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ohiodas-my.sharepoint.com/personal/10091728_id_ohio_gov/Documents/FY2024-25 simulation/COMM/FY25 Calculator/"/>
    </mc:Choice>
  </mc:AlternateContent>
  <xr:revisionPtr revIDLastSave="23" documentId="13_ncr:1_{12967342-C874-4147-8D72-4143E62CF8DF}" xr6:coauthVersionLast="47" xr6:coauthVersionMax="47" xr10:uidLastSave="{7D47ACBC-29D5-4812-96CC-15E7879C8266}"/>
  <workbookProtection workbookAlgorithmName="SHA-512" workbookHashValue="hdOwLmFwiruRpJNP73llnZZC1rzZxkiJa5PgArd34Pp0/CtY6rEFoYXd7kMijiyirPvNv5DWkBUSdfX5545KGQ==" workbookSaltValue="fzEL6BlPtNVURdMSeYSQzg==" workbookSpinCount="100000" lockStructure="1"/>
  <bookViews>
    <workbookView xWindow="-28920" yWindow="-120" windowWidth="29040" windowHeight="15720" activeTab="4" xr2:uid="{4545E04E-3548-4662-BA60-8A0A291531F2}"/>
  </bookViews>
  <sheets>
    <sheet name="Directions" sheetId="28" r:id="rId1"/>
    <sheet name="Export" sheetId="27" state="hidden" r:id="rId2"/>
    <sheet name="sch_list" sheetId="26" state="hidden" r:id="rId3"/>
    <sheet name="Notes" sheetId="25" state="hidden" r:id="rId4"/>
    <sheet name="Detailed SFPR " sheetId="21" r:id="rId5"/>
    <sheet name="Summary SFPR" sheetId="20" r:id="rId6"/>
    <sheet name="Base ADM" sheetId="5" state="hidden" r:id="rId7"/>
    <sheet name="ADM Data" sheetId="8" r:id="rId8"/>
    <sheet name="Detail SFPR" sheetId="16" state="hidden" r:id="rId9"/>
    <sheet name="B.spe ed" sheetId="9" state="hidden" r:id="rId10"/>
    <sheet name="Summary_SFPR" sheetId="19" state="hidden" r:id="rId11"/>
    <sheet name="E.CTE" sheetId="12" state="hidden" r:id="rId12"/>
    <sheet name="D.EL" sheetId="11" state="hidden" r:id="rId13"/>
    <sheet name="Base Cost" sheetId="4" state="hidden" r:id="rId14"/>
    <sheet name="C.DPIA" sheetId="10" state="hidden" r:id="rId15"/>
    <sheet name="G.Transportation" sheetId="15" state="hidden" r:id="rId16"/>
    <sheet name="Base Cost Report" sheetId="22" state="hidden" r:id="rId17"/>
    <sheet name="Sheet1" sheetId="24" state="hidden" r:id="rId18"/>
    <sheet name="new_fte_detail" sheetId="23" state="hidden" r:id="rId19"/>
    <sheet name="TR_ADM" sheetId="14" state="hidden" r:id="rId20"/>
    <sheet name="sw cal" sheetId="7" state="hidden" r:id="rId21"/>
    <sheet name="E1" sheetId="6" state="hidden" r:id="rId22"/>
    <sheet name="FY20 Base" sheetId="17" state="hidden" r:id="rId23"/>
    <sheet name="FY21 Base" sheetId="18" state="hidden" r:id="rId24"/>
    <sheet name="cs_list" sheetId="13" state="hidden" r:id="rId25"/>
  </sheets>
  <externalReferences>
    <externalReference r:id="rId26"/>
    <externalReference r:id="rId27"/>
  </externalReferences>
  <definedNames>
    <definedName name="____oct1" localSheetId="16">#REF!</definedName>
    <definedName name="____oct1" localSheetId="4">#REF!</definedName>
    <definedName name="____oct1" localSheetId="0">#REF!</definedName>
    <definedName name="____oct1" localSheetId="5">#REF!</definedName>
    <definedName name="____oct1">#REF!</definedName>
    <definedName name="___oct1" localSheetId="16">#REF!</definedName>
    <definedName name="___oct1" localSheetId="4">#REF!</definedName>
    <definedName name="___oct1" localSheetId="0">#REF!</definedName>
    <definedName name="___oct1" localSheetId="5">#REF!</definedName>
    <definedName name="___oct1">#REF!</definedName>
    <definedName name="__oct1" localSheetId="16">#REF!</definedName>
    <definedName name="__oct1" localSheetId="4">#REF!</definedName>
    <definedName name="__oct1" localSheetId="0">#REF!</definedName>
    <definedName name="__oct1">#REF!</definedName>
    <definedName name="_xlnm._FilterDatabase" localSheetId="7" hidden="1">'ADM Data'!$A$1:$AA$346</definedName>
    <definedName name="_xlnm._FilterDatabase" localSheetId="9" hidden="1">'B.spe ed'!$A$4:$S$4</definedName>
    <definedName name="_xlnm._FilterDatabase" localSheetId="6" hidden="1">'Base ADM'!$A$1:$K$345</definedName>
    <definedName name="_xlnm._FilterDatabase" localSheetId="13" hidden="1">'Base Cost'!$A$4:$AH$348</definedName>
    <definedName name="_xlnm._FilterDatabase" localSheetId="14" hidden="1">'C.DPIA'!$A$4:$L$4</definedName>
    <definedName name="_xlnm._FilterDatabase" localSheetId="12" hidden="1">D.EL!$A$4:$P$4</definedName>
    <definedName name="_xlnm._FilterDatabase" localSheetId="8" hidden="1">'Detail SFPR'!$A$4:$W$348</definedName>
    <definedName name="_xlnm._FilterDatabase" localSheetId="11" hidden="1">E.CTE!$A$4:$R$335</definedName>
    <definedName name="_xlnm._FilterDatabase" localSheetId="21" hidden="1">'E1'!$B$1:$G$932</definedName>
    <definedName name="_xlnm._FilterDatabase" localSheetId="22" hidden="1">'FY20 Base'!$A$3:$S$335</definedName>
    <definedName name="_xlnm._FilterDatabase" localSheetId="23" hidden="1">'FY21 Base'!$A$2:$T$325</definedName>
    <definedName name="_xlnm._FilterDatabase" localSheetId="15" hidden="1">G.Transportation!$A$4:$G$4</definedName>
    <definedName name="_xlnm._FilterDatabase" localSheetId="10" hidden="1">Summary_SFPR!$A$4:$AO$348</definedName>
    <definedName name="_oct1" localSheetId="16">#REF!</definedName>
    <definedName name="_oct1" localSheetId="4">#REF!</definedName>
    <definedName name="_oct1" localSheetId="0">#REF!</definedName>
    <definedName name="_oct1" localSheetId="5">#REF!</definedName>
    <definedName name="_oct1">#REF!</definedName>
    <definedName name="_Order1" hidden="1">255</definedName>
    <definedName name="_Order2" hidden="1">255</definedName>
    <definedName name="_pg10" localSheetId="16">#REF!</definedName>
    <definedName name="_pg10" localSheetId="4">#REF!</definedName>
    <definedName name="_pg10" localSheetId="0">[1]SD1CY11!#REF!</definedName>
    <definedName name="_pg10" localSheetId="5">#REF!</definedName>
    <definedName name="_pg10">#REF!</definedName>
    <definedName name="_pg11" localSheetId="16">#REF!</definedName>
    <definedName name="_pg11" localSheetId="4">#REF!</definedName>
    <definedName name="_pg11" localSheetId="0">[1]SD1CY11!#REF!</definedName>
    <definedName name="_pg11" localSheetId="5">#REF!</definedName>
    <definedName name="_pg11">#REF!</definedName>
    <definedName name="_pg12" localSheetId="0">[1]SD1CY11!#REF!</definedName>
    <definedName name="_pg12" localSheetId="5">#REF!</definedName>
    <definedName name="_pg12">#REF!</definedName>
    <definedName name="_pg13" localSheetId="0">[1]SD1CY11!#REF!</definedName>
    <definedName name="_pg13" localSheetId="5">#REF!</definedName>
    <definedName name="_pg13">#REF!</definedName>
    <definedName name="_pg2" localSheetId="0">[1]SD1CY11!#REF!</definedName>
    <definedName name="_pg2" localSheetId="5">#REF!</definedName>
    <definedName name="_pg2">#REF!</definedName>
    <definedName name="_pg3" localSheetId="0">[1]SD1CY11!#REF!</definedName>
    <definedName name="_pg3" localSheetId="5">#REF!</definedName>
    <definedName name="_pg3">#REF!</definedName>
    <definedName name="_pg4" localSheetId="0">[1]SD1CY11!#REF!</definedName>
    <definedName name="_pg4" localSheetId="5">#REF!</definedName>
    <definedName name="_pg4">#REF!</definedName>
    <definedName name="_pg5" localSheetId="0">[1]SD1CY11!#REF!</definedName>
    <definedName name="_pg5" localSheetId="5">#REF!</definedName>
    <definedName name="_pg5">#REF!</definedName>
    <definedName name="_pg6" localSheetId="0">[1]SD1CY11!#REF!</definedName>
    <definedName name="_pg6" localSheetId="5">#REF!</definedName>
    <definedName name="_pg6">#REF!</definedName>
    <definedName name="_pg7" localSheetId="0">[1]SD1CY11!#REF!</definedName>
    <definedName name="_pg7" localSheetId="5">#REF!</definedName>
    <definedName name="_pg7">#REF!</definedName>
    <definedName name="_pg8" localSheetId="0">[1]SD1CY11!#REF!</definedName>
    <definedName name="_pg8" localSheetId="5">#REF!</definedName>
    <definedName name="_pg8">#REF!</definedName>
    <definedName name="_pg9" localSheetId="0">[1]SD1CY11!#REF!</definedName>
    <definedName name="_pg9" localSheetId="5">#REF!</definedName>
    <definedName name="_pg9">#REF!</definedName>
    <definedName name="Allrat11_update" localSheetId="16">#REF!</definedName>
    <definedName name="Allrat11_update" localSheetId="4">#REF!</definedName>
    <definedName name="Allrat11_update" localSheetId="0">#REF!</definedName>
    <definedName name="Allrat11_update" localSheetId="5">#REF!</definedName>
    <definedName name="Allrat11_update">#REF!</definedName>
    <definedName name="_xlnm.Database" localSheetId="16">#REF!</definedName>
    <definedName name="_xlnm.Database" localSheetId="4">#REF!</definedName>
    <definedName name="_xlnm.Database" localSheetId="0">#REF!</definedName>
    <definedName name="_xlnm.Database" localSheetId="5">#REF!</definedName>
    <definedName name="_xlnm.Database">#REF!</definedName>
    <definedName name="DISTRICT" localSheetId="16">#REF!</definedName>
    <definedName name="DISTRICT" localSheetId="4">#REF!</definedName>
    <definedName name="DISTRICT" localSheetId="0">#REF!</definedName>
    <definedName name="DISTRICT" localSheetId="5">#REF!</definedName>
    <definedName name="DISTRICT">#REF!</definedName>
    <definedName name="NO" localSheetId="16">#REF!</definedName>
    <definedName name="NO" localSheetId="4">#REF!</definedName>
    <definedName name="NO" localSheetId="0">[1]SD1CY11!#REF!</definedName>
    <definedName name="NO" localSheetId="5">#REF!</definedName>
    <definedName name="NO">#REF!</definedName>
    <definedName name="October" localSheetId="16">#REF!</definedName>
    <definedName name="October" localSheetId="4">#REF!</definedName>
    <definedName name="October" localSheetId="0">#REF!</definedName>
    <definedName name="October" localSheetId="5">#REF!</definedName>
    <definedName name="October">#REF!</definedName>
    <definedName name="Rollup_community_file_denormalized_into_category_FTEs1" localSheetId="16">#REF!</definedName>
    <definedName name="Rollup_community_file_denormalized_into_category_FTEs1" localSheetId="4">#REF!</definedName>
    <definedName name="Rollup_community_file_denormalized_into_category_FTEs1" localSheetId="5">#REF!</definedName>
    <definedName name="Rollup_community_file_denormalized_into_category_FTEs1">#REF!</definedName>
    <definedName name="TypeIII" localSheetId="0">[2]Constants!$B$46</definedName>
    <definedName name="TypeIII">#REF!</definedName>
    <definedName name="TypeIV" localSheetId="0">[2]Constants!$B$47</definedName>
    <definedName name="TypeIV">#REF!</definedName>
    <definedName name="TypeV" localSheetId="0">[2]Constants!$B$48</definedName>
    <definedName name="TypeV">#REF!</definedName>
    <definedName name="TypeVI" localSheetId="0">[2]Constants!$B$49</definedName>
    <definedName name="TypeVI">#REF!</definedName>
    <definedName name="xxx" localSheetId="16">#REF!</definedName>
    <definedName name="xxx" localSheetId="4">#REF!</definedName>
    <definedName name="xxx" localSheetId="0">#REF!</definedName>
    <definedName name="xxx" localSheetId="5">#REF!</definedName>
    <definedName name="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 i="10" l="1"/>
  <c r="K9" i="5"/>
  <c r="K197" i="5"/>
  <c r="K231" i="5"/>
  <c r="K193" i="5"/>
  <c r="K33" i="5"/>
  <c r="K219" i="5"/>
  <c r="K199" i="5"/>
  <c r="K198" i="5"/>
  <c r="K318" i="5"/>
  <c r="K338" i="5"/>
  <c r="K94" i="5"/>
  <c r="K25" i="5"/>
  <c r="K62" i="5"/>
  <c r="K251" i="5"/>
  <c r="K81" i="5"/>
  <c r="K246" i="5"/>
  <c r="K138" i="5"/>
  <c r="K174" i="5"/>
  <c r="K131" i="5"/>
  <c r="K40" i="5"/>
  <c r="K58" i="5"/>
  <c r="K303" i="5"/>
  <c r="K204" i="5"/>
  <c r="K205" i="5"/>
  <c r="K134" i="5"/>
  <c r="K29" i="5"/>
  <c r="K68" i="5"/>
  <c r="K13" i="5"/>
  <c r="K53" i="5"/>
  <c r="K49" i="5"/>
  <c r="K159" i="5"/>
  <c r="K337" i="5"/>
  <c r="K323" i="5"/>
  <c r="K145" i="5"/>
  <c r="K234" i="5"/>
  <c r="K286" i="5"/>
  <c r="K183" i="5"/>
  <c r="K254" i="5"/>
  <c r="K28" i="5"/>
  <c r="K281" i="5"/>
  <c r="K308" i="5"/>
  <c r="K139" i="5"/>
  <c r="K170" i="5"/>
  <c r="K243" i="5"/>
  <c r="K236" i="5"/>
  <c r="K296" i="5"/>
  <c r="K161" i="5"/>
  <c r="K38" i="5"/>
  <c r="K250" i="5"/>
  <c r="K280" i="5"/>
  <c r="K284" i="5"/>
  <c r="K292" i="5"/>
  <c r="K113" i="5"/>
  <c r="K71" i="5"/>
  <c r="K43" i="5"/>
  <c r="K237" i="5"/>
  <c r="K109" i="5"/>
  <c r="K90" i="5"/>
  <c r="K320" i="5"/>
  <c r="K300" i="5"/>
  <c r="K115" i="5"/>
  <c r="K65" i="5"/>
  <c r="K283" i="5"/>
  <c r="K305" i="5"/>
  <c r="K106" i="5"/>
  <c r="K172" i="5"/>
  <c r="K59" i="5"/>
  <c r="K130" i="5"/>
  <c r="K61" i="5"/>
  <c r="K214" i="5"/>
  <c r="K84" i="5"/>
  <c r="K42" i="5"/>
  <c r="K227" i="5"/>
  <c r="K137" i="5"/>
  <c r="K304" i="5"/>
  <c r="K218" i="5"/>
  <c r="K290" i="5"/>
  <c r="K54" i="5"/>
  <c r="K257" i="5"/>
  <c r="K270" i="5"/>
  <c r="K189" i="5"/>
  <c r="K260" i="5"/>
  <c r="K18" i="5"/>
  <c r="K274" i="5"/>
  <c r="K47" i="5"/>
  <c r="K52" i="5"/>
  <c r="K262" i="5"/>
  <c r="K119" i="5"/>
  <c r="K151" i="5"/>
  <c r="K326" i="5"/>
  <c r="K186" i="5"/>
  <c r="K342" i="5"/>
  <c r="K5" i="5"/>
  <c r="K35" i="5"/>
  <c r="K123" i="5"/>
  <c r="J265" i="5"/>
  <c r="J170" i="5"/>
  <c r="J100" i="5"/>
  <c r="J9" i="5"/>
  <c r="J315" i="5"/>
  <c r="J197" i="5"/>
  <c r="J27" i="5"/>
  <c r="J231" i="5"/>
  <c r="J167" i="5"/>
  <c r="J193" i="5"/>
  <c r="J280" i="5"/>
  <c r="J329" i="5"/>
  <c r="J33" i="5"/>
  <c r="J219" i="5"/>
  <c r="J180" i="5"/>
  <c r="J152" i="5"/>
  <c r="J199" i="5"/>
  <c r="J44" i="5"/>
  <c r="J239" i="5"/>
  <c r="J318" i="5"/>
  <c r="J237" i="5"/>
  <c r="J146" i="5"/>
  <c r="J338" i="5"/>
  <c r="J311" i="5"/>
  <c r="J90" i="5"/>
  <c r="J176" i="5"/>
  <c r="J300" i="5"/>
  <c r="J211" i="5"/>
  <c r="J25" i="5"/>
  <c r="J251" i="5"/>
  <c r="J321" i="5"/>
  <c r="J305" i="5"/>
  <c r="J154" i="5"/>
  <c r="J343" i="5"/>
  <c r="J215" i="5"/>
  <c r="J81" i="5"/>
  <c r="J130" i="5"/>
  <c r="J83" i="5"/>
  <c r="J138" i="5"/>
  <c r="J220" i="5"/>
  <c r="J42" i="5"/>
  <c r="J319" i="5"/>
  <c r="J131" i="5"/>
  <c r="J105" i="5"/>
  <c r="J58" i="5"/>
  <c r="J344" i="5"/>
  <c r="J218" i="5"/>
  <c r="J171" i="5"/>
  <c r="J204" i="5"/>
  <c r="J140" i="5"/>
  <c r="J29" i="5"/>
  <c r="J156" i="5"/>
  <c r="J260" i="5"/>
  <c r="J11" i="5"/>
  <c r="J274" i="5"/>
  <c r="J12" i="5"/>
  <c r="J13" i="5"/>
  <c r="J273" i="5"/>
  <c r="J159" i="5"/>
  <c r="J119" i="5"/>
  <c r="J306" i="5"/>
  <c r="J326" i="5"/>
  <c r="J234" i="5"/>
  <c r="J135" i="5"/>
  <c r="J183" i="5"/>
  <c r="J35" i="5"/>
  <c r="J281" i="5"/>
  <c r="J191" i="5"/>
  <c r="I139" i="5"/>
  <c r="I170" i="5"/>
  <c r="I9" i="5"/>
  <c r="I184" i="5"/>
  <c r="I197" i="5"/>
  <c r="I243" i="5"/>
  <c r="I231" i="5"/>
  <c r="I296" i="5"/>
  <c r="I193" i="5"/>
  <c r="I161" i="5"/>
  <c r="I250" i="5"/>
  <c r="I280" i="5"/>
  <c r="I284" i="5"/>
  <c r="I33" i="5"/>
  <c r="I292" i="5"/>
  <c r="I219" i="5"/>
  <c r="I113" i="5"/>
  <c r="I152" i="5"/>
  <c r="I71" i="5"/>
  <c r="I199" i="5"/>
  <c r="I43" i="5"/>
  <c r="I318" i="5"/>
  <c r="I128" i="5"/>
  <c r="I237" i="5"/>
  <c r="I168" i="5"/>
  <c r="I338" i="5"/>
  <c r="I109" i="5"/>
  <c r="I90" i="5"/>
  <c r="I320" i="5"/>
  <c r="I300" i="5"/>
  <c r="I115" i="5"/>
  <c r="I25" i="5"/>
  <c r="I65" i="5"/>
  <c r="I251" i="5"/>
  <c r="I305" i="5"/>
  <c r="I106" i="5"/>
  <c r="I343" i="5"/>
  <c r="I81" i="5"/>
  <c r="I59" i="5"/>
  <c r="I130" i="5"/>
  <c r="I61" i="5"/>
  <c r="I138" i="5"/>
  <c r="I42" i="5"/>
  <c r="I227" i="5"/>
  <c r="I131" i="5"/>
  <c r="I137" i="5"/>
  <c r="I58" i="5"/>
  <c r="I304" i="5"/>
  <c r="I218" i="5"/>
  <c r="I290" i="5"/>
  <c r="I257" i="5"/>
  <c r="I204" i="5"/>
  <c r="I270" i="5"/>
  <c r="I29" i="5"/>
  <c r="I189" i="5"/>
  <c r="I260" i="5"/>
  <c r="I18" i="5"/>
  <c r="I274" i="5"/>
  <c r="I47" i="5"/>
  <c r="I13" i="5"/>
  <c r="I159" i="5"/>
  <c r="I262" i="5"/>
  <c r="I119" i="5"/>
  <c r="I151" i="5"/>
  <c r="I326" i="5"/>
  <c r="I186" i="5"/>
  <c r="I234" i="5"/>
  <c r="I342" i="5"/>
  <c r="I183" i="5"/>
  <c r="I5" i="5"/>
  <c r="I281" i="5"/>
  <c r="I123" i="5"/>
  <c r="H170" i="5"/>
  <c r="H9" i="5"/>
  <c r="H197" i="5"/>
  <c r="H231" i="5"/>
  <c r="H193" i="5"/>
  <c r="H280" i="5"/>
  <c r="H33" i="5"/>
  <c r="H219" i="5"/>
  <c r="H152" i="5"/>
  <c r="H199" i="5"/>
  <c r="H318" i="5"/>
  <c r="H237" i="5"/>
  <c r="H338" i="5"/>
  <c r="H90" i="5"/>
  <c r="H300" i="5"/>
  <c r="H25" i="5"/>
  <c r="H251" i="5"/>
  <c r="H305" i="5"/>
  <c r="H343" i="5"/>
  <c r="H81" i="5"/>
  <c r="H130" i="5"/>
  <c r="H138" i="5"/>
  <c r="H42" i="5"/>
  <c r="H131" i="5"/>
  <c r="H58" i="5"/>
  <c r="H218" i="5"/>
  <c r="H204" i="5"/>
  <c r="H29" i="5"/>
  <c r="H260" i="5"/>
  <c r="H274" i="5"/>
  <c r="H13" i="5"/>
  <c r="H159" i="5"/>
  <c r="H119" i="5"/>
  <c r="H326" i="5"/>
  <c r="H234" i="5"/>
  <c r="H183" i="5"/>
  <c r="H281" i="5"/>
  <c r="G139" i="5"/>
  <c r="G170" i="5"/>
  <c r="G9" i="5"/>
  <c r="G184" i="5"/>
  <c r="G197" i="5"/>
  <c r="G243" i="5"/>
  <c r="G231" i="5"/>
  <c r="G193" i="5"/>
  <c r="G161" i="5"/>
  <c r="G250" i="5"/>
  <c r="G280" i="5"/>
  <c r="G33" i="5"/>
  <c r="G219" i="5"/>
  <c r="G113" i="5"/>
  <c r="G152" i="5"/>
  <c r="G71" i="5"/>
  <c r="G199" i="5"/>
  <c r="G43" i="5"/>
  <c r="G318" i="5"/>
  <c r="G128" i="5"/>
  <c r="G237" i="5"/>
  <c r="G168" i="5"/>
  <c r="G338" i="5"/>
  <c r="G109" i="5"/>
  <c r="G90" i="5"/>
  <c r="G300" i="5"/>
  <c r="G115" i="5"/>
  <c r="G25" i="5"/>
  <c r="G65" i="5"/>
  <c r="G251" i="5"/>
  <c r="G305" i="5"/>
  <c r="G106" i="5"/>
  <c r="G343" i="5"/>
  <c r="G81" i="5"/>
  <c r="G59" i="5"/>
  <c r="G130" i="5"/>
  <c r="G61" i="5"/>
  <c r="G138" i="5"/>
  <c r="G42" i="5"/>
  <c r="G227" i="5"/>
  <c r="G131" i="5"/>
  <c r="G137" i="5"/>
  <c r="G58" i="5"/>
  <c r="G218" i="5"/>
  <c r="G290" i="5"/>
  <c r="G257" i="5"/>
  <c r="G204" i="5"/>
  <c r="G270" i="5"/>
  <c r="G29" i="5"/>
  <c r="G189" i="5"/>
  <c r="G260" i="5"/>
  <c r="G18" i="5"/>
  <c r="G274" i="5"/>
  <c r="G47" i="5"/>
  <c r="G13" i="5"/>
  <c r="G159" i="5"/>
  <c r="G262" i="5"/>
  <c r="G119" i="5"/>
  <c r="G151" i="5"/>
  <c r="G326" i="5"/>
  <c r="G186" i="5"/>
  <c r="G234" i="5"/>
  <c r="G342" i="5"/>
  <c r="G183" i="5"/>
  <c r="G5" i="5"/>
  <c r="G281" i="5"/>
  <c r="G123" i="5"/>
  <c r="F170" i="5"/>
  <c r="F9" i="5"/>
  <c r="F197" i="5"/>
  <c r="F166" i="5"/>
  <c r="F231" i="5"/>
  <c r="F193" i="5"/>
  <c r="F38" i="5"/>
  <c r="F33" i="5"/>
  <c r="F219" i="5"/>
  <c r="F152" i="5"/>
  <c r="F199" i="5"/>
  <c r="F198" i="5"/>
  <c r="F237" i="5"/>
  <c r="F338" i="5"/>
  <c r="F300" i="5"/>
  <c r="F25" i="5"/>
  <c r="F251" i="5"/>
  <c r="F305" i="5"/>
  <c r="F81" i="5"/>
  <c r="F130" i="5"/>
  <c r="F214" i="5"/>
  <c r="F42" i="5"/>
  <c r="F131" i="5"/>
  <c r="F58" i="5"/>
  <c r="F218" i="5"/>
  <c r="F54" i="5"/>
  <c r="F204" i="5"/>
  <c r="F29" i="5"/>
  <c r="F274" i="5"/>
  <c r="F13" i="5"/>
  <c r="F159" i="5"/>
  <c r="F119" i="5"/>
  <c r="F234" i="5"/>
  <c r="F183" i="5"/>
  <c r="F281" i="5"/>
  <c r="F280" i="5"/>
  <c r="F90" i="5"/>
  <c r="F138" i="5"/>
  <c r="F260" i="5"/>
  <c r="D8" i="21"/>
  <c r="K3" i="5"/>
  <c r="K4" i="5"/>
  <c r="K6" i="5"/>
  <c r="K7" i="5"/>
  <c r="K8" i="5"/>
  <c r="K10" i="5"/>
  <c r="K11" i="5"/>
  <c r="K12" i="5"/>
  <c r="K14" i="5"/>
  <c r="K15" i="5"/>
  <c r="K16" i="5"/>
  <c r="K17" i="5"/>
  <c r="K19" i="5"/>
  <c r="K20" i="5"/>
  <c r="K21" i="5"/>
  <c r="K22" i="5"/>
  <c r="K23" i="5"/>
  <c r="K24" i="5"/>
  <c r="K26" i="5"/>
  <c r="K27" i="5"/>
  <c r="K30" i="5"/>
  <c r="K31" i="5"/>
  <c r="K32" i="5"/>
  <c r="K34" i="5"/>
  <c r="K36" i="5"/>
  <c r="K37" i="5"/>
  <c r="K39" i="5"/>
  <c r="K41" i="5"/>
  <c r="K44" i="5"/>
  <c r="K45" i="5"/>
  <c r="K46" i="5"/>
  <c r="K48" i="5"/>
  <c r="K50" i="5"/>
  <c r="K51" i="5"/>
  <c r="K55" i="5"/>
  <c r="K56" i="5"/>
  <c r="K57" i="5"/>
  <c r="K60" i="5"/>
  <c r="K63" i="5"/>
  <c r="K64" i="5"/>
  <c r="K66" i="5"/>
  <c r="K67" i="5"/>
  <c r="K69" i="5"/>
  <c r="K70" i="5"/>
  <c r="K72" i="5"/>
  <c r="K73" i="5"/>
  <c r="K74" i="5"/>
  <c r="K75" i="5"/>
  <c r="K76" i="5"/>
  <c r="K77" i="5"/>
  <c r="K78" i="5"/>
  <c r="K79" i="5"/>
  <c r="K80" i="5"/>
  <c r="K82" i="5"/>
  <c r="K83" i="5"/>
  <c r="K85" i="5"/>
  <c r="K86" i="5"/>
  <c r="K87" i="5"/>
  <c r="K88" i="5"/>
  <c r="K89" i="5"/>
  <c r="K91" i="5"/>
  <c r="K92" i="5"/>
  <c r="K93" i="5"/>
  <c r="K95" i="5"/>
  <c r="K96" i="5"/>
  <c r="K97" i="5"/>
  <c r="K98" i="5"/>
  <c r="K99" i="5"/>
  <c r="K100" i="5"/>
  <c r="K101" i="5"/>
  <c r="K102" i="5"/>
  <c r="K103" i="5"/>
  <c r="K104" i="5"/>
  <c r="K105" i="5"/>
  <c r="K107" i="5"/>
  <c r="K108" i="5"/>
  <c r="K110" i="5"/>
  <c r="K111" i="5"/>
  <c r="K112" i="5"/>
  <c r="K114" i="5"/>
  <c r="K116" i="5"/>
  <c r="K117" i="5"/>
  <c r="K118" i="5"/>
  <c r="K120" i="5"/>
  <c r="K121" i="5"/>
  <c r="K122" i="5"/>
  <c r="K124" i="5"/>
  <c r="K125" i="5"/>
  <c r="K126" i="5"/>
  <c r="K127" i="5"/>
  <c r="K128" i="5"/>
  <c r="K129" i="5"/>
  <c r="K132" i="5"/>
  <c r="K133" i="5"/>
  <c r="K135" i="5"/>
  <c r="K136" i="5"/>
  <c r="K140" i="5"/>
  <c r="K141" i="5"/>
  <c r="K142" i="5"/>
  <c r="K143" i="5"/>
  <c r="K144" i="5"/>
  <c r="K146" i="5"/>
  <c r="K147" i="5"/>
  <c r="K148" i="5"/>
  <c r="K149" i="5"/>
  <c r="K150" i="5"/>
  <c r="K152" i="5"/>
  <c r="K153" i="5"/>
  <c r="K154" i="5"/>
  <c r="K155" i="5"/>
  <c r="K156" i="5"/>
  <c r="K157" i="5"/>
  <c r="K158" i="5"/>
  <c r="K160" i="5"/>
  <c r="K162" i="5"/>
  <c r="K163" i="5"/>
  <c r="K164" i="5"/>
  <c r="K165" i="5"/>
  <c r="K166" i="5"/>
  <c r="K167" i="5"/>
  <c r="K168" i="5"/>
  <c r="K169" i="5"/>
  <c r="K171" i="5"/>
  <c r="K173" i="5"/>
  <c r="K175" i="5"/>
  <c r="K176" i="5"/>
  <c r="K177" i="5"/>
  <c r="K178" i="5"/>
  <c r="K179" i="5"/>
  <c r="K180" i="5"/>
  <c r="K181" i="5"/>
  <c r="K182" i="5"/>
  <c r="K184" i="5"/>
  <c r="K185" i="5"/>
  <c r="K187" i="5"/>
  <c r="K188" i="5"/>
  <c r="K190" i="5"/>
  <c r="K191" i="5"/>
  <c r="K192" i="5"/>
  <c r="K194" i="5"/>
  <c r="K195" i="5"/>
  <c r="K196" i="5"/>
  <c r="K200" i="5"/>
  <c r="K201" i="5"/>
  <c r="K202" i="5"/>
  <c r="K203" i="5"/>
  <c r="K206" i="5"/>
  <c r="K207" i="5"/>
  <c r="K208" i="5"/>
  <c r="K209" i="5"/>
  <c r="K210" i="5"/>
  <c r="K211" i="5"/>
  <c r="K212" i="5"/>
  <c r="K213" i="5"/>
  <c r="K215" i="5"/>
  <c r="K216" i="5"/>
  <c r="K217" i="5"/>
  <c r="K220" i="5"/>
  <c r="K221" i="5"/>
  <c r="K222" i="5"/>
  <c r="K223" i="5"/>
  <c r="K224" i="5"/>
  <c r="K225" i="5"/>
  <c r="K226" i="5"/>
  <c r="K228" i="5"/>
  <c r="K229" i="5"/>
  <c r="K230" i="5"/>
  <c r="K232" i="5"/>
  <c r="K233" i="5"/>
  <c r="K235" i="5"/>
  <c r="K238" i="5"/>
  <c r="K239" i="5"/>
  <c r="K240" i="5"/>
  <c r="K241" i="5"/>
  <c r="K242" i="5"/>
  <c r="K244" i="5"/>
  <c r="K245" i="5"/>
  <c r="K247" i="5"/>
  <c r="K248" i="5"/>
  <c r="K249" i="5"/>
  <c r="K252" i="5"/>
  <c r="K253" i="5"/>
  <c r="K255" i="5"/>
  <c r="K256" i="5"/>
  <c r="K258" i="5"/>
  <c r="K259" i="5"/>
  <c r="K261" i="5"/>
  <c r="K263" i="5"/>
  <c r="K264" i="5"/>
  <c r="K265" i="5"/>
  <c r="K266" i="5"/>
  <c r="K267" i="5"/>
  <c r="K268" i="5"/>
  <c r="K269" i="5"/>
  <c r="K271" i="5"/>
  <c r="K272" i="5"/>
  <c r="K273" i="5"/>
  <c r="K275" i="5"/>
  <c r="K276" i="5"/>
  <c r="K277" i="5"/>
  <c r="K278" i="5"/>
  <c r="K279" i="5"/>
  <c r="K282" i="5"/>
  <c r="K285" i="5"/>
  <c r="K287" i="5"/>
  <c r="K288" i="5"/>
  <c r="K289" i="5"/>
  <c r="K291" i="5"/>
  <c r="K293" i="5"/>
  <c r="K294" i="5"/>
  <c r="K295" i="5"/>
  <c r="K297" i="5"/>
  <c r="K298" i="5"/>
  <c r="K299" i="5"/>
  <c r="K301" i="5"/>
  <c r="K302" i="5"/>
  <c r="K306" i="5"/>
  <c r="K307" i="5"/>
  <c r="K309" i="5"/>
  <c r="K310" i="5"/>
  <c r="K311" i="5"/>
  <c r="K312" i="5"/>
  <c r="K313" i="5"/>
  <c r="K314" i="5"/>
  <c r="K315" i="5"/>
  <c r="K316" i="5"/>
  <c r="K317" i="5"/>
  <c r="K319" i="5"/>
  <c r="K321" i="5"/>
  <c r="K322" i="5"/>
  <c r="K324" i="5"/>
  <c r="K325" i="5"/>
  <c r="K327" i="5"/>
  <c r="K328" i="5"/>
  <c r="K329" i="5"/>
  <c r="K330" i="5"/>
  <c r="K331" i="5"/>
  <c r="K332" i="5"/>
  <c r="K333" i="5"/>
  <c r="K334" i="5"/>
  <c r="K335" i="5"/>
  <c r="K336" i="5"/>
  <c r="K339" i="5"/>
  <c r="K340" i="5"/>
  <c r="K341" i="5"/>
  <c r="K343" i="5"/>
  <c r="K344" i="5"/>
  <c r="J3" i="5"/>
  <c r="J4" i="5"/>
  <c r="J5" i="5"/>
  <c r="J6" i="5"/>
  <c r="J7" i="5"/>
  <c r="J8" i="5"/>
  <c r="J10" i="5"/>
  <c r="J14" i="5"/>
  <c r="J15" i="5"/>
  <c r="J16" i="5"/>
  <c r="J17" i="5"/>
  <c r="J18" i="5"/>
  <c r="J19" i="5"/>
  <c r="J20" i="5"/>
  <c r="J21" i="5"/>
  <c r="J22" i="5"/>
  <c r="J23" i="5"/>
  <c r="J24" i="5"/>
  <c r="J26" i="5"/>
  <c r="J28" i="5"/>
  <c r="J30" i="5"/>
  <c r="J31" i="5"/>
  <c r="J32" i="5"/>
  <c r="J34" i="5"/>
  <c r="J36" i="5"/>
  <c r="J37" i="5"/>
  <c r="J38" i="5"/>
  <c r="J39" i="5"/>
  <c r="J40" i="5"/>
  <c r="J41" i="5"/>
  <c r="J43" i="5"/>
  <c r="J45" i="5"/>
  <c r="J46" i="5"/>
  <c r="J47" i="5"/>
  <c r="J48" i="5"/>
  <c r="J49" i="5"/>
  <c r="J50" i="5"/>
  <c r="J51" i="5"/>
  <c r="J52" i="5"/>
  <c r="J53" i="5"/>
  <c r="J54" i="5"/>
  <c r="J55" i="5"/>
  <c r="J56" i="5"/>
  <c r="J57" i="5"/>
  <c r="J59" i="5"/>
  <c r="J60" i="5"/>
  <c r="J61" i="5"/>
  <c r="J62" i="5"/>
  <c r="J63" i="5"/>
  <c r="J64" i="5"/>
  <c r="J65" i="5"/>
  <c r="J66" i="5"/>
  <c r="J67" i="5"/>
  <c r="J68" i="5"/>
  <c r="J69" i="5"/>
  <c r="J70" i="5"/>
  <c r="J71" i="5"/>
  <c r="J72" i="5"/>
  <c r="J73" i="5"/>
  <c r="J74" i="5"/>
  <c r="J75" i="5"/>
  <c r="J76" i="5"/>
  <c r="J77" i="5"/>
  <c r="J78" i="5"/>
  <c r="J79" i="5"/>
  <c r="J80" i="5"/>
  <c r="J82" i="5"/>
  <c r="J84" i="5"/>
  <c r="J85" i="5"/>
  <c r="J86" i="5"/>
  <c r="J87" i="5"/>
  <c r="J88" i="5"/>
  <c r="J89" i="5"/>
  <c r="J91" i="5"/>
  <c r="J92" i="5"/>
  <c r="J93" i="5"/>
  <c r="J94" i="5"/>
  <c r="J95" i="5"/>
  <c r="J96" i="5"/>
  <c r="J97" i="5"/>
  <c r="J98" i="5"/>
  <c r="J99" i="5"/>
  <c r="J101" i="5"/>
  <c r="J102" i="5"/>
  <c r="J103" i="5"/>
  <c r="J104" i="5"/>
  <c r="J106" i="5"/>
  <c r="J107" i="5"/>
  <c r="J108" i="5"/>
  <c r="J109" i="5"/>
  <c r="J110" i="5"/>
  <c r="J111" i="5"/>
  <c r="J112" i="5"/>
  <c r="J113" i="5"/>
  <c r="J114" i="5"/>
  <c r="J115" i="5"/>
  <c r="J116" i="5"/>
  <c r="J117" i="5"/>
  <c r="J118" i="5"/>
  <c r="J120" i="5"/>
  <c r="J121" i="5"/>
  <c r="J122" i="5"/>
  <c r="J123" i="5"/>
  <c r="J124" i="5"/>
  <c r="J125" i="5"/>
  <c r="J126" i="5"/>
  <c r="J127" i="5"/>
  <c r="J128" i="5"/>
  <c r="J129" i="5"/>
  <c r="J132" i="5"/>
  <c r="J133" i="5"/>
  <c r="J134" i="5"/>
  <c r="J136" i="5"/>
  <c r="J137" i="5"/>
  <c r="J139" i="5"/>
  <c r="J141" i="5"/>
  <c r="J142" i="5"/>
  <c r="J143" i="5"/>
  <c r="J144" i="5"/>
  <c r="J145" i="5"/>
  <c r="J147" i="5"/>
  <c r="J148" i="5"/>
  <c r="J149" i="5"/>
  <c r="J150" i="5"/>
  <c r="J151" i="5"/>
  <c r="J153" i="5"/>
  <c r="J155" i="5"/>
  <c r="J157" i="5"/>
  <c r="J158" i="5"/>
  <c r="J160" i="5"/>
  <c r="J161" i="5"/>
  <c r="J162" i="5"/>
  <c r="J163" i="5"/>
  <c r="J164" i="5"/>
  <c r="J165" i="5"/>
  <c r="J166" i="5"/>
  <c r="J168" i="5"/>
  <c r="J169" i="5"/>
  <c r="J172" i="5"/>
  <c r="J173" i="5"/>
  <c r="J174" i="5"/>
  <c r="J175" i="5"/>
  <c r="J177" i="5"/>
  <c r="J178" i="5"/>
  <c r="J179" i="5"/>
  <c r="J181" i="5"/>
  <c r="J182" i="5"/>
  <c r="J184" i="5"/>
  <c r="J185" i="5"/>
  <c r="J186" i="5"/>
  <c r="J187" i="5"/>
  <c r="J188" i="5"/>
  <c r="J189" i="5"/>
  <c r="J190" i="5"/>
  <c r="J192" i="5"/>
  <c r="J194" i="5"/>
  <c r="J195" i="5"/>
  <c r="J196" i="5"/>
  <c r="J198" i="5"/>
  <c r="J200" i="5"/>
  <c r="J201" i="5"/>
  <c r="J202" i="5"/>
  <c r="J203" i="5"/>
  <c r="J205" i="5"/>
  <c r="J206" i="5"/>
  <c r="J207" i="5"/>
  <c r="J208" i="5"/>
  <c r="J209" i="5"/>
  <c r="J210" i="5"/>
  <c r="J212" i="5"/>
  <c r="J213" i="5"/>
  <c r="J214" i="5"/>
  <c r="J216" i="5"/>
  <c r="J217" i="5"/>
  <c r="J221" i="5"/>
  <c r="J222" i="5"/>
  <c r="J223" i="5"/>
  <c r="J224" i="5"/>
  <c r="J225" i="5"/>
  <c r="J226" i="5"/>
  <c r="J227" i="5"/>
  <c r="J228" i="5"/>
  <c r="J229" i="5"/>
  <c r="J230" i="5"/>
  <c r="J232" i="5"/>
  <c r="J233" i="5"/>
  <c r="J235" i="5"/>
  <c r="J236" i="5"/>
  <c r="J238" i="5"/>
  <c r="J240" i="5"/>
  <c r="J241" i="5"/>
  <c r="J242" i="5"/>
  <c r="J243" i="5"/>
  <c r="J244" i="5"/>
  <c r="J245" i="5"/>
  <c r="J246" i="5"/>
  <c r="J247" i="5"/>
  <c r="J248" i="5"/>
  <c r="J249" i="5"/>
  <c r="J250" i="5"/>
  <c r="J252" i="5"/>
  <c r="J253" i="5"/>
  <c r="J254" i="5"/>
  <c r="J255" i="5"/>
  <c r="J256" i="5"/>
  <c r="J257" i="5"/>
  <c r="J258" i="5"/>
  <c r="J259" i="5"/>
  <c r="J261" i="5"/>
  <c r="J262" i="5"/>
  <c r="J263" i="5"/>
  <c r="J264" i="5"/>
  <c r="J266" i="5"/>
  <c r="J267" i="5"/>
  <c r="J268" i="5"/>
  <c r="J269" i="5"/>
  <c r="J270" i="5"/>
  <c r="J271" i="5"/>
  <c r="J272" i="5"/>
  <c r="J275" i="5"/>
  <c r="J276" i="5"/>
  <c r="J277" i="5"/>
  <c r="J278" i="5"/>
  <c r="J279" i="5"/>
  <c r="J282" i="5"/>
  <c r="J283" i="5"/>
  <c r="J284" i="5"/>
  <c r="J285" i="5"/>
  <c r="J286" i="5"/>
  <c r="J287" i="5"/>
  <c r="J288" i="5"/>
  <c r="J289" i="5"/>
  <c r="J290" i="5"/>
  <c r="J291" i="5"/>
  <c r="J292" i="5"/>
  <c r="J293" i="5"/>
  <c r="J294" i="5"/>
  <c r="J295" i="5"/>
  <c r="J296" i="5"/>
  <c r="J297" i="5"/>
  <c r="J298" i="5"/>
  <c r="J299" i="5"/>
  <c r="J301" i="5"/>
  <c r="J302" i="5"/>
  <c r="J303" i="5"/>
  <c r="J304" i="5"/>
  <c r="J307" i="5"/>
  <c r="J308" i="5"/>
  <c r="J309" i="5"/>
  <c r="J310" i="5"/>
  <c r="J312" i="5"/>
  <c r="J313" i="5"/>
  <c r="J314" i="5"/>
  <c r="J316" i="5"/>
  <c r="J317" i="5"/>
  <c r="J320" i="5"/>
  <c r="J322" i="5"/>
  <c r="J323" i="5"/>
  <c r="J324" i="5"/>
  <c r="J325" i="5"/>
  <c r="J327" i="5"/>
  <c r="J328" i="5"/>
  <c r="J330" i="5"/>
  <c r="J331" i="5"/>
  <c r="J332" i="5"/>
  <c r="J333" i="5"/>
  <c r="J334" i="5"/>
  <c r="J335" i="5"/>
  <c r="J336" i="5"/>
  <c r="J337" i="5"/>
  <c r="J339" i="5"/>
  <c r="J340" i="5"/>
  <c r="J341" i="5"/>
  <c r="J342" i="5"/>
  <c r="I3" i="5"/>
  <c r="I4" i="5"/>
  <c r="I6" i="5"/>
  <c r="I7" i="5"/>
  <c r="I8" i="5"/>
  <c r="I10" i="5"/>
  <c r="I11" i="5"/>
  <c r="I12" i="5"/>
  <c r="I14" i="5"/>
  <c r="I15" i="5"/>
  <c r="I16" i="5"/>
  <c r="I17" i="5"/>
  <c r="I19" i="5"/>
  <c r="I20" i="5"/>
  <c r="I21" i="5"/>
  <c r="I22" i="5"/>
  <c r="I23" i="5"/>
  <c r="I24" i="5"/>
  <c r="I26" i="5"/>
  <c r="I27" i="5"/>
  <c r="I28" i="5"/>
  <c r="I30" i="5"/>
  <c r="I31" i="5"/>
  <c r="I32" i="5"/>
  <c r="I34" i="5"/>
  <c r="I35" i="5"/>
  <c r="I36" i="5"/>
  <c r="I37" i="5"/>
  <c r="I38" i="5"/>
  <c r="I39" i="5"/>
  <c r="I40" i="5"/>
  <c r="I41" i="5"/>
  <c r="I44" i="5"/>
  <c r="I45" i="5"/>
  <c r="I46" i="5"/>
  <c r="I48" i="5"/>
  <c r="I49" i="5"/>
  <c r="I50" i="5"/>
  <c r="I51" i="5"/>
  <c r="I52" i="5"/>
  <c r="I53" i="5"/>
  <c r="I54" i="5"/>
  <c r="I55" i="5"/>
  <c r="I56" i="5"/>
  <c r="I57" i="5"/>
  <c r="I60" i="5"/>
  <c r="I62" i="5"/>
  <c r="I63" i="5"/>
  <c r="I64" i="5"/>
  <c r="I66" i="5"/>
  <c r="I67" i="5"/>
  <c r="I68" i="5"/>
  <c r="I69" i="5"/>
  <c r="I70" i="5"/>
  <c r="I72" i="5"/>
  <c r="I73" i="5"/>
  <c r="I74" i="5"/>
  <c r="I75" i="5"/>
  <c r="I76" i="5"/>
  <c r="I77" i="5"/>
  <c r="I78" i="5"/>
  <c r="I79" i="5"/>
  <c r="I80" i="5"/>
  <c r="I82" i="5"/>
  <c r="I83" i="5"/>
  <c r="I84" i="5"/>
  <c r="I85" i="5"/>
  <c r="I86" i="5"/>
  <c r="I87" i="5"/>
  <c r="I88" i="5"/>
  <c r="I89" i="5"/>
  <c r="I91" i="5"/>
  <c r="I92" i="5"/>
  <c r="I93" i="5"/>
  <c r="I94" i="5"/>
  <c r="I95" i="5"/>
  <c r="I96" i="5"/>
  <c r="I97" i="5"/>
  <c r="I98" i="5"/>
  <c r="I99" i="5"/>
  <c r="I100" i="5"/>
  <c r="I101" i="5"/>
  <c r="I102" i="5"/>
  <c r="I103" i="5"/>
  <c r="I104" i="5"/>
  <c r="I105" i="5"/>
  <c r="I107" i="5"/>
  <c r="I108" i="5"/>
  <c r="I110" i="5"/>
  <c r="I111" i="5"/>
  <c r="I112" i="5"/>
  <c r="I114" i="5"/>
  <c r="I116" i="5"/>
  <c r="I117" i="5"/>
  <c r="I118" i="5"/>
  <c r="I120" i="5"/>
  <c r="I121" i="5"/>
  <c r="I122" i="5"/>
  <c r="I124" i="5"/>
  <c r="I125" i="5"/>
  <c r="I126" i="5"/>
  <c r="I127" i="5"/>
  <c r="I129" i="5"/>
  <c r="I132" i="5"/>
  <c r="I133" i="5"/>
  <c r="I134" i="5"/>
  <c r="I135" i="5"/>
  <c r="I136" i="5"/>
  <c r="I140" i="5"/>
  <c r="I141" i="5"/>
  <c r="I142" i="5"/>
  <c r="I143" i="5"/>
  <c r="I144" i="5"/>
  <c r="I145" i="5"/>
  <c r="I146" i="5"/>
  <c r="I147" i="5"/>
  <c r="I148" i="5"/>
  <c r="I149" i="5"/>
  <c r="I150" i="5"/>
  <c r="I153" i="5"/>
  <c r="I154" i="5"/>
  <c r="I155" i="5"/>
  <c r="I156" i="5"/>
  <c r="I157" i="5"/>
  <c r="I158" i="5"/>
  <c r="I160" i="5"/>
  <c r="I162" i="5"/>
  <c r="I163" i="5"/>
  <c r="I164" i="5"/>
  <c r="I165" i="5"/>
  <c r="I166" i="5"/>
  <c r="I167" i="5"/>
  <c r="I169" i="5"/>
  <c r="I171" i="5"/>
  <c r="I172" i="5"/>
  <c r="I173" i="5"/>
  <c r="I174" i="5"/>
  <c r="I175" i="5"/>
  <c r="I176" i="5"/>
  <c r="I177" i="5"/>
  <c r="I178" i="5"/>
  <c r="I179" i="5"/>
  <c r="I180" i="5"/>
  <c r="I181" i="5"/>
  <c r="I182" i="5"/>
  <c r="I185" i="5"/>
  <c r="I187" i="5"/>
  <c r="I188" i="5"/>
  <c r="I190" i="5"/>
  <c r="I191" i="5"/>
  <c r="I192" i="5"/>
  <c r="I194" i="5"/>
  <c r="I195" i="5"/>
  <c r="I196" i="5"/>
  <c r="I198" i="5"/>
  <c r="I200" i="5"/>
  <c r="I201" i="5"/>
  <c r="I202" i="5"/>
  <c r="I203" i="5"/>
  <c r="I205" i="5"/>
  <c r="I206" i="5"/>
  <c r="I207" i="5"/>
  <c r="I208" i="5"/>
  <c r="I209" i="5"/>
  <c r="I210" i="5"/>
  <c r="I211" i="5"/>
  <c r="I212" i="5"/>
  <c r="I213" i="5"/>
  <c r="I214" i="5"/>
  <c r="I215" i="5"/>
  <c r="I216" i="5"/>
  <c r="I217" i="5"/>
  <c r="I220" i="5"/>
  <c r="I221" i="5"/>
  <c r="I222" i="5"/>
  <c r="I223" i="5"/>
  <c r="I224" i="5"/>
  <c r="I225" i="5"/>
  <c r="I226" i="5"/>
  <c r="I228" i="5"/>
  <c r="I229" i="5"/>
  <c r="I230" i="5"/>
  <c r="I232" i="5"/>
  <c r="I233" i="5"/>
  <c r="I235" i="5"/>
  <c r="I236" i="5"/>
  <c r="I238" i="5"/>
  <c r="I239" i="5"/>
  <c r="I240" i="5"/>
  <c r="I241" i="5"/>
  <c r="I242" i="5"/>
  <c r="I244" i="5"/>
  <c r="I245" i="5"/>
  <c r="I246" i="5"/>
  <c r="I247" i="5"/>
  <c r="I248" i="5"/>
  <c r="I249" i="5"/>
  <c r="I252" i="5"/>
  <c r="I253" i="5"/>
  <c r="I254" i="5"/>
  <c r="I255" i="5"/>
  <c r="I256" i="5"/>
  <c r="I258" i="5"/>
  <c r="I259" i="5"/>
  <c r="I261" i="5"/>
  <c r="I263" i="5"/>
  <c r="I264" i="5"/>
  <c r="I265" i="5"/>
  <c r="I266" i="5"/>
  <c r="I267" i="5"/>
  <c r="I268" i="5"/>
  <c r="I269" i="5"/>
  <c r="I271" i="5"/>
  <c r="I272" i="5"/>
  <c r="I273" i="5"/>
  <c r="I275" i="5"/>
  <c r="I276" i="5"/>
  <c r="I277" i="5"/>
  <c r="I278" i="5"/>
  <c r="I279" i="5"/>
  <c r="I282" i="5"/>
  <c r="I283" i="5"/>
  <c r="I285" i="5"/>
  <c r="I286" i="5"/>
  <c r="I287" i="5"/>
  <c r="I288" i="5"/>
  <c r="I289" i="5"/>
  <c r="I291" i="5"/>
  <c r="I293" i="5"/>
  <c r="I294" i="5"/>
  <c r="I295" i="5"/>
  <c r="I297" i="5"/>
  <c r="I298" i="5"/>
  <c r="I299" i="5"/>
  <c r="I301" i="5"/>
  <c r="I302" i="5"/>
  <c r="I303" i="5"/>
  <c r="I306" i="5"/>
  <c r="I307" i="5"/>
  <c r="I308" i="5"/>
  <c r="I309" i="5"/>
  <c r="I310" i="5"/>
  <c r="I311" i="5"/>
  <c r="I312" i="5"/>
  <c r="I313" i="5"/>
  <c r="I314" i="5"/>
  <c r="I315" i="5"/>
  <c r="I316" i="5"/>
  <c r="I317" i="5"/>
  <c r="I319" i="5"/>
  <c r="I321" i="5"/>
  <c r="I322" i="5"/>
  <c r="I323" i="5"/>
  <c r="I324" i="5"/>
  <c r="I325" i="5"/>
  <c r="I327" i="5"/>
  <c r="I328" i="5"/>
  <c r="I329" i="5"/>
  <c r="I330" i="5"/>
  <c r="I331" i="5"/>
  <c r="I332" i="5"/>
  <c r="I333" i="5"/>
  <c r="I334" i="5"/>
  <c r="I335" i="5"/>
  <c r="I336" i="5"/>
  <c r="I337" i="5"/>
  <c r="I339" i="5"/>
  <c r="I340" i="5"/>
  <c r="I341" i="5"/>
  <c r="I344" i="5"/>
  <c r="H3" i="5"/>
  <c r="H4" i="5"/>
  <c r="H5" i="5"/>
  <c r="H6" i="5"/>
  <c r="H7" i="5"/>
  <c r="H8" i="5"/>
  <c r="H10" i="5"/>
  <c r="H11" i="5"/>
  <c r="H12" i="5"/>
  <c r="H14" i="5"/>
  <c r="H15" i="5"/>
  <c r="H16" i="5"/>
  <c r="H17" i="5"/>
  <c r="H18" i="5"/>
  <c r="H19" i="5"/>
  <c r="H20" i="5"/>
  <c r="H21" i="5"/>
  <c r="H22" i="5"/>
  <c r="H23" i="5"/>
  <c r="H24" i="5"/>
  <c r="H26" i="5"/>
  <c r="H27" i="5"/>
  <c r="H28" i="5"/>
  <c r="H30" i="5"/>
  <c r="H31" i="5"/>
  <c r="H32" i="5"/>
  <c r="H34" i="5"/>
  <c r="H35" i="5"/>
  <c r="H36" i="5"/>
  <c r="H37" i="5"/>
  <c r="H38" i="5"/>
  <c r="H39" i="5"/>
  <c r="H40" i="5"/>
  <c r="H41" i="5"/>
  <c r="H43" i="5"/>
  <c r="H44" i="5"/>
  <c r="H45" i="5"/>
  <c r="H46" i="5"/>
  <c r="H47" i="5"/>
  <c r="H48" i="5"/>
  <c r="H49" i="5"/>
  <c r="H50" i="5"/>
  <c r="H51" i="5"/>
  <c r="H52" i="5"/>
  <c r="H53" i="5"/>
  <c r="H54" i="5"/>
  <c r="H55" i="5"/>
  <c r="H56" i="5"/>
  <c r="H57" i="5"/>
  <c r="H59" i="5"/>
  <c r="H60" i="5"/>
  <c r="H61" i="5"/>
  <c r="H62" i="5"/>
  <c r="H63" i="5"/>
  <c r="H64" i="5"/>
  <c r="H65" i="5"/>
  <c r="H66" i="5"/>
  <c r="H67" i="5"/>
  <c r="H68" i="5"/>
  <c r="H69" i="5"/>
  <c r="H70" i="5"/>
  <c r="H71" i="5"/>
  <c r="H72" i="5"/>
  <c r="H73" i="5"/>
  <c r="H74" i="5"/>
  <c r="H75" i="5"/>
  <c r="H76" i="5"/>
  <c r="H77" i="5"/>
  <c r="H78" i="5"/>
  <c r="H79" i="5"/>
  <c r="H80" i="5"/>
  <c r="H82" i="5"/>
  <c r="H83" i="5"/>
  <c r="H84" i="5"/>
  <c r="H85" i="5"/>
  <c r="H86" i="5"/>
  <c r="H87" i="5"/>
  <c r="H88" i="5"/>
  <c r="H89"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20" i="5"/>
  <c r="H121" i="5"/>
  <c r="H122" i="5"/>
  <c r="H123" i="5"/>
  <c r="H124" i="5"/>
  <c r="H125" i="5"/>
  <c r="H126" i="5"/>
  <c r="H127" i="5"/>
  <c r="H128" i="5"/>
  <c r="H129" i="5"/>
  <c r="H132" i="5"/>
  <c r="H133" i="5"/>
  <c r="H134" i="5"/>
  <c r="H135" i="5"/>
  <c r="H136" i="5"/>
  <c r="H137" i="5"/>
  <c r="H139" i="5"/>
  <c r="H140" i="5"/>
  <c r="H141" i="5"/>
  <c r="H142" i="5"/>
  <c r="H143" i="5"/>
  <c r="H144" i="5"/>
  <c r="H145" i="5"/>
  <c r="H146" i="5"/>
  <c r="H147" i="5"/>
  <c r="H148" i="5"/>
  <c r="H149" i="5"/>
  <c r="H150" i="5"/>
  <c r="H151" i="5"/>
  <c r="H153" i="5"/>
  <c r="H154" i="5"/>
  <c r="H155" i="5"/>
  <c r="H156" i="5"/>
  <c r="H157" i="5"/>
  <c r="H158" i="5"/>
  <c r="H160" i="5"/>
  <c r="H161" i="5"/>
  <c r="H162" i="5"/>
  <c r="H163" i="5"/>
  <c r="H164" i="5"/>
  <c r="H165" i="5"/>
  <c r="H166" i="5"/>
  <c r="H167" i="5"/>
  <c r="H168" i="5"/>
  <c r="H169" i="5"/>
  <c r="H171" i="5"/>
  <c r="H172" i="5"/>
  <c r="H173" i="5"/>
  <c r="H174" i="5"/>
  <c r="H175" i="5"/>
  <c r="H176" i="5"/>
  <c r="H177" i="5"/>
  <c r="H178" i="5"/>
  <c r="H179" i="5"/>
  <c r="H180" i="5"/>
  <c r="H181" i="5"/>
  <c r="H182" i="5"/>
  <c r="H184" i="5"/>
  <c r="H185" i="5"/>
  <c r="H186" i="5"/>
  <c r="H187" i="5"/>
  <c r="H188" i="5"/>
  <c r="H189" i="5"/>
  <c r="H190" i="5"/>
  <c r="H191" i="5"/>
  <c r="H192" i="5"/>
  <c r="H194" i="5"/>
  <c r="H195" i="5"/>
  <c r="H196" i="5"/>
  <c r="H198" i="5"/>
  <c r="H200" i="5"/>
  <c r="H201" i="5"/>
  <c r="H202" i="5"/>
  <c r="H203" i="5"/>
  <c r="H205" i="5"/>
  <c r="H206" i="5"/>
  <c r="H207" i="5"/>
  <c r="H208" i="5"/>
  <c r="H209" i="5"/>
  <c r="H210" i="5"/>
  <c r="H211" i="5"/>
  <c r="H212" i="5"/>
  <c r="H213" i="5"/>
  <c r="H214" i="5"/>
  <c r="H215" i="5"/>
  <c r="H216" i="5"/>
  <c r="H217" i="5"/>
  <c r="H220" i="5"/>
  <c r="H221" i="5"/>
  <c r="H222" i="5"/>
  <c r="H223" i="5"/>
  <c r="H224" i="5"/>
  <c r="H225" i="5"/>
  <c r="H226" i="5"/>
  <c r="H227" i="5"/>
  <c r="H228" i="5"/>
  <c r="H229" i="5"/>
  <c r="H230" i="5"/>
  <c r="H232" i="5"/>
  <c r="H233" i="5"/>
  <c r="H235" i="5"/>
  <c r="H236" i="5"/>
  <c r="H238" i="5"/>
  <c r="H239" i="5"/>
  <c r="H240" i="5"/>
  <c r="H241" i="5"/>
  <c r="H242" i="5"/>
  <c r="H243" i="5"/>
  <c r="H244" i="5"/>
  <c r="H245" i="5"/>
  <c r="H246" i="5"/>
  <c r="H247" i="5"/>
  <c r="H248" i="5"/>
  <c r="H249" i="5"/>
  <c r="H250" i="5"/>
  <c r="H252" i="5"/>
  <c r="H253" i="5"/>
  <c r="H254" i="5"/>
  <c r="H255" i="5"/>
  <c r="H256" i="5"/>
  <c r="H257" i="5"/>
  <c r="H258" i="5"/>
  <c r="H259" i="5"/>
  <c r="H261" i="5"/>
  <c r="H262" i="5"/>
  <c r="H263" i="5"/>
  <c r="H264" i="5"/>
  <c r="H265" i="5"/>
  <c r="H266" i="5"/>
  <c r="H267" i="5"/>
  <c r="H268" i="5"/>
  <c r="H269" i="5"/>
  <c r="H270" i="5"/>
  <c r="H271" i="5"/>
  <c r="H272" i="5"/>
  <c r="H273" i="5"/>
  <c r="H275" i="5"/>
  <c r="H276" i="5"/>
  <c r="H277" i="5"/>
  <c r="H278" i="5"/>
  <c r="H279" i="5"/>
  <c r="H282" i="5"/>
  <c r="H283" i="5"/>
  <c r="H284" i="5"/>
  <c r="H285" i="5"/>
  <c r="H286" i="5"/>
  <c r="H287" i="5"/>
  <c r="H288" i="5"/>
  <c r="H289" i="5"/>
  <c r="H290" i="5"/>
  <c r="H291" i="5"/>
  <c r="H292" i="5"/>
  <c r="H293" i="5"/>
  <c r="H294" i="5"/>
  <c r="H295" i="5"/>
  <c r="H296" i="5"/>
  <c r="H297" i="5"/>
  <c r="H298" i="5"/>
  <c r="H299" i="5"/>
  <c r="H301" i="5"/>
  <c r="H302" i="5"/>
  <c r="H303" i="5"/>
  <c r="H304" i="5"/>
  <c r="H306" i="5"/>
  <c r="H307" i="5"/>
  <c r="H308" i="5"/>
  <c r="H309" i="5"/>
  <c r="H310" i="5"/>
  <c r="H311" i="5"/>
  <c r="H312" i="5"/>
  <c r="H313" i="5"/>
  <c r="H314" i="5"/>
  <c r="H315" i="5"/>
  <c r="H316" i="5"/>
  <c r="H317" i="5"/>
  <c r="H319" i="5"/>
  <c r="H320" i="5"/>
  <c r="H321" i="5"/>
  <c r="H322" i="5"/>
  <c r="H323" i="5"/>
  <c r="H324" i="5"/>
  <c r="H325" i="5"/>
  <c r="H327" i="5"/>
  <c r="H328" i="5"/>
  <c r="H329" i="5"/>
  <c r="H330" i="5"/>
  <c r="H331" i="5"/>
  <c r="H332" i="5"/>
  <c r="H333" i="5"/>
  <c r="H334" i="5"/>
  <c r="H335" i="5"/>
  <c r="H336" i="5"/>
  <c r="H337" i="5"/>
  <c r="H339" i="5"/>
  <c r="H340" i="5"/>
  <c r="H341" i="5"/>
  <c r="H342" i="5"/>
  <c r="H344" i="5"/>
  <c r="G3" i="5"/>
  <c r="G4" i="5"/>
  <c r="G6" i="5"/>
  <c r="G7" i="5"/>
  <c r="G8" i="5"/>
  <c r="G10" i="5"/>
  <c r="G11" i="5"/>
  <c r="G12" i="5"/>
  <c r="G14" i="5"/>
  <c r="G15" i="5"/>
  <c r="G16" i="5"/>
  <c r="G17" i="5"/>
  <c r="G19" i="5"/>
  <c r="G20" i="5"/>
  <c r="G21" i="5"/>
  <c r="G22" i="5"/>
  <c r="G23" i="5"/>
  <c r="G24" i="5"/>
  <c r="G26" i="5"/>
  <c r="G27" i="5"/>
  <c r="G28" i="5"/>
  <c r="G30" i="5"/>
  <c r="G31" i="5"/>
  <c r="G32" i="5"/>
  <c r="G34" i="5"/>
  <c r="G35" i="5"/>
  <c r="G36" i="5"/>
  <c r="G37" i="5"/>
  <c r="G38" i="5"/>
  <c r="G39" i="5"/>
  <c r="G40" i="5"/>
  <c r="G41" i="5"/>
  <c r="G44" i="5"/>
  <c r="G45" i="5"/>
  <c r="G46" i="5"/>
  <c r="G48" i="5"/>
  <c r="G49" i="5"/>
  <c r="G50" i="5"/>
  <c r="G51" i="5"/>
  <c r="G52" i="5"/>
  <c r="G53" i="5"/>
  <c r="G54" i="5"/>
  <c r="G55" i="5"/>
  <c r="G56" i="5"/>
  <c r="G57" i="5"/>
  <c r="G60" i="5"/>
  <c r="G62" i="5"/>
  <c r="G63" i="5"/>
  <c r="G64" i="5"/>
  <c r="G66" i="5"/>
  <c r="G67" i="5"/>
  <c r="G68" i="5"/>
  <c r="G69" i="5"/>
  <c r="G70" i="5"/>
  <c r="G72" i="5"/>
  <c r="G73" i="5"/>
  <c r="G74" i="5"/>
  <c r="G75" i="5"/>
  <c r="G76" i="5"/>
  <c r="G77" i="5"/>
  <c r="G78" i="5"/>
  <c r="G79" i="5"/>
  <c r="G80" i="5"/>
  <c r="G82" i="5"/>
  <c r="G83" i="5"/>
  <c r="G84" i="5"/>
  <c r="G85" i="5"/>
  <c r="G86" i="5"/>
  <c r="G87" i="5"/>
  <c r="G88" i="5"/>
  <c r="G89" i="5"/>
  <c r="G91" i="5"/>
  <c r="G92" i="5"/>
  <c r="G93" i="5"/>
  <c r="G94" i="5"/>
  <c r="G95" i="5"/>
  <c r="G96" i="5"/>
  <c r="G97" i="5"/>
  <c r="G98" i="5"/>
  <c r="G99" i="5"/>
  <c r="G100" i="5"/>
  <c r="G101" i="5"/>
  <c r="G102" i="5"/>
  <c r="G103" i="5"/>
  <c r="G104" i="5"/>
  <c r="G105" i="5"/>
  <c r="G107" i="5"/>
  <c r="G108" i="5"/>
  <c r="G110" i="5"/>
  <c r="G111" i="5"/>
  <c r="G112" i="5"/>
  <c r="G114" i="5"/>
  <c r="G116" i="5"/>
  <c r="G117" i="5"/>
  <c r="G118" i="5"/>
  <c r="G120" i="5"/>
  <c r="G121" i="5"/>
  <c r="G122" i="5"/>
  <c r="G124" i="5"/>
  <c r="G125" i="5"/>
  <c r="G126" i="5"/>
  <c r="G127" i="5"/>
  <c r="G129" i="5"/>
  <c r="G132" i="5"/>
  <c r="G133" i="5"/>
  <c r="G134" i="5"/>
  <c r="G135" i="5"/>
  <c r="G136" i="5"/>
  <c r="G140" i="5"/>
  <c r="G141" i="5"/>
  <c r="G142" i="5"/>
  <c r="G143" i="5"/>
  <c r="G144" i="5"/>
  <c r="G145" i="5"/>
  <c r="G146" i="5"/>
  <c r="G147" i="5"/>
  <c r="G148" i="5"/>
  <c r="G149" i="5"/>
  <c r="G150" i="5"/>
  <c r="G153" i="5"/>
  <c r="G154" i="5"/>
  <c r="G155" i="5"/>
  <c r="G156" i="5"/>
  <c r="G157" i="5"/>
  <c r="G158" i="5"/>
  <c r="G160" i="5"/>
  <c r="G162" i="5"/>
  <c r="G163" i="5"/>
  <c r="G164" i="5"/>
  <c r="G165" i="5"/>
  <c r="G166" i="5"/>
  <c r="G167" i="5"/>
  <c r="G169" i="5"/>
  <c r="G171" i="5"/>
  <c r="G172" i="5"/>
  <c r="G173" i="5"/>
  <c r="G174" i="5"/>
  <c r="G175" i="5"/>
  <c r="G176" i="5"/>
  <c r="G177" i="5"/>
  <c r="G178" i="5"/>
  <c r="G179" i="5"/>
  <c r="G180" i="5"/>
  <c r="G181" i="5"/>
  <c r="G182" i="5"/>
  <c r="G185" i="5"/>
  <c r="G187" i="5"/>
  <c r="G188" i="5"/>
  <c r="G190" i="5"/>
  <c r="G191" i="5"/>
  <c r="G192" i="5"/>
  <c r="G194" i="5"/>
  <c r="G195" i="5"/>
  <c r="G196" i="5"/>
  <c r="G198" i="5"/>
  <c r="G200" i="5"/>
  <c r="G201" i="5"/>
  <c r="G202" i="5"/>
  <c r="G203" i="5"/>
  <c r="G205" i="5"/>
  <c r="G206" i="5"/>
  <c r="G207" i="5"/>
  <c r="G208" i="5"/>
  <c r="G209" i="5"/>
  <c r="G210" i="5"/>
  <c r="G211" i="5"/>
  <c r="G212" i="5"/>
  <c r="G213" i="5"/>
  <c r="G214" i="5"/>
  <c r="G215" i="5"/>
  <c r="G216" i="5"/>
  <c r="G217" i="5"/>
  <c r="G220" i="5"/>
  <c r="G221" i="5"/>
  <c r="G222" i="5"/>
  <c r="G223" i="5"/>
  <c r="G224" i="5"/>
  <c r="G225" i="5"/>
  <c r="G226" i="5"/>
  <c r="G228" i="5"/>
  <c r="G229" i="5"/>
  <c r="G230" i="5"/>
  <c r="G232" i="5"/>
  <c r="G233" i="5"/>
  <c r="G235" i="5"/>
  <c r="G236" i="5"/>
  <c r="G238" i="5"/>
  <c r="G239" i="5"/>
  <c r="G240" i="5"/>
  <c r="G241" i="5"/>
  <c r="G242" i="5"/>
  <c r="G244" i="5"/>
  <c r="G245" i="5"/>
  <c r="G246" i="5"/>
  <c r="G247" i="5"/>
  <c r="G248" i="5"/>
  <c r="G249" i="5"/>
  <c r="G252" i="5"/>
  <c r="G253" i="5"/>
  <c r="G254" i="5"/>
  <c r="G255" i="5"/>
  <c r="G256" i="5"/>
  <c r="G258" i="5"/>
  <c r="G259" i="5"/>
  <c r="G261" i="5"/>
  <c r="G263" i="5"/>
  <c r="G264" i="5"/>
  <c r="G265" i="5"/>
  <c r="G266" i="5"/>
  <c r="G267" i="5"/>
  <c r="G268" i="5"/>
  <c r="G269" i="5"/>
  <c r="G271" i="5"/>
  <c r="G272" i="5"/>
  <c r="G273" i="5"/>
  <c r="G275" i="5"/>
  <c r="G276" i="5"/>
  <c r="G277" i="5"/>
  <c r="G278" i="5"/>
  <c r="G279" i="5"/>
  <c r="G282" i="5"/>
  <c r="G283" i="5"/>
  <c r="G284" i="5"/>
  <c r="G285" i="5"/>
  <c r="G286" i="5"/>
  <c r="G287" i="5"/>
  <c r="G288" i="5"/>
  <c r="G289" i="5"/>
  <c r="G291" i="5"/>
  <c r="G292" i="5"/>
  <c r="G293" i="5"/>
  <c r="G294" i="5"/>
  <c r="G295" i="5"/>
  <c r="G296" i="5"/>
  <c r="G297" i="5"/>
  <c r="G298" i="5"/>
  <c r="G299" i="5"/>
  <c r="G301" i="5"/>
  <c r="G302" i="5"/>
  <c r="G303" i="5"/>
  <c r="G304" i="5"/>
  <c r="G306" i="5"/>
  <c r="G307" i="5"/>
  <c r="G308" i="5"/>
  <c r="G309" i="5"/>
  <c r="G310" i="5"/>
  <c r="G311" i="5"/>
  <c r="G312" i="5"/>
  <c r="G313" i="5"/>
  <c r="G314" i="5"/>
  <c r="G315" i="5"/>
  <c r="G316" i="5"/>
  <c r="G317" i="5"/>
  <c r="G319" i="5"/>
  <c r="G320" i="5"/>
  <c r="G321" i="5"/>
  <c r="G322" i="5"/>
  <c r="G323" i="5"/>
  <c r="G324" i="5"/>
  <c r="G325" i="5"/>
  <c r="G327" i="5"/>
  <c r="G328" i="5"/>
  <c r="G329" i="5"/>
  <c r="G330" i="5"/>
  <c r="G331" i="5"/>
  <c r="G332" i="5"/>
  <c r="G333" i="5"/>
  <c r="G334" i="5"/>
  <c r="G335" i="5"/>
  <c r="G336" i="5"/>
  <c r="G337" i="5"/>
  <c r="G339" i="5"/>
  <c r="G340" i="5"/>
  <c r="G341" i="5"/>
  <c r="G344" i="5"/>
  <c r="F3" i="5"/>
  <c r="F4" i="5"/>
  <c r="F5" i="5"/>
  <c r="F6" i="5"/>
  <c r="F7" i="5"/>
  <c r="F8" i="5"/>
  <c r="F10" i="5"/>
  <c r="F11" i="5"/>
  <c r="F12" i="5"/>
  <c r="F14" i="5"/>
  <c r="F15" i="5"/>
  <c r="F16" i="5"/>
  <c r="F17" i="5"/>
  <c r="F18" i="5"/>
  <c r="F19" i="5"/>
  <c r="F20" i="5"/>
  <c r="F21" i="5"/>
  <c r="F22" i="5"/>
  <c r="F23" i="5"/>
  <c r="F24" i="5"/>
  <c r="F26" i="5"/>
  <c r="F27" i="5"/>
  <c r="F28" i="5"/>
  <c r="F30" i="5"/>
  <c r="F31" i="5"/>
  <c r="F32" i="5"/>
  <c r="F34" i="5"/>
  <c r="F35" i="5"/>
  <c r="F36" i="5"/>
  <c r="F37" i="5"/>
  <c r="F39" i="5"/>
  <c r="F40" i="5"/>
  <c r="F41" i="5"/>
  <c r="F43" i="5"/>
  <c r="F44" i="5"/>
  <c r="F45" i="5"/>
  <c r="F46" i="5"/>
  <c r="F47" i="5"/>
  <c r="F48" i="5"/>
  <c r="F49" i="5"/>
  <c r="F50" i="5"/>
  <c r="F51" i="5"/>
  <c r="F52" i="5"/>
  <c r="F53" i="5"/>
  <c r="F55" i="5"/>
  <c r="F56" i="5"/>
  <c r="F57" i="5"/>
  <c r="F59" i="5"/>
  <c r="F60" i="5"/>
  <c r="F61" i="5"/>
  <c r="F62" i="5"/>
  <c r="F63" i="5"/>
  <c r="F64" i="5"/>
  <c r="F65" i="5"/>
  <c r="F66" i="5"/>
  <c r="F67" i="5"/>
  <c r="F68" i="5"/>
  <c r="F69" i="5"/>
  <c r="F70" i="5"/>
  <c r="F71" i="5"/>
  <c r="F72" i="5"/>
  <c r="F73" i="5"/>
  <c r="F74" i="5"/>
  <c r="F75" i="5"/>
  <c r="F76" i="5"/>
  <c r="F77" i="5"/>
  <c r="F78" i="5"/>
  <c r="F79" i="5"/>
  <c r="F80" i="5"/>
  <c r="F82" i="5"/>
  <c r="F83" i="5"/>
  <c r="F84" i="5"/>
  <c r="F85" i="5"/>
  <c r="F86" i="5"/>
  <c r="F87" i="5"/>
  <c r="F88" i="5"/>
  <c r="F89"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20" i="5"/>
  <c r="F121" i="5"/>
  <c r="F122" i="5"/>
  <c r="F123" i="5"/>
  <c r="F124" i="5"/>
  <c r="F125" i="5"/>
  <c r="F126" i="5"/>
  <c r="F127" i="5"/>
  <c r="F128" i="5"/>
  <c r="F129" i="5"/>
  <c r="F132" i="5"/>
  <c r="F133" i="5"/>
  <c r="F134" i="5"/>
  <c r="F135" i="5"/>
  <c r="F136" i="5"/>
  <c r="F137" i="5"/>
  <c r="F139" i="5"/>
  <c r="F140" i="5"/>
  <c r="F141" i="5"/>
  <c r="F142" i="5"/>
  <c r="F143" i="5"/>
  <c r="F144" i="5"/>
  <c r="F145" i="5"/>
  <c r="F146" i="5"/>
  <c r="F147" i="5"/>
  <c r="F148" i="5"/>
  <c r="F149" i="5"/>
  <c r="F150" i="5"/>
  <c r="F151" i="5"/>
  <c r="F153" i="5"/>
  <c r="F154" i="5"/>
  <c r="F155" i="5"/>
  <c r="F156" i="5"/>
  <c r="F157" i="5"/>
  <c r="F158" i="5"/>
  <c r="F160" i="5"/>
  <c r="F161" i="5"/>
  <c r="F162" i="5"/>
  <c r="F163" i="5"/>
  <c r="F164" i="5"/>
  <c r="F165" i="5"/>
  <c r="F167" i="5"/>
  <c r="F168" i="5"/>
  <c r="F169" i="5"/>
  <c r="F171" i="5"/>
  <c r="F172" i="5"/>
  <c r="F173" i="5"/>
  <c r="F174" i="5"/>
  <c r="F175" i="5"/>
  <c r="F176" i="5"/>
  <c r="F177" i="5"/>
  <c r="F178" i="5"/>
  <c r="F179" i="5"/>
  <c r="F180" i="5"/>
  <c r="F181" i="5"/>
  <c r="F182" i="5"/>
  <c r="F184" i="5"/>
  <c r="F185" i="5"/>
  <c r="F186" i="5"/>
  <c r="F187" i="5"/>
  <c r="F188" i="5"/>
  <c r="F189" i="5"/>
  <c r="F190" i="5"/>
  <c r="F191" i="5"/>
  <c r="F192" i="5"/>
  <c r="F194" i="5"/>
  <c r="F195" i="5"/>
  <c r="F196" i="5"/>
  <c r="F200" i="5"/>
  <c r="F201" i="5"/>
  <c r="F202" i="5"/>
  <c r="F203" i="5"/>
  <c r="F205" i="5"/>
  <c r="F206" i="5"/>
  <c r="F207" i="5"/>
  <c r="F208" i="5"/>
  <c r="F209" i="5"/>
  <c r="F210" i="5"/>
  <c r="F211" i="5"/>
  <c r="F212" i="5"/>
  <c r="F213" i="5"/>
  <c r="F215" i="5"/>
  <c r="F216" i="5"/>
  <c r="F217" i="5"/>
  <c r="F220" i="5"/>
  <c r="F221" i="5"/>
  <c r="F222" i="5"/>
  <c r="F223" i="5"/>
  <c r="F224" i="5"/>
  <c r="F225" i="5"/>
  <c r="F226" i="5"/>
  <c r="F227" i="5"/>
  <c r="F228" i="5"/>
  <c r="F229" i="5"/>
  <c r="F230" i="5"/>
  <c r="F232" i="5"/>
  <c r="F233" i="5"/>
  <c r="F235" i="5"/>
  <c r="F236" i="5"/>
  <c r="F238" i="5"/>
  <c r="F239" i="5"/>
  <c r="F240" i="5"/>
  <c r="F241" i="5"/>
  <c r="F242" i="5"/>
  <c r="F243" i="5"/>
  <c r="F244" i="5"/>
  <c r="F245" i="5"/>
  <c r="F246" i="5"/>
  <c r="F247" i="5"/>
  <c r="F248" i="5"/>
  <c r="F249" i="5"/>
  <c r="F250" i="5"/>
  <c r="F252" i="5"/>
  <c r="F253" i="5"/>
  <c r="F254" i="5"/>
  <c r="F255" i="5"/>
  <c r="F256" i="5"/>
  <c r="F257" i="5"/>
  <c r="F258" i="5"/>
  <c r="F259" i="5"/>
  <c r="F261" i="5"/>
  <c r="F262" i="5"/>
  <c r="F263" i="5"/>
  <c r="F264" i="5"/>
  <c r="F265" i="5"/>
  <c r="F266" i="5"/>
  <c r="F267" i="5"/>
  <c r="F268" i="5"/>
  <c r="F269" i="5"/>
  <c r="F270" i="5"/>
  <c r="F271" i="5"/>
  <c r="F272" i="5"/>
  <c r="F273" i="5"/>
  <c r="F275" i="5"/>
  <c r="F276" i="5"/>
  <c r="F277" i="5"/>
  <c r="F278" i="5"/>
  <c r="F279" i="5"/>
  <c r="F282" i="5"/>
  <c r="F283" i="5"/>
  <c r="F284" i="5"/>
  <c r="F285" i="5"/>
  <c r="F286" i="5"/>
  <c r="F287" i="5"/>
  <c r="F288" i="5"/>
  <c r="F289" i="5"/>
  <c r="F290" i="5"/>
  <c r="F291" i="5"/>
  <c r="F292" i="5"/>
  <c r="F293" i="5"/>
  <c r="F294" i="5"/>
  <c r="F295" i="5"/>
  <c r="F296" i="5"/>
  <c r="F297" i="5"/>
  <c r="F298" i="5"/>
  <c r="F299" i="5"/>
  <c r="F301" i="5"/>
  <c r="F302" i="5"/>
  <c r="F303" i="5"/>
  <c r="F304"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9" i="5"/>
  <c r="F340" i="5"/>
  <c r="F341" i="5"/>
  <c r="F342" i="5"/>
  <c r="F343" i="5"/>
  <c r="F344" i="5"/>
  <c r="K346" i="8" l="1"/>
  <c r="L346" i="8"/>
  <c r="M346" i="8"/>
  <c r="N346" i="8"/>
  <c r="O346" i="8"/>
  <c r="P346" i="8"/>
  <c r="Q346" i="8"/>
  <c r="R346" i="8"/>
  <c r="S346" i="8"/>
  <c r="T346" i="8"/>
  <c r="U346" i="8"/>
  <c r="V346" i="8"/>
  <c r="W346" i="8"/>
  <c r="X346" i="8"/>
  <c r="Y346" i="8"/>
  <c r="Z346" i="8"/>
  <c r="L39" i="21" s="1"/>
  <c r="AA346" i="8"/>
  <c r="L40" i="21" s="1"/>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5" i="15"/>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16" i="12"/>
  <c r="E317" i="12"/>
  <c r="E318" i="12"/>
  <c r="E319" i="12"/>
  <c r="E320" i="12"/>
  <c r="E321" i="12"/>
  <c r="E322" i="12"/>
  <c r="E323" i="12"/>
  <c r="E324" i="12"/>
  <c r="E325" i="12"/>
  <c r="E326" i="12"/>
  <c r="E327" i="12"/>
  <c r="E328" i="12"/>
  <c r="E329" i="12"/>
  <c r="E330" i="12"/>
  <c r="E331" i="12"/>
  <c r="E332" i="12"/>
  <c r="E333" i="12"/>
  <c r="E334" i="12"/>
  <c r="E335" i="12"/>
  <c r="E336" i="12"/>
  <c r="E337" i="12"/>
  <c r="E338" i="12"/>
  <c r="E339" i="12"/>
  <c r="E340" i="12"/>
  <c r="E341" i="12"/>
  <c r="E342" i="12"/>
  <c r="E343" i="12"/>
  <c r="E344" i="12"/>
  <c r="E345" i="12"/>
  <c r="E346" i="12"/>
  <c r="E347" i="12"/>
  <c r="E5" i="12"/>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5" i="10"/>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G314" i="11"/>
  <c r="G315" i="11"/>
  <c r="G316" i="11"/>
  <c r="G317" i="11"/>
  <c r="G318" i="11"/>
  <c r="G319" i="11"/>
  <c r="G320" i="11"/>
  <c r="G321" i="11"/>
  <c r="G322" i="11"/>
  <c r="G323" i="11"/>
  <c r="G324" i="11"/>
  <c r="G325" i="11"/>
  <c r="G326" i="11"/>
  <c r="G327" i="11"/>
  <c r="G328" i="11"/>
  <c r="G329" i="11"/>
  <c r="G330" i="11"/>
  <c r="G331" i="11"/>
  <c r="G332" i="11"/>
  <c r="G333" i="11"/>
  <c r="G334" i="11"/>
  <c r="G335" i="11"/>
  <c r="G336" i="11"/>
  <c r="G337" i="11"/>
  <c r="G338" i="11"/>
  <c r="G339" i="11"/>
  <c r="G340" i="11"/>
  <c r="G341" i="11"/>
  <c r="G342" i="11"/>
  <c r="G343" i="11"/>
  <c r="G344" i="11"/>
  <c r="G345" i="11"/>
  <c r="G346" i="11"/>
  <c r="G347" i="11"/>
  <c r="G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5" i="11"/>
  <c r="K6" i="9" l="1"/>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5"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4"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5" i="9"/>
  <c r="F6" i="9"/>
  <c r="F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5" i="9"/>
  <c r="K2" i="5"/>
  <c r="J2" i="5"/>
  <c r="I2" i="5"/>
  <c r="H2" i="5"/>
  <c r="G2" i="5"/>
  <c r="F2" i="5"/>
  <c r="J3" i="8"/>
  <c r="E162" i="5" s="1"/>
  <c r="J4" i="8"/>
  <c r="E163" i="5" s="1"/>
  <c r="J5" i="8"/>
  <c r="E217" i="5" s="1"/>
  <c r="J6" i="8"/>
  <c r="E241" i="5" s="1"/>
  <c r="J7" i="8"/>
  <c r="E165" i="5" s="1"/>
  <c r="J8" i="8"/>
  <c r="E139" i="5" s="1"/>
  <c r="J9" i="8"/>
  <c r="E265" i="5" s="1"/>
  <c r="J10" i="8"/>
  <c r="E170" i="5" s="1"/>
  <c r="J11" i="8"/>
  <c r="E4" i="5" s="1"/>
  <c r="J12" i="8"/>
  <c r="E293" i="5" s="1"/>
  <c r="J13" i="8"/>
  <c r="E328" i="5" s="1"/>
  <c r="J14" i="8"/>
  <c r="E160" i="5" s="1"/>
  <c r="J15" i="8"/>
  <c r="E41" i="5" s="1"/>
  <c r="J16" i="8"/>
  <c r="E333" i="5" s="1"/>
  <c r="J17" i="8"/>
  <c r="E100" i="5" s="1"/>
  <c r="J18" i="8"/>
  <c r="E9" i="5" s="1"/>
  <c r="J19" i="8"/>
  <c r="E310" i="5" s="1"/>
  <c r="J20" i="8"/>
  <c r="E196" i="5" s="1"/>
  <c r="J21" i="8"/>
  <c r="E142" i="5" s="1"/>
  <c r="J22" i="8"/>
  <c r="E110" i="5" s="1"/>
  <c r="J23" i="8"/>
  <c r="E67" i="5" s="1"/>
  <c r="J24" i="8"/>
  <c r="E184" i="5" s="1"/>
  <c r="J25" i="8"/>
  <c r="E315" i="5" s="1"/>
  <c r="J26" i="8"/>
  <c r="E197" i="5" s="1"/>
  <c r="J27" i="8"/>
  <c r="E19" i="5" s="1"/>
  <c r="J28" i="8"/>
  <c r="E150" i="5" s="1"/>
  <c r="J29" i="8"/>
  <c r="E228" i="5" s="1"/>
  <c r="J30" i="8"/>
  <c r="E266" i="5" s="1"/>
  <c r="J31" i="8"/>
  <c r="E242" i="5" s="1"/>
  <c r="J32" i="8"/>
  <c r="E243" i="5" s="1"/>
  <c r="J33" i="8"/>
  <c r="E27" i="5" s="1"/>
  <c r="J34" i="8"/>
  <c r="E166" i="5" s="1"/>
  <c r="J35" i="8"/>
  <c r="E31" i="5" s="1"/>
  <c r="J36" i="8"/>
  <c r="E55" i="5" s="1"/>
  <c r="J37" i="8"/>
  <c r="E223" i="5" s="1"/>
  <c r="J38" i="8"/>
  <c r="E136" i="5" s="1"/>
  <c r="J39" i="8"/>
  <c r="E82" i="5" s="1"/>
  <c r="J40" i="8"/>
  <c r="E236" i="5" s="1"/>
  <c r="J41" i="8"/>
  <c r="E133" i="5" s="1"/>
  <c r="J42" i="8"/>
  <c r="E231" i="5" s="1"/>
  <c r="J43" i="8"/>
  <c r="E104" i="5" s="1"/>
  <c r="J44" i="8"/>
  <c r="E263" i="5" s="1"/>
  <c r="J45" i="8"/>
  <c r="E80" i="5" s="1"/>
  <c r="J46" i="8"/>
  <c r="E210" i="5" s="1"/>
  <c r="J47" i="8"/>
  <c r="E248" i="5" s="1"/>
  <c r="J48" i="8"/>
  <c r="E296" i="5" s="1"/>
  <c r="J49" i="8"/>
  <c r="E167" i="5" s="1"/>
  <c r="J50" i="8"/>
  <c r="E193" i="5" s="1"/>
  <c r="J51" i="8"/>
  <c r="E208" i="5" s="1"/>
  <c r="J52" i="8"/>
  <c r="E313" i="5" s="1"/>
  <c r="J53" i="8"/>
  <c r="E32" i="5" s="1"/>
  <c r="J54" i="8"/>
  <c r="E79" i="5" s="1"/>
  <c r="J55" i="8"/>
  <c r="E124" i="5" s="1"/>
  <c r="J56" i="8"/>
  <c r="E161" i="5" s="1"/>
  <c r="J57" i="8"/>
  <c r="E276" i="5" s="1"/>
  <c r="J58" i="8"/>
  <c r="E38" i="5" s="1"/>
  <c r="J59" i="8"/>
  <c r="E112" i="5" s="1"/>
  <c r="J60" i="8"/>
  <c r="E36" i="5" s="1"/>
  <c r="J61" i="8"/>
  <c r="E125" i="5" s="1"/>
  <c r="J62" i="8"/>
  <c r="E39" i="5" s="1"/>
  <c r="J63" i="8"/>
  <c r="E76" i="5" s="1"/>
  <c r="J64" i="8"/>
  <c r="E250" i="5" s="1"/>
  <c r="J65" i="8"/>
  <c r="E149" i="5" s="1"/>
  <c r="J66" i="8"/>
  <c r="E280" i="5" s="1"/>
  <c r="J67" i="8"/>
  <c r="E279" i="5" s="1"/>
  <c r="J68" i="8"/>
  <c r="E23" i="5" s="1"/>
  <c r="J69" i="8"/>
  <c r="E22" i="5" s="1"/>
  <c r="J70" i="8"/>
  <c r="E309" i="5" s="1"/>
  <c r="J71" i="8"/>
  <c r="E24" i="5" s="1"/>
  <c r="J72" i="8"/>
  <c r="E284" i="5" s="1"/>
  <c r="J73" i="8"/>
  <c r="E329" i="5" s="1"/>
  <c r="J74" i="8"/>
  <c r="E33" i="5" s="1"/>
  <c r="J75" i="8"/>
  <c r="E330" i="5" s="1"/>
  <c r="J76" i="8"/>
  <c r="E126" i="5" s="1"/>
  <c r="J77" i="8"/>
  <c r="E282" i="5" s="1"/>
  <c r="J78" i="8"/>
  <c r="E20" i="5" s="1"/>
  <c r="J79" i="8"/>
  <c r="E93" i="5" s="1"/>
  <c r="J80" i="8"/>
  <c r="E292" i="5" s="1"/>
  <c r="J81" i="8"/>
  <c r="E45" i="5" s="1"/>
  <c r="J82" i="8"/>
  <c r="E219" i="5" s="1"/>
  <c r="J83" i="8"/>
  <c r="E212" i="5" s="1"/>
  <c r="J84" i="8"/>
  <c r="E200" i="5" s="1"/>
  <c r="J85" i="8"/>
  <c r="E88" i="5" s="1"/>
  <c r="J86" i="8"/>
  <c r="E240" i="5" s="1"/>
  <c r="J87" i="8"/>
  <c r="E96" i="5" s="1"/>
  <c r="J88" i="8"/>
  <c r="E113" i="5" s="1"/>
  <c r="J89" i="8"/>
  <c r="E180" i="5" s="1"/>
  <c r="J90" i="8"/>
  <c r="E152" i="5" s="1"/>
  <c r="J91" i="8"/>
  <c r="E182" i="5" s="1"/>
  <c r="J92" i="8"/>
  <c r="E285" i="5" s="1"/>
  <c r="J93" i="8"/>
  <c r="E238" i="5" s="1"/>
  <c r="J94" i="8"/>
  <c r="E147" i="5" s="1"/>
  <c r="J95" i="8"/>
  <c r="E91" i="5" s="1"/>
  <c r="J96" i="8"/>
  <c r="E71" i="5" s="1"/>
  <c r="J97" i="8"/>
  <c r="E181" i="5" s="1"/>
  <c r="J98" i="8"/>
  <c r="E199" i="5" s="1"/>
  <c r="J99" i="8"/>
  <c r="E73" i="5" s="1"/>
  <c r="J100" i="8"/>
  <c r="E179" i="5" s="1"/>
  <c r="J101" i="8"/>
  <c r="E175" i="5" s="1"/>
  <c r="J102" i="8"/>
  <c r="E297" i="5" s="1"/>
  <c r="J103" i="8"/>
  <c r="E60" i="5" s="1"/>
  <c r="J104" i="8"/>
  <c r="E43" i="5" s="1"/>
  <c r="J105" i="8"/>
  <c r="E44" i="5" s="1"/>
  <c r="J106" i="8"/>
  <c r="E198" i="5" s="1"/>
  <c r="J107" i="8"/>
  <c r="E245" i="5" s="1"/>
  <c r="J108" i="8"/>
  <c r="E339" i="5" s="1"/>
  <c r="J109" i="8"/>
  <c r="E268" i="5" s="1"/>
  <c r="J110" i="8"/>
  <c r="E26" i="5" s="1"/>
  <c r="J111" i="8"/>
  <c r="E192" i="5" s="1"/>
  <c r="J112" i="8"/>
  <c r="E230" i="5" s="1"/>
  <c r="J113" i="8"/>
  <c r="E239" i="5" s="1"/>
  <c r="J114" i="8"/>
  <c r="E318" i="5" s="1"/>
  <c r="J115" i="8"/>
  <c r="E317" i="5" s="1"/>
  <c r="J116" i="8"/>
  <c r="E316" i="5" s="1"/>
  <c r="J117" i="8"/>
  <c r="E144" i="5" s="1"/>
  <c r="J118" i="8"/>
  <c r="E95" i="5" s="1"/>
  <c r="J119" i="8"/>
  <c r="E341" i="5" s="1"/>
  <c r="J120" i="8"/>
  <c r="E128" i="5" s="1"/>
  <c r="J121" i="8"/>
  <c r="E269" i="5" s="1"/>
  <c r="J122" i="8"/>
  <c r="E237" i="5" s="1"/>
  <c r="J123" i="8"/>
  <c r="E233" i="5" s="1"/>
  <c r="J124" i="8"/>
  <c r="E255" i="5" s="1"/>
  <c r="J125" i="8"/>
  <c r="E64" i="5" s="1"/>
  <c r="J126" i="8"/>
  <c r="E2" i="5" s="1"/>
  <c r="J127" i="8"/>
  <c r="E202" i="5" s="1"/>
  <c r="J128" i="8"/>
  <c r="E168" i="5" s="1"/>
  <c r="J129" i="8"/>
  <c r="E146" i="5" s="1"/>
  <c r="J130" i="8"/>
  <c r="E338" i="5" s="1"/>
  <c r="J131" i="8"/>
  <c r="E120" i="5" s="1"/>
  <c r="J132" i="8"/>
  <c r="E291" i="5" s="1"/>
  <c r="J133" i="8"/>
  <c r="E213" i="5" s="1"/>
  <c r="J134" i="8"/>
  <c r="E322" i="5" s="1"/>
  <c r="J135" i="8"/>
  <c r="E8" i="5" s="1"/>
  <c r="J136" i="8"/>
  <c r="E109" i="5" s="1"/>
  <c r="J137" i="8"/>
  <c r="E311" i="5" s="1"/>
  <c r="J138" i="8"/>
  <c r="E90" i="5" s="1"/>
  <c r="J139" i="8"/>
  <c r="E332" i="5" s="1"/>
  <c r="J140" i="8"/>
  <c r="E108" i="5" s="1"/>
  <c r="J141" i="8"/>
  <c r="E89" i="5" s="1"/>
  <c r="J142" i="8"/>
  <c r="E48" i="5" s="1"/>
  <c r="J143" i="8"/>
  <c r="E259" i="5" s="1"/>
  <c r="J144" i="8"/>
  <c r="E320" i="5" s="1"/>
  <c r="J145" i="8"/>
  <c r="E176" i="5" s="1"/>
  <c r="J146" i="8"/>
  <c r="E300" i="5" s="1"/>
  <c r="J147" i="8"/>
  <c r="E301" i="5" s="1"/>
  <c r="J148" i="8"/>
  <c r="E94" i="5" s="1"/>
  <c r="J149" i="8"/>
  <c r="E121" i="5" s="1"/>
  <c r="J150" i="8"/>
  <c r="E116" i="5" s="1"/>
  <c r="J151" i="8"/>
  <c r="E101" i="5" s="1"/>
  <c r="J152" i="8"/>
  <c r="E115" i="5" s="1"/>
  <c r="J153" i="8"/>
  <c r="E211" i="5" s="1"/>
  <c r="J154" i="8"/>
  <c r="E25" i="5" s="1"/>
  <c r="J155" i="8"/>
  <c r="E122" i="5" s="1"/>
  <c r="J156" i="8"/>
  <c r="E62" i="5" s="1"/>
  <c r="J157" i="8"/>
  <c r="E69" i="5" s="1"/>
  <c r="J158" i="8"/>
  <c r="E63" i="5" s="1"/>
  <c r="J159" i="8"/>
  <c r="E66" i="5" s="1"/>
  <c r="J160" i="8"/>
  <c r="E65" i="5" s="1"/>
  <c r="J161" i="8"/>
  <c r="E221" i="5" s="1"/>
  <c r="J162" i="8"/>
  <c r="E251" i="5" s="1"/>
  <c r="J163" i="8"/>
  <c r="E118" i="5" s="1"/>
  <c r="J164" i="8"/>
  <c r="E178" i="5" s="1"/>
  <c r="J165" i="8"/>
  <c r="E158" i="5" s="1"/>
  <c r="J166" i="8"/>
  <c r="E177" i="5" s="1"/>
  <c r="J167" i="8"/>
  <c r="E327" i="5" s="1"/>
  <c r="J168" i="8"/>
  <c r="E283" i="5" s="1"/>
  <c r="J169" i="8"/>
  <c r="E321" i="5" s="1"/>
  <c r="J170" i="8"/>
  <c r="E305" i="5" s="1"/>
  <c r="J171" i="8"/>
  <c r="E194" i="5" s="1"/>
  <c r="J172" i="8"/>
  <c r="E222" i="5" s="1"/>
  <c r="J173" i="8"/>
  <c r="E206" i="5" s="1"/>
  <c r="J174" i="8"/>
  <c r="E103" i="5" s="1"/>
  <c r="J175" i="8"/>
  <c r="E99" i="5" s="1"/>
  <c r="J176" i="8"/>
  <c r="E106" i="5" s="1"/>
  <c r="J177" i="8"/>
  <c r="E154" i="5" s="1"/>
  <c r="J178" i="8"/>
  <c r="E343" i="5" s="1"/>
  <c r="J179" i="8"/>
  <c r="E114" i="5" s="1"/>
  <c r="J180" i="8"/>
  <c r="E188" i="5" s="1"/>
  <c r="J181" i="8"/>
  <c r="E256" i="5" s="1"/>
  <c r="J182" i="8"/>
  <c r="E209" i="5" s="1"/>
  <c r="J183" i="8"/>
  <c r="E169" i="5" s="1"/>
  <c r="J184" i="8"/>
  <c r="E172" i="5" s="1"/>
  <c r="J185" i="8"/>
  <c r="E215" i="5" s="1"/>
  <c r="J186" i="8"/>
  <c r="E81" i="5" s="1"/>
  <c r="J187" i="8"/>
  <c r="E258" i="5" s="1"/>
  <c r="J188" i="8"/>
  <c r="E98" i="5" s="1"/>
  <c r="J189" i="8"/>
  <c r="E102" i="5" s="1"/>
  <c r="J190" i="8"/>
  <c r="E173" i="5" s="1"/>
  <c r="J191" i="8"/>
  <c r="E225" i="5" s="1"/>
  <c r="J192" i="8"/>
  <c r="E59" i="5" s="1"/>
  <c r="J193" i="8"/>
  <c r="E277" i="5" s="1"/>
  <c r="J194" i="8"/>
  <c r="E130" i="5" s="1"/>
  <c r="J195" i="8"/>
  <c r="E21" i="5" s="1"/>
  <c r="J196" i="8"/>
  <c r="E141" i="5" s="1"/>
  <c r="J197" i="8"/>
  <c r="E278" i="5" s="1"/>
  <c r="J198" i="8"/>
  <c r="E312" i="5" s="1"/>
  <c r="J199" i="8"/>
  <c r="E324" i="5" s="1"/>
  <c r="J200" i="8"/>
  <c r="E61" i="5" s="1"/>
  <c r="J201" i="8"/>
  <c r="E83" i="5" s="1"/>
  <c r="J202" i="8"/>
  <c r="E214" i="5" s="1"/>
  <c r="J203" i="8"/>
  <c r="E264" i="5" s="1"/>
  <c r="J204" i="8"/>
  <c r="E216" i="5" s="1"/>
  <c r="J205" i="8"/>
  <c r="E77" i="5" s="1"/>
  <c r="J206" i="8"/>
  <c r="E127" i="5" s="1"/>
  <c r="J207" i="8"/>
  <c r="E246" i="5" s="1"/>
  <c r="J208" i="8"/>
  <c r="E84" i="5" s="1"/>
  <c r="J209" i="8"/>
  <c r="E85" i="5" s="1"/>
  <c r="J210" i="8"/>
  <c r="E138" i="5" s="1"/>
  <c r="J211" i="8"/>
  <c r="E224" i="5" s="1"/>
  <c r="J212" i="8"/>
  <c r="E331" i="5" s="1"/>
  <c r="J213" i="8"/>
  <c r="E235" i="5" s="1"/>
  <c r="J214" i="8"/>
  <c r="E87" i="5" s="1"/>
  <c r="J215" i="8"/>
  <c r="E117" i="5" s="1"/>
  <c r="J216" i="8"/>
  <c r="E30" i="5" s="1"/>
  <c r="J217" i="8"/>
  <c r="E220" i="5" s="1"/>
  <c r="J218" i="8"/>
  <c r="E42" i="5" s="1"/>
  <c r="J219" i="8"/>
  <c r="E56" i="5" s="1"/>
  <c r="J220" i="8"/>
  <c r="E298" i="5" s="1"/>
  <c r="J221" i="8"/>
  <c r="E164" i="5" s="1"/>
  <c r="J222" i="8"/>
  <c r="E6" i="5" s="1"/>
  <c r="J223" i="8"/>
  <c r="E174" i="5" s="1"/>
  <c r="J224" i="8"/>
  <c r="E227" i="5" s="1"/>
  <c r="J225" i="8"/>
  <c r="E319" i="5" s="1"/>
  <c r="J226" i="8"/>
  <c r="E131" i="5" s="1"/>
  <c r="J227" i="8"/>
  <c r="E207" i="5" s="1"/>
  <c r="J228" i="8"/>
  <c r="E40" i="5" s="1"/>
  <c r="J229" i="8"/>
  <c r="E74" i="5" s="1"/>
  <c r="J230" i="8"/>
  <c r="E267" i="5" s="1"/>
  <c r="J231" i="8"/>
  <c r="E3" i="5" s="1"/>
  <c r="J232" i="8"/>
  <c r="E137" i="5" s="1"/>
  <c r="J233" i="8"/>
  <c r="E105" i="5" s="1"/>
  <c r="J234" i="8"/>
  <c r="E58" i="5" s="1"/>
  <c r="J235" i="8"/>
  <c r="E34" i="5" s="1"/>
  <c r="J236" i="8"/>
  <c r="E226" i="5" s="1"/>
  <c r="J237" i="8"/>
  <c r="E72" i="5" s="1"/>
  <c r="J238" i="8"/>
  <c r="E7" i="5" s="1"/>
  <c r="J239" i="8"/>
  <c r="E229" i="5" s="1"/>
  <c r="J240" i="8"/>
  <c r="E304" i="5" s="1"/>
  <c r="J241" i="8"/>
  <c r="E344" i="5" s="1"/>
  <c r="J242" i="8"/>
  <c r="E218" i="5" s="1"/>
  <c r="J243" i="8"/>
  <c r="E271" i="5" s="1"/>
  <c r="J244" i="8"/>
  <c r="E295" i="5" s="1"/>
  <c r="J245" i="8"/>
  <c r="E129" i="5" s="1"/>
  <c r="J246" i="8"/>
  <c r="E111" i="5" s="1"/>
  <c r="J247" i="8"/>
  <c r="E303" i="5" s="1"/>
  <c r="J248" i="8"/>
  <c r="E290" i="5" s="1"/>
  <c r="J249" i="8"/>
  <c r="E171" i="5" s="1"/>
  <c r="J250" i="8"/>
  <c r="E54" i="5" s="1"/>
  <c r="J251" i="8"/>
  <c r="E294" i="5" s="1"/>
  <c r="J252" i="8"/>
  <c r="E302" i="5" s="1"/>
  <c r="J253" i="8"/>
  <c r="E132" i="5" s="1"/>
  <c r="J254" i="8"/>
  <c r="E335" i="5" s="1"/>
  <c r="J255" i="8"/>
  <c r="E334" i="5" s="1"/>
  <c r="J256" i="8"/>
  <c r="E257" i="5" s="1"/>
  <c r="J257" i="8"/>
  <c r="E340" i="5" s="1"/>
  <c r="J258" i="8"/>
  <c r="E204" i="5" s="1"/>
  <c r="J259" i="8"/>
  <c r="E253" i="5" s="1"/>
  <c r="J260" i="8"/>
  <c r="E205" i="5" s="1"/>
  <c r="J261" i="8"/>
  <c r="E232" i="5" s="1"/>
  <c r="J262" i="8"/>
  <c r="E86" i="5" s="1"/>
  <c r="J263" i="8"/>
  <c r="E134" i="5" s="1"/>
  <c r="J264" i="8"/>
  <c r="E270" i="5" s="1"/>
  <c r="J265" i="8"/>
  <c r="E140" i="5" s="1"/>
  <c r="J266" i="8"/>
  <c r="E29" i="5" s="1"/>
  <c r="J267" i="8"/>
  <c r="E272" i="5" s="1"/>
  <c r="J268" i="8"/>
  <c r="E68" i="5" s="1"/>
  <c r="J269" i="8"/>
  <c r="E314" i="5" s="1"/>
  <c r="J270" i="8"/>
  <c r="E148" i="5" s="1"/>
  <c r="J271" i="8"/>
  <c r="E155" i="5" s="1"/>
  <c r="J272" i="8"/>
  <c r="E189" i="5" s="1"/>
  <c r="J273" i="8"/>
  <c r="E156" i="5" s="1"/>
  <c r="J274" i="8"/>
  <c r="E260" i="5" s="1"/>
  <c r="J275" i="8"/>
  <c r="E97" i="5" s="1"/>
  <c r="J276" i="8"/>
  <c r="E14" i="5" s="1"/>
  <c r="J277" i="8"/>
  <c r="E299" i="5" s="1"/>
  <c r="J278" i="8"/>
  <c r="E275" i="5" s="1"/>
  <c r="J279" i="8"/>
  <c r="E50" i="5" s="1"/>
  <c r="J280" i="8"/>
  <c r="E18" i="5" s="1"/>
  <c r="J281" i="8"/>
  <c r="E11" i="5" s="1"/>
  <c r="J282" i="8"/>
  <c r="E274" i="5" s="1"/>
  <c r="J283" i="8"/>
  <c r="E288" i="5" s="1"/>
  <c r="J284" i="8"/>
  <c r="E287" i="5" s="1"/>
  <c r="J285" i="8"/>
  <c r="E10" i="5" s="1"/>
  <c r="J286" i="8"/>
  <c r="E15" i="5" s="1"/>
  <c r="J287" i="8"/>
  <c r="E17" i="5" s="1"/>
  <c r="J288" i="8"/>
  <c r="E47" i="5" s="1"/>
  <c r="J289" i="8"/>
  <c r="E12" i="5" s="1"/>
  <c r="J290" i="8"/>
  <c r="E13" i="5" s="1"/>
  <c r="J291" i="8"/>
  <c r="E16" i="5" s="1"/>
  <c r="J292" i="8"/>
  <c r="E53" i="5" s="1"/>
  <c r="J293" i="8"/>
  <c r="E51" i="5" s="1"/>
  <c r="J294" i="8"/>
  <c r="E46" i="5" s="1"/>
  <c r="J295" i="8"/>
  <c r="E49" i="5" s="1"/>
  <c r="J296" i="8"/>
  <c r="E52" i="5" s="1"/>
  <c r="J297" i="8"/>
  <c r="E273" i="5" s="1"/>
  <c r="J298" i="8"/>
  <c r="E159" i="5" s="1"/>
  <c r="J299" i="8"/>
  <c r="E289" i="5" s="1"/>
  <c r="J300" i="8"/>
  <c r="E187" i="5" s="1"/>
  <c r="J301" i="8"/>
  <c r="E143" i="5" s="1"/>
  <c r="J302" i="8"/>
  <c r="E325" i="5" s="1"/>
  <c r="J303" i="8"/>
  <c r="E157" i="5" s="1"/>
  <c r="J304" i="8"/>
  <c r="E262" i="5" s="1"/>
  <c r="J305" i="8"/>
  <c r="E119" i="5" s="1"/>
  <c r="J306" i="8"/>
  <c r="E249" i="5" s="1"/>
  <c r="J307" i="8"/>
  <c r="E337" i="5" s="1"/>
  <c r="J308" i="8"/>
  <c r="E75" i="5" s="1"/>
  <c r="J309" i="8"/>
  <c r="E307" i="5" s="1"/>
  <c r="J310" i="8"/>
  <c r="E336" i="5" s="1"/>
  <c r="J311" i="8"/>
  <c r="E151" i="5" s="1"/>
  <c r="J312" i="8"/>
  <c r="E306" i="5" s="1"/>
  <c r="J313" i="8"/>
  <c r="E326" i="5" s="1"/>
  <c r="J314" i="8"/>
  <c r="E195" i="5" s="1"/>
  <c r="J315" i="8"/>
  <c r="E323" i="5" s="1"/>
  <c r="J316" i="8"/>
  <c r="E185" i="5" s="1"/>
  <c r="J317" i="8"/>
  <c r="E252" i="5" s="1"/>
  <c r="J318" i="8"/>
  <c r="E145" i="5" s="1"/>
  <c r="J319" i="8"/>
  <c r="E186" i="5" s="1"/>
  <c r="J320" i="8"/>
  <c r="E190" i="5" s="1"/>
  <c r="J321" i="8"/>
  <c r="E234" i="5" s="1"/>
  <c r="J322" i="8"/>
  <c r="E261" i="5" s="1"/>
  <c r="J323" i="8"/>
  <c r="E107" i="5" s="1"/>
  <c r="J324" i="8"/>
  <c r="E201" i="5" s="1"/>
  <c r="J325" i="8"/>
  <c r="E153" i="5" s="1"/>
  <c r="J326" i="8"/>
  <c r="E286" i="5" s="1"/>
  <c r="J327" i="8"/>
  <c r="E342" i="5" s="1"/>
  <c r="J328" i="8"/>
  <c r="E135" i="5" s="1"/>
  <c r="J329" i="8"/>
  <c r="E183" i="5" s="1"/>
  <c r="J330" i="8"/>
  <c r="E247" i="5" s="1"/>
  <c r="J331" i="8"/>
  <c r="E254" i="5" s="1"/>
  <c r="J332" i="8"/>
  <c r="E70" i="5" s="1"/>
  <c r="J333" i="8"/>
  <c r="E203" i="5" s="1"/>
  <c r="J334" i="8"/>
  <c r="E28" i="5" s="1"/>
  <c r="J335" i="8"/>
  <c r="E5" i="5" s="1"/>
  <c r="J336" i="8"/>
  <c r="E35" i="5" s="1"/>
  <c r="J337" i="8"/>
  <c r="E281" i="5" s="1"/>
  <c r="J338" i="8"/>
  <c r="E78" i="5" s="1"/>
  <c r="J339" i="8"/>
  <c r="E308" i="5" s="1"/>
  <c r="J340" i="8"/>
  <c r="E244" i="5" s="1"/>
  <c r="J341" i="8"/>
  <c r="E92" i="5" s="1"/>
  <c r="J342" i="8"/>
  <c r="E57" i="5" s="1"/>
  <c r="J343" i="8"/>
  <c r="E123" i="5" s="1"/>
  <c r="J344" i="8"/>
  <c r="E191" i="5" s="1"/>
  <c r="J2" i="8"/>
  <c r="E37" i="5" s="1"/>
  <c r="F346" i="8"/>
  <c r="G346" i="8"/>
  <c r="H346" i="8"/>
  <c r="I346" i="8"/>
  <c r="E346" i="8"/>
  <c r="Q204" i="16" l="1"/>
  <c r="E204" i="10"/>
  <c r="Q302" i="16"/>
  <c r="E302" i="10"/>
  <c r="Q77" i="16"/>
  <c r="E77" i="10"/>
  <c r="Q105" i="16"/>
  <c r="E105" i="10"/>
  <c r="Q161" i="16"/>
  <c r="E161" i="10"/>
  <c r="Q216" i="16"/>
  <c r="E216" i="10"/>
  <c r="Q241" i="16"/>
  <c r="E241" i="10"/>
  <c r="Q25" i="16"/>
  <c r="E25" i="10"/>
  <c r="Q331" i="16"/>
  <c r="E331" i="10"/>
  <c r="E264" i="10"/>
  <c r="Q264" i="16"/>
  <c r="Q292" i="16"/>
  <c r="E292" i="10"/>
  <c r="Q100" i="16"/>
  <c r="E100" i="10"/>
  <c r="Q275" i="16"/>
  <c r="E275" i="10"/>
  <c r="Q274" i="16"/>
  <c r="E274" i="10"/>
  <c r="Q210" i="16"/>
  <c r="E210" i="10"/>
  <c r="Q227" i="16"/>
  <c r="E227" i="10"/>
  <c r="Q24" i="16"/>
  <c r="E24" i="10"/>
  <c r="Q117" i="16"/>
  <c r="E117" i="10"/>
  <c r="Q197" i="16"/>
  <c r="E197" i="10"/>
  <c r="Q125" i="16"/>
  <c r="E125" i="10"/>
  <c r="Q123" i="16"/>
  <c r="E123" i="10"/>
  <c r="Q248" i="16"/>
  <c r="E248" i="10"/>
  <c r="Q215" i="16"/>
  <c r="E215" i="10"/>
  <c r="Q115" i="16"/>
  <c r="E115" i="10"/>
  <c r="Q34" i="16"/>
  <c r="E34" i="10"/>
  <c r="Q313" i="16"/>
  <c r="E313" i="10"/>
  <c r="Q284" i="16"/>
  <c r="E284" i="10"/>
  <c r="Q237" i="16"/>
  <c r="E237" i="10"/>
  <c r="Q122" i="16"/>
  <c r="E122" i="10"/>
  <c r="Q16" i="16"/>
  <c r="E16" i="10"/>
  <c r="Q263" i="16"/>
  <c r="E263" i="10"/>
  <c r="Q207" i="16"/>
  <c r="E207" i="10"/>
  <c r="Q221" i="16"/>
  <c r="E221" i="10"/>
  <c r="Q134" i="16"/>
  <c r="E134" i="10"/>
  <c r="Q141" i="16"/>
  <c r="E141" i="10"/>
  <c r="Q133" i="16"/>
  <c r="E133" i="10"/>
  <c r="Q346" i="16"/>
  <c r="E346" i="10"/>
  <c r="Q254" i="16"/>
  <c r="E254" i="10"/>
  <c r="Q303" i="16"/>
  <c r="E303" i="10"/>
  <c r="Q341" i="16"/>
  <c r="E341" i="10"/>
  <c r="Q240" i="16"/>
  <c r="E240" i="10"/>
  <c r="Q321" i="16"/>
  <c r="E321" i="10"/>
  <c r="Q201" i="16"/>
  <c r="E201" i="10"/>
  <c r="Q202" i="16"/>
  <c r="E202" i="10"/>
  <c r="Q155" i="16"/>
  <c r="E155" i="10"/>
  <c r="Q36" i="16"/>
  <c r="E36" i="10"/>
  <c r="Q283" i="16"/>
  <c r="E283" i="10"/>
  <c r="Q41" i="16"/>
  <c r="E41" i="10"/>
  <c r="Q196" i="16"/>
  <c r="E196" i="10"/>
  <c r="Q234" i="16"/>
  <c r="E234" i="10"/>
  <c r="Q169" i="16"/>
  <c r="E169" i="10"/>
  <c r="Q200" i="16"/>
  <c r="E200" i="10"/>
  <c r="Q12" i="16"/>
  <c r="E12" i="10"/>
  <c r="Q173" i="16"/>
  <c r="E173" i="10"/>
  <c r="Q194" i="16"/>
  <c r="E194" i="10"/>
  <c r="Q38" i="16"/>
  <c r="E38" i="10"/>
  <c r="Q138" i="16"/>
  <c r="E138" i="10"/>
  <c r="Q193" i="16"/>
  <c r="E193" i="10"/>
  <c r="Q309" i="16"/>
  <c r="E309" i="10"/>
  <c r="Q276" i="16"/>
  <c r="E276" i="10"/>
  <c r="Q15" i="16"/>
  <c r="E15" i="10"/>
  <c r="Q14" i="16"/>
  <c r="E14" i="10"/>
  <c r="Q159" i="16"/>
  <c r="E159" i="10"/>
  <c r="Q143" i="16"/>
  <c r="E143" i="10"/>
  <c r="Q343" i="16"/>
  <c r="E343" i="10"/>
  <c r="Q174" i="16"/>
  <c r="E174" i="10"/>
  <c r="Q347" i="16"/>
  <c r="E347" i="10"/>
  <c r="Q108" i="16"/>
  <c r="E108" i="10"/>
  <c r="Q322" i="16"/>
  <c r="E322" i="10"/>
  <c r="Q223" i="16"/>
  <c r="E223" i="10"/>
  <c r="Q88" i="16"/>
  <c r="E88" i="10"/>
  <c r="Q86" i="16"/>
  <c r="E86" i="10"/>
  <c r="E280" i="10"/>
  <c r="Q280" i="16"/>
  <c r="Q218" i="16"/>
  <c r="E218" i="10"/>
  <c r="Q157" i="16"/>
  <c r="E157" i="10"/>
  <c r="Q324" i="16"/>
  <c r="E324" i="10"/>
  <c r="Q224" i="16"/>
  <c r="E224" i="10"/>
  <c r="Q214" i="16"/>
  <c r="E214" i="10"/>
  <c r="Q179" i="16"/>
  <c r="E179" i="10"/>
  <c r="Q314" i="16"/>
  <c r="E314" i="10"/>
  <c r="Q149" i="16"/>
  <c r="E149" i="10"/>
  <c r="E272" i="10"/>
  <c r="Q272" i="16"/>
  <c r="Q242" i="16"/>
  <c r="E242" i="10"/>
  <c r="Q47" i="16"/>
  <c r="E47" i="10"/>
  <c r="Q184" i="16"/>
  <c r="E184" i="10"/>
  <c r="Q183" i="16"/>
  <c r="E183" i="10"/>
  <c r="Q48" i="16"/>
  <c r="E48" i="10"/>
  <c r="Q332" i="16"/>
  <c r="E332" i="10"/>
  <c r="Q152" i="16"/>
  <c r="E152" i="10"/>
  <c r="Q279" i="16"/>
  <c r="E279" i="10"/>
  <c r="Q170" i="16"/>
  <c r="E170" i="10"/>
  <c r="Q136" i="16"/>
  <c r="E136" i="10"/>
  <c r="Q30" i="16"/>
  <c r="E30" i="10"/>
  <c r="Q318" i="16"/>
  <c r="E318" i="10"/>
  <c r="Q103" i="16"/>
  <c r="E103" i="10"/>
  <c r="Q268" i="16"/>
  <c r="E268" i="10"/>
  <c r="Q73" i="16"/>
  <c r="E73" i="10"/>
  <c r="Q54" i="16"/>
  <c r="E54" i="10"/>
  <c r="Q235" i="16"/>
  <c r="E235" i="10"/>
  <c r="Q238" i="16"/>
  <c r="E238" i="10"/>
  <c r="Q209" i="16"/>
  <c r="E209" i="10"/>
  <c r="Q92" i="16"/>
  <c r="E92" i="10"/>
  <c r="Q271" i="16"/>
  <c r="E271" i="10"/>
  <c r="Q285" i="16"/>
  <c r="E285" i="10"/>
  <c r="Q35" i="16"/>
  <c r="E35" i="10"/>
  <c r="Q226" i="16"/>
  <c r="E226" i="10"/>
  <c r="Q231" i="16"/>
  <c r="E231" i="10"/>
  <c r="Q220" i="16"/>
  <c r="E220" i="10"/>
  <c r="Q8" i="16"/>
  <c r="E8" i="10"/>
  <c r="Q189" i="16"/>
  <c r="E189" i="10"/>
  <c r="Q265" i="16"/>
  <c r="E265" i="10"/>
  <c r="Q50" i="16"/>
  <c r="E50" i="10"/>
  <c r="Q21" i="16"/>
  <c r="E21" i="10"/>
  <c r="Q273" i="16"/>
  <c r="E273" i="10"/>
  <c r="Q293" i="16"/>
  <c r="E293" i="10"/>
  <c r="Q140" i="16"/>
  <c r="E140" i="10"/>
  <c r="Q33" i="16"/>
  <c r="E33" i="10"/>
  <c r="Q62" i="16"/>
  <c r="E62" i="10"/>
  <c r="Q109" i="16"/>
  <c r="E109" i="10"/>
  <c r="Q118" i="16"/>
  <c r="E118" i="10"/>
  <c r="Q171" i="16"/>
  <c r="E171" i="10"/>
  <c r="Q233" i="16"/>
  <c r="E233" i="10"/>
  <c r="Q164" i="16"/>
  <c r="E164" i="10"/>
  <c r="Q247" i="16"/>
  <c r="E247" i="10"/>
  <c r="Q126" i="16"/>
  <c r="E126" i="10"/>
  <c r="Q345" i="16"/>
  <c r="E345" i="10"/>
  <c r="Q154" i="16"/>
  <c r="E154" i="10"/>
  <c r="Q55" i="16"/>
  <c r="E55" i="10"/>
  <c r="Q192" i="16"/>
  <c r="E192" i="10"/>
  <c r="Q260" i="16"/>
  <c r="E260" i="10"/>
  <c r="Q307" i="16"/>
  <c r="E307" i="10"/>
  <c r="Q230" i="16"/>
  <c r="E230" i="10"/>
  <c r="Q87" i="16"/>
  <c r="E87" i="10"/>
  <c r="Q175" i="16"/>
  <c r="E175" i="10"/>
  <c r="Q68" i="16"/>
  <c r="E68" i="10"/>
  <c r="Q112" i="16"/>
  <c r="E112" i="10"/>
  <c r="Q131" i="16"/>
  <c r="E131" i="10"/>
  <c r="Q46" i="16"/>
  <c r="E46" i="10"/>
  <c r="Q116" i="16"/>
  <c r="E116" i="10"/>
  <c r="Q295" i="16"/>
  <c r="E295" i="10"/>
  <c r="Q287" i="16"/>
  <c r="E287" i="10"/>
  <c r="Q253" i="16"/>
  <c r="E253" i="10"/>
  <c r="Q299" i="16"/>
  <c r="E299" i="10"/>
  <c r="Q239" i="16"/>
  <c r="E239" i="10"/>
  <c r="Q246" i="16"/>
  <c r="E246" i="10"/>
  <c r="Q187" i="16"/>
  <c r="E187" i="10"/>
  <c r="Q336" i="16"/>
  <c r="E336" i="10"/>
  <c r="Q142" i="16"/>
  <c r="E142" i="10"/>
  <c r="Q60" i="16"/>
  <c r="E60" i="10"/>
  <c r="Q31" i="16"/>
  <c r="E31" i="10"/>
  <c r="Q289" i="16"/>
  <c r="E289" i="10"/>
  <c r="Q148" i="16"/>
  <c r="E148" i="10"/>
  <c r="Q339" i="16"/>
  <c r="E339" i="10"/>
  <c r="Q160" i="16"/>
  <c r="E160" i="10"/>
  <c r="Q52" i="16"/>
  <c r="E52" i="10"/>
  <c r="Q20" i="16"/>
  <c r="E20" i="10"/>
  <c r="Q53" i="16"/>
  <c r="E53" i="10"/>
  <c r="Q158" i="16"/>
  <c r="E158" i="10"/>
  <c r="Q137" i="16"/>
  <c r="E137" i="10"/>
  <c r="Q337" i="16"/>
  <c r="E337" i="10"/>
  <c r="Q306" i="16"/>
  <c r="E306" i="10"/>
  <c r="Q232" i="16"/>
  <c r="E232" i="10"/>
  <c r="Q6" i="16"/>
  <c r="E6" i="10"/>
  <c r="Q177" i="16"/>
  <c r="E177" i="10"/>
  <c r="Q120" i="16"/>
  <c r="E120" i="10"/>
  <c r="Q249" i="16"/>
  <c r="E249" i="10"/>
  <c r="Q327" i="16"/>
  <c r="E327" i="10"/>
  <c r="Q228" i="16"/>
  <c r="E228" i="10"/>
  <c r="Q172" i="16"/>
  <c r="E172" i="10"/>
  <c r="Q102" i="16"/>
  <c r="E102" i="10"/>
  <c r="Q330" i="16"/>
  <c r="E330" i="10"/>
  <c r="Q69" i="16"/>
  <c r="E69" i="10"/>
  <c r="Q104" i="16"/>
  <c r="E104" i="10"/>
  <c r="Q262" i="16"/>
  <c r="E262" i="10"/>
  <c r="Q11" i="16"/>
  <c r="E11" i="10"/>
  <c r="Q205" i="16"/>
  <c r="E205" i="10"/>
  <c r="E344" i="10"/>
  <c r="Q344" i="16"/>
  <c r="Q195" i="16"/>
  <c r="E195" i="10"/>
  <c r="Q63" i="16"/>
  <c r="E63" i="10"/>
  <c r="Q94" i="16"/>
  <c r="E94" i="10"/>
  <c r="Q99" i="16"/>
  <c r="E99" i="10"/>
  <c r="Q96" i="16"/>
  <c r="E96" i="10"/>
  <c r="Q27" i="16"/>
  <c r="E27" i="10"/>
  <c r="Q79" i="16"/>
  <c r="E79" i="10"/>
  <c r="Q127" i="16"/>
  <c r="E127" i="10"/>
  <c r="Q251" i="16"/>
  <c r="E251" i="10"/>
  <c r="Q85" i="16"/>
  <c r="E85" i="10"/>
  <c r="Q245" i="16"/>
  <c r="E245" i="10"/>
  <c r="Q70" i="16"/>
  <c r="E70" i="10"/>
  <c r="Q44" i="16"/>
  <c r="E44" i="10"/>
  <c r="Q168" i="16"/>
  <c r="E168" i="10"/>
  <c r="Q146" i="16"/>
  <c r="E146" i="10"/>
  <c r="Q135" i="16"/>
  <c r="E135" i="10"/>
  <c r="Q281" i="16"/>
  <c r="E281" i="10"/>
  <c r="Q178" i="16"/>
  <c r="E178" i="10"/>
  <c r="Q64" i="16"/>
  <c r="E64" i="10"/>
  <c r="Q286" i="16"/>
  <c r="E286" i="10"/>
  <c r="Q323" i="16"/>
  <c r="E323" i="10"/>
  <c r="Q74" i="16"/>
  <c r="E74" i="10"/>
  <c r="Q95" i="16"/>
  <c r="E95" i="10"/>
  <c r="Q206" i="16"/>
  <c r="E206" i="10"/>
  <c r="Q156" i="16"/>
  <c r="E156" i="10"/>
  <c r="Q255" i="16"/>
  <c r="E255" i="10"/>
  <c r="Q310" i="16"/>
  <c r="E310" i="10"/>
  <c r="E328" i="10"/>
  <c r="Q328" i="16"/>
  <c r="Q49" i="16"/>
  <c r="E49" i="10"/>
  <c r="Q18" i="16"/>
  <c r="E18" i="10"/>
  <c r="Q278" i="16"/>
  <c r="E278" i="10"/>
  <c r="Q151" i="16"/>
  <c r="E151" i="10"/>
  <c r="Q89" i="16"/>
  <c r="E89" i="10"/>
  <c r="Q338" i="16"/>
  <c r="E338" i="10"/>
  <c r="Q114" i="16"/>
  <c r="E114" i="10"/>
  <c r="Q10" i="16"/>
  <c r="E10" i="10"/>
  <c r="Q270" i="16"/>
  <c r="E270" i="10"/>
  <c r="Q9" i="16"/>
  <c r="E9" i="10"/>
  <c r="Q90" i="16"/>
  <c r="E90" i="10"/>
  <c r="Q130" i="16"/>
  <c r="E130" i="10"/>
  <c r="Q315" i="16"/>
  <c r="E315" i="10"/>
  <c r="Q176" i="16"/>
  <c r="E176" i="10"/>
  <c r="Q212" i="16"/>
  <c r="E212" i="10"/>
  <c r="Q106" i="16"/>
  <c r="E106" i="10"/>
  <c r="Q180" i="16"/>
  <c r="E180" i="10"/>
  <c r="Q66" i="16"/>
  <c r="E66" i="10"/>
  <c r="Q119" i="16"/>
  <c r="E119" i="10"/>
  <c r="Q51" i="16"/>
  <c r="E51" i="10"/>
  <c r="Q325" i="16"/>
  <c r="E325" i="10"/>
  <c r="Q5" i="16"/>
  <c r="E5" i="10"/>
  <c r="Q98" i="16"/>
  <c r="E98" i="10"/>
  <c r="Q29" i="16"/>
  <c r="E29" i="10"/>
  <c r="Q300" i="16"/>
  <c r="E300" i="10"/>
  <c r="Q150" i="16"/>
  <c r="E150" i="10"/>
  <c r="Q243" i="16"/>
  <c r="E243" i="10"/>
  <c r="Q23" i="16"/>
  <c r="E23" i="10"/>
  <c r="E312" i="10"/>
  <c r="Q312" i="16"/>
  <c r="Q42" i="16"/>
  <c r="E42" i="10"/>
  <c r="Q82" i="16"/>
  <c r="E82" i="10"/>
  <c r="Q213" i="16"/>
  <c r="E213" i="10"/>
  <c r="Q139" i="16"/>
  <c r="E139" i="10"/>
  <c r="Q269" i="16"/>
  <c r="E269" i="10"/>
  <c r="Q113" i="16"/>
  <c r="E113" i="10"/>
  <c r="Q163" i="16"/>
  <c r="E163" i="10"/>
  <c r="Q244" i="16"/>
  <c r="E244" i="10"/>
  <c r="Q188" i="16"/>
  <c r="E188" i="10"/>
  <c r="Q13" i="16"/>
  <c r="E13" i="10"/>
  <c r="Q132" i="16"/>
  <c r="E132" i="10"/>
  <c r="Q80" i="16"/>
  <c r="E80" i="10"/>
  <c r="Q72" i="16"/>
  <c r="E72" i="10"/>
  <c r="Q147" i="16"/>
  <c r="E147" i="10"/>
  <c r="Q83" i="16"/>
  <c r="E83" i="10"/>
  <c r="Q311" i="16"/>
  <c r="E311" i="10"/>
  <c r="Q257" i="16"/>
  <c r="E257" i="10"/>
  <c r="Q110" i="16"/>
  <c r="E110" i="10"/>
  <c r="Q326" i="16"/>
  <c r="E326" i="10"/>
  <c r="Q340" i="16"/>
  <c r="E340" i="10"/>
  <c r="Q190" i="16"/>
  <c r="E190" i="10"/>
  <c r="Q56" i="16"/>
  <c r="E56" i="10"/>
  <c r="Q290" i="16"/>
  <c r="E290" i="10"/>
  <c r="Q17" i="16"/>
  <c r="E17" i="10"/>
  <c r="Q71" i="16"/>
  <c r="E71" i="10"/>
  <c r="Q208" i="16"/>
  <c r="E208" i="10"/>
  <c r="Q305" i="16"/>
  <c r="E305" i="10"/>
  <c r="Q298" i="16"/>
  <c r="E298" i="10"/>
  <c r="Q229" i="16"/>
  <c r="E229" i="10"/>
  <c r="Q43" i="16"/>
  <c r="E43" i="10"/>
  <c r="Q301" i="16"/>
  <c r="E301" i="10"/>
  <c r="Q334" i="16"/>
  <c r="E334" i="10"/>
  <c r="Q219" i="16"/>
  <c r="E219" i="10"/>
  <c r="Q144" i="16"/>
  <c r="E144" i="10"/>
  <c r="Q101" i="16"/>
  <c r="E101" i="10"/>
  <c r="Q191" i="16"/>
  <c r="E191" i="10"/>
  <c r="Q225" i="16"/>
  <c r="E225" i="10"/>
  <c r="Q181" i="16"/>
  <c r="E181" i="10"/>
  <c r="Q65" i="16"/>
  <c r="E65" i="10"/>
  <c r="Q97" i="16"/>
  <c r="E97" i="10"/>
  <c r="Q111" i="16"/>
  <c r="E111" i="10"/>
  <c r="Q294" i="16"/>
  <c r="E294" i="10"/>
  <c r="Q258" i="16"/>
  <c r="E258" i="10"/>
  <c r="Q319" i="16"/>
  <c r="E319" i="10"/>
  <c r="Q342" i="16"/>
  <c r="E342" i="10"/>
  <c r="Q182" i="16"/>
  <c r="E182" i="10"/>
  <c r="Q288" i="16"/>
  <c r="E288" i="10"/>
  <c r="Q203" i="16"/>
  <c r="E203" i="10"/>
  <c r="Q129" i="16"/>
  <c r="E129" i="10"/>
  <c r="Q26" i="16"/>
  <c r="E26" i="10"/>
  <c r="Q39" i="16"/>
  <c r="E39" i="10"/>
  <c r="Q316" i="16"/>
  <c r="E316" i="10"/>
  <c r="Q266" i="16"/>
  <c r="E266" i="10"/>
  <c r="Q58" i="16"/>
  <c r="E58" i="10"/>
  <c r="Q153" i="16"/>
  <c r="E153" i="10"/>
  <c r="Q199" i="16"/>
  <c r="E199" i="10"/>
  <c r="Q296" i="16"/>
  <c r="E296" i="10"/>
  <c r="Q166" i="16"/>
  <c r="E166" i="10"/>
  <c r="Q75" i="16"/>
  <c r="E75" i="10"/>
  <c r="Q81" i="16"/>
  <c r="E81" i="10"/>
  <c r="Q252" i="16"/>
  <c r="E252" i="10"/>
  <c r="Q291" i="16"/>
  <c r="E291" i="10"/>
  <c r="Q256" i="16"/>
  <c r="E256" i="10"/>
  <c r="Q37" i="16"/>
  <c r="E37" i="10"/>
  <c r="Q59" i="16"/>
  <c r="E59" i="10"/>
  <c r="Q267" i="16"/>
  <c r="E267" i="10"/>
  <c r="Q261" i="16"/>
  <c r="E261" i="10"/>
  <c r="Q121" i="16"/>
  <c r="E121" i="10"/>
  <c r="Q304" i="16"/>
  <c r="E304" i="10"/>
  <c r="Q236" i="16"/>
  <c r="E236" i="10"/>
  <c r="Q76" i="16"/>
  <c r="E76" i="10"/>
  <c r="Q333" i="16"/>
  <c r="E333" i="10"/>
  <c r="Q107" i="16"/>
  <c r="E107" i="10"/>
  <c r="Q165" i="16"/>
  <c r="E165" i="10"/>
  <c r="Q78" i="16"/>
  <c r="E78" i="10"/>
  <c r="Q317" i="16"/>
  <c r="E317" i="10"/>
  <c r="Q167" i="16"/>
  <c r="E167" i="10"/>
  <c r="Q259" i="16"/>
  <c r="E259" i="10"/>
  <c r="Q124" i="16"/>
  <c r="E124" i="10"/>
  <c r="Q67" i="16"/>
  <c r="E67" i="10"/>
  <c r="Q91" i="16"/>
  <c r="E91" i="10"/>
  <c r="Q128" i="16"/>
  <c r="E128" i="10"/>
  <c r="Q145" i="16"/>
  <c r="E145" i="10"/>
  <c r="Q250" i="16"/>
  <c r="E250" i="10"/>
  <c r="Q198" i="16"/>
  <c r="E198" i="10"/>
  <c r="Q19" i="16"/>
  <c r="E19" i="10"/>
  <c r="Q297" i="16"/>
  <c r="E297" i="10"/>
  <c r="Q335" i="16"/>
  <c r="E335" i="10"/>
  <c r="Q320" i="16"/>
  <c r="E320" i="10"/>
  <c r="Q185" i="16"/>
  <c r="E185" i="10"/>
  <c r="Q282" i="16"/>
  <c r="E282" i="10"/>
  <c r="Q211" i="16"/>
  <c r="E211" i="10"/>
  <c r="Q22" i="16"/>
  <c r="E22" i="10"/>
  <c r="Q7" i="16"/>
  <c r="E7" i="10"/>
  <c r="Q40" i="16"/>
  <c r="E40" i="10"/>
  <c r="Q186" i="16"/>
  <c r="E186" i="10"/>
  <c r="Q329" i="16"/>
  <c r="E329" i="10"/>
  <c r="Q162" i="16"/>
  <c r="E162" i="10"/>
  <c r="Q277" i="16"/>
  <c r="E277" i="10"/>
  <c r="Q32" i="16"/>
  <c r="E32" i="10"/>
  <c r="Q57" i="16"/>
  <c r="E57" i="10"/>
  <c r="Q61" i="16"/>
  <c r="E61" i="10"/>
  <c r="Q45" i="16"/>
  <c r="E45" i="10"/>
  <c r="Q217" i="16"/>
  <c r="E217" i="10"/>
  <c r="Q84" i="16"/>
  <c r="E84" i="10"/>
  <c r="Q308" i="16"/>
  <c r="E308" i="10"/>
  <c r="Q28" i="16"/>
  <c r="E28" i="10"/>
  <c r="Q93" i="16"/>
  <c r="E93" i="10"/>
  <c r="Q222" i="16"/>
  <c r="E222" i="10"/>
  <c r="J346" i="8"/>
  <c r="L17" i="21" s="1"/>
  <c r="H5" i="11"/>
  <c r="C7" i="20"/>
  <c r="L7" i="20" l="1"/>
  <c r="E7" i="20"/>
  <c r="F3" i="26"/>
  <c r="F4" i="26"/>
  <c r="F5"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2" i="26"/>
  <c r="AA116" i="4"/>
  <c r="AA144" i="4"/>
  <c r="AA171" i="4"/>
  <c r="AA187" i="4"/>
  <c r="AA193" i="4"/>
  <c r="AA197" i="4"/>
  <c r="AA198" i="4"/>
  <c r="AA253" i="4"/>
  <c r="L6" i="15"/>
  <c r="X6" i="4"/>
  <c r="X7" i="4"/>
  <c r="X8" i="4"/>
  <c r="X9" i="4"/>
  <c r="X10" i="4"/>
  <c r="X11" i="4"/>
  <c r="X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5" i="4"/>
  <c r="G9" i="15"/>
  <c r="G10" i="15"/>
  <c r="G11" i="15"/>
  <c r="G12" i="15"/>
  <c r="G29" i="15"/>
  <c r="G30" i="15"/>
  <c r="G216" i="15"/>
  <c r="G230" i="15"/>
  <c r="G232" i="15"/>
  <c r="G258" i="15"/>
  <c r="G266" i="15"/>
  <c r="G270" i="15"/>
  <c r="G322" i="15"/>
  <c r="G329" i="15"/>
  <c r="G331" i="15"/>
  <c r="G340" i="15"/>
  <c r="G341" i="15"/>
  <c r="G342" i="15"/>
  <c r="J9" i="10"/>
  <c r="J10" i="10"/>
  <c r="J11" i="10"/>
  <c r="J12" i="10"/>
  <c r="J29" i="10"/>
  <c r="J30" i="10"/>
  <c r="J216" i="10"/>
  <c r="J230" i="10"/>
  <c r="J232" i="10"/>
  <c r="J258" i="10"/>
  <c r="J266" i="10"/>
  <c r="J270" i="10"/>
  <c r="J322" i="10"/>
  <c r="J329" i="10"/>
  <c r="J331" i="10"/>
  <c r="J340" i="10"/>
  <c r="J341" i="10"/>
  <c r="J342" i="10"/>
  <c r="V1" i="16"/>
  <c r="F348" i="19"/>
  <c r="G348" i="19"/>
  <c r="H348" i="19"/>
  <c r="I348" i="19"/>
  <c r="AC348" i="19"/>
  <c r="AD348" i="19"/>
  <c r="AH348" i="19"/>
  <c r="E348" i="19"/>
  <c r="W9" i="16"/>
  <c r="W10" i="16"/>
  <c r="W11" i="16"/>
  <c r="W12" i="16"/>
  <c r="W29" i="16"/>
  <c r="W30" i="16"/>
  <c r="W116" i="16"/>
  <c r="W144" i="16"/>
  <c r="W171" i="16"/>
  <c r="W187" i="16"/>
  <c r="W193" i="16"/>
  <c r="W197" i="16"/>
  <c r="W198" i="16"/>
  <c r="W216" i="16"/>
  <c r="W230" i="16"/>
  <c r="W232" i="16"/>
  <c r="W253" i="16"/>
  <c r="W258" i="16"/>
  <c r="W266" i="16"/>
  <c r="W270" i="16"/>
  <c r="W322" i="16"/>
  <c r="W329" i="16"/>
  <c r="W331" i="16"/>
  <c r="W340" i="16"/>
  <c r="W341" i="16"/>
  <c r="W342" i="16"/>
  <c r="D8" i="20" l="1"/>
  <c r="F14" i="20"/>
  <c r="F15" i="20"/>
  <c r="F16" i="20"/>
  <c r="F17" i="20"/>
  <c r="L8" i="20"/>
  <c r="F18" i="20"/>
  <c r="G348" i="10" l="1"/>
  <c r="L8" i="21"/>
  <c r="E3" i="26"/>
  <c r="E4" i="26"/>
  <c r="E5" i="26"/>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45" i="26"/>
  <c r="E46" i="26"/>
  <c r="E47" i="26"/>
  <c r="E48" i="26"/>
  <c r="E49" i="26"/>
  <c r="E50" i="26"/>
  <c r="E51" i="26"/>
  <c r="E52" i="26"/>
  <c r="E53" i="26"/>
  <c r="E54" i="26"/>
  <c r="E55" i="26"/>
  <c r="E56" i="26"/>
  <c r="E57" i="26"/>
  <c r="E58" i="26"/>
  <c r="E59" i="26"/>
  <c r="E60" i="26"/>
  <c r="E61" i="26"/>
  <c r="E62" i="26"/>
  <c r="E63" i="26"/>
  <c r="E64" i="26"/>
  <c r="E65" i="26"/>
  <c r="E66"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101" i="26"/>
  <c r="E102" i="26"/>
  <c r="E103" i="26"/>
  <c r="E104" i="26"/>
  <c r="E105" i="26"/>
  <c r="E106" i="26"/>
  <c r="E107" i="26"/>
  <c r="E108" i="26"/>
  <c r="E109" i="26"/>
  <c r="E110" i="26"/>
  <c r="E111" i="26"/>
  <c r="E112"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140" i="26"/>
  <c r="E141" i="26"/>
  <c r="E142" i="26"/>
  <c r="E143" i="26"/>
  <c r="E144" i="26"/>
  <c r="E145" i="26"/>
  <c r="E146" i="26"/>
  <c r="E147" i="26"/>
  <c r="E148" i="26"/>
  <c r="E149" i="26"/>
  <c r="E150" i="26"/>
  <c r="E151" i="26"/>
  <c r="E152" i="26"/>
  <c r="E153" i="26"/>
  <c r="E154" i="26"/>
  <c r="E155" i="26"/>
  <c r="E156" i="26"/>
  <c r="E157" i="26"/>
  <c r="E158" i="26"/>
  <c r="E159" i="26"/>
  <c r="E160" i="26"/>
  <c r="E161" i="26"/>
  <c r="E162" i="26"/>
  <c r="E163" i="26"/>
  <c r="E164" i="26"/>
  <c r="E165" i="26"/>
  <c r="E166" i="26"/>
  <c r="E167" i="26"/>
  <c r="E168" i="26"/>
  <c r="E169" i="26"/>
  <c r="E170" i="26"/>
  <c r="E171" i="26"/>
  <c r="E172" i="26"/>
  <c r="E173" i="26"/>
  <c r="E174" i="26"/>
  <c r="E175" i="26"/>
  <c r="E176" i="26"/>
  <c r="E177" i="26"/>
  <c r="E178" i="26"/>
  <c r="E179" i="26"/>
  <c r="E180" i="26"/>
  <c r="E181" i="26"/>
  <c r="E182" i="26"/>
  <c r="E183" i="26"/>
  <c r="E184" i="26"/>
  <c r="E185" i="26"/>
  <c r="E186" i="26"/>
  <c r="E187" i="26"/>
  <c r="E188" i="26"/>
  <c r="E189" i="26"/>
  <c r="E190" i="26"/>
  <c r="E191" i="26"/>
  <c r="E192" i="26"/>
  <c r="E193" i="26"/>
  <c r="E194" i="26"/>
  <c r="E195" i="26"/>
  <c r="E196" i="26"/>
  <c r="E197" i="26"/>
  <c r="E198" i="26"/>
  <c r="E199" i="26"/>
  <c r="E200" i="26"/>
  <c r="E201" i="26"/>
  <c r="E202" i="26"/>
  <c r="E203" i="26"/>
  <c r="E204" i="26"/>
  <c r="E205" i="26"/>
  <c r="E206" i="26"/>
  <c r="E207" i="26"/>
  <c r="E208" i="26"/>
  <c r="E209" i="26"/>
  <c r="E210" i="26"/>
  <c r="E211" i="26"/>
  <c r="E212" i="26"/>
  <c r="E213" i="26"/>
  <c r="E214" i="26"/>
  <c r="E215" i="26"/>
  <c r="E216" i="26"/>
  <c r="E217" i="26"/>
  <c r="E218" i="26"/>
  <c r="E219" i="26"/>
  <c r="E220" i="26"/>
  <c r="E221" i="26"/>
  <c r="E222" i="26"/>
  <c r="E223" i="26"/>
  <c r="E224" i="26"/>
  <c r="E225" i="26"/>
  <c r="E226" i="26"/>
  <c r="E227" i="26"/>
  <c r="E228" i="26"/>
  <c r="E229" i="26"/>
  <c r="E230" i="26"/>
  <c r="E231" i="26"/>
  <c r="E232" i="26"/>
  <c r="E233" i="26"/>
  <c r="E234" i="26"/>
  <c r="E235" i="26"/>
  <c r="E236" i="26"/>
  <c r="E237" i="26"/>
  <c r="E238" i="26"/>
  <c r="E239" i="26"/>
  <c r="E240" i="26"/>
  <c r="E241" i="26"/>
  <c r="E242" i="26"/>
  <c r="E243" i="26"/>
  <c r="E244" i="26"/>
  <c r="E245" i="26"/>
  <c r="E246" i="26"/>
  <c r="E247" i="26"/>
  <c r="E248" i="26"/>
  <c r="E249" i="26"/>
  <c r="E250" i="26"/>
  <c r="E251" i="26"/>
  <c r="E252" i="26"/>
  <c r="E253" i="26"/>
  <c r="E254" i="26"/>
  <c r="E255" i="26"/>
  <c r="E256" i="26"/>
  <c r="E257" i="26"/>
  <c r="E258" i="26"/>
  <c r="E259" i="26"/>
  <c r="E260" i="26"/>
  <c r="E261" i="26"/>
  <c r="E262" i="26"/>
  <c r="E263" i="26"/>
  <c r="E264" i="26"/>
  <c r="E265" i="26"/>
  <c r="E266" i="26"/>
  <c r="E267" i="26"/>
  <c r="E268" i="26"/>
  <c r="E269" i="26"/>
  <c r="E270" i="26"/>
  <c r="E271" i="26"/>
  <c r="E272" i="26"/>
  <c r="E273" i="26"/>
  <c r="E274" i="26"/>
  <c r="E275" i="26"/>
  <c r="E276" i="26"/>
  <c r="E277" i="26"/>
  <c r="E278" i="26"/>
  <c r="E279" i="26"/>
  <c r="E280" i="26"/>
  <c r="E281" i="26"/>
  <c r="E282" i="26"/>
  <c r="E283" i="26"/>
  <c r="E284" i="26"/>
  <c r="E285" i="26"/>
  <c r="E286" i="26"/>
  <c r="E287" i="26"/>
  <c r="E288" i="26"/>
  <c r="E289" i="26"/>
  <c r="E290" i="26"/>
  <c r="E291" i="26"/>
  <c r="E292" i="26"/>
  <c r="E293" i="26"/>
  <c r="E294" i="26"/>
  <c r="E295" i="26"/>
  <c r="E296" i="26"/>
  <c r="E297" i="26"/>
  <c r="E298" i="26"/>
  <c r="E299" i="26"/>
  <c r="E300" i="26"/>
  <c r="E301" i="26"/>
  <c r="E302" i="26"/>
  <c r="E303" i="26"/>
  <c r="E304" i="26"/>
  <c r="E305" i="26"/>
  <c r="E306" i="26"/>
  <c r="E307" i="26"/>
  <c r="E308" i="26"/>
  <c r="E309" i="26"/>
  <c r="E310" i="26"/>
  <c r="E311" i="26"/>
  <c r="E312" i="26"/>
  <c r="E313" i="26"/>
  <c r="E314" i="26"/>
  <c r="E315" i="26"/>
  <c r="E316" i="26"/>
  <c r="E317" i="26"/>
  <c r="E318" i="26"/>
  <c r="E319" i="26"/>
  <c r="E320" i="26"/>
  <c r="E321" i="26"/>
  <c r="E322" i="26"/>
  <c r="E323" i="26"/>
  <c r="E324" i="26"/>
  <c r="E325" i="26"/>
  <c r="E326" i="26"/>
  <c r="E327" i="26"/>
  <c r="E328" i="26"/>
  <c r="E329" i="26"/>
  <c r="E330" i="26"/>
  <c r="E331" i="26"/>
  <c r="E332" i="26"/>
  <c r="E333" i="26"/>
  <c r="E334" i="26"/>
  <c r="E335" i="26"/>
  <c r="E336" i="26"/>
  <c r="E337" i="26"/>
  <c r="E338" i="26"/>
  <c r="E339" i="26"/>
  <c r="E340" i="26"/>
  <c r="E341" i="26"/>
  <c r="E342" i="26"/>
  <c r="E343" i="26"/>
  <c r="E344" i="26"/>
  <c r="E345" i="26"/>
  <c r="E2" i="26"/>
  <c r="L7" i="21"/>
  <c r="E7" i="21"/>
  <c r="K348" i="16"/>
  <c r="K65" i="21" s="1"/>
  <c r="N348" i="16"/>
  <c r="K71" i="21" s="1"/>
  <c r="O348" i="16"/>
  <c r="K72" i="21" s="1"/>
  <c r="V348" i="16"/>
  <c r="G1" i="12"/>
  <c r="J1" i="9"/>
  <c r="M340" i="16"/>
  <c r="X340" i="19" s="1"/>
  <c r="AE336" i="19"/>
  <c r="AE337" i="19"/>
  <c r="AE338" i="19"/>
  <c r="AE339" i="19"/>
  <c r="AE340" i="19"/>
  <c r="AE341" i="19"/>
  <c r="AE342" i="19"/>
  <c r="AE343" i="19"/>
  <c r="AE344" i="19"/>
  <c r="AE345" i="19"/>
  <c r="AE346" i="19"/>
  <c r="AE347" i="19"/>
  <c r="T336" i="19"/>
  <c r="T337" i="19"/>
  <c r="T338" i="19"/>
  <c r="T339" i="19"/>
  <c r="T340" i="19"/>
  <c r="T341" i="19"/>
  <c r="T342" i="19"/>
  <c r="T343" i="19"/>
  <c r="T344" i="19"/>
  <c r="T345" i="19"/>
  <c r="T346" i="19"/>
  <c r="T347" i="19"/>
  <c r="T6" i="19"/>
  <c r="T7" i="19"/>
  <c r="T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109" i="19"/>
  <c r="T110" i="19"/>
  <c r="T111" i="19"/>
  <c r="T112" i="19"/>
  <c r="T113" i="19"/>
  <c r="T114" i="19"/>
  <c r="T115" i="19"/>
  <c r="T116" i="19"/>
  <c r="T117"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5"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4" i="19"/>
  <c r="T245" i="19"/>
  <c r="T246" i="19"/>
  <c r="T247" i="19"/>
  <c r="T248" i="19"/>
  <c r="T249" i="19"/>
  <c r="T250" i="19"/>
  <c r="T251" i="19"/>
  <c r="T252" i="19"/>
  <c r="T253" i="19"/>
  <c r="T254" i="19"/>
  <c r="T255" i="19"/>
  <c r="T256" i="19"/>
  <c r="T257" i="19"/>
  <c r="T258" i="19"/>
  <c r="T259" i="19"/>
  <c r="T260" i="19"/>
  <c r="T261" i="19"/>
  <c r="T262" i="19"/>
  <c r="T263" i="19"/>
  <c r="T264" i="19"/>
  <c r="T265" i="19"/>
  <c r="T266" i="19"/>
  <c r="T267" i="19"/>
  <c r="T268" i="19"/>
  <c r="T269" i="19"/>
  <c r="T270" i="19"/>
  <c r="T271" i="19"/>
  <c r="T272" i="19"/>
  <c r="T273" i="19"/>
  <c r="T274" i="19"/>
  <c r="T275" i="19"/>
  <c r="T276" i="19"/>
  <c r="T277" i="19"/>
  <c r="T278" i="19"/>
  <c r="T279" i="19"/>
  <c r="T280" i="19"/>
  <c r="T281" i="19"/>
  <c r="T282" i="19"/>
  <c r="T283" i="19"/>
  <c r="T284" i="19"/>
  <c r="T285" i="19"/>
  <c r="T286" i="19"/>
  <c r="T287" i="19"/>
  <c r="T288" i="19"/>
  <c r="T289" i="19"/>
  <c r="T290" i="19"/>
  <c r="T291" i="19"/>
  <c r="T292"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16" i="19"/>
  <c r="T317" i="19"/>
  <c r="T318" i="19"/>
  <c r="T319" i="19"/>
  <c r="T320" i="19"/>
  <c r="T321" i="19"/>
  <c r="T322" i="19"/>
  <c r="T323" i="19"/>
  <c r="T324" i="19"/>
  <c r="T325" i="19"/>
  <c r="T326" i="19"/>
  <c r="T327" i="19"/>
  <c r="T328" i="19"/>
  <c r="T329" i="19"/>
  <c r="T330" i="19"/>
  <c r="T331" i="19"/>
  <c r="T332" i="19"/>
  <c r="T333" i="19"/>
  <c r="T334" i="19"/>
  <c r="T335" i="19"/>
  <c r="T336" i="16"/>
  <c r="T337" i="16"/>
  <c r="T338" i="16"/>
  <c r="T339" i="16"/>
  <c r="T343" i="16"/>
  <c r="T344" i="16"/>
  <c r="T345" i="16"/>
  <c r="T346" i="16"/>
  <c r="T347" i="16"/>
  <c r="T6" i="16"/>
  <c r="T7" i="16"/>
  <c r="T8" i="16"/>
  <c r="T13" i="16"/>
  <c r="T14" i="16"/>
  <c r="T15" i="16"/>
  <c r="T16" i="16"/>
  <c r="T17" i="16"/>
  <c r="T18" i="16"/>
  <c r="T19" i="16"/>
  <c r="T20" i="16"/>
  <c r="T21" i="16"/>
  <c r="T22" i="16"/>
  <c r="T23" i="16"/>
  <c r="T24" i="16"/>
  <c r="T25" i="16"/>
  <c r="T26" i="16"/>
  <c r="T27" i="16"/>
  <c r="T28" i="16"/>
  <c r="T31" i="16"/>
  <c r="T32" i="16"/>
  <c r="T33" i="16"/>
  <c r="T34" i="16"/>
  <c r="T35" i="16"/>
  <c r="T36" i="16"/>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4" i="16"/>
  <c r="T85" i="16"/>
  <c r="T86" i="16"/>
  <c r="T87" i="16"/>
  <c r="T88" i="16"/>
  <c r="T89" i="16"/>
  <c r="T90" i="16"/>
  <c r="T91" i="16"/>
  <c r="T92" i="16"/>
  <c r="T93" i="16"/>
  <c r="T94" i="16"/>
  <c r="T95" i="16"/>
  <c r="T96" i="16"/>
  <c r="T97" i="16"/>
  <c r="T98" i="16"/>
  <c r="T99" i="16"/>
  <c r="T100" i="16"/>
  <c r="T102" i="16"/>
  <c r="T103" i="16"/>
  <c r="T104" i="16"/>
  <c r="T105" i="16"/>
  <c r="T106" i="16"/>
  <c r="T107" i="16"/>
  <c r="T108" i="16"/>
  <c r="T109" i="16"/>
  <c r="T110" i="16"/>
  <c r="T111" i="16"/>
  <c r="T112" i="16"/>
  <c r="T113" i="16"/>
  <c r="T114" i="16"/>
  <c r="T115" i="16"/>
  <c r="T117" i="16"/>
  <c r="T118" i="16"/>
  <c r="T119" i="16"/>
  <c r="T120" i="16"/>
  <c r="T121" i="16"/>
  <c r="T122" i="16"/>
  <c r="T123" i="16"/>
  <c r="T124" i="16"/>
  <c r="T125" i="16"/>
  <c r="T126" i="16"/>
  <c r="T127" i="16"/>
  <c r="T128" i="16"/>
  <c r="T129" i="16"/>
  <c r="T130" i="16"/>
  <c r="T131" i="16"/>
  <c r="T132" i="16"/>
  <c r="T133" i="16"/>
  <c r="T134" i="16"/>
  <c r="T135" i="16"/>
  <c r="T136" i="16"/>
  <c r="T137" i="16"/>
  <c r="T138" i="16"/>
  <c r="T139" i="16"/>
  <c r="T140" i="16"/>
  <c r="T141" i="16"/>
  <c r="T142" i="16"/>
  <c r="T143" i="16"/>
  <c r="T145" i="16"/>
  <c r="T146" i="16"/>
  <c r="T147" i="16"/>
  <c r="T148" i="16"/>
  <c r="T149" i="16"/>
  <c r="T150" i="16"/>
  <c r="T151" i="16"/>
  <c r="T152" i="16"/>
  <c r="T153" i="16"/>
  <c r="T154" i="16"/>
  <c r="T155" i="16"/>
  <c r="T156" i="16"/>
  <c r="T157" i="16"/>
  <c r="T158" i="16"/>
  <c r="T159" i="16"/>
  <c r="T160" i="16"/>
  <c r="T161" i="16"/>
  <c r="T162" i="16"/>
  <c r="T163" i="16"/>
  <c r="T164" i="16"/>
  <c r="T165" i="16"/>
  <c r="T166" i="16"/>
  <c r="T167" i="16"/>
  <c r="T168" i="16"/>
  <c r="T169" i="16"/>
  <c r="T170" i="16"/>
  <c r="T172" i="16"/>
  <c r="T173" i="16"/>
  <c r="T174" i="16"/>
  <c r="T175" i="16"/>
  <c r="T176" i="16"/>
  <c r="T178" i="16"/>
  <c r="T179" i="16"/>
  <c r="T180" i="16"/>
  <c r="T181" i="16"/>
  <c r="T182" i="16"/>
  <c r="T183" i="16"/>
  <c r="T184" i="16"/>
  <c r="T185" i="16"/>
  <c r="T186" i="16"/>
  <c r="T188" i="16"/>
  <c r="T189" i="16"/>
  <c r="T190" i="16"/>
  <c r="T191" i="16"/>
  <c r="T192" i="16"/>
  <c r="T194" i="16"/>
  <c r="T195" i="16"/>
  <c r="T196" i="16"/>
  <c r="T199" i="16"/>
  <c r="T200" i="16"/>
  <c r="T201" i="16"/>
  <c r="T202" i="16"/>
  <c r="T203" i="16"/>
  <c r="T204" i="16"/>
  <c r="T205" i="16"/>
  <c r="T206" i="16"/>
  <c r="T207" i="16"/>
  <c r="T208" i="16"/>
  <c r="T209" i="16"/>
  <c r="T210" i="16"/>
  <c r="T211" i="16"/>
  <c r="T212" i="16"/>
  <c r="T213" i="16"/>
  <c r="T214" i="16"/>
  <c r="T215" i="16"/>
  <c r="T217" i="16"/>
  <c r="T218" i="16"/>
  <c r="T219" i="16"/>
  <c r="T220" i="16"/>
  <c r="T221" i="16"/>
  <c r="T222" i="16"/>
  <c r="T223" i="16"/>
  <c r="T224" i="16"/>
  <c r="T225" i="16"/>
  <c r="T226" i="16"/>
  <c r="T227" i="16"/>
  <c r="T228" i="16"/>
  <c r="T229" i="16"/>
  <c r="T231" i="16"/>
  <c r="T233" i="16"/>
  <c r="T234" i="16"/>
  <c r="T235" i="16"/>
  <c r="T236" i="16"/>
  <c r="T237" i="16"/>
  <c r="T238" i="16"/>
  <c r="T239" i="16"/>
  <c r="T240" i="16"/>
  <c r="T241" i="16"/>
  <c r="T242" i="16"/>
  <c r="T243" i="16"/>
  <c r="T244" i="16"/>
  <c r="T245" i="16"/>
  <c r="T246" i="16"/>
  <c r="T247" i="16"/>
  <c r="T248" i="16"/>
  <c r="T249" i="16"/>
  <c r="T250" i="16"/>
  <c r="T251" i="16"/>
  <c r="T252" i="16"/>
  <c r="T254" i="16"/>
  <c r="T255" i="16"/>
  <c r="T256" i="16"/>
  <c r="T257" i="16"/>
  <c r="T259" i="16"/>
  <c r="T260" i="16"/>
  <c r="T261" i="16"/>
  <c r="T262" i="16"/>
  <c r="T263" i="16"/>
  <c r="T264" i="16"/>
  <c r="T265" i="16"/>
  <c r="T267" i="16"/>
  <c r="T268" i="16"/>
  <c r="T269" i="16"/>
  <c r="T271" i="16"/>
  <c r="T272" i="16"/>
  <c r="T273" i="16"/>
  <c r="T274" i="16"/>
  <c r="T275" i="16"/>
  <c r="T276" i="16"/>
  <c r="T277" i="16"/>
  <c r="T278" i="16"/>
  <c r="T279" i="16"/>
  <c r="T280" i="16"/>
  <c r="T281" i="16"/>
  <c r="T282" i="16"/>
  <c r="T283" i="16"/>
  <c r="T284" i="16"/>
  <c r="T285" i="16"/>
  <c r="T286" i="16"/>
  <c r="T287" i="16"/>
  <c r="T288" i="16"/>
  <c r="T289" i="16"/>
  <c r="T290" i="16"/>
  <c r="T291" i="16"/>
  <c r="T292" i="16"/>
  <c r="T293" i="16"/>
  <c r="T294" i="16"/>
  <c r="T295" i="16"/>
  <c r="T296" i="16"/>
  <c r="T297" i="16"/>
  <c r="T298" i="16"/>
  <c r="T299" i="16"/>
  <c r="T300" i="16"/>
  <c r="T301" i="16"/>
  <c r="T302" i="16"/>
  <c r="T303" i="16"/>
  <c r="T304" i="16"/>
  <c r="T305" i="16"/>
  <c r="T306" i="16"/>
  <c r="T307" i="16"/>
  <c r="T308" i="16"/>
  <c r="T309" i="16"/>
  <c r="T310" i="16"/>
  <c r="T311" i="16"/>
  <c r="T312" i="16"/>
  <c r="T313" i="16"/>
  <c r="T314" i="16"/>
  <c r="T315" i="16"/>
  <c r="T316" i="16"/>
  <c r="T317" i="16"/>
  <c r="T318" i="16"/>
  <c r="T319" i="16"/>
  <c r="T320" i="16"/>
  <c r="T321" i="16"/>
  <c r="T323" i="16"/>
  <c r="T324" i="16"/>
  <c r="T325" i="16"/>
  <c r="T326" i="16"/>
  <c r="T327" i="16"/>
  <c r="T328" i="16"/>
  <c r="T330" i="16"/>
  <c r="T332" i="16"/>
  <c r="T333" i="16"/>
  <c r="T334" i="16"/>
  <c r="T335" i="16"/>
  <c r="P336" i="16"/>
  <c r="P337" i="16"/>
  <c r="P338" i="16"/>
  <c r="P339" i="16"/>
  <c r="P340" i="16"/>
  <c r="P341" i="16"/>
  <c r="P342" i="16"/>
  <c r="P343" i="16"/>
  <c r="P344" i="16"/>
  <c r="P345" i="16"/>
  <c r="P346" i="16"/>
  <c r="P347" i="16"/>
  <c r="F347" i="15"/>
  <c r="F338" i="15"/>
  <c r="F339" i="15"/>
  <c r="F340" i="15"/>
  <c r="F342" i="15"/>
  <c r="F343" i="15"/>
  <c r="F344" i="15"/>
  <c r="F345" i="15"/>
  <c r="F346" i="15"/>
  <c r="F337"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G336" i="10"/>
  <c r="G338" i="10"/>
  <c r="H338" i="10" s="1"/>
  <c r="I338" i="10" s="1"/>
  <c r="G339" i="10"/>
  <c r="H339" i="10" s="1"/>
  <c r="I339" i="10" s="1"/>
  <c r="G340" i="10"/>
  <c r="G344" i="10"/>
  <c r="G346" i="10"/>
  <c r="H346" i="10" s="1"/>
  <c r="I346" i="10" s="1"/>
  <c r="Y343" i="4"/>
  <c r="Y336" i="4"/>
  <c r="Y338" i="4"/>
  <c r="Y339" i="4"/>
  <c r="Y340" i="4"/>
  <c r="Y341" i="4"/>
  <c r="Y342" i="4"/>
  <c r="Y344" i="4"/>
  <c r="Y345" i="4"/>
  <c r="Y346" i="4"/>
  <c r="Y347" i="4"/>
  <c r="Q336" i="4"/>
  <c r="Q337" i="4"/>
  <c r="Q338" i="4"/>
  <c r="Q339" i="4"/>
  <c r="Q340" i="4"/>
  <c r="Q341" i="4"/>
  <c r="Q342" i="4"/>
  <c r="Q343" i="4"/>
  <c r="Q344" i="4"/>
  <c r="Q345" i="4"/>
  <c r="Q346" i="4"/>
  <c r="Q347" i="4"/>
  <c r="M336" i="4"/>
  <c r="M337" i="4"/>
  <c r="M338" i="4"/>
  <c r="M339" i="4"/>
  <c r="M340" i="4"/>
  <c r="M341" i="4"/>
  <c r="M342" i="4"/>
  <c r="M343" i="4"/>
  <c r="M344" i="4"/>
  <c r="M345" i="4"/>
  <c r="M346" i="4"/>
  <c r="M347" i="4"/>
  <c r="K336" i="4"/>
  <c r="K337" i="4"/>
  <c r="K338" i="4"/>
  <c r="K339" i="4"/>
  <c r="K340" i="4"/>
  <c r="K341" i="4"/>
  <c r="K342" i="4"/>
  <c r="K343" i="4"/>
  <c r="K344" i="4"/>
  <c r="K345" i="4"/>
  <c r="K346" i="4"/>
  <c r="K347" i="4"/>
  <c r="J336" i="4"/>
  <c r="J337" i="4"/>
  <c r="J338" i="4"/>
  <c r="J339" i="4"/>
  <c r="J340" i="4"/>
  <c r="J341" i="4"/>
  <c r="J342" i="4"/>
  <c r="J343" i="4"/>
  <c r="J344" i="4"/>
  <c r="J345" i="4"/>
  <c r="J346" i="4"/>
  <c r="J347" i="4"/>
  <c r="I336" i="4"/>
  <c r="I337" i="4"/>
  <c r="I338" i="4"/>
  <c r="I339" i="4"/>
  <c r="I340" i="4"/>
  <c r="I341" i="4"/>
  <c r="I342" i="4"/>
  <c r="I343" i="4"/>
  <c r="I344" i="4"/>
  <c r="I345" i="4"/>
  <c r="I346" i="4"/>
  <c r="I347" i="4"/>
  <c r="H336" i="4"/>
  <c r="H337" i="4"/>
  <c r="H338" i="4"/>
  <c r="H339" i="4"/>
  <c r="H340" i="4"/>
  <c r="H341" i="4"/>
  <c r="H342" i="4"/>
  <c r="H343" i="4"/>
  <c r="H344" i="4"/>
  <c r="H345" i="4"/>
  <c r="H346" i="4"/>
  <c r="H347" i="4"/>
  <c r="G336" i="4"/>
  <c r="G337" i="4"/>
  <c r="G338" i="4"/>
  <c r="G339" i="4"/>
  <c r="G340" i="4"/>
  <c r="G341" i="4"/>
  <c r="G342" i="4"/>
  <c r="G343" i="4"/>
  <c r="G344" i="4"/>
  <c r="G345" i="4"/>
  <c r="G346" i="4"/>
  <c r="G347" i="4"/>
  <c r="F336" i="4"/>
  <c r="F337" i="4"/>
  <c r="F338" i="4"/>
  <c r="F339" i="4"/>
  <c r="F340" i="4"/>
  <c r="F341" i="4"/>
  <c r="F342" i="4"/>
  <c r="F343" i="4"/>
  <c r="F344" i="4"/>
  <c r="F345" i="4"/>
  <c r="F346" i="4"/>
  <c r="F347"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W336" i="4" s="1"/>
  <c r="E337" i="4"/>
  <c r="Y337" i="4" s="1"/>
  <c r="E338" i="4"/>
  <c r="AC338" i="4" s="1"/>
  <c r="E339" i="4"/>
  <c r="AC339" i="4" s="1"/>
  <c r="E340" i="4"/>
  <c r="AC340" i="4" s="1"/>
  <c r="E341" i="4"/>
  <c r="AC341" i="4" s="1"/>
  <c r="E342" i="4"/>
  <c r="W342" i="4" s="1"/>
  <c r="E343" i="4"/>
  <c r="W343" i="4" s="1"/>
  <c r="E344" i="4"/>
  <c r="W344" i="4" s="1"/>
  <c r="E345" i="4"/>
  <c r="W345" i="4" s="1"/>
  <c r="E346" i="4"/>
  <c r="AC346" i="4" s="1"/>
  <c r="E347" i="4"/>
  <c r="AC347" i="4" s="1"/>
  <c r="K5" i="4"/>
  <c r="J5" i="4"/>
  <c r="I5" i="4"/>
  <c r="H5" i="4"/>
  <c r="G5" i="4"/>
  <c r="F5" i="4"/>
  <c r="E5" i="4"/>
  <c r="Q341" i="9"/>
  <c r="Q342" i="9"/>
  <c r="P338" i="9"/>
  <c r="P339" i="9"/>
  <c r="P346" i="9"/>
  <c r="P347" i="9"/>
  <c r="O343" i="9"/>
  <c r="O344" i="9"/>
  <c r="N340" i="9"/>
  <c r="N341" i="9"/>
  <c r="M337" i="9"/>
  <c r="M338" i="9"/>
  <c r="M345" i="9"/>
  <c r="M346" i="9"/>
  <c r="S336" i="9"/>
  <c r="S337" i="9"/>
  <c r="L338" i="9"/>
  <c r="L339" i="9"/>
  <c r="L346" i="9"/>
  <c r="J191" i="12" l="1"/>
  <c r="J199" i="12"/>
  <c r="J207" i="12"/>
  <c r="J215" i="12"/>
  <c r="J223" i="12"/>
  <c r="J232" i="12"/>
  <c r="J240" i="12"/>
  <c r="J248" i="12"/>
  <c r="J256" i="12"/>
  <c r="J264" i="12"/>
  <c r="J272" i="12"/>
  <c r="J280" i="12"/>
  <c r="J288" i="12"/>
  <c r="J296" i="12"/>
  <c r="J304" i="12"/>
  <c r="J312" i="12"/>
  <c r="J320" i="12"/>
  <c r="J328" i="12"/>
  <c r="J336" i="12"/>
  <c r="J345" i="12"/>
  <c r="J11" i="12"/>
  <c r="J19" i="12"/>
  <c r="J27" i="12"/>
  <c r="J35" i="12"/>
  <c r="J43" i="12"/>
  <c r="J51" i="12"/>
  <c r="J59" i="12"/>
  <c r="J67" i="12"/>
  <c r="J75" i="12"/>
  <c r="J83" i="12"/>
  <c r="J91" i="12"/>
  <c r="J99" i="12"/>
  <c r="J107" i="12"/>
  <c r="J115" i="12"/>
  <c r="J123" i="12"/>
  <c r="J131" i="12"/>
  <c r="J139" i="12"/>
  <c r="J147" i="12"/>
  <c r="J155" i="12"/>
  <c r="J163" i="12"/>
  <c r="J171" i="12"/>
  <c r="J179" i="12"/>
  <c r="J187" i="12"/>
  <c r="J229" i="12"/>
  <c r="J269" i="12"/>
  <c r="J309" i="12"/>
  <c r="J8" i="12"/>
  <c r="J48" i="12"/>
  <c r="J96" i="12"/>
  <c r="J136" i="12"/>
  <c r="J176" i="12"/>
  <c r="J303" i="12"/>
  <c r="J10" i="12"/>
  <c r="J58" i="12"/>
  <c r="J114" i="12"/>
  <c r="J170" i="12"/>
  <c r="J192" i="12"/>
  <c r="J200" i="12"/>
  <c r="J208" i="12"/>
  <c r="J216" i="12"/>
  <c r="J224" i="12"/>
  <c r="J233" i="12"/>
  <c r="J241" i="12"/>
  <c r="J249" i="12"/>
  <c r="J257" i="12"/>
  <c r="J265" i="12"/>
  <c r="J273" i="12"/>
  <c r="J281" i="12"/>
  <c r="J289" i="12"/>
  <c r="J297" i="12"/>
  <c r="J305" i="12"/>
  <c r="J313" i="12"/>
  <c r="J321" i="12"/>
  <c r="J329" i="12"/>
  <c r="J337" i="12"/>
  <c r="J346" i="12"/>
  <c r="J12" i="12"/>
  <c r="J20" i="12"/>
  <c r="J28" i="12"/>
  <c r="J36" i="12"/>
  <c r="J44" i="12"/>
  <c r="J52" i="12"/>
  <c r="J60" i="12"/>
  <c r="J68" i="12"/>
  <c r="J76" i="12"/>
  <c r="J84" i="12"/>
  <c r="J92" i="12"/>
  <c r="J100" i="12"/>
  <c r="J108" i="12"/>
  <c r="J116" i="12"/>
  <c r="J124" i="12"/>
  <c r="J132" i="12"/>
  <c r="J140" i="12"/>
  <c r="J148" i="12"/>
  <c r="J156" i="12"/>
  <c r="J164" i="12"/>
  <c r="J172" i="12"/>
  <c r="J180" i="12"/>
  <c r="J188" i="12"/>
  <c r="J196" i="12"/>
  <c r="J212" i="12"/>
  <c r="J245" i="12"/>
  <c r="J261" i="12"/>
  <c r="J285" i="12"/>
  <c r="J301" i="12"/>
  <c r="J341" i="12"/>
  <c r="J40" i="12"/>
  <c r="J72" i="12"/>
  <c r="J112" i="12"/>
  <c r="J144" i="12"/>
  <c r="J184" i="12"/>
  <c r="J319" i="12"/>
  <c r="J42" i="12"/>
  <c r="J98" i="12"/>
  <c r="J138" i="12"/>
  <c r="J178" i="12"/>
  <c r="J193" i="12"/>
  <c r="J201" i="12"/>
  <c r="J209" i="12"/>
  <c r="J217" i="12"/>
  <c r="J226" i="12"/>
  <c r="J234" i="12"/>
  <c r="J242" i="12"/>
  <c r="J250" i="12"/>
  <c r="J258" i="12"/>
  <c r="J266" i="12"/>
  <c r="J274" i="12"/>
  <c r="J282" i="12"/>
  <c r="J290" i="12"/>
  <c r="J298" i="12"/>
  <c r="J306" i="12"/>
  <c r="J314" i="12"/>
  <c r="J322" i="12"/>
  <c r="J330" i="12"/>
  <c r="J338" i="12"/>
  <c r="J347" i="12"/>
  <c r="J13" i="12"/>
  <c r="J21" i="12"/>
  <c r="J29" i="12"/>
  <c r="J37" i="12"/>
  <c r="J45" i="12"/>
  <c r="J53" i="12"/>
  <c r="J61" i="12"/>
  <c r="J69" i="12"/>
  <c r="J77" i="12"/>
  <c r="J85" i="12"/>
  <c r="J93" i="12"/>
  <c r="J101" i="12"/>
  <c r="J109" i="12"/>
  <c r="J117" i="12"/>
  <c r="J125" i="12"/>
  <c r="J133" i="12"/>
  <c r="J141" i="12"/>
  <c r="J149" i="12"/>
  <c r="J157" i="12"/>
  <c r="J165" i="12"/>
  <c r="J173" i="12"/>
  <c r="J181" i="12"/>
  <c r="J189" i="12"/>
  <c r="J220" i="12"/>
  <c r="J277" i="12"/>
  <c r="J317" i="12"/>
  <c r="J16" i="12"/>
  <c r="J56" i="12"/>
  <c r="J88" i="12"/>
  <c r="J128" i="12"/>
  <c r="J168" i="12"/>
  <c r="J295" i="12"/>
  <c r="J26" i="12"/>
  <c r="J66" i="12"/>
  <c r="J106" i="12"/>
  <c r="J162" i="12"/>
  <c r="J194" i="12"/>
  <c r="J202" i="12"/>
  <c r="J210" i="12"/>
  <c r="J218" i="12"/>
  <c r="J227" i="12"/>
  <c r="J235" i="12"/>
  <c r="J243" i="12"/>
  <c r="J251" i="12"/>
  <c r="J259" i="12"/>
  <c r="J267" i="12"/>
  <c r="J275" i="12"/>
  <c r="J283" i="12"/>
  <c r="J291" i="12"/>
  <c r="J299" i="12"/>
  <c r="J307" i="12"/>
  <c r="J315" i="12"/>
  <c r="J323" i="12"/>
  <c r="J331" i="12"/>
  <c r="J339" i="12"/>
  <c r="J6" i="12"/>
  <c r="J14" i="12"/>
  <c r="J22" i="12"/>
  <c r="J30" i="12"/>
  <c r="J38" i="12"/>
  <c r="J46" i="12"/>
  <c r="J54" i="12"/>
  <c r="J62" i="12"/>
  <c r="J70" i="12"/>
  <c r="J78" i="12"/>
  <c r="J86" i="12"/>
  <c r="J94" i="12"/>
  <c r="J102" i="12"/>
  <c r="J110" i="12"/>
  <c r="J118" i="12"/>
  <c r="J126" i="12"/>
  <c r="J134" i="12"/>
  <c r="J142" i="12"/>
  <c r="J150" i="12"/>
  <c r="J158" i="12"/>
  <c r="J166" i="12"/>
  <c r="J174" i="12"/>
  <c r="J182" i="12"/>
  <c r="J190" i="12"/>
  <c r="J237" i="12"/>
  <c r="J325" i="12"/>
  <c r="J32" i="12"/>
  <c r="J80" i="12"/>
  <c r="J120" i="12"/>
  <c r="J160" i="12"/>
  <c r="J287" i="12"/>
  <c r="J18" i="12"/>
  <c r="J74" i="12"/>
  <c r="J146" i="12"/>
  <c r="J195" i="12"/>
  <c r="J203" i="12"/>
  <c r="J211" i="12"/>
  <c r="J219" i="12"/>
  <c r="J228" i="12"/>
  <c r="J236" i="12"/>
  <c r="J244" i="12"/>
  <c r="J252" i="12"/>
  <c r="J260" i="12"/>
  <c r="J268" i="12"/>
  <c r="J276" i="12"/>
  <c r="J284" i="12"/>
  <c r="J292" i="12"/>
  <c r="J300" i="12"/>
  <c r="J308" i="12"/>
  <c r="J316" i="12"/>
  <c r="J324" i="12"/>
  <c r="J332" i="12"/>
  <c r="J340" i="12"/>
  <c r="J7" i="12"/>
  <c r="J15" i="12"/>
  <c r="J23" i="12"/>
  <c r="J31" i="12"/>
  <c r="J39" i="12"/>
  <c r="J47" i="12"/>
  <c r="J55" i="12"/>
  <c r="J63" i="12"/>
  <c r="J71" i="12"/>
  <c r="J79" i="12"/>
  <c r="J87" i="12"/>
  <c r="J95" i="12"/>
  <c r="J103" i="12"/>
  <c r="J111" i="12"/>
  <c r="J119" i="12"/>
  <c r="J127" i="12"/>
  <c r="J135" i="12"/>
  <c r="J143" i="12"/>
  <c r="J151" i="12"/>
  <c r="J159" i="12"/>
  <c r="J167" i="12"/>
  <c r="J175" i="12"/>
  <c r="J183" i="12"/>
  <c r="J225" i="12"/>
  <c r="J204" i="12"/>
  <c r="J253" i="12"/>
  <c r="J293" i="12"/>
  <c r="J333" i="12"/>
  <c r="J24" i="12"/>
  <c r="J64" i="12"/>
  <c r="J104" i="12"/>
  <c r="J152" i="12"/>
  <c r="J344" i="12"/>
  <c r="J327" i="12"/>
  <c r="J34" i="12"/>
  <c r="J82" i="12"/>
  <c r="J130" i="12"/>
  <c r="J186" i="12"/>
  <c r="J197" i="12"/>
  <c r="J205" i="12"/>
  <c r="J213" i="12"/>
  <c r="J221" i="12"/>
  <c r="J230" i="12"/>
  <c r="J238" i="12"/>
  <c r="J246" i="12"/>
  <c r="J254" i="12"/>
  <c r="J262" i="12"/>
  <c r="J270" i="12"/>
  <c r="J278" i="12"/>
  <c r="J286" i="12"/>
  <c r="J294" i="12"/>
  <c r="J302" i="12"/>
  <c r="J310" i="12"/>
  <c r="J318" i="12"/>
  <c r="J326" i="12"/>
  <c r="J334" i="12"/>
  <c r="J342" i="12"/>
  <c r="J9" i="12"/>
  <c r="J17" i="12"/>
  <c r="J25" i="12"/>
  <c r="J33" i="12"/>
  <c r="J41" i="12"/>
  <c r="J49" i="12"/>
  <c r="J57" i="12"/>
  <c r="J65" i="12"/>
  <c r="J73" i="12"/>
  <c r="J81" i="12"/>
  <c r="J89" i="12"/>
  <c r="J97" i="12"/>
  <c r="J105" i="12"/>
  <c r="J113" i="12"/>
  <c r="J121" i="12"/>
  <c r="J129" i="12"/>
  <c r="J137" i="12"/>
  <c r="J145" i="12"/>
  <c r="J153" i="12"/>
  <c r="J161" i="12"/>
  <c r="J169" i="12"/>
  <c r="J177" i="12"/>
  <c r="J185" i="12"/>
  <c r="J198" i="12"/>
  <c r="J206" i="12"/>
  <c r="J214" i="12"/>
  <c r="J222" i="12"/>
  <c r="J231" i="12"/>
  <c r="J239" i="12"/>
  <c r="J247" i="12"/>
  <c r="J255" i="12"/>
  <c r="J263" i="12"/>
  <c r="J271" i="12"/>
  <c r="J279" i="12"/>
  <c r="J311" i="12"/>
  <c r="J335" i="12"/>
  <c r="J343" i="12"/>
  <c r="J50" i="12"/>
  <c r="J90" i="12"/>
  <c r="J122" i="12"/>
  <c r="J154" i="12"/>
  <c r="L346" i="4"/>
  <c r="N346" i="4" s="1"/>
  <c r="H347" i="11"/>
  <c r="H339" i="11"/>
  <c r="H341" i="11"/>
  <c r="H340" i="11"/>
  <c r="H342" i="11"/>
  <c r="H345" i="11"/>
  <c r="H337" i="11"/>
  <c r="P338" i="12"/>
  <c r="Q338" i="12" s="1"/>
  <c r="J338" i="10"/>
  <c r="G338" i="16" s="1"/>
  <c r="L338" i="19" s="1"/>
  <c r="Q338" i="19" s="1"/>
  <c r="G342" i="10"/>
  <c r="H342" i="10" s="1"/>
  <c r="I342" i="10" s="1"/>
  <c r="G342" i="16" s="1"/>
  <c r="L342" i="19" s="1"/>
  <c r="Q342" i="19" s="1"/>
  <c r="J339" i="10"/>
  <c r="G339" i="16" s="1"/>
  <c r="L339" i="19" s="1"/>
  <c r="Q339" i="19" s="1"/>
  <c r="J346" i="10"/>
  <c r="G346" i="16" s="1"/>
  <c r="L346" i="19" s="1"/>
  <c r="Q346" i="19" s="1"/>
  <c r="L338" i="4"/>
  <c r="N338" i="4" s="1"/>
  <c r="L345" i="4"/>
  <c r="N345" i="4" s="1"/>
  <c r="L337" i="4"/>
  <c r="N337" i="4" s="1"/>
  <c r="L344" i="4"/>
  <c r="N344" i="4" s="1"/>
  <c r="L336" i="4"/>
  <c r="N336" i="4" s="1"/>
  <c r="L347" i="4"/>
  <c r="N347" i="4" s="1"/>
  <c r="L339" i="4"/>
  <c r="N339" i="4" s="1"/>
  <c r="U347" i="4"/>
  <c r="W341" i="4"/>
  <c r="F348" i="4"/>
  <c r="W339" i="4"/>
  <c r="AC343" i="4"/>
  <c r="L343" i="4"/>
  <c r="N343" i="4" s="1"/>
  <c r="O347" i="4"/>
  <c r="P347" i="4" s="1"/>
  <c r="U341" i="4"/>
  <c r="L342" i="4"/>
  <c r="N342" i="4" s="1"/>
  <c r="O341" i="4"/>
  <c r="P341" i="4" s="1"/>
  <c r="U339" i="4"/>
  <c r="L341" i="4"/>
  <c r="N341" i="4" s="1"/>
  <c r="O339" i="4"/>
  <c r="P339" i="4" s="1"/>
  <c r="V343" i="4"/>
  <c r="L340" i="4"/>
  <c r="N340" i="4" s="1"/>
  <c r="W347" i="4"/>
  <c r="G348" i="4"/>
  <c r="V345" i="4"/>
  <c r="V337" i="4"/>
  <c r="AC345" i="4"/>
  <c r="AC337" i="4"/>
  <c r="H348" i="4"/>
  <c r="O340" i="4"/>
  <c r="P340" i="4" s="1"/>
  <c r="U340" i="4"/>
  <c r="V344" i="4"/>
  <c r="V336" i="4"/>
  <c r="W340" i="4"/>
  <c r="AC344" i="4"/>
  <c r="AC336" i="4"/>
  <c r="O346" i="4"/>
  <c r="P346" i="4" s="1"/>
  <c r="O338" i="4"/>
  <c r="P338" i="4" s="1"/>
  <c r="U346" i="4"/>
  <c r="U338" i="4"/>
  <c r="V342" i="4"/>
  <c r="W346" i="4"/>
  <c r="W338" i="4"/>
  <c r="AC342" i="4"/>
  <c r="K348" i="4"/>
  <c r="O345" i="4"/>
  <c r="P345" i="4" s="1"/>
  <c r="O337" i="4"/>
  <c r="P337" i="4" s="1"/>
  <c r="U345" i="4"/>
  <c r="U337" i="4"/>
  <c r="V341" i="4"/>
  <c r="W337" i="4"/>
  <c r="I348" i="4"/>
  <c r="O344" i="4"/>
  <c r="P344" i="4" s="1"/>
  <c r="O336" i="4"/>
  <c r="P336" i="4" s="1"/>
  <c r="U344" i="4"/>
  <c r="U336" i="4"/>
  <c r="V340" i="4"/>
  <c r="J348" i="4"/>
  <c r="E348" i="4"/>
  <c r="O343" i="4"/>
  <c r="P343" i="4" s="1"/>
  <c r="U343" i="4"/>
  <c r="V347" i="4"/>
  <c r="V339" i="4"/>
  <c r="O342" i="4"/>
  <c r="P342" i="4" s="1"/>
  <c r="U342" i="4"/>
  <c r="V346" i="4"/>
  <c r="V338" i="4"/>
  <c r="E348" i="15"/>
  <c r="M341" i="16"/>
  <c r="X341" i="19" s="1"/>
  <c r="F341" i="15"/>
  <c r="Y30" i="19"/>
  <c r="T30" i="16"/>
  <c r="Y253" i="19"/>
  <c r="T253" i="16"/>
  <c r="Y197" i="19"/>
  <c r="T197" i="16"/>
  <c r="W101" i="16"/>
  <c r="Y101" i="19" s="1"/>
  <c r="T101" i="16"/>
  <c r="Y29" i="19"/>
  <c r="T29" i="16"/>
  <c r="Y331" i="19"/>
  <c r="T331" i="16"/>
  <c r="Y116" i="19"/>
  <c r="T116" i="16"/>
  <c r="Y12" i="19"/>
  <c r="T12" i="16"/>
  <c r="Y340" i="19"/>
  <c r="T340" i="16"/>
  <c r="AA340" i="19" s="1"/>
  <c r="Y322" i="19"/>
  <c r="T322" i="16"/>
  <c r="Y266" i="19"/>
  <c r="T266" i="16"/>
  <c r="Y187" i="19"/>
  <c r="T187" i="16"/>
  <c r="Y171" i="19"/>
  <c r="T171" i="16"/>
  <c r="Y11" i="19"/>
  <c r="T11" i="16"/>
  <c r="Y329" i="19"/>
  <c r="T329" i="16"/>
  <c r="Y258" i="19"/>
  <c r="T258" i="16"/>
  <c r="Y10" i="19"/>
  <c r="T10" i="16"/>
  <c r="Y198" i="19"/>
  <c r="T198" i="16"/>
  <c r="W5" i="16"/>
  <c r="T5" i="16"/>
  <c r="Y193" i="19"/>
  <c r="T193" i="16"/>
  <c r="W177" i="16"/>
  <c r="Y177" i="19" s="1"/>
  <c r="T177" i="16"/>
  <c r="Y9" i="19"/>
  <c r="T9" i="16"/>
  <c r="Y232" i="19"/>
  <c r="T232" i="16"/>
  <c r="Y216" i="19"/>
  <c r="T216" i="16"/>
  <c r="Y144" i="19"/>
  <c r="T144" i="16"/>
  <c r="Y342" i="19"/>
  <c r="T342" i="16"/>
  <c r="AA342" i="19" s="1"/>
  <c r="Y230" i="19"/>
  <c r="T230" i="16"/>
  <c r="Y270" i="19"/>
  <c r="T270" i="16"/>
  <c r="Y341" i="19"/>
  <c r="T341" i="16"/>
  <c r="AA341" i="19" s="1"/>
  <c r="P337" i="9"/>
  <c r="L340" i="9"/>
  <c r="M336" i="9"/>
  <c r="O336" i="9"/>
  <c r="Q336" i="9"/>
  <c r="M343" i="9"/>
  <c r="N346" i="9"/>
  <c r="N338" i="9"/>
  <c r="O341" i="9"/>
  <c r="P344" i="9"/>
  <c r="Q347" i="9"/>
  <c r="Q339" i="9"/>
  <c r="H344" i="10"/>
  <c r="I344" i="10" s="1"/>
  <c r="H336" i="10"/>
  <c r="I336" i="10" s="1"/>
  <c r="M342" i="9"/>
  <c r="N345" i="9"/>
  <c r="N337" i="9"/>
  <c r="O340" i="9"/>
  <c r="P343" i="9"/>
  <c r="Q346" i="9"/>
  <c r="Q338" i="9"/>
  <c r="M341" i="9"/>
  <c r="N344" i="9"/>
  <c r="O347" i="9"/>
  <c r="O339" i="9"/>
  <c r="P342" i="9"/>
  <c r="Q345" i="9"/>
  <c r="Q337" i="9"/>
  <c r="N345" i="12"/>
  <c r="L344" i="12"/>
  <c r="N342" i="12"/>
  <c r="M340" i="9"/>
  <c r="N343" i="9"/>
  <c r="O346" i="9"/>
  <c r="O338" i="9"/>
  <c r="P341" i="9"/>
  <c r="Q344" i="9"/>
  <c r="K347" i="12"/>
  <c r="M344" i="9"/>
  <c r="N347" i="9"/>
  <c r="N339" i="9"/>
  <c r="O342" i="9"/>
  <c r="P345" i="9"/>
  <c r="Q340" i="9"/>
  <c r="L347" i="9"/>
  <c r="L341" i="9"/>
  <c r="N336" i="9"/>
  <c r="P336" i="9"/>
  <c r="M347" i="9"/>
  <c r="M339" i="9"/>
  <c r="N342" i="9"/>
  <c r="O345" i="9"/>
  <c r="O337" i="9"/>
  <c r="P340" i="9"/>
  <c r="Q343" i="9"/>
  <c r="H340" i="10"/>
  <c r="I340" i="10" s="1"/>
  <c r="G340" i="16" s="1"/>
  <c r="L340" i="19" s="1"/>
  <c r="Q340" i="19" s="1"/>
  <c r="M342" i="16"/>
  <c r="X342" i="19" s="1"/>
  <c r="K344" i="12"/>
  <c r="N339" i="12"/>
  <c r="M336" i="12"/>
  <c r="M345" i="12"/>
  <c r="L342" i="12"/>
  <c r="L340" i="12"/>
  <c r="M339" i="12"/>
  <c r="K338" i="12"/>
  <c r="N336" i="12"/>
  <c r="N346" i="12"/>
  <c r="L345" i="12"/>
  <c r="N343" i="12"/>
  <c r="K342" i="12"/>
  <c r="N340" i="12"/>
  <c r="L339" i="12"/>
  <c r="L338" i="12"/>
  <c r="M346" i="12"/>
  <c r="M343" i="12"/>
  <c r="M340" i="12"/>
  <c r="K339" i="12"/>
  <c r="N337" i="12"/>
  <c r="L336" i="12"/>
  <c r="N347" i="12"/>
  <c r="L346" i="12"/>
  <c r="L343" i="12"/>
  <c r="N341" i="12"/>
  <c r="M337" i="12"/>
  <c r="K336" i="12"/>
  <c r="M347" i="12"/>
  <c r="K346" i="12"/>
  <c r="N344" i="12"/>
  <c r="K343" i="12"/>
  <c r="M341" i="12"/>
  <c r="K340" i="12"/>
  <c r="L337" i="12"/>
  <c r="L347" i="12"/>
  <c r="M344" i="12"/>
  <c r="L341" i="12"/>
  <c r="N338" i="12"/>
  <c r="H348" i="12"/>
  <c r="K37" i="21" s="1"/>
  <c r="G347" i="10"/>
  <c r="H347" i="10" s="1"/>
  <c r="I347" i="10" s="1"/>
  <c r="H344" i="11"/>
  <c r="H336" i="11"/>
  <c r="F348" i="11"/>
  <c r="K31" i="21" s="1"/>
  <c r="H343" i="11"/>
  <c r="F348" i="12"/>
  <c r="K35" i="21" s="1"/>
  <c r="P343" i="12"/>
  <c r="Q343" i="12" s="1"/>
  <c r="H346" i="11"/>
  <c r="H338" i="11"/>
  <c r="E348" i="10"/>
  <c r="F348" i="10"/>
  <c r="K26" i="21" s="1"/>
  <c r="G343" i="10"/>
  <c r="H343" i="10" s="1"/>
  <c r="I343" i="10" s="1"/>
  <c r="G341" i="10"/>
  <c r="H341" i="10" s="1"/>
  <c r="I341" i="10" s="1"/>
  <c r="G341" i="16" s="1"/>
  <c r="L341" i="19" s="1"/>
  <c r="Q341" i="19" s="1"/>
  <c r="E348" i="11"/>
  <c r="K30" i="21" s="1"/>
  <c r="G348" i="11"/>
  <c r="K32" i="21" s="1"/>
  <c r="E348" i="12"/>
  <c r="K34" i="21" s="1"/>
  <c r="G348" i="12"/>
  <c r="K36" i="21" s="1"/>
  <c r="I348" i="12"/>
  <c r="K38" i="21" s="1"/>
  <c r="P342" i="12"/>
  <c r="Q342" i="12" s="1"/>
  <c r="W318" i="16"/>
  <c r="Y318" i="19" s="1"/>
  <c r="W95" i="16"/>
  <c r="Y95" i="19" s="1"/>
  <c r="W328" i="16"/>
  <c r="Y328" i="19" s="1"/>
  <c r="W320" i="16"/>
  <c r="Y320" i="19" s="1"/>
  <c r="W312" i="16"/>
  <c r="Y312" i="19" s="1"/>
  <c r="W304" i="16"/>
  <c r="Y304" i="19" s="1"/>
  <c r="W296" i="16"/>
  <c r="Y296" i="19" s="1"/>
  <c r="W288" i="16"/>
  <c r="Y288" i="19" s="1"/>
  <c r="W280" i="16"/>
  <c r="Y280" i="19" s="1"/>
  <c r="W272" i="16"/>
  <c r="Y272" i="19" s="1"/>
  <c r="W264" i="16"/>
  <c r="Y264" i="19" s="1"/>
  <c r="W257" i="16"/>
  <c r="Y257" i="19" s="1"/>
  <c r="W249" i="16"/>
  <c r="Y249" i="19" s="1"/>
  <c r="W241" i="16"/>
  <c r="Y241" i="19" s="1"/>
  <c r="W233" i="16"/>
  <c r="Y233" i="19" s="1"/>
  <c r="W225" i="16"/>
  <c r="Y225" i="19" s="1"/>
  <c r="W217" i="16"/>
  <c r="Y217" i="19" s="1"/>
  <c r="W209" i="16"/>
  <c r="Y209" i="19" s="1"/>
  <c r="W201" i="16"/>
  <c r="Y201" i="19" s="1"/>
  <c r="W185" i="16"/>
  <c r="Y185" i="19" s="1"/>
  <c r="W169" i="16"/>
  <c r="Y169" i="19" s="1"/>
  <c r="W161" i="16"/>
  <c r="Y161" i="19" s="1"/>
  <c r="W153" i="16"/>
  <c r="Y153" i="19" s="1"/>
  <c r="W145" i="16"/>
  <c r="Y145" i="19" s="1"/>
  <c r="W137" i="16"/>
  <c r="Y137" i="19" s="1"/>
  <c r="W129" i="16"/>
  <c r="Y129" i="19" s="1"/>
  <c r="W121" i="16"/>
  <c r="Y121" i="19" s="1"/>
  <c r="W113" i="16"/>
  <c r="Y113" i="19" s="1"/>
  <c r="W105" i="16"/>
  <c r="Y105" i="19" s="1"/>
  <c r="W97" i="16"/>
  <c r="Y97" i="19" s="1"/>
  <c r="W89" i="16"/>
  <c r="Y89" i="19" s="1"/>
  <c r="W81" i="16"/>
  <c r="Y81" i="19" s="1"/>
  <c r="W73" i="16"/>
  <c r="Y73" i="19" s="1"/>
  <c r="W65" i="16"/>
  <c r="Y65" i="19" s="1"/>
  <c r="W57" i="16"/>
  <c r="Y57" i="19" s="1"/>
  <c r="W49" i="16"/>
  <c r="Y49" i="19" s="1"/>
  <c r="W41" i="16"/>
  <c r="Y41" i="19" s="1"/>
  <c r="W33" i="16"/>
  <c r="Y33" i="19" s="1"/>
  <c r="W25" i="16"/>
  <c r="Y25" i="19" s="1"/>
  <c r="W17" i="16"/>
  <c r="Y17" i="19" s="1"/>
  <c r="AA343" i="19"/>
  <c r="W343" i="16"/>
  <c r="Y343" i="19" s="1"/>
  <c r="W310" i="16"/>
  <c r="Y310" i="19" s="1"/>
  <c r="W103" i="16"/>
  <c r="Y103" i="19" s="1"/>
  <c r="W335" i="16"/>
  <c r="Y335" i="19" s="1"/>
  <c r="W327" i="16"/>
  <c r="Y327" i="19" s="1"/>
  <c r="W319" i="16"/>
  <c r="Y319" i="19" s="1"/>
  <c r="W311" i="16"/>
  <c r="Y311" i="19" s="1"/>
  <c r="W303" i="16"/>
  <c r="Y303" i="19" s="1"/>
  <c r="W295" i="16"/>
  <c r="Y295" i="19" s="1"/>
  <c r="W287" i="16"/>
  <c r="Y287" i="19" s="1"/>
  <c r="W279" i="16"/>
  <c r="Y279" i="19" s="1"/>
  <c r="W271" i="16"/>
  <c r="Y271" i="19" s="1"/>
  <c r="W256" i="16"/>
  <c r="Y256" i="19" s="1"/>
  <c r="W248" i="16"/>
  <c r="Y248" i="19" s="1"/>
  <c r="W240" i="16"/>
  <c r="Y240" i="19" s="1"/>
  <c r="W224" i="16"/>
  <c r="Y224" i="19" s="1"/>
  <c r="W208" i="16"/>
  <c r="Y208" i="19" s="1"/>
  <c r="W200" i="16"/>
  <c r="Y200" i="19" s="1"/>
  <c r="W192" i="16"/>
  <c r="Y192" i="19" s="1"/>
  <c r="W184" i="16"/>
  <c r="Y184" i="19" s="1"/>
  <c r="W176" i="16"/>
  <c r="Y176" i="19" s="1"/>
  <c r="W168" i="16"/>
  <c r="Y168" i="19" s="1"/>
  <c r="W160" i="16"/>
  <c r="Y160" i="19" s="1"/>
  <c r="W152" i="16"/>
  <c r="Y152" i="19" s="1"/>
  <c r="W136" i="16"/>
  <c r="Y136" i="19" s="1"/>
  <c r="W128" i="16"/>
  <c r="Y128" i="19" s="1"/>
  <c r="W120" i="16"/>
  <c r="Y120" i="19" s="1"/>
  <c r="W112" i="16"/>
  <c r="Y112" i="19" s="1"/>
  <c r="W104" i="16"/>
  <c r="Y104" i="19" s="1"/>
  <c r="W96" i="16"/>
  <c r="Y96" i="19" s="1"/>
  <c r="W88" i="16"/>
  <c r="Y88" i="19" s="1"/>
  <c r="W80" i="16"/>
  <c r="Y80" i="19" s="1"/>
  <c r="W72" i="16"/>
  <c r="Y72" i="19" s="1"/>
  <c r="W64" i="16"/>
  <c r="Y64" i="19" s="1"/>
  <c r="W56" i="16"/>
  <c r="Y56" i="19" s="1"/>
  <c r="W48" i="16"/>
  <c r="Y48" i="19" s="1"/>
  <c r="W40" i="16"/>
  <c r="Y40" i="19" s="1"/>
  <c r="W32" i="16"/>
  <c r="Y32" i="19" s="1"/>
  <c r="W24" i="16"/>
  <c r="Y24" i="19" s="1"/>
  <c r="W16" i="16"/>
  <c r="Y16" i="19" s="1"/>
  <c r="W8" i="16"/>
  <c r="Y8" i="19" s="1"/>
  <c r="W334" i="16"/>
  <c r="Y334" i="19" s="1"/>
  <c r="W286" i="16"/>
  <c r="Y286" i="19" s="1"/>
  <c r="W255" i="16"/>
  <c r="Y255" i="19" s="1"/>
  <c r="W207" i="16"/>
  <c r="Y207" i="19" s="1"/>
  <c r="W333" i="16"/>
  <c r="Y333" i="19" s="1"/>
  <c r="W325" i="16"/>
  <c r="Y325" i="19" s="1"/>
  <c r="W317" i="16"/>
  <c r="Y317" i="19" s="1"/>
  <c r="W309" i="16"/>
  <c r="Y309" i="19" s="1"/>
  <c r="W301" i="16"/>
  <c r="Y301" i="19" s="1"/>
  <c r="W293" i="16"/>
  <c r="Y293" i="19" s="1"/>
  <c r="W285" i="16"/>
  <c r="Y285" i="19" s="1"/>
  <c r="W277" i="16"/>
  <c r="Y277" i="19" s="1"/>
  <c r="W269" i="16"/>
  <c r="Y269" i="19" s="1"/>
  <c r="W262" i="16"/>
  <c r="Y262" i="19" s="1"/>
  <c r="W254" i="16"/>
  <c r="Y254" i="19" s="1"/>
  <c r="W246" i="16"/>
  <c r="Y246" i="19" s="1"/>
  <c r="W238" i="16"/>
  <c r="Y238" i="19" s="1"/>
  <c r="W222" i="16"/>
  <c r="Y222" i="19" s="1"/>
  <c r="W214" i="16"/>
  <c r="Y214" i="19" s="1"/>
  <c r="W206" i="16"/>
  <c r="Y206" i="19" s="1"/>
  <c r="W190" i="16"/>
  <c r="Y190" i="19" s="1"/>
  <c r="W182" i="16"/>
  <c r="Y182" i="19" s="1"/>
  <c r="W174" i="16"/>
  <c r="Y174" i="19" s="1"/>
  <c r="W166" i="16"/>
  <c r="Y166" i="19" s="1"/>
  <c r="W158" i="16"/>
  <c r="Y158" i="19" s="1"/>
  <c r="W150" i="16"/>
  <c r="Y150" i="19" s="1"/>
  <c r="W142" i="16"/>
  <c r="Y142" i="19" s="1"/>
  <c r="W134" i="16"/>
  <c r="Y134" i="19" s="1"/>
  <c r="W126" i="16"/>
  <c r="Y126" i="19" s="1"/>
  <c r="W118" i="16"/>
  <c r="Y118" i="19" s="1"/>
  <c r="W110" i="16"/>
  <c r="Y110" i="19" s="1"/>
  <c r="W102" i="16"/>
  <c r="Y102" i="19" s="1"/>
  <c r="W94" i="16"/>
  <c r="Y94" i="19" s="1"/>
  <c r="W86" i="16"/>
  <c r="Y86" i="19" s="1"/>
  <c r="W78" i="16"/>
  <c r="Y78" i="19" s="1"/>
  <c r="W70" i="16"/>
  <c r="Y70" i="19" s="1"/>
  <c r="W62" i="16"/>
  <c r="Y62" i="19" s="1"/>
  <c r="W54" i="16"/>
  <c r="Y54" i="19" s="1"/>
  <c r="W46" i="16"/>
  <c r="Y46" i="19" s="1"/>
  <c r="W38" i="16"/>
  <c r="Y38" i="19" s="1"/>
  <c r="W22" i="16"/>
  <c r="Y22" i="19" s="1"/>
  <c r="W14" i="16"/>
  <c r="Y14" i="19" s="1"/>
  <c r="W6" i="16"/>
  <c r="Y6" i="19" s="1"/>
  <c r="W326" i="16"/>
  <c r="Y326" i="19" s="1"/>
  <c r="W278" i="16"/>
  <c r="Y278" i="19" s="1"/>
  <c r="W247" i="16"/>
  <c r="Y247" i="19" s="1"/>
  <c r="W215" i="16"/>
  <c r="Y215" i="19" s="1"/>
  <c r="W183" i="16"/>
  <c r="Y183" i="19" s="1"/>
  <c r="W151" i="16"/>
  <c r="Y151" i="19" s="1"/>
  <c r="W127" i="16"/>
  <c r="Y127" i="19" s="1"/>
  <c r="W79" i="16"/>
  <c r="Y79" i="19" s="1"/>
  <c r="W39" i="16"/>
  <c r="Y39" i="19" s="1"/>
  <c r="W332" i="16"/>
  <c r="Y332" i="19" s="1"/>
  <c r="W324" i="16"/>
  <c r="Y324" i="19" s="1"/>
  <c r="W316" i="16"/>
  <c r="Y316" i="19" s="1"/>
  <c r="W308" i="16"/>
  <c r="Y308" i="19" s="1"/>
  <c r="W300" i="16"/>
  <c r="Y300" i="19" s="1"/>
  <c r="W292" i="16"/>
  <c r="Y292" i="19" s="1"/>
  <c r="W284" i="16"/>
  <c r="Y284" i="19" s="1"/>
  <c r="W276" i="16"/>
  <c r="Y276" i="19" s="1"/>
  <c r="W268" i="16"/>
  <c r="Y268" i="19" s="1"/>
  <c r="W261" i="16"/>
  <c r="Y261" i="19" s="1"/>
  <c r="W245" i="16"/>
  <c r="Y245" i="19" s="1"/>
  <c r="W237" i="16"/>
  <c r="Y237" i="19" s="1"/>
  <c r="W229" i="16"/>
  <c r="Y229" i="19" s="1"/>
  <c r="W221" i="16"/>
  <c r="Y221" i="19" s="1"/>
  <c r="W213" i="16"/>
  <c r="Y213" i="19" s="1"/>
  <c r="W205" i="16"/>
  <c r="Y205" i="19" s="1"/>
  <c r="W189" i="16"/>
  <c r="Y189" i="19" s="1"/>
  <c r="W181" i="16"/>
  <c r="Y181" i="19" s="1"/>
  <c r="W173" i="16"/>
  <c r="Y173" i="19" s="1"/>
  <c r="W165" i="16"/>
  <c r="Y165" i="19" s="1"/>
  <c r="W157" i="16"/>
  <c r="Y157" i="19" s="1"/>
  <c r="W149" i="16"/>
  <c r="Y149" i="19" s="1"/>
  <c r="W141" i="16"/>
  <c r="Y141" i="19" s="1"/>
  <c r="W133" i="16"/>
  <c r="Y133" i="19" s="1"/>
  <c r="W125" i="16"/>
  <c r="Y125" i="19" s="1"/>
  <c r="W117" i="16"/>
  <c r="Y117" i="19" s="1"/>
  <c r="W109" i="16"/>
  <c r="Y109" i="19" s="1"/>
  <c r="W93" i="16"/>
  <c r="Y93" i="19" s="1"/>
  <c r="W85" i="16"/>
  <c r="Y85" i="19" s="1"/>
  <c r="W77" i="16"/>
  <c r="Y77" i="19" s="1"/>
  <c r="W69" i="16"/>
  <c r="Y69" i="19" s="1"/>
  <c r="W61" i="16"/>
  <c r="Y61" i="19" s="1"/>
  <c r="W53" i="16"/>
  <c r="Y53" i="19" s="1"/>
  <c r="W45" i="16"/>
  <c r="Y45" i="19" s="1"/>
  <c r="W37" i="16"/>
  <c r="Y37" i="19" s="1"/>
  <c r="W21" i="16"/>
  <c r="Y21" i="19" s="1"/>
  <c r="W13" i="16"/>
  <c r="Y13" i="19" s="1"/>
  <c r="AA347" i="19"/>
  <c r="W347" i="16"/>
  <c r="Y347" i="19" s="1"/>
  <c r="AA339" i="19"/>
  <c r="W339" i="16"/>
  <c r="Y339" i="19" s="1"/>
  <c r="W294" i="16"/>
  <c r="Y294" i="19" s="1"/>
  <c r="W263" i="16"/>
  <c r="Y263" i="19" s="1"/>
  <c r="W223" i="16"/>
  <c r="Y223" i="19" s="1"/>
  <c r="W191" i="16"/>
  <c r="Y191" i="19" s="1"/>
  <c r="W159" i="16"/>
  <c r="Y159" i="19" s="1"/>
  <c r="W135" i="16"/>
  <c r="Y135" i="19" s="1"/>
  <c r="W87" i="16"/>
  <c r="Y87" i="19" s="1"/>
  <c r="W63" i="16"/>
  <c r="Y63" i="19" s="1"/>
  <c r="W47" i="16"/>
  <c r="Y47" i="19" s="1"/>
  <c r="W23" i="16"/>
  <c r="Y23" i="19" s="1"/>
  <c r="W7" i="16"/>
  <c r="Y7" i="19" s="1"/>
  <c r="W323" i="16"/>
  <c r="Y323" i="19" s="1"/>
  <c r="W315" i="16"/>
  <c r="Y315" i="19" s="1"/>
  <c r="W307" i="16"/>
  <c r="Y307" i="19" s="1"/>
  <c r="W299" i="16"/>
  <c r="Y299" i="19" s="1"/>
  <c r="W291" i="16"/>
  <c r="Y291" i="19" s="1"/>
  <c r="W283" i="16"/>
  <c r="Y283" i="19" s="1"/>
  <c r="W275" i="16"/>
  <c r="Y275" i="19" s="1"/>
  <c r="W267" i="16"/>
  <c r="Y267" i="19" s="1"/>
  <c r="W260" i="16"/>
  <c r="Y260" i="19" s="1"/>
  <c r="W252" i="16"/>
  <c r="Y252" i="19" s="1"/>
  <c r="W244" i="16"/>
  <c r="Y244" i="19" s="1"/>
  <c r="W236" i="16"/>
  <c r="Y236" i="19" s="1"/>
  <c r="W228" i="16"/>
  <c r="Y228" i="19" s="1"/>
  <c r="W220" i="16"/>
  <c r="Y220" i="19" s="1"/>
  <c r="W212" i="16"/>
  <c r="Y212" i="19" s="1"/>
  <c r="W204" i="16"/>
  <c r="Y204" i="19" s="1"/>
  <c r="W196" i="16"/>
  <c r="Y196" i="19" s="1"/>
  <c r="W188" i="16"/>
  <c r="Y188" i="19" s="1"/>
  <c r="W180" i="16"/>
  <c r="Y180" i="19" s="1"/>
  <c r="W172" i="16"/>
  <c r="Y172" i="19" s="1"/>
  <c r="W164" i="16"/>
  <c r="Y164" i="19" s="1"/>
  <c r="W156" i="16"/>
  <c r="Y156" i="19" s="1"/>
  <c r="W148" i="16"/>
  <c r="Y148" i="19" s="1"/>
  <c r="W140" i="16"/>
  <c r="Y140" i="19" s="1"/>
  <c r="W132" i="16"/>
  <c r="Y132" i="19" s="1"/>
  <c r="W124" i="16"/>
  <c r="Y124" i="19" s="1"/>
  <c r="W108" i="16"/>
  <c r="Y108" i="19" s="1"/>
  <c r="W100" i="16"/>
  <c r="Y100" i="19" s="1"/>
  <c r="W92" i="16"/>
  <c r="Y92" i="19" s="1"/>
  <c r="W84" i="16"/>
  <c r="Y84" i="19" s="1"/>
  <c r="W76" i="16"/>
  <c r="Y76" i="19" s="1"/>
  <c r="W68" i="16"/>
  <c r="Y68" i="19" s="1"/>
  <c r="W60" i="16"/>
  <c r="Y60" i="19" s="1"/>
  <c r="W52" i="16"/>
  <c r="Y52" i="19" s="1"/>
  <c r="W44" i="16"/>
  <c r="Y44" i="19" s="1"/>
  <c r="W36" i="16"/>
  <c r="Y36" i="19" s="1"/>
  <c r="W28" i="16"/>
  <c r="Y28" i="19" s="1"/>
  <c r="W20" i="16"/>
  <c r="Y20" i="19" s="1"/>
  <c r="AA346" i="19"/>
  <c r="W346" i="16"/>
  <c r="Y346" i="19" s="1"/>
  <c r="AA338" i="19"/>
  <c r="W338" i="16"/>
  <c r="Y338" i="19" s="1"/>
  <c r="W239" i="16"/>
  <c r="Y239" i="19" s="1"/>
  <c r="W231" i="16"/>
  <c r="Y231" i="19" s="1"/>
  <c r="W199" i="16"/>
  <c r="Y199" i="19" s="1"/>
  <c r="W175" i="16"/>
  <c r="Y175" i="19" s="1"/>
  <c r="W167" i="16"/>
  <c r="Y167" i="19" s="1"/>
  <c r="W143" i="16"/>
  <c r="Y143" i="19" s="1"/>
  <c r="W111" i="16"/>
  <c r="Y111" i="19" s="1"/>
  <c r="W71" i="16"/>
  <c r="Y71" i="19" s="1"/>
  <c r="W55" i="16"/>
  <c r="Y55" i="19" s="1"/>
  <c r="W31" i="16"/>
  <c r="Y31" i="19" s="1"/>
  <c r="W15" i="16"/>
  <c r="Y15" i="19" s="1"/>
  <c r="W330" i="16"/>
  <c r="Y330" i="19" s="1"/>
  <c r="W314" i="16"/>
  <c r="Y314" i="19" s="1"/>
  <c r="W306" i="16"/>
  <c r="Y306" i="19" s="1"/>
  <c r="W298" i="16"/>
  <c r="Y298" i="19" s="1"/>
  <c r="W290" i="16"/>
  <c r="Y290" i="19" s="1"/>
  <c r="W282" i="16"/>
  <c r="Y282" i="19" s="1"/>
  <c r="W274" i="16"/>
  <c r="Y274" i="19" s="1"/>
  <c r="W259" i="16"/>
  <c r="Y259" i="19" s="1"/>
  <c r="W251" i="16"/>
  <c r="Y251" i="19" s="1"/>
  <c r="W243" i="16"/>
  <c r="Y243" i="19" s="1"/>
  <c r="W235" i="16"/>
  <c r="Y235" i="19" s="1"/>
  <c r="W227" i="16"/>
  <c r="Y227" i="19" s="1"/>
  <c r="W219" i="16"/>
  <c r="Y219" i="19" s="1"/>
  <c r="W211" i="16"/>
  <c r="Y211" i="19" s="1"/>
  <c r="W203" i="16"/>
  <c r="Y203" i="19" s="1"/>
  <c r="W195" i="16"/>
  <c r="Y195" i="19" s="1"/>
  <c r="W179" i="16"/>
  <c r="Y179" i="19" s="1"/>
  <c r="W163" i="16"/>
  <c r="Y163" i="19" s="1"/>
  <c r="W155" i="16"/>
  <c r="Y155" i="19" s="1"/>
  <c r="W147" i="16"/>
  <c r="Y147" i="19" s="1"/>
  <c r="W139" i="16"/>
  <c r="Y139" i="19" s="1"/>
  <c r="W131" i="16"/>
  <c r="Y131" i="19" s="1"/>
  <c r="W123" i="16"/>
  <c r="Y123" i="19" s="1"/>
  <c r="W115" i="16"/>
  <c r="Y115" i="19" s="1"/>
  <c r="W107" i="16"/>
  <c r="Y107" i="19" s="1"/>
  <c r="W99" i="16"/>
  <c r="Y99" i="19" s="1"/>
  <c r="W91" i="16"/>
  <c r="Y91" i="19" s="1"/>
  <c r="W83" i="16"/>
  <c r="Y83" i="19" s="1"/>
  <c r="W75" i="16"/>
  <c r="Y75" i="19" s="1"/>
  <c r="W67" i="16"/>
  <c r="Y67" i="19" s="1"/>
  <c r="W59" i="16"/>
  <c r="Y59" i="19" s="1"/>
  <c r="W51" i="16"/>
  <c r="Y51" i="19" s="1"/>
  <c r="W43" i="16"/>
  <c r="Y43" i="19" s="1"/>
  <c r="W35" i="16"/>
  <c r="Y35" i="19" s="1"/>
  <c r="W27" i="16"/>
  <c r="Y27" i="19" s="1"/>
  <c r="W19" i="16"/>
  <c r="Y19" i="19" s="1"/>
  <c r="AA345" i="19"/>
  <c r="W345" i="16"/>
  <c r="Y345" i="19" s="1"/>
  <c r="AA337" i="19"/>
  <c r="W337" i="16"/>
  <c r="Y337" i="19" s="1"/>
  <c r="W302" i="16"/>
  <c r="Y302" i="19" s="1"/>
  <c r="W119" i="16"/>
  <c r="Y119" i="19" s="1"/>
  <c r="W321" i="16"/>
  <c r="Y321" i="19" s="1"/>
  <c r="W313" i="16"/>
  <c r="Y313" i="19" s="1"/>
  <c r="W305" i="16"/>
  <c r="Y305" i="19" s="1"/>
  <c r="W297" i="16"/>
  <c r="Y297" i="19" s="1"/>
  <c r="W289" i="16"/>
  <c r="Y289" i="19" s="1"/>
  <c r="W281" i="16"/>
  <c r="Y281" i="19" s="1"/>
  <c r="W273" i="16"/>
  <c r="Y273" i="19" s="1"/>
  <c r="W265" i="16"/>
  <c r="Y265" i="19" s="1"/>
  <c r="W250" i="16"/>
  <c r="Y250" i="19" s="1"/>
  <c r="W242" i="16"/>
  <c r="Y242" i="19" s="1"/>
  <c r="W234" i="16"/>
  <c r="Y234" i="19" s="1"/>
  <c r="W226" i="16"/>
  <c r="Y226" i="19" s="1"/>
  <c r="W218" i="16"/>
  <c r="Y218" i="19" s="1"/>
  <c r="W210" i="16"/>
  <c r="Y210" i="19" s="1"/>
  <c r="W202" i="16"/>
  <c r="Y202" i="19" s="1"/>
  <c r="W194" i="16"/>
  <c r="Y194" i="19" s="1"/>
  <c r="W186" i="16"/>
  <c r="Y186" i="19" s="1"/>
  <c r="W178" i="16"/>
  <c r="Y178" i="19" s="1"/>
  <c r="W170" i="16"/>
  <c r="Y170" i="19" s="1"/>
  <c r="W162" i="16"/>
  <c r="Y162" i="19" s="1"/>
  <c r="W154" i="16"/>
  <c r="Y154" i="19" s="1"/>
  <c r="W146" i="16"/>
  <c r="Y146" i="19" s="1"/>
  <c r="W138" i="16"/>
  <c r="Y138" i="19" s="1"/>
  <c r="W130" i="16"/>
  <c r="Y130" i="19" s="1"/>
  <c r="W122" i="16"/>
  <c r="Y122" i="19" s="1"/>
  <c r="W114" i="16"/>
  <c r="Y114" i="19" s="1"/>
  <c r="W106" i="16"/>
  <c r="Y106" i="19" s="1"/>
  <c r="W98" i="16"/>
  <c r="Y98" i="19" s="1"/>
  <c r="W90" i="16"/>
  <c r="Y90" i="19" s="1"/>
  <c r="W82" i="16"/>
  <c r="Y82" i="19" s="1"/>
  <c r="W74" i="16"/>
  <c r="Y74" i="19" s="1"/>
  <c r="W66" i="16"/>
  <c r="Y66" i="19" s="1"/>
  <c r="W58" i="16"/>
  <c r="Y58" i="19" s="1"/>
  <c r="W50" i="16"/>
  <c r="Y50" i="19" s="1"/>
  <c r="W42" i="16"/>
  <c r="Y42" i="19" s="1"/>
  <c r="W34" i="16"/>
  <c r="Y34" i="19" s="1"/>
  <c r="W26" i="16"/>
  <c r="Y26" i="19" s="1"/>
  <c r="W18" i="16"/>
  <c r="Y18" i="19" s="1"/>
  <c r="AA344" i="19"/>
  <c r="W344" i="16"/>
  <c r="Y344" i="19" s="1"/>
  <c r="AA336" i="19"/>
  <c r="W336" i="16"/>
  <c r="Y336" i="19" s="1"/>
  <c r="S344" i="9"/>
  <c r="S343" i="9"/>
  <c r="P337" i="12"/>
  <c r="Q337" i="12" s="1"/>
  <c r="P341" i="12"/>
  <c r="Q341" i="12" s="1"/>
  <c r="P336" i="12"/>
  <c r="Q336" i="12" s="1"/>
  <c r="J348" i="9"/>
  <c r="K23" i="21" s="1"/>
  <c r="S342" i="9"/>
  <c r="G348" i="9"/>
  <c r="K20" i="21" s="1"/>
  <c r="G345" i="10"/>
  <c r="H345" i="10" s="1"/>
  <c r="I345" i="10" s="1"/>
  <c r="G337" i="10"/>
  <c r="H337" i="10" s="1"/>
  <c r="I337" i="10" s="1"/>
  <c r="P340" i="12"/>
  <c r="Q340" i="12" s="1"/>
  <c r="L337" i="9"/>
  <c r="P345" i="12"/>
  <c r="Q345" i="12" s="1"/>
  <c r="P339" i="12"/>
  <c r="Q339" i="12" s="1"/>
  <c r="H348" i="9"/>
  <c r="K21" i="21" s="1"/>
  <c r="F348" i="9"/>
  <c r="K19" i="21" s="1"/>
  <c r="L336" i="9"/>
  <c r="P344" i="12"/>
  <c r="Q344" i="12" s="1"/>
  <c r="Q348" i="16"/>
  <c r="S345" i="9"/>
  <c r="I348" i="9"/>
  <c r="K22" i="21" s="1"/>
  <c r="P347" i="12"/>
  <c r="Q347" i="12" s="1"/>
  <c r="P346" i="12"/>
  <c r="Q346" i="12" s="1"/>
  <c r="K345" i="12"/>
  <c r="M342" i="12"/>
  <c r="K341" i="12"/>
  <c r="M338" i="12"/>
  <c r="K337" i="12"/>
  <c r="L343" i="9"/>
  <c r="S347" i="9"/>
  <c r="S339" i="9"/>
  <c r="S341" i="9"/>
  <c r="L342" i="9"/>
  <c r="S346" i="9"/>
  <c r="S338" i="9"/>
  <c r="L345" i="9"/>
  <c r="L344" i="9"/>
  <c r="S340" i="9"/>
  <c r="K348" i="9"/>
  <c r="K24" i="21" s="1"/>
  <c r="F345" i="5"/>
  <c r="G345" i="5"/>
  <c r="H345" i="5"/>
  <c r="I345" i="5"/>
  <c r="J345" i="5"/>
  <c r="K345" i="5"/>
  <c r="E345" i="5"/>
  <c r="R341" i="9" l="1"/>
  <c r="F341" i="16" s="1"/>
  <c r="K341" i="19" s="1"/>
  <c r="P341" i="19" s="1"/>
  <c r="R347" i="9"/>
  <c r="F347" i="16" s="1"/>
  <c r="K347" i="19" s="1"/>
  <c r="P347" i="19" s="1"/>
  <c r="J347" i="10"/>
  <c r="G347" i="16" s="1"/>
  <c r="L347" i="19" s="1"/>
  <c r="Q347" i="19" s="1"/>
  <c r="R342" i="9"/>
  <c r="F342" i="16" s="1"/>
  <c r="K342" i="19" s="1"/>
  <c r="P342" i="19" s="1"/>
  <c r="J345" i="10"/>
  <c r="G345" i="16" s="1"/>
  <c r="L345" i="19" s="1"/>
  <c r="Q345" i="19" s="1"/>
  <c r="J337" i="10"/>
  <c r="G337" i="16" s="1"/>
  <c r="L337" i="19" s="1"/>
  <c r="Q337" i="19" s="1"/>
  <c r="J344" i="10"/>
  <c r="G344" i="16" s="1"/>
  <c r="L344" i="19" s="1"/>
  <c r="Q344" i="19" s="1"/>
  <c r="J343" i="10"/>
  <c r="G343" i="16" s="1"/>
  <c r="L343" i="19" s="1"/>
  <c r="Q343" i="19" s="1"/>
  <c r="O347" i="12"/>
  <c r="R347" i="12" s="1"/>
  <c r="I347" i="16" s="1"/>
  <c r="N347" i="19" s="1"/>
  <c r="S347" i="19" s="1"/>
  <c r="R339" i="9"/>
  <c r="F339" i="16" s="1"/>
  <c r="K339" i="19" s="1"/>
  <c r="P339" i="19" s="1"/>
  <c r="J336" i="10"/>
  <c r="G336" i="16" s="1"/>
  <c r="L336" i="19" s="1"/>
  <c r="Q336" i="19" s="1"/>
  <c r="R340" i="9"/>
  <c r="F340" i="16" s="1"/>
  <c r="K340" i="19" s="1"/>
  <c r="P340" i="19" s="1"/>
  <c r="R339" i="4"/>
  <c r="R341" i="4"/>
  <c r="S341" i="4"/>
  <c r="R347" i="4"/>
  <c r="S336" i="4"/>
  <c r="R345" i="4"/>
  <c r="S340" i="4"/>
  <c r="R338" i="4"/>
  <c r="R344" i="4"/>
  <c r="S346" i="4"/>
  <c r="S339" i="4"/>
  <c r="R346" i="4"/>
  <c r="S347" i="4"/>
  <c r="R336" i="4"/>
  <c r="S345" i="4"/>
  <c r="S342" i="4"/>
  <c r="S344" i="4"/>
  <c r="R337" i="4"/>
  <c r="R342" i="4"/>
  <c r="R340" i="4"/>
  <c r="R343" i="4"/>
  <c r="S338" i="4"/>
  <c r="S337" i="4"/>
  <c r="S343" i="4"/>
  <c r="G343" i="15"/>
  <c r="G338" i="15"/>
  <c r="M338" i="16" s="1"/>
  <c r="X338" i="19" s="1"/>
  <c r="G344" i="15"/>
  <c r="G346" i="15"/>
  <c r="G339" i="15"/>
  <c r="G347" i="15"/>
  <c r="G345" i="15"/>
  <c r="G337" i="15"/>
  <c r="R336" i="9"/>
  <c r="F336" i="16" s="1"/>
  <c r="K336" i="19" s="1"/>
  <c r="P336" i="19" s="1"/>
  <c r="R338" i="9"/>
  <c r="F338" i="16" s="1"/>
  <c r="K338" i="19" s="1"/>
  <c r="P338" i="19" s="1"/>
  <c r="R346" i="9"/>
  <c r="F346" i="16" s="1"/>
  <c r="K346" i="19" s="1"/>
  <c r="P346" i="19" s="1"/>
  <c r="O339" i="12"/>
  <c r="R339" i="12" s="1"/>
  <c r="I339" i="16" s="1"/>
  <c r="N339" i="19" s="1"/>
  <c r="S339" i="19" s="1"/>
  <c r="O338" i="12"/>
  <c r="R338" i="12" s="1"/>
  <c r="I338" i="16" s="1"/>
  <c r="N338" i="19" s="1"/>
  <c r="S338" i="19" s="1"/>
  <c r="R344" i="9"/>
  <c r="F344" i="16" s="1"/>
  <c r="K344" i="19" s="1"/>
  <c r="P344" i="19" s="1"/>
  <c r="O336" i="12"/>
  <c r="R336" i="12" s="1"/>
  <c r="I336" i="16" s="1"/>
  <c r="N336" i="19" s="1"/>
  <c r="S336" i="19" s="1"/>
  <c r="R337" i="9"/>
  <c r="F337" i="16" s="1"/>
  <c r="K337" i="19" s="1"/>
  <c r="P337" i="19" s="1"/>
  <c r="O343" i="12"/>
  <c r="R343" i="12" s="1"/>
  <c r="I343" i="16" s="1"/>
  <c r="N343" i="19" s="1"/>
  <c r="S343" i="19" s="1"/>
  <c r="O346" i="12"/>
  <c r="R346" i="12" s="1"/>
  <c r="I346" i="16" s="1"/>
  <c r="N346" i="19" s="1"/>
  <c r="S346" i="19" s="1"/>
  <c r="R345" i="9"/>
  <c r="F345" i="16" s="1"/>
  <c r="K345" i="19" s="1"/>
  <c r="P345" i="19" s="1"/>
  <c r="O340" i="12"/>
  <c r="R340" i="12" s="1"/>
  <c r="I340" i="16" s="1"/>
  <c r="N340" i="19" s="1"/>
  <c r="S340" i="19" s="1"/>
  <c r="R343" i="9"/>
  <c r="F343" i="16" s="1"/>
  <c r="K343" i="19" s="1"/>
  <c r="P343" i="19" s="1"/>
  <c r="O344" i="12"/>
  <c r="R344" i="12" s="1"/>
  <c r="I344" i="16" s="1"/>
  <c r="N344" i="19" s="1"/>
  <c r="S344" i="19" s="1"/>
  <c r="O341" i="12"/>
  <c r="R341" i="12" s="1"/>
  <c r="I341" i="16" s="1"/>
  <c r="N341" i="19" s="1"/>
  <c r="S341" i="19" s="1"/>
  <c r="O337" i="12"/>
  <c r="R337" i="12" s="1"/>
  <c r="I337" i="16" s="1"/>
  <c r="N337" i="19" s="1"/>
  <c r="S337" i="19" s="1"/>
  <c r="O342" i="12"/>
  <c r="R342" i="12" s="1"/>
  <c r="I342" i="16" s="1"/>
  <c r="N342" i="19" s="1"/>
  <c r="S342" i="19" s="1"/>
  <c r="O345" i="12"/>
  <c r="R345" i="12" s="1"/>
  <c r="I345" i="16" s="1"/>
  <c r="N345" i="19" s="1"/>
  <c r="S345" i="19" s="1"/>
  <c r="I26" i="25"/>
  <c r="I27" i="25"/>
  <c r="T347" i="4" l="1"/>
  <c r="Z347" i="4" s="1"/>
  <c r="AA347" i="4" s="1"/>
  <c r="AB347" i="4" s="1"/>
  <c r="T337" i="4"/>
  <c r="Z337" i="4" s="1"/>
  <c r="T339" i="4"/>
  <c r="Z339" i="4" s="1"/>
  <c r="T341" i="4"/>
  <c r="Z341" i="4" s="1"/>
  <c r="T343" i="4"/>
  <c r="Z343" i="4" s="1"/>
  <c r="T345" i="4"/>
  <c r="Z345" i="4" s="1"/>
  <c r="T340" i="4"/>
  <c r="Z340" i="4" s="1"/>
  <c r="T344" i="4"/>
  <c r="Z344" i="4" s="1"/>
  <c r="T338" i="4"/>
  <c r="Z338" i="4" s="1"/>
  <c r="T346" i="4"/>
  <c r="Z346" i="4" s="1"/>
  <c r="T336" i="4"/>
  <c r="Z336" i="4" s="1"/>
  <c r="T342" i="4"/>
  <c r="Z342" i="4" s="1"/>
  <c r="M347" i="16"/>
  <c r="X347" i="19" s="1"/>
  <c r="M339" i="16"/>
  <c r="X339" i="19" s="1"/>
  <c r="M345" i="16"/>
  <c r="X345" i="19" s="1"/>
  <c r="M346" i="16"/>
  <c r="X346" i="19" s="1"/>
  <c r="M344" i="16"/>
  <c r="X344" i="19" s="1"/>
  <c r="M337" i="16"/>
  <c r="X337" i="19" s="1"/>
  <c r="M343" i="16"/>
  <c r="X343" i="19" s="1"/>
  <c r="AE18" i="19"/>
  <c r="AE19" i="19"/>
  <c r="AE20" i="19"/>
  <c r="AE21" i="19"/>
  <c r="AE22" i="19"/>
  <c r="AE23" i="19"/>
  <c r="AE24" i="19"/>
  <c r="AE25" i="19"/>
  <c r="AE26" i="19"/>
  <c r="AE27" i="19"/>
  <c r="AE28" i="19"/>
  <c r="AE29" i="19"/>
  <c r="AE30" i="19"/>
  <c r="AE31" i="19"/>
  <c r="AE32" i="19"/>
  <c r="AE33" i="19"/>
  <c r="AE34" i="19"/>
  <c r="AE35" i="19"/>
  <c r="AE36" i="19"/>
  <c r="AE37" i="19"/>
  <c r="AE38" i="19"/>
  <c r="AE39" i="19"/>
  <c r="AE40" i="19"/>
  <c r="AE41" i="19"/>
  <c r="AE42" i="19"/>
  <c r="AE43" i="19"/>
  <c r="AE44" i="19"/>
  <c r="AE45" i="19"/>
  <c r="AE46" i="19"/>
  <c r="AE47" i="19"/>
  <c r="AE48" i="19"/>
  <c r="AE49" i="19"/>
  <c r="AE50" i="19"/>
  <c r="AE51" i="19"/>
  <c r="AE52" i="19"/>
  <c r="AE53" i="19"/>
  <c r="AE54" i="19"/>
  <c r="AE55" i="19"/>
  <c r="AE56" i="19"/>
  <c r="AE57" i="19"/>
  <c r="AE58" i="19"/>
  <c r="AE59" i="19"/>
  <c r="AE60" i="19"/>
  <c r="AE61" i="19"/>
  <c r="AE62" i="19"/>
  <c r="AE63" i="19"/>
  <c r="AE64" i="19"/>
  <c r="AE65" i="19"/>
  <c r="AE66" i="19"/>
  <c r="AE67" i="19"/>
  <c r="AE68" i="19"/>
  <c r="AE69" i="19"/>
  <c r="AE70" i="19"/>
  <c r="AE71" i="19"/>
  <c r="AE72" i="19"/>
  <c r="AE73" i="19"/>
  <c r="AE74" i="19"/>
  <c r="AE75" i="19"/>
  <c r="AE76" i="19"/>
  <c r="AE77" i="19"/>
  <c r="AE78" i="19"/>
  <c r="AE79" i="19"/>
  <c r="AE80" i="19"/>
  <c r="AE81" i="19"/>
  <c r="AE82" i="19"/>
  <c r="AE83" i="19"/>
  <c r="AE84" i="19"/>
  <c r="AE85" i="19"/>
  <c r="AE86" i="19"/>
  <c r="AE87" i="19"/>
  <c r="AE88" i="19"/>
  <c r="AE89" i="19"/>
  <c r="AE90" i="19"/>
  <c r="AE91" i="19"/>
  <c r="AE92" i="19"/>
  <c r="AE93" i="19"/>
  <c r="AE94" i="19"/>
  <c r="AE95" i="19"/>
  <c r="AE96" i="19"/>
  <c r="AE97" i="19"/>
  <c r="AE98" i="19"/>
  <c r="AE99" i="19"/>
  <c r="AE100" i="19"/>
  <c r="AE101" i="19"/>
  <c r="AE102" i="19"/>
  <c r="AE103" i="19"/>
  <c r="AE104" i="19"/>
  <c r="AE105" i="19"/>
  <c r="AE106" i="19"/>
  <c r="AE107" i="19"/>
  <c r="AE108" i="19"/>
  <c r="AE109" i="19"/>
  <c r="AE110" i="19"/>
  <c r="AE111" i="19"/>
  <c r="AE112" i="19"/>
  <c r="AE113" i="19"/>
  <c r="AE114" i="19"/>
  <c r="AE115" i="19"/>
  <c r="AE116" i="19"/>
  <c r="AE117" i="19"/>
  <c r="AE118" i="19"/>
  <c r="AE119" i="19"/>
  <c r="AE120" i="19"/>
  <c r="AE121" i="19"/>
  <c r="AE122" i="19"/>
  <c r="AE123" i="19"/>
  <c r="AE124" i="19"/>
  <c r="AE125" i="19"/>
  <c r="AE126" i="19"/>
  <c r="AE127" i="19"/>
  <c r="AE128" i="19"/>
  <c r="AE129" i="19"/>
  <c r="AE130" i="19"/>
  <c r="AE131" i="19"/>
  <c r="AE132" i="19"/>
  <c r="AE133" i="19"/>
  <c r="AE134" i="19"/>
  <c r="AE135" i="19"/>
  <c r="AE136" i="19"/>
  <c r="AE137" i="19"/>
  <c r="AE138" i="19"/>
  <c r="AE139" i="19"/>
  <c r="AE140" i="19"/>
  <c r="AE141" i="19"/>
  <c r="AE142" i="19"/>
  <c r="AE143" i="19"/>
  <c r="AE144" i="19"/>
  <c r="AE145" i="19"/>
  <c r="AE146" i="19"/>
  <c r="AE147" i="19"/>
  <c r="AE148" i="19"/>
  <c r="AE149" i="19"/>
  <c r="AE150" i="19"/>
  <c r="AE13" i="19"/>
  <c r="AE151" i="19"/>
  <c r="AE152" i="19"/>
  <c r="AE153" i="19"/>
  <c r="AE154" i="19"/>
  <c r="AE155" i="19"/>
  <c r="AE156" i="19"/>
  <c r="AE157" i="19"/>
  <c r="AE158" i="19"/>
  <c r="AE159" i="19"/>
  <c r="AE160" i="19"/>
  <c r="AE161" i="19"/>
  <c r="AE162" i="19"/>
  <c r="AE163" i="19"/>
  <c r="AE164" i="19"/>
  <c r="AE165" i="19"/>
  <c r="AE166" i="19"/>
  <c r="AE167" i="19"/>
  <c r="AE168" i="19"/>
  <c r="AE169" i="19"/>
  <c r="AE170" i="19"/>
  <c r="AE171" i="19"/>
  <c r="AE172" i="19"/>
  <c r="AE173" i="19"/>
  <c r="AE174" i="19"/>
  <c r="AE175" i="19"/>
  <c r="AE176" i="19"/>
  <c r="AE177" i="19"/>
  <c r="AE178" i="19"/>
  <c r="AE179" i="19"/>
  <c r="AE180" i="19"/>
  <c r="AE181" i="19"/>
  <c r="AE182" i="19"/>
  <c r="AE183" i="19"/>
  <c r="AE184" i="19"/>
  <c r="AE185" i="19"/>
  <c r="AE186" i="19"/>
  <c r="AE187" i="19"/>
  <c r="AE188" i="19"/>
  <c r="AE189" i="19"/>
  <c r="AE190" i="19"/>
  <c r="AE191" i="19"/>
  <c r="AE192" i="19"/>
  <c r="AE193" i="19"/>
  <c r="AE194" i="19"/>
  <c r="AE195" i="19"/>
  <c r="AE196" i="19"/>
  <c r="AE197" i="19"/>
  <c r="AE198" i="19"/>
  <c r="AE199" i="19"/>
  <c r="AE200" i="19"/>
  <c r="AE201" i="19"/>
  <c r="AE202" i="19"/>
  <c r="AE203" i="19"/>
  <c r="AE204" i="19"/>
  <c r="AE205" i="19"/>
  <c r="AE206" i="19"/>
  <c r="AE207" i="19"/>
  <c r="AE208" i="19"/>
  <c r="AE209" i="19"/>
  <c r="AE210" i="19"/>
  <c r="AE211" i="19"/>
  <c r="AE212" i="19"/>
  <c r="AE213" i="19"/>
  <c r="AE214" i="19"/>
  <c r="AE215" i="19"/>
  <c r="AE216" i="19"/>
  <c r="AE217" i="19"/>
  <c r="AE218" i="19"/>
  <c r="AE219" i="19"/>
  <c r="AE220" i="19"/>
  <c r="AE221" i="19"/>
  <c r="AE222" i="19"/>
  <c r="AE223" i="19"/>
  <c r="AE224" i="19"/>
  <c r="AE225" i="19"/>
  <c r="AE226" i="19"/>
  <c r="AE227" i="19"/>
  <c r="AE228" i="19"/>
  <c r="AE229" i="19"/>
  <c r="AE230" i="19"/>
  <c r="AE231" i="19"/>
  <c r="AE232" i="19"/>
  <c r="AE233" i="19"/>
  <c r="AE234" i="19"/>
  <c r="AE235" i="19"/>
  <c r="AE236" i="19"/>
  <c r="AE237" i="19"/>
  <c r="AE238" i="19"/>
  <c r="AE239" i="19"/>
  <c r="AE240" i="19"/>
  <c r="AE241" i="19"/>
  <c r="AE242" i="19"/>
  <c r="AE243" i="19"/>
  <c r="AE5" i="19"/>
  <c r="AE15" i="19"/>
  <c r="AE9" i="19"/>
  <c r="AE7" i="19"/>
  <c r="AE16" i="19"/>
  <c r="AE12" i="19"/>
  <c r="AE17" i="19"/>
  <c r="AE14" i="19"/>
  <c r="AE6" i="19"/>
  <c r="AE11" i="19"/>
  <c r="AE8" i="19"/>
  <c r="AE10" i="19"/>
  <c r="AE244" i="19"/>
  <c r="AE245" i="19"/>
  <c r="AE246" i="19"/>
  <c r="AE247" i="19"/>
  <c r="AE248" i="19"/>
  <c r="AE249" i="19"/>
  <c r="AE250" i="19"/>
  <c r="AE251" i="19"/>
  <c r="AE253" i="19"/>
  <c r="AE264" i="19"/>
  <c r="AE265" i="19"/>
  <c r="AE266" i="19"/>
  <c r="AE267" i="19"/>
  <c r="AE268" i="19"/>
  <c r="AE269" i="19"/>
  <c r="AE270" i="19"/>
  <c r="AE271" i="19"/>
  <c r="AE272" i="19"/>
  <c r="AE273" i="19"/>
  <c r="AE274" i="19"/>
  <c r="AE275" i="19"/>
  <c r="AE276" i="19"/>
  <c r="AE277" i="19"/>
  <c r="AE278" i="19"/>
  <c r="AE279" i="19"/>
  <c r="AE280" i="19"/>
  <c r="AE281" i="19"/>
  <c r="AE282" i="19"/>
  <c r="AE283" i="19"/>
  <c r="AE284" i="19"/>
  <c r="AE285" i="19"/>
  <c r="AE286" i="19"/>
  <c r="AE287" i="19"/>
  <c r="AE288" i="19"/>
  <c r="AE289" i="19"/>
  <c r="AE290" i="19"/>
  <c r="AE291" i="19"/>
  <c r="AE292" i="19"/>
  <c r="AE293" i="19"/>
  <c r="AE294" i="19"/>
  <c r="AE295" i="19"/>
  <c r="AE296" i="19"/>
  <c r="AE297" i="19"/>
  <c r="AE298" i="19"/>
  <c r="AE299" i="19"/>
  <c r="AE300" i="19"/>
  <c r="AE301" i="19"/>
  <c r="AE302" i="19"/>
  <c r="AE303" i="19"/>
  <c r="AE304" i="19"/>
  <c r="AE305" i="19"/>
  <c r="AE306" i="19"/>
  <c r="AE307" i="19"/>
  <c r="AE308" i="19"/>
  <c r="AE309" i="19"/>
  <c r="AE310" i="19"/>
  <c r="AE311" i="19"/>
  <c r="AE312" i="19"/>
  <c r="AE313" i="19"/>
  <c r="AE314" i="19"/>
  <c r="AE315" i="19"/>
  <c r="AE316" i="19"/>
  <c r="AE317" i="19"/>
  <c r="AE318" i="19"/>
  <c r="AE319" i="19"/>
  <c r="AE320" i="19"/>
  <c r="AE321" i="19"/>
  <c r="AE322" i="19"/>
  <c r="AE323" i="19"/>
  <c r="AE324" i="19"/>
  <c r="AE325" i="19"/>
  <c r="AE326" i="19"/>
  <c r="AE327" i="19"/>
  <c r="AE328" i="19"/>
  <c r="AE329" i="19"/>
  <c r="AE330" i="19"/>
  <c r="AE331" i="19"/>
  <c r="AE332" i="19"/>
  <c r="AE333" i="19"/>
  <c r="AE334" i="19"/>
  <c r="AE335" i="19"/>
  <c r="AE252" i="19"/>
  <c r="AE254" i="19"/>
  <c r="AE255" i="19"/>
  <c r="AE256" i="19"/>
  <c r="AE257" i="19"/>
  <c r="AE258" i="19"/>
  <c r="AE259" i="19"/>
  <c r="AE260" i="19"/>
  <c r="AE261" i="19"/>
  <c r="AE262" i="19"/>
  <c r="AE263" i="19"/>
  <c r="AD347" i="4" l="1"/>
  <c r="E347" i="16"/>
  <c r="J347" i="19" s="1"/>
  <c r="O347" i="19" s="1"/>
  <c r="AA345" i="4"/>
  <c r="AB345" i="4" s="1"/>
  <c r="AA343" i="4"/>
  <c r="AB343" i="4" s="1"/>
  <c r="AA342" i="4"/>
  <c r="AB342" i="4" s="1"/>
  <c r="AA341" i="4"/>
  <c r="AB341" i="4" s="1"/>
  <c r="AA336" i="4"/>
  <c r="AB336" i="4" s="1"/>
  <c r="AA339" i="4"/>
  <c r="AB339" i="4" s="1"/>
  <c r="AA340" i="4"/>
  <c r="AB340" i="4" s="1"/>
  <c r="AA346" i="4"/>
  <c r="AB346" i="4" s="1"/>
  <c r="AA337" i="4"/>
  <c r="AB337" i="4" s="1"/>
  <c r="AA338" i="4"/>
  <c r="AB338" i="4" s="1"/>
  <c r="AA344" i="4"/>
  <c r="AB344" i="4" s="1"/>
  <c r="AE348" i="19"/>
  <c r="L1" i="11"/>
  <c r="P275" i="16"/>
  <c r="P273" i="16"/>
  <c r="P105" i="16"/>
  <c r="P231" i="16"/>
  <c r="P140" i="16"/>
  <c r="P285" i="16"/>
  <c r="P215" i="16"/>
  <c r="P121" i="16"/>
  <c r="P92" i="16"/>
  <c r="P57" i="16"/>
  <c r="P211" i="16"/>
  <c r="P151" i="16"/>
  <c r="P134" i="16"/>
  <c r="P149" i="16"/>
  <c r="P58" i="16"/>
  <c r="P249" i="16"/>
  <c r="P259" i="16"/>
  <c r="P263" i="16"/>
  <c r="P7" i="16"/>
  <c r="P244" i="16"/>
  <c r="P96" i="16"/>
  <c r="P294" i="16"/>
  <c r="P303" i="16"/>
  <c r="P119" i="16"/>
  <c r="P49" i="16"/>
  <c r="P9" i="16"/>
  <c r="P189" i="16"/>
  <c r="P117" i="16"/>
  <c r="P11" i="16"/>
  <c r="P89" i="16"/>
  <c r="P74" i="16"/>
  <c r="P278" i="16"/>
  <c r="P51" i="16"/>
  <c r="P237" i="16"/>
  <c r="P195" i="16"/>
  <c r="P28" i="16"/>
  <c r="P139" i="16"/>
  <c r="P304" i="16"/>
  <c r="P16" i="16"/>
  <c r="P203" i="16"/>
  <c r="P299" i="16"/>
  <c r="P104" i="16"/>
  <c r="P238" i="16"/>
  <c r="P306" i="16"/>
  <c r="P254" i="16"/>
  <c r="P312" i="16"/>
  <c r="P125" i="16"/>
  <c r="P227" i="16"/>
  <c r="P15" i="16"/>
  <c r="P325" i="16"/>
  <c r="P217" i="16"/>
  <c r="P235" i="16"/>
  <c r="P132" i="16"/>
  <c r="P20" i="16"/>
  <c r="P276" i="16"/>
  <c r="P282" i="16"/>
  <c r="P283" i="16"/>
  <c r="P269" i="16"/>
  <c r="P274" i="16"/>
  <c r="P281" i="16"/>
  <c r="P287" i="16"/>
  <c r="P30" i="16"/>
  <c r="P71" i="16"/>
  <c r="P192" i="16"/>
  <c r="P186" i="16"/>
  <c r="P67" i="16"/>
  <c r="P68" i="16"/>
  <c r="P154" i="16"/>
  <c r="P37" i="16"/>
  <c r="P324" i="16"/>
  <c r="P260" i="16"/>
  <c r="P213" i="16"/>
  <c r="P39" i="16"/>
  <c r="P56" i="16"/>
  <c r="P69" i="16"/>
  <c r="P327" i="16"/>
  <c r="P63" i="16"/>
  <c r="P5" i="16"/>
  <c r="P61" i="16"/>
  <c r="P66" i="16"/>
  <c r="P224" i="16"/>
  <c r="P17" i="16"/>
  <c r="P100" i="16"/>
  <c r="P101" i="16"/>
  <c r="P76" i="16"/>
  <c r="P286" i="16"/>
  <c r="P279" i="16"/>
  <c r="P280" i="16"/>
  <c r="P138" i="16"/>
  <c r="P291" i="16"/>
  <c r="P290" i="16"/>
  <c r="P289" i="16"/>
  <c r="P284" i="16"/>
  <c r="P245" i="16"/>
  <c r="P40" i="16"/>
  <c r="P333" i="16"/>
  <c r="P326" i="16"/>
  <c r="P296" i="16"/>
  <c r="P99" i="16"/>
  <c r="P197" i="16"/>
  <c r="P147" i="16"/>
  <c r="P145" i="16"/>
  <c r="P146" i="16"/>
  <c r="P148" i="16"/>
  <c r="P26" i="16"/>
  <c r="P261" i="16"/>
  <c r="P142" i="16"/>
  <c r="P322" i="16"/>
  <c r="P233" i="16"/>
  <c r="P95" i="16"/>
  <c r="P225" i="16"/>
  <c r="P297" i="16"/>
  <c r="P65" i="16"/>
  <c r="P202" i="16"/>
  <c r="P328" i="16"/>
  <c r="P48" i="16"/>
  <c r="P183" i="16"/>
  <c r="P43" i="16"/>
  <c r="P199" i="16"/>
  <c r="P206" i="16"/>
  <c r="P207" i="16"/>
  <c r="P258" i="16"/>
  <c r="P80" i="16"/>
  <c r="P137" i="16"/>
  <c r="P133" i="16"/>
  <c r="P91" i="16"/>
  <c r="P332" i="16"/>
  <c r="P72" i="16"/>
  <c r="P156" i="16"/>
  <c r="P113" i="16"/>
  <c r="P81" i="16"/>
  <c r="P268" i="16"/>
  <c r="P185" i="16"/>
  <c r="P171" i="16"/>
  <c r="P19" i="16"/>
  <c r="P187" i="16"/>
  <c r="P170" i="16"/>
  <c r="P47" i="16"/>
  <c r="P229" i="16"/>
  <c r="P172" i="16"/>
  <c r="P314" i="16"/>
  <c r="P136" i="16"/>
  <c r="P25" i="16"/>
  <c r="P33" i="16"/>
  <c r="P62" i="16"/>
  <c r="P82" i="16"/>
  <c r="P175" i="16"/>
  <c r="P152" i="16"/>
  <c r="P212" i="16"/>
  <c r="P159" i="16"/>
  <c r="P243" i="16"/>
  <c r="P122" i="16"/>
  <c r="P150" i="16"/>
  <c r="P155" i="16"/>
  <c r="P334" i="16"/>
  <c r="P64" i="16"/>
  <c r="P70" i="16"/>
  <c r="P204" i="16"/>
  <c r="P115" i="16"/>
  <c r="P240" i="16"/>
  <c r="P191" i="16"/>
  <c r="P221" i="16"/>
  <c r="P45" i="16"/>
  <c r="P123" i="16"/>
  <c r="P118" i="16"/>
  <c r="P42" i="16"/>
  <c r="P228" i="16"/>
  <c r="P208" i="16"/>
  <c r="P13" i="16"/>
  <c r="P193" i="16"/>
  <c r="P24" i="16"/>
  <c r="P8" i="16"/>
  <c r="P112" i="16"/>
  <c r="P307" i="16"/>
  <c r="P127" i="16"/>
  <c r="P90" i="16"/>
  <c r="P73" i="16"/>
  <c r="P32" i="16"/>
  <c r="P300" i="16"/>
  <c r="P84" i="16"/>
  <c r="P315" i="16"/>
  <c r="P174" i="16"/>
  <c r="P265" i="16"/>
  <c r="P31" i="16"/>
  <c r="P161" i="16"/>
  <c r="P292" i="16"/>
  <c r="P10" i="16"/>
  <c r="P59" i="16"/>
  <c r="P6" i="16"/>
  <c r="P216" i="16"/>
  <c r="P12" i="16"/>
  <c r="P38" i="16"/>
  <c r="P52" i="16"/>
  <c r="P126" i="16"/>
  <c r="P178" i="16"/>
  <c r="P14" i="16"/>
  <c r="P179" i="16"/>
  <c r="P188" i="16"/>
  <c r="P218" i="16"/>
  <c r="P97" i="16"/>
  <c r="P141" i="16"/>
  <c r="P162" i="16"/>
  <c r="P160" i="16"/>
  <c r="P83" i="16"/>
  <c r="P93" i="16"/>
  <c r="P85" i="16"/>
  <c r="P318" i="16"/>
  <c r="P27" i="16"/>
  <c r="P305" i="16"/>
  <c r="P308" i="16"/>
  <c r="P180" i="16"/>
  <c r="P264" i="16"/>
  <c r="P309" i="16"/>
  <c r="P335" i="16"/>
  <c r="P106" i="16"/>
  <c r="P53" i="16"/>
  <c r="P167" i="16"/>
  <c r="P23" i="16"/>
  <c r="P29" i="16"/>
  <c r="P102" i="16"/>
  <c r="P94" i="16"/>
  <c r="P79" i="16"/>
  <c r="P313" i="16"/>
  <c r="P323" i="16"/>
  <c r="P256" i="16"/>
  <c r="P250" i="16"/>
  <c r="P169" i="16"/>
  <c r="P223" i="16"/>
  <c r="P54" i="16"/>
  <c r="P177" i="16"/>
  <c r="P153" i="16"/>
  <c r="P78" i="16"/>
  <c r="P130" i="16"/>
  <c r="P200" i="16"/>
  <c r="P181" i="16"/>
  <c r="P201" i="16"/>
  <c r="P239" i="16"/>
  <c r="P77" i="16"/>
  <c r="P214" i="16"/>
  <c r="P157" i="16"/>
  <c r="P168" i="16"/>
  <c r="P41" i="16"/>
  <c r="P209" i="16"/>
  <c r="P232" i="16"/>
  <c r="P219" i="16"/>
  <c r="P34" i="16"/>
  <c r="P236" i="16"/>
  <c r="P107" i="16"/>
  <c r="P46" i="16"/>
  <c r="P253" i="16"/>
  <c r="P311" i="16"/>
  <c r="P210" i="16"/>
  <c r="P44" i="16"/>
  <c r="P116" i="16"/>
  <c r="P88" i="16"/>
  <c r="P109" i="16"/>
  <c r="P247" i="16"/>
  <c r="P35" i="16"/>
  <c r="P36" i="16"/>
  <c r="P330" i="16"/>
  <c r="P103" i="16"/>
  <c r="P205" i="16"/>
  <c r="P319" i="16"/>
  <c r="P288" i="16"/>
  <c r="P277" i="16"/>
  <c r="P271" i="16"/>
  <c r="P60" i="16"/>
  <c r="P190" i="16"/>
  <c r="P194" i="16"/>
  <c r="P182" i="16"/>
  <c r="P331" i="16"/>
  <c r="P321" i="16"/>
  <c r="P164" i="16"/>
  <c r="P226" i="16"/>
  <c r="P87" i="16"/>
  <c r="P316" i="16"/>
  <c r="P272" i="16"/>
  <c r="P293" i="16"/>
  <c r="P242" i="16"/>
  <c r="P129" i="16"/>
  <c r="P75" i="16"/>
  <c r="P86" i="16"/>
  <c r="P246" i="16"/>
  <c r="P230" i="16"/>
  <c r="P98" i="16"/>
  <c r="P198" i="16"/>
  <c r="P270" i="16"/>
  <c r="P143" i="16"/>
  <c r="P144" i="16"/>
  <c r="P248" i="16"/>
  <c r="P241" i="16"/>
  <c r="P166" i="16"/>
  <c r="P301" i="16"/>
  <c r="P298" i="16"/>
  <c r="P329" i="16"/>
  <c r="P222" i="16"/>
  <c r="P22" i="16"/>
  <c r="P124" i="16"/>
  <c r="P55" i="16"/>
  <c r="P262" i="16"/>
  <c r="P111" i="16"/>
  <c r="P108" i="16"/>
  <c r="P110" i="16"/>
  <c r="P220" i="16"/>
  <c r="P165" i="16"/>
  <c r="P131" i="16"/>
  <c r="P196" i="16"/>
  <c r="P21" i="16"/>
  <c r="P302" i="16"/>
  <c r="P163" i="16"/>
  <c r="P234" i="16"/>
  <c r="P266" i="16"/>
  <c r="P135" i="16"/>
  <c r="P18" i="16"/>
  <c r="P252" i="16"/>
  <c r="P251" i="16"/>
  <c r="P310" i="16"/>
  <c r="P128" i="16"/>
  <c r="P255" i="16"/>
  <c r="P114" i="16"/>
  <c r="P317" i="16"/>
  <c r="P173" i="16"/>
  <c r="P50" i="16"/>
  <c r="P158" i="16"/>
  <c r="P257" i="16"/>
  <c r="P320" i="16"/>
  <c r="P120" i="16"/>
  <c r="P176" i="16"/>
  <c r="P184" i="16"/>
  <c r="P267" i="16"/>
  <c r="P295" i="16"/>
  <c r="E346" i="16" l="1"/>
  <c r="J346" i="19" s="1"/>
  <c r="O346" i="19" s="1"/>
  <c r="AD346" i="4"/>
  <c r="AD341" i="4"/>
  <c r="E341" i="16"/>
  <c r="J341" i="19" s="1"/>
  <c r="O341" i="19" s="1"/>
  <c r="E339" i="16"/>
  <c r="J339" i="19" s="1"/>
  <c r="O339" i="19" s="1"/>
  <c r="AD339" i="4"/>
  <c r="E344" i="16"/>
  <c r="J344" i="19" s="1"/>
  <c r="O344" i="19" s="1"/>
  <c r="AD344" i="4"/>
  <c r="AD342" i="4"/>
  <c r="E342" i="16"/>
  <c r="J342" i="19" s="1"/>
  <c r="O342" i="19" s="1"/>
  <c r="AD336" i="4"/>
  <c r="E336" i="16"/>
  <c r="J336" i="19" s="1"/>
  <c r="O336" i="19" s="1"/>
  <c r="AD338" i="4"/>
  <c r="E338" i="16"/>
  <c r="J338" i="19" s="1"/>
  <c r="O338" i="19" s="1"/>
  <c r="AD343" i="4"/>
  <c r="E343" i="16"/>
  <c r="J343" i="19" s="1"/>
  <c r="O343" i="19" s="1"/>
  <c r="AD340" i="4"/>
  <c r="E340" i="16"/>
  <c r="J340" i="19" s="1"/>
  <c r="O340" i="19" s="1"/>
  <c r="AD337" i="4"/>
  <c r="E337" i="16"/>
  <c r="J337" i="19" s="1"/>
  <c r="O337" i="19" s="1"/>
  <c r="E345" i="16"/>
  <c r="J345" i="19" s="1"/>
  <c r="O345" i="19" s="1"/>
  <c r="AD345" i="4"/>
  <c r="P348" i="16"/>
  <c r="K70" i="21" s="1"/>
  <c r="K340" i="11"/>
  <c r="P340" i="11" s="1"/>
  <c r="J336" i="11"/>
  <c r="O336" i="11" s="1"/>
  <c r="J344" i="11"/>
  <c r="O344" i="11" s="1"/>
  <c r="I340" i="11"/>
  <c r="K342" i="11"/>
  <c r="P342" i="11" s="1"/>
  <c r="J338" i="11"/>
  <c r="O338" i="11" s="1"/>
  <c r="J346" i="11"/>
  <c r="O346" i="11" s="1"/>
  <c r="I342" i="11"/>
  <c r="K343" i="11"/>
  <c r="P343" i="11" s="1"/>
  <c r="J341" i="11"/>
  <c r="O341" i="11" s="1"/>
  <c r="I339" i="11"/>
  <c r="I338" i="11"/>
  <c r="K344" i="11"/>
  <c r="P344" i="11" s="1"/>
  <c r="J342" i="11"/>
  <c r="O342" i="11" s="1"/>
  <c r="I341" i="11"/>
  <c r="K345" i="11"/>
  <c r="P345" i="11" s="1"/>
  <c r="J343" i="11"/>
  <c r="O343" i="11" s="1"/>
  <c r="I343" i="11"/>
  <c r="K336" i="11"/>
  <c r="P336" i="11" s="1"/>
  <c r="K346" i="11"/>
  <c r="P346" i="11" s="1"/>
  <c r="J345" i="11"/>
  <c r="O345" i="11" s="1"/>
  <c r="I344" i="11"/>
  <c r="K337" i="11"/>
  <c r="P337" i="11" s="1"/>
  <c r="K347" i="11"/>
  <c r="P347" i="11" s="1"/>
  <c r="J347" i="11"/>
  <c r="O347" i="11" s="1"/>
  <c r="I345" i="11"/>
  <c r="K338" i="11"/>
  <c r="P338" i="11" s="1"/>
  <c r="J337" i="11"/>
  <c r="O337" i="11" s="1"/>
  <c r="I336" i="11"/>
  <c r="I346" i="11"/>
  <c r="J340" i="11"/>
  <c r="O340" i="11" s="1"/>
  <c r="K339" i="11"/>
  <c r="P339" i="11" s="1"/>
  <c r="J339" i="11"/>
  <c r="O339" i="11" s="1"/>
  <c r="I337" i="11"/>
  <c r="I347" i="11"/>
  <c r="K341" i="11"/>
  <c r="P341" i="11" s="1"/>
  <c r="W348" i="16"/>
  <c r="L68" i="21" s="1"/>
  <c r="N50" i="12"/>
  <c r="N158" i="12"/>
  <c r="N306" i="12"/>
  <c r="N257" i="12"/>
  <c r="N320" i="12"/>
  <c r="N120" i="12"/>
  <c r="N176" i="12"/>
  <c r="N254" i="12"/>
  <c r="N184" i="12"/>
  <c r="N267" i="12"/>
  <c r="N312" i="12"/>
  <c r="N295" i="12"/>
  <c r="M50" i="12"/>
  <c r="M158" i="12"/>
  <c r="M306" i="12"/>
  <c r="M257" i="12"/>
  <c r="M320" i="12"/>
  <c r="M120" i="12"/>
  <c r="M176" i="12"/>
  <c r="M254" i="12"/>
  <c r="M184" i="12"/>
  <c r="M267" i="12"/>
  <c r="M312" i="12"/>
  <c r="M295" i="12"/>
  <c r="L50" i="12"/>
  <c r="L158" i="12"/>
  <c r="L306" i="12"/>
  <c r="L257" i="12"/>
  <c r="L320" i="12"/>
  <c r="L120" i="12"/>
  <c r="L176" i="12"/>
  <c r="L254" i="12"/>
  <c r="L184" i="12"/>
  <c r="L267" i="12"/>
  <c r="L312" i="12"/>
  <c r="L295" i="12"/>
  <c r="K50" i="12"/>
  <c r="K158" i="12"/>
  <c r="K257" i="12"/>
  <c r="K320" i="12"/>
  <c r="K120" i="12"/>
  <c r="K176" i="12"/>
  <c r="K254" i="12"/>
  <c r="K184" i="12"/>
  <c r="K267" i="12"/>
  <c r="K312" i="12"/>
  <c r="K295" i="12"/>
  <c r="K50" i="11"/>
  <c r="P50" i="11" s="1"/>
  <c r="K158" i="11"/>
  <c r="P158" i="11" s="1"/>
  <c r="K306" i="11"/>
  <c r="P306" i="11" s="1"/>
  <c r="K257" i="11"/>
  <c r="P257" i="11" s="1"/>
  <c r="K320" i="11"/>
  <c r="P320" i="11" s="1"/>
  <c r="K120" i="11"/>
  <c r="P120" i="11" s="1"/>
  <c r="K176" i="11"/>
  <c r="P176" i="11" s="1"/>
  <c r="K254" i="11"/>
  <c r="P254" i="11" s="1"/>
  <c r="K184" i="11"/>
  <c r="P184" i="11" s="1"/>
  <c r="K267" i="11"/>
  <c r="P267" i="11" s="1"/>
  <c r="K312" i="11"/>
  <c r="P312" i="11" s="1"/>
  <c r="K295" i="11"/>
  <c r="P295" i="11" s="1"/>
  <c r="J50" i="11"/>
  <c r="O50" i="11" s="1"/>
  <c r="J158" i="11"/>
  <c r="O158" i="11" s="1"/>
  <c r="J306" i="11"/>
  <c r="O306" i="11" s="1"/>
  <c r="J257" i="11"/>
  <c r="O257" i="11" s="1"/>
  <c r="J320" i="11"/>
  <c r="O320" i="11" s="1"/>
  <c r="J120" i="11"/>
  <c r="O120" i="11" s="1"/>
  <c r="J176" i="11"/>
  <c r="O176" i="11" s="1"/>
  <c r="J254" i="11"/>
  <c r="O254" i="11" s="1"/>
  <c r="J184" i="11"/>
  <c r="O184" i="11" s="1"/>
  <c r="J267" i="11"/>
  <c r="O267" i="11" s="1"/>
  <c r="J312" i="11"/>
  <c r="O312" i="11" s="1"/>
  <c r="J295" i="11"/>
  <c r="O295" i="11" s="1"/>
  <c r="I306" i="11"/>
  <c r="N306" i="11" s="1"/>
  <c r="I257" i="11"/>
  <c r="N257" i="11" s="1"/>
  <c r="I320" i="11"/>
  <c r="N320" i="11" s="1"/>
  <c r="I120" i="11"/>
  <c r="N120" i="11" s="1"/>
  <c r="I312" i="11"/>
  <c r="N312" i="11" s="1"/>
  <c r="I295" i="11"/>
  <c r="N295" i="11" s="1"/>
  <c r="Y50" i="4"/>
  <c r="Y158" i="4"/>
  <c r="Y306" i="4"/>
  <c r="Y257" i="4"/>
  <c r="Y320" i="4"/>
  <c r="Y120" i="4"/>
  <c r="Y176" i="4"/>
  <c r="Y254" i="4"/>
  <c r="Y184" i="4"/>
  <c r="Y267" i="4"/>
  <c r="Y312" i="4"/>
  <c r="Y295" i="4"/>
  <c r="Q50" i="4"/>
  <c r="Q158" i="4"/>
  <c r="Q306" i="4"/>
  <c r="Q257" i="4"/>
  <c r="Q320" i="4"/>
  <c r="Q120" i="4"/>
  <c r="Q176" i="4"/>
  <c r="Q254" i="4"/>
  <c r="Q184" i="4"/>
  <c r="Q267" i="4"/>
  <c r="Q312" i="4"/>
  <c r="Q295" i="4"/>
  <c r="M50" i="4"/>
  <c r="M158" i="4"/>
  <c r="M306" i="4"/>
  <c r="M257" i="4"/>
  <c r="M320" i="4"/>
  <c r="M120" i="4"/>
  <c r="M176" i="4"/>
  <c r="M254" i="4"/>
  <c r="M184" i="4"/>
  <c r="M267" i="4"/>
  <c r="M312" i="4"/>
  <c r="M295" i="4"/>
  <c r="M227" i="4"/>
  <c r="M15" i="4"/>
  <c r="M325" i="4"/>
  <c r="M217" i="4"/>
  <c r="M235" i="4"/>
  <c r="M132" i="4"/>
  <c r="M20" i="4"/>
  <c r="M275" i="4"/>
  <c r="M276" i="4"/>
  <c r="M282" i="4"/>
  <c r="M283" i="4"/>
  <c r="M269" i="4"/>
  <c r="M274" i="4"/>
  <c r="M281" i="4"/>
  <c r="M287" i="4"/>
  <c r="M273" i="4"/>
  <c r="M30" i="4"/>
  <c r="M71" i="4"/>
  <c r="M192" i="4"/>
  <c r="M186" i="4"/>
  <c r="M67" i="4"/>
  <c r="M68" i="4"/>
  <c r="M154" i="4"/>
  <c r="M105" i="4"/>
  <c r="M37" i="4"/>
  <c r="M324" i="4"/>
  <c r="M260" i="4"/>
  <c r="M213" i="4"/>
  <c r="M39" i="4"/>
  <c r="M56" i="4"/>
  <c r="M69" i="4"/>
  <c r="M231" i="4"/>
  <c r="M327" i="4"/>
  <c r="M63" i="4"/>
  <c r="M5" i="4"/>
  <c r="M61" i="4"/>
  <c r="M66" i="4"/>
  <c r="M224" i="4"/>
  <c r="M17" i="4"/>
  <c r="M140" i="4"/>
  <c r="M100" i="4"/>
  <c r="M101" i="4"/>
  <c r="M76" i="4"/>
  <c r="M286" i="4"/>
  <c r="M279" i="4"/>
  <c r="M280" i="4"/>
  <c r="M138" i="4"/>
  <c r="M285" i="4"/>
  <c r="M291" i="4"/>
  <c r="M290" i="4"/>
  <c r="M289" i="4"/>
  <c r="M284" i="4"/>
  <c r="M245" i="4"/>
  <c r="M40" i="4"/>
  <c r="M215" i="4"/>
  <c r="M333" i="4"/>
  <c r="M326" i="4"/>
  <c r="M296" i="4"/>
  <c r="M99" i="4"/>
  <c r="M197" i="4"/>
  <c r="M147" i="4"/>
  <c r="M145" i="4"/>
  <c r="M121" i="4"/>
  <c r="M146" i="4"/>
  <c r="M148" i="4"/>
  <c r="M26" i="4"/>
  <c r="M261" i="4"/>
  <c r="M142" i="4"/>
  <c r="M322" i="4"/>
  <c r="M92" i="4"/>
  <c r="M233" i="4"/>
  <c r="M95" i="4"/>
  <c r="M225" i="4"/>
  <c r="M297" i="4"/>
  <c r="M65" i="4"/>
  <c r="M202" i="4"/>
  <c r="M328" i="4"/>
  <c r="M57" i="4"/>
  <c r="M48" i="4"/>
  <c r="M183" i="4"/>
  <c r="M43" i="4"/>
  <c r="M199" i="4"/>
  <c r="M206" i="4"/>
  <c r="M207" i="4"/>
  <c r="M258" i="4"/>
  <c r="M211" i="4"/>
  <c r="M80" i="4"/>
  <c r="M137" i="4"/>
  <c r="M133" i="4"/>
  <c r="M91" i="4"/>
  <c r="M332" i="4"/>
  <c r="M72" i="4"/>
  <c r="M156" i="4"/>
  <c r="M113" i="4"/>
  <c r="M81" i="4"/>
  <c r="M268" i="4"/>
  <c r="M185" i="4"/>
  <c r="M171" i="4"/>
  <c r="M19" i="4"/>
  <c r="M151" i="4"/>
  <c r="M187" i="4"/>
  <c r="M170" i="4"/>
  <c r="M47" i="4"/>
  <c r="M229" i="4"/>
  <c r="M172" i="4"/>
  <c r="M314" i="4"/>
  <c r="M136" i="4"/>
  <c r="M134" i="4"/>
  <c r="M25" i="4"/>
  <c r="M33" i="4"/>
  <c r="M62" i="4"/>
  <c r="M82" i="4"/>
  <c r="M175" i="4"/>
  <c r="M152" i="4"/>
  <c r="M149" i="4"/>
  <c r="M212" i="4"/>
  <c r="M159" i="4"/>
  <c r="M243" i="4"/>
  <c r="M122" i="4"/>
  <c r="M150" i="4"/>
  <c r="M155" i="4"/>
  <c r="M334" i="4"/>
  <c r="M58" i="4"/>
  <c r="M64" i="4"/>
  <c r="M70" i="4"/>
  <c r="M204" i="4"/>
  <c r="M115" i="4"/>
  <c r="M240" i="4"/>
  <c r="M191" i="4"/>
  <c r="M221" i="4"/>
  <c r="M249" i="4"/>
  <c r="M45" i="4"/>
  <c r="M123" i="4"/>
  <c r="M118" i="4"/>
  <c r="M42" i="4"/>
  <c r="M228" i="4"/>
  <c r="M208" i="4"/>
  <c r="M13" i="4"/>
  <c r="M259" i="4"/>
  <c r="M193" i="4"/>
  <c r="M24" i="4"/>
  <c r="M8" i="4"/>
  <c r="M112" i="4"/>
  <c r="M307" i="4"/>
  <c r="M127" i="4"/>
  <c r="M90" i="4"/>
  <c r="M263" i="4"/>
  <c r="M73" i="4"/>
  <c r="M32" i="4"/>
  <c r="M300" i="4"/>
  <c r="M84" i="4"/>
  <c r="M315" i="4"/>
  <c r="M174" i="4"/>
  <c r="M265" i="4"/>
  <c r="M31" i="4"/>
  <c r="M161" i="4"/>
  <c r="M292" i="4"/>
  <c r="M10" i="4"/>
  <c r="M59" i="4"/>
  <c r="M6" i="4"/>
  <c r="M7" i="4"/>
  <c r="M216" i="4"/>
  <c r="M12" i="4"/>
  <c r="M38" i="4"/>
  <c r="M52" i="4"/>
  <c r="M126" i="4"/>
  <c r="M178" i="4"/>
  <c r="M14" i="4"/>
  <c r="M244" i="4"/>
  <c r="M179" i="4"/>
  <c r="M188" i="4"/>
  <c r="M218" i="4"/>
  <c r="M97" i="4"/>
  <c r="M141" i="4"/>
  <c r="M162" i="4"/>
  <c r="M160" i="4"/>
  <c r="M96" i="4"/>
  <c r="M83" i="4"/>
  <c r="M93" i="4"/>
  <c r="M85" i="4"/>
  <c r="M318" i="4"/>
  <c r="M27" i="4"/>
  <c r="M305" i="4"/>
  <c r="M308" i="4"/>
  <c r="M294" i="4"/>
  <c r="M180" i="4"/>
  <c r="M264" i="4"/>
  <c r="M309" i="4"/>
  <c r="M335" i="4"/>
  <c r="M106" i="4"/>
  <c r="M53" i="4"/>
  <c r="M167" i="4"/>
  <c r="M303" i="4"/>
  <c r="M23" i="4"/>
  <c r="M29" i="4"/>
  <c r="M102" i="4"/>
  <c r="M94" i="4"/>
  <c r="M79" i="4"/>
  <c r="M313" i="4"/>
  <c r="M119" i="4"/>
  <c r="M323" i="4"/>
  <c r="M256" i="4"/>
  <c r="M250" i="4"/>
  <c r="M169" i="4"/>
  <c r="M223" i="4"/>
  <c r="M54" i="4"/>
  <c r="M177" i="4"/>
  <c r="M49" i="4"/>
  <c r="M153" i="4"/>
  <c r="M78" i="4"/>
  <c r="M130" i="4"/>
  <c r="M200" i="4"/>
  <c r="M181" i="4"/>
  <c r="M201" i="4"/>
  <c r="M9" i="4"/>
  <c r="M239" i="4"/>
  <c r="M77" i="4"/>
  <c r="M214" i="4"/>
  <c r="M157" i="4"/>
  <c r="M168" i="4"/>
  <c r="M41" i="4"/>
  <c r="M209" i="4"/>
  <c r="M189" i="4"/>
  <c r="M232" i="4"/>
  <c r="M219" i="4"/>
  <c r="M34" i="4"/>
  <c r="M236" i="4"/>
  <c r="M107" i="4"/>
  <c r="M46" i="4"/>
  <c r="M253" i="4"/>
  <c r="M117" i="4"/>
  <c r="M311" i="4"/>
  <c r="M210" i="4"/>
  <c r="M44" i="4"/>
  <c r="M116" i="4"/>
  <c r="M88" i="4"/>
  <c r="M109" i="4"/>
  <c r="M247" i="4"/>
  <c r="M11" i="4"/>
  <c r="M35" i="4"/>
  <c r="M36" i="4"/>
  <c r="M330" i="4"/>
  <c r="M103" i="4"/>
  <c r="M205" i="4"/>
  <c r="M319" i="4"/>
  <c r="M89" i="4"/>
  <c r="M288" i="4"/>
  <c r="M277" i="4"/>
  <c r="M271" i="4"/>
  <c r="M60" i="4"/>
  <c r="M190" i="4"/>
  <c r="M194" i="4"/>
  <c r="M182" i="4"/>
  <c r="M74" i="4"/>
  <c r="M331" i="4"/>
  <c r="M321" i="4"/>
  <c r="M164" i="4"/>
  <c r="M226" i="4"/>
  <c r="M87" i="4"/>
  <c r="M316" i="4"/>
  <c r="M272" i="4"/>
  <c r="M278" i="4"/>
  <c r="M293" i="4"/>
  <c r="M242" i="4"/>
  <c r="M129" i="4"/>
  <c r="M75" i="4"/>
  <c r="M86" i="4"/>
  <c r="M246" i="4"/>
  <c r="M230" i="4"/>
  <c r="M51" i="4"/>
  <c r="M98" i="4"/>
  <c r="M198" i="4"/>
  <c r="M270" i="4"/>
  <c r="M143" i="4"/>
  <c r="M144" i="4"/>
  <c r="M248" i="4"/>
  <c r="M241" i="4"/>
  <c r="M237" i="4"/>
  <c r="M166" i="4"/>
  <c r="M301" i="4"/>
  <c r="M298" i="4"/>
  <c r="M329" i="4"/>
  <c r="M222" i="4"/>
  <c r="M22" i="4"/>
  <c r="M124" i="4"/>
  <c r="M195" i="4"/>
  <c r="M55" i="4"/>
  <c r="M262" i="4"/>
  <c r="M28" i="4"/>
  <c r="M111" i="4"/>
  <c r="M108" i="4"/>
  <c r="M110" i="4"/>
  <c r="M220" i="4"/>
  <c r="M139" i="4"/>
  <c r="M165" i="4"/>
  <c r="M131" i="4"/>
  <c r="M304" i="4"/>
  <c r="M196" i="4"/>
  <c r="M21" i="4"/>
  <c r="M302" i="4"/>
  <c r="M163" i="4"/>
  <c r="M16" i="4"/>
  <c r="M234" i="4"/>
  <c r="M266" i="4"/>
  <c r="M203" i="4"/>
  <c r="M135" i="4"/>
  <c r="M18" i="4"/>
  <c r="M252" i="4"/>
  <c r="M251" i="4"/>
  <c r="M299" i="4"/>
  <c r="M310" i="4"/>
  <c r="M128" i="4"/>
  <c r="M104" i="4"/>
  <c r="M255" i="4"/>
  <c r="M114" i="4"/>
  <c r="M317" i="4"/>
  <c r="M173" i="4"/>
  <c r="M238" i="4"/>
  <c r="O227" i="4"/>
  <c r="O15" i="4"/>
  <c r="O325" i="4"/>
  <c r="O217" i="4"/>
  <c r="O235" i="4"/>
  <c r="O132" i="4"/>
  <c r="O20" i="4"/>
  <c r="O275" i="4"/>
  <c r="O276" i="4"/>
  <c r="O282" i="4"/>
  <c r="O283" i="4"/>
  <c r="O269" i="4"/>
  <c r="O274" i="4"/>
  <c r="O281" i="4"/>
  <c r="O287" i="4"/>
  <c r="O273" i="4"/>
  <c r="O30" i="4"/>
  <c r="O71" i="4"/>
  <c r="O192" i="4"/>
  <c r="O186" i="4"/>
  <c r="O67" i="4"/>
  <c r="O68" i="4"/>
  <c r="O154" i="4"/>
  <c r="O105" i="4"/>
  <c r="O37" i="4"/>
  <c r="O324" i="4"/>
  <c r="O260" i="4"/>
  <c r="O213" i="4"/>
  <c r="O39" i="4"/>
  <c r="O56" i="4"/>
  <c r="O69" i="4"/>
  <c r="O231" i="4"/>
  <c r="O327" i="4"/>
  <c r="O63" i="4"/>
  <c r="O5" i="4"/>
  <c r="O61" i="4"/>
  <c r="O66" i="4"/>
  <c r="O224" i="4"/>
  <c r="O17" i="4"/>
  <c r="O140" i="4"/>
  <c r="O100" i="4"/>
  <c r="O101" i="4"/>
  <c r="O76" i="4"/>
  <c r="O286" i="4"/>
  <c r="O279" i="4"/>
  <c r="O280" i="4"/>
  <c r="O138" i="4"/>
  <c r="O285" i="4"/>
  <c r="O291" i="4"/>
  <c r="O290" i="4"/>
  <c r="O289" i="4"/>
  <c r="O284" i="4"/>
  <c r="O245" i="4"/>
  <c r="O40" i="4"/>
  <c r="O215" i="4"/>
  <c r="O333" i="4"/>
  <c r="O326" i="4"/>
  <c r="O296" i="4"/>
  <c r="O99" i="4"/>
  <c r="O197" i="4"/>
  <c r="O147" i="4"/>
  <c r="O145" i="4"/>
  <c r="O121" i="4"/>
  <c r="O146" i="4"/>
  <c r="O148" i="4"/>
  <c r="O26" i="4"/>
  <c r="O261" i="4"/>
  <c r="O142" i="4"/>
  <c r="O322" i="4"/>
  <c r="O92" i="4"/>
  <c r="O233" i="4"/>
  <c r="O95" i="4"/>
  <c r="O225" i="4"/>
  <c r="O297" i="4"/>
  <c r="O65" i="4"/>
  <c r="O202" i="4"/>
  <c r="O328" i="4"/>
  <c r="O57" i="4"/>
  <c r="O48" i="4"/>
  <c r="O183" i="4"/>
  <c r="O43" i="4"/>
  <c r="O199" i="4"/>
  <c r="O206" i="4"/>
  <c r="O207" i="4"/>
  <c r="O258" i="4"/>
  <c r="O211" i="4"/>
  <c r="O80" i="4"/>
  <c r="O137" i="4"/>
  <c r="O133" i="4"/>
  <c r="O91" i="4"/>
  <c r="O332" i="4"/>
  <c r="O72" i="4"/>
  <c r="O156" i="4"/>
  <c r="O113" i="4"/>
  <c r="O81" i="4"/>
  <c r="O268" i="4"/>
  <c r="O185" i="4"/>
  <c r="O171" i="4"/>
  <c r="O19" i="4"/>
  <c r="O151" i="4"/>
  <c r="O187" i="4"/>
  <c r="O170" i="4"/>
  <c r="O47" i="4"/>
  <c r="O229" i="4"/>
  <c r="O172" i="4"/>
  <c r="O314" i="4"/>
  <c r="O136" i="4"/>
  <c r="O134" i="4"/>
  <c r="O25" i="4"/>
  <c r="O33" i="4"/>
  <c r="O62" i="4"/>
  <c r="O82" i="4"/>
  <c r="O175" i="4"/>
  <c r="O152" i="4"/>
  <c r="O149" i="4"/>
  <c r="O212" i="4"/>
  <c r="O159" i="4"/>
  <c r="O243" i="4"/>
  <c r="O122" i="4"/>
  <c r="O150" i="4"/>
  <c r="O155" i="4"/>
  <c r="O334" i="4"/>
  <c r="O58" i="4"/>
  <c r="O64" i="4"/>
  <c r="O70" i="4"/>
  <c r="O204" i="4"/>
  <c r="O115" i="4"/>
  <c r="O240" i="4"/>
  <c r="O191" i="4"/>
  <c r="O221" i="4"/>
  <c r="O249" i="4"/>
  <c r="O45" i="4"/>
  <c r="O123" i="4"/>
  <c r="O118" i="4"/>
  <c r="O42" i="4"/>
  <c r="O228" i="4"/>
  <c r="O208" i="4"/>
  <c r="O13" i="4"/>
  <c r="O259" i="4"/>
  <c r="O193" i="4"/>
  <c r="O24" i="4"/>
  <c r="O8" i="4"/>
  <c r="O112" i="4"/>
  <c r="O307" i="4"/>
  <c r="O127" i="4"/>
  <c r="O90" i="4"/>
  <c r="O263" i="4"/>
  <c r="O73" i="4"/>
  <c r="O32" i="4"/>
  <c r="O300" i="4"/>
  <c r="O84" i="4"/>
  <c r="O315" i="4"/>
  <c r="O174" i="4"/>
  <c r="O265" i="4"/>
  <c r="O31" i="4"/>
  <c r="O161" i="4"/>
  <c r="O292" i="4"/>
  <c r="O10" i="4"/>
  <c r="O59" i="4"/>
  <c r="O6" i="4"/>
  <c r="O7" i="4"/>
  <c r="O216" i="4"/>
  <c r="O12" i="4"/>
  <c r="O38" i="4"/>
  <c r="O52" i="4"/>
  <c r="O126" i="4"/>
  <c r="O178" i="4"/>
  <c r="O14" i="4"/>
  <c r="O244" i="4"/>
  <c r="O179" i="4"/>
  <c r="O188" i="4"/>
  <c r="O218" i="4"/>
  <c r="O97" i="4"/>
  <c r="O141" i="4"/>
  <c r="O162" i="4"/>
  <c r="O160" i="4"/>
  <c r="O96" i="4"/>
  <c r="O83" i="4"/>
  <c r="O93" i="4"/>
  <c r="O85" i="4"/>
  <c r="O318" i="4"/>
  <c r="O27" i="4"/>
  <c r="O305" i="4"/>
  <c r="O308" i="4"/>
  <c r="O294" i="4"/>
  <c r="O180" i="4"/>
  <c r="O264" i="4"/>
  <c r="O309" i="4"/>
  <c r="O335" i="4"/>
  <c r="O106" i="4"/>
  <c r="O53" i="4"/>
  <c r="O167" i="4"/>
  <c r="O303" i="4"/>
  <c r="O23" i="4"/>
  <c r="O29" i="4"/>
  <c r="O102" i="4"/>
  <c r="O94" i="4"/>
  <c r="O79" i="4"/>
  <c r="O313" i="4"/>
  <c r="O119" i="4"/>
  <c r="O323" i="4"/>
  <c r="O256" i="4"/>
  <c r="O250" i="4"/>
  <c r="O169" i="4"/>
  <c r="O223" i="4"/>
  <c r="O54" i="4"/>
  <c r="O177" i="4"/>
  <c r="O49" i="4"/>
  <c r="O153" i="4"/>
  <c r="O78" i="4"/>
  <c r="O130" i="4"/>
  <c r="O200" i="4"/>
  <c r="O181" i="4"/>
  <c r="O201" i="4"/>
  <c r="O9" i="4"/>
  <c r="O239" i="4"/>
  <c r="O77" i="4"/>
  <c r="O214" i="4"/>
  <c r="O157" i="4"/>
  <c r="O168" i="4"/>
  <c r="O41" i="4"/>
  <c r="O209" i="4"/>
  <c r="O189" i="4"/>
  <c r="O232" i="4"/>
  <c r="O219" i="4"/>
  <c r="O34" i="4"/>
  <c r="O236" i="4"/>
  <c r="O107" i="4"/>
  <c r="O46" i="4"/>
  <c r="O253" i="4"/>
  <c r="O117" i="4"/>
  <c r="O311" i="4"/>
  <c r="O210" i="4"/>
  <c r="O44" i="4"/>
  <c r="O116" i="4"/>
  <c r="O88" i="4"/>
  <c r="O109" i="4"/>
  <c r="O247" i="4"/>
  <c r="O11" i="4"/>
  <c r="O35" i="4"/>
  <c r="O36" i="4"/>
  <c r="O330" i="4"/>
  <c r="O103" i="4"/>
  <c r="O205" i="4"/>
  <c r="O319" i="4"/>
  <c r="O89" i="4"/>
  <c r="O288" i="4"/>
  <c r="O277" i="4"/>
  <c r="O271" i="4"/>
  <c r="O60" i="4"/>
  <c r="O190" i="4"/>
  <c r="O194" i="4"/>
  <c r="O182" i="4"/>
  <c r="O74" i="4"/>
  <c r="O331" i="4"/>
  <c r="O321" i="4"/>
  <c r="O164" i="4"/>
  <c r="O226" i="4"/>
  <c r="O87" i="4"/>
  <c r="O316" i="4"/>
  <c r="O272" i="4"/>
  <c r="O278" i="4"/>
  <c r="O293" i="4"/>
  <c r="O242" i="4"/>
  <c r="O129" i="4"/>
  <c r="O75" i="4"/>
  <c r="O86" i="4"/>
  <c r="O246" i="4"/>
  <c r="O230" i="4"/>
  <c r="O51" i="4"/>
  <c r="O98" i="4"/>
  <c r="O198" i="4"/>
  <c r="O270" i="4"/>
  <c r="O143" i="4"/>
  <c r="O144" i="4"/>
  <c r="O248" i="4"/>
  <c r="O241" i="4"/>
  <c r="O237" i="4"/>
  <c r="O166" i="4"/>
  <c r="O301" i="4"/>
  <c r="O298" i="4"/>
  <c r="O329" i="4"/>
  <c r="O222" i="4"/>
  <c r="O22" i="4"/>
  <c r="O124" i="4"/>
  <c r="O195" i="4"/>
  <c r="O55" i="4"/>
  <c r="O262" i="4"/>
  <c r="O28" i="4"/>
  <c r="O111" i="4"/>
  <c r="O108" i="4"/>
  <c r="O110" i="4"/>
  <c r="O220" i="4"/>
  <c r="O139" i="4"/>
  <c r="O165" i="4"/>
  <c r="O131" i="4"/>
  <c r="O304" i="4"/>
  <c r="O196" i="4"/>
  <c r="O21" i="4"/>
  <c r="O302" i="4"/>
  <c r="O163" i="4"/>
  <c r="O16" i="4"/>
  <c r="O234" i="4"/>
  <c r="O266" i="4"/>
  <c r="O203" i="4"/>
  <c r="O135" i="4"/>
  <c r="O18" i="4"/>
  <c r="O252" i="4"/>
  <c r="O251" i="4"/>
  <c r="O299" i="4"/>
  <c r="O310" i="4"/>
  <c r="O128" i="4"/>
  <c r="O104" i="4"/>
  <c r="O255" i="4"/>
  <c r="O114" i="4"/>
  <c r="O317" i="4"/>
  <c r="O173" i="4"/>
  <c r="O238" i="4"/>
  <c r="N342" i="11" l="1"/>
  <c r="L342" i="11"/>
  <c r="M342" i="11" s="1"/>
  <c r="H342" i="16" s="1"/>
  <c r="N341" i="11"/>
  <c r="L341" i="11"/>
  <c r="M341" i="11" s="1"/>
  <c r="H341" i="16" s="1"/>
  <c r="N346" i="11"/>
  <c r="L346" i="11"/>
  <c r="M346" i="11" s="1"/>
  <c r="H346" i="16" s="1"/>
  <c r="N344" i="11"/>
  <c r="L344" i="11"/>
  <c r="M344" i="11" s="1"/>
  <c r="H344" i="16" s="1"/>
  <c r="N336" i="11"/>
  <c r="L336" i="11"/>
  <c r="M336" i="11" s="1"/>
  <c r="H336" i="16" s="1"/>
  <c r="N338" i="11"/>
  <c r="L338" i="11"/>
  <c r="M338" i="11" s="1"/>
  <c r="H338" i="16" s="1"/>
  <c r="L340" i="11"/>
  <c r="M340" i="11" s="1"/>
  <c r="H340" i="16" s="1"/>
  <c r="N340" i="11"/>
  <c r="L347" i="11"/>
  <c r="M347" i="11" s="1"/>
  <c r="H347" i="16" s="1"/>
  <c r="N347" i="11"/>
  <c r="L339" i="11"/>
  <c r="M339" i="11" s="1"/>
  <c r="H339" i="16" s="1"/>
  <c r="N339" i="11"/>
  <c r="N337" i="11"/>
  <c r="L337" i="11"/>
  <c r="M337" i="11" s="1"/>
  <c r="H337" i="16" s="1"/>
  <c r="N345" i="11"/>
  <c r="L345" i="11"/>
  <c r="M345" i="11" s="1"/>
  <c r="H345" i="16" s="1"/>
  <c r="N343" i="11"/>
  <c r="L343" i="11"/>
  <c r="M343" i="11" s="1"/>
  <c r="H343" i="16" s="1"/>
  <c r="Y5" i="19"/>
  <c r="Y348" i="19" s="1"/>
  <c r="H184" i="11"/>
  <c r="H50" i="11"/>
  <c r="S120" i="9"/>
  <c r="L184" i="4"/>
  <c r="N184" i="4" s="1"/>
  <c r="L50" i="4"/>
  <c r="N50" i="4" s="1"/>
  <c r="H238" i="11"/>
  <c r="H299" i="11"/>
  <c r="H16" i="11"/>
  <c r="H139" i="11"/>
  <c r="H195" i="11"/>
  <c r="H237" i="11"/>
  <c r="H51" i="11"/>
  <c r="H278" i="11"/>
  <c r="H74" i="11"/>
  <c r="H89" i="11"/>
  <c r="H11" i="11"/>
  <c r="H117" i="11"/>
  <c r="H189" i="11"/>
  <c r="H9" i="11"/>
  <c r="H49" i="11"/>
  <c r="H119" i="11"/>
  <c r="H303" i="11"/>
  <c r="H294" i="11"/>
  <c r="H96" i="11"/>
  <c r="H244" i="11"/>
  <c r="H7" i="11"/>
  <c r="H263" i="11"/>
  <c r="H259" i="11"/>
  <c r="H249" i="11"/>
  <c r="H58" i="11"/>
  <c r="H149" i="11"/>
  <c r="H134" i="11"/>
  <c r="H151" i="11"/>
  <c r="H211" i="11"/>
  <c r="H57" i="11"/>
  <c r="H92" i="11"/>
  <c r="H121" i="11"/>
  <c r="H215" i="11"/>
  <c r="H285" i="11"/>
  <c r="H140" i="11"/>
  <c r="H231" i="11"/>
  <c r="H105" i="11"/>
  <c r="H273" i="11"/>
  <c r="H275" i="11"/>
  <c r="H114" i="11"/>
  <c r="H18" i="11"/>
  <c r="H21" i="11"/>
  <c r="H108" i="11"/>
  <c r="H222" i="11"/>
  <c r="H144" i="11"/>
  <c r="H86" i="11"/>
  <c r="H87" i="11"/>
  <c r="H190" i="11"/>
  <c r="H103" i="11"/>
  <c r="H88" i="11"/>
  <c r="H107" i="11"/>
  <c r="H168" i="11"/>
  <c r="H200" i="11"/>
  <c r="H223" i="11"/>
  <c r="H79" i="11"/>
  <c r="H106" i="11"/>
  <c r="H27" i="11"/>
  <c r="H141" i="11"/>
  <c r="H126" i="11"/>
  <c r="H10" i="11"/>
  <c r="H307" i="11"/>
  <c r="H228" i="11"/>
  <c r="H240" i="11"/>
  <c r="H150" i="11"/>
  <c r="H172" i="11"/>
  <c r="H185" i="11"/>
  <c r="H206" i="11"/>
  <c r="H65" i="11"/>
  <c r="H142" i="11"/>
  <c r="H197" i="11"/>
  <c r="H284" i="11"/>
  <c r="H279" i="11"/>
  <c r="H66" i="11"/>
  <c r="H39" i="11"/>
  <c r="H67" i="11"/>
  <c r="H274" i="11"/>
  <c r="H235" i="11"/>
  <c r="P120" i="12"/>
  <c r="Q120" i="12" s="1"/>
  <c r="H270" i="11"/>
  <c r="H129" i="11"/>
  <c r="H164" i="11"/>
  <c r="H271" i="11"/>
  <c r="H330" i="11"/>
  <c r="H44" i="11"/>
  <c r="H34" i="11"/>
  <c r="H214" i="11"/>
  <c r="H78" i="11"/>
  <c r="H250" i="11"/>
  <c r="H102" i="11"/>
  <c r="H309" i="11"/>
  <c r="H85" i="11"/>
  <c r="H218" i="11"/>
  <c r="H38" i="11"/>
  <c r="H161" i="11"/>
  <c r="H300" i="11"/>
  <c r="H8" i="11"/>
  <c r="H118" i="11"/>
  <c r="H204" i="11"/>
  <c r="H243" i="11"/>
  <c r="H62" i="11"/>
  <c r="H47" i="11"/>
  <c r="H81" i="11"/>
  <c r="H133" i="11"/>
  <c r="H43" i="11"/>
  <c r="H225" i="11"/>
  <c r="H26" i="11"/>
  <c r="H296" i="11"/>
  <c r="H289" i="11"/>
  <c r="H76" i="11"/>
  <c r="H260" i="11"/>
  <c r="H192" i="11"/>
  <c r="H283" i="11"/>
  <c r="H325" i="11"/>
  <c r="S320" i="9"/>
  <c r="H254" i="11"/>
  <c r="H310" i="11"/>
  <c r="H234" i="11"/>
  <c r="H165" i="11"/>
  <c r="H55" i="11"/>
  <c r="H166" i="11"/>
  <c r="H98" i="11"/>
  <c r="H293" i="11"/>
  <c r="H331" i="11"/>
  <c r="H288" i="11"/>
  <c r="H35" i="11"/>
  <c r="H311" i="11"/>
  <c r="H232" i="11"/>
  <c r="H239" i="11"/>
  <c r="H323" i="11"/>
  <c r="H23" i="11"/>
  <c r="H180" i="11"/>
  <c r="H83" i="11"/>
  <c r="H179" i="11"/>
  <c r="H216" i="11"/>
  <c r="H265" i="11"/>
  <c r="H73" i="11"/>
  <c r="H193" i="11"/>
  <c r="H45" i="11"/>
  <c r="H64" i="11"/>
  <c r="H212" i="11"/>
  <c r="H25" i="11"/>
  <c r="H187" i="11"/>
  <c r="H156" i="11"/>
  <c r="H80" i="11"/>
  <c r="H48" i="11"/>
  <c r="H233" i="11"/>
  <c r="H146" i="11"/>
  <c r="H333" i="11"/>
  <c r="H291" i="11"/>
  <c r="H100" i="11"/>
  <c r="H327" i="11"/>
  <c r="H37" i="11"/>
  <c r="H30" i="11"/>
  <c r="H276" i="11"/>
  <c r="H227" i="11"/>
  <c r="H255" i="11"/>
  <c r="H135" i="11"/>
  <c r="H196" i="11"/>
  <c r="H111" i="11"/>
  <c r="H329" i="11"/>
  <c r="H143" i="11"/>
  <c r="H75" i="11"/>
  <c r="H226" i="11"/>
  <c r="H60" i="11"/>
  <c r="H116" i="11"/>
  <c r="H236" i="11"/>
  <c r="H157" i="11"/>
  <c r="H130" i="11"/>
  <c r="H169" i="11"/>
  <c r="H94" i="11"/>
  <c r="H335" i="11"/>
  <c r="H318" i="11"/>
  <c r="H97" i="11"/>
  <c r="H52" i="11"/>
  <c r="H292" i="11"/>
  <c r="H84" i="11"/>
  <c r="H112" i="11"/>
  <c r="H42" i="11"/>
  <c r="H115" i="11"/>
  <c r="H122" i="11"/>
  <c r="H82" i="11"/>
  <c r="H229" i="11"/>
  <c r="H268" i="11"/>
  <c r="H91" i="11"/>
  <c r="H199" i="11"/>
  <c r="H297" i="11"/>
  <c r="H261" i="11"/>
  <c r="H99" i="11"/>
  <c r="H286" i="11"/>
  <c r="H61" i="11"/>
  <c r="H213" i="11"/>
  <c r="H186" i="11"/>
  <c r="H269" i="11"/>
  <c r="H217" i="11"/>
  <c r="P320" i="12"/>
  <c r="Q320" i="12" s="1"/>
  <c r="S295" i="9"/>
  <c r="S257" i="9"/>
  <c r="P312" i="12"/>
  <c r="Q312" i="12" s="1"/>
  <c r="S312" i="9"/>
  <c r="S306" i="9"/>
  <c r="S267" i="9"/>
  <c r="S158" i="9"/>
  <c r="H173" i="11"/>
  <c r="H251" i="11"/>
  <c r="H163" i="11"/>
  <c r="H220" i="11"/>
  <c r="H124" i="11"/>
  <c r="H241" i="11"/>
  <c r="H230" i="11"/>
  <c r="H272" i="11"/>
  <c r="H182" i="11"/>
  <c r="H319" i="11"/>
  <c r="H247" i="11"/>
  <c r="H253" i="11"/>
  <c r="H209" i="11"/>
  <c r="H201" i="11"/>
  <c r="H177" i="11"/>
  <c r="H167" i="11"/>
  <c r="H308" i="11"/>
  <c r="H160" i="11"/>
  <c r="H14" i="11"/>
  <c r="H6" i="11"/>
  <c r="H174" i="11"/>
  <c r="H90" i="11"/>
  <c r="H13" i="11"/>
  <c r="H221" i="11"/>
  <c r="H334" i="11"/>
  <c r="H152" i="11"/>
  <c r="H136" i="11"/>
  <c r="H19" i="11"/>
  <c r="H72" i="11"/>
  <c r="H258" i="11"/>
  <c r="H328" i="11"/>
  <c r="H145" i="11"/>
  <c r="H40" i="11"/>
  <c r="H138" i="11"/>
  <c r="H17" i="11"/>
  <c r="H69" i="11"/>
  <c r="H154" i="11"/>
  <c r="H287" i="11"/>
  <c r="H20" i="11"/>
  <c r="P295" i="12"/>
  <c r="Q295" i="12" s="1"/>
  <c r="P257" i="12"/>
  <c r="Q257" i="12" s="1"/>
  <c r="O254" i="12"/>
  <c r="S184" i="9"/>
  <c r="S50" i="9"/>
  <c r="P267" i="12"/>
  <c r="Q267" i="12" s="1"/>
  <c r="S254" i="9"/>
  <c r="P176" i="12"/>
  <c r="Q176" i="12" s="1"/>
  <c r="S176" i="9"/>
  <c r="H317" i="11"/>
  <c r="H252" i="11"/>
  <c r="H302" i="11"/>
  <c r="H110" i="11"/>
  <c r="H22" i="11"/>
  <c r="H248" i="11"/>
  <c r="H246" i="11"/>
  <c r="H316" i="11"/>
  <c r="H194" i="11"/>
  <c r="H205" i="11"/>
  <c r="H109" i="11"/>
  <c r="H46" i="11"/>
  <c r="H41" i="11"/>
  <c r="H181" i="11"/>
  <c r="H54" i="11"/>
  <c r="H313" i="11"/>
  <c r="H53" i="11"/>
  <c r="H305" i="11"/>
  <c r="H162" i="11"/>
  <c r="H178" i="11"/>
  <c r="H59" i="11"/>
  <c r="H315" i="11"/>
  <c r="H127" i="11"/>
  <c r="H208" i="11"/>
  <c r="H191" i="11"/>
  <c r="H155" i="11"/>
  <c r="H175" i="11"/>
  <c r="H314" i="11"/>
  <c r="H171" i="11"/>
  <c r="H332" i="11"/>
  <c r="H207" i="11"/>
  <c r="H202" i="11"/>
  <c r="H322" i="11"/>
  <c r="H147" i="11"/>
  <c r="H245" i="11"/>
  <c r="H280" i="11"/>
  <c r="H224" i="11"/>
  <c r="H56" i="11"/>
  <c r="H68" i="11"/>
  <c r="H281" i="11"/>
  <c r="H132" i="11"/>
  <c r="H267" i="11"/>
  <c r="H158" i="11"/>
  <c r="O184" i="12"/>
  <c r="O50" i="12"/>
  <c r="P158" i="12"/>
  <c r="Q158" i="12" s="1"/>
  <c r="H104" i="11"/>
  <c r="H203" i="11"/>
  <c r="H304" i="11"/>
  <c r="H28" i="11"/>
  <c r="H298" i="11"/>
  <c r="H128" i="11"/>
  <c r="H266" i="11"/>
  <c r="H131" i="11"/>
  <c r="H262" i="11"/>
  <c r="H301" i="11"/>
  <c r="H198" i="11"/>
  <c r="H242" i="11"/>
  <c r="H321" i="11"/>
  <c r="H277" i="11"/>
  <c r="H36" i="11"/>
  <c r="H210" i="11"/>
  <c r="H219" i="11"/>
  <c r="H77" i="11"/>
  <c r="H153" i="11"/>
  <c r="H256" i="11"/>
  <c r="H29" i="11"/>
  <c r="H264" i="11"/>
  <c r="H93" i="11"/>
  <c r="H188" i="11"/>
  <c r="H12" i="11"/>
  <c r="H31" i="11"/>
  <c r="H32" i="11"/>
  <c r="H24" i="11"/>
  <c r="H123" i="11"/>
  <c r="H70" i="11"/>
  <c r="H159" i="11"/>
  <c r="H33" i="11"/>
  <c r="H170" i="11"/>
  <c r="H113" i="11"/>
  <c r="H137" i="11"/>
  <c r="H183" i="11"/>
  <c r="H95" i="11"/>
  <c r="H148" i="11"/>
  <c r="H326" i="11"/>
  <c r="H290" i="11"/>
  <c r="H101" i="11"/>
  <c r="H63" i="11"/>
  <c r="H324" i="11"/>
  <c r="H71" i="11"/>
  <c r="H282" i="11"/>
  <c r="H15" i="11"/>
  <c r="O176" i="12"/>
  <c r="P306" i="12"/>
  <c r="Q306" i="12" s="1"/>
  <c r="O120" i="12"/>
  <c r="H176" i="11"/>
  <c r="L120" i="11"/>
  <c r="M120" i="11" s="1"/>
  <c r="H120" i="16" s="1"/>
  <c r="M120" i="19" s="1"/>
  <c r="R120" i="19" s="1"/>
  <c r="I158" i="11"/>
  <c r="N158" i="11" s="1"/>
  <c r="O158" i="12"/>
  <c r="H320" i="11"/>
  <c r="I184" i="11"/>
  <c r="N184" i="11" s="1"/>
  <c r="I50" i="11"/>
  <c r="N50" i="11" s="1"/>
  <c r="O320" i="12"/>
  <c r="P184" i="12"/>
  <c r="Q184" i="12" s="1"/>
  <c r="P50" i="12"/>
  <c r="Q50" i="12" s="1"/>
  <c r="H120" i="11"/>
  <c r="H295" i="11"/>
  <c r="H257" i="11"/>
  <c r="I254" i="11"/>
  <c r="N254" i="11" s="1"/>
  <c r="O295" i="12"/>
  <c r="O257" i="12"/>
  <c r="P254" i="12"/>
  <c r="Q254" i="12" s="1"/>
  <c r="I267" i="11"/>
  <c r="N267" i="11" s="1"/>
  <c r="H312" i="11"/>
  <c r="H306" i="11"/>
  <c r="I176" i="11"/>
  <c r="N176" i="11" s="1"/>
  <c r="O312" i="12"/>
  <c r="O267" i="12"/>
  <c r="K306" i="12"/>
  <c r="O306" i="12" s="1"/>
  <c r="L320" i="4"/>
  <c r="N320" i="4" s="1"/>
  <c r="L310" i="4"/>
  <c r="N310" i="4" s="1"/>
  <c r="L234" i="4"/>
  <c r="N234" i="4" s="1"/>
  <c r="L165" i="4"/>
  <c r="N165" i="4" s="1"/>
  <c r="L55" i="4"/>
  <c r="N55" i="4" s="1"/>
  <c r="L166" i="4"/>
  <c r="N166" i="4" s="1"/>
  <c r="L98" i="4"/>
  <c r="N98" i="4" s="1"/>
  <c r="L293" i="4"/>
  <c r="N293" i="4" s="1"/>
  <c r="L331" i="4"/>
  <c r="N331" i="4" s="1"/>
  <c r="L288" i="4"/>
  <c r="N288" i="4" s="1"/>
  <c r="L35" i="4"/>
  <c r="N35" i="4" s="1"/>
  <c r="L311" i="4"/>
  <c r="N311" i="4" s="1"/>
  <c r="L232" i="4"/>
  <c r="N232" i="4" s="1"/>
  <c r="L239" i="4"/>
  <c r="N239" i="4" s="1"/>
  <c r="L323" i="4"/>
  <c r="N323" i="4" s="1"/>
  <c r="L23" i="4"/>
  <c r="N23" i="4" s="1"/>
  <c r="L180" i="4"/>
  <c r="N180" i="4" s="1"/>
  <c r="L83" i="4"/>
  <c r="N83" i="4" s="1"/>
  <c r="L179" i="4"/>
  <c r="N179" i="4" s="1"/>
  <c r="L216" i="4"/>
  <c r="N216" i="4" s="1"/>
  <c r="L265" i="4"/>
  <c r="N265" i="4" s="1"/>
  <c r="L73" i="4"/>
  <c r="N73" i="4" s="1"/>
  <c r="L193" i="4"/>
  <c r="N193" i="4" s="1"/>
  <c r="L45" i="4"/>
  <c r="N45" i="4" s="1"/>
  <c r="L212" i="4"/>
  <c r="N212" i="4" s="1"/>
  <c r="L25" i="4"/>
  <c r="N25" i="4" s="1"/>
  <c r="L187" i="4"/>
  <c r="N187" i="4" s="1"/>
  <c r="L156" i="4"/>
  <c r="N156" i="4" s="1"/>
  <c r="L80" i="4"/>
  <c r="N80" i="4" s="1"/>
  <c r="L48" i="4"/>
  <c r="N48" i="4" s="1"/>
  <c r="L233" i="4"/>
  <c r="N233" i="4" s="1"/>
  <c r="L146" i="4"/>
  <c r="N146" i="4" s="1"/>
  <c r="L333" i="4"/>
  <c r="N333" i="4" s="1"/>
  <c r="L291" i="4"/>
  <c r="N291" i="4" s="1"/>
  <c r="L100" i="4"/>
  <c r="N100" i="4" s="1"/>
  <c r="L327" i="4"/>
  <c r="N327" i="4" s="1"/>
  <c r="L37" i="4"/>
  <c r="N37" i="4" s="1"/>
  <c r="L30" i="4"/>
  <c r="N30" i="4" s="1"/>
  <c r="L276" i="4"/>
  <c r="N276" i="4" s="1"/>
  <c r="L227" i="4"/>
  <c r="N227" i="4" s="1"/>
  <c r="L238" i="4"/>
  <c r="N238" i="4" s="1"/>
  <c r="L299" i="4"/>
  <c r="N299" i="4" s="1"/>
  <c r="L16" i="4"/>
  <c r="N16" i="4" s="1"/>
  <c r="L139" i="4"/>
  <c r="N139" i="4" s="1"/>
  <c r="L195" i="4"/>
  <c r="N195" i="4" s="1"/>
  <c r="L237" i="4"/>
  <c r="N237" i="4" s="1"/>
  <c r="L51" i="4"/>
  <c r="N51" i="4" s="1"/>
  <c r="L278" i="4"/>
  <c r="N278" i="4" s="1"/>
  <c r="L74" i="4"/>
  <c r="N74" i="4" s="1"/>
  <c r="L89" i="4"/>
  <c r="N89" i="4" s="1"/>
  <c r="L11" i="4"/>
  <c r="N11" i="4" s="1"/>
  <c r="L117" i="4"/>
  <c r="N117" i="4" s="1"/>
  <c r="L189" i="4"/>
  <c r="N189" i="4" s="1"/>
  <c r="L9" i="4"/>
  <c r="N9" i="4" s="1"/>
  <c r="L49" i="4"/>
  <c r="N49" i="4" s="1"/>
  <c r="L119" i="4"/>
  <c r="N119" i="4" s="1"/>
  <c r="L303" i="4"/>
  <c r="N303" i="4" s="1"/>
  <c r="L294" i="4"/>
  <c r="N294" i="4" s="1"/>
  <c r="L96" i="4"/>
  <c r="N96" i="4" s="1"/>
  <c r="L244" i="4"/>
  <c r="N244" i="4" s="1"/>
  <c r="L7" i="4"/>
  <c r="N7" i="4" s="1"/>
  <c r="L263" i="4"/>
  <c r="N263" i="4" s="1"/>
  <c r="L259" i="4"/>
  <c r="N259" i="4" s="1"/>
  <c r="L249" i="4"/>
  <c r="N249" i="4" s="1"/>
  <c r="L58" i="4"/>
  <c r="N58" i="4" s="1"/>
  <c r="L149" i="4"/>
  <c r="N149" i="4" s="1"/>
  <c r="L134" i="4"/>
  <c r="N134" i="4" s="1"/>
  <c r="L151" i="4"/>
  <c r="N151" i="4" s="1"/>
  <c r="L211" i="4"/>
  <c r="N211" i="4" s="1"/>
  <c r="L57" i="4"/>
  <c r="N57" i="4" s="1"/>
  <c r="L92" i="4"/>
  <c r="N92" i="4" s="1"/>
  <c r="L121" i="4"/>
  <c r="N121" i="4" s="1"/>
  <c r="L215" i="4"/>
  <c r="N215" i="4" s="1"/>
  <c r="L285" i="4"/>
  <c r="N285" i="4" s="1"/>
  <c r="L140" i="4"/>
  <c r="N140" i="4" s="1"/>
  <c r="L231" i="4"/>
  <c r="N231" i="4" s="1"/>
  <c r="L105" i="4"/>
  <c r="N105" i="4" s="1"/>
  <c r="L273" i="4"/>
  <c r="N273" i="4" s="1"/>
  <c r="L275" i="4"/>
  <c r="N275" i="4" s="1"/>
  <c r="L176" i="4"/>
  <c r="N176" i="4" s="1"/>
  <c r="L173" i="4"/>
  <c r="N173" i="4" s="1"/>
  <c r="L251" i="4"/>
  <c r="N251" i="4" s="1"/>
  <c r="L163" i="4"/>
  <c r="N163" i="4" s="1"/>
  <c r="L220" i="4"/>
  <c r="N220" i="4" s="1"/>
  <c r="L124" i="4"/>
  <c r="N124" i="4" s="1"/>
  <c r="L241" i="4"/>
  <c r="N241" i="4" s="1"/>
  <c r="L230" i="4"/>
  <c r="N230" i="4" s="1"/>
  <c r="L272" i="4"/>
  <c r="N272" i="4" s="1"/>
  <c r="L182" i="4"/>
  <c r="N182" i="4" s="1"/>
  <c r="L319" i="4"/>
  <c r="N319" i="4" s="1"/>
  <c r="L247" i="4"/>
  <c r="N247" i="4" s="1"/>
  <c r="L253" i="4"/>
  <c r="N253" i="4" s="1"/>
  <c r="L209" i="4"/>
  <c r="N209" i="4" s="1"/>
  <c r="L201" i="4"/>
  <c r="N201" i="4" s="1"/>
  <c r="L177" i="4"/>
  <c r="N177" i="4" s="1"/>
  <c r="L167" i="4"/>
  <c r="N167" i="4" s="1"/>
  <c r="L308" i="4"/>
  <c r="N308" i="4" s="1"/>
  <c r="L160" i="4"/>
  <c r="N160" i="4" s="1"/>
  <c r="L14" i="4"/>
  <c r="N14" i="4" s="1"/>
  <c r="L6" i="4"/>
  <c r="N6" i="4" s="1"/>
  <c r="L174" i="4"/>
  <c r="N174" i="4" s="1"/>
  <c r="L90" i="4"/>
  <c r="N90" i="4" s="1"/>
  <c r="L13" i="4"/>
  <c r="N13" i="4" s="1"/>
  <c r="L221" i="4"/>
  <c r="N221" i="4" s="1"/>
  <c r="L334" i="4"/>
  <c r="N334" i="4" s="1"/>
  <c r="L152" i="4"/>
  <c r="N152" i="4" s="1"/>
  <c r="L136" i="4"/>
  <c r="N136" i="4" s="1"/>
  <c r="L19" i="4"/>
  <c r="N19" i="4" s="1"/>
  <c r="L72" i="4"/>
  <c r="N72" i="4" s="1"/>
  <c r="L258" i="4"/>
  <c r="N258" i="4" s="1"/>
  <c r="L328" i="4"/>
  <c r="N328" i="4" s="1"/>
  <c r="L145" i="4"/>
  <c r="N145" i="4" s="1"/>
  <c r="L40" i="4"/>
  <c r="N40" i="4" s="1"/>
  <c r="L138" i="4"/>
  <c r="N138" i="4" s="1"/>
  <c r="L17" i="4"/>
  <c r="N17" i="4" s="1"/>
  <c r="L69" i="4"/>
  <c r="N69" i="4" s="1"/>
  <c r="L154" i="4"/>
  <c r="N154" i="4" s="1"/>
  <c r="L287" i="4"/>
  <c r="N287" i="4" s="1"/>
  <c r="L20" i="4"/>
  <c r="N20" i="4" s="1"/>
  <c r="L312" i="4"/>
  <c r="N312" i="4" s="1"/>
  <c r="L306" i="4"/>
  <c r="N306" i="4" s="1"/>
  <c r="L64" i="4"/>
  <c r="N64" i="4" s="1"/>
  <c r="L295" i="4"/>
  <c r="N295" i="4" s="1"/>
  <c r="L257" i="4"/>
  <c r="N257" i="4" s="1"/>
  <c r="L254" i="4"/>
  <c r="N254" i="4" s="1"/>
  <c r="L128" i="4"/>
  <c r="N128" i="4" s="1"/>
  <c r="L266" i="4"/>
  <c r="N266" i="4" s="1"/>
  <c r="L131" i="4"/>
  <c r="N131" i="4" s="1"/>
  <c r="L262" i="4"/>
  <c r="N262" i="4" s="1"/>
  <c r="L301" i="4"/>
  <c r="N301" i="4" s="1"/>
  <c r="L198" i="4"/>
  <c r="N198" i="4" s="1"/>
  <c r="L242" i="4"/>
  <c r="N242" i="4" s="1"/>
  <c r="L321" i="4"/>
  <c r="N321" i="4" s="1"/>
  <c r="L277" i="4"/>
  <c r="N277" i="4" s="1"/>
  <c r="L36" i="4"/>
  <c r="N36" i="4" s="1"/>
  <c r="L210" i="4"/>
  <c r="N210" i="4" s="1"/>
  <c r="L219" i="4"/>
  <c r="N219" i="4" s="1"/>
  <c r="L77" i="4"/>
  <c r="N77" i="4" s="1"/>
  <c r="L153" i="4"/>
  <c r="N153" i="4" s="1"/>
  <c r="L256" i="4"/>
  <c r="N256" i="4" s="1"/>
  <c r="L29" i="4"/>
  <c r="N29" i="4" s="1"/>
  <c r="L264" i="4"/>
  <c r="N264" i="4" s="1"/>
  <c r="L93" i="4"/>
  <c r="N93" i="4" s="1"/>
  <c r="L188" i="4"/>
  <c r="N188" i="4" s="1"/>
  <c r="L12" i="4"/>
  <c r="N12" i="4" s="1"/>
  <c r="L31" i="4"/>
  <c r="N31" i="4" s="1"/>
  <c r="L32" i="4"/>
  <c r="N32" i="4" s="1"/>
  <c r="L24" i="4"/>
  <c r="N24" i="4" s="1"/>
  <c r="L123" i="4"/>
  <c r="N123" i="4" s="1"/>
  <c r="L70" i="4"/>
  <c r="N70" i="4" s="1"/>
  <c r="L159" i="4"/>
  <c r="N159" i="4" s="1"/>
  <c r="L33" i="4"/>
  <c r="N33" i="4" s="1"/>
  <c r="L170" i="4"/>
  <c r="N170" i="4" s="1"/>
  <c r="L113" i="4"/>
  <c r="N113" i="4" s="1"/>
  <c r="L137" i="4"/>
  <c r="N137" i="4" s="1"/>
  <c r="L183" i="4"/>
  <c r="N183" i="4" s="1"/>
  <c r="L95" i="4"/>
  <c r="N95" i="4" s="1"/>
  <c r="L148" i="4"/>
  <c r="N148" i="4" s="1"/>
  <c r="L326" i="4"/>
  <c r="N326" i="4" s="1"/>
  <c r="L290" i="4"/>
  <c r="N290" i="4" s="1"/>
  <c r="L101" i="4"/>
  <c r="N101" i="4" s="1"/>
  <c r="L63" i="4"/>
  <c r="N63" i="4" s="1"/>
  <c r="L324" i="4"/>
  <c r="N324" i="4" s="1"/>
  <c r="L71" i="4"/>
  <c r="N71" i="4" s="1"/>
  <c r="L282" i="4"/>
  <c r="N282" i="4" s="1"/>
  <c r="L15" i="4"/>
  <c r="N15" i="4" s="1"/>
  <c r="L317" i="4"/>
  <c r="N317" i="4" s="1"/>
  <c r="L252" i="4"/>
  <c r="N252" i="4" s="1"/>
  <c r="L302" i="4"/>
  <c r="N302" i="4" s="1"/>
  <c r="L110" i="4"/>
  <c r="N110" i="4" s="1"/>
  <c r="L22" i="4"/>
  <c r="N22" i="4" s="1"/>
  <c r="L248" i="4"/>
  <c r="N248" i="4" s="1"/>
  <c r="L246" i="4"/>
  <c r="N246" i="4" s="1"/>
  <c r="L316" i="4"/>
  <c r="N316" i="4" s="1"/>
  <c r="L194" i="4"/>
  <c r="N194" i="4" s="1"/>
  <c r="L205" i="4"/>
  <c r="N205" i="4" s="1"/>
  <c r="L109" i="4"/>
  <c r="N109" i="4" s="1"/>
  <c r="L46" i="4"/>
  <c r="N46" i="4" s="1"/>
  <c r="L41" i="4"/>
  <c r="N41" i="4" s="1"/>
  <c r="L181" i="4"/>
  <c r="N181" i="4" s="1"/>
  <c r="L54" i="4"/>
  <c r="N54" i="4" s="1"/>
  <c r="L313" i="4"/>
  <c r="N313" i="4" s="1"/>
  <c r="L53" i="4"/>
  <c r="N53" i="4" s="1"/>
  <c r="L305" i="4"/>
  <c r="N305" i="4" s="1"/>
  <c r="L162" i="4"/>
  <c r="N162" i="4" s="1"/>
  <c r="L178" i="4"/>
  <c r="N178" i="4" s="1"/>
  <c r="L59" i="4"/>
  <c r="N59" i="4" s="1"/>
  <c r="L315" i="4"/>
  <c r="N315" i="4" s="1"/>
  <c r="L127" i="4"/>
  <c r="N127" i="4" s="1"/>
  <c r="L208" i="4"/>
  <c r="N208" i="4" s="1"/>
  <c r="L191" i="4"/>
  <c r="N191" i="4" s="1"/>
  <c r="L155" i="4"/>
  <c r="N155" i="4" s="1"/>
  <c r="L175" i="4"/>
  <c r="N175" i="4" s="1"/>
  <c r="L314" i="4"/>
  <c r="N314" i="4" s="1"/>
  <c r="L171" i="4"/>
  <c r="N171" i="4" s="1"/>
  <c r="L332" i="4"/>
  <c r="N332" i="4" s="1"/>
  <c r="L207" i="4"/>
  <c r="N207" i="4" s="1"/>
  <c r="L202" i="4"/>
  <c r="N202" i="4" s="1"/>
  <c r="L322" i="4"/>
  <c r="N322" i="4" s="1"/>
  <c r="L147" i="4"/>
  <c r="N147" i="4" s="1"/>
  <c r="L245" i="4"/>
  <c r="N245" i="4" s="1"/>
  <c r="L280" i="4"/>
  <c r="N280" i="4" s="1"/>
  <c r="L224" i="4"/>
  <c r="N224" i="4" s="1"/>
  <c r="L56" i="4"/>
  <c r="N56" i="4" s="1"/>
  <c r="L68" i="4"/>
  <c r="N68" i="4" s="1"/>
  <c r="L281" i="4"/>
  <c r="N281" i="4" s="1"/>
  <c r="L132" i="4"/>
  <c r="N132" i="4" s="1"/>
  <c r="L267" i="4"/>
  <c r="N267" i="4" s="1"/>
  <c r="L158" i="4"/>
  <c r="N158" i="4" s="1"/>
  <c r="L114" i="4"/>
  <c r="N114" i="4" s="1"/>
  <c r="L18" i="4"/>
  <c r="N18" i="4" s="1"/>
  <c r="L21" i="4"/>
  <c r="N21" i="4" s="1"/>
  <c r="L108" i="4"/>
  <c r="N108" i="4" s="1"/>
  <c r="L222" i="4"/>
  <c r="N222" i="4" s="1"/>
  <c r="L144" i="4"/>
  <c r="N144" i="4" s="1"/>
  <c r="L86" i="4"/>
  <c r="N86" i="4" s="1"/>
  <c r="L87" i="4"/>
  <c r="N87" i="4" s="1"/>
  <c r="L190" i="4"/>
  <c r="N190" i="4" s="1"/>
  <c r="L103" i="4"/>
  <c r="N103" i="4" s="1"/>
  <c r="L88" i="4"/>
  <c r="N88" i="4" s="1"/>
  <c r="L107" i="4"/>
  <c r="N107" i="4" s="1"/>
  <c r="L168" i="4"/>
  <c r="N168" i="4" s="1"/>
  <c r="L200" i="4"/>
  <c r="N200" i="4" s="1"/>
  <c r="L223" i="4"/>
  <c r="N223" i="4" s="1"/>
  <c r="L79" i="4"/>
  <c r="N79" i="4" s="1"/>
  <c r="L106" i="4"/>
  <c r="N106" i="4" s="1"/>
  <c r="L27" i="4"/>
  <c r="N27" i="4" s="1"/>
  <c r="L141" i="4"/>
  <c r="N141" i="4" s="1"/>
  <c r="L126" i="4"/>
  <c r="N126" i="4" s="1"/>
  <c r="L10" i="4"/>
  <c r="N10" i="4" s="1"/>
  <c r="L307" i="4"/>
  <c r="N307" i="4" s="1"/>
  <c r="L228" i="4"/>
  <c r="N228" i="4" s="1"/>
  <c r="L240" i="4"/>
  <c r="N240" i="4" s="1"/>
  <c r="L150" i="4"/>
  <c r="N150" i="4" s="1"/>
  <c r="L172" i="4"/>
  <c r="N172" i="4" s="1"/>
  <c r="L185" i="4"/>
  <c r="N185" i="4" s="1"/>
  <c r="L206" i="4"/>
  <c r="N206" i="4" s="1"/>
  <c r="L65" i="4"/>
  <c r="N65" i="4" s="1"/>
  <c r="L142" i="4"/>
  <c r="N142" i="4" s="1"/>
  <c r="L197" i="4"/>
  <c r="N197" i="4" s="1"/>
  <c r="L284" i="4"/>
  <c r="N284" i="4" s="1"/>
  <c r="L279" i="4"/>
  <c r="N279" i="4" s="1"/>
  <c r="L66" i="4"/>
  <c r="N66" i="4" s="1"/>
  <c r="L39" i="4"/>
  <c r="N39" i="4" s="1"/>
  <c r="L67" i="4"/>
  <c r="N67" i="4" s="1"/>
  <c r="L274" i="4"/>
  <c r="N274" i="4" s="1"/>
  <c r="L235" i="4"/>
  <c r="N235" i="4" s="1"/>
  <c r="L255" i="4"/>
  <c r="N255" i="4" s="1"/>
  <c r="L135" i="4"/>
  <c r="N135" i="4" s="1"/>
  <c r="L196" i="4"/>
  <c r="N196" i="4" s="1"/>
  <c r="L111" i="4"/>
  <c r="N111" i="4" s="1"/>
  <c r="L329" i="4"/>
  <c r="N329" i="4" s="1"/>
  <c r="L143" i="4"/>
  <c r="N143" i="4" s="1"/>
  <c r="L75" i="4"/>
  <c r="N75" i="4" s="1"/>
  <c r="L226" i="4"/>
  <c r="N226" i="4" s="1"/>
  <c r="L60" i="4"/>
  <c r="N60" i="4" s="1"/>
  <c r="L116" i="4"/>
  <c r="N116" i="4" s="1"/>
  <c r="L236" i="4"/>
  <c r="N236" i="4" s="1"/>
  <c r="L157" i="4"/>
  <c r="N157" i="4" s="1"/>
  <c r="L130" i="4"/>
  <c r="N130" i="4" s="1"/>
  <c r="L169" i="4"/>
  <c r="N169" i="4" s="1"/>
  <c r="L94" i="4"/>
  <c r="N94" i="4" s="1"/>
  <c r="L335" i="4"/>
  <c r="N335" i="4" s="1"/>
  <c r="L318" i="4"/>
  <c r="N318" i="4" s="1"/>
  <c r="L97" i="4"/>
  <c r="N97" i="4" s="1"/>
  <c r="L52" i="4"/>
  <c r="N52" i="4" s="1"/>
  <c r="L292" i="4"/>
  <c r="N292" i="4" s="1"/>
  <c r="L84" i="4"/>
  <c r="N84" i="4" s="1"/>
  <c r="L112" i="4"/>
  <c r="N112" i="4" s="1"/>
  <c r="L42" i="4"/>
  <c r="N42" i="4" s="1"/>
  <c r="L115" i="4"/>
  <c r="N115" i="4" s="1"/>
  <c r="L122" i="4"/>
  <c r="N122" i="4" s="1"/>
  <c r="L82" i="4"/>
  <c r="N82" i="4" s="1"/>
  <c r="L229" i="4"/>
  <c r="N229" i="4" s="1"/>
  <c r="L268" i="4"/>
  <c r="N268" i="4" s="1"/>
  <c r="L91" i="4"/>
  <c r="N91" i="4" s="1"/>
  <c r="L199" i="4"/>
  <c r="N199" i="4" s="1"/>
  <c r="L297" i="4"/>
  <c r="N297" i="4" s="1"/>
  <c r="L261" i="4"/>
  <c r="N261" i="4" s="1"/>
  <c r="L99" i="4"/>
  <c r="N99" i="4" s="1"/>
  <c r="L286" i="4"/>
  <c r="N286" i="4" s="1"/>
  <c r="L61" i="4"/>
  <c r="N61" i="4" s="1"/>
  <c r="L213" i="4"/>
  <c r="N213" i="4" s="1"/>
  <c r="L186" i="4"/>
  <c r="N186" i="4" s="1"/>
  <c r="L269" i="4"/>
  <c r="N269" i="4" s="1"/>
  <c r="L217" i="4"/>
  <c r="N217" i="4" s="1"/>
  <c r="L104" i="4"/>
  <c r="N104" i="4" s="1"/>
  <c r="L203" i="4"/>
  <c r="N203" i="4" s="1"/>
  <c r="L304" i="4"/>
  <c r="N304" i="4" s="1"/>
  <c r="L28" i="4"/>
  <c r="N28" i="4" s="1"/>
  <c r="L298" i="4"/>
  <c r="N298" i="4" s="1"/>
  <c r="L270" i="4"/>
  <c r="N270" i="4" s="1"/>
  <c r="L129" i="4"/>
  <c r="N129" i="4" s="1"/>
  <c r="L164" i="4"/>
  <c r="N164" i="4" s="1"/>
  <c r="L271" i="4"/>
  <c r="N271" i="4" s="1"/>
  <c r="L330" i="4"/>
  <c r="N330" i="4" s="1"/>
  <c r="L44" i="4"/>
  <c r="N44" i="4" s="1"/>
  <c r="L34" i="4"/>
  <c r="N34" i="4" s="1"/>
  <c r="L214" i="4"/>
  <c r="N214" i="4" s="1"/>
  <c r="L78" i="4"/>
  <c r="N78" i="4" s="1"/>
  <c r="L250" i="4"/>
  <c r="N250" i="4" s="1"/>
  <c r="L102" i="4"/>
  <c r="N102" i="4" s="1"/>
  <c r="L309" i="4"/>
  <c r="N309" i="4" s="1"/>
  <c r="L85" i="4"/>
  <c r="N85" i="4" s="1"/>
  <c r="L218" i="4"/>
  <c r="N218" i="4" s="1"/>
  <c r="L38" i="4"/>
  <c r="N38" i="4" s="1"/>
  <c r="L161" i="4"/>
  <c r="N161" i="4" s="1"/>
  <c r="L300" i="4"/>
  <c r="N300" i="4" s="1"/>
  <c r="L8" i="4"/>
  <c r="N8" i="4" s="1"/>
  <c r="L118" i="4"/>
  <c r="N118" i="4" s="1"/>
  <c r="L204" i="4"/>
  <c r="N204" i="4" s="1"/>
  <c r="L243" i="4"/>
  <c r="N243" i="4" s="1"/>
  <c r="L62" i="4"/>
  <c r="N62" i="4" s="1"/>
  <c r="L47" i="4"/>
  <c r="N47" i="4" s="1"/>
  <c r="L81" i="4"/>
  <c r="N81" i="4" s="1"/>
  <c r="L133" i="4"/>
  <c r="N133" i="4" s="1"/>
  <c r="L43" i="4"/>
  <c r="N43" i="4" s="1"/>
  <c r="L225" i="4"/>
  <c r="N225" i="4" s="1"/>
  <c r="L26" i="4"/>
  <c r="N26" i="4" s="1"/>
  <c r="L296" i="4"/>
  <c r="N296" i="4" s="1"/>
  <c r="L289" i="4"/>
  <c r="N289" i="4" s="1"/>
  <c r="L76" i="4"/>
  <c r="N76" i="4" s="1"/>
  <c r="L5" i="4"/>
  <c r="L260" i="4"/>
  <c r="N260" i="4" s="1"/>
  <c r="L192" i="4"/>
  <c r="N192" i="4" s="1"/>
  <c r="L283" i="4"/>
  <c r="N283" i="4" s="1"/>
  <c r="L325" i="4"/>
  <c r="N325" i="4" s="1"/>
  <c r="L120" i="4"/>
  <c r="N120" i="4" s="1"/>
  <c r="L320" i="11"/>
  <c r="M320" i="11" s="1"/>
  <c r="H320" i="16" s="1"/>
  <c r="M320" i="19" s="1"/>
  <c r="R320" i="19" s="1"/>
  <c r="L295" i="11"/>
  <c r="M295" i="11" s="1"/>
  <c r="H295" i="16" s="1"/>
  <c r="M295" i="19" s="1"/>
  <c r="R295" i="19" s="1"/>
  <c r="L257" i="11"/>
  <c r="M257" i="11" s="1"/>
  <c r="H257" i="16" s="1"/>
  <c r="M257" i="19" s="1"/>
  <c r="R257" i="19" s="1"/>
  <c r="L312" i="11"/>
  <c r="M312" i="11" s="1"/>
  <c r="H312" i="16" s="1"/>
  <c r="M312" i="19" s="1"/>
  <c r="R312" i="19" s="1"/>
  <c r="L306" i="11"/>
  <c r="M306" i="11" s="1"/>
  <c r="H306" i="16" s="1"/>
  <c r="M306" i="19" s="1"/>
  <c r="R306" i="19" s="1"/>
  <c r="AC320" i="4"/>
  <c r="O320" i="4"/>
  <c r="P320" i="4" s="1"/>
  <c r="AC306" i="4"/>
  <c r="O306" i="4"/>
  <c r="P306" i="4" s="1"/>
  <c r="AC267" i="4"/>
  <c r="O267" i="4"/>
  <c r="P267" i="4" s="1"/>
  <c r="AC158" i="4"/>
  <c r="O158" i="4"/>
  <c r="P158" i="4" s="1"/>
  <c r="AC254" i="4"/>
  <c r="O254" i="4"/>
  <c r="P254" i="4" s="1"/>
  <c r="AC50" i="4"/>
  <c r="O50" i="4"/>
  <c r="P50" i="4" s="1"/>
  <c r="AC176" i="4"/>
  <c r="O176" i="4"/>
  <c r="P176" i="4" s="1"/>
  <c r="AC184" i="4"/>
  <c r="O184" i="4"/>
  <c r="P184" i="4" s="1"/>
  <c r="AC120" i="4"/>
  <c r="O120" i="4"/>
  <c r="P120" i="4" s="1"/>
  <c r="AC257" i="4"/>
  <c r="O257" i="4"/>
  <c r="P257" i="4" s="1"/>
  <c r="AC295" i="4"/>
  <c r="O295" i="4"/>
  <c r="P295" i="4" s="1"/>
  <c r="AC312" i="4"/>
  <c r="O312" i="4"/>
  <c r="P312" i="4" s="1"/>
  <c r="G320" i="10"/>
  <c r="G295" i="10"/>
  <c r="G257" i="10"/>
  <c r="G120" i="10"/>
  <c r="G312" i="10"/>
  <c r="G306" i="10"/>
  <c r="G267" i="10"/>
  <c r="G158" i="10"/>
  <c r="G184" i="10"/>
  <c r="G50" i="10"/>
  <c r="G254" i="10"/>
  <c r="G176" i="10"/>
  <c r="N5" i="4" l="1"/>
  <c r="L23" i="20"/>
  <c r="M347" i="19"/>
  <c r="J347" i="16"/>
  <c r="L347" i="16" s="1"/>
  <c r="M345" i="19"/>
  <c r="J345" i="16"/>
  <c r="L345" i="16" s="1"/>
  <c r="M346" i="19"/>
  <c r="J346" i="16"/>
  <c r="L346" i="16" s="1"/>
  <c r="M340" i="19"/>
  <c r="J340" i="16"/>
  <c r="L340" i="16" s="1"/>
  <c r="M343" i="19"/>
  <c r="J343" i="16"/>
  <c r="L343" i="16" s="1"/>
  <c r="M337" i="19"/>
  <c r="J337" i="16"/>
  <c r="L337" i="16" s="1"/>
  <c r="M338" i="19"/>
  <c r="J338" i="16"/>
  <c r="L338" i="16" s="1"/>
  <c r="M341" i="19"/>
  <c r="J341" i="16"/>
  <c r="L341" i="16" s="1"/>
  <c r="M336" i="19"/>
  <c r="J336" i="16"/>
  <c r="L336" i="16" s="1"/>
  <c r="M342" i="19"/>
  <c r="J342" i="16"/>
  <c r="L342" i="16" s="1"/>
  <c r="M344" i="19"/>
  <c r="J344" i="16"/>
  <c r="L344" i="16" s="1"/>
  <c r="M339" i="19"/>
  <c r="J339" i="16"/>
  <c r="L339" i="16" s="1"/>
  <c r="R120" i="12"/>
  <c r="I120" i="16" s="1"/>
  <c r="N120" i="19" s="1"/>
  <c r="S120" i="19" s="1"/>
  <c r="R306" i="12"/>
  <c r="I306" i="16" s="1"/>
  <c r="N306" i="19" s="1"/>
  <c r="S306" i="19" s="1"/>
  <c r="R320" i="12"/>
  <c r="I320" i="16" s="1"/>
  <c r="N320" i="19" s="1"/>
  <c r="S320" i="19" s="1"/>
  <c r="L176" i="11"/>
  <c r="M176" i="11" s="1"/>
  <c r="H176" i="16" s="1"/>
  <c r="M176" i="19" s="1"/>
  <c r="R176" i="19" s="1"/>
  <c r="L254" i="11"/>
  <c r="M254" i="11" s="1"/>
  <c r="H254" i="16" s="1"/>
  <c r="M254" i="19" s="1"/>
  <c r="R254" i="19" s="1"/>
  <c r="R295" i="12"/>
  <c r="I295" i="16" s="1"/>
  <c r="N295" i="19" s="1"/>
  <c r="S295" i="19" s="1"/>
  <c r="L50" i="11"/>
  <c r="M50" i="11" s="1"/>
  <c r="H50" i="16" s="1"/>
  <c r="M50" i="19" s="1"/>
  <c r="R50" i="19" s="1"/>
  <c r="R312" i="12"/>
  <c r="I312" i="16" s="1"/>
  <c r="N312" i="19" s="1"/>
  <c r="S312" i="19" s="1"/>
  <c r="R267" i="12"/>
  <c r="I267" i="16" s="1"/>
  <c r="N267" i="19" s="1"/>
  <c r="S267" i="19" s="1"/>
  <c r="R50" i="12"/>
  <c r="I50" i="16" s="1"/>
  <c r="N50" i="19" s="1"/>
  <c r="S50" i="19" s="1"/>
  <c r="R184" i="12"/>
  <c r="I184" i="16" s="1"/>
  <c r="N184" i="19" s="1"/>
  <c r="S184" i="19" s="1"/>
  <c r="R176" i="12"/>
  <c r="I176" i="16" s="1"/>
  <c r="N176" i="19" s="1"/>
  <c r="S176" i="19" s="1"/>
  <c r="R257" i="12"/>
  <c r="I257" i="16" s="1"/>
  <c r="N257" i="19" s="1"/>
  <c r="S257" i="19" s="1"/>
  <c r="R254" i="12"/>
  <c r="I254" i="16" s="1"/>
  <c r="N254" i="19" s="1"/>
  <c r="S254" i="19" s="1"/>
  <c r="L184" i="11"/>
  <c r="M184" i="11" s="1"/>
  <c r="H184" i="16" s="1"/>
  <c r="M184" i="19" s="1"/>
  <c r="R184" i="19" s="1"/>
  <c r="L158" i="11"/>
  <c r="M158" i="11" s="1"/>
  <c r="H158" i="16" s="1"/>
  <c r="M158" i="19" s="1"/>
  <c r="R158" i="19" s="1"/>
  <c r="L267" i="11"/>
  <c r="M267" i="11" s="1"/>
  <c r="H267" i="16" s="1"/>
  <c r="M267" i="19" s="1"/>
  <c r="R267" i="19" s="1"/>
  <c r="R158" i="12"/>
  <c r="I158" i="16" s="1"/>
  <c r="N158" i="19" s="1"/>
  <c r="S158" i="19" s="1"/>
  <c r="R176" i="4"/>
  <c r="S267" i="4"/>
  <c r="R254" i="4"/>
  <c r="R184" i="4"/>
  <c r="R306" i="4"/>
  <c r="S254" i="4"/>
  <c r="S184" i="4"/>
  <c r="S176" i="4"/>
  <c r="S257" i="4"/>
  <c r="S320" i="4"/>
  <c r="S312" i="4"/>
  <c r="R158" i="4"/>
  <c r="R295" i="4"/>
  <c r="S295" i="4"/>
  <c r="R50" i="4"/>
  <c r="S120" i="4"/>
  <c r="R312" i="4"/>
  <c r="S50" i="4"/>
  <c r="S306" i="4"/>
  <c r="R257" i="4"/>
  <c r="R320" i="4"/>
  <c r="R120" i="4"/>
  <c r="S158" i="4"/>
  <c r="R267" i="4"/>
  <c r="K21" i="22"/>
  <c r="R339" i="19" l="1"/>
  <c r="V339" i="19" s="1"/>
  <c r="U339" i="19"/>
  <c r="R340" i="19"/>
  <c r="V340" i="19" s="1"/>
  <c r="U340" i="19"/>
  <c r="R339" i="16"/>
  <c r="S339" i="16" s="1"/>
  <c r="Z339" i="19" s="1"/>
  <c r="R341" i="19"/>
  <c r="V341" i="19" s="1"/>
  <c r="U341" i="19"/>
  <c r="R344" i="16"/>
  <c r="S344" i="16" s="1"/>
  <c r="Z344" i="19" s="1"/>
  <c r="R338" i="16"/>
  <c r="S338" i="16" s="1"/>
  <c r="Z338" i="19" s="1"/>
  <c r="R346" i="16"/>
  <c r="S346" i="16" s="1"/>
  <c r="Z346" i="19" s="1"/>
  <c r="R341" i="16"/>
  <c r="S341" i="16" s="1"/>
  <c r="Z341" i="19" s="1"/>
  <c r="R338" i="19"/>
  <c r="V338" i="19" s="1"/>
  <c r="U338" i="19"/>
  <c r="R346" i="19"/>
  <c r="V346" i="19" s="1"/>
  <c r="U346" i="19"/>
  <c r="R342" i="16"/>
  <c r="S342" i="16" s="1"/>
  <c r="Z342" i="19" s="1"/>
  <c r="R337" i="16"/>
  <c r="S337" i="16" s="1"/>
  <c r="Z337" i="19" s="1"/>
  <c r="R345" i="16"/>
  <c r="S345" i="16" s="1"/>
  <c r="Z345" i="19" s="1"/>
  <c r="R340" i="16"/>
  <c r="S340" i="16" s="1"/>
  <c r="Z340" i="19" s="1"/>
  <c r="R342" i="19"/>
  <c r="V342" i="19" s="1"/>
  <c r="U342" i="19"/>
  <c r="R345" i="19"/>
  <c r="V345" i="19" s="1"/>
  <c r="U345" i="19"/>
  <c r="R344" i="19"/>
  <c r="V344" i="19" s="1"/>
  <c r="U344" i="19"/>
  <c r="R337" i="19"/>
  <c r="V337" i="19" s="1"/>
  <c r="U337" i="19"/>
  <c r="R343" i="16"/>
  <c r="S343" i="16" s="1"/>
  <c r="Z343" i="19" s="1"/>
  <c r="R347" i="16"/>
  <c r="S347" i="16" s="1"/>
  <c r="Z347" i="19" s="1"/>
  <c r="R336" i="19"/>
  <c r="V336" i="19" s="1"/>
  <c r="U336" i="19"/>
  <c r="R343" i="19"/>
  <c r="V343" i="19" s="1"/>
  <c r="U343" i="19"/>
  <c r="R347" i="19"/>
  <c r="V347" i="19" s="1"/>
  <c r="U347" i="19"/>
  <c r="T295" i="4"/>
  <c r="T267" i="4"/>
  <c r="T320" i="4"/>
  <c r="T176" i="4"/>
  <c r="T158" i="4"/>
  <c r="T184" i="4"/>
  <c r="T306" i="4"/>
  <c r="T254" i="4"/>
  <c r="T120" i="4"/>
  <c r="T257" i="4"/>
  <c r="T312" i="4"/>
  <c r="T50" i="4"/>
  <c r="L20" i="22"/>
  <c r="X338" i="16" l="1"/>
  <c r="X347" i="16"/>
  <c r="X343" i="16"/>
  <c r="X345" i="16"/>
  <c r="X337" i="16"/>
  <c r="X340" i="16"/>
  <c r="X342" i="16"/>
  <c r="X341" i="16"/>
  <c r="X346" i="16"/>
  <c r="X339" i="16"/>
  <c r="X344" i="16"/>
  <c r="U345" i="16"/>
  <c r="W336" i="19"/>
  <c r="U347" i="16"/>
  <c r="W339" i="19"/>
  <c r="AB339" i="19" s="1"/>
  <c r="AF339" i="19" s="1"/>
  <c r="W347" i="19"/>
  <c r="AB347" i="19" s="1"/>
  <c r="AF347" i="19" s="1"/>
  <c r="U341" i="16"/>
  <c r="W344" i="19"/>
  <c r="AB344" i="19" s="1"/>
  <c r="AF344" i="19" s="1"/>
  <c r="U337" i="16"/>
  <c r="W337" i="19"/>
  <c r="AB337" i="19" s="1"/>
  <c r="AF337" i="19" s="1"/>
  <c r="W346" i="19"/>
  <c r="AB346" i="19" s="1"/>
  <c r="AF346" i="19" s="1"/>
  <c r="W343" i="19"/>
  <c r="AB343" i="19" s="1"/>
  <c r="AF343" i="19" s="1"/>
  <c r="U342" i="16"/>
  <c r="U346" i="16"/>
  <c r="W340" i="19"/>
  <c r="AB340" i="19" s="1"/>
  <c r="AF340" i="19" s="1"/>
  <c r="U343" i="16"/>
  <c r="W341" i="19"/>
  <c r="AB341" i="19" s="1"/>
  <c r="AF341" i="19" s="1"/>
  <c r="W345" i="19"/>
  <c r="AB345" i="19" s="1"/>
  <c r="AF345" i="19" s="1"/>
  <c r="AG347" i="19"/>
  <c r="AE347" i="4" s="1"/>
  <c r="AL347" i="19"/>
  <c r="AJ347" i="19"/>
  <c r="AM347" i="19"/>
  <c r="AK347" i="19"/>
  <c r="AI347" i="19"/>
  <c r="AG342" i="19"/>
  <c r="AE342" i="4" s="1"/>
  <c r="AM342" i="19"/>
  <c r="AK342" i="19"/>
  <c r="AI342" i="19"/>
  <c r="AL342" i="19"/>
  <c r="AJ342" i="19"/>
  <c r="W342" i="19"/>
  <c r="AB342" i="19" s="1"/>
  <c r="AF342" i="19" s="1"/>
  <c r="U339" i="16"/>
  <c r="AI345" i="19"/>
  <c r="AG345" i="19"/>
  <c r="AE345" i="4" s="1"/>
  <c r="AL345" i="19"/>
  <c r="AJ345" i="19"/>
  <c r="AM345" i="19"/>
  <c r="AK345" i="19"/>
  <c r="AL343" i="19"/>
  <c r="AJ343" i="19"/>
  <c r="AI343" i="19"/>
  <c r="AG343" i="19"/>
  <c r="AE343" i="4" s="1"/>
  <c r="AM343" i="19"/>
  <c r="AK343" i="19"/>
  <c r="AL337" i="19"/>
  <c r="AJ337" i="19"/>
  <c r="AG337" i="19"/>
  <c r="AE337" i="4" s="1"/>
  <c r="AM337" i="19"/>
  <c r="AK337" i="19"/>
  <c r="AI337" i="19"/>
  <c r="U340" i="16"/>
  <c r="AG346" i="19"/>
  <c r="AE346" i="4" s="1"/>
  <c r="AL346" i="19"/>
  <c r="AJ346" i="19"/>
  <c r="AM346" i="19"/>
  <c r="AK346" i="19"/>
  <c r="AI346" i="19"/>
  <c r="U338" i="16"/>
  <c r="AL340" i="19"/>
  <c r="AG340" i="19"/>
  <c r="AE340" i="4" s="1"/>
  <c r="AJ340" i="19"/>
  <c r="AI340" i="19"/>
  <c r="AM340" i="19"/>
  <c r="AK340" i="19"/>
  <c r="AJ336" i="19"/>
  <c r="AM336" i="19"/>
  <c r="AL336" i="19"/>
  <c r="AK336" i="19"/>
  <c r="AI336" i="19"/>
  <c r="AG336" i="19"/>
  <c r="AE336" i="4" s="1"/>
  <c r="AI344" i="19"/>
  <c r="AG344" i="19"/>
  <c r="AE344" i="4" s="1"/>
  <c r="AL344" i="19"/>
  <c r="AJ344" i="19"/>
  <c r="AM344" i="19"/>
  <c r="AK344" i="19"/>
  <c r="AG338" i="19"/>
  <c r="AE338" i="4" s="1"/>
  <c r="AL338" i="19"/>
  <c r="AI338" i="19"/>
  <c r="AJ338" i="19"/>
  <c r="AM338" i="19"/>
  <c r="AK338" i="19"/>
  <c r="AK339" i="19"/>
  <c r="AI339" i="19"/>
  <c r="AM339" i="19"/>
  <c r="AG339" i="19"/>
  <c r="AE339" i="4" s="1"/>
  <c r="AL339" i="19"/>
  <c r="AJ339" i="19"/>
  <c r="AK341" i="19"/>
  <c r="AI341" i="19"/>
  <c r="AL341" i="19"/>
  <c r="AJ341" i="19"/>
  <c r="AM341" i="19"/>
  <c r="AG341" i="19"/>
  <c r="AE341" i="4" s="1"/>
  <c r="W338" i="19"/>
  <c r="U344" i="16"/>
  <c r="W50" i="4"/>
  <c r="W320" i="4"/>
  <c r="W257" i="4"/>
  <c r="W295" i="4"/>
  <c r="W158" i="4"/>
  <c r="W254" i="4"/>
  <c r="W176" i="4"/>
  <c r="W184" i="4"/>
  <c r="W306" i="4"/>
  <c r="W312" i="4"/>
  <c r="W120" i="4"/>
  <c r="W267" i="4"/>
  <c r="V320" i="4"/>
  <c r="V254" i="4"/>
  <c r="V257" i="4"/>
  <c r="V312" i="4"/>
  <c r="V295" i="4"/>
  <c r="V267" i="4"/>
  <c r="V184" i="4"/>
  <c r="V120" i="4"/>
  <c r="V50" i="4"/>
  <c r="V306" i="4"/>
  <c r="V158" i="4"/>
  <c r="V176" i="4"/>
  <c r="U320" i="4"/>
  <c r="U254" i="4"/>
  <c r="U312" i="4"/>
  <c r="U267" i="4"/>
  <c r="U257" i="4"/>
  <c r="U306" i="4"/>
  <c r="U120" i="4"/>
  <c r="U295" i="4"/>
  <c r="U176" i="4"/>
  <c r="U158" i="4"/>
  <c r="U184" i="4"/>
  <c r="U50" i="4"/>
  <c r="L8" i="22"/>
  <c r="D8" i="22"/>
  <c r="L7" i="22"/>
  <c r="E7" i="22"/>
  <c r="AN339" i="19" l="1"/>
  <c r="AN347" i="19"/>
  <c r="AN336" i="19"/>
  <c r="AN340" i="19"/>
  <c r="AN341" i="19"/>
  <c r="AN342" i="19"/>
  <c r="AN337" i="19"/>
  <c r="AN346" i="19"/>
  <c r="AN343" i="19"/>
  <c r="AN338" i="19"/>
  <c r="AN344" i="19"/>
  <c r="AN345" i="19"/>
  <c r="Z267" i="4"/>
  <c r="Z158" i="4"/>
  <c r="Z184" i="4"/>
  <c r="Z312" i="4"/>
  <c r="Z254" i="4"/>
  <c r="Z176" i="4"/>
  <c r="Z320" i="4"/>
  <c r="Z306" i="4"/>
  <c r="Z50" i="4"/>
  <c r="Z295" i="4"/>
  <c r="Z120" i="4"/>
  <c r="Z257" i="4"/>
  <c r="AA120" i="4" l="1"/>
  <c r="AB120" i="4" s="1"/>
  <c r="E120" i="16" s="1"/>
  <c r="J120" i="19" s="1"/>
  <c r="O120" i="19" s="1"/>
  <c r="AA267" i="4"/>
  <c r="AB267" i="4" s="1"/>
  <c r="AA257" i="4"/>
  <c r="AB257" i="4" s="1"/>
  <c r="AA312" i="4"/>
  <c r="AB312" i="4" s="1"/>
  <c r="AA184" i="4"/>
  <c r="AB184" i="4" s="1"/>
  <c r="AA295" i="4"/>
  <c r="AB295" i="4" s="1"/>
  <c r="AA50" i="4"/>
  <c r="AB50" i="4" s="1"/>
  <c r="AA306" i="4"/>
  <c r="AB306" i="4" s="1"/>
  <c r="AA320" i="4"/>
  <c r="AB320" i="4" s="1"/>
  <c r="AD320" i="4" s="1"/>
  <c r="AA158" i="4"/>
  <c r="AB158" i="4" s="1"/>
  <c r="AA176" i="4"/>
  <c r="AB176" i="4" s="1"/>
  <c r="AA254" i="4"/>
  <c r="AB254" i="4" s="1"/>
  <c r="AD184" i="4" l="1"/>
  <c r="E184" i="16"/>
  <c r="J184" i="19" s="1"/>
  <c r="O184" i="19" s="1"/>
  <c r="E254" i="16"/>
  <c r="J254" i="19" s="1"/>
  <c r="O254" i="19" s="1"/>
  <c r="AD254" i="4"/>
  <c r="AD295" i="4"/>
  <c r="E295" i="16"/>
  <c r="J295" i="19" s="1"/>
  <c r="O295" i="19" s="1"/>
  <c r="AD176" i="4"/>
  <c r="E176" i="16"/>
  <c r="J176" i="19" s="1"/>
  <c r="O176" i="19" s="1"/>
  <c r="AD257" i="4"/>
  <c r="E257" i="16"/>
  <c r="J257" i="19" s="1"/>
  <c r="O257" i="19" s="1"/>
  <c r="AD267" i="4"/>
  <c r="E267" i="16"/>
  <c r="J267" i="19" s="1"/>
  <c r="O267" i="19" s="1"/>
  <c r="AD158" i="4"/>
  <c r="E158" i="16"/>
  <c r="J158" i="19" s="1"/>
  <c r="O158" i="19" s="1"/>
  <c r="AD312" i="4"/>
  <c r="E312" i="16"/>
  <c r="J312" i="19" s="1"/>
  <c r="O312" i="19" s="1"/>
  <c r="AD306" i="4"/>
  <c r="E306" i="16"/>
  <c r="J306" i="19" s="1"/>
  <c r="O306" i="19" s="1"/>
  <c r="AD50" i="4"/>
  <c r="E50" i="16"/>
  <c r="J50" i="19" s="1"/>
  <c r="O50" i="19" s="1"/>
  <c r="AD120" i="4"/>
  <c r="E320" i="16"/>
  <c r="J320" i="19" s="1"/>
  <c r="O320" i="19" s="1"/>
  <c r="G120" i="15"/>
  <c r="AA158" i="19"/>
  <c r="AA267" i="19"/>
  <c r="AA132" i="19"/>
  <c r="AA281" i="19"/>
  <c r="AA68" i="19"/>
  <c r="AA56" i="19"/>
  <c r="AA224" i="19"/>
  <c r="AA280" i="19"/>
  <c r="AA245" i="19"/>
  <c r="AA147" i="19"/>
  <c r="AA322" i="19"/>
  <c r="AA202" i="19"/>
  <c r="AA207" i="19"/>
  <c r="AA332" i="19"/>
  <c r="AA171" i="19"/>
  <c r="AA314" i="19"/>
  <c r="AA175" i="19"/>
  <c r="AA155" i="19"/>
  <c r="AA191" i="19"/>
  <c r="AA208" i="19"/>
  <c r="AA127" i="19"/>
  <c r="AA315" i="19"/>
  <c r="AA59" i="19"/>
  <c r="AA178" i="19"/>
  <c r="AA162" i="19"/>
  <c r="AA305" i="19"/>
  <c r="AA53" i="19"/>
  <c r="AA313" i="19"/>
  <c r="AA54" i="19"/>
  <c r="AA181" i="19"/>
  <c r="AA41" i="19"/>
  <c r="AA46" i="19"/>
  <c r="AA109" i="19"/>
  <c r="AA205" i="19"/>
  <c r="AA194" i="19"/>
  <c r="AA316" i="19"/>
  <c r="AA246" i="19"/>
  <c r="AA306" i="19"/>
  <c r="AA312" i="19"/>
  <c r="AA20" i="19"/>
  <c r="AA287" i="19"/>
  <c r="AA154" i="19"/>
  <c r="AA69" i="19"/>
  <c r="AA17" i="19"/>
  <c r="AA138" i="19"/>
  <c r="AA40" i="19"/>
  <c r="AA145" i="19"/>
  <c r="AA328" i="19"/>
  <c r="AA258" i="19"/>
  <c r="AA72" i="19"/>
  <c r="AA19" i="19"/>
  <c r="AA136" i="19"/>
  <c r="AA152" i="19"/>
  <c r="AA334" i="19"/>
  <c r="AA221" i="19"/>
  <c r="AA13" i="19"/>
  <c r="AA90" i="19"/>
  <c r="AA174" i="19"/>
  <c r="AA6" i="19"/>
  <c r="AA14" i="19"/>
  <c r="AA160" i="19"/>
  <c r="AA308" i="19"/>
  <c r="AA167" i="19"/>
  <c r="AA177" i="19"/>
  <c r="AA201" i="19"/>
  <c r="AA209" i="19"/>
  <c r="AA253" i="19"/>
  <c r="AA247" i="19"/>
  <c r="AA319" i="19"/>
  <c r="AA182" i="19"/>
  <c r="AA272" i="19"/>
  <c r="AA257" i="19"/>
  <c r="AA295" i="19"/>
  <c r="AA275" i="19"/>
  <c r="AA273" i="19"/>
  <c r="AA105" i="19"/>
  <c r="AA231" i="19"/>
  <c r="AA140" i="19"/>
  <c r="AA285" i="19"/>
  <c r="AA215" i="19"/>
  <c r="AA121" i="19"/>
  <c r="AA92" i="19"/>
  <c r="AA57" i="19"/>
  <c r="AA211" i="19"/>
  <c r="AA151" i="19"/>
  <c r="AA134" i="19"/>
  <c r="AA149" i="19"/>
  <c r="AA58" i="19"/>
  <c r="AA249" i="19"/>
  <c r="AA259" i="19"/>
  <c r="AA263" i="19"/>
  <c r="AA7" i="19"/>
  <c r="AA244" i="19"/>
  <c r="AA96" i="19"/>
  <c r="AA294" i="19"/>
  <c r="AA303" i="19"/>
  <c r="AA119" i="19"/>
  <c r="AA49" i="19"/>
  <c r="AA9" i="19"/>
  <c r="AA189" i="19"/>
  <c r="AA117" i="19"/>
  <c r="AA11" i="19"/>
  <c r="AA89" i="19"/>
  <c r="AA74" i="19"/>
  <c r="AA278" i="19"/>
  <c r="AA51" i="19"/>
  <c r="AA237" i="19"/>
  <c r="AA195" i="19"/>
  <c r="AA139" i="19"/>
  <c r="AA16" i="19"/>
  <c r="AA299" i="19"/>
  <c r="AA238" i="19"/>
  <c r="AA15" i="19"/>
  <c r="AA282" i="19"/>
  <c r="AA71" i="19"/>
  <c r="AA324" i="19"/>
  <c r="AA290" i="19"/>
  <c r="AA326" i="19"/>
  <c r="AA95" i="19"/>
  <c r="AA113" i="19"/>
  <c r="AA170" i="19"/>
  <c r="AA70" i="19"/>
  <c r="AA32" i="19"/>
  <c r="AA188" i="19"/>
  <c r="AA256" i="19"/>
  <c r="AA77" i="19"/>
  <c r="AA36" i="19"/>
  <c r="AA242" i="19"/>
  <c r="AA301" i="19"/>
  <c r="AA266" i="19"/>
  <c r="AA320" i="19"/>
  <c r="AA227" i="19"/>
  <c r="AA276" i="19"/>
  <c r="AA30" i="19"/>
  <c r="AA37" i="19"/>
  <c r="AA327" i="19"/>
  <c r="AA100" i="19"/>
  <c r="AA291" i="19"/>
  <c r="AA333" i="19"/>
  <c r="AA146" i="19"/>
  <c r="AA233" i="19"/>
  <c r="AA48" i="19"/>
  <c r="AA80" i="19"/>
  <c r="AA156" i="19"/>
  <c r="AA187" i="19"/>
  <c r="AA25" i="19"/>
  <c r="AA212" i="19"/>
  <c r="AA64" i="19"/>
  <c r="AA45" i="19"/>
  <c r="AA193" i="19"/>
  <c r="AA73" i="19"/>
  <c r="AA265" i="19"/>
  <c r="AA216" i="19"/>
  <c r="AA179" i="19"/>
  <c r="AA83" i="19"/>
  <c r="AA180" i="19"/>
  <c r="AA23" i="19"/>
  <c r="AA323" i="19"/>
  <c r="AA239" i="19"/>
  <c r="AA232" i="19"/>
  <c r="AA311" i="19"/>
  <c r="AA35" i="19"/>
  <c r="AA288" i="19"/>
  <c r="AA331" i="19"/>
  <c r="AA293" i="19"/>
  <c r="AA98" i="19"/>
  <c r="AA166" i="19"/>
  <c r="AA55" i="19"/>
  <c r="AA165" i="19"/>
  <c r="AA234" i="19"/>
  <c r="AA310" i="19"/>
  <c r="AA63" i="19"/>
  <c r="AA183" i="19"/>
  <c r="AA159" i="19"/>
  <c r="AA24" i="19"/>
  <c r="AA12" i="19"/>
  <c r="AA93" i="19"/>
  <c r="AA29" i="19"/>
  <c r="AA219" i="19"/>
  <c r="AA277" i="19"/>
  <c r="AA198" i="19"/>
  <c r="AA262" i="19"/>
  <c r="AA128" i="19"/>
  <c r="AA120" i="19"/>
  <c r="AA101" i="19"/>
  <c r="AA148" i="19"/>
  <c r="AA137" i="19"/>
  <c r="AA33" i="19"/>
  <c r="AA123" i="19"/>
  <c r="AA31" i="19"/>
  <c r="AA264" i="19"/>
  <c r="AA153" i="19"/>
  <c r="AA210" i="19"/>
  <c r="AA321" i="19"/>
  <c r="AA131" i="19"/>
  <c r="AA176" i="19"/>
  <c r="AA325" i="19"/>
  <c r="AA283" i="19"/>
  <c r="AA192" i="19"/>
  <c r="AA260" i="19"/>
  <c r="AA76" i="19"/>
  <c r="AA289" i="19"/>
  <c r="AA296" i="19"/>
  <c r="AA26" i="19"/>
  <c r="AA225" i="19"/>
  <c r="AA43" i="19"/>
  <c r="AA133" i="19"/>
  <c r="AA81" i="19"/>
  <c r="AA47" i="19"/>
  <c r="AA62" i="19"/>
  <c r="AA243" i="19"/>
  <c r="AA204" i="19"/>
  <c r="AA118" i="19"/>
  <c r="AA8" i="19"/>
  <c r="AA300" i="19"/>
  <c r="AA161" i="19"/>
  <c r="AA38" i="19"/>
  <c r="AA218" i="19"/>
  <c r="AA85" i="19"/>
  <c r="AA309" i="19"/>
  <c r="AA102" i="19"/>
  <c r="AA250" i="19"/>
  <c r="AA78" i="19"/>
  <c r="AA214" i="19"/>
  <c r="AA34" i="19"/>
  <c r="AA44" i="19"/>
  <c r="AA330" i="19"/>
  <c r="AA271" i="19"/>
  <c r="AA164" i="19"/>
  <c r="AA129" i="19"/>
  <c r="AA270" i="19"/>
  <c r="AA28" i="19"/>
  <c r="AA254" i="19"/>
  <c r="AA217" i="19"/>
  <c r="AA269" i="19"/>
  <c r="AA186" i="19"/>
  <c r="AA213" i="19"/>
  <c r="AA61" i="19"/>
  <c r="AA286" i="19"/>
  <c r="AA99" i="19"/>
  <c r="AA261" i="19"/>
  <c r="AA297" i="19"/>
  <c r="AA199" i="19"/>
  <c r="AA91" i="19"/>
  <c r="AA268" i="19"/>
  <c r="AA229" i="19"/>
  <c r="AA82" i="19"/>
  <c r="AA122" i="19"/>
  <c r="AA115" i="19"/>
  <c r="AA42" i="19"/>
  <c r="AA112" i="19"/>
  <c r="AA84" i="19"/>
  <c r="AA292" i="19"/>
  <c r="AA52" i="19"/>
  <c r="AA97" i="19"/>
  <c r="AA318" i="19"/>
  <c r="AA335" i="19"/>
  <c r="AA94" i="19"/>
  <c r="AA169" i="19"/>
  <c r="AA130" i="19"/>
  <c r="AA157" i="19"/>
  <c r="AA236" i="19"/>
  <c r="AA116" i="19"/>
  <c r="AA60" i="19"/>
  <c r="AA226" i="19"/>
  <c r="AA75" i="19"/>
  <c r="AA143" i="19"/>
  <c r="AA329" i="19"/>
  <c r="AA111" i="19"/>
  <c r="AA196" i="19"/>
  <c r="AA135" i="19"/>
  <c r="AA255" i="19"/>
  <c r="AA50" i="19"/>
  <c r="AA184" i="19"/>
  <c r="AA235" i="19"/>
  <c r="AA274" i="19"/>
  <c r="AA67" i="19"/>
  <c r="AA39" i="19"/>
  <c r="AA66" i="19"/>
  <c r="AA279" i="19"/>
  <c r="AA284" i="19"/>
  <c r="AA197" i="19"/>
  <c r="AA142" i="19"/>
  <c r="AA65" i="19"/>
  <c r="AA206" i="19"/>
  <c r="AA185" i="19"/>
  <c r="AA172" i="19"/>
  <c r="AA150" i="19"/>
  <c r="AA240" i="19"/>
  <c r="AA228" i="19"/>
  <c r="AA307" i="19"/>
  <c r="AA10" i="19"/>
  <c r="AA126" i="19"/>
  <c r="AA141" i="19"/>
  <c r="AA27" i="19"/>
  <c r="AA106" i="19"/>
  <c r="AA79" i="19"/>
  <c r="AA223" i="19"/>
  <c r="AA200" i="19"/>
  <c r="AA168" i="19"/>
  <c r="AA107" i="19"/>
  <c r="AA88" i="19"/>
  <c r="AA103" i="19"/>
  <c r="AA190" i="19"/>
  <c r="AA87" i="19"/>
  <c r="AA86" i="19"/>
  <c r="AA144" i="19"/>
  <c r="AA222" i="19"/>
  <c r="AA108" i="19"/>
  <c r="AA21" i="19"/>
  <c r="AA18" i="19"/>
  <c r="AA114" i="19"/>
  <c r="AA241" i="19"/>
  <c r="AA298" i="19"/>
  <c r="AA203" i="19"/>
  <c r="AA22" i="19"/>
  <c r="AA252" i="19"/>
  <c r="AA220" i="19"/>
  <c r="AA124" i="19"/>
  <c r="AA251" i="19"/>
  <c r="AA317" i="19"/>
  <c r="AA163" i="19"/>
  <c r="AA110" i="19"/>
  <c r="AA104" i="19"/>
  <c r="AA230" i="19"/>
  <c r="AA304" i="19"/>
  <c r="AA173" i="19"/>
  <c r="AA248" i="19"/>
  <c r="AA302" i="19"/>
  <c r="Q306" i="9"/>
  <c r="Q312" i="9"/>
  <c r="P176" i="9"/>
  <c r="O306" i="9"/>
  <c r="O312" i="9"/>
  <c r="N176" i="9"/>
  <c r="M306" i="9"/>
  <c r="M312" i="9"/>
  <c r="L176" i="9"/>
  <c r="L325" i="9"/>
  <c r="L283" i="9"/>
  <c r="L192" i="9"/>
  <c r="L260" i="9"/>
  <c r="L5" i="9"/>
  <c r="L76" i="9"/>
  <c r="L289" i="9"/>
  <c r="L296" i="9"/>
  <c r="L26" i="9"/>
  <c r="L225" i="9"/>
  <c r="L43" i="9"/>
  <c r="L133" i="9"/>
  <c r="L81" i="9"/>
  <c r="L47" i="9"/>
  <c r="L62" i="9"/>
  <c r="L243" i="9"/>
  <c r="L204" i="9"/>
  <c r="L118" i="9"/>
  <c r="L8" i="9"/>
  <c r="L300" i="9"/>
  <c r="L161" i="9"/>
  <c r="L38" i="9"/>
  <c r="L218" i="9"/>
  <c r="L85" i="9"/>
  <c r="L309" i="9"/>
  <c r="L102" i="9"/>
  <c r="L250" i="9"/>
  <c r="L78" i="9"/>
  <c r="L214" i="9"/>
  <c r="L34" i="9"/>
  <c r="L44" i="9"/>
  <c r="L330" i="9"/>
  <c r="L271" i="9"/>
  <c r="L164" i="9"/>
  <c r="L129" i="9"/>
  <c r="L270" i="9"/>
  <c r="L298" i="9"/>
  <c r="L28" i="9"/>
  <c r="L304" i="9"/>
  <c r="L203" i="9"/>
  <c r="L104" i="9"/>
  <c r="Q267" i="9"/>
  <c r="L256" i="9"/>
  <c r="L131" i="9"/>
  <c r="Q257" i="9"/>
  <c r="Q295" i="9"/>
  <c r="P254" i="9"/>
  <c r="O257" i="9"/>
  <c r="O295" i="9"/>
  <c r="N254" i="9"/>
  <c r="M257" i="9"/>
  <c r="M295" i="9"/>
  <c r="L254" i="9"/>
  <c r="L217" i="9"/>
  <c r="L269" i="9"/>
  <c r="L186" i="9"/>
  <c r="L213" i="9"/>
  <c r="L61" i="9"/>
  <c r="L286" i="9"/>
  <c r="L99" i="9"/>
  <c r="L261" i="9"/>
  <c r="L297" i="9"/>
  <c r="L199" i="9"/>
  <c r="L91" i="9"/>
  <c r="L268" i="9"/>
  <c r="L229" i="9"/>
  <c r="L82" i="9"/>
  <c r="L122" i="9"/>
  <c r="L115" i="9"/>
  <c r="L42" i="9"/>
  <c r="L112" i="9"/>
  <c r="L84" i="9"/>
  <c r="L292" i="9"/>
  <c r="L52" i="9"/>
  <c r="L97" i="9"/>
  <c r="L318" i="9"/>
  <c r="L335" i="9"/>
  <c r="L94" i="9"/>
  <c r="L169" i="9"/>
  <c r="L130" i="9"/>
  <c r="L157" i="9"/>
  <c r="L236" i="9"/>
  <c r="L116" i="9"/>
  <c r="L60" i="9"/>
  <c r="L226" i="9"/>
  <c r="L75" i="9"/>
  <c r="L143" i="9"/>
  <c r="L329" i="9"/>
  <c r="L111" i="9"/>
  <c r="L196" i="9"/>
  <c r="L135" i="9"/>
  <c r="L255" i="9"/>
  <c r="P120" i="9"/>
  <c r="L153" i="9"/>
  <c r="L262" i="9"/>
  <c r="Q320" i="9"/>
  <c r="P50" i="9"/>
  <c r="P184" i="9"/>
  <c r="O320" i="9"/>
  <c r="N50" i="9"/>
  <c r="N184" i="9"/>
  <c r="M320" i="9"/>
  <c r="L50" i="9"/>
  <c r="L184" i="9"/>
  <c r="L235" i="9"/>
  <c r="L274" i="9"/>
  <c r="L67" i="9"/>
  <c r="L39" i="9"/>
  <c r="L66" i="9"/>
  <c r="L279" i="9"/>
  <c r="L284" i="9"/>
  <c r="L197" i="9"/>
  <c r="L142" i="9"/>
  <c r="L65" i="9"/>
  <c r="L206" i="9"/>
  <c r="L185" i="9"/>
  <c r="L172" i="9"/>
  <c r="L150" i="9"/>
  <c r="L240" i="9"/>
  <c r="L228" i="9"/>
  <c r="L307" i="9"/>
  <c r="L10" i="9"/>
  <c r="L126" i="9"/>
  <c r="L141" i="9"/>
  <c r="L27" i="9"/>
  <c r="L106" i="9"/>
  <c r="L79" i="9"/>
  <c r="L223" i="9"/>
  <c r="L200" i="9"/>
  <c r="L168" i="9"/>
  <c r="L107" i="9"/>
  <c r="L88" i="9"/>
  <c r="L103" i="9"/>
  <c r="L190" i="9"/>
  <c r="L87" i="9"/>
  <c r="L86" i="9"/>
  <c r="L144" i="9"/>
  <c r="L222" i="9"/>
  <c r="L108" i="9"/>
  <c r="L21" i="9"/>
  <c r="L18" i="9"/>
  <c r="L114" i="9"/>
  <c r="Q158" i="9"/>
  <c r="L137" i="9"/>
  <c r="L32" i="9"/>
  <c r="L93" i="9"/>
  <c r="L219" i="9"/>
  <c r="L242" i="9"/>
  <c r="L266" i="9"/>
  <c r="Q120" i="9"/>
  <c r="P158" i="9"/>
  <c r="P267" i="9"/>
  <c r="O120" i="9"/>
  <c r="N158" i="9"/>
  <c r="N267" i="9"/>
  <c r="M120" i="9"/>
  <c r="L158" i="9"/>
  <c r="L267" i="9"/>
  <c r="L132" i="9"/>
  <c r="L281" i="9"/>
  <c r="L68" i="9"/>
  <c r="L56" i="9"/>
  <c r="L224" i="9"/>
  <c r="L280" i="9"/>
  <c r="L245" i="9"/>
  <c r="L147" i="9"/>
  <c r="L322" i="9"/>
  <c r="L202" i="9"/>
  <c r="L207" i="9"/>
  <c r="L332" i="9"/>
  <c r="L171" i="9"/>
  <c r="L314" i="9"/>
  <c r="L175" i="9"/>
  <c r="L155" i="9"/>
  <c r="L191" i="9"/>
  <c r="L208" i="9"/>
  <c r="L127" i="9"/>
  <c r="L315" i="9"/>
  <c r="L59" i="9"/>
  <c r="L178" i="9"/>
  <c r="L162" i="9"/>
  <c r="L305" i="9"/>
  <c r="L53" i="9"/>
  <c r="L313" i="9"/>
  <c r="L54" i="9"/>
  <c r="L181" i="9"/>
  <c r="L41" i="9"/>
  <c r="L46" i="9"/>
  <c r="L109" i="9"/>
  <c r="L205" i="9"/>
  <c r="L194" i="9"/>
  <c r="L316" i="9"/>
  <c r="L246" i="9"/>
  <c r="L248" i="9"/>
  <c r="L22" i="9"/>
  <c r="L110" i="9"/>
  <c r="L302" i="9"/>
  <c r="L252" i="9"/>
  <c r="L317" i="9"/>
  <c r="Q176" i="9"/>
  <c r="P306" i="9"/>
  <c r="P312" i="9"/>
  <c r="O176" i="9"/>
  <c r="N306" i="9"/>
  <c r="N312" i="9"/>
  <c r="M176" i="9"/>
  <c r="L306" i="9"/>
  <c r="L312" i="9"/>
  <c r="L20" i="9"/>
  <c r="L287" i="9"/>
  <c r="L154" i="9"/>
  <c r="L69" i="9"/>
  <c r="L17" i="9"/>
  <c r="L138" i="9"/>
  <c r="L40" i="9"/>
  <c r="L145" i="9"/>
  <c r="L328" i="9"/>
  <c r="L258" i="9"/>
  <c r="L72" i="9"/>
  <c r="L19" i="9"/>
  <c r="L136" i="9"/>
  <c r="L152" i="9"/>
  <c r="L334" i="9"/>
  <c r="L221" i="9"/>
  <c r="L13" i="9"/>
  <c r="L90" i="9"/>
  <c r="L174" i="9"/>
  <c r="L6" i="9"/>
  <c r="L14" i="9"/>
  <c r="L160" i="9"/>
  <c r="L308" i="9"/>
  <c r="L167" i="9"/>
  <c r="L177" i="9"/>
  <c r="L201" i="9"/>
  <c r="L209" i="9"/>
  <c r="L253" i="9"/>
  <c r="L247" i="9"/>
  <c r="L319" i="9"/>
  <c r="L182" i="9"/>
  <c r="L272" i="9"/>
  <c r="L230" i="9"/>
  <c r="L241" i="9"/>
  <c r="L124" i="9"/>
  <c r="L220" i="9"/>
  <c r="L163" i="9"/>
  <c r="L251" i="9"/>
  <c r="L173" i="9"/>
  <c r="O158" i="9"/>
  <c r="O267" i="9"/>
  <c r="M158" i="9"/>
  <c r="L120" i="9"/>
  <c r="L15" i="9"/>
  <c r="L71" i="9"/>
  <c r="L63" i="9"/>
  <c r="L290" i="9"/>
  <c r="L148" i="9"/>
  <c r="L113" i="9"/>
  <c r="L159" i="9"/>
  <c r="L24" i="9"/>
  <c r="L12" i="9"/>
  <c r="L29" i="9"/>
  <c r="L36" i="9"/>
  <c r="L198" i="9"/>
  <c r="Q254" i="9"/>
  <c r="P257" i="9"/>
  <c r="P295" i="9"/>
  <c r="O254" i="9"/>
  <c r="N257" i="9"/>
  <c r="N295" i="9"/>
  <c r="M254" i="9"/>
  <c r="L257" i="9"/>
  <c r="L295" i="9"/>
  <c r="L275" i="9"/>
  <c r="L273" i="9"/>
  <c r="L105" i="9"/>
  <c r="L231" i="9"/>
  <c r="L140" i="9"/>
  <c r="L285" i="9"/>
  <c r="L215" i="9"/>
  <c r="L121" i="9"/>
  <c r="L92" i="9"/>
  <c r="L57" i="9"/>
  <c r="L211" i="9"/>
  <c r="L151" i="9"/>
  <c r="L134" i="9"/>
  <c r="L149" i="9"/>
  <c r="L58" i="9"/>
  <c r="L249" i="9"/>
  <c r="L259" i="9"/>
  <c r="L263" i="9"/>
  <c r="L7" i="9"/>
  <c r="L244" i="9"/>
  <c r="L96" i="9"/>
  <c r="L294" i="9"/>
  <c r="L303" i="9"/>
  <c r="L119" i="9"/>
  <c r="L49" i="9"/>
  <c r="L9" i="9"/>
  <c r="L189" i="9"/>
  <c r="L117" i="9"/>
  <c r="L11" i="9"/>
  <c r="L89" i="9"/>
  <c r="L74" i="9"/>
  <c r="L278" i="9"/>
  <c r="L51" i="9"/>
  <c r="L237" i="9"/>
  <c r="L195" i="9"/>
  <c r="L139" i="9"/>
  <c r="L16" i="9"/>
  <c r="L299" i="9"/>
  <c r="L238" i="9"/>
  <c r="N120" i="9"/>
  <c r="M267" i="9"/>
  <c r="L282" i="9"/>
  <c r="L324" i="9"/>
  <c r="L101" i="9"/>
  <c r="L326" i="9"/>
  <c r="L183" i="9"/>
  <c r="L170" i="9"/>
  <c r="L33" i="9"/>
  <c r="L70" i="9"/>
  <c r="L31" i="9"/>
  <c r="L264" i="9"/>
  <c r="L77" i="9"/>
  <c r="L277" i="9"/>
  <c r="L301" i="9"/>
  <c r="Q50" i="9"/>
  <c r="Q184" i="9"/>
  <c r="P320" i="9"/>
  <c r="O50" i="9"/>
  <c r="O184" i="9"/>
  <c r="N320" i="9"/>
  <c r="M50" i="9"/>
  <c r="M184" i="9"/>
  <c r="L320" i="9"/>
  <c r="L227" i="9"/>
  <c r="L276" i="9"/>
  <c r="L30" i="9"/>
  <c r="L37" i="9"/>
  <c r="L327" i="9"/>
  <c r="L100" i="9"/>
  <c r="L291" i="9"/>
  <c r="L333" i="9"/>
  <c r="L146" i="9"/>
  <c r="L233" i="9"/>
  <c r="L48" i="9"/>
  <c r="L80" i="9"/>
  <c r="L156" i="9"/>
  <c r="L187" i="9"/>
  <c r="L25" i="9"/>
  <c r="L212" i="9"/>
  <c r="L64" i="9"/>
  <c r="L45" i="9"/>
  <c r="L193" i="9"/>
  <c r="L73" i="9"/>
  <c r="L265" i="9"/>
  <c r="L216" i="9"/>
  <c r="L179" i="9"/>
  <c r="L83" i="9"/>
  <c r="L180" i="9"/>
  <c r="L23" i="9"/>
  <c r="L323" i="9"/>
  <c r="L239" i="9"/>
  <c r="L232" i="9"/>
  <c r="L311" i="9"/>
  <c r="L35" i="9"/>
  <c r="L288" i="9"/>
  <c r="L331" i="9"/>
  <c r="L293" i="9"/>
  <c r="L98" i="9"/>
  <c r="L166" i="9"/>
  <c r="L55" i="9"/>
  <c r="L165" i="9"/>
  <c r="L234" i="9"/>
  <c r="L310" i="9"/>
  <c r="L95" i="9"/>
  <c r="L123" i="9"/>
  <c r="L188" i="9"/>
  <c r="L210" i="9"/>
  <c r="L321" i="9"/>
  <c r="L128" i="9"/>
  <c r="G257" i="15" l="1"/>
  <c r="G158" i="15"/>
  <c r="G296" i="15"/>
  <c r="G268" i="15"/>
  <c r="G184" i="15"/>
  <c r="G176" i="15"/>
  <c r="G307" i="15"/>
  <c r="G50" i="15"/>
  <c r="G321" i="15"/>
  <c r="G254" i="15"/>
  <c r="G313" i="15"/>
  <c r="M313" i="16" s="1"/>
  <c r="X313" i="19" s="1"/>
  <c r="AA5" i="19"/>
  <c r="M120" i="16"/>
  <c r="X120" i="19" s="1"/>
  <c r="R257" i="9"/>
  <c r="F257" i="16" s="1"/>
  <c r="K257" i="19" s="1"/>
  <c r="R320" i="9"/>
  <c r="F320" i="16" s="1"/>
  <c r="K320" i="19" s="1"/>
  <c r="R295" i="9"/>
  <c r="F295" i="16" s="1"/>
  <c r="K295" i="19" s="1"/>
  <c r="R312" i="9"/>
  <c r="F312" i="16" s="1"/>
  <c r="K312" i="19" s="1"/>
  <c r="R254" i="9"/>
  <c r="F254" i="16" s="1"/>
  <c r="K254" i="19" s="1"/>
  <c r="R306" i="9"/>
  <c r="F306" i="16" s="1"/>
  <c r="K306" i="19" s="1"/>
  <c r="R267" i="9"/>
  <c r="F267" i="16" s="1"/>
  <c r="K267" i="19" s="1"/>
  <c r="R120" i="9"/>
  <c r="F120" i="16" s="1"/>
  <c r="K120" i="19" s="1"/>
  <c r="R158" i="9"/>
  <c r="F158" i="16" s="1"/>
  <c r="K158" i="19" s="1"/>
  <c r="R184" i="9"/>
  <c r="F184" i="16" s="1"/>
  <c r="K184" i="19" s="1"/>
  <c r="R50" i="9"/>
  <c r="F50" i="16" s="1"/>
  <c r="K50" i="19" s="1"/>
  <c r="R176" i="9"/>
  <c r="F176" i="16" s="1"/>
  <c r="K176" i="19" s="1"/>
  <c r="M268" i="16" l="1"/>
  <c r="X268" i="19" s="1"/>
  <c r="M50" i="16"/>
  <c r="X50" i="19" s="1"/>
  <c r="M257" i="16"/>
  <c r="X257" i="19" s="1"/>
  <c r="M176" i="16"/>
  <c r="X176" i="19" s="1"/>
  <c r="M254" i="16"/>
  <c r="X254" i="19" s="1"/>
  <c r="M296" i="16"/>
  <c r="X296" i="19" s="1"/>
  <c r="M321" i="16"/>
  <c r="X321" i="19" s="1"/>
  <c r="M158" i="16"/>
  <c r="X158" i="19" s="1"/>
  <c r="M307" i="16"/>
  <c r="X307" i="19" s="1"/>
  <c r="M184" i="16"/>
  <c r="X184" i="19" s="1"/>
  <c r="P306" i="19"/>
  <c r="P267" i="19"/>
  <c r="P254" i="19"/>
  <c r="P176" i="19"/>
  <c r="P312" i="19"/>
  <c r="P50" i="19"/>
  <c r="P295" i="19"/>
  <c r="P320" i="19"/>
  <c r="P184" i="19"/>
  <c r="P257" i="19"/>
  <c r="P158" i="19"/>
  <c r="P120" i="19"/>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5" i="13"/>
  <c r="Q325" i="18" l="1"/>
  <c r="P325" i="18"/>
  <c r="O325" i="18"/>
  <c r="M325" i="18"/>
  <c r="L325" i="18"/>
  <c r="K325" i="18"/>
  <c r="J325" i="18"/>
  <c r="I325" i="18"/>
  <c r="H325" i="18"/>
  <c r="G325" i="18"/>
  <c r="F325" i="18"/>
  <c r="N324" i="18"/>
  <c r="R324" i="18" s="1"/>
  <c r="S324" i="18" s="1"/>
  <c r="T324" i="18" s="1"/>
  <c r="N323" i="18"/>
  <c r="R323" i="18" s="1"/>
  <c r="N322" i="18"/>
  <c r="R322" i="18" s="1"/>
  <c r="S322" i="18" s="1"/>
  <c r="T322" i="18" s="1"/>
  <c r="N321" i="18"/>
  <c r="R321" i="18" s="1"/>
  <c r="S321" i="18" s="1"/>
  <c r="T321" i="18" s="1"/>
  <c r="N320" i="18"/>
  <c r="R320" i="18" s="1"/>
  <c r="S320" i="18" s="1"/>
  <c r="T320" i="18" s="1"/>
  <c r="N319" i="18"/>
  <c r="R319" i="18" s="1"/>
  <c r="S319" i="18" s="1"/>
  <c r="T319" i="18" s="1"/>
  <c r="N318" i="18"/>
  <c r="R318" i="18" s="1"/>
  <c r="S318" i="18" s="1"/>
  <c r="T318" i="18" s="1"/>
  <c r="N317" i="18"/>
  <c r="R317" i="18" s="1"/>
  <c r="S317" i="18" s="1"/>
  <c r="T317" i="18" s="1"/>
  <c r="N316" i="18"/>
  <c r="R316" i="18" s="1"/>
  <c r="N315" i="18"/>
  <c r="R315" i="18" s="1"/>
  <c r="S315" i="18" s="1"/>
  <c r="T315" i="18" s="1"/>
  <c r="N314" i="18"/>
  <c r="R314" i="18" s="1"/>
  <c r="S314" i="18" s="1"/>
  <c r="T314" i="18" s="1"/>
  <c r="N313" i="18"/>
  <c r="R313" i="18" s="1"/>
  <c r="N312" i="18"/>
  <c r="R312" i="18" s="1"/>
  <c r="S312" i="18" s="1"/>
  <c r="T312" i="18" s="1"/>
  <c r="N311" i="18"/>
  <c r="R311" i="18" s="1"/>
  <c r="S311" i="18" s="1"/>
  <c r="T311" i="18" s="1"/>
  <c r="N310" i="18"/>
  <c r="R310" i="18" s="1"/>
  <c r="S310" i="18" s="1"/>
  <c r="T310" i="18" s="1"/>
  <c r="N309" i="18"/>
  <c r="R309" i="18" s="1"/>
  <c r="S309" i="18" s="1"/>
  <c r="T309" i="18" s="1"/>
  <c r="N308" i="18"/>
  <c r="R308" i="18" s="1"/>
  <c r="S308" i="18" s="1"/>
  <c r="T308" i="18" s="1"/>
  <c r="N307" i="18"/>
  <c r="R307" i="18" s="1"/>
  <c r="S307" i="18" s="1"/>
  <c r="T307" i="18" s="1"/>
  <c r="N306" i="18"/>
  <c r="R306" i="18" s="1"/>
  <c r="S306" i="18" s="1"/>
  <c r="T306" i="18" s="1"/>
  <c r="N305" i="18"/>
  <c r="R305" i="18" s="1"/>
  <c r="N304" i="18"/>
  <c r="R304" i="18" s="1"/>
  <c r="S304" i="18" s="1"/>
  <c r="T304" i="18" s="1"/>
  <c r="N303" i="18"/>
  <c r="R303" i="18" s="1"/>
  <c r="S303" i="18" s="1"/>
  <c r="T303" i="18" s="1"/>
  <c r="N302" i="18"/>
  <c r="R302" i="18" s="1"/>
  <c r="N301" i="18"/>
  <c r="R301" i="18" s="1"/>
  <c r="S301" i="18" s="1"/>
  <c r="T301" i="18" s="1"/>
  <c r="N300" i="18"/>
  <c r="R300" i="18" s="1"/>
  <c r="S300" i="18" s="1"/>
  <c r="T300" i="18" s="1"/>
  <c r="N299" i="18"/>
  <c r="R299" i="18" s="1"/>
  <c r="N298" i="18"/>
  <c r="R298" i="18" s="1"/>
  <c r="S298" i="18" s="1"/>
  <c r="T298" i="18" s="1"/>
  <c r="N297" i="18"/>
  <c r="R297" i="18" s="1"/>
  <c r="S297" i="18" s="1"/>
  <c r="T297" i="18" s="1"/>
  <c r="N296" i="18"/>
  <c r="R296" i="18" s="1"/>
  <c r="S296" i="18" s="1"/>
  <c r="T296" i="18" s="1"/>
  <c r="N295" i="18"/>
  <c r="R295" i="18" s="1"/>
  <c r="S295" i="18" s="1"/>
  <c r="T295" i="18" s="1"/>
  <c r="N294" i="18"/>
  <c r="R294" i="18" s="1"/>
  <c r="S294" i="18" s="1"/>
  <c r="T294" i="18" s="1"/>
  <c r="N293" i="18"/>
  <c r="R293" i="18" s="1"/>
  <c r="S293" i="18" s="1"/>
  <c r="T293" i="18" s="1"/>
  <c r="N292" i="18"/>
  <c r="R292" i="18" s="1"/>
  <c r="N291" i="18"/>
  <c r="R291" i="18" s="1"/>
  <c r="S291" i="18" s="1"/>
  <c r="T291" i="18" s="1"/>
  <c r="N290" i="18"/>
  <c r="R290" i="18" s="1"/>
  <c r="S290" i="18" s="1"/>
  <c r="T290" i="18" s="1"/>
  <c r="N289" i="18"/>
  <c r="R289" i="18" s="1"/>
  <c r="N288" i="18"/>
  <c r="R288" i="18" s="1"/>
  <c r="S288" i="18" s="1"/>
  <c r="T288" i="18" s="1"/>
  <c r="N287" i="18"/>
  <c r="R287" i="18" s="1"/>
  <c r="S287" i="18" s="1"/>
  <c r="T287" i="18" s="1"/>
  <c r="N286" i="18"/>
  <c r="R286" i="18" s="1"/>
  <c r="S286" i="18" s="1"/>
  <c r="T286" i="18" s="1"/>
  <c r="N285" i="18"/>
  <c r="R285" i="18" s="1"/>
  <c r="S285" i="18" s="1"/>
  <c r="T285" i="18" s="1"/>
  <c r="N284" i="18"/>
  <c r="R284" i="18" s="1"/>
  <c r="S284" i="18" s="1"/>
  <c r="T284" i="18" s="1"/>
  <c r="N283" i="18"/>
  <c r="R283" i="18" s="1"/>
  <c r="S283" i="18" s="1"/>
  <c r="T283" i="18" s="1"/>
  <c r="N282" i="18"/>
  <c r="R282" i="18" s="1"/>
  <c r="N281" i="18"/>
  <c r="R281" i="18" s="1"/>
  <c r="S281" i="18" s="1"/>
  <c r="T281" i="18" s="1"/>
  <c r="N280" i="18"/>
  <c r="R280" i="18" s="1"/>
  <c r="S280" i="18" s="1"/>
  <c r="T280" i="18" s="1"/>
  <c r="N279" i="18"/>
  <c r="R279" i="18" s="1"/>
  <c r="N278" i="18"/>
  <c r="R278" i="18" s="1"/>
  <c r="N277" i="18"/>
  <c r="R277" i="18" s="1"/>
  <c r="N276" i="18"/>
  <c r="R276" i="18" s="1"/>
  <c r="N275" i="18"/>
  <c r="R275" i="18" s="1"/>
  <c r="S275" i="18" s="1"/>
  <c r="T275" i="18" s="1"/>
  <c r="N274" i="18"/>
  <c r="R274" i="18" s="1"/>
  <c r="S274" i="18" s="1"/>
  <c r="T274" i="18" s="1"/>
  <c r="N273" i="18"/>
  <c r="R273" i="18" s="1"/>
  <c r="N272" i="18"/>
  <c r="R272" i="18" s="1"/>
  <c r="N271" i="18"/>
  <c r="R271" i="18" s="1"/>
  <c r="S271" i="18" s="1"/>
  <c r="T271" i="18" s="1"/>
  <c r="N270" i="18"/>
  <c r="R270" i="18" s="1"/>
  <c r="N269" i="18"/>
  <c r="R269" i="18" s="1"/>
  <c r="S269" i="18" s="1"/>
  <c r="T269" i="18" s="1"/>
  <c r="N268" i="18"/>
  <c r="R268" i="18" s="1"/>
  <c r="S268" i="18" s="1"/>
  <c r="T268" i="18" s="1"/>
  <c r="N267" i="18"/>
  <c r="R267" i="18" s="1"/>
  <c r="N266" i="18"/>
  <c r="R266" i="18" s="1"/>
  <c r="N265" i="18"/>
  <c r="R265" i="18" s="1"/>
  <c r="N264" i="18"/>
  <c r="R264" i="18" s="1"/>
  <c r="S264" i="18" s="1"/>
  <c r="T264" i="18" s="1"/>
  <c r="N263" i="18"/>
  <c r="R263" i="18" s="1"/>
  <c r="S263" i="18" s="1"/>
  <c r="T263" i="18" s="1"/>
  <c r="N262" i="18"/>
  <c r="R262" i="18" s="1"/>
  <c r="N261" i="18"/>
  <c r="R261" i="18" s="1"/>
  <c r="S261" i="18" s="1"/>
  <c r="T261" i="18" s="1"/>
  <c r="N260" i="18"/>
  <c r="R260" i="18" s="1"/>
  <c r="N259" i="18"/>
  <c r="R259" i="18" s="1"/>
  <c r="N258" i="18"/>
  <c r="R258" i="18" s="1"/>
  <c r="N257" i="18"/>
  <c r="R257" i="18" s="1"/>
  <c r="N256" i="18"/>
  <c r="R256" i="18" s="1"/>
  <c r="S256" i="18" s="1"/>
  <c r="T256" i="18" s="1"/>
  <c r="N255" i="18"/>
  <c r="R255" i="18" s="1"/>
  <c r="S255" i="18" s="1"/>
  <c r="T255" i="18" s="1"/>
  <c r="R254" i="18"/>
  <c r="N254" i="18"/>
  <c r="N253" i="18"/>
  <c r="R253" i="18" s="1"/>
  <c r="N252" i="18"/>
  <c r="R252" i="18" s="1"/>
  <c r="N251" i="18"/>
  <c r="R251" i="18" s="1"/>
  <c r="N250" i="18"/>
  <c r="R250" i="18" s="1"/>
  <c r="S250" i="18" s="1"/>
  <c r="T250" i="18" s="1"/>
  <c r="N249" i="18"/>
  <c r="R249" i="18" s="1"/>
  <c r="N248" i="18"/>
  <c r="R248" i="18" s="1"/>
  <c r="S248" i="18" s="1"/>
  <c r="T248" i="18" s="1"/>
  <c r="N247" i="18"/>
  <c r="R247" i="18" s="1"/>
  <c r="S247" i="18" s="1"/>
  <c r="T247" i="18" s="1"/>
  <c r="N246" i="18"/>
  <c r="R246" i="18" s="1"/>
  <c r="N245" i="18"/>
  <c r="R245" i="18" s="1"/>
  <c r="N244" i="18"/>
  <c r="R244" i="18" s="1"/>
  <c r="S244" i="18" s="1"/>
  <c r="T244" i="18" s="1"/>
  <c r="N243" i="18"/>
  <c r="R243" i="18" s="1"/>
  <c r="S243" i="18" s="1"/>
  <c r="T243" i="18" s="1"/>
  <c r="N242" i="18"/>
  <c r="R242" i="18" s="1"/>
  <c r="S242" i="18" s="1"/>
  <c r="T242" i="18" s="1"/>
  <c r="N241" i="18"/>
  <c r="R241" i="18" s="1"/>
  <c r="S241" i="18" s="1"/>
  <c r="T241" i="18" s="1"/>
  <c r="R240" i="18"/>
  <c r="N240" i="18"/>
  <c r="N239" i="18"/>
  <c r="R239" i="18" s="1"/>
  <c r="N238" i="18"/>
  <c r="R238" i="18" s="1"/>
  <c r="N237" i="18"/>
  <c r="R237" i="18" s="1"/>
  <c r="N236" i="18"/>
  <c r="R236" i="18" s="1"/>
  <c r="N235" i="18"/>
  <c r="R235" i="18" s="1"/>
  <c r="N234" i="18"/>
  <c r="R234" i="18" s="1"/>
  <c r="N233" i="18"/>
  <c r="R233" i="18" s="1"/>
  <c r="N232" i="18"/>
  <c r="R232" i="18" s="1"/>
  <c r="S232" i="18" s="1"/>
  <c r="T232" i="18" s="1"/>
  <c r="N231" i="18"/>
  <c r="R231" i="18" s="1"/>
  <c r="S231" i="18" s="1"/>
  <c r="T231" i="18" s="1"/>
  <c r="N230" i="18"/>
  <c r="R230" i="18" s="1"/>
  <c r="N229" i="18"/>
  <c r="R229" i="18" s="1"/>
  <c r="N228" i="18"/>
  <c r="R228" i="18" s="1"/>
  <c r="N227" i="18"/>
  <c r="R227" i="18" s="1"/>
  <c r="N226" i="18"/>
  <c r="R226" i="18" s="1"/>
  <c r="S226" i="18" s="1"/>
  <c r="T226" i="18" s="1"/>
  <c r="N225" i="18"/>
  <c r="R225" i="18" s="1"/>
  <c r="S225" i="18" s="1"/>
  <c r="T225" i="18" s="1"/>
  <c r="N224" i="18"/>
  <c r="R224" i="18" s="1"/>
  <c r="N223" i="18"/>
  <c r="R223" i="18" s="1"/>
  <c r="N222" i="18"/>
  <c r="R222" i="18" s="1"/>
  <c r="N221" i="18"/>
  <c r="R221" i="18" s="1"/>
  <c r="N220" i="18"/>
  <c r="R220" i="18" s="1"/>
  <c r="S220" i="18" s="1"/>
  <c r="T220" i="18" s="1"/>
  <c r="N219" i="18"/>
  <c r="R219" i="18" s="1"/>
  <c r="S219" i="18" s="1"/>
  <c r="T219" i="18" s="1"/>
  <c r="N218" i="18"/>
  <c r="R218" i="18" s="1"/>
  <c r="S218" i="18" s="1"/>
  <c r="T218" i="18" s="1"/>
  <c r="N217" i="18"/>
  <c r="R217" i="18" s="1"/>
  <c r="N216" i="18"/>
  <c r="R216" i="18" s="1"/>
  <c r="N215" i="18"/>
  <c r="R215" i="18" s="1"/>
  <c r="N214" i="18"/>
  <c r="R214" i="18" s="1"/>
  <c r="N213" i="18"/>
  <c r="R213" i="18" s="1"/>
  <c r="S213" i="18" s="1"/>
  <c r="T213" i="18" s="1"/>
  <c r="N212" i="18"/>
  <c r="R212" i="18" s="1"/>
  <c r="N211" i="18"/>
  <c r="R211" i="18" s="1"/>
  <c r="N210" i="18"/>
  <c r="R210" i="18" s="1"/>
  <c r="N209" i="18"/>
  <c r="R209" i="18" s="1"/>
  <c r="N208" i="18"/>
  <c r="R208" i="18" s="1"/>
  <c r="N207" i="18"/>
  <c r="R207" i="18" s="1"/>
  <c r="N206" i="18"/>
  <c r="R206" i="18" s="1"/>
  <c r="N205" i="18"/>
  <c r="R205" i="18" s="1"/>
  <c r="N204" i="18"/>
  <c r="R204" i="18" s="1"/>
  <c r="N203" i="18"/>
  <c r="R203" i="18" s="1"/>
  <c r="S203" i="18" s="1"/>
  <c r="T203" i="18" s="1"/>
  <c r="N202" i="18"/>
  <c r="R202" i="18" s="1"/>
  <c r="N201" i="18"/>
  <c r="R201" i="18" s="1"/>
  <c r="N200" i="18"/>
  <c r="R200" i="18" s="1"/>
  <c r="N199" i="18"/>
  <c r="R199" i="18" s="1"/>
  <c r="N198" i="18"/>
  <c r="R198" i="18" s="1"/>
  <c r="N197" i="18"/>
  <c r="R197" i="18" s="1"/>
  <c r="N196" i="18"/>
  <c r="R196" i="18" s="1"/>
  <c r="N195" i="18"/>
  <c r="R195" i="18" s="1"/>
  <c r="N194" i="18"/>
  <c r="R194" i="18" s="1"/>
  <c r="N193" i="18"/>
  <c r="R193" i="18" s="1"/>
  <c r="N192" i="18"/>
  <c r="R192" i="18" s="1"/>
  <c r="N191" i="18"/>
  <c r="R191" i="18" s="1"/>
  <c r="S191" i="18" s="1"/>
  <c r="T191" i="18" s="1"/>
  <c r="N190" i="18"/>
  <c r="R190" i="18" s="1"/>
  <c r="N189" i="18"/>
  <c r="R189" i="18" s="1"/>
  <c r="N188" i="18"/>
  <c r="R188" i="18" s="1"/>
  <c r="N187" i="18"/>
  <c r="R187" i="18" s="1"/>
  <c r="N186" i="18"/>
  <c r="R186" i="18" s="1"/>
  <c r="N185" i="18"/>
  <c r="R185" i="18" s="1"/>
  <c r="N184" i="18"/>
  <c r="R184" i="18" s="1"/>
  <c r="N183" i="18"/>
  <c r="R183" i="18" s="1"/>
  <c r="N182" i="18"/>
  <c r="R182" i="18" s="1"/>
  <c r="N181" i="18"/>
  <c r="R181" i="18" s="1"/>
  <c r="N180" i="18"/>
  <c r="R180" i="18" s="1"/>
  <c r="N179" i="18"/>
  <c r="R179" i="18" s="1"/>
  <c r="N178" i="18"/>
  <c r="R178" i="18" s="1"/>
  <c r="N177" i="18"/>
  <c r="R177" i="18" s="1"/>
  <c r="R176" i="18"/>
  <c r="N176" i="18"/>
  <c r="N175" i="18"/>
  <c r="R175" i="18" s="1"/>
  <c r="N174" i="18"/>
  <c r="R174" i="18" s="1"/>
  <c r="S174" i="18" s="1"/>
  <c r="T174" i="18" s="1"/>
  <c r="N173" i="18"/>
  <c r="R173" i="18" s="1"/>
  <c r="N172" i="18"/>
  <c r="R172" i="18" s="1"/>
  <c r="N171" i="18"/>
  <c r="R171" i="18" s="1"/>
  <c r="N170" i="18"/>
  <c r="R170" i="18" s="1"/>
  <c r="S170" i="18" s="1"/>
  <c r="T170" i="18" s="1"/>
  <c r="N169" i="18"/>
  <c r="R169" i="18" s="1"/>
  <c r="N168" i="18"/>
  <c r="R168" i="18" s="1"/>
  <c r="S168" i="18" s="1"/>
  <c r="T168" i="18" s="1"/>
  <c r="N167" i="18"/>
  <c r="R167" i="18" s="1"/>
  <c r="N166" i="18"/>
  <c r="R166" i="18" s="1"/>
  <c r="N165" i="18"/>
  <c r="R165" i="18" s="1"/>
  <c r="N164" i="18"/>
  <c r="R164" i="18" s="1"/>
  <c r="N163" i="18"/>
  <c r="R163" i="18" s="1"/>
  <c r="N162" i="18"/>
  <c r="R162" i="18" s="1"/>
  <c r="N161" i="18"/>
  <c r="R161" i="18" s="1"/>
  <c r="N160" i="18"/>
  <c r="R160" i="18" s="1"/>
  <c r="N159" i="18"/>
  <c r="R159" i="18" s="1"/>
  <c r="N158" i="18"/>
  <c r="R158" i="18" s="1"/>
  <c r="N157" i="18"/>
  <c r="R157" i="18" s="1"/>
  <c r="N156" i="18"/>
  <c r="R156" i="18" s="1"/>
  <c r="N155" i="18"/>
  <c r="R155" i="18" s="1"/>
  <c r="S155" i="18" s="1"/>
  <c r="T155" i="18" s="1"/>
  <c r="N154" i="18"/>
  <c r="R154" i="18" s="1"/>
  <c r="N153" i="18"/>
  <c r="R153" i="18" s="1"/>
  <c r="N152" i="18"/>
  <c r="R152" i="18" s="1"/>
  <c r="N151" i="18"/>
  <c r="R151" i="18" s="1"/>
  <c r="N150" i="18"/>
  <c r="R150" i="18" s="1"/>
  <c r="N149" i="18"/>
  <c r="R149" i="18" s="1"/>
  <c r="N148" i="18"/>
  <c r="R148" i="18" s="1"/>
  <c r="S148" i="18" s="1"/>
  <c r="T148" i="18" s="1"/>
  <c r="N147" i="18"/>
  <c r="R147" i="18" s="1"/>
  <c r="N146" i="18"/>
  <c r="R146" i="18" s="1"/>
  <c r="N145" i="18"/>
  <c r="R145" i="18" s="1"/>
  <c r="S145" i="18" s="1"/>
  <c r="T145" i="18" s="1"/>
  <c r="N144" i="18"/>
  <c r="R144" i="18" s="1"/>
  <c r="N143" i="18"/>
  <c r="R143" i="18" s="1"/>
  <c r="N142" i="18"/>
  <c r="R142" i="18" s="1"/>
  <c r="N141" i="18"/>
  <c r="R141" i="18" s="1"/>
  <c r="N140" i="18"/>
  <c r="R140" i="18" s="1"/>
  <c r="N139" i="18"/>
  <c r="R139" i="18" s="1"/>
  <c r="N138" i="18"/>
  <c r="R138" i="18" s="1"/>
  <c r="N137" i="18"/>
  <c r="R137" i="18" s="1"/>
  <c r="N136" i="18"/>
  <c r="R136" i="18" s="1"/>
  <c r="N135" i="18"/>
  <c r="R135" i="18" s="1"/>
  <c r="N134" i="18"/>
  <c r="R134" i="18" s="1"/>
  <c r="N133" i="18"/>
  <c r="R133" i="18" s="1"/>
  <c r="N132" i="18"/>
  <c r="R132" i="18" s="1"/>
  <c r="N131" i="18"/>
  <c r="R131" i="18" s="1"/>
  <c r="N130" i="18"/>
  <c r="R130" i="18" s="1"/>
  <c r="S130" i="18" s="1"/>
  <c r="T130" i="18" s="1"/>
  <c r="N129" i="18"/>
  <c r="R129" i="18" s="1"/>
  <c r="N128" i="18"/>
  <c r="R128" i="18" s="1"/>
  <c r="S128" i="18" s="1"/>
  <c r="T128" i="18" s="1"/>
  <c r="N127" i="18"/>
  <c r="R127" i="18" s="1"/>
  <c r="N126" i="18"/>
  <c r="R126" i="18" s="1"/>
  <c r="N125" i="18"/>
  <c r="R125" i="18" s="1"/>
  <c r="N124" i="18"/>
  <c r="R124" i="18" s="1"/>
  <c r="N123" i="18"/>
  <c r="R123" i="18" s="1"/>
  <c r="N122" i="18"/>
  <c r="R122" i="18" s="1"/>
  <c r="N121" i="18"/>
  <c r="R121" i="18" s="1"/>
  <c r="N120" i="18"/>
  <c r="R120" i="18" s="1"/>
  <c r="N119" i="18"/>
  <c r="R119" i="18" s="1"/>
  <c r="N118" i="18"/>
  <c r="R118" i="18" s="1"/>
  <c r="N117" i="18"/>
  <c r="R117" i="18" s="1"/>
  <c r="N116" i="18"/>
  <c r="R116" i="18" s="1"/>
  <c r="N115" i="18"/>
  <c r="R115" i="18" s="1"/>
  <c r="N114" i="18"/>
  <c r="R114" i="18" s="1"/>
  <c r="S114" i="18" s="1"/>
  <c r="T114" i="18" s="1"/>
  <c r="N113" i="18"/>
  <c r="R113" i="18" s="1"/>
  <c r="N112" i="18"/>
  <c r="R112" i="18" s="1"/>
  <c r="N111" i="18"/>
  <c r="R111" i="18" s="1"/>
  <c r="N110" i="18"/>
  <c r="R110" i="18" s="1"/>
  <c r="N109" i="18"/>
  <c r="R109" i="18" s="1"/>
  <c r="N108" i="18"/>
  <c r="R108" i="18" s="1"/>
  <c r="N107" i="18"/>
  <c r="R107" i="18" s="1"/>
  <c r="N106" i="18"/>
  <c r="R106" i="18" s="1"/>
  <c r="N105" i="18"/>
  <c r="R105" i="18" s="1"/>
  <c r="N104" i="18"/>
  <c r="R104" i="18" s="1"/>
  <c r="N103" i="18"/>
  <c r="R103" i="18" s="1"/>
  <c r="N102" i="18"/>
  <c r="R102" i="18" s="1"/>
  <c r="N101" i="18"/>
  <c r="R101" i="18" s="1"/>
  <c r="N100" i="18"/>
  <c r="R100" i="18" s="1"/>
  <c r="N99" i="18"/>
  <c r="R99" i="18" s="1"/>
  <c r="N98" i="18"/>
  <c r="R98" i="18" s="1"/>
  <c r="N97" i="18"/>
  <c r="R97" i="18" s="1"/>
  <c r="N96" i="18"/>
  <c r="R96" i="18" s="1"/>
  <c r="N95" i="18"/>
  <c r="R95" i="18" s="1"/>
  <c r="N94" i="18"/>
  <c r="R94" i="18" s="1"/>
  <c r="N93" i="18"/>
  <c r="R93" i="18" s="1"/>
  <c r="S93" i="18" s="1"/>
  <c r="T93" i="18" s="1"/>
  <c r="N92" i="18"/>
  <c r="R92" i="18" s="1"/>
  <c r="N91" i="18"/>
  <c r="R91" i="18" s="1"/>
  <c r="N90" i="18"/>
  <c r="R90" i="18" s="1"/>
  <c r="N89" i="18"/>
  <c r="R89" i="18" s="1"/>
  <c r="N88" i="18"/>
  <c r="R88" i="18" s="1"/>
  <c r="N87" i="18"/>
  <c r="R87" i="18" s="1"/>
  <c r="N86" i="18"/>
  <c r="R86" i="18" s="1"/>
  <c r="N85" i="18"/>
  <c r="R85" i="18" s="1"/>
  <c r="N84" i="18"/>
  <c r="R84" i="18" s="1"/>
  <c r="S84" i="18" s="1"/>
  <c r="T84" i="18" s="1"/>
  <c r="N83" i="18"/>
  <c r="R83" i="18" s="1"/>
  <c r="N82" i="18"/>
  <c r="R82" i="18" s="1"/>
  <c r="N81" i="18"/>
  <c r="R81" i="18" s="1"/>
  <c r="N80" i="18"/>
  <c r="R80" i="18" s="1"/>
  <c r="N79" i="18"/>
  <c r="R79" i="18" s="1"/>
  <c r="N78" i="18"/>
  <c r="R78" i="18" s="1"/>
  <c r="N77" i="18"/>
  <c r="R77" i="18" s="1"/>
  <c r="N76" i="18"/>
  <c r="R76" i="18" s="1"/>
  <c r="N75" i="18"/>
  <c r="R75" i="18" s="1"/>
  <c r="N74" i="18"/>
  <c r="R74" i="18" s="1"/>
  <c r="N73" i="18"/>
  <c r="R73" i="18" s="1"/>
  <c r="N72" i="18"/>
  <c r="R72" i="18" s="1"/>
  <c r="N71" i="18"/>
  <c r="R71" i="18" s="1"/>
  <c r="N70" i="18"/>
  <c r="R70" i="18" s="1"/>
  <c r="N69" i="18"/>
  <c r="R69" i="18" s="1"/>
  <c r="N68" i="18"/>
  <c r="R68" i="18" s="1"/>
  <c r="S68" i="18" s="1"/>
  <c r="T68" i="18" s="1"/>
  <c r="N67" i="18"/>
  <c r="R67" i="18" s="1"/>
  <c r="N66" i="18"/>
  <c r="R66" i="18" s="1"/>
  <c r="N65" i="18"/>
  <c r="R65" i="18" s="1"/>
  <c r="N64" i="18"/>
  <c r="R64" i="18" s="1"/>
  <c r="N63" i="18"/>
  <c r="R63" i="18" s="1"/>
  <c r="N62" i="18"/>
  <c r="R62" i="18" s="1"/>
  <c r="N61" i="18"/>
  <c r="R61" i="18" s="1"/>
  <c r="N60" i="18"/>
  <c r="R60" i="18" s="1"/>
  <c r="N59" i="18"/>
  <c r="R59" i="18" s="1"/>
  <c r="N58" i="18"/>
  <c r="R58" i="18" s="1"/>
  <c r="N57" i="18"/>
  <c r="R57" i="18" s="1"/>
  <c r="N56" i="18"/>
  <c r="R56" i="18" s="1"/>
  <c r="N55" i="18"/>
  <c r="R55" i="18" s="1"/>
  <c r="N54" i="18"/>
  <c r="R54" i="18" s="1"/>
  <c r="S54" i="18" s="1"/>
  <c r="T54" i="18" s="1"/>
  <c r="N53" i="18"/>
  <c r="R53" i="18" s="1"/>
  <c r="N52" i="18"/>
  <c r="R52" i="18" s="1"/>
  <c r="N51" i="18"/>
  <c r="E51" i="18"/>
  <c r="N50" i="18"/>
  <c r="R50" i="18" s="1"/>
  <c r="N49" i="18"/>
  <c r="R49" i="18" s="1"/>
  <c r="S49" i="18" s="1"/>
  <c r="T49" i="18" s="1"/>
  <c r="N48" i="18"/>
  <c r="R48" i="18" s="1"/>
  <c r="S48" i="18" s="1"/>
  <c r="T48" i="18" s="1"/>
  <c r="N47" i="18"/>
  <c r="R47" i="18" s="1"/>
  <c r="N46" i="18"/>
  <c r="R46" i="18" s="1"/>
  <c r="N45" i="18"/>
  <c r="R45" i="18" s="1"/>
  <c r="N44" i="18"/>
  <c r="R44" i="18" s="1"/>
  <c r="N43" i="18"/>
  <c r="R43" i="18" s="1"/>
  <c r="N42" i="18"/>
  <c r="R42" i="18" s="1"/>
  <c r="N41" i="18"/>
  <c r="R41" i="18" s="1"/>
  <c r="N40" i="18"/>
  <c r="R40" i="18" s="1"/>
  <c r="N39" i="18"/>
  <c r="R39" i="18" s="1"/>
  <c r="N38" i="18"/>
  <c r="R38" i="18" s="1"/>
  <c r="S38" i="18" s="1"/>
  <c r="T38" i="18" s="1"/>
  <c r="N37" i="18"/>
  <c r="R37" i="18" s="1"/>
  <c r="N36" i="18"/>
  <c r="R36" i="18" s="1"/>
  <c r="N35" i="18"/>
  <c r="R35" i="18" s="1"/>
  <c r="N34" i="18"/>
  <c r="R34" i="18" s="1"/>
  <c r="N33" i="18"/>
  <c r="R33" i="18" s="1"/>
  <c r="N32" i="18"/>
  <c r="R32" i="18" s="1"/>
  <c r="N31" i="18"/>
  <c r="R31" i="18" s="1"/>
  <c r="N30" i="18"/>
  <c r="R30" i="18" s="1"/>
  <c r="N29" i="18"/>
  <c r="R29" i="18" s="1"/>
  <c r="N28" i="18"/>
  <c r="R28" i="18" s="1"/>
  <c r="N27" i="18"/>
  <c r="R27" i="18" s="1"/>
  <c r="N26" i="18"/>
  <c r="R26" i="18" s="1"/>
  <c r="N25" i="18"/>
  <c r="R25" i="18" s="1"/>
  <c r="N24" i="18"/>
  <c r="R24" i="18" s="1"/>
  <c r="N23" i="18"/>
  <c r="R23" i="18" s="1"/>
  <c r="N22" i="18"/>
  <c r="R22" i="18" s="1"/>
  <c r="N21" i="18"/>
  <c r="R21" i="18" s="1"/>
  <c r="N20" i="18"/>
  <c r="R20" i="18" s="1"/>
  <c r="S20" i="18" s="1"/>
  <c r="T20" i="18" s="1"/>
  <c r="N19" i="18"/>
  <c r="R19" i="18" s="1"/>
  <c r="N18" i="18"/>
  <c r="R18" i="18" s="1"/>
  <c r="N17" i="18"/>
  <c r="R17" i="18" s="1"/>
  <c r="N16" i="18"/>
  <c r="R16" i="18" s="1"/>
  <c r="N15" i="18"/>
  <c r="R15" i="18" s="1"/>
  <c r="N14" i="18"/>
  <c r="R14" i="18" s="1"/>
  <c r="N13" i="18"/>
  <c r="R13" i="18" s="1"/>
  <c r="N12" i="18"/>
  <c r="R12" i="18" s="1"/>
  <c r="N11" i="18"/>
  <c r="R11" i="18" s="1"/>
  <c r="N10" i="18"/>
  <c r="R10" i="18" s="1"/>
  <c r="N9" i="18"/>
  <c r="R9" i="18" s="1"/>
  <c r="N8" i="18"/>
  <c r="R8" i="18" s="1"/>
  <c r="N7" i="18"/>
  <c r="R7" i="18" s="1"/>
  <c r="N6" i="18"/>
  <c r="R6" i="18" s="1"/>
  <c r="N5" i="18"/>
  <c r="R5" i="18" s="1"/>
  <c r="N4" i="18"/>
  <c r="R4" i="18" s="1"/>
  <c r="N3" i="18"/>
  <c r="R3" i="18" s="1"/>
  <c r="S181" i="18" l="1"/>
  <c r="T181" i="18" s="1"/>
  <c r="S189" i="18"/>
  <c r="T189" i="18" s="1"/>
  <c r="S197" i="18"/>
  <c r="T197" i="18" s="1"/>
  <c r="S151" i="18"/>
  <c r="T151" i="18" s="1"/>
  <c r="S89" i="18"/>
  <c r="T89" i="18" s="1"/>
  <c r="S96" i="18"/>
  <c r="T96" i="18" s="1"/>
  <c r="S111" i="18"/>
  <c r="T111" i="18" s="1"/>
  <c r="S252" i="18"/>
  <c r="T252" i="18" s="1"/>
  <c r="S109" i="18"/>
  <c r="T109" i="18" s="1"/>
  <c r="S125" i="18"/>
  <c r="T125" i="18" s="1"/>
  <c r="S245" i="18"/>
  <c r="T245" i="18" s="1"/>
  <c r="S108" i="18"/>
  <c r="T108" i="18" s="1"/>
  <c r="S272" i="18"/>
  <c r="T272" i="18" s="1"/>
  <c r="S87" i="18"/>
  <c r="T87" i="18" s="1"/>
  <c r="S228" i="18"/>
  <c r="T228" i="18" s="1"/>
  <c r="S95" i="18"/>
  <c r="T95" i="18" s="1"/>
  <c r="S133" i="18"/>
  <c r="T133" i="18" s="1"/>
  <c r="S215" i="18"/>
  <c r="T215" i="18" s="1"/>
  <c r="S91" i="18"/>
  <c r="T91" i="18" s="1"/>
  <c r="S208" i="18"/>
  <c r="T208" i="18" s="1"/>
  <c r="S75" i="18"/>
  <c r="T75" i="18" s="1"/>
  <c r="S140" i="18"/>
  <c r="T140" i="18" s="1"/>
  <c r="S199" i="18"/>
  <c r="T199" i="18" s="1"/>
  <c r="S121" i="18"/>
  <c r="T121" i="18" s="1"/>
  <c r="S149" i="18"/>
  <c r="T149" i="18" s="1"/>
  <c r="S124" i="18"/>
  <c r="T124" i="18" s="1"/>
  <c r="S103" i="18"/>
  <c r="T103" i="18" s="1"/>
  <c r="S115" i="18"/>
  <c r="T115" i="18" s="1"/>
  <c r="S129" i="18"/>
  <c r="T129" i="18" s="1"/>
  <c r="S279" i="18"/>
  <c r="T279" i="18" s="1"/>
  <c r="S17" i="18"/>
  <c r="T17" i="18" s="1"/>
  <c r="S78" i="18"/>
  <c r="T78" i="18" s="1"/>
  <c r="S153" i="18"/>
  <c r="T153" i="18" s="1"/>
  <c r="S164" i="18"/>
  <c r="T164" i="18" s="1"/>
  <c r="S206" i="18"/>
  <c r="T206" i="18" s="1"/>
  <c r="S239" i="18"/>
  <c r="T239" i="18" s="1"/>
  <c r="S258" i="18"/>
  <c r="T258" i="18" s="1"/>
  <c r="S266" i="18"/>
  <c r="T266" i="18" s="1"/>
  <c r="S273" i="18"/>
  <c r="T273" i="18" s="1"/>
  <c r="S302" i="18"/>
  <c r="T302" i="18" s="1"/>
  <c r="S10" i="18"/>
  <c r="T10" i="18" s="1"/>
  <c r="S18" i="18"/>
  <c r="T18" i="18" s="1"/>
  <c r="S26" i="18"/>
  <c r="T26" i="18" s="1"/>
  <c r="S34" i="18"/>
  <c r="T34" i="18" s="1"/>
  <c r="S42" i="18"/>
  <c r="T42" i="18" s="1"/>
  <c r="S50" i="18"/>
  <c r="T50" i="18" s="1"/>
  <c r="S57" i="18"/>
  <c r="T57" i="18" s="1"/>
  <c r="S65" i="18"/>
  <c r="T65" i="18" s="1"/>
  <c r="S72" i="18"/>
  <c r="T72" i="18" s="1"/>
  <c r="S86" i="18"/>
  <c r="T86" i="18" s="1"/>
  <c r="S120" i="18"/>
  <c r="T120" i="18" s="1"/>
  <c r="S136" i="18"/>
  <c r="T136" i="18" s="1"/>
  <c r="S143" i="18"/>
  <c r="T143" i="18" s="1"/>
  <c r="S154" i="18"/>
  <c r="T154" i="18" s="1"/>
  <c r="S165" i="18"/>
  <c r="T165" i="18" s="1"/>
  <c r="S173" i="18"/>
  <c r="T173" i="18" s="1"/>
  <c r="S179" i="18"/>
  <c r="T179" i="18" s="1"/>
  <c r="S184" i="18"/>
  <c r="T184" i="18" s="1"/>
  <c r="S196" i="18"/>
  <c r="T196" i="18" s="1"/>
  <c r="S200" i="18"/>
  <c r="T200" i="18" s="1"/>
  <c r="S207" i="18"/>
  <c r="T207" i="18" s="1"/>
  <c r="S214" i="18"/>
  <c r="T214" i="18" s="1"/>
  <c r="S227" i="18"/>
  <c r="T227" i="18" s="1"/>
  <c r="S233" i="18"/>
  <c r="T233" i="18" s="1"/>
  <c r="S259" i="18"/>
  <c r="T259" i="18" s="1"/>
  <c r="S267" i="18"/>
  <c r="T267" i="18" s="1"/>
  <c r="S289" i="18"/>
  <c r="T289" i="18" s="1"/>
  <c r="S56" i="18"/>
  <c r="T56" i="18" s="1"/>
  <c r="S135" i="18"/>
  <c r="T135" i="18" s="1"/>
  <c r="S195" i="18"/>
  <c r="T195" i="18" s="1"/>
  <c r="S43" i="18"/>
  <c r="T43" i="18" s="1"/>
  <c r="S92" i="18"/>
  <c r="T92" i="18" s="1"/>
  <c r="S160" i="18"/>
  <c r="T160" i="18" s="1"/>
  <c r="S185" i="18"/>
  <c r="T185" i="18" s="1"/>
  <c r="S201" i="18"/>
  <c r="T201" i="18" s="1"/>
  <c r="S234" i="18"/>
  <c r="T234" i="18" s="1"/>
  <c r="S240" i="18"/>
  <c r="T240" i="18" s="1"/>
  <c r="S260" i="18"/>
  <c r="T260" i="18" s="1"/>
  <c r="S282" i="18"/>
  <c r="T282" i="18" s="1"/>
  <c r="S147" i="18"/>
  <c r="T147" i="18" s="1"/>
  <c r="S27" i="18"/>
  <c r="T27" i="18" s="1"/>
  <c r="S66" i="18"/>
  <c r="T66" i="18" s="1"/>
  <c r="S137" i="18"/>
  <c r="T137" i="18" s="1"/>
  <c r="S190" i="18"/>
  <c r="T190" i="18" s="1"/>
  <c r="S4" i="18"/>
  <c r="T4" i="18" s="1"/>
  <c r="S12" i="18"/>
  <c r="T12" i="18" s="1"/>
  <c r="S28" i="18"/>
  <c r="T28" i="18" s="1"/>
  <c r="S36" i="18"/>
  <c r="T36" i="18" s="1"/>
  <c r="S44" i="18"/>
  <c r="T44" i="18" s="1"/>
  <c r="S59" i="18"/>
  <c r="T59" i="18" s="1"/>
  <c r="S67" i="18"/>
  <c r="T67" i="18" s="1"/>
  <c r="S74" i="18"/>
  <c r="T74" i="18" s="1"/>
  <c r="S80" i="18"/>
  <c r="T80" i="18" s="1"/>
  <c r="S98" i="18"/>
  <c r="T98" i="18" s="1"/>
  <c r="S132" i="18"/>
  <c r="T132" i="18" s="1"/>
  <c r="S138" i="18"/>
  <c r="T138" i="18" s="1"/>
  <c r="S167" i="18"/>
  <c r="T167" i="18" s="1"/>
  <c r="S175" i="18"/>
  <c r="T175" i="18" s="1"/>
  <c r="S186" i="18"/>
  <c r="T186" i="18" s="1"/>
  <c r="S221" i="18"/>
  <c r="T221" i="18" s="1"/>
  <c r="S276" i="18"/>
  <c r="T276" i="18" s="1"/>
  <c r="S305" i="18"/>
  <c r="T305" i="18" s="1"/>
  <c r="S313" i="18"/>
  <c r="T313" i="18" s="1"/>
  <c r="S9" i="18"/>
  <c r="T9" i="18" s="1"/>
  <c r="S64" i="18"/>
  <c r="T64" i="18" s="1"/>
  <c r="S113" i="18"/>
  <c r="T113" i="18" s="1"/>
  <c r="S172" i="18"/>
  <c r="T172" i="18" s="1"/>
  <c r="S11" i="18"/>
  <c r="T11" i="18" s="1"/>
  <c r="E325" i="18"/>
  <c r="S97" i="18"/>
  <c r="T97" i="18" s="1"/>
  <c r="S131" i="18"/>
  <c r="T131" i="18" s="1"/>
  <c r="S21" i="18"/>
  <c r="T21" i="18" s="1"/>
  <c r="S52" i="18"/>
  <c r="T52" i="18" s="1"/>
  <c r="S81" i="18"/>
  <c r="T81" i="18" s="1"/>
  <c r="S99" i="18"/>
  <c r="T99" i="18" s="1"/>
  <c r="S105" i="18"/>
  <c r="T105" i="18" s="1"/>
  <c r="S110" i="18"/>
  <c r="T110" i="18" s="1"/>
  <c r="S116" i="18"/>
  <c r="T116" i="18" s="1"/>
  <c r="S122" i="18"/>
  <c r="T122" i="18" s="1"/>
  <c r="S127" i="18"/>
  <c r="T127" i="18" s="1"/>
  <c r="S139" i="18"/>
  <c r="T139" i="18" s="1"/>
  <c r="S150" i="18"/>
  <c r="T150" i="18" s="1"/>
  <c r="S156" i="18"/>
  <c r="T156" i="18" s="1"/>
  <c r="S161" i="18"/>
  <c r="T161" i="18" s="1"/>
  <c r="S198" i="18"/>
  <c r="T198" i="18" s="1"/>
  <c r="S202" i="18"/>
  <c r="T202" i="18" s="1"/>
  <c r="S209" i="18"/>
  <c r="T209" i="18" s="1"/>
  <c r="S222" i="18"/>
  <c r="T222" i="18" s="1"/>
  <c r="S229" i="18"/>
  <c r="T229" i="18" s="1"/>
  <c r="S235" i="18"/>
  <c r="T235" i="18" s="1"/>
  <c r="S254" i="18"/>
  <c r="T254" i="18" s="1"/>
  <c r="S262" i="18"/>
  <c r="T262" i="18" s="1"/>
  <c r="S270" i="18"/>
  <c r="T270" i="18" s="1"/>
  <c r="S277" i="18"/>
  <c r="T277" i="18" s="1"/>
  <c r="S25" i="18"/>
  <c r="T25" i="18" s="1"/>
  <c r="S85" i="18"/>
  <c r="T85" i="18" s="1"/>
  <c r="S119" i="18"/>
  <c r="T119" i="18" s="1"/>
  <c r="S183" i="18"/>
  <c r="T183" i="18" s="1"/>
  <c r="S35" i="18"/>
  <c r="T35" i="18" s="1"/>
  <c r="S104" i="18"/>
  <c r="T104" i="18" s="1"/>
  <c r="S29" i="18"/>
  <c r="T29" i="18" s="1"/>
  <c r="S6" i="18"/>
  <c r="T6" i="18" s="1"/>
  <c r="S30" i="18"/>
  <c r="T30" i="18" s="1"/>
  <c r="S53" i="18"/>
  <c r="T53" i="18" s="1"/>
  <c r="S82" i="18"/>
  <c r="T82" i="18" s="1"/>
  <c r="S94" i="18"/>
  <c r="T94" i="18" s="1"/>
  <c r="S157" i="18"/>
  <c r="T157" i="18" s="1"/>
  <c r="S176" i="18"/>
  <c r="T176" i="18" s="1"/>
  <c r="S216" i="18"/>
  <c r="T216" i="18" s="1"/>
  <c r="S278" i="18"/>
  <c r="T278" i="18" s="1"/>
  <c r="S299" i="18"/>
  <c r="T299" i="18" s="1"/>
  <c r="S323" i="18"/>
  <c r="T323" i="18" s="1"/>
  <c r="S33" i="18"/>
  <c r="T33" i="18" s="1"/>
  <c r="S71" i="18"/>
  <c r="T71" i="18" s="1"/>
  <c r="S142" i="18"/>
  <c r="T142" i="18" s="1"/>
  <c r="S19" i="18"/>
  <c r="T19" i="18" s="1"/>
  <c r="S73" i="18"/>
  <c r="T73" i="18" s="1"/>
  <c r="S126" i="18"/>
  <c r="T126" i="18" s="1"/>
  <c r="S144" i="18"/>
  <c r="T144" i="18" s="1"/>
  <c r="S166" i="18"/>
  <c r="T166" i="18" s="1"/>
  <c r="S180" i="18"/>
  <c r="T180" i="18" s="1"/>
  <c r="S246" i="18"/>
  <c r="T246" i="18" s="1"/>
  <c r="S13" i="18"/>
  <c r="T13" i="18" s="1"/>
  <c r="S37" i="18"/>
  <c r="T37" i="18" s="1"/>
  <c r="S60" i="18"/>
  <c r="T60" i="18" s="1"/>
  <c r="S88" i="18"/>
  <c r="T88" i="18" s="1"/>
  <c r="S22" i="18"/>
  <c r="T22" i="18" s="1"/>
  <c r="S46" i="18"/>
  <c r="T46" i="18" s="1"/>
  <c r="S69" i="18"/>
  <c r="T69" i="18" s="1"/>
  <c r="S100" i="18"/>
  <c r="T100" i="18" s="1"/>
  <c r="S117" i="18"/>
  <c r="T117" i="18" s="1"/>
  <c r="S162" i="18"/>
  <c r="T162" i="18" s="1"/>
  <c r="S187" i="18"/>
  <c r="T187" i="18" s="1"/>
  <c r="S230" i="18"/>
  <c r="T230" i="18" s="1"/>
  <c r="S23" i="18"/>
  <c r="T23" i="18" s="1"/>
  <c r="S39" i="18"/>
  <c r="T39" i="18" s="1"/>
  <c r="S47" i="18"/>
  <c r="T47" i="18" s="1"/>
  <c r="S62" i="18"/>
  <c r="T62" i="18" s="1"/>
  <c r="S76" i="18"/>
  <c r="T76" i="18" s="1"/>
  <c r="S106" i="18"/>
  <c r="T106" i="18" s="1"/>
  <c r="S118" i="18"/>
  <c r="T118" i="18" s="1"/>
  <c r="S134" i="18"/>
  <c r="T134" i="18" s="1"/>
  <c r="S146" i="18"/>
  <c r="T146" i="18" s="1"/>
  <c r="S158" i="18"/>
  <c r="T158" i="18" s="1"/>
  <c r="S163" i="18"/>
  <c r="T163" i="18" s="1"/>
  <c r="S177" i="18"/>
  <c r="T177" i="18" s="1"/>
  <c r="S182" i="18"/>
  <c r="T182" i="18" s="1"/>
  <c r="S188" i="18"/>
  <c r="T188" i="18" s="1"/>
  <c r="S193" i="18"/>
  <c r="T193" i="18" s="1"/>
  <c r="S204" i="18"/>
  <c r="T204" i="18" s="1"/>
  <c r="S211" i="18"/>
  <c r="T211" i="18" s="1"/>
  <c r="S217" i="18"/>
  <c r="T217" i="18" s="1"/>
  <c r="S224" i="18"/>
  <c r="T224" i="18" s="1"/>
  <c r="S237" i="18"/>
  <c r="T237" i="18" s="1"/>
  <c r="S316" i="18"/>
  <c r="T316" i="18" s="1"/>
  <c r="S41" i="18"/>
  <c r="T41" i="18" s="1"/>
  <c r="S58" i="18"/>
  <c r="T58" i="18" s="1"/>
  <c r="S79" i="18"/>
  <c r="T79" i="18" s="1"/>
  <c r="S253" i="18"/>
  <c r="T253" i="18" s="1"/>
  <c r="S5" i="18"/>
  <c r="T5" i="18" s="1"/>
  <c r="S45" i="18"/>
  <c r="T45" i="18" s="1"/>
  <c r="S14" i="18"/>
  <c r="T14" i="18" s="1"/>
  <c r="S61" i="18"/>
  <c r="T61" i="18" s="1"/>
  <c r="S123" i="18"/>
  <c r="T123" i="18" s="1"/>
  <c r="S169" i="18"/>
  <c r="T169" i="18" s="1"/>
  <c r="S192" i="18"/>
  <c r="T192" i="18" s="1"/>
  <c r="S210" i="18"/>
  <c r="T210" i="18" s="1"/>
  <c r="S223" i="18"/>
  <c r="T223" i="18" s="1"/>
  <c r="S236" i="18"/>
  <c r="T236" i="18" s="1"/>
  <c r="S249" i="18"/>
  <c r="T249" i="18" s="1"/>
  <c r="S292" i="18"/>
  <c r="T292" i="18" s="1"/>
  <c r="S7" i="18"/>
  <c r="T7" i="18" s="1"/>
  <c r="S15" i="18"/>
  <c r="T15" i="18" s="1"/>
  <c r="S31" i="18"/>
  <c r="T31" i="18" s="1"/>
  <c r="S70" i="18"/>
  <c r="T70" i="18" s="1"/>
  <c r="S83" i="18"/>
  <c r="T83" i="18" s="1"/>
  <c r="S101" i="18"/>
  <c r="T101" i="18" s="1"/>
  <c r="S8" i="18"/>
  <c r="T8" i="18" s="1"/>
  <c r="S16" i="18"/>
  <c r="T16" i="18" s="1"/>
  <c r="S24" i="18"/>
  <c r="T24" i="18" s="1"/>
  <c r="S32" i="18"/>
  <c r="T32" i="18" s="1"/>
  <c r="S40" i="18"/>
  <c r="T40" i="18" s="1"/>
  <c r="S55" i="18"/>
  <c r="T55" i="18" s="1"/>
  <c r="S63" i="18"/>
  <c r="T63" i="18" s="1"/>
  <c r="S77" i="18"/>
  <c r="T77" i="18" s="1"/>
  <c r="S90" i="18"/>
  <c r="T90" i="18" s="1"/>
  <c r="S102" i="18"/>
  <c r="T102" i="18" s="1"/>
  <c r="S107" i="18"/>
  <c r="T107" i="18" s="1"/>
  <c r="S112" i="18"/>
  <c r="T112" i="18" s="1"/>
  <c r="S141" i="18"/>
  <c r="T141" i="18" s="1"/>
  <c r="S152" i="18"/>
  <c r="T152" i="18" s="1"/>
  <c r="S159" i="18"/>
  <c r="T159" i="18" s="1"/>
  <c r="S171" i="18"/>
  <c r="T171" i="18" s="1"/>
  <c r="S178" i="18"/>
  <c r="T178" i="18" s="1"/>
  <c r="S194" i="18"/>
  <c r="T194" i="18" s="1"/>
  <c r="S205" i="18"/>
  <c r="T205" i="18" s="1"/>
  <c r="S212" i="18"/>
  <c r="T212" i="18" s="1"/>
  <c r="S238" i="18"/>
  <c r="T238" i="18" s="1"/>
  <c r="S251" i="18"/>
  <c r="T251" i="18" s="1"/>
  <c r="S257" i="18"/>
  <c r="T257" i="18" s="1"/>
  <c r="S265" i="18"/>
  <c r="T265" i="18" s="1"/>
  <c r="R51" i="18"/>
  <c r="R325" i="18" s="1"/>
  <c r="N325" i="18"/>
  <c r="S3" i="18"/>
  <c r="T3" i="18" s="1"/>
  <c r="AA125" i="19" l="1"/>
  <c r="AA348" i="19" s="1"/>
  <c r="L25" i="20" s="1"/>
  <c r="T348" i="16"/>
  <c r="L74" i="21" s="1"/>
  <c r="S51" i="18"/>
  <c r="T51" i="18" s="1"/>
  <c r="M334" i="17"/>
  <c r="M333" i="17"/>
  <c r="M332" i="17"/>
  <c r="M331" i="17"/>
  <c r="N331" i="17" s="1"/>
  <c r="O331" i="17" s="1"/>
  <c r="M330" i="17"/>
  <c r="M329" i="17"/>
  <c r="M328" i="17"/>
  <c r="M327" i="17"/>
  <c r="M326" i="17"/>
  <c r="M325" i="17"/>
  <c r="M324" i="17"/>
  <c r="M323" i="17"/>
  <c r="M322" i="17"/>
  <c r="M321" i="17"/>
  <c r="M320" i="17"/>
  <c r="M319" i="17"/>
  <c r="M318" i="17"/>
  <c r="M317" i="17"/>
  <c r="M316" i="17"/>
  <c r="M315" i="17"/>
  <c r="M314" i="17"/>
  <c r="M313" i="17"/>
  <c r="M312" i="17"/>
  <c r="M311" i="17"/>
  <c r="M310" i="17"/>
  <c r="M309" i="17"/>
  <c r="M308" i="17"/>
  <c r="M307" i="17"/>
  <c r="M306" i="17"/>
  <c r="M305" i="17"/>
  <c r="M304" i="17"/>
  <c r="M303" i="17"/>
  <c r="M302" i="17"/>
  <c r="M301" i="17"/>
  <c r="M300" i="17"/>
  <c r="M299" i="17"/>
  <c r="M298" i="17"/>
  <c r="M297" i="17"/>
  <c r="M296" i="17"/>
  <c r="M295" i="17"/>
  <c r="M294" i="17"/>
  <c r="M293" i="17"/>
  <c r="M292" i="17"/>
  <c r="M291" i="17"/>
  <c r="M290" i="17"/>
  <c r="M289" i="17"/>
  <c r="M288" i="17"/>
  <c r="M287" i="17"/>
  <c r="M286" i="17"/>
  <c r="M285" i="17"/>
  <c r="M284" i="17"/>
  <c r="M283" i="17"/>
  <c r="M282" i="17"/>
  <c r="M281" i="17"/>
  <c r="M280" i="17"/>
  <c r="M279" i="17"/>
  <c r="M278" i="17"/>
  <c r="M277" i="17"/>
  <c r="M276" i="17"/>
  <c r="M275" i="17"/>
  <c r="N275" i="17" s="1"/>
  <c r="O275" i="17" s="1"/>
  <c r="M274" i="17"/>
  <c r="M273" i="17"/>
  <c r="M272" i="17"/>
  <c r="M271" i="17"/>
  <c r="M270" i="17"/>
  <c r="N270" i="17" s="1"/>
  <c r="O270" i="17" s="1"/>
  <c r="M269" i="17"/>
  <c r="N269" i="17" s="1"/>
  <c r="O269" i="17" s="1"/>
  <c r="M268" i="17"/>
  <c r="N267" i="17"/>
  <c r="O267" i="17" s="1"/>
  <c r="M267" i="17"/>
  <c r="M266" i="17"/>
  <c r="M265" i="17"/>
  <c r="M264" i="17"/>
  <c r="M263" i="17"/>
  <c r="M262" i="17"/>
  <c r="M261" i="17"/>
  <c r="N261" i="17" s="1"/>
  <c r="O261" i="17" s="1"/>
  <c r="M260" i="17"/>
  <c r="M259" i="17"/>
  <c r="N259" i="17" s="1"/>
  <c r="O259" i="17" s="1"/>
  <c r="M258" i="17"/>
  <c r="M257" i="17"/>
  <c r="M256" i="17"/>
  <c r="M255" i="17"/>
  <c r="M254" i="17"/>
  <c r="M253" i="17"/>
  <c r="M252" i="17"/>
  <c r="M251" i="17"/>
  <c r="M250" i="17"/>
  <c r="M249" i="17"/>
  <c r="M248" i="17"/>
  <c r="M247" i="17"/>
  <c r="M246" i="17"/>
  <c r="M245" i="17"/>
  <c r="M244" i="17"/>
  <c r="M243" i="17"/>
  <c r="M242" i="17"/>
  <c r="M241" i="17"/>
  <c r="M240" i="17"/>
  <c r="M239" i="17"/>
  <c r="M238" i="17"/>
  <c r="M237" i="17"/>
  <c r="M236" i="17"/>
  <c r="M235" i="17"/>
  <c r="M234" i="17"/>
  <c r="M233" i="17"/>
  <c r="M232" i="17"/>
  <c r="M231" i="17"/>
  <c r="M230" i="17"/>
  <c r="M229" i="17"/>
  <c r="M228" i="17"/>
  <c r="N228" i="17" s="1"/>
  <c r="O228" i="17" s="1"/>
  <c r="M227" i="17"/>
  <c r="M226" i="17"/>
  <c r="M225" i="17"/>
  <c r="M224" i="17"/>
  <c r="M223" i="17"/>
  <c r="M222" i="17"/>
  <c r="M221" i="17"/>
  <c r="M220" i="17"/>
  <c r="M219" i="17"/>
  <c r="M218" i="17"/>
  <c r="M217" i="17"/>
  <c r="M216" i="17"/>
  <c r="M215" i="17"/>
  <c r="M214" i="17"/>
  <c r="N214" i="17" s="1"/>
  <c r="O214" i="17" s="1"/>
  <c r="M213" i="17"/>
  <c r="M212" i="17"/>
  <c r="M211" i="17"/>
  <c r="M210" i="17"/>
  <c r="M209" i="17"/>
  <c r="M208" i="17"/>
  <c r="M207" i="17"/>
  <c r="M206" i="17"/>
  <c r="M205" i="17"/>
  <c r="M204" i="17"/>
  <c r="M203" i="17"/>
  <c r="M202" i="17"/>
  <c r="M201" i="17"/>
  <c r="M200" i="17"/>
  <c r="M199" i="17"/>
  <c r="M198" i="17"/>
  <c r="M197" i="17"/>
  <c r="M196" i="17"/>
  <c r="N196" i="17" s="1"/>
  <c r="O196" i="17" s="1"/>
  <c r="M195" i="17"/>
  <c r="M194" i="17"/>
  <c r="M193" i="17"/>
  <c r="M192" i="17"/>
  <c r="M191" i="17"/>
  <c r="M190" i="17"/>
  <c r="M189" i="17"/>
  <c r="M188" i="17"/>
  <c r="M187" i="17"/>
  <c r="M186" i="17"/>
  <c r="M185" i="17"/>
  <c r="M184" i="17"/>
  <c r="M183" i="17"/>
  <c r="M182" i="17"/>
  <c r="M181" i="17"/>
  <c r="M180" i="17"/>
  <c r="M179" i="17"/>
  <c r="N179" i="17" s="1"/>
  <c r="O179" i="17" s="1"/>
  <c r="M178" i="17"/>
  <c r="M177" i="17"/>
  <c r="M176" i="17"/>
  <c r="M175" i="17"/>
  <c r="M174" i="17"/>
  <c r="M173" i="17"/>
  <c r="M172" i="17"/>
  <c r="M171" i="17"/>
  <c r="M170" i="17"/>
  <c r="M169" i="17"/>
  <c r="M168" i="17"/>
  <c r="M167" i="17"/>
  <c r="M166" i="17"/>
  <c r="M165" i="17"/>
  <c r="M164" i="17"/>
  <c r="N164" i="17" s="1"/>
  <c r="O164" i="17" s="1"/>
  <c r="M163" i="17"/>
  <c r="M162" i="17"/>
  <c r="M161" i="17"/>
  <c r="M160" i="17"/>
  <c r="M159" i="17"/>
  <c r="M158" i="17"/>
  <c r="M157" i="17"/>
  <c r="M156" i="17"/>
  <c r="M155" i="17"/>
  <c r="M154" i="17"/>
  <c r="M153" i="17"/>
  <c r="M152" i="17"/>
  <c r="M151" i="17"/>
  <c r="M150" i="17"/>
  <c r="N150" i="17" s="1"/>
  <c r="O150" i="17" s="1"/>
  <c r="M149" i="17"/>
  <c r="M148" i="17"/>
  <c r="M147" i="17"/>
  <c r="M146" i="17"/>
  <c r="M145" i="17"/>
  <c r="M144" i="17"/>
  <c r="M143" i="17"/>
  <c r="M142" i="17"/>
  <c r="M141" i="17"/>
  <c r="N141" i="17" s="1"/>
  <c r="O141" i="17" s="1"/>
  <c r="M140" i="17"/>
  <c r="M139" i="17"/>
  <c r="M138" i="17"/>
  <c r="M137" i="17"/>
  <c r="M136" i="17"/>
  <c r="M135" i="17"/>
  <c r="M134" i="17"/>
  <c r="M133" i="17"/>
  <c r="M132" i="17"/>
  <c r="M131" i="17"/>
  <c r="M130" i="17"/>
  <c r="M129" i="17"/>
  <c r="M128" i="17"/>
  <c r="M127" i="17"/>
  <c r="M126" i="17"/>
  <c r="M125" i="17"/>
  <c r="M124" i="17"/>
  <c r="M123" i="17"/>
  <c r="M122" i="17"/>
  <c r="M121" i="17"/>
  <c r="M120" i="17"/>
  <c r="M119" i="17"/>
  <c r="M118" i="17"/>
  <c r="N118" i="17" s="1"/>
  <c r="O118" i="17" s="1"/>
  <c r="M117" i="17"/>
  <c r="M116" i="17"/>
  <c r="M115" i="17"/>
  <c r="M114" i="17"/>
  <c r="M113" i="17"/>
  <c r="M112" i="17"/>
  <c r="M111" i="17"/>
  <c r="M110" i="17"/>
  <c r="M109" i="17"/>
  <c r="M108" i="17"/>
  <c r="M107" i="17"/>
  <c r="M106" i="17"/>
  <c r="M105" i="17"/>
  <c r="M104" i="17"/>
  <c r="M103" i="17"/>
  <c r="M102" i="17"/>
  <c r="M101" i="17"/>
  <c r="M100" i="17"/>
  <c r="N100" i="17" s="1"/>
  <c r="O100" i="17" s="1"/>
  <c r="M99" i="17"/>
  <c r="M98" i="17"/>
  <c r="M97" i="17"/>
  <c r="M96" i="17"/>
  <c r="M95" i="17"/>
  <c r="M94" i="17"/>
  <c r="M93" i="17"/>
  <c r="M92" i="17"/>
  <c r="M91" i="17"/>
  <c r="M90" i="17"/>
  <c r="M89" i="17"/>
  <c r="M88" i="17"/>
  <c r="M87" i="17"/>
  <c r="M86" i="17"/>
  <c r="N86" i="17" s="1"/>
  <c r="O86" i="17" s="1"/>
  <c r="M85" i="17"/>
  <c r="M84" i="17"/>
  <c r="M83" i="17"/>
  <c r="M82" i="17"/>
  <c r="M81" i="17"/>
  <c r="M80" i="17"/>
  <c r="M79" i="17"/>
  <c r="M78" i="17"/>
  <c r="M77" i="17"/>
  <c r="M76" i="17"/>
  <c r="M75" i="17"/>
  <c r="M74" i="17"/>
  <c r="M73" i="17"/>
  <c r="M72" i="17"/>
  <c r="M71" i="17"/>
  <c r="M70" i="17"/>
  <c r="M69" i="17"/>
  <c r="M68" i="17"/>
  <c r="N68" i="17" s="1"/>
  <c r="O68" i="17" s="1"/>
  <c r="M67" i="17"/>
  <c r="M66" i="17"/>
  <c r="M65" i="17"/>
  <c r="M64" i="17"/>
  <c r="M63" i="17"/>
  <c r="M62" i="17"/>
  <c r="M61" i="17"/>
  <c r="M60" i="17"/>
  <c r="M59" i="17"/>
  <c r="M58" i="17"/>
  <c r="M57" i="17"/>
  <c r="M56" i="17"/>
  <c r="M55" i="17"/>
  <c r="M54" i="17"/>
  <c r="N54" i="17" s="1"/>
  <c r="O54" i="17" s="1"/>
  <c r="M53" i="17"/>
  <c r="M52" i="17"/>
  <c r="N52" i="17" s="1"/>
  <c r="O52" i="17" s="1"/>
  <c r="M51" i="17"/>
  <c r="M50" i="17"/>
  <c r="M49" i="17"/>
  <c r="M48" i="17"/>
  <c r="M47" i="17"/>
  <c r="M46" i="17"/>
  <c r="N46" i="17" s="1"/>
  <c r="O46" i="17" s="1"/>
  <c r="M45" i="17"/>
  <c r="M44" i="17"/>
  <c r="M43" i="17"/>
  <c r="M42" i="17"/>
  <c r="M41" i="17"/>
  <c r="M40" i="17"/>
  <c r="M39" i="17"/>
  <c r="M38" i="17"/>
  <c r="M37" i="17"/>
  <c r="M36" i="17"/>
  <c r="N36" i="17" s="1"/>
  <c r="O36" i="17" s="1"/>
  <c r="M35" i="17"/>
  <c r="M34" i="17"/>
  <c r="M33" i="17"/>
  <c r="M32" i="17"/>
  <c r="M31" i="17"/>
  <c r="M30" i="17"/>
  <c r="M29" i="17"/>
  <c r="M28" i="17"/>
  <c r="M27" i="17"/>
  <c r="M26" i="17"/>
  <c r="M25" i="17"/>
  <c r="M24" i="17"/>
  <c r="M23" i="17"/>
  <c r="M22" i="17"/>
  <c r="M21" i="17"/>
  <c r="M20" i="17"/>
  <c r="M19" i="17"/>
  <c r="M18" i="17"/>
  <c r="M17" i="17"/>
  <c r="M16" i="17"/>
  <c r="M15" i="17"/>
  <c r="M14" i="17"/>
  <c r="M13" i="17"/>
  <c r="M12" i="17"/>
  <c r="M11" i="17"/>
  <c r="M10" i="17"/>
  <c r="M9" i="17"/>
  <c r="M8" i="17"/>
  <c r="M7" i="17"/>
  <c r="M6" i="17"/>
  <c r="N6" i="17" s="1"/>
  <c r="O6" i="17" s="1"/>
  <c r="M5" i="17"/>
  <c r="M4" i="17"/>
  <c r="N109" i="17" l="1"/>
  <c r="O109" i="17" s="1"/>
  <c r="N237" i="17"/>
  <c r="O237" i="17" s="1"/>
  <c r="N112" i="17"/>
  <c r="O112" i="17" s="1"/>
  <c r="N191" i="17"/>
  <c r="O191" i="17" s="1"/>
  <c r="N204" i="17"/>
  <c r="O204" i="17" s="1"/>
  <c r="N212" i="17"/>
  <c r="O212" i="17" s="1"/>
  <c r="N219" i="17"/>
  <c r="O219" i="17" s="1"/>
  <c r="N227" i="17"/>
  <c r="O227" i="17" s="1"/>
  <c r="N233" i="17"/>
  <c r="O233" i="17" s="1"/>
  <c r="N240" i="17"/>
  <c r="O240" i="17" s="1"/>
  <c r="N288" i="17"/>
  <c r="O288" i="17" s="1"/>
  <c r="N296" i="17"/>
  <c r="O296" i="17" s="1"/>
  <c r="N302" i="17"/>
  <c r="O302" i="17" s="1"/>
  <c r="N309" i="17"/>
  <c r="O309" i="17" s="1"/>
  <c r="N325" i="17"/>
  <c r="O325" i="17" s="1"/>
  <c r="N7" i="17"/>
  <c r="O7" i="17" s="1"/>
  <c r="N22" i="17"/>
  <c r="O22" i="17" s="1"/>
  <c r="N50" i="17"/>
  <c r="O50" i="17" s="1"/>
  <c r="N63" i="17"/>
  <c r="O63" i="17" s="1"/>
  <c r="N114" i="17"/>
  <c r="O114" i="17" s="1"/>
  <c r="N128" i="17"/>
  <c r="O128" i="17" s="1"/>
  <c r="N136" i="17"/>
  <c r="O136" i="17" s="1"/>
  <c r="N143" i="17"/>
  <c r="O143" i="17" s="1"/>
  <c r="N157" i="17"/>
  <c r="O157" i="17" s="1"/>
  <c r="N185" i="17"/>
  <c r="O185" i="17" s="1"/>
  <c r="N198" i="17"/>
  <c r="O198" i="17" s="1"/>
  <c r="N242" i="17"/>
  <c r="O242" i="17" s="1"/>
  <c r="N249" i="17"/>
  <c r="O249" i="17" s="1"/>
  <c r="N281" i="17"/>
  <c r="O281" i="17" s="1"/>
  <c r="N297" i="17"/>
  <c r="O297" i="17" s="1"/>
  <c r="N310" i="17"/>
  <c r="O310" i="17" s="1"/>
  <c r="N332" i="17"/>
  <c r="O332" i="17" s="1"/>
  <c r="N295" i="17"/>
  <c r="O295" i="17" s="1"/>
  <c r="N324" i="17"/>
  <c r="O324" i="17" s="1"/>
  <c r="N127" i="17"/>
  <c r="O127" i="17" s="1"/>
  <c r="N149" i="17"/>
  <c r="O149" i="17" s="1"/>
  <c r="N192" i="17"/>
  <c r="O192" i="17" s="1"/>
  <c r="N268" i="17"/>
  <c r="O268" i="17" s="1"/>
  <c r="N44" i="17"/>
  <c r="O44" i="17" s="1"/>
  <c r="N186" i="17"/>
  <c r="O186" i="17" s="1"/>
  <c r="N199" i="17"/>
  <c r="O199" i="17" s="1"/>
  <c r="N207" i="17"/>
  <c r="O207" i="17" s="1"/>
  <c r="N236" i="17"/>
  <c r="O236" i="17" s="1"/>
  <c r="N250" i="17"/>
  <c r="O250" i="17" s="1"/>
  <c r="N258" i="17"/>
  <c r="O258" i="17" s="1"/>
  <c r="N263" i="17"/>
  <c r="O263" i="17" s="1"/>
  <c r="N282" i="17"/>
  <c r="O282" i="17" s="1"/>
  <c r="N304" i="17"/>
  <c r="O304" i="17" s="1"/>
  <c r="N311" i="17"/>
  <c r="O311" i="17" s="1"/>
  <c r="N319" i="17"/>
  <c r="O319" i="17" s="1"/>
  <c r="N327" i="17"/>
  <c r="O327" i="17" s="1"/>
  <c r="N333" i="17"/>
  <c r="O333" i="17" s="1"/>
  <c r="N41" i="17"/>
  <c r="O41" i="17" s="1"/>
  <c r="N126" i="17"/>
  <c r="O126" i="17" s="1"/>
  <c r="N155" i="17"/>
  <c r="O155" i="17" s="1"/>
  <c r="N169" i="17"/>
  <c r="O169" i="17" s="1"/>
  <c r="N62" i="17"/>
  <c r="O62" i="17" s="1"/>
  <c r="N85" i="17"/>
  <c r="O85" i="17" s="1"/>
  <c r="N106" i="17"/>
  <c r="O106" i="17" s="1"/>
  <c r="N135" i="17"/>
  <c r="O135" i="17" s="1"/>
  <c r="N170" i="17"/>
  <c r="O170" i="17" s="1"/>
  <c r="N197" i="17"/>
  <c r="O197" i="17" s="1"/>
  <c r="N241" i="17"/>
  <c r="O241" i="17" s="1"/>
  <c r="N64" i="17"/>
  <c r="O64" i="17" s="1"/>
  <c r="N71" i="17"/>
  <c r="O71" i="17" s="1"/>
  <c r="N94" i="17"/>
  <c r="O94" i="17" s="1"/>
  <c r="N108" i="17"/>
  <c r="O108" i="17" s="1"/>
  <c r="N137" i="17"/>
  <c r="O137" i="17" s="1"/>
  <c r="N144" i="17"/>
  <c r="O144" i="17" s="1"/>
  <c r="N9" i="17"/>
  <c r="O9" i="17" s="1"/>
  <c r="N31" i="17"/>
  <c r="O31" i="17" s="1"/>
  <c r="N58" i="17"/>
  <c r="O58" i="17" s="1"/>
  <c r="N72" i="17"/>
  <c r="O72" i="17" s="1"/>
  <c r="N80" i="17"/>
  <c r="O80" i="17" s="1"/>
  <c r="N95" i="17"/>
  <c r="O95" i="17" s="1"/>
  <c r="N115" i="17"/>
  <c r="O115" i="17" s="1"/>
  <c r="N122" i="17"/>
  <c r="O122" i="17" s="1"/>
  <c r="N138" i="17"/>
  <c r="O138" i="17" s="1"/>
  <c r="N145" i="17"/>
  <c r="O145" i="17" s="1"/>
  <c r="N151" i="17"/>
  <c r="O151" i="17" s="1"/>
  <c r="N159" i="17"/>
  <c r="O159" i="17" s="1"/>
  <c r="N165" i="17"/>
  <c r="O165" i="17" s="1"/>
  <c r="N195" i="17"/>
  <c r="O195" i="17" s="1"/>
  <c r="N200" i="17"/>
  <c r="O200" i="17" s="1"/>
  <c r="N208" i="17"/>
  <c r="O208" i="17" s="1"/>
  <c r="N223" i="17"/>
  <c r="O223" i="17" s="1"/>
  <c r="N243" i="17"/>
  <c r="O243" i="17" s="1"/>
  <c r="N264" i="17"/>
  <c r="O264" i="17" s="1"/>
  <c r="N305" i="17"/>
  <c r="O305" i="17" s="1"/>
  <c r="N312" i="17"/>
  <c r="O312" i="17" s="1"/>
  <c r="N320" i="17"/>
  <c r="O320" i="17" s="1"/>
  <c r="N328" i="17"/>
  <c r="O328" i="17" s="1"/>
  <c r="N255" i="17"/>
  <c r="O255" i="17" s="1"/>
  <c r="N273" i="17"/>
  <c r="O273" i="17" s="1"/>
  <c r="N287" i="17"/>
  <c r="O287" i="17" s="1"/>
  <c r="N21" i="17"/>
  <c r="O21" i="17" s="1"/>
  <c r="N274" i="17"/>
  <c r="O274" i="17" s="1"/>
  <c r="N8" i="17"/>
  <c r="O8" i="17" s="1"/>
  <c r="N17" i="17"/>
  <c r="O17" i="17" s="1"/>
  <c r="N73" i="17"/>
  <c r="O73" i="17" s="1"/>
  <c r="N81" i="17"/>
  <c r="O81" i="17" s="1"/>
  <c r="N88" i="17"/>
  <c r="O88" i="17" s="1"/>
  <c r="N123" i="17"/>
  <c r="O123" i="17" s="1"/>
  <c r="N146" i="17"/>
  <c r="O146" i="17" s="1"/>
  <c r="N181" i="17"/>
  <c r="O181" i="17" s="1"/>
  <c r="N201" i="17"/>
  <c r="O201" i="17" s="1"/>
  <c r="N209" i="17"/>
  <c r="O209" i="17" s="1"/>
  <c r="N216" i="17"/>
  <c r="O216" i="17" s="1"/>
  <c r="N224" i="17"/>
  <c r="O224" i="17" s="1"/>
  <c r="N230" i="17"/>
  <c r="O230" i="17" s="1"/>
  <c r="N265" i="17"/>
  <c r="O265" i="17" s="1"/>
  <c r="N277" i="17"/>
  <c r="O277" i="17" s="1"/>
  <c r="N300" i="17"/>
  <c r="O300" i="17" s="1"/>
  <c r="N306" i="17"/>
  <c r="O306" i="17" s="1"/>
  <c r="N321" i="17"/>
  <c r="O321" i="17" s="1"/>
  <c r="N329" i="17"/>
  <c r="O329" i="17" s="1"/>
  <c r="N177" i="17"/>
  <c r="O177" i="17" s="1"/>
  <c r="N13" i="17"/>
  <c r="O13" i="17" s="1"/>
  <c r="N28" i="17"/>
  <c r="O28" i="17" s="1"/>
  <c r="N49" i="17"/>
  <c r="O49" i="17" s="1"/>
  <c r="N113" i="17"/>
  <c r="O113" i="17" s="1"/>
  <c r="N178" i="17"/>
  <c r="O178" i="17" s="1"/>
  <c r="N248" i="17"/>
  <c r="O248" i="17" s="1"/>
  <c r="N18" i="17"/>
  <c r="O18" i="17" s="1"/>
  <c r="N39" i="17"/>
  <c r="O39" i="17" s="1"/>
  <c r="N53" i="17"/>
  <c r="O53" i="17" s="1"/>
  <c r="N82" i="17"/>
  <c r="O82" i="17" s="1"/>
  <c r="N89" i="17"/>
  <c r="O89" i="17" s="1"/>
  <c r="N103" i="17"/>
  <c r="O103" i="17" s="1"/>
  <c r="N117" i="17"/>
  <c r="O117" i="17" s="1"/>
  <c r="N140" i="17"/>
  <c r="O140" i="17" s="1"/>
  <c r="N153" i="17"/>
  <c r="O153" i="17" s="1"/>
  <c r="N161" i="17"/>
  <c r="O161" i="17" s="1"/>
  <c r="N167" i="17"/>
  <c r="O167" i="17" s="1"/>
  <c r="N175" i="17"/>
  <c r="O175" i="17" s="1"/>
  <c r="N189" i="17"/>
  <c r="O189" i="17" s="1"/>
  <c r="N210" i="17"/>
  <c r="O210" i="17" s="1"/>
  <c r="N217" i="17"/>
  <c r="O217" i="17" s="1"/>
  <c r="N231" i="17"/>
  <c r="O231" i="17" s="1"/>
  <c r="N245" i="17"/>
  <c r="O245" i="17" s="1"/>
  <c r="N271" i="17"/>
  <c r="O271" i="17" s="1"/>
  <c r="N285" i="17"/>
  <c r="O285" i="17" s="1"/>
  <c r="N314" i="17"/>
  <c r="O314" i="17" s="1"/>
  <c r="N105" i="17"/>
  <c r="O105" i="17" s="1"/>
  <c r="N256" i="17"/>
  <c r="O256" i="17" s="1"/>
  <c r="N27" i="17"/>
  <c r="O27" i="17" s="1"/>
  <c r="N40" i="17"/>
  <c r="O40" i="17" s="1"/>
  <c r="N60" i="17"/>
  <c r="O60" i="17" s="1"/>
  <c r="N75" i="17"/>
  <c r="O75" i="17" s="1"/>
  <c r="N90" i="17"/>
  <c r="O90" i="17" s="1"/>
  <c r="N104" i="17"/>
  <c r="O104" i="17" s="1"/>
  <c r="N111" i="17"/>
  <c r="O111" i="17" s="1"/>
  <c r="N147" i="17"/>
  <c r="O147" i="17" s="1"/>
  <c r="N154" i="17"/>
  <c r="O154" i="17" s="1"/>
  <c r="N168" i="17"/>
  <c r="O168" i="17" s="1"/>
  <c r="N176" i="17"/>
  <c r="O176" i="17" s="1"/>
  <c r="N182" i="17"/>
  <c r="O182" i="17" s="1"/>
  <c r="N218" i="17"/>
  <c r="O218" i="17" s="1"/>
  <c r="N232" i="17"/>
  <c r="O232" i="17" s="1"/>
  <c r="N239" i="17"/>
  <c r="O239" i="17" s="1"/>
  <c r="N254" i="17"/>
  <c r="O254" i="17" s="1"/>
  <c r="N260" i="17"/>
  <c r="O260" i="17" s="1"/>
  <c r="N272" i="17"/>
  <c r="O272" i="17" s="1"/>
  <c r="N278" i="17"/>
  <c r="O278" i="17" s="1"/>
  <c r="N286" i="17"/>
  <c r="O286" i="17" s="1"/>
  <c r="N301" i="17"/>
  <c r="O301" i="17" s="1"/>
  <c r="N307" i="17"/>
  <c r="O307" i="17" s="1"/>
  <c r="N315" i="17"/>
  <c r="O315" i="17" s="1"/>
  <c r="N77" i="17"/>
  <c r="O77" i="17" s="1"/>
  <c r="N110" i="17"/>
  <c r="O110" i="17" s="1"/>
  <c r="N116" i="17"/>
  <c r="O116" i="17" s="1"/>
  <c r="N142" i="17"/>
  <c r="O142" i="17" s="1"/>
  <c r="N148" i="17"/>
  <c r="O148" i="17" s="1"/>
  <c r="N173" i="17"/>
  <c r="O173" i="17" s="1"/>
  <c r="N205" i="17"/>
  <c r="O205" i="17" s="1"/>
  <c r="N211" i="17"/>
  <c r="O211" i="17" s="1"/>
  <c r="N238" i="17"/>
  <c r="O238" i="17" s="1"/>
  <c r="N262" i="17"/>
  <c r="O262" i="17" s="1"/>
  <c r="N293" i="17"/>
  <c r="O293" i="17" s="1"/>
  <c r="N326" i="17"/>
  <c r="O326" i="17" s="1"/>
  <c r="N20" i="17"/>
  <c r="O20" i="17" s="1"/>
  <c r="N38" i="17"/>
  <c r="O38" i="17" s="1"/>
  <c r="N45" i="17"/>
  <c r="O45" i="17" s="1"/>
  <c r="N51" i="17"/>
  <c r="O51" i="17" s="1"/>
  <c r="N83" i="17"/>
  <c r="O83" i="17" s="1"/>
  <c r="N4" i="17"/>
  <c r="O4" i="17" s="1"/>
  <c r="N92" i="17"/>
  <c r="O92" i="17" s="1"/>
  <c r="N132" i="17"/>
  <c r="O132" i="17" s="1"/>
  <c r="N156" i="17"/>
  <c r="O156" i="17" s="1"/>
  <c r="N206" i="17"/>
  <c r="O206" i="17" s="1"/>
  <c r="N246" i="17"/>
  <c r="O246" i="17" s="1"/>
  <c r="N253" i="17"/>
  <c r="O253" i="17" s="1"/>
  <c r="N316" i="17"/>
  <c r="O316" i="17" s="1"/>
  <c r="N334" i="17"/>
  <c r="O334" i="17" s="1"/>
  <c r="N19" i="17"/>
  <c r="O19" i="17" s="1"/>
  <c r="N133" i="17"/>
  <c r="O133" i="17" s="1"/>
  <c r="N203" i="17"/>
  <c r="O203" i="17" s="1"/>
  <c r="N292" i="17"/>
  <c r="O292" i="17" s="1"/>
  <c r="N257" i="17"/>
  <c r="O257" i="17" s="1"/>
  <c r="N107" i="17"/>
  <c r="O107" i="17" s="1"/>
  <c r="N298" i="17"/>
  <c r="O298" i="17" s="1"/>
  <c r="N308" i="17"/>
  <c r="O308" i="17" s="1"/>
  <c r="N55" i="17"/>
  <c r="O55" i="17" s="1"/>
  <c r="N61" i="17"/>
  <c r="O61" i="17" s="1"/>
  <c r="N74" i="17"/>
  <c r="O74" i="17" s="1"/>
  <c r="N78" i="17"/>
  <c r="O78" i="17" s="1"/>
  <c r="N96" i="17"/>
  <c r="O96" i="17" s="1"/>
  <c r="N101" i="17"/>
  <c r="O101" i="17" s="1"/>
  <c r="N124" i="17"/>
  <c r="O124" i="17" s="1"/>
  <c r="N152" i="17"/>
  <c r="O152" i="17" s="1"/>
  <c r="N194" i="17"/>
  <c r="O194" i="17" s="1"/>
  <c r="N235" i="17"/>
  <c r="O235" i="17" s="1"/>
  <c r="N280" i="17"/>
  <c r="O280" i="17" s="1"/>
  <c r="N134" i="17"/>
  <c r="O134" i="17" s="1"/>
  <c r="N174" i="17"/>
  <c r="O174" i="17" s="1"/>
  <c r="N24" i="17"/>
  <c r="O24" i="17" s="1"/>
  <c r="N29" i="17"/>
  <c r="O29" i="17" s="1"/>
  <c r="N131" i="17"/>
  <c r="O131" i="17" s="1"/>
  <c r="N10" i="17"/>
  <c r="O10" i="17" s="1"/>
  <c r="N14" i="17"/>
  <c r="O14" i="17" s="1"/>
  <c r="N25" i="17"/>
  <c r="O25" i="17" s="1"/>
  <c r="N56" i="17"/>
  <c r="O56" i="17" s="1"/>
  <c r="N79" i="17"/>
  <c r="O79" i="17" s="1"/>
  <c r="N84" i="17"/>
  <c r="O84" i="17" s="1"/>
  <c r="N97" i="17"/>
  <c r="O97" i="17" s="1"/>
  <c r="N102" i="17"/>
  <c r="O102" i="17" s="1"/>
  <c r="N171" i="17"/>
  <c r="O171" i="17" s="1"/>
  <c r="N188" i="17"/>
  <c r="O188" i="17" s="1"/>
  <c r="N229" i="17"/>
  <c r="O229" i="17" s="1"/>
  <c r="N247" i="17"/>
  <c r="O247" i="17" s="1"/>
  <c r="N299" i="17"/>
  <c r="O299" i="17" s="1"/>
  <c r="N322" i="17"/>
  <c r="O322" i="17" s="1"/>
  <c r="N193" i="17"/>
  <c r="O193" i="17" s="1"/>
  <c r="N26" i="17"/>
  <c r="O26" i="17" s="1"/>
  <c r="N42" i="17"/>
  <c r="O42" i="17" s="1"/>
  <c r="N57" i="17"/>
  <c r="O57" i="17" s="1"/>
  <c r="N98" i="17"/>
  <c r="O98" i="17" s="1"/>
  <c r="N119" i="17"/>
  <c r="O119" i="17" s="1"/>
  <c r="N125" i="17"/>
  <c r="O125" i="17" s="1"/>
  <c r="N160" i="17"/>
  <c r="O160" i="17" s="1"/>
  <c r="N225" i="17"/>
  <c r="O225" i="17" s="1"/>
  <c r="N317" i="17"/>
  <c r="O317" i="17" s="1"/>
  <c r="N323" i="17"/>
  <c r="O323" i="17" s="1"/>
  <c r="N67" i="17"/>
  <c r="O67" i="17" s="1"/>
  <c r="N215" i="17"/>
  <c r="O215" i="17" s="1"/>
  <c r="N234" i="17"/>
  <c r="O234" i="17" s="1"/>
  <c r="N180" i="17"/>
  <c r="O180" i="17" s="1"/>
  <c r="N252" i="17"/>
  <c r="O252" i="17" s="1"/>
  <c r="N303" i="17"/>
  <c r="O303" i="17" s="1"/>
  <c r="N32" i="17"/>
  <c r="O32" i="17" s="1"/>
  <c r="N166" i="17"/>
  <c r="O166" i="17" s="1"/>
  <c r="N183" i="17"/>
  <c r="O183" i="17" s="1"/>
  <c r="N202" i="17"/>
  <c r="O202" i="17" s="1"/>
  <c r="N226" i="17"/>
  <c r="O226" i="17" s="1"/>
  <c r="N276" i="17"/>
  <c r="O276" i="17" s="1"/>
  <c r="N289" i="17"/>
  <c r="O289" i="17" s="1"/>
  <c r="N129" i="17"/>
  <c r="O129" i="17" s="1"/>
  <c r="N23" i="17"/>
  <c r="O23" i="17" s="1"/>
  <c r="N35" i="17"/>
  <c r="O35" i="17" s="1"/>
  <c r="N130" i="17"/>
  <c r="O130" i="17" s="1"/>
  <c r="N279" i="17"/>
  <c r="O279" i="17" s="1"/>
  <c r="N5" i="17"/>
  <c r="O5" i="17" s="1"/>
  <c r="N16" i="17"/>
  <c r="O16" i="17" s="1"/>
  <c r="N47" i="17"/>
  <c r="O47" i="17" s="1"/>
  <c r="N69" i="17"/>
  <c r="O69" i="17" s="1"/>
  <c r="N99" i="17"/>
  <c r="O99" i="17" s="1"/>
  <c r="N120" i="17"/>
  <c r="O120" i="17" s="1"/>
  <c r="N33" i="17"/>
  <c r="O33" i="17" s="1"/>
  <c r="T5" i="19" s="1"/>
  <c r="T348" i="19" s="1"/>
  <c r="F20" i="20" s="1"/>
  <c r="N37" i="17"/>
  <c r="O37" i="17" s="1"/>
  <c r="N43" i="17"/>
  <c r="O43" i="17" s="1"/>
  <c r="N48" i="17"/>
  <c r="O48" i="17" s="1"/>
  <c r="N65" i="17"/>
  <c r="O65" i="17" s="1"/>
  <c r="N70" i="17"/>
  <c r="O70" i="17" s="1"/>
  <c r="N121" i="17"/>
  <c r="O121" i="17" s="1"/>
  <c r="N139" i="17"/>
  <c r="O139" i="17" s="1"/>
  <c r="N162" i="17"/>
  <c r="O162" i="17" s="1"/>
  <c r="N184" i="17"/>
  <c r="O184" i="17" s="1"/>
  <c r="N220" i="17"/>
  <c r="O220" i="17" s="1"/>
  <c r="N266" i="17"/>
  <c r="O266" i="17" s="1"/>
  <c r="N290" i="17"/>
  <c r="O290" i="17" s="1"/>
  <c r="N313" i="17"/>
  <c r="O313" i="17" s="1"/>
  <c r="N318" i="17"/>
  <c r="O318" i="17" s="1"/>
  <c r="N15" i="17"/>
  <c r="O15" i="17" s="1"/>
  <c r="N11" i="17"/>
  <c r="O11" i="17" s="1"/>
  <c r="N12" i="17"/>
  <c r="O12" i="17" s="1"/>
  <c r="N34" i="17"/>
  <c r="O34" i="17" s="1"/>
  <c r="N66" i="17"/>
  <c r="O66" i="17" s="1"/>
  <c r="N87" i="17"/>
  <c r="O87" i="17" s="1"/>
  <c r="N93" i="17"/>
  <c r="O93" i="17" s="1"/>
  <c r="N163" i="17"/>
  <c r="O163" i="17" s="1"/>
  <c r="N244" i="17"/>
  <c r="O244" i="17" s="1"/>
  <c r="N284" i="17"/>
  <c r="O284" i="17" s="1"/>
  <c r="N330" i="17"/>
  <c r="O330" i="17" s="1"/>
  <c r="M335" i="17"/>
  <c r="N291" i="17"/>
  <c r="O291" i="17" s="1"/>
  <c r="N294" i="17"/>
  <c r="O294" i="17" s="1"/>
  <c r="N76" i="17"/>
  <c r="O76" i="17" s="1"/>
  <c r="N172" i="17"/>
  <c r="O172" i="17" s="1"/>
  <c r="N221" i="17"/>
  <c r="O221" i="17" s="1"/>
  <c r="N30" i="17"/>
  <c r="O30" i="17" s="1"/>
  <c r="N59" i="17"/>
  <c r="O59" i="17" s="1"/>
  <c r="N91" i="17"/>
  <c r="O91" i="17" s="1"/>
  <c r="N158" i="17"/>
  <c r="O158" i="17" s="1"/>
  <c r="N187" i="17"/>
  <c r="O187" i="17" s="1"/>
  <c r="N190" i="17"/>
  <c r="O190" i="17" s="1"/>
  <c r="N213" i="17"/>
  <c r="O213" i="17" s="1"/>
  <c r="N222" i="17"/>
  <c r="O222" i="17" s="1"/>
  <c r="N251" i="17"/>
  <c r="O251" i="17" s="1"/>
  <c r="N283" i="17"/>
  <c r="O283" i="17" s="1"/>
  <c r="G227" i="10"/>
  <c r="G15" i="10"/>
  <c r="G325" i="10"/>
  <c r="G217" i="10"/>
  <c r="G235" i="10"/>
  <c r="G132" i="10"/>
  <c r="G20" i="10"/>
  <c r="G275" i="10"/>
  <c r="G276" i="10"/>
  <c r="G282" i="10"/>
  <c r="G283" i="10"/>
  <c r="G269" i="10"/>
  <c r="G274" i="10"/>
  <c r="G281" i="10"/>
  <c r="G287" i="10"/>
  <c r="G273" i="10"/>
  <c r="G30" i="10"/>
  <c r="G71" i="10"/>
  <c r="G192" i="10"/>
  <c r="G186" i="10"/>
  <c r="G67" i="10"/>
  <c r="G68" i="10"/>
  <c r="G154" i="10"/>
  <c r="G105" i="10"/>
  <c r="G37" i="10"/>
  <c r="G324" i="10"/>
  <c r="G260" i="10"/>
  <c r="G213" i="10"/>
  <c r="G39" i="10"/>
  <c r="G56" i="10"/>
  <c r="G69" i="10"/>
  <c r="G231" i="10"/>
  <c r="G327" i="10"/>
  <c r="G63" i="10"/>
  <c r="G61" i="10"/>
  <c r="G66" i="10"/>
  <c r="G224" i="10"/>
  <c r="G17" i="10"/>
  <c r="G140" i="10"/>
  <c r="G100" i="10"/>
  <c r="G101" i="10"/>
  <c r="G76" i="10"/>
  <c r="G286" i="10"/>
  <c r="G279" i="10"/>
  <c r="G280" i="10"/>
  <c r="G138" i="10"/>
  <c r="G285" i="10"/>
  <c r="G291" i="10"/>
  <c r="G290" i="10"/>
  <c r="G289" i="10"/>
  <c r="G284" i="10"/>
  <c r="G245" i="10"/>
  <c r="G40" i="10"/>
  <c r="G215" i="10"/>
  <c r="G333" i="10"/>
  <c r="G326" i="10"/>
  <c r="G296" i="10"/>
  <c r="G99" i="10"/>
  <c r="G197" i="10"/>
  <c r="G147" i="10"/>
  <c r="G145" i="10"/>
  <c r="G121" i="10"/>
  <c r="G146" i="10"/>
  <c r="G148" i="10"/>
  <c r="G26" i="10"/>
  <c r="G261" i="10"/>
  <c r="G142" i="10"/>
  <c r="G322" i="10"/>
  <c r="G92" i="10"/>
  <c r="G233" i="10"/>
  <c r="G95" i="10"/>
  <c r="G225" i="10"/>
  <c r="G297" i="10"/>
  <c r="G65" i="10"/>
  <c r="G202" i="10"/>
  <c r="G328" i="10"/>
  <c r="G57" i="10"/>
  <c r="G48" i="10"/>
  <c r="G183" i="10"/>
  <c r="G43" i="10"/>
  <c r="G199" i="10"/>
  <c r="G206" i="10"/>
  <c r="G207" i="10"/>
  <c r="G258" i="10"/>
  <c r="G211" i="10"/>
  <c r="G80" i="10"/>
  <c r="G137" i="10"/>
  <c r="G133" i="10"/>
  <c r="G91" i="10"/>
  <c r="G332" i="10"/>
  <c r="G72" i="10"/>
  <c r="G156" i="10"/>
  <c r="G113" i="10"/>
  <c r="G81" i="10"/>
  <c r="G268" i="10"/>
  <c r="G185" i="10"/>
  <c r="G171" i="10"/>
  <c r="G19" i="10"/>
  <c r="G151" i="10"/>
  <c r="G187" i="10"/>
  <c r="G170" i="10"/>
  <c r="G47" i="10"/>
  <c r="G229" i="10"/>
  <c r="G172" i="10"/>
  <c r="G314" i="10"/>
  <c r="G136" i="10"/>
  <c r="G134" i="10"/>
  <c r="G25" i="10"/>
  <c r="G33" i="10"/>
  <c r="G62" i="10"/>
  <c r="G82" i="10"/>
  <c r="G175" i="10"/>
  <c r="G152" i="10"/>
  <c r="G149" i="10"/>
  <c r="G212" i="10"/>
  <c r="G159" i="10"/>
  <c r="G243" i="10"/>
  <c r="G122" i="10"/>
  <c r="G150" i="10"/>
  <c r="G155" i="10"/>
  <c r="G334" i="10"/>
  <c r="G58" i="10"/>
  <c r="G64" i="10"/>
  <c r="G70" i="10"/>
  <c r="G204" i="10"/>
  <c r="G115" i="10"/>
  <c r="G240" i="10"/>
  <c r="G191" i="10"/>
  <c r="G221" i="10"/>
  <c r="G249" i="10"/>
  <c r="G45" i="10"/>
  <c r="G123" i="10"/>
  <c r="G118" i="10"/>
  <c r="G42" i="10"/>
  <c r="G228" i="10"/>
  <c r="G208" i="10"/>
  <c r="G13" i="10"/>
  <c r="G259" i="10"/>
  <c r="G193" i="10"/>
  <c r="G24" i="10"/>
  <c r="G8" i="10"/>
  <c r="G112" i="10"/>
  <c r="G307" i="10"/>
  <c r="G127" i="10"/>
  <c r="G90" i="10"/>
  <c r="G263" i="10"/>
  <c r="G73" i="10"/>
  <c r="G32" i="10"/>
  <c r="G300" i="10"/>
  <c r="G84" i="10"/>
  <c r="G315" i="10"/>
  <c r="G174" i="10"/>
  <c r="G265" i="10"/>
  <c r="G31" i="10"/>
  <c r="G161" i="10"/>
  <c r="G292" i="10"/>
  <c r="G10" i="10"/>
  <c r="G59" i="10"/>
  <c r="G6" i="10"/>
  <c r="G7" i="10"/>
  <c r="G216" i="10"/>
  <c r="G12" i="10"/>
  <c r="G38" i="10"/>
  <c r="G52" i="10"/>
  <c r="G126" i="10"/>
  <c r="G178" i="10"/>
  <c r="G14" i="10"/>
  <c r="G244" i="10"/>
  <c r="G179" i="10"/>
  <c r="G188" i="10"/>
  <c r="G218" i="10"/>
  <c r="G97" i="10"/>
  <c r="G141" i="10"/>
  <c r="G162" i="10"/>
  <c r="G160" i="10"/>
  <c r="G96" i="10"/>
  <c r="G83" i="10"/>
  <c r="G93" i="10"/>
  <c r="G85" i="10"/>
  <c r="G318" i="10"/>
  <c r="G27" i="10"/>
  <c r="G305" i="10"/>
  <c r="G308" i="10"/>
  <c r="G294" i="10"/>
  <c r="G180" i="10"/>
  <c r="G264" i="10"/>
  <c r="G309" i="10"/>
  <c r="G335" i="10"/>
  <c r="G106" i="10"/>
  <c r="G53" i="10"/>
  <c r="G167" i="10"/>
  <c r="G303" i="10"/>
  <c r="G23" i="10"/>
  <c r="G29" i="10"/>
  <c r="G102" i="10"/>
  <c r="G94" i="10"/>
  <c r="G79" i="10"/>
  <c r="G313" i="10"/>
  <c r="G119" i="10"/>
  <c r="G323" i="10"/>
  <c r="G256" i="10"/>
  <c r="G250" i="10"/>
  <c r="G169" i="10"/>
  <c r="G223" i="10"/>
  <c r="G54" i="10"/>
  <c r="G177" i="10"/>
  <c r="G49" i="10"/>
  <c r="G153" i="10"/>
  <c r="G78" i="10"/>
  <c r="G130" i="10"/>
  <c r="G200" i="10"/>
  <c r="G181" i="10"/>
  <c r="G201" i="10"/>
  <c r="G9" i="10"/>
  <c r="G239" i="10"/>
  <c r="G77" i="10"/>
  <c r="G214" i="10"/>
  <c r="G157" i="10"/>
  <c r="G168" i="10"/>
  <c r="G41" i="10"/>
  <c r="G209" i="10"/>
  <c r="G189" i="10"/>
  <c r="G232" i="10"/>
  <c r="G219" i="10"/>
  <c r="G34" i="10"/>
  <c r="G236" i="10"/>
  <c r="G107" i="10"/>
  <c r="G46" i="10"/>
  <c r="G253" i="10"/>
  <c r="G117" i="10"/>
  <c r="G311" i="10"/>
  <c r="G210" i="10"/>
  <c r="G44" i="10"/>
  <c r="G116" i="10"/>
  <c r="G88" i="10"/>
  <c r="G109" i="10"/>
  <c r="G247" i="10"/>
  <c r="G11" i="10"/>
  <c r="G35" i="10"/>
  <c r="G36" i="10"/>
  <c r="G330" i="10"/>
  <c r="G103" i="10"/>
  <c r="G205" i="10"/>
  <c r="G319" i="10"/>
  <c r="G89" i="10"/>
  <c r="G288" i="10"/>
  <c r="G277" i="10"/>
  <c r="G271" i="10"/>
  <c r="G60" i="10"/>
  <c r="G190" i="10"/>
  <c r="G194" i="10"/>
  <c r="G182" i="10"/>
  <c r="G74" i="10"/>
  <c r="G331" i="10"/>
  <c r="G321" i="10"/>
  <c r="G164" i="10"/>
  <c r="G226" i="10"/>
  <c r="G87" i="10"/>
  <c r="G316" i="10"/>
  <c r="G272" i="10"/>
  <c r="G278" i="10"/>
  <c r="G293" i="10"/>
  <c r="G242" i="10"/>
  <c r="G129" i="10"/>
  <c r="G75" i="10"/>
  <c r="G86" i="10"/>
  <c r="G246" i="10"/>
  <c r="G230" i="10"/>
  <c r="G51" i="10"/>
  <c r="G98" i="10"/>
  <c r="G198" i="10"/>
  <c r="G270" i="10"/>
  <c r="G143" i="10"/>
  <c r="G144" i="10"/>
  <c r="G248" i="10"/>
  <c r="G241" i="10"/>
  <c r="G237" i="10"/>
  <c r="G166" i="10"/>
  <c r="G301" i="10"/>
  <c r="G298" i="10"/>
  <c r="G329" i="10"/>
  <c r="G222" i="10"/>
  <c r="G22" i="10"/>
  <c r="G124" i="10"/>
  <c r="G195" i="10"/>
  <c r="G55" i="10"/>
  <c r="G262" i="10"/>
  <c r="G28" i="10"/>
  <c r="G111" i="10"/>
  <c r="G108" i="10"/>
  <c r="G110" i="10"/>
  <c r="G220" i="10"/>
  <c r="G139" i="10"/>
  <c r="G165" i="10"/>
  <c r="G131" i="10"/>
  <c r="G304" i="10"/>
  <c r="G196" i="10"/>
  <c r="G21" i="10"/>
  <c r="G302" i="10"/>
  <c r="G163" i="10"/>
  <c r="G16" i="10"/>
  <c r="G234" i="10"/>
  <c r="G266" i="10"/>
  <c r="G203" i="10"/>
  <c r="G135" i="10"/>
  <c r="G18" i="10"/>
  <c r="G252" i="10"/>
  <c r="G251" i="10"/>
  <c r="G299" i="10"/>
  <c r="G310" i="10"/>
  <c r="G128" i="10"/>
  <c r="G104" i="10"/>
  <c r="G255" i="10"/>
  <c r="G114" i="10"/>
  <c r="G317" i="10"/>
  <c r="G173" i="10"/>
  <c r="G238" i="10"/>
  <c r="G217" i="15"/>
  <c r="G235" i="15"/>
  <c r="G132" i="15"/>
  <c r="G20" i="15"/>
  <c r="M270" i="16"/>
  <c r="X270" i="19" s="1"/>
  <c r="M30" i="16"/>
  <c r="X30" i="19" s="1"/>
  <c r="G105" i="15"/>
  <c r="G37" i="15"/>
  <c r="F5" i="15"/>
  <c r="M329" i="16"/>
  <c r="X329" i="19" s="1"/>
  <c r="M258" i="16"/>
  <c r="X258" i="19" s="1"/>
  <c r="M266" i="16"/>
  <c r="X266" i="19" s="1"/>
  <c r="M10" i="16"/>
  <c r="X10" i="19" s="1"/>
  <c r="M216" i="16"/>
  <c r="X216" i="19" s="1"/>
  <c r="M12" i="16"/>
  <c r="X12" i="19" s="1"/>
  <c r="M29" i="16"/>
  <c r="X29" i="19" s="1"/>
  <c r="G130" i="15"/>
  <c r="M9" i="16"/>
  <c r="X9" i="19" s="1"/>
  <c r="M232" i="16"/>
  <c r="X232" i="19" s="1"/>
  <c r="G219" i="15"/>
  <c r="G236" i="15"/>
  <c r="M11" i="16"/>
  <c r="X11" i="19" s="1"/>
  <c r="M331" i="16"/>
  <c r="X331" i="19" s="1"/>
  <c r="M322" i="16"/>
  <c r="X322" i="19" s="1"/>
  <c r="M230" i="16"/>
  <c r="X230" i="19" s="1"/>
  <c r="G220" i="15"/>
  <c r="G303" i="15"/>
  <c r="G16" i="15"/>
  <c r="G128" i="15"/>
  <c r="G104" i="15"/>
  <c r="G110" i="15" l="1"/>
  <c r="G205" i="15"/>
  <c r="G200" i="15"/>
  <c r="G310" i="15"/>
  <c r="G38" i="15"/>
  <c r="G123" i="15"/>
  <c r="G159" i="15"/>
  <c r="G187" i="15"/>
  <c r="G323" i="15"/>
  <c r="G265" i="15"/>
  <c r="G93" i="15"/>
  <c r="M93" i="16" s="1"/>
  <c r="X93" i="19" s="1"/>
  <c r="G188" i="15"/>
  <c r="G31" i="15"/>
  <c r="G73" i="15"/>
  <c r="G193" i="15"/>
  <c r="G45" i="15"/>
  <c r="G64" i="15"/>
  <c r="G212" i="15"/>
  <c r="G134" i="15"/>
  <c r="G151" i="15"/>
  <c r="G72" i="15"/>
  <c r="G207" i="15"/>
  <c r="G202" i="15"/>
  <c r="G142" i="15"/>
  <c r="G197" i="15"/>
  <c r="G285" i="15"/>
  <c r="M285" i="16" s="1"/>
  <c r="X285" i="19" s="1"/>
  <c r="G287" i="15"/>
  <c r="G61" i="15"/>
  <c r="G213" i="15"/>
  <c r="G186" i="15"/>
  <c r="G147" i="15"/>
  <c r="G39" i="15"/>
  <c r="G275" i="15"/>
  <c r="M275" i="16" s="1"/>
  <c r="X275" i="19" s="1"/>
  <c r="G18" i="15"/>
  <c r="G222" i="15"/>
  <c r="G190" i="15"/>
  <c r="G255" i="15"/>
  <c r="G135" i="15"/>
  <c r="G196" i="15"/>
  <c r="G111" i="15"/>
  <c r="G330" i="15"/>
  <c r="G143" i="15"/>
  <c r="G75" i="15"/>
  <c r="G226" i="15"/>
  <c r="G60" i="15"/>
  <c r="G214" i="15"/>
  <c r="G259" i="15"/>
  <c r="G249" i="15"/>
  <c r="G58" i="15"/>
  <c r="G149" i="15"/>
  <c r="G136" i="15"/>
  <c r="G19" i="15"/>
  <c r="G333" i="15"/>
  <c r="G206" i="15"/>
  <c r="G65" i="15"/>
  <c r="G261" i="15"/>
  <c r="G99" i="15"/>
  <c r="G290" i="15"/>
  <c r="G76" i="15"/>
  <c r="G5" i="15"/>
  <c r="G260" i="15"/>
  <c r="G192" i="15"/>
  <c r="G284" i="15"/>
  <c r="G326" i="15"/>
  <c r="M326" i="16" s="1"/>
  <c r="X326" i="19" s="1"/>
  <c r="G246" i="15"/>
  <c r="G194" i="15"/>
  <c r="G168" i="15"/>
  <c r="G102" i="15"/>
  <c r="G218" i="15"/>
  <c r="G24" i="15"/>
  <c r="G25" i="15"/>
  <c r="G66" i="15"/>
  <c r="G203" i="15"/>
  <c r="G305" i="15"/>
  <c r="G28" i="15"/>
  <c r="G299" i="15"/>
  <c r="G271" i="15"/>
  <c r="G129" i="15"/>
  <c r="G164" i="15"/>
  <c r="G272" i="15"/>
  <c r="M272" i="16" s="1"/>
  <c r="X272" i="19" s="1"/>
  <c r="G36" i="15"/>
  <c r="G210" i="15"/>
  <c r="G77" i="15"/>
  <c r="G153" i="15"/>
  <c r="G324" i="15"/>
  <c r="G304" i="15"/>
  <c r="G295" i="15"/>
  <c r="G96" i="15"/>
  <c r="G244" i="15"/>
  <c r="G7" i="15"/>
  <c r="G264" i="15"/>
  <c r="G90" i="15"/>
  <c r="G13" i="15"/>
  <c r="G221" i="15"/>
  <c r="G335" i="15"/>
  <c r="G152" i="15"/>
  <c r="G315" i="15"/>
  <c r="G171" i="15"/>
  <c r="G91" i="15"/>
  <c r="G199" i="15"/>
  <c r="G298" i="15"/>
  <c r="G26" i="15"/>
  <c r="G297" i="15"/>
  <c r="G291" i="15"/>
  <c r="G101" i="15"/>
  <c r="G63" i="15"/>
  <c r="G325" i="15"/>
  <c r="G71" i="15"/>
  <c r="G283" i="15"/>
  <c r="G15" i="15"/>
  <c r="G245" i="15"/>
  <c r="G67" i="15"/>
  <c r="G114" i="15"/>
  <c r="G108" i="15"/>
  <c r="G86" i="15"/>
  <c r="G103" i="15"/>
  <c r="G250" i="15"/>
  <c r="G239" i="15"/>
  <c r="G49" i="15"/>
  <c r="G119" i="15"/>
  <c r="G167" i="15"/>
  <c r="G309" i="15"/>
  <c r="G160" i="15"/>
  <c r="G14" i="15"/>
  <c r="G6" i="15"/>
  <c r="G174" i="15"/>
  <c r="G127" i="15"/>
  <c r="G208" i="15"/>
  <c r="G191" i="15"/>
  <c r="G155" i="15"/>
  <c r="G175" i="15"/>
  <c r="G172" i="15"/>
  <c r="G185" i="15"/>
  <c r="G133" i="15"/>
  <c r="G43" i="15"/>
  <c r="G225" i="15"/>
  <c r="G148" i="15"/>
  <c r="G327" i="15"/>
  <c r="G292" i="15"/>
  <c r="G100" i="15"/>
  <c r="G328" i="15"/>
  <c r="G277" i="15"/>
  <c r="G227" i="15"/>
  <c r="G44" i="15"/>
  <c r="G34" i="15"/>
  <c r="G78" i="15"/>
  <c r="G256" i="15"/>
  <c r="G23" i="15"/>
  <c r="G180" i="15"/>
  <c r="G83" i="15"/>
  <c r="G179" i="15"/>
  <c r="G267" i="15"/>
  <c r="G131" i="15"/>
  <c r="G262" i="15"/>
  <c r="G302" i="15"/>
  <c r="G198" i="15"/>
  <c r="G242" i="15"/>
  <c r="G278" i="15"/>
  <c r="G312" i="15"/>
  <c r="G234" i="15"/>
  <c r="G55" i="15"/>
  <c r="G98" i="15"/>
  <c r="G332" i="15"/>
  <c r="G289" i="15"/>
  <c r="M289" i="16" s="1"/>
  <c r="X289" i="19" s="1"/>
  <c r="G117" i="15"/>
  <c r="G189" i="15"/>
  <c r="G177" i="15"/>
  <c r="G314" i="15"/>
  <c r="G53" i="15"/>
  <c r="G306" i="15"/>
  <c r="G162" i="15"/>
  <c r="G178" i="15"/>
  <c r="G59" i="15"/>
  <c r="G316" i="15"/>
  <c r="G308" i="15"/>
  <c r="G228" i="15"/>
  <c r="G240" i="15"/>
  <c r="G150" i="15"/>
  <c r="G82" i="15"/>
  <c r="M82" i="16" s="1"/>
  <c r="X82" i="19" s="1"/>
  <c r="G229" i="15"/>
  <c r="G269" i="15"/>
  <c r="G137" i="15"/>
  <c r="G183" i="15"/>
  <c r="G95" i="15"/>
  <c r="G146" i="15"/>
  <c r="G334" i="15"/>
  <c r="G286" i="15"/>
  <c r="G140" i="15"/>
  <c r="M140" i="16" s="1"/>
  <c r="X140" i="19" s="1"/>
  <c r="G231" i="15"/>
  <c r="G274" i="15"/>
  <c r="G276" i="15"/>
  <c r="G318" i="15"/>
  <c r="M318" i="16" s="1"/>
  <c r="X318" i="19" s="1"/>
  <c r="G248" i="15"/>
  <c r="G88" i="15"/>
  <c r="G32" i="15"/>
  <c r="G35" i="15"/>
  <c r="G125" i="15"/>
  <c r="G311" i="15"/>
  <c r="G165" i="15"/>
  <c r="G166" i="15"/>
  <c r="G294" i="15"/>
  <c r="G238" i="15"/>
  <c r="G300" i="15"/>
  <c r="G139" i="15"/>
  <c r="G195" i="15"/>
  <c r="G237" i="15"/>
  <c r="G51" i="15"/>
  <c r="G279" i="15"/>
  <c r="G74" i="15"/>
  <c r="G89" i="15"/>
  <c r="G247" i="15"/>
  <c r="G253" i="15"/>
  <c r="G209" i="15"/>
  <c r="G201" i="15"/>
  <c r="G54" i="15"/>
  <c r="G79" i="15"/>
  <c r="G106" i="15"/>
  <c r="G27" i="15"/>
  <c r="M27" i="16" s="1"/>
  <c r="X27" i="19" s="1"/>
  <c r="G141" i="15"/>
  <c r="G126" i="15"/>
  <c r="G84" i="15"/>
  <c r="G112" i="15"/>
  <c r="G42" i="15"/>
  <c r="G115" i="15"/>
  <c r="G122" i="15"/>
  <c r="G62" i="15"/>
  <c r="G47" i="15"/>
  <c r="G81" i="15"/>
  <c r="G80" i="15"/>
  <c r="G48" i="15"/>
  <c r="G233" i="15"/>
  <c r="G121" i="15"/>
  <c r="G215" i="15"/>
  <c r="G138" i="15"/>
  <c r="G17" i="15"/>
  <c r="G69" i="15"/>
  <c r="G154" i="15"/>
  <c r="G288" i="15"/>
  <c r="G252" i="15"/>
  <c r="G22" i="15"/>
  <c r="G317" i="15"/>
  <c r="M317" i="16" s="1"/>
  <c r="X317" i="19" s="1"/>
  <c r="G107" i="15"/>
  <c r="G169" i="15"/>
  <c r="G85" i="15"/>
  <c r="G161" i="15"/>
  <c r="G70" i="15"/>
  <c r="G156" i="15"/>
  <c r="G280" i="15"/>
  <c r="G21" i="15"/>
  <c r="G144" i="15"/>
  <c r="G87" i="15"/>
  <c r="G116" i="15"/>
  <c r="M116" i="16" s="1"/>
  <c r="X116" i="19" s="1"/>
  <c r="G157" i="15"/>
  <c r="G173" i="15"/>
  <c r="G251" i="15"/>
  <c r="G163" i="15"/>
  <c r="G124" i="15"/>
  <c r="G241" i="15"/>
  <c r="G273" i="15"/>
  <c r="G182" i="15"/>
  <c r="G320" i="15"/>
  <c r="G109" i="15"/>
  <c r="G46" i="15"/>
  <c r="G41" i="15"/>
  <c r="G181" i="15"/>
  <c r="G223" i="15"/>
  <c r="G94" i="15"/>
  <c r="G336" i="15"/>
  <c r="G319" i="15"/>
  <c r="G97" i="15"/>
  <c r="G52" i="15"/>
  <c r="G293" i="15"/>
  <c r="G301" i="15"/>
  <c r="G8" i="15"/>
  <c r="G118" i="15"/>
  <c r="G204" i="15"/>
  <c r="M204" i="16" s="1"/>
  <c r="X204" i="19" s="1"/>
  <c r="G243" i="15"/>
  <c r="G33" i="15"/>
  <c r="G170" i="15"/>
  <c r="G113" i="15"/>
  <c r="G211" i="15"/>
  <c r="G57" i="15"/>
  <c r="G92" i="15"/>
  <c r="G145" i="15"/>
  <c r="G40" i="15"/>
  <c r="G281" i="15"/>
  <c r="G224" i="15"/>
  <c r="G56" i="15"/>
  <c r="G68" i="15"/>
  <c r="G282" i="15"/>
  <c r="M236" i="16"/>
  <c r="X236" i="19" s="1"/>
  <c r="M130" i="16"/>
  <c r="X130" i="19" s="1"/>
  <c r="M217" i="16"/>
  <c r="X217" i="19" s="1"/>
  <c r="M235" i="16"/>
  <c r="X235" i="19" s="1"/>
  <c r="M219" i="16"/>
  <c r="X219" i="19" s="1"/>
  <c r="M37" i="16"/>
  <c r="X37" i="19" s="1"/>
  <c r="M104" i="16"/>
  <c r="X104" i="19" s="1"/>
  <c r="M128" i="16"/>
  <c r="X128" i="19" s="1"/>
  <c r="M105" i="16"/>
  <c r="X105" i="19" s="1"/>
  <c r="M16" i="16"/>
  <c r="X16" i="19" s="1"/>
  <c r="M20" i="16"/>
  <c r="X20" i="19" s="1"/>
  <c r="M303" i="16"/>
  <c r="X303" i="19" s="1"/>
  <c r="M220" i="16"/>
  <c r="X220" i="19" s="1"/>
  <c r="M132" i="16"/>
  <c r="X132" i="19" s="1"/>
  <c r="G5" i="10"/>
  <c r="K27" i="21" s="1"/>
  <c r="S255" i="9"/>
  <c r="S135" i="9"/>
  <c r="S196" i="9"/>
  <c r="S111" i="9"/>
  <c r="S329" i="9"/>
  <c r="S143" i="9"/>
  <c r="S75" i="9"/>
  <c r="S226" i="9"/>
  <c r="S60" i="9"/>
  <c r="S116" i="9"/>
  <c r="S236" i="9"/>
  <c r="S157" i="9"/>
  <c r="S130" i="9"/>
  <c r="S169" i="9"/>
  <c r="S94" i="9"/>
  <c r="S335" i="9"/>
  <c r="S318" i="9"/>
  <c r="S97" i="9"/>
  <c r="S52" i="9"/>
  <c r="S292" i="9"/>
  <c r="S84" i="9"/>
  <c r="S112" i="9"/>
  <c r="S42" i="9"/>
  <c r="S115" i="9"/>
  <c r="S150" i="9"/>
  <c r="S175" i="9"/>
  <c r="S314" i="9"/>
  <c r="S171" i="9"/>
  <c r="S332" i="9"/>
  <c r="S207" i="9"/>
  <c r="S202" i="9"/>
  <c r="S322" i="9"/>
  <c r="S147" i="9"/>
  <c r="S245" i="9"/>
  <c r="S280" i="9"/>
  <c r="S224" i="9"/>
  <c r="S56" i="9"/>
  <c r="S68" i="9"/>
  <c r="S281" i="9"/>
  <c r="S132" i="9"/>
  <c r="G125" i="10"/>
  <c r="S104" i="9"/>
  <c r="S203" i="9"/>
  <c r="S304" i="9"/>
  <c r="S28" i="9"/>
  <c r="S298" i="9"/>
  <c r="S270" i="9"/>
  <c r="S129" i="9"/>
  <c r="S164" i="9"/>
  <c r="S271" i="9"/>
  <c r="S330" i="9"/>
  <c r="S44" i="9"/>
  <c r="S34" i="9"/>
  <c r="S214" i="9"/>
  <c r="S78" i="9"/>
  <c r="S250" i="9"/>
  <c r="S102" i="9"/>
  <c r="S309" i="9"/>
  <c r="S85" i="9"/>
  <c r="S218" i="9"/>
  <c r="S38" i="9"/>
  <c r="S161" i="9"/>
  <c r="S300" i="9"/>
  <c r="S8" i="9"/>
  <c r="S118" i="9"/>
  <c r="S204" i="9"/>
  <c r="S122" i="9"/>
  <c r="S172" i="9"/>
  <c r="S185" i="9"/>
  <c r="S206" i="9"/>
  <c r="S65" i="9"/>
  <c r="S142" i="9"/>
  <c r="S197" i="9"/>
  <c r="S284" i="9"/>
  <c r="S279" i="9"/>
  <c r="S66" i="9"/>
  <c r="S39" i="9"/>
  <c r="S67" i="9"/>
  <c r="S274" i="9"/>
  <c r="S235" i="9"/>
  <c r="S131" i="9"/>
  <c r="S321" i="9"/>
  <c r="S219" i="9"/>
  <c r="S29" i="9"/>
  <c r="S31" i="9"/>
  <c r="S243" i="9"/>
  <c r="S199" i="9"/>
  <c r="S99" i="9"/>
  <c r="S213" i="9"/>
  <c r="S269" i="9"/>
  <c r="S310" i="9"/>
  <c r="S331" i="9"/>
  <c r="S288" i="9"/>
  <c r="S311" i="9"/>
  <c r="S239" i="9"/>
  <c r="S323" i="9"/>
  <c r="S180" i="9"/>
  <c r="S83" i="9"/>
  <c r="S179" i="9"/>
  <c r="S216" i="9"/>
  <c r="S265" i="9"/>
  <c r="S73" i="9"/>
  <c r="S193" i="9"/>
  <c r="S45" i="9"/>
  <c r="S70" i="9"/>
  <c r="S62" i="9"/>
  <c r="S47" i="9"/>
  <c r="S81" i="9"/>
  <c r="S133" i="9"/>
  <c r="S43" i="9"/>
  <c r="S225" i="9"/>
  <c r="S26" i="9"/>
  <c r="S296" i="9"/>
  <c r="S289" i="9"/>
  <c r="S76" i="9"/>
  <c r="S5" i="9"/>
  <c r="S260" i="9"/>
  <c r="S192" i="9"/>
  <c r="S283" i="9"/>
  <c r="S325" i="9"/>
  <c r="S128" i="9"/>
  <c r="S301" i="9"/>
  <c r="S36" i="9"/>
  <c r="S256" i="9"/>
  <c r="S12" i="9"/>
  <c r="S268" i="9"/>
  <c r="S234" i="9"/>
  <c r="S165" i="9"/>
  <c r="S55" i="9"/>
  <c r="S166" i="9"/>
  <c r="S98" i="9"/>
  <c r="S293" i="9"/>
  <c r="S35" i="9"/>
  <c r="S232" i="9"/>
  <c r="S23" i="9"/>
  <c r="S238" i="9"/>
  <c r="S299" i="9"/>
  <c r="S16" i="9"/>
  <c r="S139" i="9"/>
  <c r="S195" i="9"/>
  <c r="S237" i="9"/>
  <c r="S51" i="9"/>
  <c r="S278" i="9"/>
  <c r="S74" i="9"/>
  <c r="S89" i="9"/>
  <c r="S11" i="9"/>
  <c r="S117" i="9"/>
  <c r="S189" i="9"/>
  <c r="S9" i="9"/>
  <c r="S49" i="9"/>
  <c r="S119" i="9"/>
  <c r="S303" i="9"/>
  <c r="S294" i="9"/>
  <c r="S96" i="9"/>
  <c r="S244" i="9"/>
  <c r="S7" i="9"/>
  <c r="S263" i="9"/>
  <c r="S259" i="9"/>
  <c r="S249" i="9"/>
  <c r="S64" i="9"/>
  <c r="S159" i="9"/>
  <c r="S33" i="9"/>
  <c r="S170" i="9"/>
  <c r="S113" i="9"/>
  <c r="S137" i="9"/>
  <c r="S183" i="9"/>
  <c r="S95" i="9"/>
  <c r="S148" i="9"/>
  <c r="S326" i="9"/>
  <c r="S290" i="9"/>
  <c r="S101" i="9"/>
  <c r="S63" i="9"/>
  <c r="S324" i="9"/>
  <c r="S71" i="9"/>
  <c r="S282" i="9"/>
  <c r="S15" i="9"/>
  <c r="S198" i="9"/>
  <c r="S77" i="9"/>
  <c r="S93" i="9"/>
  <c r="S123" i="9"/>
  <c r="S91" i="9"/>
  <c r="S61" i="9"/>
  <c r="S251" i="9"/>
  <c r="S241" i="9"/>
  <c r="S182" i="9"/>
  <c r="S247" i="9"/>
  <c r="S209" i="9"/>
  <c r="S177" i="9"/>
  <c r="S167" i="9"/>
  <c r="S160" i="9"/>
  <c r="S6" i="9"/>
  <c r="S221" i="9"/>
  <c r="S25" i="9"/>
  <c r="S80" i="9"/>
  <c r="S233" i="9"/>
  <c r="S146" i="9"/>
  <c r="S333" i="9"/>
  <c r="S100" i="9"/>
  <c r="S327" i="9"/>
  <c r="S37" i="9"/>
  <c r="S30" i="9"/>
  <c r="S276" i="9"/>
  <c r="S227" i="9"/>
  <c r="S266" i="9"/>
  <c r="S242" i="9"/>
  <c r="S210" i="9"/>
  <c r="S264" i="9"/>
  <c r="S32" i="9"/>
  <c r="S82" i="9"/>
  <c r="S261" i="9"/>
  <c r="S173" i="9"/>
  <c r="S163" i="9"/>
  <c r="S124" i="9"/>
  <c r="S230" i="9"/>
  <c r="S272" i="9"/>
  <c r="S319" i="9"/>
  <c r="S253" i="9"/>
  <c r="S201" i="9"/>
  <c r="S308" i="9"/>
  <c r="S14" i="9"/>
  <c r="S174" i="9"/>
  <c r="S90" i="9"/>
  <c r="S13" i="9"/>
  <c r="S58" i="9"/>
  <c r="S212" i="9"/>
  <c r="S187" i="9"/>
  <c r="S156" i="9"/>
  <c r="S48" i="9"/>
  <c r="S291" i="9"/>
  <c r="S317" i="9"/>
  <c r="S252" i="9"/>
  <c r="S302" i="9"/>
  <c r="S110" i="9"/>
  <c r="S22" i="9"/>
  <c r="S248" i="9"/>
  <c r="S246" i="9"/>
  <c r="S316" i="9"/>
  <c r="S194" i="9"/>
  <c r="S205" i="9"/>
  <c r="S109" i="9"/>
  <c r="S46" i="9"/>
  <c r="S41" i="9"/>
  <c r="S181" i="9"/>
  <c r="S54" i="9"/>
  <c r="S313" i="9"/>
  <c r="S53" i="9"/>
  <c r="S305" i="9"/>
  <c r="S162" i="9"/>
  <c r="S178" i="9"/>
  <c r="S59" i="9"/>
  <c r="S315" i="9"/>
  <c r="S127" i="9"/>
  <c r="S208" i="9"/>
  <c r="S191" i="9"/>
  <c r="S334" i="9"/>
  <c r="S149" i="9"/>
  <c r="S134" i="9"/>
  <c r="S151" i="9"/>
  <c r="S211" i="9"/>
  <c r="S57" i="9"/>
  <c r="S92" i="9"/>
  <c r="S121" i="9"/>
  <c r="S215" i="9"/>
  <c r="S285" i="9"/>
  <c r="S140" i="9"/>
  <c r="S231" i="9"/>
  <c r="S105" i="9"/>
  <c r="S273" i="9"/>
  <c r="S275" i="9"/>
  <c r="S262" i="9"/>
  <c r="S277" i="9"/>
  <c r="S153" i="9"/>
  <c r="S188" i="9"/>
  <c r="S24" i="9"/>
  <c r="S229" i="9"/>
  <c r="S297" i="9"/>
  <c r="S286" i="9"/>
  <c r="S186" i="9"/>
  <c r="S217" i="9"/>
  <c r="S220" i="9"/>
  <c r="S114" i="9"/>
  <c r="S18" i="9"/>
  <c r="S21" i="9"/>
  <c r="S108" i="9"/>
  <c r="S222" i="9"/>
  <c r="S144" i="9"/>
  <c r="S86" i="9"/>
  <c r="S87" i="9"/>
  <c r="S190" i="9"/>
  <c r="S103" i="9"/>
  <c r="S88" i="9"/>
  <c r="S107" i="9"/>
  <c r="S168" i="9"/>
  <c r="S200" i="9"/>
  <c r="S223" i="9"/>
  <c r="S79" i="9"/>
  <c r="S106" i="9"/>
  <c r="S27" i="9"/>
  <c r="S141" i="9"/>
  <c r="S126" i="9"/>
  <c r="S10" i="9"/>
  <c r="S307" i="9"/>
  <c r="S228" i="9"/>
  <c r="S240" i="9"/>
  <c r="S155" i="9"/>
  <c r="S152" i="9"/>
  <c r="S136" i="9"/>
  <c r="S19" i="9"/>
  <c r="S72" i="9"/>
  <c r="S258" i="9"/>
  <c r="S328" i="9"/>
  <c r="S145" i="9"/>
  <c r="S40" i="9"/>
  <c r="S138" i="9"/>
  <c r="S17" i="9"/>
  <c r="S69" i="9"/>
  <c r="S154" i="9"/>
  <c r="S287" i="9"/>
  <c r="S20" i="9"/>
  <c r="G263" i="15"/>
  <c r="N335" i="17"/>
  <c r="M126" i="16" l="1"/>
  <c r="X126" i="19" s="1"/>
  <c r="M163" i="16"/>
  <c r="X163" i="19" s="1"/>
  <c r="M294" i="16"/>
  <c r="X294" i="19" s="1"/>
  <c r="M227" i="16"/>
  <c r="X227" i="19" s="1"/>
  <c r="M57" i="16"/>
  <c r="X57" i="19" s="1"/>
  <c r="M22" i="16"/>
  <c r="X22" i="19" s="1"/>
  <c r="M62" i="16"/>
  <c r="X62" i="19" s="1"/>
  <c r="M302" i="16"/>
  <c r="X302" i="19" s="1"/>
  <c r="M253" i="16"/>
  <c r="X253" i="19" s="1"/>
  <c r="M103" i="16"/>
  <c r="X103" i="19" s="1"/>
  <c r="M205" i="16"/>
  <c r="X205" i="19" s="1"/>
  <c r="M181" i="16"/>
  <c r="X181" i="19" s="1"/>
  <c r="M48" i="16"/>
  <c r="X48" i="19" s="1"/>
  <c r="M110" i="16"/>
  <c r="X110" i="19" s="1"/>
  <c r="M154" i="16"/>
  <c r="X154" i="19" s="1"/>
  <c r="M56" i="16"/>
  <c r="X56" i="19" s="1"/>
  <c r="M118" i="16"/>
  <c r="X118" i="19" s="1"/>
  <c r="M336" i="16"/>
  <c r="M109" i="16"/>
  <c r="X109" i="19" s="1"/>
  <c r="M251" i="16"/>
  <c r="X251" i="19" s="1"/>
  <c r="M21" i="16"/>
  <c r="X21" i="19" s="1"/>
  <c r="M107" i="16"/>
  <c r="X107" i="19" s="1"/>
  <c r="M69" i="16"/>
  <c r="X69" i="19" s="1"/>
  <c r="M42" i="16"/>
  <c r="X42" i="19" s="1"/>
  <c r="M247" i="16"/>
  <c r="X247" i="19" s="1"/>
  <c r="M139" i="16"/>
  <c r="X139" i="19" s="1"/>
  <c r="M311" i="16"/>
  <c r="X311" i="19" s="1"/>
  <c r="M276" i="16"/>
  <c r="X276" i="19" s="1"/>
  <c r="M146" i="16"/>
  <c r="X146" i="19" s="1"/>
  <c r="M178" i="16"/>
  <c r="X178" i="19" s="1"/>
  <c r="M117" i="16"/>
  <c r="X117" i="19" s="1"/>
  <c r="M278" i="16"/>
  <c r="X278" i="19" s="1"/>
  <c r="M44" i="16"/>
  <c r="X44" i="19" s="1"/>
  <c r="M148" i="16"/>
  <c r="X148" i="19" s="1"/>
  <c r="M191" i="16"/>
  <c r="X191" i="19" s="1"/>
  <c r="M309" i="16"/>
  <c r="X309" i="19" s="1"/>
  <c r="M86" i="16"/>
  <c r="X86" i="19" s="1"/>
  <c r="M325" i="16"/>
  <c r="X325" i="19" s="1"/>
  <c r="M91" i="16"/>
  <c r="X91" i="19" s="1"/>
  <c r="M264" i="16"/>
  <c r="X264" i="19" s="1"/>
  <c r="M77" i="16"/>
  <c r="X77" i="19" s="1"/>
  <c r="M299" i="16"/>
  <c r="X299" i="19" s="1"/>
  <c r="M102" i="16"/>
  <c r="X102" i="19" s="1"/>
  <c r="M260" i="16"/>
  <c r="X260" i="19" s="1"/>
  <c r="M206" i="16"/>
  <c r="X206" i="19" s="1"/>
  <c r="M214" i="16"/>
  <c r="X214" i="19" s="1"/>
  <c r="M135" i="16"/>
  <c r="X135" i="19" s="1"/>
  <c r="M39" i="16"/>
  <c r="X39" i="19" s="1"/>
  <c r="M188" i="16"/>
  <c r="X188" i="19" s="1"/>
  <c r="M38" i="16"/>
  <c r="X38" i="19" s="1"/>
  <c r="M224" i="16"/>
  <c r="X224" i="19" s="1"/>
  <c r="M211" i="16"/>
  <c r="X211" i="19" s="1"/>
  <c r="M8" i="16"/>
  <c r="X8" i="19" s="1"/>
  <c r="M94" i="16"/>
  <c r="X94" i="19" s="1"/>
  <c r="M320" i="16"/>
  <c r="X320" i="19" s="1"/>
  <c r="M173" i="16"/>
  <c r="X173" i="19" s="1"/>
  <c r="M280" i="16"/>
  <c r="X280" i="19" s="1"/>
  <c r="M17" i="16"/>
  <c r="X17" i="19" s="1"/>
  <c r="M80" i="16"/>
  <c r="X80" i="19" s="1"/>
  <c r="M112" i="16"/>
  <c r="X112" i="19" s="1"/>
  <c r="M106" i="16"/>
  <c r="X106" i="19" s="1"/>
  <c r="M89" i="16"/>
  <c r="X89" i="19" s="1"/>
  <c r="M300" i="16"/>
  <c r="X300" i="19" s="1"/>
  <c r="M125" i="16"/>
  <c r="X125" i="19" s="1"/>
  <c r="M274" i="16"/>
  <c r="X274" i="19" s="1"/>
  <c r="M95" i="16"/>
  <c r="X95" i="19" s="1"/>
  <c r="M150" i="16"/>
  <c r="X150" i="19" s="1"/>
  <c r="M162" i="16"/>
  <c r="X162" i="19" s="1"/>
  <c r="M242" i="16"/>
  <c r="X242" i="19" s="1"/>
  <c r="M179" i="16"/>
  <c r="X179" i="19" s="1"/>
  <c r="M225" i="16"/>
  <c r="X225" i="19" s="1"/>
  <c r="M208" i="16"/>
  <c r="X208" i="19" s="1"/>
  <c r="M167" i="16"/>
  <c r="X167" i="19" s="1"/>
  <c r="M108" i="16"/>
  <c r="X108" i="19" s="1"/>
  <c r="M63" i="16"/>
  <c r="X63" i="19" s="1"/>
  <c r="M171" i="16"/>
  <c r="X171" i="19" s="1"/>
  <c r="M7" i="16"/>
  <c r="X7" i="19" s="1"/>
  <c r="M210" i="16"/>
  <c r="X210" i="19" s="1"/>
  <c r="M28" i="16"/>
  <c r="X28" i="19" s="1"/>
  <c r="M168" i="16"/>
  <c r="X168" i="19" s="1"/>
  <c r="M5" i="16"/>
  <c r="X5" i="19" s="1"/>
  <c r="M333" i="16"/>
  <c r="X333" i="19" s="1"/>
  <c r="M60" i="16"/>
  <c r="X60" i="19" s="1"/>
  <c r="M255" i="16"/>
  <c r="X255" i="19" s="1"/>
  <c r="M147" i="16"/>
  <c r="X147" i="19" s="1"/>
  <c r="M197" i="16"/>
  <c r="X197" i="19" s="1"/>
  <c r="M134" i="16"/>
  <c r="X134" i="19" s="1"/>
  <c r="M310" i="16"/>
  <c r="X310" i="19" s="1"/>
  <c r="M84" i="16"/>
  <c r="X84" i="19" s="1"/>
  <c r="M238" i="16"/>
  <c r="X238" i="19" s="1"/>
  <c r="M183" i="16"/>
  <c r="X183" i="19" s="1"/>
  <c r="M240" i="16"/>
  <c r="X240" i="19" s="1"/>
  <c r="M198" i="16"/>
  <c r="X198" i="19" s="1"/>
  <c r="M43" i="16"/>
  <c r="X43" i="19" s="1"/>
  <c r="M127" i="16"/>
  <c r="X127" i="19" s="1"/>
  <c r="M119" i="16"/>
  <c r="X119" i="19" s="1"/>
  <c r="M114" i="16"/>
  <c r="X114" i="19" s="1"/>
  <c r="M101" i="16"/>
  <c r="X101" i="19" s="1"/>
  <c r="M315" i="16"/>
  <c r="X315" i="19" s="1"/>
  <c r="M244" i="16"/>
  <c r="X244" i="19" s="1"/>
  <c r="M36" i="16"/>
  <c r="X36" i="19" s="1"/>
  <c r="M305" i="16"/>
  <c r="X305" i="19" s="1"/>
  <c r="M194" i="16"/>
  <c r="X194" i="19" s="1"/>
  <c r="M76" i="16"/>
  <c r="X76" i="19" s="1"/>
  <c r="M19" i="16"/>
  <c r="X19" i="19" s="1"/>
  <c r="M226" i="16"/>
  <c r="X226" i="19" s="1"/>
  <c r="M190" i="16"/>
  <c r="X190" i="19" s="1"/>
  <c r="M186" i="16"/>
  <c r="X186" i="19" s="1"/>
  <c r="M142" i="16"/>
  <c r="X142" i="19" s="1"/>
  <c r="M212" i="16"/>
  <c r="X212" i="19" s="1"/>
  <c r="M40" i="16"/>
  <c r="X40" i="19" s="1"/>
  <c r="M170" i="16"/>
  <c r="X170" i="19" s="1"/>
  <c r="M293" i="16"/>
  <c r="X293" i="19" s="1"/>
  <c r="M273" i="16"/>
  <c r="X273" i="19" s="1"/>
  <c r="M157" i="16"/>
  <c r="X157" i="19" s="1"/>
  <c r="M70" i="16"/>
  <c r="X70" i="19" s="1"/>
  <c r="M215" i="16"/>
  <c r="X215" i="19" s="1"/>
  <c r="M47" i="16"/>
  <c r="X47" i="19" s="1"/>
  <c r="M54" i="16"/>
  <c r="X54" i="19" s="1"/>
  <c r="M279" i="16"/>
  <c r="X279" i="19" s="1"/>
  <c r="M32" i="16"/>
  <c r="X32" i="19" s="1"/>
  <c r="M231" i="16"/>
  <c r="X231" i="19" s="1"/>
  <c r="M137" i="16"/>
  <c r="X137" i="19" s="1"/>
  <c r="M228" i="16"/>
  <c r="X228" i="19" s="1"/>
  <c r="M53" i="16"/>
  <c r="X53" i="19" s="1"/>
  <c r="M332" i="16"/>
  <c r="X332" i="19" s="1"/>
  <c r="M180" i="16"/>
  <c r="X180" i="19" s="1"/>
  <c r="M277" i="16"/>
  <c r="X277" i="19" s="1"/>
  <c r="M133" i="16"/>
  <c r="X133" i="19" s="1"/>
  <c r="M174" i="16"/>
  <c r="X174" i="19" s="1"/>
  <c r="M49" i="16"/>
  <c r="X49" i="19" s="1"/>
  <c r="M67" i="16"/>
  <c r="X67" i="19" s="1"/>
  <c r="M291" i="16"/>
  <c r="X291" i="19" s="1"/>
  <c r="M152" i="16"/>
  <c r="X152" i="19" s="1"/>
  <c r="M96" i="16"/>
  <c r="X96" i="19" s="1"/>
  <c r="M203" i="16"/>
  <c r="X203" i="19" s="1"/>
  <c r="M246" i="16"/>
  <c r="X246" i="19" s="1"/>
  <c r="M136" i="16"/>
  <c r="X136" i="19" s="1"/>
  <c r="M75" i="16"/>
  <c r="X75" i="19" s="1"/>
  <c r="M213" i="16"/>
  <c r="X213" i="19" s="1"/>
  <c r="M64" i="16"/>
  <c r="X64" i="19" s="1"/>
  <c r="M265" i="16"/>
  <c r="X265" i="19" s="1"/>
  <c r="M200" i="16"/>
  <c r="X200" i="19" s="1"/>
  <c r="M145" i="16"/>
  <c r="X145" i="19" s="1"/>
  <c r="M33" i="16"/>
  <c r="X33" i="19" s="1"/>
  <c r="M52" i="16"/>
  <c r="X52" i="19" s="1"/>
  <c r="M241" i="16"/>
  <c r="X241" i="19" s="1"/>
  <c r="M161" i="16"/>
  <c r="X161" i="19" s="1"/>
  <c r="M121" i="16"/>
  <c r="X121" i="19" s="1"/>
  <c r="M201" i="16"/>
  <c r="X201" i="19" s="1"/>
  <c r="M51" i="16"/>
  <c r="X51" i="19" s="1"/>
  <c r="M88" i="16"/>
  <c r="X88" i="19" s="1"/>
  <c r="M269" i="16"/>
  <c r="X269" i="19" s="1"/>
  <c r="M308" i="16"/>
  <c r="X308" i="19" s="1"/>
  <c r="M314" i="16"/>
  <c r="X314" i="19" s="1"/>
  <c r="M98" i="16"/>
  <c r="X98" i="19" s="1"/>
  <c r="M23" i="16"/>
  <c r="X23" i="19" s="1"/>
  <c r="M328" i="16"/>
  <c r="X328" i="19" s="1"/>
  <c r="M185" i="16"/>
  <c r="X185" i="19" s="1"/>
  <c r="M6" i="16"/>
  <c r="X6" i="19" s="1"/>
  <c r="M239" i="16"/>
  <c r="X239" i="19" s="1"/>
  <c r="M245" i="16"/>
  <c r="X245" i="19" s="1"/>
  <c r="M297" i="16"/>
  <c r="X297" i="19" s="1"/>
  <c r="M335" i="16"/>
  <c r="X335" i="19" s="1"/>
  <c r="M295" i="16"/>
  <c r="X295" i="19" s="1"/>
  <c r="M66" i="16"/>
  <c r="X66" i="19" s="1"/>
  <c r="M290" i="16"/>
  <c r="X290" i="19" s="1"/>
  <c r="M149" i="16"/>
  <c r="X149" i="19" s="1"/>
  <c r="M143" i="16"/>
  <c r="X143" i="19" s="1"/>
  <c r="M222" i="16"/>
  <c r="X222" i="19" s="1"/>
  <c r="M61" i="16"/>
  <c r="X61" i="19" s="1"/>
  <c r="M202" i="16"/>
  <c r="X202" i="19" s="1"/>
  <c r="M45" i="16"/>
  <c r="X45" i="19" s="1"/>
  <c r="M323" i="16"/>
  <c r="X323" i="19" s="1"/>
  <c r="M68" i="16"/>
  <c r="X68" i="19" s="1"/>
  <c r="M301" i="16"/>
  <c r="X301" i="19" s="1"/>
  <c r="M182" i="16"/>
  <c r="X182" i="19" s="1"/>
  <c r="M156" i="16"/>
  <c r="X156" i="19" s="1"/>
  <c r="M306" i="16"/>
  <c r="X306" i="19" s="1"/>
  <c r="M85" i="16"/>
  <c r="X85" i="19" s="1"/>
  <c r="M252" i="16"/>
  <c r="X252" i="19" s="1"/>
  <c r="M233" i="16"/>
  <c r="X233" i="19" s="1"/>
  <c r="M141" i="16"/>
  <c r="X141" i="19" s="1"/>
  <c r="M209" i="16"/>
  <c r="X209" i="19" s="1"/>
  <c r="M248" i="16"/>
  <c r="X248" i="19" s="1"/>
  <c r="M55" i="16"/>
  <c r="X55" i="19" s="1"/>
  <c r="M262" i="16"/>
  <c r="X262" i="19" s="1"/>
  <c r="M256" i="16"/>
  <c r="X256" i="19" s="1"/>
  <c r="M100" i="16"/>
  <c r="X100" i="19" s="1"/>
  <c r="M172" i="16"/>
  <c r="X172" i="19" s="1"/>
  <c r="M250" i="16"/>
  <c r="X250" i="19" s="1"/>
  <c r="M15" i="16"/>
  <c r="X15" i="19" s="1"/>
  <c r="M26" i="16"/>
  <c r="X26" i="19" s="1"/>
  <c r="M221" i="16"/>
  <c r="X221" i="19" s="1"/>
  <c r="M304" i="16"/>
  <c r="X304" i="19" s="1"/>
  <c r="M164" i="16"/>
  <c r="X164" i="19" s="1"/>
  <c r="M25" i="16"/>
  <c r="X25" i="19" s="1"/>
  <c r="M99" i="16"/>
  <c r="X99" i="19" s="1"/>
  <c r="M58" i="16"/>
  <c r="X58" i="19" s="1"/>
  <c r="M330" i="16"/>
  <c r="X330" i="19" s="1"/>
  <c r="M18" i="16"/>
  <c r="X18" i="19" s="1"/>
  <c r="M287" i="16"/>
  <c r="X287" i="19" s="1"/>
  <c r="M207" i="16"/>
  <c r="X207" i="19" s="1"/>
  <c r="M193" i="16"/>
  <c r="X193" i="19" s="1"/>
  <c r="M187" i="16"/>
  <c r="X187" i="19" s="1"/>
  <c r="M281" i="16"/>
  <c r="X281" i="19" s="1"/>
  <c r="M113" i="16"/>
  <c r="X113" i="19" s="1"/>
  <c r="M223" i="16"/>
  <c r="X223" i="19" s="1"/>
  <c r="M138" i="16"/>
  <c r="X138" i="19" s="1"/>
  <c r="M81" i="16"/>
  <c r="X81" i="19" s="1"/>
  <c r="M79" i="16"/>
  <c r="X79" i="19" s="1"/>
  <c r="M74" i="16"/>
  <c r="X74" i="19" s="1"/>
  <c r="M35" i="16"/>
  <c r="X35" i="19" s="1"/>
  <c r="M83" i="16"/>
  <c r="X83" i="19" s="1"/>
  <c r="M92" i="16"/>
  <c r="X92" i="19" s="1"/>
  <c r="M243" i="16"/>
  <c r="X243" i="19" s="1"/>
  <c r="M124" i="16"/>
  <c r="X124" i="19" s="1"/>
  <c r="M282" i="16"/>
  <c r="X282" i="19" s="1"/>
  <c r="M97" i="16"/>
  <c r="X97" i="19" s="1"/>
  <c r="M41" i="16"/>
  <c r="X41" i="19" s="1"/>
  <c r="M87" i="16"/>
  <c r="X87" i="19" s="1"/>
  <c r="M169" i="16"/>
  <c r="X169" i="19" s="1"/>
  <c r="M288" i="16"/>
  <c r="X288" i="19" s="1"/>
  <c r="M122" i="16"/>
  <c r="X122" i="19" s="1"/>
  <c r="M237" i="16"/>
  <c r="X237" i="19" s="1"/>
  <c r="M166" i="16"/>
  <c r="X166" i="19" s="1"/>
  <c r="M286" i="16"/>
  <c r="X286" i="19" s="1"/>
  <c r="M229" i="16"/>
  <c r="X229" i="19" s="1"/>
  <c r="M316" i="16"/>
  <c r="X316" i="19" s="1"/>
  <c r="M177" i="16"/>
  <c r="X177" i="19" s="1"/>
  <c r="M234" i="16"/>
  <c r="X234" i="19" s="1"/>
  <c r="M131" i="16"/>
  <c r="X131" i="19" s="1"/>
  <c r="M78" i="16"/>
  <c r="X78" i="19" s="1"/>
  <c r="M292" i="16"/>
  <c r="X292" i="19" s="1"/>
  <c r="M175" i="16"/>
  <c r="X175" i="19" s="1"/>
  <c r="M14" i="16"/>
  <c r="X14" i="19" s="1"/>
  <c r="M283" i="16"/>
  <c r="X283" i="19" s="1"/>
  <c r="M298" i="16"/>
  <c r="X298" i="19" s="1"/>
  <c r="M13" i="16"/>
  <c r="X13" i="19" s="1"/>
  <c r="M324" i="16"/>
  <c r="X324" i="19" s="1"/>
  <c r="M129" i="16"/>
  <c r="X129" i="19" s="1"/>
  <c r="M24" i="16"/>
  <c r="X24" i="19" s="1"/>
  <c r="M284" i="16"/>
  <c r="X284" i="19" s="1"/>
  <c r="M261" i="16"/>
  <c r="X261" i="19" s="1"/>
  <c r="M249" i="16"/>
  <c r="X249" i="19" s="1"/>
  <c r="M111" i="16"/>
  <c r="X111" i="19" s="1"/>
  <c r="M72" i="16"/>
  <c r="X72" i="19" s="1"/>
  <c r="M73" i="16"/>
  <c r="X73" i="19" s="1"/>
  <c r="M159" i="16"/>
  <c r="X159" i="19" s="1"/>
  <c r="M319" i="16"/>
  <c r="X319" i="19" s="1"/>
  <c r="M46" i="16"/>
  <c r="X46" i="19" s="1"/>
  <c r="M144" i="16"/>
  <c r="X144" i="19" s="1"/>
  <c r="M115" i="16"/>
  <c r="X115" i="19" s="1"/>
  <c r="M195" i="16"/>
  <c r="X195" i="19" s="1"/>
  <c r="M165" i="16"/>
  <c r="X165" i="19" s="1"/>
  <c r="M334" i="16"/>
  <c r="X334" i="19" s="1"/>
  <c r="M59" i="16"/>
  <c r="X59" i="19" s="1"/>
  <c r="M189" i="16"/>
  <c r="X189" i="19" s="1"/>
  <c r="M312" i="16"/>
  <c r="X312" i="19" s="1"/>
  <c r="M267" i="16"/>
  <c r="X267" i="19" s="1"/>
  <c r="M34" i="16"/>
  <c r="X34" i="19" s="1"/>
  <c r="M327" i="16"/>
  <c r="X327" i="19" s="1"/>
  <c r="M155" i="16"/>
  <c r="X155" i="19" s="1"/>
  <c r="M160" i="16"/>
  <c r="X160" i="19" s="1"/>
  <c r="M71" i="16"/>
  <c r="X71" i="19" s="1"/>
  <c r="M199" i="16"/>
  <c r="X199" i="19" s="1"/>
  <c r="M90" i="16"/>
  <c r="X90" i="19" s="1"/>
  <c r="M153" i="16"/>
  <c r="X153" i="19" s="1"/>
  <c r="M271" i="16"/>
  <c r="X271" i="19" s="1"/>
  <c r="M218" i="16"/>
  <c r="X218" i="19" s="1"/>
  <c r="M192" i="16"/>
  <c r="X192" i="19" s="1"/>
  <c r="M65" i="16"/>
  <c r="X65" i="19" s="1"/>
  <c r="M259" i="16"/>
  <c r="X259" i="19" s="1"/>
  <c r="M196" i="16"/>
  <c r="X196" i="19" s="1"/>
  <c r="M151" i="16"/>
  <c r="X151" i="19" s="1"/>
  <c r="M31" i="16"/>
  <c r="X31" i="19" s="1"/>
  <c r="M123" i="16"/>
  <c r="X123" i="19" s="1"/>
  <c r="R336" i="16"/>
  <c r="S336" i="16" s="1"/>
  <c r="Z336" i="19" s="1"/>
  <c r="F348" i="15"/>
  <c r="G348" i="15"/>
  <c r="M263" i="16"/>
  <c r="X263" i="19" s="1"/>
  <c r="N183" i="12"/>
  <c r="P187" i="9"/>
  <c r="X336" i="19" l="1"/>
  <c r="AB336" i="19" s="1"/>
  <c r="AF336" i="19" s="1"/>
  <c r="X336" i="16"/>
  <c r="U336" i="16"/>
  <c r="M348" i="16"/>
  <c r="L66" i="21" s="1"/>
  <c r="K82" i="12"/>
  <c r="M110" i="12"/>
  <c r="M154" i="9"/>
  <c r="I309" i="11"/>
  <c r="N309" i="11" s="1"/>
  <c r="L75" i="12"/>
  <c r="N238" i="12"/>
  <c r="M280" i="12"/>
  <c r="N74" i="12"/>
  <c r="M224" i="12"/>
  <c r="N95" i="12"/>
  <c r="K36" i="12"/>
  <c r="K243" i="12"/>
  <c r="J269" i="11"/>
  <c r="O269" i="11" s="1"/>
  <c r="I142" i="11"/>
  <c r="N142" i="11" s="1"/>
  <c r="I260" i="11"/>
  <c r="N260" i="11" s="1"/>
  <c r="J79" i="11"/>
  <c r="O79" i="11" s="1"/>
  <c r="K5" i="11"/>
  <c r="L112" i="12"/>
  <c r="I118" i="11"/>
  <c r="N118" i="11" s="1"/>
  <c r="I327" i="11"/>
  <c r="N327" i="11" s="1"/>
  <c r="I197" i="11"/>
  <c r="N197" i="11" s="1"/>
  <c r="J307" i="11"/>
  <c r="O307" i="11" s="1"/>
  <c r="K325" i="11"/>
  <c r="P325" i="11" s="1"/>
  <c r="M69" i="9"/>
  <c r="I104" i="11"/>
  <c r="N104" i="11" s="1"/>
  <c r="L42" i="12"/>
  <c r="K39" i="11"/>
  <c r="P39" i="11" s="1"/>
  <c r="I204" i="11"/>
  <c r="N204" i="11" s="1"/>
  <c r="J228" i="11"/>
  <c r="O228" i="11" s="1"/>
  <c r="K266" i="12"/>
  <c r="K99" i="12"/>
  <c r="L207" i="12"/>
  <c r="N303" i="12"/>
  <c r="K131" i="12"/>
  <c r="L202" i="12"/>
  <c r="N249" i="12"/>
  <c r="I227" i="11"/>
  <c r="N227" i="11" s="1"/>
  <c r="I164" i="11"/>
  <c r="N164" i="11" s="1"/>
  <c r="J86" i="11"/>
  <c r="O86" i="11" s="1"/>
  <c r="K210" i="12"/>
  <c r="L226" i="12"/>
  <c r="M46" i="12"/>
  <c r="J286" i="11"/>
  <c r="O286" i="11" s="1"/>
  <c r="I271" i="11"/>
  <c r="N271" i="11" s="1"/>
  <c r="J87" i="11"/>
  <c r="O87" i="11" s="1"/>
  <c r="K269" i="12"/>
  <c r="K93" i="12"/>
  <c r="L169" i="12"/>
  <c r="M178" i="12"/>
  <c r="J71" i="11"/>
  <c r="O71" i="11" s="1"/>
  <c r="I102" i="11"/>
  <c r="N102" i="11" s="1"/>
  <c r="J223" i="11"/>
  <c r="O223" i="11" s="1"/>
  <c r="K217" i="12"/>
  <c r="K188" i="12"/>
  <c r="L94" i="12"/>
  <c r="M134" i="12"/>
  <c r="M22" i="12"/>
  <c r="M41" i="12"/>
  <c r="M59" i="12"/>
  <c r="M151" i="12"/>
  <c r="N299" i="12"/>
  <c r="N89" i="12"/>
  <c r="N294" i="12"/>
  <c r="N64" i="12"/>
  <c r="N148" i="12"/>
  <c r="M287" i="9"/>
  <c r="I37" i="11"/>
  <c r="N37" i="11" s="1"/>
  <c r="J101" i="11"/>
  <c r="O101" i="11" s="1"/>
  <c r="J282" i="11"/>
  <c r="O282" i="11" s="1"/>
  <c r="K260" i="11"/>
  <c r="P260" i="11" s="1"/>
  <c r="I203" i="11"/>
  <c r="N203" i="11" s="1"/>
  <c r="I330" i="11"/>
  <c r="N330" i="11" s="1"/>
  <c r="I85" i="11"/>
  <c r="N85" i="11" s="1"/>
  <c r="I122" i="11"/>
  <c r="N122" i="11" s="1"/>
  <c r="J114" i="11"/>
  <c r="O114" i="11" s="1"/>
  <c r="J190" i="11"/>
  <c r="O190" i="11" s="1"/>
  <c r="J106" i="11"/>
  <c r="O106" i="11" s="1"/>
  <c r="L279" i="12"/>
  <c r="M56" i="12"/>
  <c r="K262" i="12"/>
  <c r="K219" i="12"/>
  <c r="K12" i="12"/>
  <c r="K229" i="12"/>
  <c r="L255" i="12"/>
  <c r="L60" i="12"/>
  <c r="L335" i="12"/>
  <c r="L115" i="12"/>
  <c r="L322" i="12"/>
  <c r="M248" i="12"/>
  <c r="M181" i="12"/>
  <c r="M315" i="12"/>
  <c r="N16" i="12"/>
  <c r="N11" i="12"/>
  <c r="N96" i="12"/>
  <c r="N159" i="12"/>
  <c r="N326" i="12"/>
  <c r="M20" i="9"/>
  <c r="I192" i="11"/>
  <c r="N192" i="11" s="1"/>
  <c r="J61" i="11"/>
  <c r="O61" i="11" s="1"/>
  <c r="J217" i="11"/>
  <c r="O217" i="11" s="1"/>
  <c r="K67" i="11"/>
  <c r="P67" i="11" s="1"/>
  <c r="I304" i="11"/>
  <c r="N304" i="11" s="1"/>
  <c r="I44" i="11"/>
  <c r="N44" i="11" s="1"/>
  <c r="I218" i="11"/>
  <c r="N218" i="11" s="1"/>
  <c r="I172" i="11"/>
  <c r="N172" i="11" s="1"/>
  <c r="J18" i="11"/>
  <c r="O18" i="11" s="1"/>
  <c r="J103" i="11"/>
  <c r="O103" i="11" s="1"/>
  <c r="J27" i="11"/>
  <c r="O27" i="11" s="1"/>
  <c r="L66" i="12"/>
  <c r="M68" i="12"/>
  <c r="K301" i="12"/>
  <c r="K77" i="12"/>
  <c r="K31" i="12"/>
  <c r="K268" i="12"/>
  <c r="L135" i="12"/>
  <c r="L318" i="12"/>
  <c r="L150" i="12"/>
  <c r="L147" i="12"/>
  <c r="M246" i="12"/>
  <c r="M54" i="12"/>
  <c r="M127" i="12"/>
  <c r="M211" i="12"/>
  <c r="N139" i="12"/>
  <c r="N117" i="12"/>
  <c r="N244" i="12"/>
  <c r="N33" i="12"/>
  <c r="N290" i="12"/>
  <c r="N101" i="9"/>
  <c r="I30" i="11"/>
  <c r="N30" i="11" s="1"/>
  <c r="J63" i="11"/>
  <c r="O63" i="11" s="1"/>
  <c r="J15" i="11"/>
  <c r="O15" i="11" s="1"/>
  <c r="K192" i="11"/>
  <c r="P192" i="11" s="1"/>
  <c r="I28" i="11"/>
  <c r="N28" i="11" s="1"/>
  <c r="I34" i="11"/>
  <c r="N34" i="11" s="1"/>
  <c r="I38" i="11"/>
  <c r="N38" i="11" s="1"/>
  <c r="I185" i="11"/>
  <c r="N185" i="11" s="1"/>
  <c r="J21" i="11"/>
  <c r="O21" i="11" s="1"/>
  <c r="J88" i="11"/>
  <c r="O88" i="11" s="1"/>
  <c r="J141" i="11"/>
  <c r="O141" i="11" s="1"/>
  <c r="K286" i="12"/>
  <c r="L39" i="12"/>
  <c r="M281" i="12"/>
  <c r="K198" i="12"/>
  <c r="K153" i="12"/>
  <c r="K32" i="12"/>
  <c r="K91" i="12"/>
  <c r="L196" i="12"/>
  <c r="L116" i="12"/>
  <c r="L97" i="12"/>
  <c r="L175" i="12"/>
  <c r="L245" i="12"/>
  <c r="M316" i="12"/>
  <c r="M313" i="12"/>
  <c r="M208" i="12"/>
  <c r="M57" i="12"/>
  <c r="N195" i="12"/>
  <c r="N189" i="12"/>
  <c r="N7" i="12"/>
  <c r="N170" i="12"/>
  <c r="N324" i="9"/>
  <c r="I76" i="11"/>
  <c r="N76" i="11" s="1"/>
  <c r="I283" i="11"/>
  <c r="N283" i="11" s="1"/>
  <c r="J213" i="11"/>
  <c r="O213" i="11" s="1"/>
  <c r="K279" i="11"/>
  <c r="P279" i="11" s="1"/>
  <c r="K274" i="11"/>
  <c r="P274" i="11" s="1"/>
  <c r="I298" i="11"/>
  <c r="N298" i="11" s="1"/>
  <c r="I214" i="11"/>
  <c r="N214" i="11" s="1"/>
  <c r="I161" i="11"/>
  <c r="N161" i="11" s="1"/>
  <c r="J108" i="11"/>
  <c r="O108" i="11" s="1"/>
  <c r="J107" i="11"/>
  <c r="O107" i="11" s="1"/>
  <c r="J126" i="11"/>
  <c r="O126" i="11" s="1"/>
  <c r="K61" i="12"/>
  <c r="L67" i="12"/>
  <c r="M132" i="12"/>
  <c r="K242" i="12"/>
  <c r="K256" i="12"/>
  <c r="K24" i="12"/>
  <c r="K199" i="12"/>
  <c r="L111" i="12"/>
  <c r="L236" i="12"/>
  <c r="L52" i="12"/>
  <c r="L314" i="12"/>
  <c r="M317" i="12"/>
  <c r="M194" i="12"/>
  <c r="M53" i="12"/>
  <c r="M191" i="12"/>
  <c r="M92" i="12"/>
  <c r="N237" i="12"/>
  <c r="N9" i="12"/>
  <c r="N113" i="12"/>
  <c r="M138" i="9"/>
  <c r="N71" i="9"/>
  <c r="I100" i="11"/>
  <c r="N100" i="11" s="1"/>
  <c r="I276" i="11"/>
  <c r="N276" i="11" s="1"/>
  <c r="J324" i="11"/>
  <c r="O324" i="11" s="1"/>
  <c r="K76" i="11"/>
  <c r="P76" i="11" s="1"/>
  <c r="K283" i="11"/>
  <c r="P283" i="11" s="1"/>
  <c r="I270" i="11"/>
  <c r="N270" i="11" s="1"/>
  <c r="I78" i="11"/>
  <c r="N78" i="11" s="1"/>
  <c r="I300" i="11"/>
  <c r="N300" i="11" s="1"/>
  <c r="I206" i="11"/>
  <c r="N206" i="11" s="1"/>
  <c r="J222" i="11"/>
  <c r="O222" i="11" s="1"/>
  <c r="J168" i="11"/>
  <c r="O168" i="11" s="1"/>
  <c r="J10" i="11"/>
  <c r="O10" i="11" s="1"/>
  <c r="J5" i="12"/>
  <c r="K213" i="12"/>
  <c r="L274" i="12"/>
  <c r="N138" i="12"/>
  <c r="K321" i="12"/>
  <c r="K29" i="12"/>
  <c r="K123" i="12"/>
  <c r="K297" i="12"/>
  <c r="L329" i="12"/>
  <c r="L157" i="12"/>
  <c r="L292" i="12"/>
  <c r="L171" i="12"/>
  <c r="M252" i="12"/>
  <c r="M205" i="12"/>
  <c r="M305" i="12"/>
  <c r="M334" i="12"/>
  <c r="M121" i="12"/>
  <c r="N51" i="12"/>
  <c r="N49" i="12"/>
  <c r="N263" i="12"/>
  <c r="N137" i="12"/>
  <c r="M17" i="9"/>
  <c r="N282" i="9"/>
  <c r="I5" i="11"/>
  <c r="I325" i="11"/>
  <c r="N325" i="11" s="1"/>
  <c r="J186" i="11"/>
  <c r="O186" i="11" s="1"/>
  <c r="K66" i="11"/>
  <c r="P66" i="11" s="1"/>
  <c r="K235" i="11"/>
  <c r="P235" i="11" s="1"/>
  <c r="I129" i="11"/>
  <c r="N129" i="11" s="1"/>
  <c r="I250" i="11"/>
  <c r="N250" i="11" s="1"/>
  <c r="I8" i="11"/>
  <c r="N8" i="11" s="1"/>
  <c r="I65" i="11"/>
  <c r="N65" i="11" s="1"/>
  <c r="J144" i="11"/>
  <c r="O144" i="11" s="1"/>
  <c r="J200" i="11"/>
  <c r="O200" i="11" s="1"/>
  <c r="K186" i="12"/>
  <c r="L235" i="12"/>
  <c r="K128" i="12"/>
  <c r="K277" i="12"/>
  <c r="K264" i="12"/>
  <c r="K261" i="12"/>
  <c r="L143" i="12"/>
  <c r="L130" i="12"/>
  <c r="L84" i="12"/>
  <c r="L332" i="12"/>
  <c r="M302" i="12"/>
  <c r="M109" i="12"/>
  <c r="M162" i="12"/>
  <c r="M149" i="12"/>
  <c r="M215" i="12"/>
  <c r="N278" i="12"/>
  <c r="N119" i="12"/>
  <c r="N259" i="12"/>
  <c r="K138" i="12"/>
  <c r="K17" i="12"/>
  <c r="K69" i="12"/>
  <c r="K154" i="12"/>
  <c r="K287" i="12"/>
  <c r="K20" i="12"/>
  <c r="L285" i="12"/>
  <c r="L140" i="12"/>
  <c r="L231" i="12"/>
  <c r="L105" i="12"/>
  <c r="L273" i="12"/>
  <c r="L275" i="12"/>
  <c r="M125" i="12"/>
  <c r="M100" i="12"/>
  <c r="M327" i="12"/>
  <c r="M37" i="12"/>
  <c r="M30" i="12"/>
  <c r="M276" i="12"/>
  <c r="M227" i="12"/>
  <c r="N101" i="12"/>
  <c r="N63" i="12"/>
  <c r="N324" i="12"/>
  <c r="N71" i="12"/>
  <c r="N282" i="12"/>
  <c r="N15" i="12"/>
  <c r="K280" i="12"/>
  <c r="K224" i="12"/>
  <c r="K56" i="12"/>
  <c r="N17" i="12"/>
  <c r="N69" i="12"/>
  <c r="N154" i="12"/>
  <c r="N287" i="12"/>
  <c r="N20" i="12"/>
  <c r="K5" i="12"/>
  <c r="K283" i="12"/>
  <c r="L286" i="12"/>
  <c r="L186" i="12"/>
  <c r="L269" i="12"/>
  <c r="L217" i="12"/>
  <c r="M279" i="12"/>
  <c r="M66" i="12"/>
  <c r="M39" i="12"/>
  <c r="M235" i="12"/>
  <c r="N280" i="12"/>
  <c r="N224" i="12"/>
  <c r="N56" i="12"/>
  <c r="N68" i="12"/>
  <c r="N281" i="12"/>
  <c r="N132" i="12"/>
  <c r="K260" i="12"/>
  <c r="K325" i="12"/>
  <c r="L213" i="12"/>
  <c r="M67" i="12"/>
  <c r="K101" i="12"/>
  <c r="K63" i="12"/>
  <c r="K324" i="12"/>
  <c r="K71" i="12"/>
  <c r="K282" i="12"/>
  <c r="K15" i="12"/>
  <c r="L76" i="12"/>
  <c r="L5" i="12"/>
  <c r="L260" i="12"/>
  <c r="L192" i="12"/>
  <c r="L283" i="12"/>
  <c r="L325" i="12"/>
  <c r="K76" i="12"/>
  <c r="K192" i="12"/>
  <c r="L61" i="12"/>
  <c r="M274" i="12"/>
  <c r="K285" i="12"/>
  <c r="K140" i="12"/>
  <c r="K231" i="12"/>
  <c r="K105" i="12"/>
  <c r="K273" i="12"/>
  <c r="K275" i="12"/>
  <c r="L100" i="12"/>
  <c r="L327" i="12"/>
  <c r="L37" i="12"/>
  <c r="L30" i="12"/>
  <c r="K68" i="12"/>
  <c r="K281" i="12"/>
  <c r="K132" i="12"/>
  <c r="L138" i="12"/>
  <c r="L17" i="12"/>
  <c r="L69" i="12"/>
  <c r="L154" i="12"/>
  <c r="L287" i="12"/>
  <c r="L20" i="12"/>
  <c r="M285" i="12"/>
  <c r="M140" i="12"/>
  <c r="M231" i="12"/>
  <c r="M105" i="12"/>
  <c r="M273" i="12"/>
  <c r="M275" i="12"/>
  <c r="N100" i="12"/>
  <c r="N327" i="12"/>
  <c r="N37" i="12"/>
  <c r="N30" i="12"/>
  <c r="N276" i="12"/>
  <c r="N227" i="12"/>
  <c r="K255" i="12"/>
  <c r="K135" i="12"/>
  <c r="K196" i="12"/>
  <c r="K111" i="12"/>
  <c r="K329" i="12"/>
  <c r="K143" i="12"/>
  <c r="K75" i="12"/>
  <c r="K226" i="12"/>
  <c r="K60" i="12"/>
  <c r="K116" i="12"/>
  <c r="K236" i="12"/>
  <c r="K157" i="12"/>
  <c r="K130" i="12"/>
  <c r="K169" i="12"/>
  <c r="K94" i="12"/>
  <c r="K335" i="12"/>
  <c r="K318" i="12"/>
  <c r="K97" i="12"/>
  <c r="K52" i="12"/>
  <c r="K292" i="12"/>
  <c r="K84" i="12"/>
  <c r="K112" i="12"/>
  <c r="K42" i="12"/>
  <c r="K115" i="12"/>
  <c r="K150" i="12"/>
  <c r="K175" i="12"/>
  <c r="K314" i="12"/>
  <c r="K171" i="12"/>
  <c r="K332" i="12"/>
  <c r="K207" i="12"/>
  <c r="K202" i="12"/>
  <c r="K322" i="12"/>
  <c r="K147" i="12"/>
  <c r="K245" i="12"/>
  <c r="L317" i="12"/>
  <c r="L252" i="12"/>
  <c r="L302" i="12"/>
  <c r="L110" i="12"/>
  <c r="L22" i="12"/>
  <c r="L248" i="12"/>
  <c r="L246" i="12"/>
  <c r="L316" i="12"/>
  <c r="L194" i="12"/>
  <c r="L205" i="12"/>
  <c r="L109" i="12"/>
  <c r="L46" i="12"/>
  <c r="L41" i="12"/>
  <c r="L181" i="12"/>
  <c r="L54" i="12"/>
  <c r="L313" i="12"/>
  <c r="L53" i="12"/>
  <c r="L305" i="12"/>
  <c r="L162" i="12"/>
  <c r="L178" i="12"/>
  <c r="L59" i="12"/>
  <c r="L315" i="12"/>
  <c r="K279" i="12"/>
  <c r="K66" i="12"/>
  <c r="K39" i="12"/>
  <c r="K67" i="12"/>
  <c r="K274" i="12"/>
  <c r="K235" i="12"/>
  <c r="L280" i="12"/>
  <c r="L224" i="12"/>
  <c r="L56" i="12"/>
  <c r="L68" i="12"/>
  <c r="L281" i="12"/>
  <c r="L132" i="12"/>
  <c r="M138" i="12"/>
  <c r="M17" i="12"/>
  <c r="M69" i="12"/>
  <c r="M154" i="12"/>
  <c r="M287" i="12"/>
  <c r="M20" i="12"/>
  <c r="N285" i="12"/>
  <c r="N140" i="12"/>
  <c r="N231" i="12"/>
  <c r="N105" i="12"/>
  <c r="N273" i="12"/>
  <c r="N275" i="12"/>
  <c r="K104" i="12"/>
  <c r="K203" i="12"/>
  <c r="K304" i="12"/>
  <c r="K28" i="12"/>
  <c r="K298" i="12"/>
  <c r="K270" i="12"/>
  <c r="K129" i="12"/>
  <c r="K164" i="12"/>
  <c r="K271" i="12"/>
  <c r="K330" i="12"/>
  <c r="K44" i="12"/>
  <c r="K34" i="12"/>
  <c r="K214" i="12"/>
  <c r="K78" i="12"/>
  <c r="K250" i="12"/>
  <c r="K102" i="12"/>
  <c r="K309" i="12"/>
  <c r="K85" i="12"/>
  <c r="K218" i="12"/>
  <c r="K38" i="12"/>
  <c r="K161" i="12"/>
  <c r="K300" i="12"/>
  <c r="K8" i="12"/>
  <c r="K118" i="12"/>
  <c r="K204" i="12"/>
  <c r="K122" i="12"/>
  <c r="K172" i="12"/>
  <c r="K185" i="12"/>
  <c r="K206" i="12"/>
  <c r="K65" i="12"/>
  <c r="K142" i="12"/>
  <c r="K197" i="12"/>
  <c r="K284" i="12"/>
  <c r="L114" i="12"/>
  <c r="L18" i="12"/>
  <c r="L21" i="12"/>
  <c r="L108" i="12"/>
  <c r="L222" i="12"/>
  <c r="L144" i="12"/>
  <c r="L86" i="12"/>
  <c r="L87" i="12"/>
  <c r="L190" i="12"/>
  <c r="L103" i="12"/>
  <c r="L88" i="12"/>
  <c r="L107" i="12"/>
  <c r="L168" i="12"/>
  <c r="L200" i="12"/>
  <c r="L223" i="12"/>
  <c r="L79" i="12"/>
  <c r="L106" i="12"/>
  <c r="L27" i="12"/>
  <c r="L141" i="12"/>
  <c r="L126" i="12"/>
  <c r="L10" i="12"/>
  <c r="K310" i="12"/>
  <c r="K234" i="12"/>
  <c r="K165" i="12"/>
  <c r="K55" i="12"/>
  <c r="K166" i="12"/>
  <c r="K98" i="12"/>
  <c r="K293" i="12"/>
  <c r="K331" i="12"/>
  <c r="K288" i="12"/>
  <c r="K35" i="12"/>
  <c r="K311" i="12"/>
  <c r="K232" i="12"/>
  <c r="K239" i="12"/>
  <c r="K323" i="12"/>
  <c r="K23" i="12"/>
  <c r="K180" i="12"/>
  <c r="K83" i="12"/>
  <c r="K179" i="12"/>
  <c r="K216" i="12"/>
  <c r="K265" i="12"/>
  <c r="K73" i="12"/>
  <c r="K193" i="12"/>
  <c r="K45" i="12"/>
  <c r="K70" i="12"/>
  <c r="K62" i="12"/>
  <c r="K47" i="12"/>
  <c r="K81" i="12"/>
  <c r="K133" i="12"/>
  <c r="K43" i="12"/>
  <c r="K225" i="12"/>
  <c r="K26" i="12"/>
  <c r="K296" i="12"/>
  <c r="K289" i="12"/>
  <c r="L104" i="12"/>
  <c r="L203" i="12"/>
  <c r="L304" i="12"/>
  <c r="L28" i="12"/>
  <c r="L298" i="12"/>
  <c r="L270" i="12"/>
  <c r="L129" i="12"/>
  <c r="L164" i="12"/>
  <c r="L271" i="12"/>
  <c r="L330" i="12"/>
  <c r="L44" i="12"/>
  <c r="L34" i="12"/>
  <c r="L214" i="12"/>
  <c r="L78" i="12"/>
  <c r="L250" i="12"/>
  <c r="L102" i="12"/>
  <c r="L309" i="12"/>
  <c r="L85" i="12"/>
  <c r="L218" i="12"/>
  <c r="L38" i="12"/>
  <c r="L161" i="12"/>
  <c r="L300" i="12"/>
  <c r="L8" i="12"/>
  <c r="L118" i="12"/>
  <c r="L204" i="12"/>
  <c r="L122" i="12"/>
  <c r="L172" i="12"/>
  <c r="L185" i="12"/>
  <c r="L206" i="12"/>
  <c r="L65" i="12"/>
  <c r="L142" i="12"/>
  <c r="L197" i="12"/>
  <c r="L284" i="12"/>
  <c r="M114" i="12"/>
  <c r="M18" i="12"/>
  <c r="M21" i="12"/>
  <c r="M108" i="12"/>
  <c r="M222" i="12"/>
  <c r="M286" i="12"/>
  <c r="M61" i="12"/>
  <c r="M213" i="12"/>
  <c r="M186" i="12"/>
  <c r="M269" i="12"/>
  <c r="M217" i="12"/>
  <c r="N279" i="12"/>
  <c r="N66" i="12"/>
  <c r="N39" i="12"/>
  <c r="N67" i="12"/>
  <c r="N274" i="12"/>
  <c r="N235" i="12"/>
  <c r="K238" i="12"/>
  <c r="K299" i="12"/>
  <c r="K16" i="12"/>
  <c r="K139" i="12"/>
  <c r="K195" i="12"/>
  <c r="K237" i="12"/>
  <c r="K51" i="12"/>
  <c r="K278" i="12"/>
  <c r="K74" i="12"/>
  <c r="K89" i="12"/>
  <c r="K11" i="12"/>
  <c r="K117" i="12"/>
  <c r="K189" i="12"/>
  <c r="K9" i="12"/>
  <c r="K49" i="12"/>
  <c r="K119" i="12"/>
  <c r="K303" i="12"/>
  <c r="K294" i="12"/>
  <c r="K96" i="12"/>
  <c r="K244" i="12"/>
  <c r="K7" i="12"/>
  <c r="K263" i="12"/>
  <c r="K259" i="12"/>
  <c r="K249" i="12"/>
  <c r="K64" i="12"/>
  <c r="K159" i="12"/>
  <c r="K33" i="12"/>
  <c r="K170" i="12"/>
  <c r="K113" i="12"/>
  <c r="K137" i="12"/>
  <c r="K183" i="12"/>
  <c r="K95" i="12"/>
  <c r="K148" i="12"/>
  <c r="K326" i="12"/>
  <c r="K290" i="12"/>
  <c r="L128" i="12"/>
  <c r="L266" i="12"/>
  <c r="L131" i="12"/>
  <c r="L262" i="12"/>
  <c r="L301" i="12"/>
  <c r="L198" i="12"/>
  <c r="L242" i="12"/>
  <c r="L321" i="12"/>
  <c r="L277" i="12"/>
  <c r="L36" i="12"/>
  <c r="L210" i="12"/>
  <c r="L219" i="12"/>
  <c r="L77" i="12"/>
  <c r="L153" i="12"/>
  <c r="L256" i="12"/>
  <c r="L29" i="12"/>
  <c r="L264" i="12"/>
  <c r="L93" i="12"/>
  <c r="L188" i="12"/>
  <c r="L12" i="12"/>
  <c r="L31" i="12"/>
  <c r="L32" i="12"/>
  <c r="L24" i="12"/>
  <c r="L123" i="12"/>
  <c r="L243" i="12"/>
  <c r="L82" i="12"/>
  <c r="L229" i="12"/>
  <c r="L268" i="12"/>
  <c r="L91" i="12"/>
  <c r="K125" i="12"/>
  <c r="K100" i="12"/>
  <c r="K327" i="12"/>
  <c r="K37" i="12"/>
  <c r="K30" i="12"/>
  <c r="K276" i="12"/>
  <c r="K227" i="12"/>
  <c r="L101" i="12"/>
  <c r="L63" i="12"/>
  <c r="L324" i="12"/>
  <c r="L71" i="12"/>
  <c r="L282" i="12"/>
  <c r="L15" i="12"/>
  <c r="M76" i="12"/>
  <c r="M5" i="12"/>
  <c r="M260" i="12"/>
  <c r="M192" i="12"/>
  <c r="M283" i="12"/>
  <c r="M325" i="12"/>
  <c r="N286" i="12"/>
  <c r="N61" i="12"/>
  <c r="N213" i="12"/>
  <c r="N186" i="12"/>
  <c r="N269" i="12"/>
  <c r="N217" i="12"/>
  <c r="K173" i="12"/>
  <c r="K251" i="12"/>
  <c r="K163" i="12"/>
  <c r="K220" i="12"/>
  <c r="K124" i="12"/>
  <c r="K241" i="12"/>
  <c r="K230" i="12"/>
  <c r="K272" i="12"/>
  <c r="K182" i="12"/>
  <c r="K319" i="12"/>
  <c r="K247" i="12"/>
  <c r="K253" i="12"/>
  <c r="K209" i="12"/>
  <c r="K201" i="12"/>
  <c r="K177" i="12"/>
  <c r="K167" i="12"/>
  <c r="K308" i="12"/>
  <c r="K160" i="12"/>
  <c r="K14" i="12"/>
  <c r="K6" i="12"/>
  <c r="K174" i="12"/>
  <c r="K90" i="12"/>
  <c r="K13" i="12"/>
  <c r="K221" i="12"/>
  <c r="K58" i="12"/>
  <c r="K212" i="12"/>
  <c r="K25" i="12"/>
  <c r="K187" i="12"/>
  <c r="K156" i="12"/>
  <c r="K80" i="12"/>
  <c r="K48" i="12"/>
  <c r="K233" i="12"/>
  <c r="K146" i="12"/>
  <c r="K333" i="12"/>
  <c r="K291" i="12"/>
  <c r="L310" i="12"/>
  <c r="L234" i="12"/>
  <c r="L165" i="12"/>
  <c r="L55" i="12"/>
  <c r="L166" i="12"/>
  <c r="L98" i="12"/>
  <c r="L293" i="12"/>
  <c r="L331" i="12"/>
  <c r="L288" i="12"/>
  <c r="L35" i="12"/>
  <c r="L311" i="12"/>
  <c r="L232" i="12"/>
  <c r="L239" i="12"/>
  <c r="L323" i="12"/>
  <c r="L23" i="12"/>
  <c r="L180" i="12"/>
  <c r="L83" i="12"/>
  <c r="L179" i="12"/>
  <c r="L216" i="12"/>
  <c r="L276" i="12"/>
  <c r="L227" i="12"/>
  <c r="M101" i="12"/>
  <c r="M63" i="12"/>
  <c r="M324" i="12"/>
  <c r="M71" i="12"/>
  <c r="M282" i="12"/>
  <c r="M15" i="12"/>
  <c r="N76" i="12"/>
  <c r="N5" i="12"/>
  <c r="N260" i="12"/>
  <c r="N192" i="12"/>
  <c r="N283" i="12"/>
  <c r="N325" i="12"/>
  <c r="K317" i="12"/>
  <c r="K252" i="12"/>
  <c r="K302" i="12"/>
  <c r="K110" i="12"/>
  <c r="K22" i="12"/>
  <c r="K248" i="12"/>
  <c r="K246" i="12"/>
  <c r="K316" i="12"/>
  <c r="K194" i="12"/>
  <c r="K205" i="12"/>
  <c r="K109" i="12"/>
  <c r="K46" i="12"/>
  <c r="K41" i="12"/>
  <c r="K181" i="12"/>
  <c r="K54" i="12"/>
  <c r="K313" i="12"/>
  <c r="K53" i="12"/>
  <c r="K305" i="12"/>
  <c r="K162" i="12"/>
  <c r="K178" i="12"/>
  <c r="K59" i="12"/>
  <c r="K315" i="12"/>
  <c r="K127" i="12"/>
  <c r="K208" i="12"/>
  <c r="K191" i="12"/>
  <c r="K334" i="12"/>
  <c r="K149" i="12"/>
  <c r="K134" i="12"/>
  <c r="K151" i="12"/>
  <c r="K211" i="12"/>
  <c r="K57" i="12"/>
  <c r="K92" i="12"/>
  <c r="K121" i="12"/>
  <c r="K215" i="12"/>
  <c r="L238" i="12"/>
  <c r="L299" i="12"/>
  <c r="L16" i="12"/>
  <c r="L139" i="12"/>
  <c r="L195" i="12"/>
  <c r="L237" i="12"/>
  <c r="L51" i="12"/>
  <c r="L278" i="12"/>
  <c r="L74" i="12"/>
  <c r="L89" i="12"/>
  <c r="L11" i="12"/>
  <c r="L117" i="12"/>
  <c r="L189" i="12"/>
  <c r="L9" i="12"/>
  <c r="L49" i="12"/>
  <c r="L119" i="12"/>
  <c r="L303" i="12"/>
  <c r="L294" i="12"/>
  <c r="L96" i="12"/>
  <c r="L244" i="12"/>
  <c r="L7" i="12"/>
  <c r="L263" i="12"/>
  <c r="L259" i="12"/>
  <c r="K114" i="12"/>
  <c r="K18" i="12"/>
  <c r="K21" i="12"/>
  <c r="K108" i="12"/>
  <c r="K222" i="12"/>
  <c r="K144" i="12"/>
  <c r="K86" i="12"/>
  <c r="K87" i="12"/>
  <c r="K190" i="12"/>
  <c r="K103" i="12"/>
  <c r="K88" i="12"/>
  <c r="K107" i="12"/>
  <c r="K168" i="12"/>
  <c r="K200" i="12"/>
  <c r="K223" i="12"/>
  <c r="K79" i="12"/>
  <c r="K106" i="12"/>
  <c r="K27" i="12"/>
  <c r="K141" i="12"/>
  <c r="K126" i="12"/>
  <c r="K10" i="12"/>
  <c r="K307" i="12"/>
  <c r="K228" i="12"/>
  <c r="K240" i="12"/>
  <c r="K155" i="12"/>
  <c r="K152" i="12"/>
  <c r="K136" i="12"/>
  <c r="K19" i="12"/>
  <c r="K72" i="12"/>
  <c r="K258" i="12"/>
  <c r="K328" i="12"/>
  <c r="K145" i="12"/>
  <c r="K40" i="12"/>
  <c r="L173" i="12"/>
  <c r="L251" i="12"/>
  <c r="L163" i="12"/>
  <c r="L220" i="12"/>
  <c r="L124" i="12"/>
  <c r="L241" i="12"/>
  <c r="L230" i="12"/>
  <c r="L272" i="12"/>
  <c r="L182" i="12"/>
  <c r="L319" i="12"/>
  <c r="L247" i="12"/>
  <c r="L253" i="12"/>
  <c r="L209" i="12"/>
  <c r="L201" i="12"/>
  <c r="L177" i="12"/>
  <c r="L167" i="12"/>
  <c r="L308" i="12"/>
  <c r="L160" i="12"/>
  <c r="L14" i="12"/>
  <c r="L6" i="12"/>
  <c r="L127" i="12"/>
  <c r="L208" i="12"/>
  <c r="L191" i="12"/>
  <c r="L334" i="12"/>
  <c r="L149" i="12"/>
  <c r="L134" i="12"/>
  <c r="L151" i="12"/>
  <c r="L211" i="12"/>
  <c r="L57" i="12"/>
  <c r="L92" i="12"/>
  <c r="L121" i="12"/>
  <c r="L215" i="12"/>
  <c r="M238" i="12"/>
  <c r="M299" i="12"/>
  <c r="M16" i="12"/>
  <c r="M139" i="12"/>
  <c r="M195" i="12"/>
  <c r="M237" i="12"/>
  <c r="M51" i="12"/>
  <c r="M278" i="12"/>
  <c r="M74" i="12"/>
  <c r="M89" i="12"/>
  <c r="M11" i="12"/>
  <c r="M117" i="12"/>
  <c r="M189" i="12"/>
  <c r="M9" i="12"/>
  <c r="M49" i="12"/>
  <c r="M119" i="12"/>
  <c r="M303" i="12"/>
  <c r="M294" i="12"/>
  <c r="M96" i="12"/>
  <c r="M244" i="12"/>
  <c r="M7" i="12"/>
  <c r="M263" i="12"/>
  <c r="M259" i="12"/>
  <c r="M249" i="12"/>
  <c r="M64" i="12"/>
  <c r="M159" i="12"/>
  <c r="M33" i="12"/>
  <c r="M170" i="12"/>
  <c r="M113" i="12"/>
  <c r="M137" i="12"/>
  <c r="M183" i="12"/>
  <c r="M95" i="12"/>
  <c r="M148" i="12"/>
  <c r="M326" i="12"/>
  <c r="M290" i="12"/>
  <c r="N128" i="12"/>
  <c r="N266" i="12"/>
  <c r="N131" i="12"/>
  <c r="N262" i="12"/>
  <c r="N301" i="12"/>
  <c r="N198" i="12"/>
  <c r="N242" i="12"/>
  <c r="N321" i="12"/>
  <c r="N277" i="12"/>
  <c r="N36" i="12"/>
  <c r="N210" i="12"/>
  <c r="N219" i="12"/>
  <c r="N77" i="12"/>
  <c r="N153" i="12"/>
  <c r="N256" i="12"/>
  <c r="N29" i="12"/>
  <c r="N264" i="12"/>
  <c r="N93" i="12"/>
  <c r="N188" i="12"/>
  <c r="N12" i="12"/>
  <c r="N31" i="12"/>
  <c r="N32" i="12"/>
  <c r="N24" i="12"/>
  <c r="N123" i="12"/>
  <c r="N243" i="12"/>
  <c r="N82" i="12"/>
  <c r="N229" i="12"/>
  <c r="N268" i="12"/>
  <c r="N91" i="12"/>
  <c r="N199" i="12"/>
  <c r="N297" i="12"/>
  <c r="N261" i="12"/>
  <c r="N99" i="12"/>
  <c r="L307" i="12"/>
  <c r="L228" i="12"/>
  <c r="L240" i="12"/>
  <c r="L155" i="12"/>
  <c r="L152" i="12"/>
  <c r="L136" i="12"/>
  <c r="L19" i="12"/>
  <c r="L72" i="12"/>
  <c r="L258" i="12"/>
  <c r="L328" i="12"/>
  <c r="L145" i="12"/>
  <c r="L40" i="12"/>
  <c r="M173" i="12"/>
  <c r="M251" i="12"/>
  <c r="M163" i="12"/>
  <c r="M220" i="12"/>
  <c r="M124" i="12"/>
  <c r="M241" i="12"/>
  <c r="M230" i="12"/>
  <c r="M272" i="12"/>
  <c r="M182" i="12"/>
  <c r="M319" i="12"/>
  <c r="M247" i="12"/>
  <c r="M253" i="12"/>
  <c r="M209" i="12"/>
  <c r="M201" i="12"/>
  <c r="M177" i="12"/>
  <c r="M167" i="12"/>
  <c r="M308" i="12"/>
  <c r="M160" i="12"/>
  <c r="M14" i="12"/>
  <c r="M6" i="12"/>
  <c r="M174" i="12"/>
  <c r="M90" i="12"/>
  <c r="M13" i="12"/>
  <c r="M221" i="12"/>
  <c r="M58" i="12"/>
  <c r="M212" i="12"/>
  <c r="M25" i="12"/>
  <c r="M187" i="12"/>
  <c r="M156" i="12"/>
  <c r="M80" i="12"/>
  <c r="M48" i="12"/>
  <c r="M233" i="12"/>
  <c r="M146" i="12"/>
  <c r="M333" i="12"/>
  <c r="M291" i="12"/>
  <c r="N310" i="12"/>
  <c r="N234" i="12"/>
  <c r="N165" i="12"/>
  <c r="N55" i="12"/>
  <c r="N166" i="12"/>
  <c r="N98" i="12"/>
  <c r="N293" i="12"/>
  <c r="N331" i="12"/>
  <c r="N288" i="12"/>
  <c r="N35" i="12"/>
  <c r="N311" i="12"/>
  <c r="N232" i="12"/>
  <c r="N239" i="12"/>
  <c r="N323" i="12"/>
  <c r="N23" i="12"/>
  <c r="N180" i="12"/>
  <c r="N83" i="12"/>
  <c r="N179" i="12"/>
  <c r="N216" i="12"/>
  <c r="N265" i="12"/>
  <c r="N73" i="12"/>
  <c r="N193" i="12"/>
  <c r="N45" i="12"/>
  <c r="N70" i="12"/>
  <c r="N62" i="12"/>
  <c r="N47" i="12"/>
  <c r="N81" i="12"/>
  <c r="N133" i="12"/>
  <c r="N43" i="12"/>
  <c r="N225" i="12"/>
  <c r="N26" i="12"/>
  <c r="N296" i="12"/>
  <c r="N289" i="12"/>
  <c r="M144" i="12"/>
  <c r="M86" i="12"/>
  <c r="M87" i="12"/>
  <c r="M190" i="12"/>
  <c r="M103" i="12"/>
  <c r="M88" i="12"/>
  <c r="M107" i="12"/>
  <c r="M168" i="12"/>
  <c r="M200" i="12"/>
  <c r="M223" i="12"/>
  <c r="M79" i="12"/>
  <c r="M106" i="12"/>
  <c r="M27" i="12"/>
  <c r="M141" i="12"/>
  <c r="M126" i="12"/>
  <c r="M10" i="12"/>
  <c r="M307" i="12"/>
  <c r="M228" i="12"/>
  <c r="M240" i="12"/>
  <c r="M155" i="12"/>
  <c r="M152" i="12"/>
  <c r="M136" i="12"/>
  <c r="M19" i="12"/>
  <c r="M72" i="12"/>
  <c r="M258" i="12"/>
  <c r="M328" i="12"/>
  <c r="M145" i="12"/>
  <c r="M40" i="12"/>
  <c r="N173" i="12"/>
  <c r="N251" i="12"/>
  <c r="N163" i="12"/>
  <c r="N220" i="12"/>
  <c r="N124" i="12"/>
  <c r="N241" i="12"/>
  <c r="N230" i="12"/>
  <c r="N272" i="12"/>
  <c r="N182" i="12"/>
  <c r="N319" i="12"/>
  <c r="N247" i="12"/>
  <c r="N253" i="12"/>
  <c r="N209" i="12"/>
  <c r="N201" i="12"/>
  <c r="N177" i="12"/>
  <c r="N167" i="12"/>
  <c r="N308" i="12"/>
  <c r="N160" i="12"/>
  <c r="N14" i="12"/>
  <c r="N6" i="12"/>
  <c r="N174" i="12"/>
  <c r="N90" i="12"/>
  <c r="N13" i="12"/>
  <c r="N221" i="12"/>
  <c r="N58" i="12"/>
  <c r="N212" i="12"/>
  <c r="N25" i="12"/>
  <c r="N187" i="12"/>
  <c r="N156" i="12"/>
  <c r="N80" i="12"/>
  <c r="N48" i="12"/>
  <c r="N233" i="12"/>
  <c r="N146" i="12"/>
  <c r="N333" i="12"/>
  <c r="N291" i="12"/>
  <c r="L199" i="12"/>
  <c r="L297" i="12"/>
  <c r="L261" i="12"/>
  <c r="L99" i="12"/>
  <c r="M255" i="12"/>
  <c r="M135" i="12"/>
  <c r="M196" i="12"/>
  <c r="M111" i="12"/>
  <c r="M329" i="12"/>
  <c r="M143" i="12"/>
  <c r="M75" i="12"/>
  <c r="M226" i="12"/>
  <c r="M60" i="12"/>
  <c r="M116" i="12"/>
  <c r="M236" i="12"/>
  <c r="M157" i="12"/>
  <c r="M130" i="12"/>
  <c r="M169" i="12"/>
  <c r="M94" i="12"/>
  <c r="M335" i="12"/>
  <c r="M318" i="12"/>
  <c r="M97" i="12"/>
  <c r="M52" i="12"/>
  <c r="M292" i="12"/>
  <c r="M84" i="12"/>
  <c r="M112" i="12"/>
  <c r="M42" i="12"/>
  <c r="M115" i="12"/>
  <c r="M150" i="12"/>
  <c r="M175" i="12"/>
  <c r="M314" i="12"/>
  <c r="M171" i="12"/>
  <c r="M332" i="12"/>
  <c r="M207" i="12"/>
  <c r="M202" i="12"/>
  <c r="M322" i="12"/>
  <c r="M147" i="12"/>
  <c r="M245" i="12"/>
  <c r="N317" i="12"/>
  <c r="N252" i="12"/>
  <c r="N302" i="12"/>
  <c r="N110" i="12"/>
  <c r="N22" i="12"/>
  <c r="N248" i="12"/>
  <c r="N246" i="12"/>
  <c r="N316" i="12"/>
  <c r="N194" i="12"/>
  <c r="N205" i="12"/>
  <c r="N109" i="12"/>
  <c r="N46" i="12"/>
  <c r="N41" i="12"/>
  <c r="N181" i="12"/>
  <c r="N54" i="12"/>
  <c r="N313" i="12"/>
  <c r="N53" i="12"/>
  <c r="N305" i="12"/>
  <c r="N162" i="12"/>
  <c r="N178" i="12"/>
  <c r="N59" i="12"/>
  <c r="N315" i="12"/>
  <c r="N127" i="12"/>
  <c r="N208" i="12"/>
  <c r="N191" i="12"/>
  <c r="N334" i="12"/>
  <c r="N149" i="12"/>
  <c r="N134" i="12"/>
  <c r="N151" i="12"/>
  <c r="N211" i="12"/>
  <c r="N57" i="12"/>
  <c r="N92" i="12"/>
  <c r="N121" i="12"/>
  <c r="N215" i="12"/>
  <c r="L265" i="12"/>
  <c r="L73" i="12"/>
  <c r="L193" i="12"/>
  <c r="L45" i="12"/>
  <c r="L70" i="12"/>
  <c r="L62" i="12"/>
  <c r="L47" i="12"/>
  <c r="L81" i="12"/>
  <c r="L133" i="12"/>
  <c r="L43" i="12"/>
  <c r="L225" i="12"/>
  <c r="L26" i="12"/>
  <c r="L296" i="12"/>
  <c r="L289" i="12"/>
  <c r="M104" i="12"/>
  <c r="M203" i="12"/>
  <c r="M304" i="12"/>
  <c r="M28" i="12"/>
  <c r="M298" i="12"/>
  <c r="M270" i="12"/>
  <c r="M129" i="12"/>
  <c r="M164" i="12"/>
  <c r="M271" i="12"/>
  <c r="M330" i="12"/>
  <c r="M44" i="12"/>
  <c r="M34" i="12"/>
  <c r="M214" i="12"/>
  <c r="M78" i="12"/>
  <c r="M250" i="12"/>
  <c r="M102" i="12"/>
  <c r="M309" i="12"/>
  <c r="M85" i="12"/>
  <c r="M218" i="12"/>
  <c r="M38" i="12"/>
  <c r="M161" i="12"/>
  <c r="M300" i="12"/>
  <c r="M8" i="12"/>
  <c r="M118" i="12"/>
  <c r="M204" i="12"/>
  <c r="M122" i="12"/>
  <c r="M172" i="12"/>
  <c r="M185" i="12"/>
  <c r="M206" i="12"/>
  <c r="M65" i="12"/>
  <c r="M142" i="12"/>
  <c r="M197" i="12"/>
  <c r="M284" i="12"/>
  <c r="N114" i="12"/>
  <c r="N18" i="12"/>
  <c r="N21" i="12"/>
  <c r="N108" i="12"/>
  <c r="N222" i="12"/>
  <c r="N144" i="12"/>
  <c r="N86" i="12"/>
  <c r="N87" i="12"/>
  <c r="N190" i="12"/>
  <c r="N103" i="12"/>
  <c r="N88" i="12"/>
  <c r="N107" i="12"/>
  <c r="N168" i="12"/>
  <c r="N200" i="12"/>
  <c r="N223" i="12"/>
  <c r="N79" i="12"/>
  <c r="N106" i="12"/>
  <c r="N27" i="12"/>
  <c r="N141" i="12"/>
  <c r="N126" i="12"/>
  <c r="N10" i="12"/>
  <c r="N307" i="12"/>
  <c r="N228" i="12"/>
  <c r="N240" i="12"/>
  <c r="N155" i="12"/>
  <c r="N152" i="12"/>
  <c r="N136" i="12"/>
  <c r="N19" i="12"/>
  <c r="N72" i="12"/>
  <c r="N258" i="12"/>
  <c r="N328" i="12"/>
  <c r="N145" i="12"/>
  <c r="N40" i="12"/>
  <c r="L249" i="12"/>
  <c r="L64" i="12"/>
  <c r="L159" i="12"/>
  <c r="L33" i="12"/>
  <c r="L170" i="12"/>
  <c r="L113" i="12"/>
  <c r="L137" i="12"/>
  <c r="L183" i="12"/>
  <c r="L95" i="12"/>
  <c r="L148" i="12"/>
  <c r="L326" i="12"/>
  <c r="L290" i="12"/>
  <c r="M128" i="12"/>
  <c r="M266" i="12"/>
  <c r="M131" i="12"/>
  <c r="M262" i="12"/>
  <c r="M301" i="12"/>
  <c r="M198" i="12"/>
  <c r="M242" i="12"/>
  <c r="M321" i="12"/>
  <c r="M277" i="12"/>
  <c r="M36" i="12"/>
  <c r="M210" i="12"/>
  <c r="M219" i="12"/>
  <c r="M77" i="12"/>
  <c r="M153" i="12"/>
  <c r="M256" i="12"/>
  <c r="M29" i="12"/>
  <c r="M264" i="12"/>
  <c r="M93" i="12"/>
  <c r="M188" i="12"/>
  <c r="M12" i="12"/>
  <c r="M31" i="12"/>
  <c r="M32" i="12"/>
  <c r="M24" i="12"/>
  <c r="M123" i="12"/>
  <c r="M243" i="12"/>
  <c r="M82" i="12"/>
  <c r="M229" i="12"/>
  <c r="M268" i="12"/>
  <c r="M91" i="12"/>
  <c r="M199" i="12"/>
  <c r="M297" i="12"/>
  <c r="M261" i="12"/>
  <c r="M99" i="12"/>
  <c r="N255" i="12"/>
  <c r="N135" i="12"/>
  <c r="N196" i="12"/>
  <c r="N111" i="12"/>
  <c r="N329" i="12"/>
  <c r="N143" i="12"/>
  <c r="N75" i="12"/>
  <c r="N226" i="12"/>
  <c r="N60" i="12"/>
  <c r="N116" i="12"/>
  <c r="N236" i="12"/>
  <c r="N157" i="12"/>
  <c r="N130" i="12"/>
  <c r="N169" i="12"/>
  <c r="N94" i="12"/>
  <c r="N335" i="12"/>
  <c r="N318" i="12"/>
  <c r="N97" i="12"/>
  <c r="N52" i="12"/>
  <c r="N292" i="12"/>
  <c r="N84" i="12"/>
  <c r="N112" i="12"/>
  <c r="N42" i="12"/>
  <c r="N115" i="12"/>
  <c r="N150" i="12"/>
  <c r="N175" i="12"/>
  <c r="N314" i="12"/>
  <c r="N171" i="12"/>
  <c r="N332" i="12"/>
  <c r="N207" i="12"/>
  <c r="N202" i="12"/>
  <c r="N322" i="12"/>
  <c r="N147" i="12"/>
  <c r="N245" i="12"/>
  <c r="L174" i="12"/>
  <c r="L90" i="12"/>
  <c r="L13" i="12"/>
  <c r="L221" i="12"/>
  <c r="L58" i="12"/>
  <c r="L212" i="12"/>
  <c r="L25" i="12"/>
  <c r="L187" i="12"/>
  <c r="L156" i="12"/>
  <c r="L80" i="12"/>
  <c r="L48" i="12"/>
  <c r="L233" i="12"/>
  <c r="L146" i="12"/>
  <c r="L333" i="12"/>
  <c r="L291" i="12"/>
  <c r="M310" i="12"/>
  <c r="M234" i="12"/>
  <c r="M165" i="12"/>
  <c r="M55" i="12"/>
  <c r="M166" i="12"/>
  <c r="M98" i="12"/>
  <c r="M293" i="12"/>
  <c r="M331" i="12"/>
  <c r="M288" i="12"/>
  <c r="M35" i="12"/>
  <c r="M311" i="12"/>
  <c r="M232" i="12"/>
  <c r="M239" i="12"/>
  <c r="M323" i="12"/>
  <c r="M23" i="12"/>
  <c r="M180" i="12"/>
  <c r="M83" i="12"/>
  <c r="M179" i="12"/>
  <c r="M216" i="12"/>
  <c r="M265" i="12"/>
  <c r="M73" i="12"/>
  <c r="M193" i="12"/>
  <c r="M45" i="12"/>
  <c r="M70" i="12"/>
  <c r="M62" i="12"/>
  <c r="M47" i="12"/>
  <c r="M81" i="12"/>
  <c r="M133" i="12"/>
  <c r="M43" i="12"/>
  <c r="M225" i="12"/>
  <c r="M26" i="12"/>
  <c r="M296" i="12"/>
  <c r="M289" i="12"/>
  <c r="N104" i="12"/>
  <c r="N203" i="12"/>
  <c r="N304" i="12"/>
  <c r="N28" i="12"/>
  <c r="N298" i="12"/>
  <c r="N270" i="12"/>
  <c r="N129" i="12"/>
  <c r="N164" i="12"/>
  <c r="N271" i="12"/>
  <c r="N330" i="12"/>
  <c r="N44" i="12"/>
  <c r="N34" i="12"/>
  <c r="N214" i="12"/>
  <c r="N78" i="12"/>
  <c r="N250" i="12"/>
  <c r="N102" i="12"/>
  <c r="N309" i="12"/>
  <c r="N85" i="12"/>
  <c r="N218" i="12"/>
  <c r="N38" i="12"/>
  <c r="N161" i="12"/>
  <c r="N300" i="12"/>
  <c r="N8" i="12"/>
  <c r="N118" i="12"/>
  <c r="N204" i="12"/>
  <c r="N122" i="12"/>
  <c r="N172" i="12"/>
  <c r="N185" i="12"/>
  <c r="N206" i="12"/>
  <c r="N65" i="12"/>
  <c r="N142" i="12"/>
  <c r="N197" i="12"/>
  <c r="N284" i="12"/>
  <c r="I101" i="11"/>
  <c r="N101" i="11" s="1"/>
  <c r="I63" i="11"/>
  <c r="N63" i="11" s="1"/>
  <c r="I324" i="11"/>
  <c r="N324" i="11" s="1"/>
  <c r="I71" i="11"/>
  <c r="N71" i="11" s="1"/>
  <c r="I282" i="11"/>
  <c r="N282" i="11" s="1"/>
  <c r="I15" i="11"/>
  <c r="N15" i="11" s="1"/>
  <c r="J76" i="11"/>
  <c r="O76" i="11" s="1"/>
  <c r="J5" i="11"/>
  <c r="J260" i="11"/>
  <c r="O260" i="11" s="1"/>
  <c r="J192" i="11"/>
  <c r="O192" i="11" s="1"/>
  <c r="J283" i="11"/>
  <c r="O283" i="11" s="1"/>
  <c r="J325" i="11"/>
  <c r="O325" i="11" s="1"/>
  <c r="K286" i="11"/>
  <c r="P286" i="11" s="1"/>
  <c r="K61" i="11"/>
  <c r="P61" i="11" s="1"/>
  <c r="K213" i="11"/>
  <c r="P213" i="11" s="1"/>
  <c r="K186" i="11"/>
  <c r="P186" i="11" s="1"/>
  <c r="K269" i="11"/>
  <c r="P269" i="11" s="1"/>
  <c r="K217" i="11"/>
  <c r="P217" i="11" s="1"/>
  <c r="I255" i="11"/>
  <c r="N255" i="11" s="1"/>
  <c r="I135" i="11"/>
  <c r="N135" i="11" s="1"/>
  <c r="I196" i="11"/>
  <c r="N196" i="11" s="1"/>
  <c r="I111" i="11"/>
  <c r="N111" i="11" s="1"/>
  <c r="I329" i="11"/>
  <c r="N329" i="11" s="1"/>
  <c r="I143" i="11"/>
  <c r="N143" i="11" s="1"/>
  <c r="I75" i="11"/>
  <c r="N75" i="11" s="1"/>
  <c r="I226" i="11"/>
  <c r="N226" i="11" s="1"/>
  <c r="I60" i="11"/>
  <c r="N60" i="11" s="1"/>
  <c r="I116" i="11"/>
  <c r="N116" i="11" s="1"/>
  <c r="I236" i="11"/>
  <c r="N236" i="11" s="1"/>
  <c r="I157" i="11"/>
  <c r="N157" i="11" s="1"/>
  <c r="I130" i="11"/>
  <c r="N130" i="11" s="1"/>
  <c r="I169" i="11"/>
  <c r="N169" i="11" s="1"/>
  <c r="I94" i="11"/>
  <c r="N94" i="11" s="1"/>
  <c r="I335" i="11"/>
  <c r="N335" i="11" s="1"/>
  <c r="I318" i="11"/>
  <c r="N318" i="11" s="1"/>
  <c r="I97" i="11"/>
  <c r="N97" i="11" s="1"/>
  <c r="I52" i="11"/>
  <c r="N52" i="11" s="1"/>
  <c r="I292" i="11"/>
  <c r="N292" i="11" s="1"/>
  <c r="I84" i="11"/>
  <c r="N84" i="11" s="1"/>
  <c r="I112" i="11"/>
  <c r="N112" i="11" s="1"/>
  <c r="I42" i="11"/>
  <c r="N42" i="11" s="1"/>
  <c r="I115" i="11"/>
  <c r="N115" i="11" s="1"/>
  <c r="I175" i="11"/>
  <c r="N175" i="11" s="1"/>
  <c r="I314" i="11"/>
  <c r="N314" i="11" s="1"/>
  <c r="I171" i="11"/>
  <c r="N171" i="11" s="1"/>
  <c r="I332" i="11"/>
  <c r="N332" i="11" s="1"/>
  <c r="I207" i="11"/>
  <c r="N207" i="11" s="1"/>
  <c r="I202" i="11"/>
  <c r="N202" i="11" s="1"/>
  <c r="I322" i="11"/>
  <c r="N322" i="11" s="1"/>
  <c r="I245" i="11"/>
  <c r="N245" i="11" s="1"/>
  <c r="J317" i="11"/>
  <c r="O317" i="11" s="1"/>
  <c r="J252" i="11"/>
  <c r="O252" i="11" s="1"/>
  <c r="J302" i="11"/>
  <c r="O302" i="11" s="1"/>
  <c r="J110" i="11"/>
  <c r="O110" i="11" s="1"/>
  <c r="J22" i="11"/>
  <c r="O22" i="11" s="1"/>
  <c r="J248" i="11"/>
  <c r="O248" i="11" s="1"/>
  <c r="J246" i="11"/>
  <c r="O246" i="11" s="1"/>
  <c r="J316" i="11"/>
  <c r="O316" i="11" s="1"/>
  <c r="J194" i="11"/>
  <c r="O194" i="11" s="1"/>
  <c r="J205" i="11"/>
  <c r="O205" i="11" s="1"/>
  <c r="J109" i="11"/>
  <c r="O109" i="11" s="1"/>
  <c r="J46" i="11"/>
  <c r="O46" i="11" s="1"/>
  <c r="J41" i="11"/>
  <c r="O41" i="11" s="1"/>
  <c r="J181" i="11"/>
  <c r="O181" i="11" s="1"/>
  <c r="J54" i="11"/>
  <c r="O54" i="11" s="1"/>
  <c r="J19" i="11"/>
  <c r="O19" i="11" s="1"/>
  <c r="J328" i="11"/>
  <c r="O328" i="11" s="1"/>
  <c r="K163" i="11"/>
  <c r="P163" i="11" s="1"/>
  <c r="K220" i="11"/>
  <c r="P220" i="11" s="1"/>
  <c r="K124" i="11"/>
  <c r="P124" i="11" s="1"/>
  <c r="K241" i="11"/>
  <c r="P241" i="11" s="1"/>
  <c r="K230" i="11"/>
  <c r="P230" i="11" s="1"/>
  <c r="K272" i="11"/>
  <c r="P272" i="11" s="1"/>
  <c r="K182" i="11"/>
  <c r="P182" i="11" s="1"/>
  <c r="K319" i="11"/>
  <c r="P319" i="11" s="1"/>
  <c r="K247" i="11"/>
  <c r="P247" i="11" s="1"/>
  <c r="K253" i="11"/>
  <c r="P253" i="11" s="1"/>
  <c r="K209" i="11"/>
  <c r="P209" i="11" s="1"/>
  <c r="K201" i="11"/>
  <c r="P201" i="11" s="1"/>
  <c r="K177" i="11"/>
  <c r="P177" i="11" s="1"/>
  <c r="K167" i="11"/>
  <c r="P167" i="11" s="1"/>
  <c r="K308" i="11"/>
  <c r="P308" i="11" s="1"/>
  <c r="K160" i="11"/>
  <c r="P160" i="11" s="1"/>
  <c r="K14" i="11"/>
  <c r="P14" i="11" s="1"/>
  <c r="K6" i="11"/>
  <c r="P6" i="11" s="1"/>
  <c r="K174" i="11"/>
  <c r="P174" i="11" s="1"/>
  <c r="K90" i="11"/>
  <c r="P90" i="11" s="1"/>
  <c r="K13" i="11"/>
  <c r="P13" i="11" s="1"/>
  <c r="K221" i="11"/>
  <c r="P221" i="11" s="1"/>
  <c r="K58" i="11"/>
  <c r="P58" i="11" s="1"/>
  <c r="K212" i="11"/>
  <c r="P212" i="11" s="1"/>
  <c r="K25" i="11"/>
  <c r="P25" i="11" s="1"/>
  <c r="K187" i="11"/>
  <c r="P187" i="11" s="1"/>
  <c r="K156" i="11"/>
  <c r="P156" i="11" s="1"/>
  <c r="K80" i="11"/>
  <c r="P80" i="11" s="1"/>
  <c r="K48" i="11"/>
  <c r="P48" i="11" s="1"/>
  <c r="K233" i="11"/>
  <c r="P233" i="11" s="1"/>
  <c r="K146" i="11"/>
  <c r="P146" i="11" s="1"/>
  <c r="K333" i="11"/>
  <c r="P333" i="11" s="1"/>
  <c r="K291" i="11"/>
  <c r="P291" i="11" s="1"/>
  <c r="J240" i="11"/>
  <c r="O240" i="11" s="1"/>
  <c r="K173" i="11"/>
  <c r="P173" i="11" s="1"/>
  <c r="I285" i="11"/>
  <c r="N285" i="11" s="1"/>
  <c r="I273" i="11"/>
  <c r="N273" i="11" s="1"/>
  <c r="J30" i="11"/>
  <c r="O30" i="11" s="1"/>
  <c r="J227" i="11"/>
  <c r="O227" i="11" s="1"/>
  <c r="K324" i="11"/>
  <c r="P324" i="11" s="1"/>
  <c r="K282" i="11"/>
  <c r="P282" i="11" s="1"/>
  <c r="I262" i="11"/>
  <c r="N262" i="11" s="1"/>
  <c r="I321" i="11"/>
  <c r="N321" i="11" s="1"/>
  <c r="I77" i="11"/>
  <c r="N77" i="11" s="1"/>
  <c r="I93" i="11"/>
  <c r="N93" i="11" s="1"/>
  <c r="I24" i="11"/>
  <c r="N24" i="11" s="1"/>
  <c r="I82" i="11"/>
  <c r="N82" i="11" s="1"/>
  <c r="J255" i="11"/>
  <c r="O255" i="11" s="1"/>
  <c r="J329" i="11"/>
  <c r="O329" i="11" s="1"/>
  <c r="J169" i="11"/>
  <c r="O169" i="11" s="1"/>
  <c r="J318" i="11"/>
  <c r="O318" i="11" s="1"/>
  <c r="J84" i="11"/>
  <c r="O84" i="11" s="1"/>
  <c r="J175" i="11"/>
  <c r="O175" i="11" s="1"/>
  <c r="J171" i="11"/>
  <c r="O171" i="11" s="1"/>
  <c r="J207" i="11"/>
  <c r="O207" i="11" s="1"/>
  <c r="J322" i="11"/>
  <c r="O322" i="11" s="1"/>
  <c r="J245" i="11"/>
  <c r="O245" i="11" s="1"/>
  <c r="K252" i="11"/>
  <c r="P252" i="11" s="1"/>
  <c r="K302" i="11"/>
  <c r="P302" i="11" s="1"/>
  <c r="K22" i="11"/>
  <c r="P22" i="11" s="1"/>
  <c r="K248" i="11"/>
  <c r="P248" i="11" s="1"/>
  <c r="K246" i="11"/>
  <c r="P246" i="11" s="1"/>
  <c r="K316" i="11"/>
  <c r="P316" i="11" s="1"/>
  <c r="K194" i="11"/>
  <c r="P194" i="11" s="1"/>
  <c r="K205" i="11"/>
  <c r="P205" i="11" s="1"/>
  <c r="K109" i="11"/>
  <c r="P109" i="11" s="1"/>
  <c r="K46" i="11"/>
  <c r="P46" i="11" s="1"/>
  <c r="K41" i="11"/>
  <c r="P41" i="11" s="1"/>
  <c r="K181" i="11"/>
  <c r="P181" i="11" s="1"/>
  <c r="K54" i="11"/>
  <c r="P54" i="11" s="1"/>
  <c r="K313" i="11"/>
  <c r="P313" i="11" s="1"/>
  <c r="K53" i="11"/>
  <c r="P53" i="11" s="1"/>
  <c r="K305" i="11"/>
  <c r="P305" i="11" s="1"/>
  <c r="K162" i="11"/>
  <c r="P162" i="11" s="1"/>
  <c r="K178" i="11"/>
  <c r="P178" i="11" s="1"/>
  <c r="K59" i="11"/>
  <c r="P59" i="11" s="1"/>
  <c r="K315" i="11"/>
  <c r="P315" i="11" s="1"/>
  <c r="K127" i="11"/>
  <c r="P127" i="11" s="1"/>
  <c r="K208" i="11"/>
  <c r="P208" i="11" s="1"/>
  <c r="K191" i="11"/>
  <c r="P191" i="11" s="1"/>
  <c r="K334" i="11"/>
  <c r="P334" i="11" s="1"/>
  <c r="K149" i="11"/>
  <c r="P149" i="11" s="1"/>
  <c r="K134" i="11"/>
  <c r="P134" i="11" s="1"/>
  <c r="K151" i="11"/>
  <c r="P151" i="11" s="1"/>
  <c r="K211" i="11"/>
  <c r="P211" i="11" s="1"/>
  <c r="K57" i="11"/>
  <c r="P57" i="11" s="1"/>
  <c r="K92" i="11"/>
  <c r="P92" i="11" s="1"/>
  <c r="K121" i="11"/>
  <c r="P121" i="11" s="1"/>
  <c r="K215" i="11"/>
  <c r="P215" i="11" s="1"/>
  <c r="J152" i="11"/>
  <c r="O152" i="11" s="1"/>
  <c r="J72" i="11"/>
  <c r="O72" i="11" s="1"/>
  <c r="J145" i="11"/>
  <c r="O145" i="11" s="1"/>
  <c r="I140" i="11"/>
  <c r="N140" i="11" s="1"/>
  <c r="J100" i="11"/>
  <c r="O100" i="11" s="1"/>
  <c r="J276" i="11"/>
  <c r="O276" i="11" s="1"/>
  <c r="K63" i="11"/>
  <c r="P63" i="11" s="1"/>
  <c r="I131" i="11"/>
  <c r="N131" i="11" s="1"/>
  <c r="I242" i="11"/>
  <c r="N242" i="11" s="1"/>
  <c r="I219" i="11"/>
  <c r="N219" i="11" s="1"/>
  <c r="I264" i="11"/>
  <c r="N264" i="11" s="1"/>
  <c r="I31" i="11"/>
  <c r="N31" i="11" s="1"/>
  <c r="I243" i="11"/>
  <c r="N243" i="11" s="1"/>
  <c r="I199" i="11"/>
  <c r="N199" i="11" s="1"/>
  <c r="I261" i="11"/>
  <c r="N261" i="11" s="1"/>
  <c r="J196" i="11"/>
  <c r="O196" i="11" s="1"/>
  <c r="J226" i="11"/>
  <c r="O226" i="11" s="1"/>
  <c r="J236" i="11"/>
  <c r="O236" i="11" s="1"/>
  <c r="J335" i="11"/>
  <c r="O335" i="11" s="1"/>
  <c r="J292" i="11"/>
  <c r="O292" i="11" s="1"/>
  <c r="J42" i="11"/>
  <c r="O42" i="11" s="1"/>
  <c r="J314" i="11"/>
  <c r="O314" i="11" s="1"/>
  <c r="J332" i="11"/>
  <c r="O332" i="11" s="1"/>
  <c r="J202" i="11"/>
  <c r="O202" i="11" s="1"/>
  <c r="J147" i="11"/>
  <c r="O147" i="11" s="1"/>
  <c r="K317" i="11"/>
  <c r="P317" i="11" s="1"/>
  <c r="K110" i="11"/>
  <c r="P110" i="11" s="1"/>
  <c r="I138" i="11"/>
  <c r="N138" i="11" s="1"/>
  <c r="I17" i="11"/>
  <c r="N17" i="11" s="1"/>
  <c r="I69" i="11"/>
  <c r="N69" i="11" s="1"/>
  <c r="I154" i="11"/>
  <c r="N154" i="11" s="1"/>
  <c r="I287" i="11"/>
  <c r="N287" i="11" s="1"/>
  <c r="I20" i="11"/>
  <c r="N20" i="11" s="1"/>
  <c r="J285" i="11"/>
  <c r="O285" i="11" s="1"/>
  <c r="J140" i="11"/>
  <c r="O140" i="11" s="1"/>
  <c r="J231" i="11"/>
  <c r="O231" i="11" s="1"/>
  <c r="J105" i="11"/>
  <c r="O105" i="11" s="1"/>
  <c r="J273" i="11"/>
  <c r="O273" i="11" s="1"/>
  <c r="J275" i="11"/>
  <c r="O275" i="11" s="1"/>
  <c r="K100" i="11"/>
  <c r="P100" i="11" s="1"/>
  <c r="K327" i="11"/>
  <c r="P327" i="11" s="1"/>
  <c r="K37" i="11"/>
  <c r="P37" i="11" s="1"/>
  <c r="K30" i="11"/>
  <c r="P30" i="11" s="1"/>
  <c r="K276" i="11"/>
  <c r="P276" i="11" s="1"/>
  <c r="K227" i="11"/>
  <c r="P227" i="11" s="1"/>
  <c r="I310" i="11"/>
  <c r="N310" i="11" s="1"/>
  <c r="I234" i="11"/>
  <c r="N234" i="11" s="1"/>
  <c r="I165" i="11"/>
  <c r="N165" i="11" s="1"/>
  <c r="I55" i="11"/>
  <c r="N55" i="11" s="1"/>
  <c r="I166" i="11"/>
  <c r="N166" i="11" s="1"/>
  <c r="I98" i="11"/>
  <c r="N98" i="11" s="1"/>
  <c r="I293" i="11"/>
  <c r="N293" i="11" s="1"/>
  <c r="I331" i="11"/>
  <c r="N331" i="11" s="1"/>
  <c r="I288" i="11"/>
  <c r="N288" i="11" s="1"/>
  <c r="I35" i="11"/>
  <c r="N35" i="11" s="1"/>
  <c r="I311" i="11"/>
  <c r="N311" i="11" s="1"/>
  <c r="I232" i="11"/>
  <c r="N232" i="11" s="1"/>
  <c r="I239" i="11"/>
  <c r="N239" i="11" s="1"/>
  <c r="I323" i="11"/>
  <c r="N323" i="11" s="1"/>
  <c r="I23" i="11"/>
  <c r="N23" i="11" s="1"/>
  <c r="I180" i="11"/>
  <c r="N180" i="11" s="1"/>
  <c r="I83" i="11"/>
  <c r="N83" i="11" s="1"/>
  <c r="I179" i="11"/>
  <c r="N179" i="11" s="1"/>
  <c r="I216" i="11"/>
  <c r="N216" i="11" s="1"/>
  <c r="I266" i="11"/>
  <c r="N266" i="11" s="1"/>
  <c r="I36" i="11"/>
  <c r="N36" i="11" s="1"/>
  <c r="I29" i="11"/>
  <c r="N29" i="11" s="1"/>
  <c r="I32" i="11"/>
  <c r="N32" i="11" s="1"/>
  <c r="I99" i="11"/>
  <c r="N99" i="11" s="1"/>
  <c r="J75" i="11"/>
  <c r="O75" i="11" s="1"/>
  <c r="J157" i="11"/>
  <c r="O157" i="11" s="1"/>
  <c r="J112" i="11"/>
  <c r="O112" i="11" s="1"/>
  <c r="I56" i="11"/>
  <c r="N56" i="11" s="1"/>
  <c r="I238" i="11"/>
  <c r="N238" i="11" s="1"/>
  <c r="I139" i="11"/>
  <c r="N139" i="11" s="1"/>
  <c r="I195" i="11"/>
  <c r="N195" i="11" s="1"/>
  <c r="I237" i="11"/>
  <c r="N237" i="11" s="1"/>
  <c r="I51" i="11"/>
  <c r="N51" i="11" s="1"/>
  <c r="I278" i="11"/>
  <c r="N278" i="11" s="1"/>
  <c r="I74" i="11"/>
  <c r="N74" i="11" s="1"/>
  <c r="I89" i="11"/>
  <c r="N89" i="11" s="1"/>
  <c r="I11" i="11"/>
  <c r="N11" i="11" s="1"/>
  <c r="I117" i="11"/>
  <c r="N117" i="11" s="1"/>
  <c r="I189" i="11"/>
  <c r="N189" i="11" s="1"/>
  <c r="I9" i="11"/>
  <c r="N9" i="11" s="1"/>
  <c r="I49" i="11"/>
  <c r="N49" i="11" s="1"/>
  <c r="I119" i="11"/>
  <c r="N119" i="11" s="1"/>
  <c r="I303" i="11"/>
  <c r="N303" i="11" s="1"/>
  <c r="I294" i="11"/>
  <c r="N294" i="11" s="1"/>
  <c r="I96" i="11"/>
  <c r="N96" i="11" s="1"/>
  <c r="I244" i="11"/>
  <c r="N244" i="11" s="1"/>
  <c r="I7" i="11"/>
  <c r="N7" i="11" s="1"/>
  <c r="J136" i="11"/>
  <c r="O136" i="11" s="1"/>
  <c r="J258" i="11"/>
  <c r="O258" i="11" s="1"/>
  <c r="J40" i="11"/>
  <c r="O40" i="11" s="1"/>
  <c r="I105" i="11"/>
  <c r="N105" i="11" s="1"/>
  <c r="J327" i="11"/>
  <c r="O327" i="11" s="1"/>
  <c r="I128" i="11"/>
  <c r="N128" i="11" s="1"/>
  <c r="I198" i="11"/>
  <c r="N198" i="11" s="1"/>
  <c r="I210" i="11"/>
  <c r="N210" i="11" s="1"/>
  <c r="I256" i="11"/>
  <c r="N256" i="11" s="1"/>
  <c r="I12" i="11"/>
  <c r="N12" i="11" s="1"/>
  <c r="I91" i="11"/>
  <c r="N91" i="11" s="1"/>
  <c r="I297" i="11"/>
  <c r="N297" i="11" s="1"/>
  <c r="J111" i="11"/>
  <c r="O111" i="11" s="1"/>
  <c r="J60" i="11"/>
  <c r="O60" i="11" s="1"/>
  <c r="J130" i="11"/>
  <c r="O130" i="11" s="1"/>
  <c r="J52" i="11"/>
  <c r="O52" i="11" s="1"/>
  <c r="J150" i="11"/>
  <c r="O150" i="11" s="1"/>
  <c r="I224" i="11"/>
  <c r="N224" i="11" s="1"/>
  <c r="I281" i="11"/>
  <c r="N281" i="11" s="1"/>
  <c r="I132" i="11"/>
  <c r="N132" i="11" s="1"/>
  <c r="J17" i="11"/>
  <c r="O17" i="11" s="1"/>
  <c r="J154" i="11"/>
  <c r="O154" i="11" s="1"/>
  <c r="K285" i="11"/>
  <c r="P285" i="11" s="1"/>
  <c r="K231" i="11"/>
  <c r="P231" i="11" s="1"/>
  <c r="K273" i="11"/>
  <c r="P273" i="11" s="1"/>
  <c r="I299" i="11"/>
  <c r="N299" i="11" s="1"/>
  <c r="I66" i="11"/>
  <c r="N66" i="11" s="1"/>
  <c r="I67" i="11"/>
  <c r="N67" i="11" s="1"/>
  <c r="I235" i="11"/>
  <c r="N235" i="11" s="1"/>
  <c r="J280" i="11"/>
  <c r="O280" i="11" s="1"/>
  <c r="J56" i="11"/>
  <c r="O56" i="11" s="1"/>
  <c r="J68" i="11"/>
  <c r="O68" i="11" s="1"/>
  <c r="J281" i="11"/>
  <c r="O281" i="11" s="1"/>
  <c r="J132" i="11"/>
  <c r="O132" i="11" s="1"/>
  <c r="K138" i="11"/>
  <c r="P138" i="11" s="1"/>
  <c r="K17" i="11"/>
  <c r="P17" i="11" s="1"/>
  <c r="K69" i="11"/>
  <c r="P69" i="11" s="1"/>
  <c r="K154" i="11"/>
  <c r="P154" i="11" s="1"/>
  <c r="K287" i="11"/>
  <c r="P287" i="11" s="1"/>
  <c r="K20" i="11"/>
  <c r="P20" i="11" s="1"/>
  <c r="I251" i="11"/>
  <c r="N251" i="11" s="1"/>
  <c r="I163" i="11"/>
  <c r="N163" i="11" s="1"/>
  <c r="I220" i="11"/>
  <c r="N220" i="11" s="1"/>
  <c r="I124" i="11"/>
  <c r="N124" i="11" s="1"/>
  <c r="I241" i="11"/>
  <c r="N241" i="11" s="1"/>
  <c r="I230" i="11"/>
  <c r="N230" i="11" s="1"/>
  <c r="I272" i="11"/>
  <c r="N272" i="11" s="1"/>
  <c r="I182" i="11"/>
  <c r="N182" i="11" s="1"/>
  <c r="I319" i="11"/>
  <c r="N319" i="11" s="1"/>
  <c r="I247" i="11"/>
  <c r="N247" i="11" s="1"/>
  <c r="I253" i="11"/>
  <c r="N253" i="11" s="1"/>
  <c r="I209" i="11"/>
  <c r="N209" i="11" s="1"/>
  <c r="I201" i="11"/>
  <c r="N201" i="11" s="1"/>
  <c r="I177" i="11"/>
  <c r="N177" i="11" s="1"/>
  <c r="I167" i="11"/>
  <c r="N167" i="11" s="1"/>
  <c r="I308" i="11"/>
  <c r="N308" i="11" s="1"/>
  <c r="I160" i="11"/>
  <c r="N160" i="11" s="1"/>
  <c r="I14" i="11"/>
  <c r="N14" i="11" s="1"/>
  <c r="I6" i="11"/>
  <c r="N6" i="11" s="1"/>
  <c r="I174" i="11"/>
  <c r="N174" i="11" s="1"/>
  <c r="I90" i="11"/>
  <c r="N90" i="11" s="1"/>
  <c r="J155" i="11"/>
  <c r="O155" i="11" s="1"/>
  <c r="K251" i="11"/>
  <c r="P251" i="11" s="1"/>
  <c r="I231" i="11"/>
  <c r="N231" i="11" s="1"/>
  <c r="I275" i="11"/>
  <c r="N275" i="11" s="1"/>
  <c r="J37" i="11"/>
  <c r="O37" i="11" s="1"/>
  <c r="K101" i="11"/>
  <c r="P101" i="11" s="1"/>
  <c r="K71" i="11"/>
  <c r="P71" i="11" s="1"/>
  <c r="K15" i="11"/>
  <c r="P15" i="11" s="1"/>
  <c r="I301" i="11"/>
  <c r="N301" i="11" s="1"/>
  <c r="I277" i="11"/>
  <c r="N277" i="11" s="1"/>
  <c r="I153" i="11"/>
  <c r="N153" i="11" s="1"/>
  <c r="I188" i="11"/>
  <c r="N188" i="11" s="1"/>
  <c r="I123" i="11"/>
  <c r="N123" i="11" s="1"/>
  <c r="J135" i="11"/>
  <c r="O135" i="11" s="1"/>
  <c r="J143" i="11"/>
  <c r="O143" i="11" s="1"/>
  <c r="J116" i="11"/>
  <c r="O116" i="11" s="1"/>
  <c r="J94" i="11"/>
  <c r="O94" i="11" s="1"/>
  <c r="J97" i="11"/>
  <c r="O97" i="11" s="1"/>
  <c r="J115" i="11"/>
  <c r="O115" i="11" s="1"/>
  <c r="I280" i="11"/>
  <c r="N280" i="11" s="1"/>
  <c r="I68" i="11"/>
  <c r="N68" i="11" s="1"/>
  <c r="J138" i="11"/>
  <c r="O138" i="11" s="1"/>
  <c r="J69" i="11"/>
  <c r="O69" i="11" s="1"/>
  <c r="J287" i="11"/>
  <c r="O287" i="11" s="1"/>
  <c r="J20" i="11"/>
  <c r="O20" i="11" s="1"/>
  <c r="K140" i="11"/>
  <c r="P140" i="11" s="1"/>
  <c r="K105" i="11"/>
  <c r="P105" i="11" s="1"/>
  <c r="K275" i="11"/>
  <c r="P275" i="11" s="1"/>
  <c r="I16" i="11"/>
  <c r="N16" i="11" s="1"/>
  <c r="I279" i="11"/>
  <c r="N279" i="11" s="1"/>
  <c r="I39" i="11"/>
  <c r="N39" i="11" s="1"/>
  <c r="I274" i="11"/>
  <c r="N274" i="11" s="1"/>
  <c r="J224" i="11"/>
  <c r="O224" i="11" s="1"/>
  <c r="I286" i="11"/>
  <c r="N286" i="11" s="1"/>
  <c r="I61" i="11"/>
  <c r="N61" i="11" s="1"/>
  <c r="I213" i="11"/>
  <c r="N213" i="11" s="1"/>
  <c r="I186" i="11"/>
  <c r="N186" i="11" s="1"/>
  <c r="I269" i="11"/>
  <c r="N269" i="11" s="1"/>
  <c r="I217" i="11"/>
  <c r="N217" i="11" s="1"/>
  <c r="J279" i="11"/>
  <c r="O279" i="11" s="1"/>
  <c r="J66" i="11"/>
  <c r="O66" i="11" s="1"/>
  <c r="J39" i="11"/>
  <c r="O39" i="11" s="1"/>
  <c r="J67" i="11"/>
  <c r="O67" i="11" s="1"/>
  <c r="J274" i="11"/>
  <c r="O274" i="11" s="1"/>
  <c r="J235" i="11"/>
  <c r="O235" i="11" s="1"/>
  <c r="K280" i="11"/>
  <c r="P280" i="11" s="1"/>
  <c r="K224" i="11"/>
  <c r="P224" i="11" s="1"/>
  <c r="K56" i="11"/>
  <c r="P56" i="11" s="1"/>
  <c r="K68" i="11"/>
  <c r="P68" i="11" s="1"/>
  <c r="K281" i="11"/>
  <c r="P281" i="11" s="1"/>
  <c r="K132" i="11"/>
  <c r="P132" i="11" s="1"/>
  <c r="J173" i="11"/>
  <c r="O173" i="11" s="1"/>
  <c r="J251" i="11"/>
  <c r="O251" i="11" s="1"/>
  <c r="J163" i="11"/>
  <c r="O163" i="11" s="1"/>
  <c r="J220" i="11"/>
  <c r="O220" i="11" s="1"/>
  <c r="J124" i="11"/>
  <c r="O124" i="11" s="1"/>
  <c r="J241" i="11"/>
  <c r="O241" i="11" s="1"/>
  <c r="J230" i="11"/>
  <c r="O230" i="11" s="1"/>
  <c r="J272" i="11"/>
  <c r="O272" i="11" s="1"/>
  <c r="J182" i="11"/>
  <c r="O182" i="11" s="1"/>
  <c r="J319" i="11"/>
  <c r="O319" i="11" s="1"/>
  <c r="J247" i="11"/>
  <c r="O247" i="11" s="1"/>
  <c r="J253" i="11"/>
  <c r="O253" i="11" s="1"/>
  <c r="J209" i="11"/>
  <c r="O209" i="11" s="1"/>
  <c r="J201" i="11"/>
  <c r="O201" i="11" s="1"/>
  <c r="J177" i="11"/>
  <c r="O177" i="11" s="1"/>
  <c r="J167" i="11"/>
  <c r="O167" i="11" s="1"/>
  <c r="J308" i="11"/>
  <c r="O308" i="11" s="1"/>
  <c r="J160" i="11"/>
  <c r="O160" i="11" s="1"/>
  <c r="J14" i="11"/>
  <c r="O14" i="11" s="1"/>
  <c r="J6" i="11"/>
  <c r="O6" i="11" s="1"/>
  <c r="J174" i="11"/>
  <c r="O174" i="11" s="1"/>
  <c r="J90" i="11"/>
  <c r="O90" i="11" s="1"/>
  <c r="J13" i="11"/>
  <c r="O13" i="11" s="1"/>
  <c r="J221" i="11"/>
  <c r="O221" i="11" s="1"/>
  <c r="J58" i="11"/>
  <c r="O58" i="11" s="1"/>
  <c r="J212" i="11"/>
  <c r="O212" i="11" s="1"/>
  <c r="J25" i="11"/>
  <c r="O25" i="11" s="1"/>
  <c r="J187" i="11"/>
  <c r="O187" i="11" s="1"/>
  <c r="J156" i="11"/>
  <c r="O156" i="11" s="1"/>
  <c r="J80" i="11"/>
  <c r="O80" i="11" s="1"/>
  <c r="J48" i="11"/>
  <c r="O48" i="11" s="1"/>
  <c r="J233" i="11"/>
  <c r="O233" i="11" s="1"/>
  <c r="J146" i="11"/>
  <c r="O146" i="11" s="1"/>
  <c r="J333" i="11"/>
  <c r="O333" i="11" s="1"/>
  <c r="J291" i="11"/>
  <c r="O291" i="11" s="1"/>
  <c r="K310" i="11"/>
  <c r="P310" i="11" s="1"/>
  <c r="K234" i="11"/>
  <c r="P234" i="11" s="1"/>
  <c r="K165" i="11"/>
  <c r="P165" i="11" s="1"/>
  <c r="K55" i="11"/>
  <c r="P55" i="11" s="1"/>
  <c r="K166" i="11"/>
  <c r="P166" i="11" s="1"/>
  <c r="K98" i="11"/>
  <c r="P98" i="11" s="1"/>
  <c r="K293" i="11"/>
  <c r="P293" i="11" s="1"/>
  <c r="K331" i="11"/>
  <c r="P331" i="11" s="1"/>
  <c r="K288" i="11"/>
  <c r="P288" i="11" s="1"/>
  <c r="K35" i="11"/>
  <c r="P35" i="11" s="1"/>
  <c r="K311" i="11"/>
  <c r="P311" i="11" s="1"/>
  <c r="K232" i="11"/>
  <c r="P232" i="11" s="1"/>
  <c r="K239" i="11"/>
  <c r="P239" i="11" s="1"/>
  <c r="K323" i="11"/>
  <c r="P323" i="11" s="1"/>
  <c r="K23" i="11"/>
  <c r="P23" i="11" s="1"/>
  <c r="K180" i="11"/>
  <c r="P180" i="11" s="1"/>
  <c r="K83" i="11"/>
  <c r="P83" i="11" s="1"/>
  <c r="K179" i="11"/>
  <c r="P179" i="11" s="1"/>
  <c r="K216" i="11"/>
  <c r="P216" i="11" s="1"/>
  <c r="K265" i="11"/>
  <c r="P265" i="11" s="1"/>
  <c r="K73" i="11"/>
  <c r="P73" i="11" s="1"/>
  <c r="K193" i="11"/>
  <c r="P193" i="11" s="1"/>
  <c r="K45" i="11"/>
  <c r="P45" i="11" s="1"/>
  <c r="K70" i="11"/>
  <c r="P70" i="11" s="1"/>
  <c r="K62" i="11"/>
  <c r="P62" i="11" s="1"/>
  <c r="K47" i="11"/>
  <c r="P47" i="11" s="1"/>
  <c r="K81" i="11"/>
  <c r="P81" i="11" s="1"/>
  <c r="K133" i="11"/>
  <c r="P133" i="11" s="1"/>
  <c r="K43" i="11"/>
  <c r="P43" i="11" s="1"/>
  <c r="K225" i="11"/>
  <c r="P225" i="11" s="1"/>
  <c r="K26" i="11"/>
  <c r="P26" i="11" s="1"/>
  <c r="K296" i="11"/>
  <c r="P296" i="11" s="1"/>
  <c r="K289" i="11"/>
  <c r="P289" i="11" s="1"/>
  <c r="J313" i="11"/>
  <c r="O313" i="11" s="1"/>
  <c r="J53" i="11"/>
  <c r="O53" i="11" s="1"/>
  <c r="J305" i="11"/>
  <c r="O305" i="11" s="1"/>
  <c r="J162" i="11"/>
  <c r="O162" i="11" s="1"/>
  <c r="J178" i="11"/>
  <c r="O178" i="11" s="1"/>
  <c r="J59" i="11"/>
  <c r="O59" i="11" s="1"/>
  <c r="J315" i="11"/>
  <c r="O315" i="11" s="1"/>
  <c r="J127" i="11"/>
  <c r="O127" i="11" s="1"/>
  <c r="J208" i="11"/>
  <c r="O208" i="11" s="1"/>
  <c r="J191" i="11"/>
  <c r="O191" i="11" s="1"/>
  <c r="J334" i="11"/>
  <c r="O334" i="11" s="1"/>
  <c r="J149" i="11"/>
  <c r="O149" i="11" s="1"/>
  <c r="J134" i="11"/>
  <c r="O134" i="11" s="1"/>
  <c r="J151" i="11"/>
  <c r="O151" i="11" s="1"/>
  <c r="J211" i="11"/>
  <c r="O211" i="11" s="1"/>
  <c r="J57" i="11"/>
  <c r="O57" i="11" s="1"/>
  <c r="J92" i="11"/>
  <c r="O92" i="11" s="1"/>
  <c r="J121" i="11"/>
  <c r="O121" i="11" s="1"/>
  <c r="J215" i="11"/>
  <c r="O215" i="11" s="1"/>
  <c r="K238" i="11"/>
  <c r="P238" i="11" s="1"/>
  <c r="K299" i="11"/>
  <c r="P299" i="11" s="1"/>
  <c r="K16" i="11"/>
  <c r="P16" i="11" s="1"/>
  <c r="K139" i="11"/>
  <c r="P139" i="11" s="1"/>
  <c r="K195" i="11"/>
  <c r="P195" i="11" s="1"/>
  <c r="K237" i="11"/>
  <c r="P237" i="11" s="1"/>
  <c r="K51" i="11"/>
  <c r="P51" i="11" s="1"/>
  <c r="K278" i="11"/>
  <c r="P278" i="11" s="1"/>
  <c r="K74" i="11"/>
  <c r="P74" i="11" s="1"/>
  <c r="K89" i="11"/>
  <c r="P89" i="11" s="1"/>
  <c r="K11" i="11"/>
  <c r="P11" i="11" s="1"/>
  <c r="K117" i="11"/>
  <c r="P117" i="11" s="1"/>
  <c r="K189" i="11"/>
  <c r="P189" i="11" s="1"/>
  <c r="K9" i="11"/>
  <c r="P9" i="11" s="1"/>
  <c r="K49" i="11"/>
  <c r="P49" i="11" s="1"/>
  <c r="K119" i="11"/>
  <c r="P119" i="11" s="1"/>
  <c r="K303" i="11"/>
  <c r="P303" i="11" s="1"/>
  <c r="K294" i="11"/>
  <c r="P294" i="11" s="1"/>
  <c r="K96" i="11"/>
  <c r="P96" i="11" s="1"/>
  <c r="K244" i="11"/>
  <c r="P244" i="11" s="1"/>
  <c r="K7" i="11"/>
  <c r="P7" i="11" s="1"/>
  <c r="K263" i="11"/>
  <c r="P263" i="11" s="1"/>
  <c r="K259" i="11"/>
  <c r="P259" i="11" s="1"/>
  <c r="K249" i="11"/>
  <c r="P249" i="11" s="1"/>
  <c r="K64" i="11"/>
  <c r="P64" i="11" s="1"/>
  <c r="K159" i="11"/>
  <c r="P159" i="11" s="1"/>
  <c r="K33" i="11"/>
  <c r="P33" i="11" s="1"/>
  <c r="K170" i="11"/>
  <c r="P170" i="11" s="1"/>
  <c r="K113" i="11"/>
  <c r="P113" i="11" s="1"/>
  <c r="K137" i="11"/>
  <c r="P137" i="11" s="1"/>
  <c r="K183" i="11"/>
  <c r="P183" i="11" s="1"/>
  <c r="K95" i="11"/>
  <c r="P95" i="11" s="1"/>
  <c r="K148" i="11"/>
  <c r="P148" i="11" s="1"/>
  <c r="K326" i="11"/>
  <c r="P326" i="11" s="1"/>
  <c r="K290" i="11"/>
  <c r="P290" i="11" s="1"/>
  <c r="I265" i="11"/>
  <c r="N265" i="11" s="1"/>
  <c r="I73" i="11"/>
  <c r="N73" i="11" s="1"/>
  <c r="I193" i="11"/>
  <c r="N193" i="11" s="1"/>
  <c r="I45" i="11"/>
  <c r="N45" i="11" s="1"/>
  <c r="I70" i="11"/>
  <c r="N70" i="11" s="1"/>
  <c r="I62" i="11"/>
  <c r="N62" i="11" s="1"/>
  <c r="I43" i="11"/>
  <c r="N43" i="11" s="1"/>
  <c r="I225" i="11"/>
  <c r="N225" i="11" s="1"/>
  <c r="I26" i="11"/>
  <c r="N26" i="11" s="1"/>
  <c r="I296" i="11"/>
  <c r="N296" i="11" s="1"/>
  <c r="I289" i="11"/>
  <c r="N289" i="11" s="1"/>
  <c r="J104" i="11"/>
  <c r="O104" i="11" s="1"/>
  <c r="J203" i="11"/>
  <c r="O203" i="11" s="1"/>
  <c r="J304" i="11"/>
  <c r="O304" i="11" s="1"/>
  <c r="J28" i="11"/>
  <c r="O28" i="11" s="1"/>
  <c r="J298" i="11"/>
  <c r="O298" i="11" s="1"/>
  <c r="J270" i="11"/>
  <c r="O270" i="11" s="1"/>
  <c r="J129" i="11"/>
  <c r="O129" i="11" s="1"/>
  <c r="J164" i="11"/>
  <c r="O164" i="11" s="1"/>
  <c r="J271" i="11"/>
  <c r="O271" i="11" s="1"/>
  <c r="J330" i="11"/>
  <c r="O330" i="11" s="1"/>
  <c r="J44" i="11"/>
  <c r="O44" i="11" s="1"/>
  <c r="J34" i="11"/>
  <c r="O34" i="11" s="1"/>
  <c r="J214" i="11"/>
  <c r="O214" i="11" s="1"/>
  <c r="J78" i="11"/>
  <c r="O78" i="11" s="1"/>
  <c r="J250" i="11"/>
  <c r="O250" i="11" s="1"/>
  <c r="J102" i="11"/>
  <c r="O102" i="11" s="1"/>
  <c r="J309" i="11"/>
  <c r="O309" i="11" s="1"/>
  <c r="J85" i="11"/>
  <c r="O85" i="11" s="1"/>
  <c r="J218" i="11"/>
  <c r="O218" i="11" s="1"/>
  <c r="J38" i="11"/>
  <c r="O38" i="11" s="1"/>
  <c r="J161" i="11"/>
  <c r="O161" i="11" s="1"/>
  <c r="J300" i="11"/>
  <c r="O300" i="11" s="1"/>
  <c r="J8" i="11"/>
  <c r="O8" i="11" s="1"/>
  <c r="J118" i="11"/>
  <c r="O118" i="11" s="1"/>
  <c r="J204" i="11"/>
  <c r="O204" i="11" s="1"/>
  <c r="J122" i="11"/>
  <c r="O122" i="11" s="1"/>
  <c r="J172" i="11"/>
  <c r="O172" i="11" s="1"/>
  <c r="J185" i="11"/>
  <c r="O185" i="11" s="1"/>
  <c r="J206" i="11"/>
  <c r="O206" i="11" s="1"/>
  <c r="J65" i="11"/>
  <c r="O65" i="11" s="1"/>
  <c r="J142" i="11"/>
  <c r="O142" i="11" s="1"/>
  <c r="J197" i="11"/>
  <c r="O197" i="11" s="1"/>
  <c r="J284" i="11"/>
  <c r="O284" i="11" s="1"/>
  <c r="K114" i="11"/>
  <c r="P114" i="11" s="1"/>
  <c r="K18" i="11"/>
  <c r="P18" i="11" s="1"/>
  <c r="K21" i="11"/>
  <c r="P21" i="11" s="1"/>
  <c r="K108" i="11"/>
  <c r="P108" i="11" s="1"/>
  <c r="K222" i="11"/>
  <c r="P222" i="11" s="1"/>
  <c r="K144" i="11"/>
  <c r="P144" i="11" s="1"/>
  <c r="K86" i="11"/>
  <c r="P86" i="11" s="1"/>
  <c r="K87" i="11"/>
  <c r="P87" i="11" s="1"/>
  <c r="K190" i="11"/>
  <c r="P190" i="11" s="1"/>
  <c r="K103" i="11"/>
  <c r="P103" i="11" s="1"/>
  <c r="K88" i="11"/>
  <c r="P88" i="11" s="1"/>
  <c r="K107" i="11"/>
  <c r="P107" i="11" s="1"/>
  <c r="K168" i="11"/>
  <c r="P168" i="11" s="1"/>
  <c r="K200" i="11"/>
  <c r="P200" i="11" s="1"/>
  <c r="K223" i="11"/>
  <c r="P223" i="11" s="1"/>
  <c r="K79" i="11"/>
  <c r="P79" i="11" s="1"/>
  <c r="K106" i="11"/>
  <c r="P106" i="11" s="1"/>
  <c r="K27" i="11"/>
  <c r="P27" i="11" s="1"/>
  <c r="K141" i="11"/>
  <c r="P141" i="11" s="1"/>
  <c r="K126" i="11"/>
  <c r="P126" i="11" s="1"/>
  <c r="K10" i="11"/>
  <c r="P10" i="11" s="1"/>
  <c r="K307" i="11"/>
  <c r="P307" i="11" s="1"/>
  <c r="K228" i="11"/>
  <c r="P228" i="11" s="1"/>
  <c r="K240" i="11"/>
  <c r="P240" i="11" s="1"/>
  <c r="K155" i="11"/>
  <c r="P155" i="11" s="1"/>
  <c r="K152" i="11"/>
  <c r="P152" i="11" s="1"/>
  <c r="K136" i="11"/>
  <c r="P136" i="11" s="1"/>
  <c r="K19" i="11"/>
  <c r="P19" i="11" s="1"/>
  <c r="K72" i="11"/>
  <c r="P72" i="11" s="1"/>
  <c r="K258" i="11"/>
  <c r="P258" i="11" s="1"/>
  <c r="K328" i="11"/>
  <c r="P328" i="11" s="1"/>
  <c r="K145" i="11"/>
  <c r="P145" i="11" s="1"/>
  <c r="K40" i="11"/>
  <c r="P40" i="11" s="1"/>
  <c r="I263" i="11"/>
  <c r="N263" i="11" s="1"/>
  <c r="I259" i="11"/>
  <c r="N259" i="11" s="1"/>
  <c r="I249" i="11"/>
  <c r="N249" i="11" s="1"/>
  <c r="I64" i="11"/>
  <c r="N64" i="11" s="1"/>
  <c r="I159" i="11"/>
  <c r="N159" i="11" s="1"/>
  <c r="I33" i="11"/>
  <c r="N33" i="11" s="1"/>
  <c r="I170" i="11"/>
  <c r="N170" i="11" s="1"/>
  <c r="I113" i="11"/>
  <c r="N113" i="11" s="1"/>
  <c r="I137" i="11"/>
  <c r="N137" i="11" s="1"/>
  <c r="I183" i="11"/>
  <c r="N183" i="11" s="1"/>
  <c r="I95" i="11"/>
  <c r="N95" i="11" s="1"/>
  <c r="I148" i="11"/>
  <c r="N148" i="11" s="1"/>
  <c r="I326" i="11"/>
  <c r="N326" i="11" s="1"/>
  <c r="I290" i="11"/>
  <c r="N290" i="11" s="1"/>
  <c r="J128" i="11"/>
  <c r="O128" i="11" s="1"/>
  <c r="J266" i="11"/>
  <c r="O266" i="11" s="1"/>
  <c r="J131" i="11"/>
  <c r="O131" i="11" s="1"/>
  <c r="J262" i="11"/>
  <c r="O262" i="11" s="1"/>
  <c r="J301" i="11"/>
  <c r="O301" i="11" s="1"/>
  <c r="J198" i="11"/>
  <c r="O198" i="11" s="1"/>
  <c r="J242" i="11"/>
  <c r="O242" i="11" s="1"/>
  <c r="J321" i="11"/>
  <c r="O321" i="11" s="1"/>
  <c r="J277" i="11"/>
  <c r="O277" i="11" s="1"/>
  <c r="J36" i="11"/>
  <c r="O36" i="11" s="1"/>
  <c r="J210" i="11"/>
  <c r="O210" i="11" s="1"/>
  <c r="J219" i="11"/>
  <c r="O219" i="11" s="1"/>
  <c r="J77" i="11"/>
  <c r="O77" i="11" s="1"/>
  <c r="J153" i="11"/>
  <c r="O153" i="11" s="1"/>
  <c r="J256" i="11"/>
  <c r="O256" i="11" s="1"/>
  <c r="J29" i="11"/>
  <c r="O29" i="11" s="1"/>
  <c r="J264" i="11"/>
  <c r="O264" i="11" s="1"/>
  <c r="J93" i="11"/>
  <c r="O93" i="11" s="1"/>
  <c r="J188" i="11"/>
  <c r="O188" i="11" s="1"/>
  <c r="J12" i="11"/>
  <c r="O12" i="11" s="1"/>
  <c r="J31" i="11"/>
  <c r="O31" i="11" s="1"/>
  <c r="J32" i="11"/>
  <c r="O32" i="11" s="1"/>
  <c r="J24" i="11"/>
  <c r="O24" i="11" s="1"/>
  <c r="J123" i="11"/>
  <c r="O123" i="11" s="1"/>
  <c r="J243" i="11"/>
  <c r="O243" i="11" s="1"/>
  <c r="J82" i="11"/>
  <c r="O82" i="11" s="1"/>
  <c r="J229" i="11"/>
  <c r="O229" i="11" s="1"/>
  <c r="J268" i="11"/>
  <c r="O268" i="11" s="1"/>
  <c r="J91" i="11"/>
  <c r="O91" i="11" s="1"/>
  <c r="J199" i="11"/>
  <c r="O199" i="11" s="1"/>
  <c r="J297" i="11"/>
  <c r="O297" i="11" s="1"/>
  <c r="J261" i="11"/>
  <c r="O261" i="11" s="1"/>
  <c r="J99" i="11"/>
  <c r="O99" i="11" s="1"/>
  <c r="K255" i="11"/>
  <c r="P255" i="11" s="1"/>
  <c r="K135" i="11"/>
  <c r="P135" i="11" s="1"/>
  <c r="K196" i="11"/>
  <c r="P196" i="11" s="1"/>
  <c r="K111" i="11"/>
  <c r="P111" i="11" s="1"/>
  <c r="K329" i="11"/>
  <c r="P329" i="11" s="1"/>
  <c r="K143" i="11"/>
  <c r="P143" i="11" s="1"/>
  <c r="K75" i="11"/>
  <c r="P75" i="11" s="1"/>
  <c r="K226" i="11"/>
  <c r="P226" i="11" s="1"/>
  <c r="K60" i="11"/>
  <c r="P60" i="11" s="1"/>
  <c r="K116" i="11"/>
  <c r="P116" i="11" s="1"/>
  <c r="K236" i="11"/>
  <c r="P236" i="11" s="1"/>
  <c r="K157" i="11"/>
  <c r="P157" i="11" s="1"/>
  <c r="K130" i="11"/>
  <c r="P130" i="11" s="1"/>
  <c r="K169" i="11"/>
  <c r="P169" i="11" s="1"/>
  <c r="K94" i="11"/>
  <c r="P94" i="11" s="1"/>
  <c r="K335" i="11"/>
  <c r="P335" i="11" s="1"/>
  <c r="K318" i="11"/>
  <c r="P318" i="11" s="1"/>
  <c r="K97" i="11"/>
  <c r="P97" i="11" s="1"/>
  <c r="K52" i="11"/>
  <c r="P52" i="11" s="1"/>
  <c r="K292" i="11"/>
  <c r="P292" i="11" s="1"/>
  <c r="K84" i="11"/>
  <c r="P84" i="11" s="1"/>
  <c r="K112" i="11"/>
  <c r="P112" i="11" s="1"/>
  <c r="K42" i="11"/>
  <c r="P42" i="11" s="1"/>
  <c r="K115" i="11"/>
  <c r="P115" i="11" s="1"/>
  <c r="K150" i="11"/>
  <c r="P150" i="11" s="1"/>
  <c r="K175" i="11"/>
  <c r="P175" i="11" s="1"/>
  <c r="K314" i="11"/>
  <c r="P314" i="11" s="1"/>
  <c r="K171" i="11"/>
  <c r="P171" i="11" s="1"/>
  <c r="K332" i="11"/>
  <c r="P332" i="11" s="1"/>
  <c r="K207" i="11"/>
  <c r="P207" i="11" s="1"/>
  <c r="K202" i="11"/>
  <c r="P202" i="11" s="1"/>
  <c r="K322" i="11"/>
  <c r="P322" i="11" s="1"/>
  <c r="K147" i="11"/>
  <c r="P147" i="11" s="1"/>
  <c r="K245" i="11"/>
  <c r="P245" i="11" s="1"/>
  <c r="I13" i="11"/>
  <c r="N13" i="11" s="1"/>
  <c r="I221" i="11"/>
  <c r="N221" i="11" s="1"/>
  <c r="I58" i="11"/>
  <c r="N58" i="11" s="1"/>
  <c r="I212" i="11"/>
  <c r="N212" i="11" s="1"/>
  <c r="I80" i="11"/>
  <c r="N80" i="11" s="1"/>
  <c r="I233" i="11"/>
  <c r="N233" i="11" s="1"/>
  <c r="I146" i="11"/>
  <c r="N146" i="11" s="1"/>
  <c r="I333" i="11"/>
  <c r="N333" i="11" s="1"/>
  <c r="J310" i="11"/>
  <c r="O310" i="11" s="1"/>
  <c r="J234" i="11"/>
  <c r="O234" i="11" s="1"/>
  <c r="J165" i="11"/>
  <c r="O165" i="11" s="1"/>
  <c r="J55" i="11"/>
  <c r="O55" i="11" s="1"/>
  <c r="J166" i="11"/>
  <c r="O166" i="11" s="1"/>
  <c r="J98" i="11"/>
  <c r="O98" i="11" s="1"/>
  <c r="J293" i="11"/>
  <c r="O293" i="11" s="1"/>
  <c r="J331" i="11"/>
  <c r="O331" i="11" s="1"/>
  <c r="J288" i="11"/>
  <c r="O288" i="11" s="1"/>
  <c r="J35" i="11"/>
  <c r="O35" i="11" s="1"/>
  <c r="J311" i="11"/>
  <c r="O311" i="11" s="1"/>
  <c r="J232" i="11"/>
  <c r="O232" i="11" s="1"/>
  <c r="J239" i="11"/>
  <c r="O239" i="11" s="1"/>
  <c r="J323" i="11"/>
  <c r="O323" i="11" s="1"/>
  <c r="J23" i="11"/>
  <c r="O23" i="11" s="1"/>
  <c r="J180" i="11"/>
  <c r="O180" i="11" s="1"/>
  <c r="J83" i="11"/>
  <c r="O83" i="11" s="1"/>
  <c r="J179" i="11"/>
  <c r="O179" i="11" s="1"/>
  <c r="J216" i="11"/>
  <c r="O216" i="11" s="1"/>
  <c r="J265" i="11"/>
  <c r="O265" i="11" s="1"/>
  <c r="J73" i="11"/>
  <c r="O73" i="11" s="1"/>
  <c r="J193" i="11"/>
  <c r="O193" i="11" s="1"/>
  <c r="J45" i="11"/>
  <c r="O45" i="11" s="1"/>
  <c r="J70" i="11"/>
  <c r="O70" i="11" s="1"/>
  <c r="J62" i="11"/>
  <c r="O62" i="11" s="1"/>
  <c r="J47" i="11"/>
  <c r="O47" i="11" s="1"/>
  <c r="J81" i="11"/>
  <c r="O81" i="11" s="1"/>
  <c r="J133" i="11"/>
  <c r="O133" i="11" s="1"/>
  <c r="J43" i="11"/>
  <c r="O43" i="11" s="1"/>
  <c r="J225" i="11"/>
  <c r="O225" i="11" s="1"/>
  <c r="J26" i="11"/>
  <c r="O26" i="11" s="1"/>
  <c r="J296" i="11"/>
  <c r="O296" i="11" s="1"/>
  <c r="J289" i="11"/>
  <c r="O289" i="11" s="1"/>
  <c r="K104" i="11"/>
  <c r="P104" i="11" s="1"/>
  <c r="K203" i="11"/>
  <c r="P203" i="11" s="1"/>
  <c r="K304" i="11"/>
  <c r="P304" i="11" s="1"/>
  <c r="K28" i="11"/>
  <c r="P28" i="11" s="1"/>
  <c r="K298" i="11"/>
  <c r="P298" i="11" s="1"/>
  <c r="K270" i="11"/>
  <c r="P270" i="11" s="1"/>
  <c r="K129" i="11"/>
  <c r="P129" i="11" s="1"/>
  <c r="K164" i="11"/>
  <c r="P164" i="11" s="1"/>
  <c r="K271" i="11"/>
  <c r="P271" i="11" s="1"/>
  <c r="K330" i="11"/>
  <c r="P330" i="11" s="1"/>
  <c r="K44" i="11"/>
  <c r="P44" i="11" s="1"/>
  <c r="K34" i="11"/>
  <c r="P34" i="11" s="1"/>
  <c r="K214" i="11"/>
  <c r="P214" i="11" s="1"/>
  <c r="K78" i="11"/>
  <c r="P78" i="11" s="1"/>
  <c r="K250" i="11"/>
  <c r="P250" i="11" s="1"/>
  <c r="K102" i="11"/>
  <c r="P102" i="11" s="1"/>
  <c r="K309" i="11"/>
  <c r="P309" i="11" s="1"/>
  <c r="K85" i="11"/>
  <c r="P85" i="11" s="1"/>
  <c r="K218" i="11"/>
  <c r="P218" i="11" s="1"/>
  <c r="K38" i="11"/>
  <c r="P38" i="11" s="1"/>
  <c r="K161" i="11"/>
  <c r="P161" i="11" s="1"/>
  <c r="K300" i="11"/>
  <c r="P300" i="11" s="1"/>
  <c r="K8" i="11"/>
  <c r="P8" i="11" s="1"/>
  <c r="K118" i="11"/>
  <c r="P118" i="11" s="1"/>
  <c r="K204" i="11"/>
  <c r="P204" i="11" s="1"/>
  <c r="K122" i="11"/>
  <c r="P122" i="11" s="1"/>
  <c r="K172" i="11"/>
  <c r="P172" i="11" s="1"/>
  <c r="K185" i="11"/>
  <c r="P185" i="11" s="1"/>
  <c r="K206" i="11"/>
  <c r="P206" i="11" s="1"/>
  <c r="K65" i="11"/>
  <c r="P65" i="11" s="1"/>
  <c r="K142" i="11"/>
  <c r="P142" i="11" s="1"/>
  <c r="K197" i="11"/>
  <c r="P197" i="11" s="1"/>
  <c r="K284" i="11"/>
  <c r="P284" i="11" s="1"/>
  <c r="I334" i="11"/>
  <c r="N334" i="11" s="1"/>
  <c r="I149" i="11"/>
  <c r="N149" i="11" s="1"/>
  <c r="I121" i="11"/>
  <c r="N121" i="11" s="1"/>
  <c r="I215" i="11"/>
  <c r="N215" i="11" s="1"/>
  <c r="J238" i="11"/>
  <c r="O238" i="11" s="1"/>
  <c r="J299" i="11"/>
  <c r="O299" i="11" s="1"/>
  <c r="J16" i="11"/>
  <c r="O16" i="11" s="1"/>
  <c r="J139" i="11"/>
  <c r="O139" i="11" s="1"/>
  <c r="J195" i="11"/>
  <c r="O195" i="11" s="1"/>
  <c r="J237" i="11"/>
  <c r="O237" i="11" s="1"/>
  <c r="J51" i="11"/>
  <c r="O51" i="11" s="1"/>
  <c r="J278" i="11"/>
  <c r="O278" i="11" s="1"/>
  <c r="J74" i="11"/>
  <c r="O74" i="11" s="1"/>
  <c r="J89" i="11"/>
  <c r="O89" i="11" s="1"/>
  <c r="J11" i="11"/>
  <c r="O11" i="11" s="1"/>
  <c r="J117" i="11"/>
  <c r="O117" i="11" s="1"/>
  <c r="J189" i="11"/>
  <c r="O189" i="11" s="1"/>
  <c r="J9" i="11"/>
  <c r="O9" i="11" s="1"/>
  <c r="J49" i="11"/>
  <c r="O49" i="11" s="1"/>
  <c r="J119" i="11"/>
  <c r="O119" i="11" s="1"/>
  <c r="J303" i="11"/>
  <c r="O303" i="11" s="1"/>
  <c r="J294" i="11"/>
  <c r="O294" i="11" s="1"/>
  <c r="J96" i="11"/>
  <c r="O96" i="11" s="1"/>
  <c r="J244" i="11"/>
  <c r="O244" i="11" s="1"/>
  <c r="J7" i="11"/>
  <c r="O7" i="11" s="1"/>
  <c r="J263" i="11"/>
  <c r="O263" i="11" s="1"/>
  <c r="J259" i="11"/>
  <c r="O259" i="11" s="1"/>
  <c r="J249" i="11"/>
  <c r="O249" i="11" s="1"/>
  <c r="J64" i="11"/>
  <c r="O64" i="11" s="1"/>
  <c r="J159" i="11"/>
  <c r="O159" i="11" s="1"/>
  <c r="J33" i="11"/>
  <c r="O33" i="11" s="1"/>
  <c r="J170" i="11"/>
  <c r="O170" i="11" s="1"/>
  <c r="J113" i="11"/>
  <c r="O113" i="11" s="1"/>
  <c r="J137" i="11"/>
  <c r="O137" i="11" s="1"/>
  <c r="J183" i="11"/>
  <c r="O183" i="11" s="1"/>
  <c r="J95" i="11"/>
  <c r="O95" i="11" s="1"/>
  <c r="J148" i="11"/>
  <c r="O148" i="11" s="1"/>
  <c r="J326" i="11"/>
  <c r="O326" i="11" s="1"/>
  <c r="J290" i="11"/>
  <c r="O290" i="11" s="1"/>
  <c r="K128" i="11"/>
  <c r="P128" i="11" s="1"/>
  <c r="K266" i="11"/>
  <c r="P266" i="11" s="1"/>
  <c r="K131" i="11"/>
  <c r="P131" i="11" s="1"/>
  <c r="K262" i="11"/>
  <c r="P262" i="11" s="1"/>
  <c r="K301" i="11"/>
  <c r="P301" i="11" s="1"/>
  <c r="K198" i="11"/>
  <c r="P198" i="11" s="1"/>
  <c r="K242" i="11"/>
  <c r="P242" i="11" s="1"/>
  <c r="K321" i="11"/>
  <c r="P321" i="11" s="1"/>
  <c r="K277" i="11"/>
  <c r="P277" i="11" s="1"/>
  <c r="K36" i="11"/>
  <c r="P36" i="11" s="1"/>
  <c r="K210" i="11"/>
  <c r="P210" i="11" s="1"/>
  <c r="K219" i="11"/>
  <c r="P219" i="11" s="1"/>
  <c r="K77" i="11"/>
  <c r="P77" i="11" s="1"/>
  <c r="K153" i="11"/>
  <c r="P153" i="11" s="1"/>
  <c r="K256" i="11"/>
  <c r="P256" i="11" s="1"/>
  <c r="K29" i="11"/>
  <c r="P29" i="11" s="1"/>
  <c r="K264" i="11"/>
  <c r="P264" i="11" s="1"/>
  <c r="K93" i="11"/>
  <c r="P93" i="11" s="1"/>
  <c r="K188" i="11"/>
  <c r="P188" i="11" s="1"/>
  <c r="K12" i="11"/>
  <c r="P12" i="11" s="1"/>
  <c r="K31" i="11"/>
  <c r="P31" i="11" s="1"/>
  <c r="K32" i="11"/>
  <c r="P32" i="11" s="1"/>
  <c r="K24" i="11"/>
  <c r="P24" i="11" s="1"/>
  <c r="K123" i="11"/>
  <c r="P123" i="11" s="1"/>
  <c r="K243" i="11"/>
  <c r="P243" i="11" s="1"/>
  <c r="K82" i="11"/>
  <c r="P82" i="11" s="1"/>
  <c r="K229" i="11"/>
  <c r="P229" i="11" s="1"/>
  <c r="K268" i="11"/>
  <c r="P268" i="11" s="1"/>
  <c r="K91" i="11"/>
  <c r="P91" i="11" s="1"/>
  <c r="K199" i="11"/>
  <c r="P199" i="11" s="1"/>
  <c r="K297" i="11"/>
  <c r="P297" i="11" s="1"/>
  <c r="K261" i="11"/>
  <c r="P261" i="11" s="1"/>
  <c r="K99" i="11"/>
  <c r="P99" i="11" s="1"/>
  <c r="P238" i="12"/>
  <c r="Q238" i="12" s="1"/>
  <c r="P299" i="12"/>
  <c r="Q299" i="12" s="1"/>
  <c r="P16" i="12"/>
  <c r="Q16" i="12" s="1"/>
  <c r="P139" i="12"/>
  <c r="Q139" i="12" s="1"/>
  <c r="P195" i="12"/>
  <c r="Q195" i="12" s="1"/>
  <c r="P237" i="12"/>
  <c r="Q237" i="12" s="1"/>
  <c r="P51" i="12"/>
  <c r="Q51" i="12" s="1"/>
  <c r="P278" i="12"/>
  <c r="Q278" i="12" s="1"/>
  <c r="P74" i="12"/>
  <c r="Q74" i="12" s="1"/>
  <c r="P89" i="12"/>
  <c r="Q89" i="12" s="1"/>
  <c r="P11" i="12"/>
  <c r="Q11" i="12" s="1"/>
  <c r="P117" i="12"/>
  <c r="Q117" i="12" s="1"/>
  <c r="P189" i="12"/>
  <c r="Q189" i="12" s="1"/>
  <c r="P9" i="12"/>
  <c r="Q9" i="12" s="1"/>
  <c r="P49" i="12"/>
  <c r="Q49" i="12" s="1"/>
  <c r="P119" i="12"/>
  <c r="Q119" i="12" s="1"/>
  <c r="P303" i="12"/>
  <c r="Q303" i="12" s="1"/>
  <c r="P294" i="12"/>
  <c r="Q294" i="12" s="1"/>
  <c r="P96" i="12"/>
  <c r="Q96" i="12" s="1"/>
  <c r="P244" i="12"/>
  <c r="Q244" i="12" s="1"/>
  <c r="P7" i="12"/>
  <c r="Q7" i="12" s="1"/>
  <c r="P263" i="12"/>
  <c r="Q263" i="12" s="1"/>
  <c r="P259" i="12"/>
  <c r="Q259" i="12" s="1"/>
  <c r="P249" i="12"/>
  <c r="Q249" i="12" s="1"/>
  <c r="P64" i="12"/>
  <c r="Q64" i="12" s="1"/>
  <c r="P159" i="12"/>
  <c r="Q159" i="12" s="1"/>
  <c r="P33" i="12"/>
  <c r="Q33" i="12" s="1"/>
  <c r="P170" i="12"/>
  <c r="Q170" i="12" s="1"/>
  <c r="P113" i="12"/>
  <c r="Q113" i="12" s="1"/>
  <c r="P137" i="12"/>
  <c r="Q137" i="12" s="1"/>
  <c r="P183" i="12"/>
  <c r="Q183" i="12" s="1"/>
  <c r="P95" i="12"/>
  <c r="Q95" i="12" s="1"/>
  <c r="P148" i="12"/>
  <c r="Q148" i="12" s="1"/>
  <c r="P326" i="12"/>
  <c r="Q326" i="12" s="1"/>
  <c r="P290" i="12"/>
  <c r="Q290" i="12" s="1"/>
  <c r="I284" i="11"/>
  <c r="N284" i="11" s="1"/>
  <c r="P317" i="12"/>
  <c r="Q317" i="12" s="1"/>
  <c r="I150" i="11"/>
  <c r="N150" i="11" s="1"/>
  <c r="I229" i="11"/>
  <c r="N229" i="11" s="1"/>
  <c r="I81" i="11"/>
  <c r="N81" i="11" s="1"/>
  <c r="I86" i="11"/>
  <c r="N86" i="11" s="1"/>
  <c r="I57" i="11"/>
  <c r="N57" i="11" s="1"/>
  <c r="I223" i="11"/>
  <c r="N223" i="11" s="1"/>
  <c r="I147" i="11"/>
  <c r="N147" i="11" s="1"/>
  <c r="I307" i="11"/>
  <c r="N307" i="11" s="1"/>
  <c r="I87" i="11"/>
  <c r="N87" i="11" s="1"/>
  <c r="I79" i="11"/>
  <c r="N79" i="11" s="1"/>
  <c r="I228" i="11"/>
  <c r="N228" i="11" s="1"/>
  <c r="P310" i="12"/>
  <c r="Q310" i="12" s="1"/>
  <c r="P234" i="12"/>
  <c r="Q234" i="12" s="1"/>
  <c r="P165" i="12"/>
  <c r="Q165" i="12" s="1"/>
  <c r="P55" i="12"/>
  <c r="Q55" i="12" s="1"/>
  <c r="P166" i="12"/>
  <c r="Q166" i="12" s="1"/>
  <c r="P98" i="12"/>
  <c r="Q98" i="12" s="1"/>
  <c r="P293" i="12"/>
  <c r="Q293" i="12" s="1"/>
  <c r="P331" i="12"/>
  <c r="Q331" i="12" s="1"/>
  <c r="P288" i="12"/>
  <c r="Q288" i="12" s="1"/>
  <c r="P35" i="12"/>
  <c r="Q35" i="12" s="1"/>
  <c r="P311" i="12"/>
  <c r="Q311" i="12" s="1"/>
  <c r="P232" i="12"/>
  <c r="Q232" i="12" s="1"/>
  <c r="P239" i="12"/>
  <c r="Q239" i="12" s="1"/>
  <c r="P323" i="12"/>
  <c r="Q323" i="12" s="1"/>
  <c r="P23" i="12"/>
  <c r="Q23" i="12" s="1"/>
  <c r="P180" i="12"/>
  <c r="Q180" i="12" s="1"/>
  <c r="P83" i="12"/>
  <c r="Q83" i="12" s="1"/>
  <c r="P179" i="12"/>
  <c r="Q179" i="12" s="1"/>
  <c r="P216" i="12"/>
  <c r="Q216" i="12" s="1"/>
  <c r="P265" i="12"/>
  <c r="Q265" i="12" s="1"/>
  <c r="P73" i="12"/>
  <c r="Q73" i="12" s="1"/>
  <c r="P193" i="12"/>
  <c r="Q193" i="12" s="1"/>
  <c r="P45" i="12"/>
  <c r="Q45" i="12" s="1"/>
  <c r="P70" i="12"/>
  <c r="Q70" i="12" s="1"/>
  <c r="P62" i="12"/>
  <c r="Q62" i="12" s="1"/>
  <c r="P47" i="12"/>
  <c r="Q47" i="12" s="1"/>
  <c r="P81" i="12"/>
  <c r="Q81" i="12" s="1"/>
  <c r="P133" i="12"/>
  <c r="Q133" i="12" s="1"/>
  <c r="P43" i="12"/>
  <c r="Q43" i="12" s="1"/>
  <c r="P225" i="12"/>
  <c r="Q225" i="12" s="1"/>
  <c r="P26" i="12"/>
  <c r="Q26" i="12" s="1"/>
  <c r="P296" i="12"/>
  <c r="Q296" i="12" s="1"/>
  <c r="I173" i="11"/>
  <c r="N173" i="11" s="1"/>
  <c r="I114" i="11"/>
  <c r="N114" i="11" s="1"/>
  <c r="I190" i="11"/>
  <c r="N190" i="11" s="1"/>
  <c r="I106" i="11"/>
  <c r="N106" i="11" s="1"/>
  <c r="I240" i="11"/>
  <c r="N240" i="11" s="1"/>
  <c r="I18" i="11"/>
  <c r="N18" i="11" s="1"/>
  <c r="I103" i="11"/>
  <c r="N103" i="11" s="1"/>
  <c r="I27" i="11"/>
  <c r="N27" i="11" s="1"/>
  <c r="I155" i="11"/>
  <c r="N155" i="11" s="1"/>
  <c r="I152" i="11"/>
  <c r="N152" i="11" s="1"/>
  <c r="I136" i="11"/>
  <c r="N136" i="11" s="1"/>
  <c r="I19" i="11"/>
  <c r="N19" i="11" s="1"/>
  <c r="I72" i="11"/>
  <c r="N72" i="11" s="1"/>
  <c r="I258" i="11"/>
  <c r="N258" i="11" s="1"/>
  <c r="I328" i="11"/>
  <c r="N328" i="11" s="1"/>
  <c r="I145" i="11"/>
  <c r="N145" i="11" s="1"/>
  <c r="I40" i="11"/>
  <c r="N40" i="11" s="1"/>
  <c r="I21" i="11"/>
  <c r="N21" i="11" s="1"/>
  <c r="I88" i="11"/>
  <c r="N88" i="11" s="1"/>
  <c r="I141" i="11"/>
  <c r="N141" i="11" s="1"/>
  <c r="I108" i="11"/>
  <c r="N108" i="11" s="1"/>
  <c r="I107" i="11"/>
  <c r="N107" i="11" s="1"/>
  <c r="I126" i="11"/>
  <c r="N126" i="11" s="1"/>
  <c r="J125" i="11"/>
  <c r="O125" i="11" s="1"/>
  <c r="I222" i="11"/>
  <c r="N222" i="11" s="1"/>
  <c r="I168" i="11"/>
  <c r="N168" i="11" s="1"/>
  <c r="I10" i="11"/>
  <c r="N10" i="11" s="1"/>
  <c r="K125" i="11"/>
  <c r="P125" i="11" s="1"/>
  <c r="I144" i="11"/>
  <c r="N144" i="11" s="1"/>
  <c r="I200" i="11"/>
  <c r="N200" i="11" s="1"/>
  <c r="I317" i="11"/>
  <c r="N317" i="11" s="1"/>
  <c r="I252" i="11"/>
  <c r="N252" i="11" s="1"/>
  <c r="I302" i="11"/>
  <c r="N302" i="11" s="1"/>
  <c r="I110" i="11"/>
  <c r="N110" i="11" s="1"/>
  <c r="I22" i="11"/>
  <c r="N22" i="11" s="1"/>
  <c r="I248" i="11"/>
  <c r="N248" i="11" s="1"/>
  <c r="I246" i="11"/>
  <c r="N246" i="11" s="1"/>
  <c r="I316" i="11"/>
  <c r="N316" i="11" s="1"/>
  <c r="I194" i="11"/>
  <c r="N194" i="11" s="1"/>
  <c r="I205" i="11"/>
  <c r="N205" i="11" s="1"/>
  <c r="I109" i="11"/>
  <c r="N109" i="11" s="1"/>
  <c r="I46" i="11"/>
  <c r="N46" i="11" s="1"/>
  <c r="I41" i="11"/>
  <c r="N41" i="11" s="1"/>
  <c r="I181" i="11"/>
  <c r="N181" i="11" s="1"/>
  <c r="I54" i="11"/>
  <c r="N54" i="11" s="1"/>
  <c r="I313" i="11"/>
  <c r="N313" i="11" s="1"/>
  <c r="I53" i="11"/>
  <c r="N53" i="11" s="1"/>
  <c r="I305" i="11"/>
  <c r="N305" i="11" s="1"/>
  <c r="I162" i="11"/>
  <c r="N162" i="11" s="1"/>
  <c r="I178" i="11"/>
  <c r="N178" i="11" s="1"/>
  <c r="I59" i="11"/>
  <c r="N59" i="11" s="1"/>
  <c r="I315" i="11"/>
  <c r="N315" i="11" s="1"/>
  <c r="I127" i="11"/>
  <c r="N127" i="11" s="1"/>
  <c r="I208" i="11"/>
  <c r="N208" i="11" s="1"/>
  <c r="I191" i="11"/>
  <c r="N191" i="11" s="1"/>
  <c r="I268" i="11"/>
  <c r="N268" i="11" s="1"/>
  <c r="I133" i="11"/>
  <c r="N133" i="11" s="1"/>
  <c r="I48" i="11"/>
  <c r="N48" i="11" s="1"/>
  <c r="I92" i="11"/>
  <c r="N92" i="11" s="1"/>
  <c r="P289" i="12"/>
  <c r="Q289" i="12" s="1"/>
  <c r="I47" i="11"/>
  <c r="N47" i="11" s="1"/>
  <c r="I156" i="11"/>
  <c r="N156" i="11" s="1"/>
  <c r="I211" i="11"/>
  <c r="N211" i="11" s="1"/>
  <c r="I125" i="11"/>
  <c r="N125" i="11" s="1"/>
  <c r="I187" i="11"/>
  <c r="N187" i="11" s="1"/>
  <c r="I25" i="11"/>
  <c r="N25" i="11" s="1"/>
  <c r="I151" i="11"/>
  <c r="N151" i="11" s="1"/>
  <c r="I291" i="11"/>
  <c r="N291" i="11" s="1"/>
  <c r="I134" i="11"/>
  <c r="N134" i="11" s="1"/>
  <c r="L125" i="12"/>
  <c r="P173" i="12"/>
  <c r="Q173" i="12" s="1"/>
  <c r="P251" i="12"/>
  <c r="Q251" i="12" s="1"/>
  <c r="P163" i="12"/>
  <c r="Q163" i="12" s="1"/>
  <c r="P220" i="12"/>
  <c r="Q220" i="12" s="1"/>
  <c r="P124" i="12"/>
  <c r="Q124" i="12" s="1"/>
  <c r="P241" i="12"/>
  <c r="Q241" i="12" s="1"/>
  <c r="P230" i="12"/>
  <c r="Q230" i="12" s="1"/>
  <c r="P272" i="12"/>
  <c r="Q272" i="12" s="1"/>
  <c r="P182" i="12"/>
  <c r="Q182" i="12" s="1"/>
  <c r="P319" i="12"/>
  <c r="Q319" i="12" s="1"/>
  <c r="P247" i="12"/>
  <c r="Q247" i="12" s="1"/>
  <c r="P253" i="12"/>
  <c r="Q253" i="12" s="1"/>
  <c r="P209" i="12"/>
  <c r="Q209" i="12" s="1"/>
  <c r="P201" i="12"/>
  <c r="Q201" i="12" s="1"/>
  <c r="P177" i="12"/>
  <c r="Q177" i="12" s="1"/>
  <c r="P167" i="12"/>
  <c r="Q167" i="12" s="1"/>
  <c r="P308" i="12"/>
  <c r="Q308" i="12" s="1"/>
  <c r="P160" i="12"/>
  <c r="Q160" i="12" s="1"/>
  <c r="P14" i="12"/>
  <c r="Q14" i="12" s="1"/>
  <c r="P6" i="12"/>
  <c r="Q6" i="12" s="1"/>
  <c r="P174" i="12"/>
  <c r="Q174" i="12" s="1"/>
  <c r="P90" i="12"/>
  <c r="Q90" i="12" s="1"/>
  <c r="P13" i="12"/>
  <c r="Q13" i="12" s="1"/>
  <c r="P221" i="12"/>
  <c r="Q221" i="12" s="1"/>
  <c r="P58" i="12"/>
  <c r="Q58" i="12" s="1"/>
  <c r="P212" i="12"/>
  <c r="Q212" i="12" s="1"/>
  <c r="P25" i="12"/>
  <c r="Q25" i="12" s="1"/>
  <c r="P187" i="12"/>
  <c r="Q187" i="12" s="1"/>
  <c r="P156" i="12"/>
  <c r="Q156" i="12" s="1"/>
  <c r="P80" i="12"/>
  <c r="Q80" i="12" s="1"/>
  <c r="P48" i="12"/>
  <c r="Q48" i="12" s="1"/>
  <c r="P233" i="12"/>
  <c r="Q233" i="12" s="1"/>
  <c r="P146" i="12"/>
  <c r="Q146" i="12" s="1"/>
  <c r="P333" i="12"/>
  <c r="Q333" i="12" s="1"/>
  <c r="P291" i="12"/>
  <c r="Q291" i="12" s="1"/>
  <c r="P252" i="12"/>
  <c r="Q252" i="12" s="1"/>
  <c r="P302" i="12"/>
  <c r="Q302" i="12" s="1"/>
  <c r="P110" i="12"/>
  <c r="Q110" i="12" s="1"/>
  <c r="P22" i="12"/>
  <c r="Q22" i="12" s="1"/>
  <c r="P248" i="12"/>
  <c r="Q248" i="12" s="1"/>
  <c r="P246" i="12"/>
  <c r="Q246" i="12" s="1"/>
  <c r="P316" i="12"/>
  <c r="Q316" i="12" s="1"/>
  <c r="P194" i="12"/>
  <c r="Q194" i="12" s="1"/>
  <c r="P205" i="12"/>
  <c r="Q205" i="12" s="1"/>
  <c r="P109" i="12"/>
  <c r="Q109" i="12" s="1"/>
  <c r="P46" i="12"/>
  <c r="Q46" i="12" s="1"/>
  <c r="P41" i="12"/>
  <c r="Q41" i="12" s="1"/>
  <c r="P181" i="12"/>
  <c r="Q181" i="12" s="1"/>
  <c r="P54" i="12"/>
  <c r="Q54" i="12" s="1"/>
  <c r="P313" i="12"/>
  <c r="Q313" i="12" s="1"/>
  <c r="P53" i="12"/>
  <c r="Q53" i="12" s="1"/>
  <c r="P305" i="12"/>
  <c r="Q305" i="12" s="1"/>
  <c r="P162" i="12"/>
  <c r="Q162" i="12" s="1"/>
  <c r="P178" i="12"/>
  <c r="Q178" i="12" s="1"/>
  <c r="P59" i="12"/>
  <c r="Q59" i="12" s="1"/>
  <c r="P315" i="12"/>
  <c r="Q315" i="12" s="1"/>
  <c r="P127" i="12"/>
  <c r="Q127" i="12" s="1"/>
  <c r="P208" i="12"/>
  <c r="Q208" i="12" s="1"/>
  <c r="P191" i="12"/>
  <c r="Q191" i="12" s="1"/>
  <c r="P334" i="12"/>
  <c r="Q334" i="12" s="1"/>
  <c r="P149" i="12"/>
  <c r="Q149" i="12" s="1"/>
  <c r="P134" i="12"/>
  <c r="Q134" i="12" s="1"/>
  <c r="P151" i="12"/>
  <c r="Q151" i="12" s="1"/>
  <c r="P211" i="12"/>
  <c r="Q211" i="12" s="1"/>
  <c r="P57" i="12"/>
  <c r="Q57" i="12" s="1"/>
  <c r="P92" i="12"/>
  <c r="Q92" i="12" s="1"/>
  <c r="P121" i="12"/>
  <c r="Q121" i="12" s="1"/>
  <c r="P215" i="12"/>
  <c r="Q215" i="12" s="1"/>
  <c r="P114" i="12"/>
  <c r="Q114" i="12" s="1"/>
  <c r="P18" i="12"/>
  <c r="Q18" i="12" s="1"/>
  <c r="P21" i="12"/>
  <c r="Q21" i="12" s="1"/>
  <c r="P108" i="12"/>
  <c r="Q108" i="12" s="1"/>
  <c r="P222" i="12"/>
  <c r="Q222" i="12" s="1"/>
  <c r="P144" i="12"/>
  <c r="Q144" i="12" s="1"/>
  <c r="P86" i="12"/>
  <c r="Q86" i="12" s="1"/>
  <c r="P87" i="12"/>
  <c r="Q87" i="12" s="1"/>
  <c r="P190" i="12"/>
  <c r="Q190" i="12" s="1"/>
  <c r="P103" i="12"/>
  <c r="Q103" i="12" s="1"/>
  <c r="P88" i="12"/>
  <c r="Q88" i="12" s="1"/>
  <c r="P107" i="12"/>
  <c r="Q107" i="12" s="1"/>
  <c r="P168" i="12"/>
  <c r="Q168" i="12" s="1"/>
  <c r="P200" i="12"/>
  <c r="Q200" i="12" s="1"/>
  <c r="P223" i="12"/>
  <c r="Q223" i="12" s="1"/>
  <c r="P79" i="12"/>
  <c r="Q79" i="12" s="1"/>
  <c r="P106" i="12"/>
  <c r="Q106" i="12" s="1"/>
  <c r="P27" i="12"/>
  <c r="Q27" i="12" s="1"/>
  <c r="P141" i="12"/>
  <c r="Q141" i="12" s="1"/>
  <c r="P126" i="12"/>
  <c r="Q126" i="12" s="1"/>
  <c r="P10" i="12"/>
  <c r="Q10" i="12" s="1"/>
  <c r="P307" i="12"/>
  <c r="Q307" i="12" s="1"/>
  <c r="P228" i="12"/>
  <c r="Q228" i="12" s="1"/>
  <c r="P240" i="12"/>
  <c r="Q240" i="12" s="1"/>
  <c r="P155" i="12"/>
  <c r="Q155" i="12" s="1"/>
  <c r="P152" i="12"/>
  <c r="Q152" i="12" s="1"/>
  <c r="P136" i="12"/>
  <c r="Q136" i="12" s="1"/>
  <c r="P19" i="12"/>
  <c r="Q19" i="12" s="1"/>
  <c r="P72" i="12"/>
  <c r="Q72" i="12" s="1"/>
  <c r="P258" i="12"/>
  <c r="Q258" i="12" s="1"/>
  <c r="P328" i="12"/>
  <c r="Q328" i="12" s="1"/>
  <c r="P145" i="12"/>
  <c r="Q145" i="12" s="1"/>
  <c r="P40" i="12"/>
  <c r="Q40" i="12" s="1"/>
  <c r="P255" i="12"/>
  <c r="Q255" i="12" s="1"/>
  <c r="P135" i="12"/>
  <c r="Q135" i="12" s="1"/>
  <c r="P196" i="12"/>
  <c r="Q196" i="12" s="1"/>
  <c r="P111" i="12"/>
  <c r="Q111" i="12" s="1"/>
  <c r="P329" i="12"/>
  <c r="Q329" i="12" s="1"/>
  <c r="P143" i="12"/>
  <c r="Q143" i="12" s="1"/>
  <c r="P75" i="12"/>
  <c r="Q75" i="12" s="1"/>
  <c r="P226" i="12"/>
  <c r="Q226" i="12" s="1"/>
  <c r="P60" i="12"/>
  <c r="Q60" i="12" s="1"/>
  <c r="P116" i="12"/>
  <c r="Q116" i="12" s="1"/>
  <c r="P236" i="12"/>
  <c r="Q236" i="12" s="1"/>
  <c r="P157" i="12"/>
  <c r="Q157" i="12" s="1"/>
  <c r="P130" i="12"/>
  <c r="Q130" i="12" s="1"/>
  <c r="P169" i="12"/>
  <c r="Q169" i="12" s="1"/>
  <c r="P94" i="12"/>
  <c r="Q94" i="12" s="1"/>
  <c r="P335" i="12"/>
  <c r="Q335" i="12" s="1"/>
  <c r="P318" i="12"/>
  <c r="Q318" i="12" s="1"/>
  <c r="P97" i="12"/>
  <c r="Q97" i="12" s="1"/>
  <c r="P52" i="12"/>
  <c r="Q52" i="12" s="1"/>
  <c r="P292" i="12"/>
  <c r="Q292" i="12" s="1"/>
  <c r="P84" i="12"/>
  <c r="Q84" i="12" s="1"/>
  <c r="P112" i="12"/>
  <c r="Q112" i="12" s="1"/>
  <c r="P42" i="12"/>
  <c r="Q42" i="12" s="1"/>
  <c r="P115" i="12"/>
  <c r="Q115" i="12" s="1"/>
  <c r="P150" i="12"/>
  <c r="Q150" i="12" s="1"/>
  <c r="P175" i="12"/>
  <c r="Q175" i="12" s="1"/>
  <c r="P314" i="12"/>
  <c r="Q314" i="12" s="1"/>
  <c r="P171" i="12"/>
  <c r="Q171" i="12" s="1"/>
  <c r="P332" i="12"/>
  <c r="Q332" i="12" s="1"/>
  <c r="P207" i="12"/>
  <c r="Q207" i="12" s="1"/>
  <c r="P202" i="12"/>
  <c r="Q202" i="12" s="1"/>
  <c r="P322" i="12"/>
  <c r="Q322" i="12" s="1"/>
  <c r="P147" i="12"/>
  <c r="Q147" i="12" s="1"/>
  <c r="P245" i="12"/>
  <c r="Q245" i="12" s="1"/>
  <c r="P104" i="12"/>
  <c r="Q104" i="12" s="1"/>
  <c r="P203" i="12"/>
  <c r="Q203" i="12" s="1"/>
  <c r="P304" i="12"/>
  <c r="Q304" i="12" s="1"/>
  <c r="P28" i="12"/>
  <c r="Q28" i="12" s="1"/>
  <c r="P298" i="12"/>
  <c r="Q298" i="12" s="1"/>
  <c r="P270" i="12"/>
  <c r="Q270" i="12" s="1"/>
  <c r="P129" i="12"/>
  <c r="Q129" i="12" s="1"/>
  <c r="P164" i="12"/>
  <c r="Q164" i="12" s="1"/>
  <c r="P271" i="12"/>
  <c r="Q271" i="12" s="1"/>
  <c r="P330" i="12"/>
  <c r="Q330" i="12" s="1"/>
  <c r="P44" i="12"/>
  <c r="Q44" i="12" s="1"/>
  <c r="P34" i="12"/>
  <c r="Q34" i="12" s="1"/>
  <c r="P214" i="12"/>
  <c r="Q214" i="12" s="1"/>
  <c r="P78" i="12"/>
  <c r="Q78" i="12" s="1"/>
  <c r="P250" i="12"/>
  <c r="Q250" i="12" s="1"/>
  <c r="P102" i="12"/>
  <c r="Q102" i="12" s="1"/>
  <c r="P309" i="12"/>
  <c r="Q309" i="12" s="1"/>
  <c r="P85" i="12"/>
  <c r="Q85" i="12" s="1"/>
  <c r="P218" i="12"/>
  <c r="Q218" i="12" s="1"/>
  <c r="P38" i="12"/>
  <c r="Q38" i="12" s="1"/>
  <c r="P161" i="12"/>
  <c r="Q161" i="12" s="1"/>
  <c r="P300" i="12"/>
  <c r="Q300" i="12" s="1"/>
  <c r="P8" i="12"/>
  <c r="Q8" i="12" s="1"/>
  <c r="P118" i="12"/>
  <c r="Q118" i="12" s="1"/>
  <c r="P204" i="12"/>
  <c r="Q204" i="12" s="1"/>
  <c r="P122" i="12"/>
  <c r="Q122" i="12" s="1"/>
  <c r="P172" i="12"/>
  <c r="Q172" i="12" s="1"/>
  <c r="P185" i="12"/>
  <c r="Q185" i="12" s="1"/>
  <c r="P206" i="12"/>
  <c r="Q206" i="12" s="1"/>
  <c r="P65" i="12"/>
  <c r="Q65" i="12" s="1"/>
  <c r="P142" i="12"/>
  <c r="Q142" i="12" s="1"/>
  <c r="P197" i="12"/>
  <c r="Q197" i="12" s="1"/>
  <c r="P284" i="12"/>
  <c r="Q284" i="12" s="1"/>
  <c r="N125" i="12"/>
  <c r="P128" i="12"/>
  <c r="Q128" i="12" s="1"/>
  <c r="P266" i="12"/>
  <c r="Q266" i="12" s="1"/>
  <c r="P131" i="12"/>
  <c r="Q131" i="12" s="1"/>
  <c r="P262" i="12"/>
  <c r="Q262" i="12" s="1"/>
  <c r="P301" i="12"/>
  <c r="Q301" i="12" s="1"/>
  <c r="P198" i="12"/>
  <c r="Q198" i="12" s="1"/>
  <c r="P242" i="12"/>
  <c r="Q242" i="12" s="1"/>
  <c r="P321" i="12"/>
  <c r="Q321" i="12" s="1"/>
  <c r="P277" i="12"/>
  <c r="Q277" i="12" s="1"/>
  <c r="P36" i="12"/>
  <c r="Q36" i="12" s="1"/>
  <c r="P210" i="12"/>
  <c r="Q210" i="12" s="1"/>
  <c r="P219" i="12"/>
  <c r="Q219" i="12" s="1"/>
  <c r="P77" i="12"/>
  <c r="Q77" i="12" s="1"/>
  <c r="P153" i="12"/>
  <c r="Q153" i="12" s="1"/>
  <c r="P256" i="12"/>
  <c r="Q256" i="12" s="1"/>
  <c r="P29" i="12"/>
  <c r="Q29" i="12" s="1"/>
  <c r="P264" i="12"/>
  <c r="Q264" i="12" s="1"/>
  <c r="P93" i="12"/>
  <c r="Q93" i="12" s="1"/>
  <c r="P188" i="12"/>
  <c r="Q188" i="12" s="1"/>
  <c r="P12" i="12"/>
  <c r="Q12" i="12" s="1"/>
  <c r="P31" i="12"/>
  <c r="Q31" i="12" s="1"/>
  <c r="P32" i="12"/>
  <c r="Q32" i="12" s="1"/>
  <c r="P24" i="12"/>
  <c r="Q24" i="12" s="1"/>
  <c r="P123" i="12"/>
  <c r="Q123" i="12" s="1"/>
  <c r="P243" i="12"/>
  <c r="Q243" i="12" s="1"/>
  <c r="P82" i="12"/>
  <c r="Q82" i="12" s="1"/>
  <c r="P229" i="12"/>
  <c r="Q229" i="12" s="1"/>
  <c r="P268" i="12"/>
  <c r="Q268" i="12" s="1"/>
  <c r="P91" i="12"/>
  <c r="Q91" i="12" s="1"/>
  <c r="P199" i="12"/>
  <c r="Q199" i="12" s="1"/>
  <c r="P297" i="12"/>
  <c r="Q297" i="12" s="1"/>
  <c r="P261" i="12"/>
  <c r="Q261" i="12" s="1"/>
  <c r="P99" i="12"/>
  <c r="Q99" i="12" s="1"/>
  <c r="P276" i="9"/>
  <c r="O269" i="9"/>
  <c r="Q71" i="9"/>
  <c r="P67" i="9"/>
  <c r="Q324" i="9"/>
  <c r="Q39" i="9"/>
  <c r="Q5" i="9"/>
  <c r="Q17" i="9"/>
  <c r="M286" i="9"/>
  <c r="M18" i="9"/>
  <c r="M144" i="9"/>
  <c r="M107" i="9"/>
  <c r="M106" i="9"/>
  <c r="M10" i="9"/>
  <c r="M155" i="9"/>
  <c r="M19" i="9"/>
  <c r="M145" i="9"/>
  <c r="N139" i="9"/>
  <c r="N89" i="9"/>
  <c r="N9" i="9"/>
  <c r="N96" i="9"/>
  <c r="N263" i="9"/>
  <c r="N159" i="9"/>
  <c r="N137" i="9"/>
  <c r="N326" i="9"/>
  <c r="O304" i="9"/>
  <c r="O164" i="9"/>
  <c r="Q67" i="9"/>
  <c r="N69" i="9"/>
  <c r="M255" i="9"/>
  <c r="M135" i="9"/>
  <c r="M196" i="9"/>
  <c r="M111" i="9"/>
  <c r="M329" i="9"/>
  <c r="M143" i="9"/>
  <c r="M75" i="9"/>
  <c r="M226" i="9"/>
  <c r="M60" i="9"/>
  <c r="M116" i="9"/>
  <c r="M236" i="9"/>
  <c r="M157" i="9"/>
  <c r="M130" i="9"/>
  <c r="M169" i="9"/>
  <c r="M94" i="9"/>
  <c r="M335" i="9"/>
  <c r="M318" i="9"/>
  <c r="M97" i="9"/>
  <c r="M52" i="9"/>
  <c r="M292" i="9"/>
  <c r="M84" i="9"/>
  <c r="M112" i="9"/>
  <c r="M42" i="9"/>
  <c r="M115" i="9"/>
  <c r="M150" i="9"/>
  <c r="M175" i="9"/>
  <c r="M314" i="9"/>
  <c r="M171" i="9"/>
  <c r="M332" i="9"/>
  <c r="M207" i="9"/>
  <c r="M202" i="9"/>
  <c r="M322" i="9"/>
  <c r="M147" i="9"/>
  <c r="M245" i="9"/>
  <c r="N173" i="9"/>
  <c r="N251" i="9"/>
  <c r="N163" i="9"/>
  <c r="N220" i="9"/>
  <c r="N124" i="9"/>
  <c r="N241" i="9"/>
  <c r="N230" i="9"/>
  <c r="N272" i="9"/>
  <c r="N182" i="9"/>
  <c r="N319" i="9"/>
  <c r="N247" i="9"/>
  <c r="N253" i="9"/>
  <c r="N209" i="9"/>
  <c r="N201" i="9"/>
  <c r="N177" i="9"/>
  <c r="N167" i="9"/>
  <c r="N308" i="9"/>
  <c r="N160" i="9"/>
  <c r="N14" i="9"/>
  <c r="N6" i="9"/>
  <c r="N174" i="9"/>
  <c r="N90" i="9"/>
  <c r="N13" i="9"/>
  <c r="N221" i="9"/>
  <c r="N58" i="9"/>
  <c r="N212" i="9"/>
  <c r="N25" i="9"/>
  <c r="N187" i="9"/>
  <c r="N156" i="9"/>
  <c r="N80" i="9"/>
  <c r="N48" i="9"/>
  <c r="N233" i="9"/>
  <c r="N146" i="9"/>
  <c r="N333" i="9"/>
  <c r="N291" i="9"/>
  <c r="O128" i="9"/>
  <c r="M88" i="9"/>
  <c r="M114" i="9"/>
  <c r="M86" i="9"/>
  <c r="M168" i="9"/>
  <c r="N16" i="9"/>
  <c r="N278" i="9"/>
  <c r="N117" i="9"/>
  <c r="N119" i="9"/>
  <c r="N7" i="9"/>
  <c r="N249" i="9"/>
  <c r="N170" i="9"/>
  <c r="N95" i="9"/>
  <c r="O298" i="9"/>
  <c r="M235" i="9"/>
  <c r="P281" i="9"/>
  <c r="O37" i="9"/>
  <c r="M56" i="9"/>
  <c r="O63" i="9"/>
  <c r="N286" i="9"/>
  <c r="M213" i="9"/>
  <c r="M192" i="9"/>
  <c r="N227" i="9"/>
  <c r="Q15" i="9"/>
  <c r="M217" i="9"/>
  <c r="P235" i="9"/>
  <c r="Q20" i="9"/>
  <c r="P283" i="9"/>
  <c r="O287" i="9"/>
  <c r="Q30" i="9"/>
  <c r="N192" i="9"/>
  <c r="Q186" i="9"/>
  <c r="P68" i="9"/>
  <c r="Q37" i="9"/>
  <c r="N260" i="9"/>
  <c r="Q213" i="9"/>
  <c r="P56" i="9"/>
  <c r="N327" i="9"/>
  <c r="Q63" i="9"/>
  <c r="N61" i="9"/>
  <c r="P66" i="9"/>
  <c r="N100" i="9"/>
  <c r="M76" i="9"/>
  <c r="P286" i="9"/>
  <c r="M280" i="9"/>
  <c r="N274" i="9"/>
  <c r="M275" i="9"/>
  <c r="N154" i="9"/>
  <c r="O231" i="9"/>
  <c r="P325" i="9"/>
  <c r="M283" i="9"/>
  <c r="M281" i="9"/>
  <c r="N186" i="9"/>
  <c r="N37" i="9"/>
  <c r="N213" i="9"/>
  <c r="N231" i="9"/>
  <c r="M66" i="9"/>
  <c r="O101" i="9"/>
  <c r="O279" i="9"/>
  <c r="M105" i="9"/>
  <c r="N17" i="9"/>
  <c r="O76" i="9"/>
  <c r="Q68" i="9"/>
  <c r="M21" i="9"/>
  <c r="M87" i="9"/>
  <c r="M200" i="9"/>
  <c r="M27" i="9"/>
  <c r="M228" i="9"/>
  <c r="M136" i="9"/>
  <c r="M328" i="9"/>
  <c r="N238" i="9"/>
  <c r="N195" i="9"/>
  <c r="N11" i="9"/>
  <c r="N49" i="9"/>
  <c r="N244" i="9"/>
  <c r="N259" i="9"/>
  <c r="N33" i="9"/>
  <c r="N183" i="9"/>
  <c r="N290" i="9"/>
  <c r="O203" i="9"/>
  <c r="O129" i="9"/>
  <c r="O271" i="9"/>
  <c r="N20" i="9"/>
  <c r="M227" i="9"/>
  <c r="M282" i="9"/>
  <c r="Q269" i="9"/>
  <c r="P30" i="9"/>
  <c r="P186" i="9"/>
  <c r="P37" i="9"/>
  <c r="P213" i="9"/>
  <c r="O56" i="9"/>
  <c r="M327" i="9"/>
  <c r="M61" i="9"/>
  <c r="O66" i="9"/>
  <c r="M100" i="9"/>
  <c r="Q101" i="9"/>
  <c r="O286" i="9"/>
  <c r="Q279" i="9"/>
  <c r="M186" i="9"/>
  <c r="M285" i="9"/>
  <c r="M273" i="9"/>
  <c r="N105" i="9"/>
  <c r="O140" i="9"/>
  <c r="N217" i="9"/>
  <c r="Q283" i="9"/>
  <c r="M71" i="9"/>
  <c r="O154" i="9"/>
  <c r="O260" i="9"/>
  <c r="M5" i="9"/>
  <c r="Q66" i="9"/>
  <c r="P100" i="9"/>
  <c r="Q286" i="9"/>
  <c r="P280" i="9"/>
  <c r="N235" i="9"/>
  <c r="M140" i="9"/>
  <c r="N273" i="9"/>
  <c r="O105" i="9"/>
  <c r="M310" i="9"/>
  <c r="M234" i="9"/>
  <c r="M165" i="9"/>
  <c r="M55" i="9"/>
  <c r="M166" i="9"/>
  <c r="M98" i="9"/>
  <c r="M293" i="9"/>
  <c r="M331" i="9"/>
  <c r="M288" i="9"/>
  <c r="M35" i="9"/>
  <c r="M311" i="9"/>
  <c r="M232" i="9"/>
  <c r="M239" i="9"/>
  <c r="M108" i="9"/>
  <c r="M190" i="9"/>
  <c r="M79" i="9"/>
  <c r="M126" i="9"/>
  <c r="M240" i="9"/>
  <c r="M72" i="9"/>
  <c r="N51" i="9"/>
  <c r="N303" i="9"/>
  <c r="O28" i="9"/>
  <c r="Q325" i="9"/>
  <c r="N283" i="9"/>
  <c r="O30" i="9"/>
  <c r="O186" i="9"/>
  <c r="N66" i="9"/>
  <c r="P101" i="9"/>
  <c r="P279" i="9"/>
  <c r="P15" i="9"/>
  <c r="O235" i="9"/>
  <c r="O283" i="9"/>
  <c r="M68" i="9"/>
  <c r="M260" i="9"/>
  <c r="P63" i="9"/>
  <c r="O282" i="9"/>
  <c r="P287" i="9"/>
  <c r="O192" i="9"/>
  <c r="M324" i="9"/>
  <c r="M39" i="9"/>
  <c r="O327" i="9"/>
  <c r="O61" i="9"/>
  <c r="N76" i="9"/>
  <c r="P227" i="9"/>
  <c r="M325" i="9"/>
  <c r="O217" i="9"/>
  <c r="M132" i="9"/>
  <c r="M276" i="9"/>
  <c r="P282" i="9"/>
  <c r="O274" i="9"/>
  <c r="Q287" i="9"/>
  <c r="P192" i="9"/>
  <c r="M67" i="9"/>
  <c r="Q154" i="9"/>
  <c r="P260" i="9"/>
  <c r="N39" i="9"/>
  <c r="P69" i="9"/>
  <c r="P327" i="9"/>
  <c r="N5" i="9"/>
  <c r="P61" i="9"/>
  <c r="M224" i="9"/>
  <c r="Q100" i="9"/>
  <c r="P76" i="9"/>
  <c r="O138" i="9"/>
  <c r="N285" i="9"/>
  <c r="N287" i="9"/>
  <c r="O273" i="9"/>
  <c r="N15" i="9"/>
  <c r="N30" i="9"/>
  <c r="N63" i="9"/>
  <c r="M222" i="9"/>
  <c r="M103" i="9"/>
  <c r="M223" i="9"/>
  <c r="M141" i="9"/>
  <c r="M307" i="9"/>
  <c r="M152" i="9"/>
  <c r="M258" i="9"/>
  <c r="M40" i="9"/>
  <c r="N299" i="9"/>
  <c r="N237" i="9"/>
  <c r="N74" i="9"/>
  <c r="N189" i="9"/>
  <c r="N294" i="9"/>
  <c r="N64" i="9"/>
  <c r="N113" i="9"/>
  <c r="N148" i="9"/>
  <c r="O104" i="9"/>
  <c r="O270" i="9"/>
  <c r="O20" i="9"/>
  <c r="O227" i="9"/>
  <c r="Q235" i="9"/>
  <c r="M274" i="9"/>
  <c r="O69" i="9"/>
  <c r="Q227" i="9"/>
  <c r="N325" i="9"/>
  <c r="P217" i="9"/>
  <c r="N132" i="9"/>
  <c r="N276" i="9"/>
  <c r="Q282" i="9"/>
  <c r="M269" i="9"/>
  <c r="P274" i="9"/>
  <c r="O71" i="9"/>
  <c r="Q192" i="9"/>
  <c r="N67" i="9"/>
  <c r="O324" i="9"/>
  <c r="Q260" i="9"/>
  <c r="O39" i="9"/>
  <c r="Q69" i="9"/>
  <c r="Q327" i="9"/>
  <c r="O5" i="9"/>
  <c r="Q61" i="9"/>
  <c r="P224" i="9"/>
  <c r="M101" i="9"/>
  <c r="Q76" i="9"/>
  <c r="M279" i="9"/>
  <c r="Q138" i="9"/>
  <c r="M231" i="9"/>
  <c r="N138" i="9"/>
  <c r="N275" i="9"/>
  <c r="O275" i="9"/>
  <c r="O15" i="9"/>
  <c r="Q276" i="9"/>
  <c r="P269" i="9"/>
  <c r="O213" i="9"/>
  <c r="O100" i="9"/>
  <c r="M15" i="9"/>
  <c r="O325" i="9"/>
  <c r="Q217" i="9"/>
  <c r="P132" i="9"/>
  <c r="O276" i="9"/>
  <c r="N269" i="9"/>
  <c r="Q274" i="9"/>
  <c r="M30" i="9"/>
  <c r="P71" i="9"/>
  <c r="O67" i="9"/>
  <c r="M37" i="9"/>
  <c r="P324" i="9"/>
  <c r="P39" i="9"/>
  <c r="M63" i="9"/>
  <c r="P5" i="9"/>
  <c r="O17" i="9"/>
  <c r="N279" i="9"/>
  <c r="N140" i="9"/>
  <c r="O285" i="9"/>
  <c r="Q56" i="9"/>
  <c r="M317" i="9"/>
  <c r="M252" i="9"/>
  <c r="M302" i="9"/>
  <c r="M110" i="9"/>
  <c r="M22" i="9"/>
  <c r="M173" i="9"/>
  <c r="M251" i="9"/>
  <c r="M163" i="9"/>
  <c r="M220" i="9"/>
  <c r="M124" i="9"/>
  <c r="M241" i="9"/>
  <c r="M230" i="9"/>
  <c r="M272" i="9"/>
  <c r="M182" i="9"/>
  <c r="M319" i="9"/>
  <c r="M247" i="9"/>
  <c r="M253" i="9"/>
  <c r="M209" i="9"/>
  <c r="M201" i="9"/>
  <c r="M177" i="9"/>
  <c r="M167" i="9"/>
  <c r="M308" i="9"/>
  <c r="M160" i="9"/>
  <c r="M14" i="9"/>
  <c r="M6" i="9"/>
  <c r="M174" i="9"/>
  <c r="M90" i="9"/>
  <c r="M13" i="9"/>
  <c r="M221" i="9"/>
  <c r="M58" i="9"/>
  <c r="M212" i="9"/>
  <c r="M25" i="9"/>
  <c r="M187" i="9"/>
  <c r="M156" i="9"/>
  <c r="M80" i="9"/>
  <c r="M48" i="9"/>
  <c r="M233" i="9"/>
  <c r="M146" i="9"/>
  <c r="M333" i="9"/>
  <c r="M291" i="9"/>
  <c r="N128" i="9"/>
  <c r="N266" i="9"/>
  <c r="N131" i="9"/>
  <c r="N262" i="9"/>
  <c r="N301" i="9"/>
  <c r="N198" i="9"/>
  <c r="N242" i="9"/>
  <c r="N321" i="9"/>
  <c r="N277" i="9"/>
  <c r="N36" i="9"/>
  <c r="N210" i="9"/>
  <c r="N219" i="9"/>
  <c r="N77" i="9"/>
  <c r="N153" i="9"/>
  <c r="N256" i="9"/>
  <c r="N29" i="9"/>
  <c r="N264" i="9"/>
  <c r="N93" i="9"/>
  <c r="N188" i="9"/>
  <c r="N12" i="9"/>
  <c r="N31" i="9"/>
  <c r="N32" i="9"/>
  <c r="N24" i="9"/>
  <c r="N123" i="9"/>
  <c r="N243" i="9"/>
  <c r="N82" i="9"/>
  <c r="N229" i="9"/>
  <c r="N268" i="9"/>
  <c r="N91" i="9"/>
  <c r="N199" i="9"/>
  <c r="N297" i="9"/>
  <c r="N261" i="9"/>
  <c r="N99" i="9"/>
  <c r="O114" i="9"/>
  <c r="O18" i="9"/>
  <c r="M248" i="9"/>
  <c r="M246" i="9"/>
  <c r="M316" i="9"/>
  <c r="M194" i="9"/>
  <c r="M205" i="9"/>
  <c r="M109" i="9"/>
  <c r="M46" i="9"/>
  <c r="M41" i="9"/>
  <c r="M181" i="9"/>
  <c r="M54" i="9"/>
  <c r="M313" i="9"/>
  <c r="M53" i="9"/>
  <c r="M305" i="9"/>
  <c r="M162" i="9"/>
  <c r="M178" i="9"/>
  <c r="M59" i="9"/>
  <c r="M315" i="9"/>
  <c r="M127" i="9"/>
  <c r="M208" i="9"/>
  <c r="M191" i="9"/>
  <c r="M334" i="9"/>
  <c r="M149" i="9"/>
  <c r="M134" i="9"/>
  <c r="M151" i="9"/>
  <c r="M211" i="9"/>
  <c r="M57" i="9"/>
  <c r="M92" i="9"/>
  <c r="M121" i="9"/>
  <c r="M215" i="9"/>
  <c r="N310" i="9"/>
  <c r="N234" i="9"/>
  <c r="N165" i="9"/>
  <c r="N55" i="9"/>
  <c r="N166" i="9"/>
  <c r="N98" i="9"/>
  <c r="N293" i="9"/>
  <c r="N331" i="9"/>
  <c r="N288" i="9"/>
  <c r="N35" i="9"/>
  <c r="N311" i="9"/>
  <c r="N232" i="9"/>
  <c r="N239" i="9"/>
  <c r="N323" i="9"/>
  <c r="N23" i="9"/>
  <c r="N180" i="9"/>
  <c r="N83" i="9"/>
  <c r="N179" i="9"/>
  <c r="N216" i="9"/>
  <c r="N265" i="9"/>
  <c r="N73" i="9"/>
  <c r="N193" i="9"/>
  <c r="N45" i="9"/>
  <c r="N70" i="9"/>
  <c r="N62" i="9"/>
  <c r="N47" i="9"/>
  <c r="N81" i="9"/>
  <c r="N133" i="9"/>
  <c r="N43" i="9"/>
  <c r="N225" i="9"/>
  <c r="N26" i="9"/>
  <c r="N296" i="9"/>
  <c r="N289" i="9"/>
  <c r="O255" i="9"/>
  <c r="O135" i="9"/>
  <c r="O196" i="9"/>
  <c r="O111" i="9"/>
  <c r="O329" i="9"/>
  <c r="O143" i="9"/>
  <c r="O75" i="9"/>
  <c r="O226" i="9"/>
  <c r="O60" i="9"/>
  <c r="O116" i="9"/>
  <c r="O236" i="9"/>
  <c r="O157" i="9"/>
  <c r="O130" i="9"/>
  <c r="O169" i="9"/>
  <c r="O266" i="9"/>
  <c r="O131" i="9"/>
  <c r="O262" i="9"/>
  <c r="O301" i="9"/>
  <c r="O198" i="9"/>
  <c r="O242" i="9"/>
  <c r="O321" i="9"/>
  <c r="O277" i="9"/>
  <c r="O36" i="9"/>
  <c r="O210" i="9"/>
  <c r="O219" i="9"/>
  <c r="O77" i="9"/>
  <c r="O153" i="9"/>
  <c r="O256" i="9"/>
  <c r="O29" i="9"/>
  <c r="O264" i="9"/>
  <c r="O93" i="9"/>
  <c r="O188" i="9"/>
  <c r="O12" i="9"/>
  <c r="O31" i="9"/>
  <c r="O32" i="9"/>
  <c r="O24" i="9"/>
  <c r="O123" i="9"/>
  <c r="O243" i="9"/>
  <c r="O82" i="9"/>
  <c r="O229" i="9"/>
  <c r="O268" i="9"/>
  <c r="O91" i="9"/>
  <c r="O199" i="9"/>
  <c r="O297" i="9"/>
  <c r="O261" i="9"/>
  <c r="O99" i="9"/>
  <c r="P114" i="9"/>
  <c r="P18" i="9"/>
  <c r="P21" i="9"/>
  <c r="P108" i="9"/>
  <c r="P222" i="9"/>
  <c r="P144" i="9"/>
  <c r="P86" i="9"/>
  <c r="P87" i="9"/>
  <c r="P190" i="9"/>
  <c r="P103" i="9"/>
  <c r="P88" i="9"/>
  <c r="P107" i="9"/>
  <c r="P168" i="9"/>
  <c r="P200" i="9"/>
  <c r="P223" i="9"/>
  <c r="P79" i="9"/>
  <c r="P106" i="9"/>
  <c r="P27" i="9"/>
  <c r="P141" i="9"/>
  <c r="P126" i="9"/>
  <c r="P10" i="9"/>
  <c r="P307" i="9"/>
  <c r="P228" i="9"/>
  <c r="P240" i="9"/>
  <c r="P155" i="9"/>
  <c r="P152" i="9"/>
  <c r="P136" i="9"/>
  <c r="P19" i="9"/>
  <c r="P72" i="9"/>
  <c r="P258" i="9"/>
  <c r="P328" i="9"/>
  <c r="P145" i="9"/>
  <c r="P40" i="9"/>
  <c r="P138" i="9"/>
  <c r="P17" i="9"/>
  <c r="P154" i="9"/>
  <c r="P20" i="9"/>
  <c r="Q238" i="9"/>
  <c r="Q299" i="9"/>
  <c r="Q16" i="9"/>
  <c r="Q139" i="9"/>
  <c r="Q195" i="9"/>
  <c r="Q237" i="9"/>
  <c r="Q9" i="9"/>
  <c r="M104" i="9"/>
  <c r="M203" i="9"/>
  <c r="M304" i="9"/>
  <c r="M28" i="9"/>
  <c r="M298" i="9"/>
  <c r="M270" i="9"/>
  <c r="M129" i="9"/>
  <c r="M164" i="9"/>
  <c r="M271" i="9"/>
  <c r="M330" i="9"/>
  <c r="M44" i="9"/>
  <c r="M34" i="9"/>
  <c r="M214" i="9"/>
  <c r="M78" i="9"/>
  <c r="M250" i="9"/>
  <c r="M102" i="9"/>
  <c r="M309" i="9"/>
  <c r="M85" i="9"/>
  <c r="M218" i="9"/>
  <c r="M38" i="9"/>
  <c r="M161" i="9"/>
  <c r="M300" i="9"/>
  <c r="M8" i="9"/>
  <c r="M118" i="9"/>
  <c r="M204" i="9"/>
  <c r="M122" i="9"/>
  <c r="M172" i="9"/>
  <c r="M185" i="9"/>
  <c r="M206" i="9"/>
  <c r="M65" i="9"/>
  <c r="M142" i="9"/>
  <c r="M197" i="9"/>
  <c r="M284" i="9"/>
  <c r="N317" i="9"/>
  <c r="N252" i="9"/>
  <c r="N302" i="9"/>
  <c r="N110" i="9"/>
  <c r="N22" i="9"/>
  <c r="N248" i="9"/>
  <c r="N246" i="9"/>
  <c r="N316" i="9"/>
  <c r="N194" i="9"/>
  <c r="N205" i="9"/>
  <c r="N109" i="9"/>
  <c r="N46" i="9"/>
  <c r="N41" i="9"/>
  <c r="N181" i="9"/>
  <c r="N54" i="9"/>
  <c r="N313" i="9"/>
  <c r="N53" i="9"/>
  <c r="N305" i="9"/>
  <c r="N162" i="9"/>
  <c r="N178" i="9"/>
  <c r="N59" i="9"/>
  <c r="N315" i="9"/>
  <c r="N127" i="9"/>
  <c r="N208" i="9"/>
  <c r="N191" i="9"/>
  <c r="N334" i="9"/>
  <c r="N149" i="9"/>
  <c r="N134" i="9"/>
  <c r="N151" i="9"/>
  <c r="N211" i="9"/>
  <c r="N57" i="9"/>
  <c r="N92" i="9"/>
  <c r="N121" i="9"/>
  <c r="N215" i="9"/>
  <c r="O310" i="9"/>
  <c r="M128" i="9"/>
  <c r="M266" i="9"/>
  <c r="M131" i="9"/>
  <c r="M262" i="9"/>
  <c r="M301" i="9"/>
  <c r="M198" i="9"/>
  <c r="M242" i="9"/>
  <c r="M321" i="9"/>
  <c r="M277" i="9"/>
  <c r="M36" i="9"/>
  <c r="M210" i="9"/>
  <c r="M219" i="9"/>
  <c r="M77" i="9"/>
  <c r="M153" i="9"/>
  <c r="M256" i="9"/>
  <c r="M29" i="9"/>
  <c r="M264" i="9"/>
  <c r="M93" i="9"/>
  <c r="M188" i="9"/>
  <c r="M12" i="9"/>
  <c r="M31" i="9"/>
  <c r="M32" i="9"/>
  <c r="M24" i="9"/>
  <c r="M123" i="9"/>
  <c r="M243" i="9"/>
  <c r="M82" i="9"/>
  <c r="M229" i="9"/>
  <c r="M268" i="9"/>
  <c r="M91" i="9"/>
  <c r="M199" i="9"/>
  <c r="M297" i="9"/>
  <c r="M261" i="9"/>
  <c r="M99" i="9"/>
  <c r="N114" i="9"/>
  <c r="N18" i="9"/>
  <c r="N21" i="9"/>
  <c r="N108" i="9"/>
  <c r="N222" i="9"/>
  <c r="N144" i="9"/>
  <c r="N86" i="9"/>
  <c r="N87" i="9"/>
  <c r="N190" i="9"/>
  <c r="N103" i="9"/>
  <c r="N88" i="9"/>
  <c r="N107" i="9"/>
  <c r="N168" i="9"/>
  <c r="N200" i="9"/>
  <c r="N223" i="9"/>
  <c r="N79" i="9"/>
  <c r="N106" i="9"/>
  <c r="N27" i="9"/>
  <c r="N141" i="9"/>
  <c r="N126" i="9"/>
  <c r="N10" i="9"/>
  <c r="N307" i="9"/>
  <c r="N228" i="9"/>
  <c r="N240" i="9"/>
  <c r="N155" i="9"/>
  <c r="N152" i="9"/>
  <c r="N136" i="9"/>
  <c r="N19" i="9"/>
  <c r="N72" i="9"/>
  <c r="N258" i="9"/>
  <c r="N328" i="9"/>
  <c r="N145" i="9"/>
  <c r="N40" i="9"/>
  <c r="O238" i="9"/>
  <c r="O299" i="9"/>
  <c r="M323" i="9"/>
  <c r="M23" i="9"/>
  <c r="M180" i="9"/>
  <c r="M83" i="9"/>
  <c r="M179" i="9"/>
  <c r="M216" i="9"/>
  <c r="M265" i="9"/>
  <c r="M73" i="9"/>
  <c r="M193" i="9"/>
  <c r="M45" i="9"/>
  <c r="M70" i="9"/>
  <c r="M62" i="9"/>
  <c r="M47" i="9"/>
  <c r="M81" i="9"/>
  <c r="M133" i="9"/>
  <c r="M43" i="9"/>
  <c r="M225" i="9"/>
  <c r="M26" i="9"/>
  <c r="M296" i="9"/>
  <c r="M289" i="9"/>
  <c r="N255" i="9"/>
  <c r="N135" i="9"/>
  <c r="N196" i="9"/>
  <c r="N111" i="9"/>
  <c r="N329" i="9"/>
  <c r="N143" i="9"/>
  <c r="N75" i="9"/>
  <c r="N226" i="9"/>
  <c r="N60" i="9"/>
  <c r="N116" i="9"/>
  <c r="N236" i="9"/>
  <c r="N157" i="9"/>
  <c r="N130" i="9"/>
  <c r="N169" i="9"/>
  <c r="N94" i="9"/>
  <c r="N335" i="9"/>
  <c r="N318" i="9"/>
  <c r="N97" i="9"/>
  <c r="N52" i="9"/>
  <c r="N292" i="9"/>
  <c r="N84" i="9"/>
  <c r="N112" i="9"/>
  <c r="N42" i="9"/>
  <c r="N115" i="9"/>
  <c r="N150" i="9"/>
  <c r="N175" i="9"/>
  <c r="N314" i="9"/>
  <c r="N171" i="9"/>
  <c r="N332" i="9"/>
  <c r="N207" i="9"/>
  <c r="N202" i="9"/>
  <c r="N322" i="9"/>
  <c r="N147" i="9"/>
  <c r="N245" i="9"/>
  <c r="N280" i="9"/>
  <c r="N224" i="9"/>
  <c r="N56" i="9"/>
  <c r="N68" i="9"/>
  <c r="N281" i="9"/>
  <c r="O173" i="9"/>
  <c r="O251" i="9"/>
  <c r="O163" i="9"/>
  <c r="O220" i="9"/>
  <c r="O124" i="9"/>
  <c r="O241" i="9"/>
  <c r="O230" i="9"/>
  <c r="O272" i="9"/>
  <c r="O182" i="9"/>
  <c r="O319" i="9"/>
  <c r="O247" i="9"/>
  <c r="O253" i="9"/>
  <c r="O209" i="9"/>
  <c r="O201" i="9"/>
  <c r="O177" i="9"/>
  <c r="O167" i="9"/>
  <c r="O308" i="9"/>
  <c r="O160" i="9"/>
  <c r="O14" i="9"/>
  <c r="O6" i="9"/>
  <c r="O174" i="9"/>
  <c r="O90" i="9"/>
  <c r="O13" i="9"/>
  <c r="O221" i="9"/>
  <c r="O58" i="9"/>
  <c r="O212" i="9"/>
  <c r="P131" i="9"/>
  <c r="M238" i="9"/>
  <c r="M299" i="9"/>
  <c r="M16" i="9"/>
  <c r="M139" i="9"/>
  <c r="M195" i="9"/>
  <c r="M237" i="9"/>
  <c r="M51" i="9"/>
  <c r="M278" i="9"/>
  <c r="M74" i="9"/>
  <c r="M89" i="9"/>
  <c r="M11" i="9"/>
  <c r="M117" i="9"/>
  <c r="M189" i="9"/>
  <c r="M9" i="9"/>
  <c r="M49" i="9"/>
  <c r="M119" i="9"/>
  <c r="M303" i="9"/>
  <c r="M294" i="9"/>
  <c r="M96" i="9"/>
  <c r="M244" i="9"/>
  <c r="M7" i="9"/>
  <c r="M263" i="9"/>
  <c r="M259" i="9"/>
  <c r="M249" i="9"/>
  <c r="M64" i="9"/>
  <c r="M159" i="9"/>
  <c r="M33" i="9"/>
  <c r="M170" i="9"/>
  <c r="M113" i="9"/>
  <c r="M137" i="9"/>
  <c r="M183" i="9"/>
  <c r="M95" i="9"/>
  <c r="M148" i="9"/>
  <c r="M326" i="9"/>
  <c r="M290" i="9"/>
  <c r="N104" i="9"/>
  <c r="N203" i="9"/>
  <c r="N304" i="9"/>
  <c r="N28" i="9"/>
  <c r="N298" i="9"/>
  <c r="N270" i="9"/>
  <c r="N129" i="9"/>
  <c r="N164" i="9"/>
  <c r="N271" i="9"/>
  <c r="N330" i="9"/>
  <c r="N44" i="9"/>
  <c r="N34" i="9"/>
  <c r="N214" i="9"/>
  <c r="N78" i="9"/>
  <c r="N250" i="9"/>
  <c r="N102" i="9"/>
  <c r="N309" i="9"/>
  <c r="N85" i="9"/>
  <c r="N218" i="9"/>
  <c r="N38" i="9"/>
  <c r="N161" i="9"/>
  <c r="N300" i="9"/>
  <c r="N8" i="9"/>
  <c r="N118" i="9"/>
  <c r="N204" i="9"/>
  <c r="N122" i="9"/>
  <c r="N172" i="9"/>
  <c r="N185" i="9"/>
  <c r="N206" i="9"/>
  <c r="N65" i="9"/>
  <c r="O110" i="9"/>
  <c r="P239" i="9"/>
  <c r="O94" i="9"/>
  <c r="O335" i="9"/>
  <c r="O318" i="9"/>
  <c r="O97" i="9"/>
  <c r="O52" i="9"/>
  <c r="O292" i="9"/>
  <c r="O84" i="9"/>
  <c r="O112" i="9"/>
  <c r="O42" i="9"/>
  <c r="O115" i="9"/>
  <c r="O150" i="9"/>
  <c r="O175" i="9"/>
  <c r="O314" i="9"/>
  <c r="O171" i="9"/>
  <c r="O332" i="9"/>
  <c r="O207" i="9"/>
  <c r="O202" i="9"/>
  <c r="O322" i="9"/>
  <c r="O147" i="9"/>
  <c r="O245" i="9"/>
  <c r="O280" i="9"/>
  <c r="O224" i="9"/>
  <c r="O68" i="9"/>
  <c r="O281" i="9"/>
  <c r="O132" i="9"/>
  <c r="P173" i="9"/>
  <c r="P251" i="9"/>
  <c r="P163" i="9"/>
  <c r="P220" i="9"/>
  <c r="P124" i="9"/>
  <c r="P241" i="9"/>
  <c r="P230" i="9"/>
  <c r="P272" i="9"/>
  <c r="P182" i="9"/>
  <c r="P319" i="9"/>
  <c r="P247" i="9"/>
  <c r="P253" i="9"/>
  <c r="P209" i="9"/>
  <c r="P201" i="9"/>
  <c r="P177" i="9"/>
  <c r="P167" i="9"/>
  <c r="P308" i="9"/>
  <c r="P160" i="9"/>
  <c r="P14" i="9"/>
  <c r="P6" i="9"/>
  <c r="P174" i="9"/>
  <c r="P90" i="9"/>
  <c r="P13" i="9"/>
  <c r="P221" i="9"/>
  <c r="P58" i="9"/>
  <c r="P212" i="9"/>
  <c r="P25" i="9"/>
  <c r="P156" i="9"/>
  <c r="P80" i="9"/>
  <c r="P48" i="9"/>
  <c r="P233" i="9"/>
  <c r="P146" i="9"/>
  <c r="P333" i="9"/>
  <c r="P291" i="9"/>
  <c r="Q128" i="9"/>
  <c r="Q266" i="9"/>
  <c r="Q131" i="9"/>
  <c r="Q262" i="9"/>
  <c r="Q301" i="9"/>
  <c r="Q198" i="9"/>
  <c r="Q242" i="9"/>
  <c r="Q268" i="9"/>
  <c r="Q199" i="9"/>
  <c r="O330" i="9"/>
  <c r="O44" i="9"/>
  <c r="O34" i="9"/>
  <c r="O214" i="9"/>
  <c r="O78" i="9"/>
  <c r="O250" i="9"/>
  <c r="O102" i="9"/>
  <c r="O309" i="9"/>
  <c r="O85" i="9"/>
  <c r="O218" i="9"/>
  <c r="O38" i="9"/>
  <c r="O161" i="9"/>
  <c r="O300" i="9"/>
  <c r="O8" i="9"/>
  <c r="O118" i="9"/>
  <c r="O204" i="9"/>
  <c r="O122" i="9"/>
  <c r="O172" i="9"/>
  <c r="O185" i="9"/>
  <c r="O206" i="9"/>
  <c r="O65" i="9"/>
  <c r="O142" i="9"/>
  <c r="O197" i="9"/>
  <c r="O284" i="9"/>
  <c r="P317" i="9"/>
  <c r="P252" i="9"/>
  <c r="P302" i="9"/>
  <c r="P110" i="9"/>
  <c r="P22" i="9"/>
  <c r="P248" i="9"/>
  <c r="P246" i="9"/>
  <c r="P316" i="9"/>
  <c r="P194" i="9"/>
  <c r="P205" i="9"/>
  <c r="P109" i="9"/>
  <c r="P46" i="9"/>
  <c r="P41" i="9"/>
  <c r="P181" i="9"/>
  <c r="P54" i="9"/>
  <c r="P313" i="9"/>
  <c r="P53" i="9"/>
  <c r="P305" i="9"/>
  <c r="P162" i="9"/>
  <c r="P178" i="9"/>
  <c r="P59" i="9"/>
  <c r="P315" i="9"/>
  <c r="P127" i="9"/>
  <c r="P208" i="9"/>
  <c r="P191" i="9"/>
  <c r="P334" i="9"/>
  <c r="P149" i="9"/>
  <c r="P134" i="9"/>
  <c r="P151" i="9"/>
  <c r="P211" i="9"/>
  <c r="P57" i="9"/>
  <c r="P92" i="9"/>
  <c r="P121" i="9"/>
  <c r="P215" i="9"/>
  <c r="P285" i="9"/>
  <c r="P140" i="9"/>
  <c r="P231" i="9"/>
  <c r="P105" i="9"/>
  <c r="P273" i="9"/>
  <c r="P275" i="9"/>
  <c r="Q310" i="9"/>
  <c r="Q234" i="9"/>
  <c r="Q165" i="9"/>
  <c r="Q55" i="9"/>
  <c r="Q166" i="9"/>
  <c r="Q98" i="9"/>
  <c r="Q293" i="9"/>
  <c r="Q35" i="9"/>
  <c r="Q232" i="9"/>
  <c r="O234" i="9"/>
  <c r="O165" i="9"/>
  <c r="O55" i="9"/>
  <c r="O166" i="9"/>
  <c r="O98" i="9"/>
  <c r="O293" i="9"/>
  <c r="O331" i="9"/>
  <c r="O288" i="9"/>
  <c r="O35" i="9"/>
  <c r="O311" i="9"/>
  <c r="O232" i="9"/>
  <c r="O239" i="9"/>
  <c r="O323" i="9"/>
  <c r="O23" i="9"/>
  <c r="O180" i="9"/>
  <c r="O83" i="9"/>
  <c r="O179" i="9"/>
  <c r="O216" i="9"/>
  <c r="O265" i="9"/>
  <c r="O73" i="9"/>
  <c r="O193" i="9"/>
  <c r="O45" i="9"/>
  <c r="O70" i="9"/>
  <c r="O62" i="9"/>
  <c r="O47" i="9"/>
  <c r="O81" i="9"/>
  <c r="O133" i="9"/>
  <c r="O43" i="9"/>
  <c r="O225" i="9"/>
  <c r="O26" i="9"/>
  <c r="O296" i="9"/>
  <c r="O289" i="9"/>
  <c r="P255" i="9"/>
  <c r="P135" i="9"/>
  <c r="P196" i="9"/>
  <c r="P111" i="9"/>
  <c r="P329" i="9"/>
  <c r="P143" i="9"/>
  <c r="P75" i="9"/>
  <c r="P226" i="9"/>
  <c r="P60" i="9"/>
  <c r="P116" i="9"/>
  <c r="P236" i="9"/>
  <c r="P157" i="9"/>
  <c r="P130" i="9"/>
  <c r="P169" i="9"/>
  <c r="P94" i="9"/>
  <c r="P335" i="9"/>
  <c r="P318" i="9"/>
  <c r="P97" i="9"/>
  <c r="P52" i="9"/>
  <c r="P292" i="9"/>
  <c r="P84" i="9"/>
  <c r="P112" i="9"/>
  <c r="P42" i="9"/>
  <c r="P115" i="9"/>
  <c r="P150" i="9"/>
  <c r="P175" i="9"/>
  <c r="P314" i="9"/>
  <c r="P171" i="9"/>
  <c r="P332" i="9"/>
  <c r="P207" i="9"/>
  <c r="P202" i="9"/>
  <c r="P322" i="9"/>
  <c r="P147" i="9"/>
  <c r="P245" i="9"/>
  <c r="Q173" i="9"/>
  <c r="Q251" i="9"/>
  <c r="Q163" i="9"/>
  <c r="Q220" i="9"/>
  <c r="Q124" i="9"/>
  <c r="Q241" i="9"/>
  <c r="O16" i="9"/>
  <c r="O139" i="9"/>
  <c r="O195" i="9"/>
  <c r="O237" i="9"/>
  <c r="O51" i="9"/>
  <c r="O278" i="9"/>
  <c r="O74" i="9"/>
  <c r="O89" i="9"/>
  <c r="O11" i="9"/>
  <c r="O117" i="9"/>
  <c r="O189" i="9"/>
  <c r="O9" i="9"/>
  <c r="O49" i="9"/>
  <c r="O119" i="9"/>
  <c r="O303" i="9"/>
  <c r="O294" i="9"/>
  <c r="O96" i="9"/>
  <c r="O244" i="9"/>
  <c r="O7" i="9"/>
  <c r="O263" i="9"/>
  <c r="O259" i="9"/>
  <c r="O249" i="9"/>
  <c r="O64" i="9"/>
  <c r="O159" i="9"/>
  <c r="O33" i="9"/>
  <c r="O170" i="9"/>
  <c r="O113" i="9"/>
  <c r="O137" i="9"/>
  <c r="O183" i="9"/>
  <c r="O95" i="9"/>
  <c r="O148" i="9"/>
  <c r="O326" i="9"/>
  <c r="O290" i="9"/>
  <c r="P104" i="9"/>
  <c r="P203" i="9"/>
  <c r="P304" i="9"/>
  <c r="P28" i="9"/>
  <c r="P298" i="9"/>
  <c r="P270" i="9"/>
  <c r="P129" i="9"/>
  <c r="P164" i="9"/>
  <c r="P271" i="9"/>
  <c r="P330" i="9"/>
  <c r="P44" i="9"/>
  <c r="P34" i="9"/>
  <c r="P214" i="9"/>
  <c r="P78" i="9"/>
  <c r="P250" i="9"/>
  <c r="P102" i="9"/>
  <c r="P309" i="9"/>
  <c r="P85" i="9"/>
  <c r="P218" i="9"/>
  <c r="P38" i="9"/>
  <c r="P161" i="9"/>
  <c r="P300" i="9"/>
  <c r="P8" i="9"/>
  <c r="P118" i="9"/>
  <c r="P204" i="9"/>
  <c r="P122" i="9"/>
  <c r="P172" i="9"/>
  <c r="P185" i="9"/>
  <c r="P206" i="9"/>
  <c r="P65" i="9"/>
  <c r="P142" i="9"/>
  <c r="P197" i="9"/>
  <c r="P284" i="9"/>
  <c r="Q317" i="9"/>
  <c r="Q252" i="9"/>
  <c r="Q302" i="9"/>
  <c r="Q110" i="9"/>
  <c r="Q22" i="9"/>
  <c r="Q248" i="9"/>
  <c r="O25" i="9"/>
  <c r="O187" i="9"/>
  <c r="O156" i="9"/>
  <c r="O80" i="9"/>
  <c r="O48" i="9"/>
  <c r="O233" i="9"/>
  <c r="O146" i="9"/>
  <c r="O333" i="9"/>
  <c r="O291" i="9"/>
  <c r="P128" i="9"/>
  <c r="P266" i="9"/>
  <c r="P262" i="9"/>
  <c r="P301" i="9"/>
  <c r="P198" i="9"/>
  <c r="P242" i="9"/>
  <c r="P321" i="9"/>
  <c r="P277" i="9"/>
  <c r="P36" i="9"/>
  <c r="P210" i="9"/>
  <c r="P219" i="9"/>
  <c r="P77" i="9"/>
  <c r="P153" i="9"/>
  <c r="P256" i="9"/>
  <c r="P29" i="9"/>
  <c r="P264" i="9"/>
  <c r="P93" i="9"/>
  <c r="P188" i="9"/>
  <c r="P12" i="9"/>
  <c r="P31" i="9"/>
  <c r="P32" i="9"/>
  <c r="P24" i="9"/>
  <c r="P123" i="9"/>
  <c r="P243" i="9"/>
  <c r="P82" i="9"/>
  <c r="P229" i="9"/>
  <c r="P268" i="9"/>
  <c r="P91" i="9"/>
  <c r="P199" i="9"/>
  <c r="P297" i="9"/>
  <c r="P261" i="9"/>
  <c r="P99" i="9"/>
  <c r="Q114" i="9"/>
  <c r="Q18" i="9"/>
  <c r="Q21" i="9"/>
  <c r="Q108" i="9"/>
  <c r="Q222" i="9"/>
  <c r="Q144" i="9"/>
  <c r="Q86" i="9"/>
  <c r="Q87" i="9"/>
  <c r="Q190" i="9"/>
  <c r="Q103" i="9"/>
  <c r="Q88" i="9"/>
  <c r="Q107" i="9"/>
  <c r="Q168" i="9"/>
  <c r="Q200" i="9"/>
  <c r="Q223" i="9"/>
  <c r="Q79" i="9"/>
  <c r="Q106" i="9"/>
  <c r="Q27" i="9"/>
  <c r="Q141" i="9"/>
  <c r="Q126" i="9"/>
  <c r="Q10" i="9"/>
  <c r="Q307" i="9"/>
  <c r="Q228" i="9"/>
  <c r="Q240" i="9"/>
  <c r="Q155" i="9"/>
  <c r="Q152" i="9"/>
  <c r="Q136" i="9"/>
  <c r="Q19" i="9"/>
  <c r="Q72" i="9"/>
  <c r="Q258" i="9"/>
  <c r="Q328" i="9"/>
  <c r="Q145" i="9"/>
  <c r="Q40" i="9"/>
  <c r="N142" i="9"/>
  <c r="N197" i="9"/>
  <c r="N284" i="9"/>
  <c r="O317" i="9"/>
  <c r="O252" i="9"/>
  <c r="O302" i="9"/>
  <c r="O22" i="9"/>
  <c r="O248" i="9"/>
  <c r="O246" i="9"/>
  <c r="O316" i="9"/>
  <c r="O194" i="9"/>
  <c r="O205" i="9"/>
  <c r="O109" i="9"/>
  <c r="O46" i="9"/>
  <c r="O41" i="9"/>
  <c r="O181" i="9"/>
  <c r="O54" i="9"/>
  <c r="O313" i="9"/>
  <c r="O53" i="9"/>
  <c r="O305" i="9"/>
  <c r="O162" i="9"/>
  <c r="O178" i="9"/>
  <c r="O59" i="9"/>
  <c r="O315" i="9"/>
  <c r="O127" i="9"/>
  <c r="O208" i="9"/>
  <c r="O191" i="9"/>
  <c r="O334" i="9"/>
  <c r="O149" i="9"/>
  <c r="O134" i="9"/>
  <c r="O151" i="9"/>
  <c r="O211" i="9"/>
  <c r="O57" i="9"/>
  <c r="O92" i="9"/>
  <c r="O121" i="9"/>
  <c r="O215" i="9"/>
  <c r="P310" i="9"/>
  <c r="P234" i="9"/>
  <c r="P165" i="9"/>
  <c r="P55" i="9"/>
  <c r="P166" i="9"/>
  <c r="P98" i="9"/>
  <c r="P293" i="9"/>
  <c r="P331" i="9"/>
  <c r="P288" i="9"/>
  <c r="P35" i="9"/>
  <c r="P311" i="9"/>
  <c r="P232" i="9"/>
  <c r="P323" i="9"/>
  <c r="P23" i="9"/>
  <c r="P180" i="9"/>
  <c r="P83" i="9"/>
  <c r="P179" i="9"/>
  <c r="P216" i="9"/>
  <c r="P265" i="9"/>
  <c r="P73" i="9"/>
  <c r="P193" i="9"/>
  <c r="P45" i="9"/>
  <c r="P70" i="9"/>
  <c r="P62" i="9"/>
  <c r="P47" i="9"/>
  <c r="P81" i="9"/>
  <c r="P133" i="9"/>
  <c r="P43" i="9"/>
  <c r="P225" i="9"/>
  <c r="P26" i="9"/>
  <c r="P296" i="9"/>
  <c r="P289" i="9"/>
  <c r="Q255" i="9"/>
  <c r="Q135" i="9"/>
  <c r="Q196" i="9"/>
  <c r="Q111" i="9"/>
  <c r="Q329" i="9"/>
  <c r="Q143" i="9"/>
  <c r="O21" i="9"/>
  <c r="O108" i="9"/>
  <c r="O222" i="9"/>
  <c r="O144" i="9"/>
  <c r="O86" i="9"/>
  <c r="O87" i="9"/>
  <c r="O190" i="9"/>
  <c r="O103" i="9"/>
  <c r="O88" i="9"/>
  <c r="O107" i="9"/>
  <c r="O168" i="9"/>
  <c r="O200" i="9"/>
  <c r="O223" i="9"/>
  <c r="O79" i="9"/>
  <c r="O106" i="9"/>
  <c r="O27" i="9"/>
  <c r="O141" i="9"/>
  <c r="O126" i="9"/>
  <c r="O10" i="9"/>
  <c r="O307" i="9"/>
  <c r="O228" i="9"/>
  <c r="O240" i="9"/>
  <c r="O155" i="9"/>
  <c r="O152" i="9"/>
  <c r="O136" i="9"/>
  <c r="O19" i="9"/>
  <c r="O72" i="9"/>
  <c r="O258" i="9"/>
  <c r="O328" i="9"/>
  <c r="O145" i="9"/>
  <c r="O40" i="9"/>
  <c r="P238" i="9"/>
  <c r="P299" i="9"/>
  <c r="P16" i="9"/>
  <c r="P139" i="9"/>
  <c r="P195" i="9"/>
  <c r="P237" i="9"/>
  <c r="P51" i="9"/>
  <c r="P278" i="9"/>
  <c r="P74" i="9"/>
  <c r="P89" i="9"/>
  <c r="P11" i="9"/>
  <c r="P117" i="9"/>
  <c r="P189" i="9"/>
  <c r="P9" i="9"/>
  <c r="P49" i="9"/>
  <c r="P119" i="9"/>
  <c r="P303" i="9"/>
  <c r="P294" i="9"/>
  <c r="P96" i="9"/>
  <c r="P244" i="9"/>
  <c r="P7" i="9"/>
  <c r="P263" i="9"/>
  <c r="P259" i="9"/>
  <c r="P249" i="9"/>
  <c r="P64" i="9"/>
  <c r="P159" i="9"/>
  <c r="P33" i="9"/>
  <c r="P170" i="9"/>
  <c r="P113" i="9"/>
  <c r="P137" i="9"/>
  <c r="P183" i="9"/>
  <c r="P95" i="9"/>
  <c r="P148" i="9"/>
  <c r="P326" i="9"/>
  <c r="P290" i="9"/>
  <c r="Q104" i="9"/>
  <c r="Q203" i="9"/>
  <c r="Q304" i="9"/>
  <c r="Q28" i="9"/>
  <c r="Q298" i="9"/>
  <c r="Q270" i="9"/>
  <c r="Q75" i="9"/>
  <c r="Q226" i="9"/>
  <c r="Q60" i="9"/>
  <c r="Q116" i="9"/>
  <c r="Q236" i="9"/>
  <c r="Q157" i="9"/>
  <c r="Q130" i="9"/>
  <c r="Q169" i="9"/>
  <c r="Q94" i="9"/>
  <c r="Q335" i="9"/>
  <c r="Q318" i="9"/>
  <c r="Q97" i="9"/>
  <c r="Q52" i="9"/>
  <c r="Q292" i="9"/>
  <c r="Q84" i="9"/>
  <c r="Q112" i="9"/>
  <c r="Q42" i="9"/>
  <c r="Q115" i="9"/>
  <c r="Q150" i="9"/>
  <c r="Q175" i="9"/>
  <c r="Q314" i="9"/>
  <c r="Q171" i="9"/>
  <c r="Q332" i="9"/>
  <c r="Q207" i="9"/>
  <c r="Q202" i="9"/>
  <c r="Q322" i="9"/>
  <c r="Q147" i="9"/>
  <c r="Q245" i="9"/>
  <c r="Q280" i="9"/>
  <c r="Q224" i="9"/>
  <c r="Q281" i="9"/>
  <c r="Q132" i="9"/>
  <c r="Q129" i="9"/>
  <c r="Q164" i="9"/>
  <c r="Q271" i="9"/>
  <c r="Q330" i="9"/>
  <c r="Q44" i="9"/>
  <c r="Q34" i="9"/>
  <c r="Q214" i="9"/>
  <c r="Q78" i="9"/>
  <c r="Q250" i="9"/>
  <c r="Q102" i="9"/>
  <c r="Q309" i="9"/>
  <c r="Q85" i="9"/>
  <c r="Q218" i="9"/>
  <c r="Q38" i="9"/>
  <c r="Q161" i="9"/>
  <c r="Q300" i="9"/>
  <c r="Q8" i="9"/>
  <c r="Q118" i="9"/>
  <c r="Q204" i="9"/>
  <c r="Q122" i="9"/>
  <c r="Q172" i="9"/>
  <c r="Q185" i="9"/>
  <c r="Q206" i="9"/>
  <c r="Q65" i="9"/>
  <c r="Q142" i="9"/>
  <c r="Q197" i="9"/>
  <c r="Q284" i="9"/>
  <c r="Q321" i="9"/>
  <c r="Q277" i="9"/>
  <c r="Q36" i="9"/>
  <c r="Q210" i="9"/>
  <c r="Q219" i="9"/>
  <c r="Q77" i="9"/>
  <c r="Q153" i="9"/>
  <c r="Q256" i="9"/>
  <c r="Q29" i="9"/>
  <c r="Q264" i="9"/>
  <c r="Q93" i="9"/>
  <c r="Q188" i="9"/>
  <c r="Q12" i="9"/>
  <c r="Q31" i="9"/>
  <c r="Q32" i="9"/>
  <c r="Q24" i="9"/>
  <c r="Q123" i="9"/>
  <c r="Q243" i="9"/>
  <c r="Q82" i="9"/>
  <c r="Q229" i="9"/>
  <c r="Q91" i="9"/>
  <c r="Q297" i="9"/>
  <c r="Q261" i="9"/>
  <c r="Q99" i="9"/>
  <c r="Q331" i="9"/>
  <c r="Q288" i="9"/>
  <c r="Q311" i="9"/>
  <c r="Q239" i="9"/>
  <c r="Q323" i="9"/>
  <c r="Q23" i="9"/>
  <c r="Q180" i="9"/>
  <c r="Q83" i="9"/>
  <c r="Q179" i="9"/>
  <c r="Q216" i="9"/>
  <c r="Q265" i="9"/>
  <c r="Q73" i="9"/>
  <c r="Q193" i="9"/>
  <c r="Q45" i="9"/>
  <c r="Q70" i="9"/>
  <c r="Q62" i="9"/>
  <c r="Q47" i="9"/>
  <c r="Q81" i="9"/>
  <c r="Q133" i="9"/>
  <c r="Q43" i="9"/>
  <c r="Q225" i="9"/>
  <c r="Q26" i="9"/>
  <c r="Q296" i="9"/>
  <c r="Q289" i="9"/>
  <c r="Q51" i="9"/>
  <c r="Q278" i="9"/>
  <c r="Q74" i="9"/>
  <c r="Q89" i="9"/>
  <c r="Q11" i="9"/>
  <c r="Q117" i="9"/>
  <c r="Q189" i="9"/>
  <c r="Q49" i="9"/>
  <c r="Q119" i="9"/>
  <c r="Q303" i="9"/>
  <c r="Q294" i="9"/>
  <c r="Q96" i="9"/>
  <c r="Q244" i="9"/>
  <c r="Q7" i="9"/>
  <c r="Q263" i="9"/>
  <c r="Q259" i="9"/>
  <c r="Q249" i="9"/>
  <c r="Q64" i="9"/>
  <c r="Q159" i="9"/>
  <c r="Q33" i="9"/>
  <c r="Q170" i="9"/>
  <c r="Q113" i="9"/>
  <c r="Q137" i="9"/>
  <c r="Q183" i="9"/>
  <c r="Q95" i="9"/>
  <c r="Q148" i="9"/>
  <c r="Q326" i="9"/>
  <c r="Q290" i="9"/>
  <c r="Q230" i="9"/>
  <c r="Q272" i="9"/>
  <c r="Q182" i="9"/>
  <c r="Q319" i="9"/>
  <c r="Q247" i="9"/>
  <c r="Q253" i="9"/>
  <c r="Q209" i="9"/>
  <c r="Q201" i="9"/>
  <c r="Q177" i="9"/>
  <c r="Q167" i="9"/>
  <c r="Q308" i="9"/>
  <c r="Q160" i="9"/>
  <c r="Q14" i="9"/>
  <c r="Q6" i="9"/>
  <c r="Q174" i="9"/>
  <c r="Q90" i="9"/>
  <c r="Q13" i="9"/>
  <c r="Q221" i="9"/>
  <c r="Q58" i="9"/>
  <c r="Q212" i="9"/>
  <c r="Q25" i="9"/>
  <c r="Q187" i="9"/>
  <c r="Q156" i="9"/>
  <c r="Q80" i="9"/>
  <c r="Q48" i="9"/>
  <c r="Q233" i="9"/>
  <c r="Q146" i="9"/>
  <c r="Q333" i="9"/>
  <c r="Q291" i="9"/>
  <c r="Q246" i="9"/>
  <c r="Q316" i="9"/>
  <c r="Q194" i="9"/>
  <c r="Q205" i="9"/>
  <c r="Q109" i="9"/>
  <c r="Q46" i="9"/>
  <c r="Q41" i="9"/>
  <c r="Q181" i="9"/>
  <c r="Q54" i="9"/>
  <c r="Q313" i="9"/>
  <c r="Q53" i="9"/>
  <c r="Q305" i="9"/>
  <c r="Q162" i="9"/>
  <c r="Q178" i="9"/>
  <c r="Q59" i="9"/>
  <c r="Q315" i="9"/>
  <c r="Q127" i="9"/>
  <c r="Q208" i="9"/>
  <c r="Q191" i="9"/>
  <c r="Q334" i="9"/>
  <c r="Q149" i="9"/>
  <c r="Q134" i="9"/>
  <c r="Q151" i="9"/>
  <c r="Q211" i="9"/>
  <c r="Q57" i="9"/>
  <c r="Q92" i="9"/>
  <c r="Q121" i="9"/>
  <c r="Q215" i="9"/>
  <c r="Q285" i="9"/>
  <c r="Q140" i="9"/>
  <c r="Q231" i="9"/>
  <c r="Q105" i="9"/>
  <c r="Q273" i="9"/>
  <c r="Q275" i="9"/>
  <c r="P285" i="12"/>
  <c r="Q285" i="12" s="1"/>
  <c r="P140" i="12"/>
  <c r="Q140" i="12" s="1"/>
  <c r="P273" i="12"/>
  <c r="Q273" i="12" s="1"/>
  <c r="P192" i="12"/>
  <c r="Q192" i="12" s="1"/>
  <c r="P37" i="12"/>
  <c r="Q37" i="12" s="1"/>
  <c r="P101" i="12"/>
  <c r="Q101" i="12" s="1"/>
  <c r="P231" i="12"/>
  <c r="Q231" i="12" s="1"/>
  <c r="P100" i="12"/>
  <c r="Q100" i="12" s="1"/>
  <c r="P275" i="12"/>
  <c r="Q275" i="12" s="1"/>
  <c r="P283" i="12"/>
  <c r="Q283" i="12" s="1"/>
  <c r="P30" i="12"/>
  <c r="Q30" i="12" s="1"/>
  <c r="P17" i="12"/>
  <c r="Q17" i="12" s="1"/>
  <c r="P227" i="12"/>
  <c r="Q227" i="12" s="1"/>
  <c r="P105" i="12"/>
  <c r="Q105" i="12" s="1"/>
  <c r="P260" i="12"/>
  <c r="Q260" i="12" s="1"/>
  <c r="P327" i="12"/>
  <c r="Q327" i="12" s="1"/>
  <c r="P125" i="12"/>
  <c r="P325" i="12"/>
  <c r="Q325" i="12" s="1"/>
  <c r="P276" i="12"/>
  <c r="Q276" i="12" s="1"/>
  <c r="P132" i="12"/>
  <c r="Q132" i="12" s="1"/>
  <c r="P281" i="12"/>
  <c r="Q281" i="12" s="1"/>
  <c r="P68" i="12"/>
  <c r="Q68" i="12" s="1"/>
  <c r="P56" i="12"/>
  <c r="Q56" i="12" s="1"/>
  <c r="P224" i="12"/>
  <c r="Q224" i="12" s="1"/>
  <c r="P280" i="12"/>
  <c r="Q280" i="12" s="1"/>
  <c r="P235" i="12"/>
  <c r="Q235" i="12" s="1"/>
  <c r="P274" i="12"/>
  <c r="Q274" i="12" s="1"/>
  <c r="P67" i="12"/>
  <c r="Q67" i="12" s="1"/>
  <c r="P39" i="12"/>
  <c r="Q39" i="12" s="1"/>
  <c r="P66" i="12"/>
  <c r="Q66" i="12" s="1"/>
  <c r="P279" i="12"/>
  <c r="Q279" i="12" s="1"/>
  <c r="P20" i="12"/>
  <c r="Q20" i="12" s="1"/>
  <c r="P217" i="12"/>
  <c r="Q217" i="12" s="1"/>
  <c r="P269" i="12"/>
  <c r="Q269" i="12" s="1"/>
  <c r="P186" i="12"/>
  <c r="Q186" i="12" s="1"/>
  <c r="P213" i="12"/>
  <c r="Q213" i="12" s="1"/>
  <c r="P61" i="12"/>
  <c r="Q61" i="12" s="1"/>
  <c r="P286" i="12"/>
  <c r="Q286" i="12" s="1"/>
  <c r="P69" i="12"/>
  <c r="Q69" i="12" s="1"/>
  <c r="P138" i="12"/>
  <c r="Q138" i="12" s="1"/>
  <c r="P5" i="12"/>
  <c r="P76" i="12"/>
  <c r="Q76" i="12" s="1"/>
  <c r="P287" i="12"/>
  <c r="Q287" i="12" s="1"/>
  <c r="P154" i="12"/>
  <c r="Q154" i="12" s="1"/>
  <c r="P15" i="12"/>
  <c r="Q15" i="12" s="1"/>
  <c r="P282" i="12"/>
  <c r="Q282" i="12" s="1"/>
  <c r="P71" i="12"/>
  <c r="Q71" i="12" s="1"/>
  <c r="P324" i="12"/>
  <c r="Q324" i="12" s="1"/>
  <c r="P63" i="12"/>
  <c r="Q63" i="12" s="1"/>
  <c r="H125" i="11"/>
  <c r="H348" i="11" s="1"/>
  <c r="L29" i="21" s="1"/>
  <c r="L125" i="9"/>
  <c r="L348" i="9" s="1"/>
  <c r="K45" i="21" s="1"/>
  <c r="M125" i="9"/>
  <c r="N125" i="9"/>
  <c r="O125" i="9"/>
  <c r="X348" i="19" l="1"/>
  <c r="L22" i="20" s="1"/>
  <c r="O348" i="9"/>
  <c r="K48" i="21" s="1"/>
  <c r="N348" i="9"/>
  <c r="K47" i="21" s="1"/>
  <c r="P348" i="12"/>
  <c r="L33" i="21" s="1"/>
  <c r="M348" i="9"/>
  <c r="K46" i="21" s="1"/>
  <c r="M348" i="12"/>
  <c r="K60" i="21" s="1"/>
  <c r="L348" i="12"/>
  <c r="K59" i="21" s="1"/>
  <c r="J348" i="12"/>
  <c r="K57" i="21" s="1"/>
  <c r="K348" i="12"/>
  <c r="K58" i="21" s="1"/>
  <c r="N348" i="12"/>
  <c r="K61" i="21" s="1"/>
  <c r="I348" i="11"/>
  <c r="J348" i="11"/>
  <c r="K348" i="11"/>
  <c r="N5" i="11"/>
  <c r="N348" i="11" s="1"/>
  <c r="K53" i="21" s="1"/>
  <c r="O5" i="11"/>
  <c r="O348" i="11" s="1"/>
  <c r="K54" i="21" s="1"/>
  <c r="Q5" i="12"/>
  <c r="P5" i="11"/>
  <c r="P348" i="11" s="1"/>
  <c r="K55" i="21" s="1"/>
  <c r="L274" i="11"/>
  <c r="M274" i="11" s="1"/>
  <c r="H274" i="16" s="1"/>
  <c r="M274" i="19" s="1"/>
  <c r="R274" i="19" s="1"/>
  <c r="L335" i="11"/>
  <c r="M335" i="11" s="1"/>
  <c r="H335" i="16" s="1"/>
  <c r="M335" i="19" s="1"/>
  <c r="R335" i="19" s="1"/>
  <c r="L92" i="11"/>
  <c r="M92" i="11" s="1"/>
  <c r="H92" i="16" s="1"/>
  <c r="M92" i="19" s="1"/>
  <c r="R92" i="19" s="1"/>
  <c r="O175" i="12"/>
  <c r="R175" i="12" s="1"/>
  <c r="I175" i="16" s="1"/>
  <c r="N175" i="19" s="1"/>
  <c r="S175" i="19" s="1"/>
  <c r="O97" i="12"/>
  <c r="R97" i="12" s="1"/>
  <c r="I97" i="16" s="1"/>
  <c r="N97" i="19" s="1"/>
  <c r="S97" i="19" s="1"/>
  <c r="O116" i="12"/>
  <c r="R116" i="12" s="1"/>
  <c r="I116" i="16" s="1"/>
  <c r="N116" i="19" s="1"/>
  <c r="S116" i="19" s="1"/>
  <c r="L260" i="11"/>
  <c r="M260" i="11" s="1"/>
  <c r="H260" i="16" s="1"/>
  <c r="M260" i="19" s="1"/>
  <c r="R260" i="19" s="1"/>
  <c r="L18" i="11"/>
  <c r="M18" i="11" s="1"/>
  <c r="H18" i="16" s="1"/>
  <c r="M18" i="19" s="1"/>
  <c r="R18" i="19" s="1"/>
  <c r="L294" i="11"/>
  <c r="M294" i="11" s="1"/>
  <c r="H294" i="16" s="1"/>
  <c r="M294" i="19" s="1"/>
  <c r="R294" i="19" s="1"/>
  <c r="L69" i="11"/>
  <c r="M69" i="11" s="1"/>
  <c r="H69" i="16" s="1"/>
  <c r="M69" i="19" s="1"/>
  <c r="R69" i="19" s="1"/>
  <c r="L298" i="11"/>
  <c r="M298" i="11" s="1"/>
  <c r="H298" i="16" s="1"/>
  <c r="M298" i="19" s="1"/>
  <c r="R298" i="19" s="1"/>
  <c r="L154" i="11"/>
  <c r="M154" i="11" s="1"/>
  <c r="H154" i="16" s="1"/>
  <c r="M154" i="19" s="1"/>
  <c r="R154" i="19" s="1"/>
  <c r="L76" i="11"/>
  <c r="M76" i="11" s="1"/>
  <c r="H76" i="16" s="1"/>
  <c r="M76" i="19" s="1"/>
  <c r="R76" i="19" s="1"/>
  <c r="L180" i="11"/>
  <c r="M180" i="11" s="1"/>
  <c r="H180" i="16" s="1"/>
  <c r="M180" i="19" s="1"/>
  <c r="R180" i="19" s="1"/>
  <c r="L288" i="11"/>
  <c r="M288" i="11" s="1"/>
  <c r="H288" i="16" s="1"/>
  <c r="M288" i="19" s="1"/>
  <c r="R288" i="19" s="1"/>
  <c r="L310" i="11"/>
  <c r="M310" i="11" s="1"/>
  <c r="H310" i="16" s="1"/>
  <c r="M310" i="19" s="1"/>
  <c r="R310" i="19" s="1"/>
  <c r="O79" i="12"/>
  <c r="R79" i="12" s="1"/>
  <c r="I79" i="16" s="1"/>
  <c r="N79" i="19" s="1"/>
  <c r="S79" i="19" s="1"/>
  <c r="L272" i="11"/>
  <c r="M272" i="11" s="1"/>
  <c r="H272" i="16" s="1"/>
  <c r="M272" i="19" s="1"/>
  <c r="R272" i="19" s="1"/>
  <c r="O300" i="12"/>
  <c r="R300" i="12" s="1"/>
  <c r="I300" i="16" s="1"/>
  <c r="N300" i="19" s="1"/>
  <c r="S300" i="19" s="1"/>
  <c r="L134" i="11"/>
  <c r="M134" i="11" s="1"/>
  <c r="H134" i="16" s="1"/>
  <c r="M134" i="19" s="1"/>
  <c r="R134" i="19" s="1"/>
  <c r="L216" i="11"/>
  <c r="M216" i="11" s="1"/>
  <c r="H216" i="16" s="1"/>
  <c r="M216" i="19" s="1"/>
  <c r="R216" i="19" s="1"/>
  <c r="L55" i="11"/>
  <c r="M55" i="11" s="1"/>
  <c r="H55" i="16" s="1"/>
  <c r="M55" i="19" s="1"/>
  <c r="R55" i="19" s="1"/>
  <c r="L129" i="11"/>
  <c r="M129" i="11" s="1"/>
  <c r="H129" i="16" s="1"/>
  <c r="M129" i="19" s="1"/>
  <c r="R129" i="19" s="1"/>
  <c r="L291" i="11"/>
  <c r="M291" i="11" s="1"/>
  <c r="H291" i="16" s="1"/>
  <c r="M291" i="19" s="1"/>
  <c r="R291" i="19" s="1"/>
  <c r="L214" i="11"/>
  <c r="M214" i="11" s="1"/>
  <c r="H214" i="16" s="1"/>
  <c r="M214" i="19" s="1"/>
  <c r="R214" i="19" s="1"/>
  <c r="L23" i="11"/>
  <c r="M23" i="11" s="1"/>
  <c r="H23" i="16" s="1"/>
  <c r="M23" i="19" s="1"/>
  <c r="R23" i="19" s="1"/>
  <c r="L331" i="11"/>
  <c r="M331" i="11" s="1"/>
  <c r="H331" i="16" s="1"/>
  <c r="M331" i="19" s="1"/>
  <c r="R331" i="19" s="1"/>
  <c r="L304" i="11"/>
  <c r="M304" i="11" s="1"/>
  <c r="H304" i="16" s="1"/>
  <c r="M304" i="19" s="1"/>
  <c r="R304" i="19" s="1"/>
  <c r="O134" i="12"/>
  <c r="R134" i="12" s="1"/>
  <c r="I134" i="16" s="1"/>
  <c r="N134" i="19" s="1"/>
  <c r="S134" i="19" s="1"/>
  <c r="L178" i="11"/>
  <c r="M178" i="11" s="1"/>
  <c r="H178" i="16" s="1"/>
  <c r="M178" i="19" s="1"/>
  <c r="R178" i="19" s="1"/>
  <c r="L144" i="11"/>
  <c r="M144" i="11" s="1"/>
  <c r="H144" i="16" s="1"/>
  <c r="M144" i="19" s="1"/>
  <c r="R144" i="19" s="1"/>
  <c r="L10" i="11"/>
  <c r="M10" i="11" s="1"/>
  <c r="H10" i="16" s="1"/>
  <c r="M10" i="19" s="1"/>
  <c r="R10" i="19" s="1"/>
  <c r="L142" i="11"/>
  <c r="M142" i="11" s="1"/>
  <c r="H142" i="16" s="1"/>
  <c r="M142" i="19" s="1"/>
  <c r="R142" i="19" s="1"/>
  <c r="L309" i="11"/>
  <c r="M309" i="11" s="1"/>
  <c r="H309" i="16" s="1"/>
  <c r="M309" i="19" s="1"/>
  <c r="R309" i="19" s="1"/>
  <c r="L271" i="11"/>
  <c r="M271" i="11" s="1"/>
  <c r="H271" i="16" s="1"/>
  <c r="M271" i="19" s="1"/>
  <c r="R271" i="19" s="1"/>
  <c r="L235" i="11"/>
  <c r="M235" i="11" s="1"/>
  <c r="H235" i="16" s="1"/>
  <c r="M235" i="19" s="1"/>
  <c r="R235" i="19" s="1"/>
  <c r="L123" i="11"/>
  <c r="M123" i="11" s="1"/>
  <c r="H123" i="16" s="1"/>
  <c r="M123" i="19" s="1"/>
  <c r="R123" i="19" s="1"/>
  <c r="L253" i="11"/>
  <c r="M253" i="11" s="1"/>
  <c r="H253" i="16" s="1"/>
  <c r="M253" i="19" s="1"/>
  <c r="R253" i="19" s="1"/>
  <c r="O112" i="12"/>
  <c r="R112" i="12" s="1"/>
  <c r="I112" i="16" s="1"/>
  <c r="N112" i="19" s="1"/>
  <c r="S112" i="19" s="1"/>
  <c r="O169" i="12"/>
  <c r="R169" i="12" s="1"/>
  <c r="I169" i="16" s="1"/>
  <c r="N169" i="19" s="1"/>
  <c r="S169" i="19" s="1"/>
  <c r="O75" i="12"/>
  <c r="R75" i="12" s="1"/>
  <c r="I75" i="16" s="1"/>
  <c r="N75" i="19" s="1"/>
  <c r="S75" i="19" s="1"/>
  <c r="O328" i="12"/>
  <c r="R328" i="12" s="1"/>
  <c r="I328" i="16" s="1"/>
  <c r="N328" i="19" s="1"/>
  <c r="S328" i="19" s="1"/>
  <c r="O228" i="12"/>
  <c r="R228" i="12" s="1"/>
  <c r="I228" i="16" s="1"/>
  <c r="N228" i="19" s="1"/>
  <c r="S228" i="19" s="1"/>
  <c r="L70" i="11"/>
  <c r="M70" i="11" s="1"/>
  <c r="H70" i="16" s="1"/>
  <c r="M70" i="19" s="1"/>
  <c r="R70" i="19" s="1"/>
  <c r="L307" i="11"/>
  <c r="M307" i="11" s="1"/>
  <c r="H307" i="16" s="1"/>
  <c r="M307" i="19" s="1"/>
  <c r="R307" i="19" s="1"/>
  <c r="O270" i="12"/>
  <c r="R270" i="12" s="1"/>
  <c r="I270" i="16" s="1"/>
  <c r="N270" i="19" s="1"/>
  <c r="S270" i="19" s="1"/>
  <c r="O87" i="12"/>
  <c r="R87" i="12" s="1"/>
  <c r="I87" i="16" s="1"/>
  <c r="N87" i="19" s="1"/>
  <c r="S87" i="19" s="1"/>
  <c r="L229" i="11"/>
  <c r="M229" i="11" s="1"/>
  <c r="H229" i="16" s="1"/>
  <c r="M229" i="19" s="1"/>
  <c r="R229" i="19" s="1"/>
  <c r="L314" i="11"/>
  <c r="M314" i="11" s="1"/>
  <c r="H314" i="16" s="1"/>
  <c r="M314" i="19" s="1"/>
  <c r="R314" i="19" s="1"/>
  <c r="L148" i="11"/>
  <c r="M148" i="11" s="1"/>
  <c r="H148" i="16" s="1"/>
  <c r="M148" i="19" s="1"/>
  <c r="R148" i="19" s="1"/>
  <c r="L200" i="11"/>
  <c r="M200" i="11" s="1"/>
  <c r="H200" i="16" s="1"/>
  <c r="M200" i="19" s="1"/>
  <c r="R200" i="19" s="1"/>
  <c r="O78" i="12"/>
  <c r="R78" i="12" s="1"/>
  <c r="I78" i="16" s="1"/>
  <c r="N78" i="19" s="1"/>
  <c r="S78" i="19" s="1"/>
  <c r="L199" i="11"/>
  <c r="M199" i="11" s="1"/>
  <c r="H199" i="16" s="1"/>
  <c r="M199" i="19" s="1"/>
  <c r="R199" i="19" s="1"/>
  <c r="L332" i="11"/>
  <c r="M332" i="11" s="1"/>
  <c r="H332" i="16" s="1"/>
  <c r="M332" i="19" s="1"/>
  <c r="R332" i="19" s="1"/>
  <c r="L270" i="11"/>
  <c r="M270" i="11" s="1"/>
  <c r="H270" i="16" s="1"/>
  <c r="M270" i="19" s="1"/>
  <c r="R270" i="19" s="1"/>
  <c r="L9" i="11"/>
  <c r="M9" i="11" s="1"/>
  <c r="H9" i="16" s="1"/>
  <c r="M9" i="19" s="1"/>
  <c r="R9" i="19" s="1"/>
  <c r="L237" i="11"/>
  <c r="M237" i="11" s="1"/>
  <c r="H237" i="16" s="1"/>
  <c r="M237" i="19" s="1"/>
  <c r="R237" i="19" s="1"/>
  <c r="L233" i="11"/>
  <c r="M233" i="11" s="1"/>
  <c r="H233" i="16" s="1"/>
  <c r="M233" i="19" s="1"/>
  <c r="R233" i="19" s="1"/>
  <c r="O113" i="12"/>
  <c r="R113" i="12" s="1"/>
  <c r="I113" i="16" s="1"/>
  <c r="N113" i="19" s="1"/>
  <c r="S113" i="19" s="1"/>
  <c r="L161" i="11"/>
  <c r="M161" i="11" s="1"/>
  <c r="H161" i="16" s="1"/>
  <c r="M161" i="19" s="1"/>
  <c r="R161" i="19" s="1"/>
  <c r="L225" i="11"/>
  <c r="M225" i="11" s="1"/>
  <c r="H225" i="16" s="1"/>
  <c r="M225" i="19" s="1"/>
  <c r="R225" i="19" s="1"/>
  <c r="L319" i="11"/>
  <c r="M319" i="11" s="1"/>
  <c r="H319" i="16" s="1"/>
  <c r="M319" i="19" s="1"/>
  <c r="R319" i="19" s="1"/>
  <c r="L198" i="11"/>
  <c r="M198" i="11" s="1"/>
  <c r="H198" i="16" s="1"/>
  <c r="M198" i="19" s="1"/>
  <c r="R198" i="19" s="1"/>
  <c r="L284" i="11"/>
  <c r="M284" i="11" s="1"/>
  <c r="H284" i="16" s="1"/>
  <c r="M284" i="19" s="1"/>
  <c r="R284" i="19" s="1"/>
  <c r="L83" i="11"/>
  <c r="M83" i="11" s="1"/>
  <c r="H83" i="16" s="1"/>
  <c r="M83" i="19" s="1"/>
  <c r="R83" i="19" s="1"/>
  <c r="L234" i="11"/>
  <c r="M234" i="11" s="1"/>
  <c r="H234" i="16" s="1"/>
  <c r="M234" i="19" s="1"/>
  <c r="R234" i="19" s="1"/>
  <c r="L187" i="11"/>
  <c r="M187" i="11" s="1"/>
  <c r="H187" i="16" s="1"/>
  <c r="M187" i="19" s="1"/>
  <c r="R187" i="19" s="1"/>
  <c r="L323" i="11"/>
  <c r="M323" i="11" s="1"/>
  <c r="H323" i="16" s="1"/>
  <c r="M323" i="19" s="1"/>
  <c r="R323" i="19" s="1"/>
  <c r="L249" i="11"/>
  <c r="M249" i="11" s="1"/>
  <c r="H249" i="16" s="1"/>
  <c r="M249" i="19" s="1"/>
  <c r="R249" i="19" s="1"/>
  <c r="L46" i="11"/>
  <c r="M46" i="11" s="1"/>
  <c r="H46" i="16" s="1"/>
  <c r="M46" i="19" s="1"/>
  <c r="R46" i="19" s="1"/>
  <c r="L266" i="11"/>
  <c r="M266" i="11" s="1"/>
  <c r="H266" i="16" s="1"/>
  <c r="M266" i="19" s="1"/>
  <c r="R266" i="19" s="1"/>
  <c r="L296" i="11"/>
  <c r="M296" i="11" s="1"/>
  <c r="H296" i="16" s="1"/>
  <c r="M296" i="19" s="1"/>
  <c r="R296" i="19" s="1"/>
  <c r="L297" i="11"/>
  <c r="M297" i="11" s="1"/>
  <c r="H297" i="16" s="1"/>
  <c r="M297" i="19" s="1"/>
  <c r="R297" i="19" s="1"/>
  <c r="L98" i="11"/>
  <c r="M98" i="11" s="1"/>
  <c r="H98" i="16" s="1"/>
  <c r="M98" i="19" s="1"/>
  <c r="R98" i="19" s="1"/>
  <c r="L245" i="11"/>
  <c r="M245" i="11" s="1"/>
  <c r="H245" i="16" s="1"/>
  <c r="M245" i="19" s="1"/>
  <c r="R245" i="19" s="1"/>
  <c r="L255" i="11"/>
  <c r="M255" i="11" s="1"/>
  <c r="H255" i="16" s="1"/>
  <c r="M255" i="19" s="1"/>
  <c r="R255" i="19" s="1"/>
  <c r="L250" i="11"/>
  <c r="M250" i="11" s="1"/>
  <c r="H250" i="16" s="1"/>
  <c r="M250" i="19" s="1"/>
  <c r="R250" i="19" s="1"/>
  <c r="L327" i="11"/>
  <c r="M327" i="11" s="1"/>
  <c r="H327" i="16" s="1"/>
  <c r="M327" i="19" s="1"/>
  <c r="R327" i="19" s="1"/>
  <c r="O266" i="12"/>
  <c r="R266" i="12" s="1"/>
  <c r="I266" i="16" s="1"/>
  <c r="N266" i="19" s="1"/>
  <c r="S266" i="19" s="1"/>
  <c r="O41" i="12"/>
  <c r="R41" i="12" s="1"/>
  <c r="I41" i="16" s="1"/>
  <c r="N41" i="19" s="1"/>
  <c r="S41" i="19" s="1"/>
  <c r="O294" i="12"/>
  <c r="R294" i="12" s="1"/>
  <c r="I294" i="16" s="1"/>
  <c r="N294" i="19" s="1"/>
  <c r="S294" i="19" s="1"/>
  <c r="O38" i="12"/>
  <c r="R38" i="12" s="1"/>
  <c r="I38" i="16" s="1"/>
  <c r="N38" i="19" s="1"/>
  <c r="S38" i="19" s="1"/>
  <c r="O223" i="12"/>
  <c r="R223" i="12" s="1"/>
  <c r="I223" i="16" s="1"/>
  <c r="N223" i="19" s="1"/>
  <c r="S223" i="19" s="1"/>
  <c r="O86" i="12"/>
  <c r="R86" i="12" s="1"/>
  <c r="I86" i="16" s="1"/>
  <c r="N86" i="19" s="1"/>
  <c r="S86" i="19" s="1"/>
  <c r="O21" i="12"/>
  <c r="R21" i="12" s="1"/>
  <c r="I21" i="16" s="1"/>
  <c r="N21" i="19" s="1"/>
  <c r="S21" i="19" s="1"/>
  <c r="O9" i="12"/>
  <c r="R9" i="12" s="1"/>
  <c r="I9" i="16" s="1"/>
  <c r="N9" i="19" s="1"/>
  <c r="S9" i="19" s="1"/>
  <c r="L305" i="11"/>
  <c r="M305" i="11" s="1"/>
  <c r="H305" i="16" s="1"/>
  <c r="M305" i="19" s="1"/>
  <c r="R305" i="19" s="1"/>
  <c r="L205" i="11"/>
  <c r="M205" i="11" s="1"/>
  <c r="H205" i="16" s="1"/>
  <c r="M205" i="19" s="1"/>
  <c r="R205" i="19" s="1"/>
  <c r="L72" i="11"/>
  <c r="M72" i="11" s="1"/>
  <c r="H72" i="16" s="1"/>
  <c r="M72" i="19" s="1"/>
  <c r="R72" i="19" s="1"/>
  <c r="L155" i="11"/>
  <c r="M155" i="11" s="1"/>
  <c r="H155" i="16" s="1"/>
  <c r="M155" i="19" s="1"/>
  <c r="R155" i="19" s="1"/>
  <c r="O26" i="12"/>
  <c r="R26" i="12" s="1"/>
  <c r="I26" i="16" s="1"/>
  <c r="N26" i="19" s="1"/>
  <c r="S26" i="19" s="1"/>
  <c r="O81" i="12"/>
  <c r="R81" i="12" s="1"/>
  <c r="I81" i="16" s="1"/>
  <c r="N81" i="19" s="1"/>
  <c r="S81" i="19" s="1"/>
  <c r="O70" i="12"/>
  <c r="R70" i="12" s="1"/>
  <c r="I70" i="16" s="1"/>
  <c r="N70" i="19" s="1"/>
  <c r="S70" i="19" s="1"/>
  <c r="O265" i="12"/>
  <c r="R265" i="12" s="1"/>
  <c r="I265" i="16" s="1"/>
  <c r="N265" i="19" s="1"/>
  <c r="S265" i="19" s="1"/>
  <c r="O180" i="12"/>
  <c r="R180" i="12" s="1"/>
  <c r="I180" i="16" s="1"/>
  <c r="N180" i="19" s="1"/>
  <c r="S180" i="19" s="1"/>
  <c r="O288" i="12"/>
  <c r="R288" i="12" s="1"/>
  <c r="I288" i="16" s="1"/>
  <c r="N288" i="19" s="1"/>
  <c r="S288" i="19" s="1"/>
  <c r="O310" i="12"/>
  <c r="R310" i="12" s="1"/>
  <c r="I310" i="16" s="1"/>
  <c r="N310" i="19" s="1"/>
  <c r="S310" i="19" s="1"/>
  <c r="L121" i="11"/>
  <c r="M121" i="11" s="1"/>
  <c r="H121" i="16" s="1"/>
  <c r="M121" i="19" s="1"/>
  <c r="R121" i="19" s="1"/>
  <c r="L236" i="11"/>
  <c r="M236" i="11" s="1"/>
  <c r="H236" i="16" s="1"/>
  <c r="M236" i="19" s="1"/>
  <c r="R236" i="19" s="1"/>
  <c r="L24" i="11"/>
  <c r="M24" i="11" s="1"/>
  <c r="H24" i="16" s="1"/>
  <c r="M24" i="19" s="1"/>
  <c r="R24" i="19" s="1"/>
  <c r="L172" i="11"/>
  <c r="M172" i="11" s="1"/>
  <c r="H172" i="16" s="1"/>
  <c r="M172" i="19" s="1"/>
  <c r="R172" i="19" s="1"/>
  <c r="L38" i="11"/>
  <c r="M38" i="11" s="1"/>
  <c r="H38" i="16" s="1"/>
  <c r="M38" i="19" s="1"/>
  <c r="R38" i="19" s="1"/>
  <c r="L34" i="11"/>
  <c r="M34" i="11" s="1"/>
  <c r="H34" i="16" s="1"/>
  <c r="M34" i="19" s="1"/>
  <c r="R34" i="19" s="1"/>
  <c r="L28" i="11"/>
  <c r="M28" i="11" s="1"/>
  <c r="H28" i="16" s="1"/>
  <c r="M28" i="19" s="1"/>
  <c r="R28" i="19" s="1"/>
  <c r="L90" i="11"/>
  <c r="M90" i="11" s="1"/>
  <c r="H90" i="16" s="1"/>
  <c r="M90" i="19" s="1"/>
  <c r="R90" i="19" s="1"/>
  <c r="L177" i="11"/>
  <c r="M177" i="11" s="1"/>
  <c r="H177" i="16" s="1"/>
  <c r="M177" i="19" s="1"/>
  <c r="R177" i="19" s="1"/>
  <c r="L230" i="11"/>
  <c r="M230" i="11" s="1"/>
  <c r="H230" i="16" s="1"/>
  <c r="M230" i="19" s="1"/>
  <c r="R230" i="19" s="1"/>
  <c r="L281" i="11"/>
  <c r="M281" i="11" s="1"/>
  <c r="H281" i="16" s="1"/>
  <c r="M281" i="19" s="1"/>
  <c r="R281" i="19" s="1"/>
  <c r="O44" i="12"/>
  <c r="R44" i="12" s="1"/>
  <c r="I44" i="16" s="1"/>
  <c r="N44" i="19" s="1"/>
  <c r="S44" i="19" s="1"/>
  <c r="O304" i="12"/>
  <c r="R304" i="12" s="1"/>
  <c r="I304" i="16" s="1"/>
  <c r="N304" i="19" s="1"/>
  <c r="S304" i="19" s="1"/>
  <c r="L283" i="11"/>
  <c r="M283" i="11" s="1"/>
  <c r="H283" i="16" s="1"/>
  <c r="M283" i="19" s="1"/>
  <c r="R283" i="19" s="1"/>
  <c r="O36" i="12"/>
  <c r="R36" i="12" s="1"/>
  <c r="I36" i="16" s="1"/>
  <c r="N36" i="19" s="1"/>
  <c r="S36" i="19" s="1"/>
  <c r="O191" i="12"/>
  <c r="R191" i="12" s="1"/>
  <c r="I191" i="16" s="1"/>
  <c r="N191" i="19" s="1"/>
  <c r="S191" i="19" s="1"/>
  <c r="O22" i="12"/>
  <c r="R22" i="12" s="1"/>
  <c r="I22" i="16" s="1"/>
  <c r="N22" i="19" s="1"/>
  <c r="S22" i="19" s="1"/>
  <c r="O46" i="12"/>
  <c r="R46" i="12" s="1"/>
  <c r="I46" i="16" s="1"/>
  <c r="N46" i="19" s="1"/>
  <c r="S46" i="19" s="1"/>
  <c r="L113" i="11"/>
  <c r="M113" i="11" s="1"/>
  <c r="H113" i="16" s="1"/>
  <c r="M113" i="19" s="1"/>
  <c r="R113" i="19" s="1"/>
  <c r="O93" i="12"/>
  <c r="R93" i="12" s="1"/>
  <c r="I93" i="16" s="1"/>
  <c r="N93" i="19" s="1"/>
  <c r="S93" i="19" s="1"/>
  <c r="O53" i="12"/>
  <c r="R53" i="12" s="1"/>
  <c r="I53" i="16" s="1"/>
  <c r="N53" i="19" s="1"/>
  <c r="S53" i="19" s="1"/>
  <c r="O268" i="12"/>
  <c r="R268" i="12" s="1"/>
  <c r="I268" i="16" s="1"/>
  <c r="N268" i="19" s="1"/>
  <c r="S268" i="19" s="1"/>
  <c r="O57" i="12"/>
  <c r="R57" i="12" s="1"/>
  <c r="I57" i="16" s="1"/>
  <c r="N57" i="19" s="1"/>
  <c r="S57" i="19" s="1"/>
  <c r="O178" i="12"/>
  <c r="R178" i="12" s="1"/>
  <c r="I178" i="16" s="1"/>
  <c r="N178" i="19" s="1"/>
  <c r="S178" i="19" s="1"/>
  <c r="O110" i="12"/>
  <c r="R110" i="12" s="1"/>
  <c r="I110" i="16" s="1"/>
  <c r="N110" i="19" s="1"/>
  <c r="S110" i="19" s="1"/>
  <c r="L191" i="11"/>
  <c r="M191" i="11" s="1"/>
  <c r="H191" i="16" s="1"/>
  <c r="M191" i="19" s="1"/>
  <c r="R191" i="19" s="1"/>
  <c r="O89" i="12"/>
  <c r="R89" i="12" s="1"/>
  <c r="I89" i="16" s="1"/>
  <c r="N89" i="19" s="1"/>
  <c r="S89" i="19" s="1"/>
  <c r="L208" i="11"/>
  <c r="M208" i="11" s="1"/>
  <c r="H208" i="16" s="1"/>
  <c r="M208" i="19" s="1"/>
  <c r="R208" i="19" s="1"/>
  <c r="L313" i="11"/>
  <c r="M313" i="11" s="1"/>
  <c r="H313" i="16" s="1"/>
  <c r="M313" i="19" s="1"/>
  <c r="R313" i="19" s="1"/>
  <c r="L316" i="11"/>
  <c r="M316" i="11" s="1"/>
  <c r="H316" i="16" s="1"/>
  <c r="M316" i="19" s="1"/>
  <c r="R316" i="19" s="1"/>
  <c r="L126" i="11"/>
  <c r="M126" i="11" s="1"/>
  <c r="H126" i="16" s="1"/>
  <c r="M126" i="19" s="1"/>
  <c r="R126" i="19" s="1"/>
  <c r="L145" i="11"/>
  <c r="M145" i="11" s="1"/>
  <c r="H145" i="16" s="1"/>
  <c r="M145" i="19" s="1"/>
  <c r="R145" i="19" s="1"/>
  <c r="L57" i="11"/>
  <c r="M57" i="11" s="1"/>
  <c r="H57" i="16" s="1"/>
  <c r="M57" i="19" s="1"/>
  <c r="R57" i="19" s="1"/>
  <c r="L334" i="11"/>
  <c r="M334" i="11" s="1"/>
  <c r="H334" i="16" s="1"/>
  <c r="M334" i="19" s="1"/>
  <c r="R334" i="19" s="1"/>
  <c r="L122" i="11"/>
  <c r="M122" i="11" s="1"/>
  <c r="H122" i="16" s="1"/>
  <c r="M122" i="19" s="1"/>
  <c r="R122" i="19" s="1"/>
  <c r="L116" i="11"/>
  <c r="M116" i="11" s="1"/>
  <c r="H116" i="16" s="1"/>
  <c r="M116" i="19" s="1"/>
  <c r="R116" i="19" s="1"/>
  <c r="L7" i="11"/>
  <c r="M7" i="11" s="1"/>
  <c r="H7" i="16" s="1"/>
  <c r="M7" i="19" s="1"/>
  <c r="R7" i="19" s="1"/>
  <c r="L189" i="11"/>
  <c r="M189" i="11" s="1"/>
  <c r="H189" i="16" s="1"/>
  <c r="M189" i="19" s="1"/>
  <c r="R189" i="19" s="1"/>
  <c r="L195" i="11"/>
  <c r="M195" i="11" s="1"/>
  <c r="H195" i="16" s="1"/>
  <c r="M195" i="19" s="1"/>
  <c r="R195" i="19" s="1"/>
  <c r="L14" i="11"/>
  <c r="M14" i="11" s="1"/>
  <c r="H14" i="16" s="1"/>
  <c r="M14" i="19" s="1"/>
  <c r="R14" i="19" s="1"/>
  <c r="L220" i="11"/>
  <c r="M220" i="11" s="1"/>
  <c r="H220" i="16" s="1"/>
  <c r="M220" i="19" s="1"/>
  <c r="R220" i="19" s="1"/>
  <c r="O284" i="12"/>
  <c r="R284" i="12" s="1"/>
  <c r="I284" i="16" s="1"/>
  <c r="N284" i="19" s="1"/>
  <c r="S284" i="19" s="1"/>
  <c r="O218" i="12"/>
  <c r="R218" i="12" s="1"/>
  <c r="I218" i="16" s="1"/>
  <c r="N218" i="19" s="1"/>
  <c r="S218" i="19" s="1"/>
  <c r="O77" i="12"/>
  <c r="R77" i="12" s="1"/>
  <c r="I77" i="16" s="1"/>
  <c r="N77" i="19" s="1"/>
  <c r="S77" i="19" s="1"/>
  <c r="O237" i="12"/>
  <c r="R237" i="12" s="1"/>
  <c r="I237" i="16" s="1"/>
  <c r="N237" i="19" s="1"/>
  <c r="S237" i="19" s="1"/>
  <c r="O313" i="12"/>
  <c r="R313" i="12" s="1"/>
  <c r="I313" i="16" s="1"/>
  <c r="N313" i="19" s="1"/>
  <c r="S313" i="19" s="1"/>
  <c r="O316" i="12"/>
  <c r="R316" i="12" s="1"/>
  <c r="I316" i="16" s="1"/>
  <c r="N316" i="19" s="1"/>
  <c r="S316" i="19" s="1"/>
  <c r="O96" i="12"/>
  <c r="R96" i="12" s="1"/>
  <c r="I96" i="16" s="1"/>
  <c r="N96" i="19" s="1"/>
  <c r="S96" i="19" s="1"/>
  <c r="L47" i="11"/>
  <c r="M47" i="11" s="1"/>
  <c r="H47" i="16" s="1"/>
  <c r="M47" i="19" s="1"/>
  <c r="R47" i="19" s="1"/>
  <c r="L53" i="11"/>
  <c r="M53" i="11" s="1"/>
  <c r="H53" i="16" s="1"/>
  <c r="M53" i="19" s="1"/>
  <c r="R53" i="19" s="1"/>
  <c r="L243" i="11"/>
  <c r="M243" i="11" s="1"/>
  <c r="H243" i="16" s="1"/>
  <c r="M243" i="19" s="1"/>
  <c r="R243" i="19" s="1"/>
  <c r="L64" i="11"/>
  <c r="M64" i="11" s="1"/>
  <c r="H64" i="16" s="1"/>
  <c r="M64" i="19" s="1"/>
  <c r="R64" i="19" s="1"/>
  <c r="L35" i="11"/>
  <c r="M35" i="11" s="1"/>
  <c r="H35" i="16" s="1"/>
  <c r="M35" i="19" s="1"/>
  <c r="R35" i="19" s="1"/>
  <c r="O16" i="12"/>
  <c r="R16" i="12" s="1"/>
  <c r="I16" i="16" s="1"/>
  <c r="N16" i="19" s="1"/>
  <c r="S16" i="19" s="1"/>
  <c r="L107" i="11"/>
  <c r="M107" i="11" s="1"/>
  <c r="H107" i="16" s="1"/>
  <c r="M107" i="19" s="1"/>
  <c r="R107" i="19" s="1"/>
  <c r="L29" i="11"/>
  <c r="M29" i="11" s="1"/>
  <c r="H29" i="16" s="1"/>
  <c r="M29" i="19" s="1"/>
  <c r="R29" i="19" s="1"/>
  <c r="L110" i="11"/>
  <c r="M110" i="11" s="1"/>
  <c r="H110" i="16" s="1"/>
  <c r="M110" i="19" s="1"/>
  <c r="R110" i="19" s="1"/>
  <c r="O99" i="12"/>
  <c r="R99" i="12" s="1"/>
  <c r="I99" i="16" s="1"/>
  <c r="N99" i="19" s="1"/>
  <c r="S99" i="19" s="1"/>
  <c r="O243" i="12"/>
  <c r="R243" i="12" s="1"/>
  <c r="I243" i="16" s="1"/>
  <c r="N243" i="19" s="1"/>
  <c r="S243" i="19" s="1"/>
  <c r="O317" i="12"/>
  <c r="R317" i="12" s="1"/>
  <c r="I317" i="16" s="1"/>
  <c r="N317" i="19" s="1"/>
  <c r="S317" i="19" s="1"/>
  <c r="O92" i="12"/>
  <c r="R92" i="12" s="1"/>
  <c r="I92" i="16" s="1"/>
  <c r="N92" i="19" s="1"/>
  <c r="S92" i="19" s="1"/>
  <c r="O59" i="12"/>
  <c r="R59" i="12" s="1"/>
  <c r="I59" i="16" s="1"/>
  <c r="N59" i="19" s="1"/>
  <c r="S59" i="19" s="1"/>
  <c r="L133" i="11"/>
  <c r="M133" i="11" s="1"/>
  <c r="H133" i="16" s="1"/>
  <c r="M133" i="19" s="1"/>
  <c r="R133" i="19" s="1"/>
  <c r="O31" i="12"/>
  <c r="R31" i="12" s="1"/>
  <c r="I31" i="16" s="1"/>
  <c r="N31" i="19" s="1"/>
  <c r="S31" i="19" s="1"/>
  <c r="O301" i="12"/>
  <c r="R301" i="12" s="1"/>
  <c r="I301" i="16" s="1"/>
  <c r="N301" i="19" s="1"/>
  <c r="S301" i="19" s="1"/>
  <c r="O33" i="12"/>
  <c r="R33" i="12" s="1"/>
  <c r="I33" i="16" s="1"/>
  <c r="N33" i="19" s="1"/>
  <c r="S33" i="19" s="1"/>
  <c r="O208" i="12"/>
  <c r="R208" i="12" s="1"/>
  <c r="I208" i="16" s="1"/>
  <c r="N208" i="19" s="1"/>
  <c r="S208" i="19" s="1"/>
  <c r="L99" i="11"/>
  <c r="M99" i="11" s="1"/>
  <c r="H99" i="16" s="1"/>
  <c r="M99" i="19" s="1"/>
  <c r="R99" i="19" s="1"/>
  <c r="O148" i="12"/>
  <c r="R148" i="12" s="1"/>
  <c r="I148" i="16" s="1"/>
  <c r="N148" i="19" s="1"/>
  <c r="S148" i="19" s="1"/>
  <c r="O299" i="12"/>
  <c r="R299" i="12" s="1"/>
  <c r="I299" i="16" s="1"/>
  <c r="N299" i="19" s="1"/>
  <c r="S299" i="19" s="1"/>
  <c r="L315" i="11"/>
  <c r="M315" i="11" s="1"/>
  <c r="H315" i="16" s="1"/>
  <c r="M315" i="19" s="1"/>
  <c r="R315" i="19" s="1"/>
  <c r="L181" i="11"/>
  <c r="M181" i="11" s="1"/>
  <c r="H181" i="16" s="1"/>
  <c r="M181" i="19" s="1"/>
  <c r="R181" i="19" s="1"/>
  <c r="L248" i="11"/>
  <c r="M248" i="11" s="1"/>
  <c r="H248" i="16" s="1"/>
  <c r="M248" i="19" s="1"/>
  <c r="R248" i="19" s="1"/>
  <c r="L136" i="11"/>
  <c r="M136" i="11" s="1"/>
  <c r="H136" i="16" s="1"/>
  <c r="M136" i="19" s="1"/>
  <c r="R136" i="19" s="1"/>
  <c r="L103" i="11"/>
  <c r="M103" i="11" s="1"/>
  <c r="H103" i="16" s="1"/>
  <c r="M103" i="19" s="1"/>
  <c r="R103" i="19" s="1"/>
  <c r="O43" i="12"/>
  <c r="R43" i="12" s="1"/>
  <c r="I43" i="16" s="1"/>
  <c r="N43" i="19" s="1"/>
  <c r="S43" i="19" s="1"/>
  <c r="O193" i="12"/>
  <c r="R193" i="12" s="1"/>
  <c r="I193" i="16" s="1"/>
  <c r="N193" i="19" s="1"/>
  <c r="S193" i="19" s="1"/>
  <c r="O323" i="12"/>
  <c r="R323" i="12" s="1"/>
  <c r="I323" i="16" s="1"/>
  <c r="N323" i="19" s="1"/>
  <c r="S323" i="19" s="1"/>
  <c r="O293" i="12"/>
  <c r="R293" i="12" s="1"/>
  <c r="I293" i="16" s="1"/>
  <c r="N293" i="19" s="1"/>
  <c r="S293" i="19" s="1"/>
  <c r="L79" i="11"/>
  <c r="M79" i="11" s="1"/>
  <c r="H79" i="16" s="1"/>
  <c r="M79" i="19" s="1"/>
  <c r="R79" i="19" s="1"/>
  <c r="L96" i="11"/>
  <c r="M96" i="11" s="1"/>
  <c r="H96" i="16" s="1"/>
  <c r="M96" i="19" s="1"/>
  <c r="R96" i="19" s="1"/>
  <c r="L16" i="11"/>
  <c r="M16" i="11" s="1"/>
  <c r="H16" i="16" s="1"/>
  <c r="M16" i="19" s="1"/>
  <c r="R16" i="19" s="1"/>
  <c r="L183" i="11"/>
  <c r="M183" i="11" s="1"/>
  <c r="H183" i="16" s="1"/>
  <c r="M183" i="19" s="1"/>
  <c r="R183" i="19" s="1"/>
  <c r="L259" i="11"/>
  <c r="M259" i="11" s="1"/>
  <c r="H259" i="16" s="1"/>
  <c r="M259" i="19" s="1"/>
  <c r="R259" i="19" s="1"/>
  <c r="L138" i="11"/>
  <c r="M138" i="11" s="1"/>
  <c r="H138" i="16" s="1"/>
  <c r="M138" i="19" s="1"/>
  <c r="R138" i="19" s="1"/>
  <c r="O151" i="12"/>
  <c r="R151" i="12" s="1"/>
  <c r="I151" i="16" s="1"/>
  <c r="N151" i="19" s="1"/>
  <c r="S151" i="19" s="1"/>
  <c r="O194" i="12"/>
  <c r="R194" i="12" s="1"/>
  <c r="I194" i="16" s="1"/>
  <c r="N194" i="19" s="1"/>
  <c r="S194" i="19" s="1"/>
  <c r="O133" i="12"/>
  <c r="R133" i="12" s="1"/>
  <c r="I133" i="16" s="1"/>
  <c r="N133" i="19" s="1"/>
  <c r="S133" i="19" s="1"/>
  <c r="O73" i="12"/>
  <c r="R73" i="12" s="1"/>
  <c r="I73" i="16" s="1"/>
  <c r="N73" i="19" s="1"/>
  <c r="S73" i="19" s="1"/>
  <c r="L301" i="11"/>
  <c r="M301" i="11" s="1"/>
  <c r="H301" i="16" s="1"/>
  <c r="M301" i="19" s="1"/>
  <c r="R301" i="19" s="1"/>
  <c r="L95" i="11"/>
  <c r="M95" i="11" s="1"/>
  <c r="H95" i="16" s="1"/>
  <c r="M95" i="19" s="1"/>
  <c r="R95" i="19" s="1"/>
  <c r="L130" i="11"/>
  <c r="M130" i="11" s="1"/>
  <c r="H130" i="16" s="1"/>
  <c r="M130" i="19" s="1"/>
  <c r="R130" i="19" s="1"/>
  <c r="L261" i="11"/>
  <c r="M261" i="11" s="1"/>
  <c r="H261" i="16" s="1"/>
  <c r="M261" i="19" s="1"/>
  <c r="R261" i="19" s="1"/>
  <c r="L264" i="11"/>
  <c r="M264" i="11" s="1"/>
  <c r="H264" i="16" s="1"/>
  <c r="M264" i="19" s="1"/>
  <c r="R264" i="19" s="1"/>
  <c r="L63" i="11"/>
  <c r="M63" i="11" s="1"/>
  <c r="H63" i="16" s="1"/>
  <c r="M63" i="19" s="1"/>
  <c r="R63" i="19" s="1"/>
  <c r="O147" i="12"/>
  <c r="R147" i="12" s="1"/>
  <c r="I147" i="16" s="1"/>
  <c r="N147" i="19" s="1"/>
  <c r="S147" i="19" s="1"/>
  <c r="O150" i="12"/>
  <c r="R150" i="12" s="1"/>
  <c r="I150" i="16" s="1"/>
  <c r="N150" i="19" s="1"/>
  <c r="S150" i="19" s="1"/>
  <c r="O318" i="12"/>
  <c r="R318" i="12" s="1"/>
  <c r="I318" i="16" s="1"/>
  <c r="N318" i="19" s="1"/>
  <c r="S318" i="19" s="1"/>
  <c r="O135" i="12"/>
  <c r="R135" i="12" s="1"/>
  <c r="I135" i="16" s="1"/>
  <c r="N135" i="19" s="1"/>
  <c r="S135" i="19" s="1"/>
  <c r="O290" i="12"/>
  <c r="R290" i="12" s="1"/>
  <c r="I290" i="16" s="1"/>
  <c r="N290" i="19" s="1"/>
  <c r="S290" i="19" s="1"/>
  <c r="L150" i="11"/>
  <c r="M150" i="11" s="1"/>
  <c r="H150" i="16" s="1"/>
  <c r="M150" i="19" s="1"/>
  <c r="R150" i="19" s="1"/>
  <c r="L206" i="11"/>
  <c r="M206" i="11" s="1"/>
  <c r="H206" i="16" s="1"/>
  <c r="M206" i="19" s="1"/>
  <c r="R206" i="19" s="1"/>
  <c r="L157" i="11"/>
  <c r="M157" i="11" s="1"/>
  <c r="H157" i="16" s="1"/>
  <c r="M157" i="19" s="1"/>
  <c r="R157" i="19" s="1"/>
  <c r="L329" i="11"/>
  <c r="M329" i="11" s="1"/>
  <c r="H329" i="16" s="1"/>
  <c r="M329" i="19" s="1"/>
  <c r="R329" i="19" s="1"/>
  <c r="O238" i="12"/>
  <c r="R238" i="12" s="1"/>
  <c r="I238" i="16" s="1"/>
  <c r="N238" i="19" s="1"/>
  <c r="S238" i="19" s="1"/>
  <c r="O246" i="12"/>
  <c r="R246" i="12" s="1"/>
  <c r="I246" i="16" s="1"/>
  <c r="N246" i="19" s="1"/>
  <c r="S246" i="19" s="1"/>
  <c r="O211" i="12"/>
  <c r="R211" i="12" s="1"/>
  <c r="I211" i="16" s="1"/>
  <c r="N211" i="19" s="1"/>
  <c r="S211" i="19" s="1"/>
  <c r="O54" i="12"/>
  <c r="R54" i="12" s="1"/>
  <c r="I54" i="16" s="1"/>
  <c r="N54" i="19" s="1"/>
  <c r="S54" i="19" s="1"/>
  <c r="L108" i="11"/>
  <c r="M108" i="11" s="1"/>
  <c r="H108" i="16" s="1"/>
  <c r="M108" i="19" s="1"/>
  <c r="R108" i="19" s="1"/>
  <c r="O249" i="12"/>
  <c r="R249" i="12" s="1"/>
  <c r="I249" i="16" s="1"/>
  <c r="N249" i="19" s="1"/>
  <c r="S249" i="19" s="1"/>
  <c r="O240" i="12"/>
  <c r="R240" i="12" s="1"/>
  <c r="I240" i="16" s="1"/>
  <c r="N240" i="19" s="1"/>
  <c r="S240" i="19" s="1"/>
  <c r="O106" i="12"/>
  <c r="R106" i="12" s="1"/>
  <c r="I106" i="16" s="1"/>
  <c r="N106" i="19" s="1"/>
  <c r="S106" i="19" s="1"/>
  <c r="O190" i="12"/>
  <c r="R190" i="12" s="1"/>
  <c r="I190" i="16" s="1"/>
  <c r="N190" i="19" s="1"/>
  <c r="S190" i="19" s="1"/>
  <c r="O114" i="12"/>
  <c r="R114" i="12" s="1"/>
  <c r="I114" i="16" s="1"/>
  <c r="N114" i="19" s="1"/>
  <c r="S114" i="19" s="1"/>
  <c r="L228" i="11"/>
  <c r="M228" i="11" s="1"/>
  <c r="H228" i="16" s="1"/>
  <c r="M228" i="19" s="1"/>
  <c r="R228" i="19" s="1"/>
  <c r="L147" i="11"/>
  <c r="M147" i="11" s="1"/>
  <c r="H147" i="16" s="1"/>
  <c r="M147" i="19" s="1"/>
  <c r="R147" i="19" s="1"/>
  <c r="L86" i="11"/>
  <c r="M86" i="11" s="1"/>
  <c r="H86" i="16" s="1"/>
  <c r="M86" i="19" s="1"/>
  <c r="R86" i="19" s="1"/>
  <c r="L117" i="11"/>
  <c r="M117" i="11" s="1"/>
  <c r="H117" i="16" s="1"/>
  <c r="M117" i="19" s="1"/>
  <c r="R117" i="19" s="1"/>
  <c r="L139" i="11"/>
  <c r="M139" i="11" s="1"/>
  <c r="H139" i="16" s="1"/>
  <c r="M139" i="19" s="1"/>
  <c r="R139" i="19" s="1"/>
  <c r="L218" i="11"/>
  <c r="M218" i="11" s="1"/>
  <c r="H218" i="16" s="1"/>
  <c r="M218" i="19" s="1"/>
  <c r="R218" i="19" s="1"/>
  <c r="L44" i="11"/>
  <c r="M44" i="11" s="1"/>
  <c r="H44" i="16" s="1"/>
  <c r="M44" i="19" s="1"/>
  <c r="R44" i="19" s="1"/>
  <c r="L115" i="11"/>
  <c r="M115" i="11" s="1"/>
  <c r="H115" i="16" s="1"/>
  <c r="M115" i="19" s="1"/>
  <c r="R115" i="19" s="1"/>
  <c r="L60" i="11"/>
  <c r="M60" i="11" s="1"/>
  <c r="H60" i="16" s="1"/>
  <c r="M60" i="19" s="1"/>
  <c r="R60" i="19" s="1"/>
  <c r="R76" i="9"/>
  <c r="F76" i="16" s="1"/>
  <c r="K76" i="19" s="1"/>
  <c r="O82" i="12"/>
  <c r="R82" i="12" s="1"/>
  <c r="I82" i="16" s="1"/>
  <c r="N82" i="19" s="1"/>
  <c r="S82" i="19" s="1"/>
  <c r="O188" i="12"/>
  <c r="R188" i="12" s="1"/>
  <c r="I188" i="16" s="1"/>
  <c r="N188" i="19" s="1"/>
  <c r="S188" i="19" s="1"/>
  <c r="O210" i="12"/>
  <c r="R210" i="12" s="1"/>
  <c r="I210" i="16" s="1"/>
  <c r="N210" i="19" s="1"/>
  <c r="S210" i="19" s="1"/>
  <c r="O131" i="12"/>
  <c r="R131" i="12" s="1"/>
  <c r="I131" i="16" s="1"/>
  <c r="N131" i="19" s="1"/>
  <c r="S131" i="19" s="1"/>
  <c r="O137" i="12"/>
  <c r="R137" i="12" s="1"/>
  <c r="I137" i="16" s="1"/>
  <c r="N137" i="19" s="1"/>
  <c r="S137" i="19" s="1"/>
  <c r="O207" i="12"/>
  <c r="R207" i="12" s="1"/>
  <c r="I207" i="16" s="1"/>
  <c r="N207" i="19" s="1"/>
  <c r="S207" i="19" s="1"/>
  <c r="O196" i="12"/>
  <c r="R196" i="12" s="1"/>
  <c r="I196" i="16" s="1"/>
  <c r="N196" i="19" s="1"/>
  <c r="S196" i="19" s="1"/>
  <c r="O303" i="12"/>
  <c r="R303" i="12" s="1"/>
  <c r="I303" i="16" s="1"/>
  <c r="N303" i="19" s="1"/>
  <c r="S303" i="19" s="1"/>
  <c r="L25" i="11"/>
  <c r="M25" i="11" s="1"/>
  <c r="H25" i="16" s="1"/>
  <c r="M25" i="19" s="1"/>
  <c r="R25" i="19" s="1"/>
  <c r="L302" i="11"/>
  <c r="M302" i="11" s="1"/>
  <c r="H302" i="16" s="1"/>
  <c r="M302" i="19" s="1"/>
  <c r="R302" i="19" s="1"/>
  <c r="L223" i="11"/>
  <c r="M223" i="11" s="1"/>
  <c r="H223" i="16" s="1"/>
  <c r="M223" i="19" s="1"/>
  <c r="R223" i="19" s="1"/>
  <c r="L256" i="11"/>
  <c r="M256" i="11" s="1"/>
  <c r="H256" i="16" s="1"/>
  <c r="M256" i="19" s="1"/>
  <c r="R256" i="19" s="1"/>
  <c r="L197" i="11"/>
  <c r="M197" i="11" s="1"/>
  <c r="H197" i="16" s="1"/>
  <c r="M197" i="19" s="1"/>
  <c r="R197" i="19" s="1"/>
  <c r="L85" i="11"/>
  <c r="M85" i="11" s="1"/>
  <c r="H85" i="16" s="1"/>
  <c r="M85" i="19" s="1"/>
  <c r="R85" i="19" s="1"/>
  <c r="L330" i="11"/>
  <c r="M330" i="11" s="1"/>
  <c r="H330" i="16" s="1"/>
  <c r="M330" i="19" s="1"/>
  <c r="R330" i="19" s="1"/>
  <c r="L45" i="11"/>
  <c r="M45" i="11" s="1"/>
  <c r="H45" i="16" s="1"/>
  <c r="M45" i="19" s="1"/>
  <c r="R45" i="19" s="1"/>
  <c r="L193" i="11"/>
  <c r="M193" i="11" s="1"/>
  <c r="H193" i="16" s="1"/>
  <c r="M193" i="19" s="1"/>
  <c r="R193" i="19" s="1"/>
  <c r="L333" i="11"/>
  <c r="M333" i="11" s="1"/>
  <c r="H333" i="16" s="1"/>
  <c r="M333" i="19" s="1"/>
  <c r="R333" i="19" s="1"/>
  <c r="L212" i="11"/>
  <c r="M212" i="11" s="1"/>
  <c r="H212" i="16" s="1"/>
  <c r="M212" i="19" s="1"/>
  <c r="R212" i="19" s="1"/>
  <c r="L6" i="11"/>
  <c r="M6" i="11" s="1"/>
  <c r="H6" i="16" s="1"/>
  <c r="M6" i="19" s="1"/>
  <c r="R6" i="19" s="1"/>
  <c r="L209" i="11"/>
  <c r="M209" i="11" s="1"/>
  <c r="H209" i="16" s="1"/>
  <c r="M209" i="19" s="1"/>
  <c r="R209" i="19" s="1"/>
  <c r="L124" i="11"/>
  <c r="M124" i="11" s="1"/>
  <c r="H124" i="16" s="1"/>
  <c r="M124" i="19" s="1"/>
  <c r="R124" i="19" s="1"/>
  <c r="L132" i="11"/>
  <c r="M132" i="11" s="1"/>
  <c r="H132" i="16" s="1"/>
  <c r="M132" i="19" s="1"/>
  <c r="R132" i="19" s="1"/>
  <c r="L128" i="11"/>
  <c r="M128" i="11" s="1"/>
  <c r="H128" i="16" s="1"/>
  <c r="M128" i="19" s="1"/>
  <c r="R128" i="19" s="1"/>
  <c r="L11" i="11"/>
  <c r="M11" i="11" s="1"/>
  <c r="H11" i="16" s="1"/>
  <c r="M11" i="19" s="1"/>
  <c r="R11" i="19" s="1"/>
  <c r="L238" i="11"/>
  <c r="M238" i="11" s="1"/>
  <c r="H238" i="16" s="1"/>
  <c r="M238" i="19" s="1"/>
  <c r="R238" i="19" s="1"/>
  <c r="L36" i="11"/>
  <c r="M36" i="11" s="1"/>
  <c r="H36" i="16" s="1"/>
  <c r="M36" i="19" s="1"/>
  <c r="R36" i="19" s="1"/>
  <c r="L293" i="11"/>
  <c r="M293" i="11" s="1"/>
  <c r="H293" i="16" s="1"/>
  <c r="M293" i="19" s="1"/>
  <c r="R293" i="19" s="1"/>
  <c r="L146" i="11"/>
  <c r="M146" i="11" s="1"/>
  <c r="H146" i="16" s="1"/>
  <c r="M146" i="19" s="1"/>
  <c r="R146" i="19" s="1"/>
  <c r="L175" i="11"/>
  <c r="M175" i="11" s="1"/>
  <c r="H175" i="16" s="1"/>
  <c r="M175" i="19" s="1"/>
  <c r="R175" i="19" s="1"/>
  <c r="L318" i="11"/>
  <c r="M318" i="11" s="1"/>
  <c r="H318" i="16" s="1"/>
  <c r="M318" i="19" s="1"/>
  <c r="R318" i="19" s="1"/>
  <c r="O65" i="12"/>
  <c r="R65" i="12" s="1"/>
  <c r="I65" i="16" s="1"/>
  <c r="N65" i="19" s="1"/>
  <c r="S65" i="19" s="1"/>
  <c r="O161" i="12"/>
  <c r="R161" i="12" s="1"/>
  <c r="I161" i="16" s="1"/>
  <c r="N161" i="19" s="1"/>
  <c r="S161" i="19" s="1"/>
  <c r="O330" i="12"/>
  <c r="R330" i="12" s="1"/>
  <c r="I330" i="16" s="1"/>
  <c r="N330" i="19" s="1"/>
  <c r="S330" i="19" s="1"/>
  <c r="O185" i="12"/>
  <c r="R185" i="12" s="1"/>
  <c r="I185" i="16" s="1"/>
  <c r="N185" i="19" s="1"/>
  <c r="S185" i="19" s="1"/>
  <c r="O214" i="12"/>
  <c r="R214" i="12" s="1"/>
  <c r="I214" i="16" s="1"/>
  <c r="N214" i="19" s="1"/>
  <c r="S214" i="19" s="1"/>
  <c r="O298" i="12"/>
  <c r="R298" i="12" s="1"/>
  <c r="I298" i="16" s="1"/>
  <c r="N298" i="19" s="1"/>
  <c r="S298" i="19" s="1"/>
  <c r="L8" i="11"/>
  <c r="M8" i="11" s="1"/>
  <c r="H8" i="16" s="1"/>
  <c r="M8" i="19" s="1"/>
  <c r="R8" i="19" s="1"/>
  <c r="L324" i="11"/>
  <c r="M324" i="11" s="1"/>
  <c r="H324" i="16" s="1"/>
  <c r="M324" i="19" s="1"/>
  <c r="R324" i="19" s="1"/>
  <c r="L185" i="11"/>
  <c r="M185" i="11" s="1"/>
  <c r="H185" i="16" s="1"/>
  <c r="M185" i="19" s="1"/>
  <c r="R185" i="19" s="1"/>
  <c r="L203" i="11"/>
  <c r="M203" i="11" s="1"/>
  <c r="H203" i="16" s="1"/>
  <c r="M203" i="19" s="1"/>
  <c r="R203" i="19" s="1"/>
  <c r="O74" i="12"/>
  <c r="R74" i="12" s="1"/>
  <c r="I74" i="16" s="1"/>
  <c r="N74" i="19" s="1"/>
  <c r="S74" i="19" s="1"/>
  <c r="O333" i="12"/>
  <c r="R333" i="12" s="1"/>
  <c r="I333" i="16" s="1"/>
  <c r="N333" i="19" s="1"/>
  <c r="S333" i="19" s="1"/>
  <c r="O212" i="12"/>
  <c r="R212" i="12" s="1"/>
  <c r="I212" i="16" s="1"/>
  <c r="N212" i="19" s="1"/>
  <c r="S212" i="19" s="1"/>
  <c r="O160" i="12"/>
  <c r="R160" i="12" s="1"/>
  <c r="I160" i="16" s="1"/>
  <c r="N160" i="19" s="1"/>
  <c r="S160" i="19" s="1"/>
  <c r="O247" i="12"/>
  <c r="R247" i="12" s="1"/>
  <c r="I247" i="16" s="1"/>
  <c r="N247" i="19" s="1"/>
  <c r="S247" i="19" s="1"/>
  <c r="O163" i="12"/>
  <c r="R163" i="12" s="1"/>
  <c r="I163" i="16" s="1"/>
  <c r="N163" i="19" s="1"/>
  <c r="S163" i="19" s="1"/>
  <c r="L87" i="11"/>
  <c r="M87" i="11" s="1"/>
  <c r="H87" i="16" s="1"/>
  <c r="M87" i="19" s="1"/>
  <c r="R87" i="19" s="1"/>
  <c r="L89" i="11"/>
  <c r="M89" i="11" s="1"/>
  <c r="H89" i="16" s="1"/>
  <c r="M89" i="19" s="1"/>
  <c r="R89" i="19" s="1"/>
  <c r="O11" i="12"/>
  <c r="R11" i="12" s="1"/>
  <c r="I11" i="16" s="1"/>
  <c r="N11" i="19" s="1"/>
  <c r="S11" i="19" s="1"/>
  <c r="L168" i="11"/>
  <c r="M168" i="11" s="1"/>
  <c r="H168" i="16" s="1"/>
  <c r="M168" i="19" s="1"/>
  <c r="R168" i="19" s="1"/>
  <c r="O127" i="12"/>
  <c r="R127" i="12" s="1"/>
  <c r="I127" i="16" s="1"/>
  <c r="N127" i="19" s="1"/>
  <c r="S127" i="19" s="1"/>
  <c r="L127" i="11"/>
  <c r="M127" i="11" s="1"/>
  <c r="H127" i="16" s="1"/>
  <c r="M127" i="19" s="1"/>
  <c r="R127" i="19" s="1"/>
  <c r="L54" i="11"/>
  <c r="M54" i="11" s="1"/>
  <c r="H54" i="16" s="1"/>
  <c r="M54" i="19" s="1"/>
  <c r="R54" i="19" s="1"/>
  <c r="L246" i="11"/>
  <c r="M246" i="11" s="1"/>
  <c r="H246" i="16" s="1"/>
  <c r="M246" i="19" s="1"/>
  <c r="R246" i="19" s="1"/>
  <c r="L222" i="11"/>
  <c r="M222" i="11" s="1"/>
  <c r="H222" i="16" s="1"/>
  <c r="M222" i="19" s="1"/>
  <c r="R222" i="19" s="1"/>
  <c r="L31" i="11"/>
  <c r="M31" i="11" s="1"/>
  <c r="H31" i="16" s="1"/>
  <c r="M31" i="19" s="1"/>
  <c r="R31" i="19" s="1"/>
  <c r="L58" i="11"/>
  <c r="M58" i="11" s="1"/>
  <c r="H58" i="16" s="1"/>
  <c r="M58" i="19" s="1"/>
  <c r="R58" i="19" s="1"/>
  <c r="L278" i="11"/>
  <c r="M278" i="11" s="1"/>
  <c r="H278" i="16" s="1"/>
  <c r="M278" i="19" s="1"/>
  <c r="R278" i="19" s="1"/>
  <c r="L221" i="11"/>
  <c r="M221" i="11" s="1"/>
  <c r="H221" i="16" s="1"/>
  <c r="M221" i="19" s="1"/>
  <c r="R221" i="19" s="1"/>
  <c r="L308" i="11"/>
  <c r="M308" i="11" s="1"/>
  <c r="H308" i="16" s="1"/>
  <c r="M308" i="19" s="1"/>
  <c r="R308" i="19" s="1"/>
  <c r="O245" i="12"/>
  <c r="R245" i="12" s="1"/>
  <c r="I245" i="16" s="1"/>
  <c r="N245" i="19" s="1"/>
  <c r="S245" i="19" s="1"/>
  <c r="L19" i="11"/>
  <c r="M19" i="11" s="1"/>
  <c r="H19" i="16" s="1"/>
  <c r="M19" i="19" s="1"/>
  <c r="R19" i="19" s="1"/>
  <c r="L137" i="11"/>
  <c r="M137" i="11" s="1"/>
  <c r="H137" i="16" s="1"/>
  <c r="M137" i="19" s="1"/>
  <c r="R137" i="19" s="1"/>
  <c r="L263" i="11"/>
  <c r="M263" i="11" s="1"/>
  <c r="H263" i="16" s="1"/>
  <c r="M263" i="19" s="1"/>
  <c r="R263" i="19" s="1"/>
  <c r="L300" i="11"/>
  <c r="M300" i="11" s="1"/>
  <c r="H300" i="16" s="1"/>
  <c r="M300" i="19" s="1"/>
  <c r="R300" i="19" s="1"/>
  <c r="L78" i="11"/>
  <c r="M78" i="11" s="1"/>
  <c r="H78" i="16" s="1"/>
  <c r="M78" i="19" s="1"/>
  <c r="R78" i="19" s="1"/>
  <c r="L80" i="11"/>
  <c r="M80" i="11" s="1"/>
  <c r="H80" i="16" s="1"/>
  <c r="M80" i="19" s="1"/>
  <c r="R80" i="19" s="1"/>
  <c r="L39" i="11"/>
  <c r="M39" i="11" s="1"/>
  <c r="H39" i="16" s="1"/>
  <c r="M39" i="19" s="1"/>
  <c r="R39" i="19" s="1"/>
  <c r="L68" i="11"/>
  <c r="M68" i="11" s="1"/>
  <c r="H68" i="16" s="1"/>
  <c r="M68" i="19" s="1"/>
  <c r="R68" i="19" s="1"/>
  <c r="O64" i="12"/>
  <c r="R64" i="12" s="1"/>
  <c r="I64" i="16" s="1"/>
  <c r="N64" i="19" s="1"/>
  <c r="S64" i="19" s="1"/>
  <c r="L27" i="11"/>
  <c r="M27" i="11" s="1"/>
  <c r="H27" i="16" s="1"/>
  <c r="M27" i="19" s="1"/>
  <c r="R27" i="19" s="1"/>
  <c r="O118" i="12"/>
  <c r="R118" i="12" s="1"/>
  <c r="I118" i="16" s="1"/>
  <c r="N118" i="19" s="1"/>
  <c r="S118" i="19" s="1"/>
  <c r="O102" i="12"/>
  <c r="R102" i="12" s="1"/>
  <c r="I102" i="16" s="1"/>
  <c r="N102" i="19" s="1"/>
  <c r="S102" i="19" s="1"/>
  <c r="O80" i="12"/>
  <c r="R80" i="12" s="1"/>
  <c r="I80" i="16" s="1"/>
  <c r="N80" i="19" s="1"/>
  <c r="S80" i="19" s="1"/>
  <c r="O90" i="12"/>
  <c r="R90" i="12" s="1"/>
  <c r="I90" i="16" s="1"/>
  <c r="N90" i="19" s="1"/>
  <c r="S90" i="19" s="1"/>
  <c r="O177" i="12"/>
  <c r="R177" i="12" s="1"/>
  <c r="I177" i="16" s="1"/>
  <c r="N177" i="19" s="1"/>
  <c r="S177" i="19" s="1"/>
  <c r="O230" i="12"/>
  <c r="R230" i="12" s="1"/>
  <c r="I230" i="16" s="1"/>
  <c r="N230" i="19" s="1"/>
  <c r="S230" i="19" s="1"/>
  <c r="O8" i="12"/>
  <c r="R8" i="12" s="1"/>
  <c r="I8" i="16" s="1"/>
  <c r="N8" i="19" s="1"/>
  <c r="S8" i="19" s="1"/>
  <c r="O122" i="12"/>
  <c r="R122" i="12" s="1"/>
  <c r="I122" i="16" s="1"/>
  <c r="N122" i="19" s="1"/>
  <c r="S122" i="19" s="1"/>
  <c r="O203" i="12"/>
  <c r="R203" i="12" s="1"/>
  <c r="I203" i="16" s="1"/>
  <c r="N203" i="19" s="1"/>
  <c r="S203" i="19" s="1"/>
  <c r="O91" i="12"/>
  <c r="R91" i="12" s="1"/>
  <c r="I91" i="16" s="1"/>
  <c r="N91" i="19" s="1"/>
  <c r="S91" i="19" s="1"/>
  <c r="O32" i="12"/>
  <c r="R32" i="12" s="1"/>
  <c r="I32" i="16" s="1"/>
  <c r="N32" i="19" s="1"/>
  <c r="S32" i="19" s="1"/>
  <c r="O153" i="12"/>
  <c r="R153" i="12" s="1"/>
  <c r="I153" i="16" s="1"/>
  <c r="N153" i="19" s="1"/>
  <c r="S153" i="19" s="1"/>
  <c r="O198" i="12"/>
  <c r="R198" i="12" s="1"/>
  <c r="I198" i="16" s="1"/>
  <c r="N198" i="19" s="1"/>
  <c r="S198" i="19" s="1"/>
  <c r="O263" i="12"/>
  <c r="R263" i="12" s="1"/>
  <c r="I263" i="16" s="1"/>
  <c r="N263" i="19" s="1"/>
  <c r="S263" i="19" s="1"/>
  <c r="O309" i="12"/>
  <c r="R309" i="12" s="1"/>
  <c r="I309" i="16" s="1"/>
  <c r="N309" i="19" s="1"/>
  <c r="S309" i="19" s="1"/>
  <c r="O40" i="12"/>
  <c r="R40" i="12" s="1"/>
  <c r="I40" i="16" s="1"/>
  <c r="N40" i="19" s="1"/>
  <c r="S40" i="19" s="1"/>
  <c r="O152" i="12"/>
  <c r="R152" i="12" s="1"/>
  <c r="I152" i="16" s="1"/>
  <c r="N152" i="19" s="1"/>
  <c r="S152" i="19" s="1"/>
  <c r="O141" i="12"/>
  <c r="R141" i="12" s="1"/>
  <c r="I141" i="16" s="1"/>
  <c r="N141" i="19" s="1"/>
  <c r="S141" i="19" s="1"/>
  <c r="O88" i="12"/>
  <c r="R88" i="12" s="1"/>
  <c r="I88" i="16" s="1"/>
  <c r="N88" i="19" s="1"/>
  <c r="S88" i="19" s="1"/>
  <c r="O204" i="12"/>
  <c r="R204" i="12" s="1"/>
  <c r="I204" i="16" s="1"/>
  <c r="N204" i="19" s="1"/>
  <c r="S204" i="19" s="1"/>
  <c r="O271" i="12"/>
  <c r="R271" i="12" s="1"/>
  <c r="I271" i="16" s="1"/>
  <c r="N271" i="19" s="1"/>
  <c r="S271" i="19" s="1"/>
  <c r="O49" i="12"/>
  <c r="R49" i="12" s="1"/>
  <c r="I49" i="16" s="1"/>
  <c r="N49" i="19" s="1"/>
  <c r="S49" i="19" s="1"/>
  <c r="O171" i="12"/>
  <c r="R171" i="12" s="1"/>
  <c r="I171" i="16" s="1"/>
  <c r="N171" i="19" s="1"/>
  <c r="S171" i="19" s="1"/>
  <c r="O292" i="12"/>
  <c r="R292" i="12" s="1"/>
  <c r="I292" i="16" s="1"/>
  <c r="N292" i="19" s="1"/>
  <c r="S292" i="19" s="1"/>
  <c r="O157" i="12"/>
  <c r="R157" i="12" s="1"/>
  <c r="I157" i="16" s="1"/>
  <c r="N157" i="19" s="1"/>
  <c r="S157" i="19" s="1"/>
  <c r="O329" i="12"/>
  <c r="R329" i="12" s="1"/>
  <c r="I329" i="16" s="1"/>
  <c r="N329" i="19" s="1"/>
  <c r="S329" i="19" s="1"/>
  <c r="O209" i="12"/>
  <c r="R209" i="12" s="1"/>
  <c r="I209" i="16" s="1"/>
  <c r="N209" i="19" s="1"/>
  <c r="S209" i="19" s="1"/>
  <c r="O142" i="12"/>
  <c r="R142" i="12" s="1"/>
  <c r="I142" i="16" s="1"/>
  <c r="N142" i="19" s="1"/>
  <c r="S142" i="19" s="1"/>
  <c r="O104" i="12"/>
  <c r="R104" i="12" s="1"/>
  <c r="I104" i="16" s="1"/>
  <c r="N104" i="19" s="1"/>
  <c r="S104" i="19" s="1"/>
  <c r="O187" i="12"/>
  <c r="R187" i="12" s="1"/>
  <c r="I187" i="16" s="1"/>
  <c r="N187" i="19" s="1"/>
  <c r="S187" i="19" s="1"/>
  <c r="O6" i="12"/>
  <c r="R6" i="12" s="1"/>
  <c r="I6" i="16" s="1"/>
  <c r="N6" i="19" s="1"/>
  <c r="S6" i="19" s="1"/>
  <c r="O124" i="12"/>
  <c r="R124" i="12" s="1"/>
  <c r="I124" i="16" s="1"/>
  <c r="N124" i="19" s="1"/>
  <c r="S124" i="19" s="1"/>
  <c r="O297" i="12"/>
  <c r="R297" i="12" s="1"/>
  <c r="I297" i="16" s="1"/>
  <c r="N297" i="19" s="1"/>
  <c r="S297" i="19" s="1"/>
  <c r="O123" i="12"/>
  <c r="R123" i="12" s="1"/>
  <c r="I123" i="16" s="1"/>
  <c r="N123" i="19" s="1"/>
  <c r="S123" i="19" s="1"/>
  <c r="O29" i="12"/>
  <c r="R29" i="12" s="1"/>
  <c r="I29" i="16" s="1"/>
  <c r="N29" i="19" s="1"/>
  <c r="S29" i="19" s="1"/>
  <c r="O321" i="12"/>
  <c r="R321" i="12" s="1"/>
  <c r="I321" i="16" s="1"/>
  <c r="N321" i="19" s="1"/>
  <c r="S321" i="19" s="1"/>
  <c r="O51" i="12"/>
  <c r="R51" i="12" s="1"/>
  <c r="I51" i="16" s="1"/>
  <c r="N51" i="19" s="1"/>
  <c r="S51" i="19" s="1"/>
  <c r="O95" i="12"/>
  <c r="R95" i="12" s="1"/>
  <c r="I95" i="16" s="1"/>
  <c r="N95" i="19" s="1"/>
  <c r="S95" i="19" s="1"/>
  <c r="O197" i="12"/>
  <c r="R197" i="12" s="1"/>
  <c r="I197" i="16" s="1"/>
  <c r="N197" i="19" s="1"/>
  <c r="S197" i="19" s="1"/>
  <c r="O146" i="12"/>
  <c r="R146" i="12" s="1"/>
  <c r="I146" i="16" s="1"/>
  <c r="N146" i="19" s="1"/>
  <c r="S146" i="19" s="1"/>
  <c r="O58" i="12"/>
  <c r="R58" i="12" s="1"/>
  <c r="I58" i="16" s="1"/>
  <c r="N58" i="19" s="1"/>
  <c r="S58" i="19" s="1"/>
  <c r="O201" i="12"/>
  <c r="R201" i="12" s="1"/>
  <c r="I201" i="16" s="1"/>
  <c r="N201" i="19" s="1"/>
  <c r="S201" i="19" s="1"/>
  <c r="O241" i="12"/>
  <c r="R241" i="12" s="1"/>
  <c r="I241" i="16" s="1"/>
  <c r="N241" i="19" s="1"/>
  <c r="S241" i="19" s="1"/>
  <c r="O85" i="12"/>
  <c r="R85" i="12" s="1"/>
  <c r="I85" i="16" s="1"/>
  <c r="N85" i="19" s="1"/>
  <c r="S85" i="19" s="1"/>
  <c r="O98" i="12"/>
  <c r="R98" i="12" s="1"/>
  <c r="I98" i="16" s="1"/>
  <c r="N98" i="19" s="1"/>
  <c r="S98" i="19" s="1"/>
  <c r="O259" i="12"/>
  <c r="R259" i="12" s="1"/>
  <c r="I259" i="16" s="1"/>
  <c r="N259" i="19" s="1"/>
  <c r="S259" i="19" s="1"/>
  <c r="O34" i="12"/>
  <c r="R34" i="12" s="1"/>
  <c r="I34" i="16" s="1"/>
  <c r="N34" i="19" s="1"/>
  <c r="S34" i="19" s="1"/>
  <c r="O244" i="12"/>
  <c r="R244" i="12" s="1"/>
  <c r="I244" i="16" s="1"/>
  <c r="N244" i="19" s="1"/>
  <c r="S244" i="19" s="1"/>
  <c r="O289" i="12"/>
  <c r="R289" i="12" s="1"/>
  <c r="I289" i="16" s="1"/>
  <c r="N289" i="19" s="1"/>
  <c r="S289" i="19" s="1"/>
  <c r="O164" i="12"/>
  <c r="R164" i="12" s="1"/>
  <c r="I164" i="16" s="1"/>
  <c r="N164" i="19" s="1"/>
  <c r="S164" i="19" s="1"/>
  <c r="O117" i="12"/>
  <c r="R117" i="12" s="1"/>
  <c r="I117" i="16" s="1"/>
  <c r="N117" i="19" s="1"/>
  <c r="S117" i="19" s="1"/>
  <c r="O202" i="12"/>
  <c r="R202" i="12" s="1"/>
  <c r="I202" i="16" s="1"/>
  <c r="N202" i="19" s="1"/>
  <c r="S202" i="19" s="1"/>
  <c r="O42" i="12"/>
  <c r="R42" i="12" s="1"/>
  <c r="I42" i="16" s="1"/>
  <c r="N42" i="19" s="1"/>
  <c r="S42" i="19" s="1"/>
  <c r="O94" i="12"/>
  <c r="R94" i="12" s="1"/>
  <c r="I94" i="16" s="1"/>
  <c r="N94" i="19" s="1"/>
  <c r="S94" i="19" s="1"/>
  <c r="O226" i="12"/>
  <c r="R226" i="12" s="1"/>
  <c r="I226" i="16" s="1"/>
  <c r="N226" i="19" s="1"/>
  <c r="S226" i="19" s="1"/>
  <c r="O28" i="12"/>
  <c r="R28" i="12" s="1"/>
  <c r="I28" i="16" s="1"/>
  <c r="N28" i="19" s="1"/>
  <c r="S28" i="19" s="1"/>
  <c r="O139" i="12"/>
  <c r="R139" i="12" s="1"/>
  <c r="I139" i="16" s="1"/>
  <c r="N139" i="19" s="1"/>
  <c r="S139" i="19" s="1"/>
  <c r="O48" i="12"/>
  <c r="R48" i="12" s="1"/>
  <c r="I48" i="16" s="1"/>
  <c r="N48" i="19" s="1"/>
  <c r="S48" i="19" s="1"/>
  <c r="O13" i="12"/>
  <c r="R13" i="12" s="1"/>
  <c r="I13" i="16" s="1"/>
  <c r="N13" i="19" s="1"/>
  <c r="S13" i="19" s="1"/>
  <c r="O272" i="12"/>
  <c r="R272" i="12" s="1"/>
  <c r="I272" i="16" s="1"/>
  <c r="N272" i="19" s="1"/>
  <c r="S272" i="19" s="1"/>
  <c r="O62" i="12"/>
  <c r="R62" i="12" s="1"/>
  <c r="I62" i="16" s="1"/>
  <c r="N62" i="19" s="1"/>
  <c r="S62" i="19" s="1"/>
  <c r="O179" i="12"/>
  <c r="R179" i="12" s="1"/>
  <c r="I179" i="16" s="1"/>
  <c r="N179" i="19" s="1"/>
  <c r="S179" i="19" s="1"/>
  <c r="O311" i="12"/>
  <c r="R311" i="12" s="1"/>
  <c r="I311" i="16" s="1"/>
  <c r="N311" i="19" s="1"/>
  <c r="S311" i="19" s="1"/>
  <c r="O165" i="12"/>
  <c r="R165" i="12" s="1"/>
  <c r="I165" i="16" s="1"/>
  <c r="N165" i="19" s="1"/>
  <c r="S165" i="19" s="1"/>
  <c r="O121" i="12"/>
  <c r="R121" i="12" s="1"/>
  <c r="I121" i="16" s="1"/>
  <c r="N121" i="19" s="1"/>
  <c r="S121" i="19" s="1"/>
  <c r="O334" i="12"/>
  <c r="R334" i="12" s="1"/>
  <c r="I334" i="16" s="1"/>
  <c r="N334" i="19" s="1"/>
  <c r="S334" i="19" s="1"/>
  <c r="O305" i="12"/>
  <c r="R305" i="12" s="1"/>
  <c r="I305" i="16" s="1"/>
  <c r="N305" i="19" s="1"/>
  <c r="S305" i="19" s="1"/>
  <c r="O205" i="12"/>
  <c r="R205" i="12" s="1"/>
  <c r="I205" i="16" s="1"/>
  <c r="N205" i="19" s="1"/>
  <c r="S205" i="19" s="1"/>
  <c r="O252" i="12"/>
  <c r="R252" i="12" s="1"/>
  <c r="I252" i="16" s="1"/>
  <c r="N252" i="19" s="1"/>
  <c r="S252" i="19" s="1"/>
  <c r="O172" i="12"/>
  <c r="R172" i="12" s="1"/>
  <c r="I172" i="16" s="1"/>
  <c r="N172" i="19" s="1"/>
  <c r="S172" i="19" s="1"/>
  <c r="O136" i="12"/>
  <c r="R136" i="12" s="1"/>
  <c r="I136" i="16" s="1"/>
  <c r="N136" i="19" s="1"/>
  <c r="S136" i="19" s="1"/>
  <c r="O126" i="12"/>
  <c r="R126" i="12" s="1"/>
  <c r="I126" i="16" s="1"/>
  <c r="N126" i="19" s="1"/>
  <c r="S126" i="19" s="1"/>
  <c r="O107" i="12"/>
  <c r="R107" i="12" s="1"/>
  <c r="I107" i="16" s="1"/>
  <c r="N107" i="19" s="1"/>
  <c r="S107" i="19" s="1"/>
  <c r="O108" i="12"/>
  <c r="R108" i="12" s="1"/>
  <c r="I108" i="16" s="1"/>
  <c r="N108" i="19" s="1"/>
  <c r="S108" i="19" s="1"/>
  <c r="L88" i="11"/>
  <c r="M88" i="11" s="1"/>
  <c r="H88" i="16" s="1"/>
  <c r="M88" i="19" s="1"/>
  <c r="R88" i="19" s="1"/>
  <c r="L265" i="11"/>
  <c r="M265" i="11" s="1"/>
  <c r="H265" i="16" s="1"/>
  <c r="M265" i="19" s="1"/>
  <c r="R265" i="19" s="1"/>
  <c r="L65" i="11"/>
  <c r="M65" i="11" s="1"/>
  <c r="H65" i="16" s="1"/>
  <c r="M65" i="19" s="1"/>
  <c r="R65" i="19" s="1"/>
  <c r="L118" i="11"/>
  <c r="M118" i="11" s="1"/>
  <c r="H118" i="16" s="1"/>
  <c r="M118" i="19" s="1"/>
  <c r="R118" i="19" s="1"/>
  <c r="L102" i="11"/>
  <c r="M102" i="11" s="1"/>
  <c r="H102" i="16" s="1"/>
  <c r="M102" i="19" s="1"/>
  <c r="R102" i="19" s="1"/>
  <c r="L164" i="11"/>
  <c r="M164" i="11" s="1"/>
  <c r="H164" i="16" s="1"/>
  <c r="M164" i="19" s="1"/>
  <c r="R164" i="19" s="1"/>
  <c r="L135" i="11"/>
  <c r="M135" i="11" s="1"/>
  <c r="H135" i="16" s="1"/>
  <c r="M135" i="19" s="1"/>
  <c r="R135" i="19" s="1"/>
  <c r="L21" i="11"/>
  <c r="M21" i="11" s="1"/>
  <c r="H21" i="16" s="1"/>
  <c r="M21" i="19" s="1"/>
  <c r="R21" i="19" s="1"/>
  <c r="L152" i="11"/>
  <c r="M152" i="11" s="1"/>
  <c r="H152" i="16" s="1"/>
  <c r="M152" i="19" s="1"/>
  <c r="R152" i="19" s="1"/>
  <c r="L59" i="11"/>
  <c r="M59" i="11" s="1"/>
  <c r="H59" i="16" s="1"/>
  <c r="M59" i="19" s="1"/>
  <c r="R59" i="19" s="1"/>
  <c r="L40" i="11"/>
  <c r="M40" i="11" s="1"/>
  <c r="H40" i="16" s="1"/>
  <c r="M40" i="19" s="1"/>
  <c r="R40" i="19" s="1"/>
  <c r="L251" i="11"/>
  <c r="M251" i="11" s="1"/>
  <c r="H251" i="16" s="1"/>
  <c r="M251" i="19" s="1"/>
  <c r="R251" i="19" s="1"/>
  <c r="L151" i="11"/>
  <c r="M151" i="11" s="1"/>
  <c r="H151" i="16" s="1"/>
  <c r="M151" i="19" s="1"/>
  <c r="R151" i="19" s="1"/>
  <c r="L48" i="11"/>
  <c r="M48" i="11" s="1"/>
  <c r="H48" i="16" s="1"/>
  <c r="M48" i="19" s="1"/>
  <c r="R48" i="19" s="1"/>
  <c r="L13" i="11"/>
  <c r="M13" i="11" s="1"/>
  <c r="H13" i="16" s="1"/>
  <c r="M13" i="19" s="1"/>
  <c r="R13" i="19" s="1"/>
  <c r="L97" i="11"/>
  <c r="M97" i="11" s="1"/>
  <c r="H97" i="16" s="1"/>
  <c r="M97" i="19" s="1"/>
  <c r="R97" i="19" s="1"/>
  <c r="L52" i="11"/>
  <c r="M52" i="11" s="1"/>
  <c r="H52" i="16" s="1"/>
  <c r="M52" i="19" s="1"/>
  <c r="R52" i="19" s="1"/>
  <c r="L196" i="11"/>
  <c r="M196" i="11" s="1"/>
  <c r="H196" i="16" s="1"/>
  <c r="M196" i="19" s="1"/>
  <c r="R196" i="19" s="1"/>
  <c r="L268" i="11"/>
  <c r="M268" i="11" s="1"/>
  <c r="H268" i="16" s="1"/>
  <c r="M268" i="19" s="1"/>
  <c r="R268" i="19" s="1"/>
  <c r="L141" i="11"/>
  <c r="M141" i="11" s="1"/>
  <c r="H141" i="16" s="1"/>
  <c r="M141" i="19" s="1"/>
  <c r="R141" i="19" s="1"/>
  <c r="L262" i="11"/>
  <c r="M262" i="11" s="1"/>
  <c r="H262" i="16" s="1"/>
  <c r="M262" i="19" s="1"/>
  <c r="R262" i="19" s="1"/>
  <c r="L204" i="11"/>
  <c r="M204" i="11" s="1"/>
  <c r="H204" i="16" s="1"/>
  <c r="M204" i="19" s="1"/>
  <c r="R204" i="19" s="1"/>
  <c r="L104" i="11"/>
  <c r="M104" i="11" s="1"/>
  <c r="H104" i="16" s="1"/>
  <c r="M104" i="19" s="1"/>
  <c r="R104" i="19" s="1"/>
  <c r="L32" i="11"/>
  <c r="M32" i="11" s="1"/>
  <c r="H32" i="16" s="1"/>
  <c r="M32" i="19" s="1"/>
  <c r="R32" i="19" s="1"/>
  <c r="L328" i="11"/>
  <c r="M328" i="11" s="1"/>
  <c r="H328" i="16" s="1"/>
  <c r="M328" i="19" s="1"/>
  <c r="R328" i="19" s="1"/>
  <c r="L170" i="11"/>
  <c r="M170" i="11" s="1"/>
  <c r="H170" i="16" s="1"/>
  <c r="M170" i="19" s="1"/>
  <c r="R170" i="19" s="1"/>
  <c r="L73" i="11"/>
  <c r="M73" i="11" s="1"/>
  <c r="H73" i="16" s="1"/>
  <c r="M73" i="19" s="1"/>
  <c r="R73" i="19" s="1"/>
  <c r="L160" i="11"/>
  <c r="M160" i="11" s="1"/>
  <c r="H160" i="16" s="1"/>
  <c r="M160" i="19" s="1"/>
  <c r="R160" i="19" s="1"/>
  <c r="L247" i="11"/>
  <c r="M247" i="11" s="1"/>
  <c r="H247" i="16" s="1"/>
  <c r="M247" i="19" s="1"/>
  <c r="R247" i="19" s="1"/>
  <c r="L163" i="11"/>
  <c r="M163" i="11" s="1"/>
  <c r="H163" i="16" s="1"/>
  <c r="M163" i="19" s="1"/>
  <c r="R163" i="19" s="1"/>
  <c r="L299" i="11"/>
  <c r="M299" i="11" s="1"/>
  <c r="H299" i="16" s="1"/>
  <c r="M299" i="19" s="1"/>
  <c r="R299" i="19" s="1"/>
  <c r="L224" i="11"/>
  <c r="M224" i="11" s="1"/>
  <c r="H224" i="16" s="1"/>
  <c r="M224" i="19" s="1"/>
  <c r="R224" i="19" s="1"/>
  <c r="L303" i="11"/>
  <c r="M303" i="11" s="1"/>
  <c r="H303" i="16" s="1"/>
  <c r="M303" i="19" s="1"/>
  <c r="R303" i="19" s="1"/>
  <c r="L74" i="11"/>
  <c r="M74" i="11" s="1"/>
  <c r="H74" i="16" s="1"/>
  <c r="M74" i="19" s="1"/>
  <c r="R74" i="19" s="1"/>
  <c r="L239" i="11"/>
  <c r="M239" i="11" s="1"/>
  <c r="H239" i="16" s="1"/>
  <c r="M239" i="19" s="1"/>
  <c r="R239" i="19" s="1"/>
  <c r="L166" i="11"/>
  <c r="M166" i="11" s="1"/>
  <c r="H166" i="16" s="1"/>
  <c r="M166" i="19" s="1"/>
  <c r="R166" i="19" s="1"/>
  <c r="L219" i="11"/>
  <c r="M219" i="11" s="1"/>
  <c r="H219" i="16" s="1"/>
  <c r="M219" i="19" s="1"/>
  <c r="R219" i="19" s="1"/>
  <c r="L93" i="11"/>
  <c r="M93" i="11" s="1"/>
  <c r="H93" i="16" s="1"/>
  <c r="M93" i="19" s="1"/>
  <c r="R93" i="19" s="1"/>
  <c r="L322" i="11"/>
  <c r="M322" i="11" s="1"/>
  <c r="H322" i="16" s="1"/>
  <c r="M322" i="19" s="1"/>
  <c r="R322" i="19" s="1"/>
  <c r="L42" i="11"/>
  <c r="M42" i="11" s="1"/>
  <c r="H42" i="16" s="1"/>
  <c r="M42" i="19" s="1"/>
  <c r="R42" i="19" s="1"/>
  <c r="L94" i="11"/>
  <c r="M94" i="11" s="1"/>
  <c r="H94" i="16" s="1"/>
  <c r="M94" i="19" s="1"/>
  <c r="R94" i="19" s="1"/>
  <c r="L226" i="11"/>
  <c r="M226" i="11" s="1"/>
  <c r="H226" i="16" s="1"/>
  <c r="M226" i="19" s="1"/>
  <c r="R226" i="19" s="1"/>
  <c r="L194" i="11"/>
  <c r="M194" i="11" s="1"/>
  <c r="H194" i="16" s="1"/>
  <c r="M194" i="19" s="1"/>
  <c r="R194" i="19" s="1"/>
  <c r="L317" i="11"/>
  <c r="M317" i="11" s="1"/>
  <c r="H317" i="16" s="1"/>
  <c r="M317" i="19" s="1"/>
  <c r="R317" i="19" s="1"/>
  <c r="L215" i="11"/>
  <c r="M215" i="11" s="1"/>
  <c r="H215" i="16" s="1"/>
  <c r="M215" i="19" s="1"/>
  <c r="R215" i="19" s="1"/>
  <c r="L171" i="11"/>
  <c r="M171" i="11" s="1"/>
  <c r="H171" i="16" s="1"/>
  <c r="M171" i="19" s="1"/>
  <c r="R171" i="19" s="1"/>
  <c r="L292" i="11"/>
  <c r="M292" i="11" s="1"/>
  <c r="H292" i="16" s="1"/>
  <c r="M292" i="19" s="1"/>
  <c r="R292" i="19" s="1"/>
  <c r="L119" i="11"/>
  <c r="M119" i="11" s="1"/>
  <c r="H119" i="16" s="1"/>
  <c r="M119" i="19" s="1"/>
  <c r="R119" i="19" s="1"/>
  <c r="L232" i="11"/>
  <c r="M232" i="11" s="1"/>
  <c r="H232" i="16" s="1"/>
  <c r="M232" i="19" s="1"/>
  <c r="R232" i="19" s="1"/>
  <c r="L77" i="11"/>
  <c r="M77" i="11" s="1"/>
  <c r="H77" i="16" s="1"/>
  <c r="M77" i="19" s="1"/>
  <c r="R77" i="19" s="1"/>
  <c r="L285" i="11"/>
  <c r="M285" i="11" s="1"/>
  <c r="H285" i="16" s="1"/>
  <c r="M285" i="19" s="1"/>
  <c r="R285" i="19" s="1"/>
  <c r="L112" i="11"/>
  <c r="M112" i="11" s="1"/>
  <c r="H112" i="16" s="1"/>
  <c r="M112" i="19" s="1"/>
  <c r="R112" i="19" s="1"/>
  <c r="L75" i="11"/>
  <c r="M75" i="11" s="1"/>
  <c r="H75" i="16" s="1"/>
  <c r="M75" i="19" s="1"/>
  <c r="R75" i="19" s="1"/>
  <c r="L82" i="11"/>
  <c r="M82" i="11" s="1"/>
  <c r="H82" i="16" s="1"/>
  <c r="M82" i="19" s="1"/>
  <c r="R82" i="19" s="1"/>
  <c r="L210" i="11"/>
  <c r="M210" i="11" s="1"/>
  <c r="H210" i="16" s="1"/>
  <c r="M210" i="19" s="1"/>
  <c r="R210" i="19" s="1"/>
  <c r="L111" i="11"/>
  <c r="M111" i="11" s="1"/>
  <c r="H111" i="16" s="1"/>
  <c r="M111" i="19" s="1"/>
  <c r="R111" i="19" s="1"/>
  <c r="L326" i="11"/>
  <c r="M326" i="11" s="1"/>
  <c r="H326" i="16" s="1"/>
  <c r="M326" i="19" s="1"/>
  <c r="R326" i="19" s="1"/>
  <c r="L159" i="11"/>
  <c r="M159" i="11" s="1"/>
  <c r="H159" i="16" s="1"/>
  <c r="M159" i="19" s="1"/>
  <c r="R159" i="19" s="1"/>
  <c r="L43" i="11"/>
  <c r="M43" i="11" s="1"/>
  <c r="H43" i="16" s="1"/>
  <c r="M43" i="19" s="1"/>
  <c r="R43" i="19" s="1"/>
  <c r="L244" i="11"/>
  <c r="M244" i="11" s="1"/>
  <c r="H244" i="16" s="1"/>
  <c r="M244" i="19" s="1"/>
  <c r="R244" i="19" s="1"/>
  <c r="L289" i="11"/>
  <c r="M289" i="11" s="1"/>
  <c r="H289" i="16" s="1"/>
  <c r="M289" i="19" s="1"/>
  <c r="R289" i="19" s="1"/>
  <c r="L62" i="11"/>
  <c r="M62" i="11" s="1"/>
  <c r="H62" i="16" s="1"/>
  <c r="M62" i="19" s="1"/>
  <c r="R62" i="19" s="1"/>
  <c r="L277" i="11"/>
  <c r="M277" i="11" s="1"/>
  <c r="H277" i="16" s="1"/>
  <c r="M277" i="19" s="1"/>
  <c r="R277" i="19" s="1"/>
  <c r="L167" i="11"/>
  <c r="M167" i="11" s="1"/>
  <c r="H167" i="16" s="1"/>
  <c r="M167" i="19" s="1"/>
  <c r="R167" i="19" s="1"/>
  <c r="L182" i="11"/>
  <c r="M182" i="11" s="1"/>
  <c r="H182" i="16" s="1"/>
  <c r="M182" i="19" s="1"/>
  <c r="R182" i="19" s="1"/>
  <c r="L12" i="11"/>
  <c r="M12" i="11" s="1"/>
  <c r="H12" i="16" s="1"/>
  <c r="M12" i="19" s="1"/>
  <c r="R12" i="19" s="1"/>
  <c r="L49" i="11"/>
  <c r="M49" i="11" s="1"/>
  <c r="H49" i="16" s="1"/>
  <c r="M49" i="19" s="1"/>
  <c r="R49" i="19" s="1"/>
  <c r="L51" i="11"/>
  <c r="M51" i="11" s="1"/>
  <c r="H51" i="16" s="1"/>
  <c r="M51" i="19" s="1"/>
  <c r="R51" i="19" s="1"/>
  <c r="L179" i="11"/>
  <c r="M179" i="11" s="1"/>
  <c r="H179" i="16" s="1"/>
  <c r="M179" i="19" s="1"/>
  <c r="R179" i="19" s="1"/>
  <c r="L311" i="11"/>
  <c r="M311" i="11" s="1"/>
  <c r="H311" i="16" s="1"/>
  <c r="M311" i="19" s="1"/>
  <c r="R311" i="19" s="1"/>
  <c r="L165" i="11"/>
  <c r="M165" i="11" s="1"/>
  <c r="H165" i="16" s="1"/>
  <c r="M165" i="19" s="1"/>
  <c r="R165" i="19" s="1"/>
  <c r="L100" i="11"/>
  <c r="M100" i="11" s="1"/>
  <c r="H100" i="16" s="1"/>
  <c r="M100" i="19" s="1"/>
  <c r="R100" i="19" s="1"/>
  <c r="L287" i="11"/>
  <c r="M287" i="11" s="1"/>
  <c r="H287" i="16" s="1"/>
  <c r="M287" i="19" s="1"/>
  <c r="R287" i="19" s="1"/>
  <c r="L131" i="11"/>
  <c r="M131" i="11" s="1"/>
  <c r="H131" i="16" s="1"/>
  <c r="M131" i="19" s="1"/>
  <c r="R131" i="19" s="1"/>
  <c r="L321" i="11"/>
  <c r="M321" i="11" s="1"/>
  <c r="H321" i="16" s="1"/>
  <c r="M321" i="19" s="1"/>
  <c r="R321" i="19" s="1"/>
  <c r="L207" i="11"/>
  <c r="M207" i="11" s="1"/>
  <c r="H207" i="16" s="1"/>
  <c r="M207" i="19" s="1"/>
  <c r="R207" i="19" s="1"/>
  <c r="L84" i="11"/>
  <c r="M84" i="11" s="1"/>
  <c r="H84" i="16" s="1"/>
  <c r="M84" i="19" s="1"/>
  <c r="R84" i="19" s="1"/>
  <c r="L143" i="11"/>
  <c r="M143" i="11" s="1"/>
  <c r="H143" i="16" s="1"/>
  <c r="M143" i="19" s="1"/>
  <c r="R143" i="19" s="1"/>
  <c r="L81" i="11"/>
  <c r="M81" i="11" s="1"/>
  <c r="H81" i="16" s="1"/>
  <c r="M81" i="19" s="1"/>
  <c r="R81" i="19" s="1"/>
  <c r="L91" i="11"/>
  <c r="M91" i="11" s="1"/>
  <c r="H91" i="16" s="1"/>
  <c r="M91" i="19" s="1"/>
  <c r="R91" i="19" s="1"/>
  <c r="L153" i="11"/>
  <c r="M153" i="11" s="1"/>
  <c r="H153" i="16" s="1"/>
  <c r="M153" i="19" s="1"/>
  <c r="R153" i="19" s="1"/>
  <c r="L188" i="11"/>
  <c r="M188" i="11" s="1"/>
  <c r="H188" i="16" s="1"/>
  <c r="M188" i="19" s="1"/>
  <c r="R188" i="19" s="1"/>
  <c r="L26" i="11"/>
  <c r="M26" i="11" s="1"/>
  <c r="H26" i="16" s="1"/>
  <c r="M26" i="19" s="1"/>
  <c r="R26" i="19" s="1"/>
  <c r="L242" i="11"/>
  <c r="M242" i="11" s="1"/>
  <c r="H242" i="16" s="1"/>
  <c r="M242" i="19" s="1"/>
  <c r="R242" i="19" s="1"/>
  <c r="L290" i="11"/>
  <c r="M290" i="11" s="1"/>
  <c r="H290" i="16" s="1"/>
  <c r="M290" i="19" s="1"/>
  <c r="R290" i="19" s="1"/>
  <c r="L33" i="11"/>
  <c r="M33" i="11" s="1"/>
  <c r="H33" i="16" s="1"/>
  <c r="M33" i="19" s="1"/>
  <c r="R33" i="19" s="1"/>
  <c r="L20" i="11"/>
  <c r="M20" i="11" s="1"/>
  <c r="H20" i="16" s="1"/>
  <c r="M20" i="19" s="1"/>
  <c r="R20" i="19" s="1"/>
  <c r="L202" i="11"/>
  <c r="M202" i="11" s="1"/>
  <c r="H202" i="16" s="1"/>
  <c r="M202" i="19" s="1"/>
  <c r="R202" i="19" s="1"/>
  <c r="L149" i="11"/>
  <c r="M149" i="11" s="1"/>
  <c r="H149" i="16" s="1"/>
  <c r="M149" i="19" s="1"/>
  <c r="R149" i="19" s="1"/>
  <c r="L169" i="11"/>
  <c r="M169" i="11" s="1"/>
  <c r="H169" i="16" s="1"/>
  <c r="M169" i="19" s="1"/>
  <c r="R169" i="19" s="1"/>
  <c r="L174" i="11"/>
  <c r="M174" i="11" s="1"/>
  <c r="H174" i="16" s="1"/>
  <c r="M174" i="19" s="1"/>
  <c r="R174" i="19" s="1"/>
  <c r="L201" i="11"/>
  <c r="M201" i="11" s="1"/>
  <c r="H201" i="16" s="1"/>
  <c r="M201" i="19" s="1"/>
  <c r="R201" i="19" s="1"/>
  <c r="L241" i="11"/>
  <c r="M241" i="11" s="1"/>
  <c r="H241" i="16" s="1"/>
  <c r="M241" i="19" s="1"/>
  <c r="R241" i="19" s="1"/>
  <c r="O332" i="12"/>
  <c r="R332" i="12" s="1"/>
  <c r="I332" i="16" s="1"/>
  <c r="N332" i="19" s="1"/>
  <c r="S332" i="19" s="1"/>
  <c r="O84" i="12"/>
  <c r="R84" i="12" s="1"/>
  <c r="I84" i="16" s="1"/>
  <c r="N84" i="19" s="1"/>
  <c r="S84" i="19" s="1"/>
  <c r="O130" i="12"/>
  <c r="R130" i="12" s="1"/>
  <c r="I130" i="16" s="1"/>
  <c r="N130" i="19" s="1"/>
  <c r="S130" i="19" s="1"/>
  <c r="O143" i="12"/>
  <c r="R143" i="12" s="1"/>
  <c r="I143" i="16" s="1"/>
  <c r="N143" i="19" s="1"/>
  <c r="S143" i="19" s="1"/>
  <c r="O326" i="12"/>
  <c r="R326" i="12" s="1"/>
  <c r="I326" i="16" s="1"/>
  <c r="N326" i="19" s="1"/>
  <c r="S326" i="19" s="1"/>
  <c r="O119" i="12"/>
  <c r="R119" i="12" s="1"/>
  <c r="I119" i="16" s="1"/>
  <c r="N119" i="19" s="1"/>
  <c r="S119" i="19" s="1"/>
  <c r="O250" i="12"/>
  <c r="R250" i="12" s="1"/>
  <c r="I250" i="16" s="1"/>
  <c r="N250" i="19" s="1"/>
  <c r="S250" i="19" s="1"/>
  <c r="O261" i="12"/>
  <c r="R261" i="12" s="1"/>
  <c r="I261" i="16" s="1"/>
  <c r="N261" i="19" s="1"/>
  <c r="S261" i="19" s="1"/>
  <c r="O264" i="12"/>
  <c r="R264" i="12" s="1"/>
  <c r="I264" i="16" s="1"/>
  <c r="N264" i="19" s="1"/>
  <c r="S264" i="19" s="1"/>
  <c r="O277" i="12"/>
  <c r="R277" i="12" s="1"/>
  <c r="I277" i="16" s="1"/>
  <c r="N277" i="19" s="1"/>
  <c r="S277" i="19" s="1"/>
  <c r="O128" i="12"/>
  <c r="R128" i="12" s="1"/>
  <c r="I128" i="16" s="1"/>
  <c r="N128" i="19" s="1"/>
  <c r="S128" i="19" s="1"/>
  <c r="O258" i="12"/>
  <c r="R258" i="12" s="1"/>
  <c r="I258" i="16" s="1"/>
  <c r="N258" i="19" s="1"/>
  <c r="S258" i="19" s="1"/>
  <c r="O307" i="12"/>
  <c r="R307" i="12" s="1"/>
  <c r="I307" i="16" s="1"/>
  <c r="N307" i="19" s="1"/>
  <c r="S307" i="19" s="1"/>
  <c r="O159" i="12"/>
  <c r="R159" i="12" s="1"/>
  <c r="I159" i="16" s="1"/>
  <c r="N159" i="19" s="1"/>
  <c r="S159" i="19" s="1"/>
  <c r="O156" i="12"/>
  <c r="R156" i="12" s="1"/>
  <c r="I156" i="16" s="1"/>
  <c r="N156" i="19" s="1"/>
  <c r="S156" i="19" s="1"/>
  <c r="O174" i="12"/>
  <c r="R174" i="12" s="1"/>
  <c r="I174" i="16" s="1"/>
  <c r="N174" i="19" s="1"/>
  <c r="S174" i="19" s="1"/>
  <c r="O308" i="12"/>
  <c r="R308" i="12" s="1"/>
  <c r="I308" i="16" s="1"/>
  <c r="N308" i="19" s="1"/>
  <c r="S308" i="19" s="1"/>
  <c r="O319" i="12"/>
  <c r="R319" i="12" s="1"/>
  <c r="I319" i="16" s="1"/>
  <c r="N319" i="19" s="1"/>
  <c r="S319" i="19" s="1"/>
  <c r="O251" i="12"/>
  <c r="R251" i="12" s="1"/>
  <c r="I251" i="16" s="1"/>
  <c r="N251" i="19" s="1"/>
  <c r="S251" i="19" s="1"/>
  <c r="O278" i="12"/>
  <c r="R278" i="12" s="1"/>
  <c r="I278" i="16" s="1"/>
  <c r="N278" i="19" s="1"/>
  <c r="S278" i="19" s="1"/>
  <c r="O296" i="12"/>
  <c r="R296" i="12" s="1"/>
  <c r="I296" i="16" s="1"/>
  <c r="N296" i="19" s="1"/>
  <c r="S296" i="19" s="1"/>
  <c r="O83" i="12"/>
  <c r="R83" i="12" s="1"/>
  <c r="I83" i="16" s="1"/>
  <c r="N83" i="19" s="1"/>
  <c r="S83" i="19" s="1"/>
  <c r="O35" i="12"/>
  <c r="R35" i="12" s="1"/>
  <c r="I35" i="16" s="1"/>
  <c r="N35" i="19" s="1"/>
  <c r="S35" i="19" s="1"/>
  <c r="O234" i="12"/>
  <c r="R234" i="12" s="1"/>
  <c r="I234" i="16" s="1"/>
  <c r="N234" i="19" s="1"/>
  <c r="S234" i="19" s="1"/>
  <c r="O170" i="12"/>
  <c r="R170" i="12" s="1"/>
  <c r="I170" i="16" s="1"/>
  <c r="N170" i="19" s="1"/>
  <c r="S170" i="19" s="1"/>
  <c r="O322" i="12"/>
  <c r="R322" i="12" s="1"/>
  <c r="I322" i="16" s="1"/>
  <c r="N322" i="19" s="1"/>
  <c r="S322" i="19" s="1"/>
  <c r="O115" i="12"/>
  <c r="R115" i="12" s="1"/>
  <c r="I115" i="16" s="1"/>
  <c r="N115" i="19" s="1"/>
  <c r="S115" i="19" s="1"/>
  <c r="O335" i="12"/>
  <c r="R335" i="12" s="1"/>
  <c r="I335" i="16" s="1"/>
  <c r="N335" i="19" s="1"/>
  <c r="S335" i="19" s="1"/>
  <c r="O60" i="12"/>
  <c r="R60" i="12" s="1"/>
  <c r="I60" i="16" s="1"/>
  <c r="N60" i="19" s="1"/>
  <c r="S60" i="19" s="1"/>
  <c r="O255" i="12"/>
  <c r="R255" i="12" s="1"/>
  <c r="I255" i="16" s="1"/>
  <c r="N255" i="19" s="1"/>
  <c r="S255" i="19" s="1"/>
  <c r="O189" i="12"/>
  <c r="R189" i="12" s="1"/>
  <c r="I189" i="16" s="1"/>
  <c r="N189" i="19" s="1"/>
  <c r="S189" i="19" s="1"/>
  <c r="O129" i="12"/>
  <c r="R129" i="12" s="1"/>
  <c r="I129" i="16" s="1"/>
  <c r="N129" i="19" s="1"/>
  <c r="S129" i="19" s="1"/>
  <c r="O229" i="12"/>
  <c r="R229" i="12" s="1"/>
  <c r="I229" i="16" s="1"/>
  <c r="N229" i="19" s="1"/>
  <c r="S229" i="19" s="1"/>
  <c r="O12" i="12"/>
  <c r="R12" i="12" s="1"/>
  <c r="I12" i="16" s="1"/>
  <c r="N12" i="19" s="1"/>
  <c r="S12" i="19" s="1"/>
  <c r="O219" i="12"/>
  <c r="R219" i="12" s="1"/>
  <c r="I219" i="16" s="1"/>
  <c r="N219" i="19" s="1"/>
  <c r="S219" i="19" s="1"/>
  <c r="O262" i="12"/>
  <c r="R262" i="12" s="1"/>
  <c r="I262" i="16" s="1"/>
  <c r="N262" i="19" s="1"/>
  <c r="S262" i="19" s="1"/>
  <c r="O145" i="12"/>
  <c r="R145" i="12" s="1"/>
  <c r="I145" i="16" s="1"/>
  <c r="N145" i="19" s="1"/>
  <c r="S145" i="19" s="1"/>
  <c r="O72" i="12"/>
  <c r="R72" i="12" s="1"/>
  <c r="I72" i="16" s="1"/>
  <c r="N72" i="19" s="1"/>
  <c r="S72" i="19" s="1"/>
  <c r="O155" i="12"/>
  <c r="R155" i="12" s="1"/>
  <c r="I155" i="16" s="1"/>
  <c r="N155" i="19" s="1"/>
  <c r="S155" i="19" s="1"/>
  <c r="O27" i="12"/>
  <c r="R27" i="12" s="1"/>
  <c r="I27" i="16" s="1"/>
  <c r="N27" i="19" s="1"/>
  <c r="S27" i="19" s="1"/>
  <c r="O200" i="12"/>
  <c r="R200" i="12" s="1"/>
  <c r="I200" i="16" s="1"/>
  <c r="N200" i="19" s="1"/>
  <c r="S200" i="19" s="1"/>
  <c r="O103" i="12"/>
  <c r="R103" i="12" s="1"/>
  <c r="I103" i="16" s="1"/>
  <c r="N103" i="19" s="1"/>
  <c r="S103" i="19" s="1"/>
  <c r="O144" i="12"/>
  <c r="R144" i="12" s="1"/>
  <c r="I144" i="16" s="1"/>
  <c r="N144" i="19" s="1"/>
  <c r="S144" i="19" s="1"/>
  <c r="O18" i="12"/>
  <c r="R18" i="12" s="1"/>
  <c r="I18" i="16" s="1"/>
  <c r="N18" i="19" s="1"/>
  <c r="S18" i="19" s="1"/>
  <c r="O233" i="12"/>
  <c r="R233" i="12" s="1"/>
  <c r="I233" i="16" s="1"/>
  <c r="N233" i="19" s="1"/>
  <c r="S233" i="19" s="1"/>
  <c r="O221" i="12"/>
  <c r="R221" i="12" s="1"/>
  <c r="I221" i="16" s="1"/>
  <c r="N221" i="19" s="1"/>
  <c r="S221" i="19" s="1"/>
  <c r="O167" i="12"/>
  <c r="R167" i="12" s="1"/>
  <c r="I167" i="16" s="1"/>
  <c r="N167" i="19" s="1"/>
  <c r="S167" i="19" s="1"/>
  <c r="O182" i="12"/>
  <c r="R182" i="12" s="1"/>
  <c r="I182" i="16" s="1"/>
  <c r="N182" i="19" s="1"/>
  <c r="S182" i="19" s="1"/>
  <c r="O173" i="12"/>
  <c r="R173" i="12" s="1"/>
  <c r="I173" i="16" s="1"/>
  <c r="N173" i="19" s="1"/>
  <c r="S173" i="19" s="1"/>
  <c r="O239" i="12"/>
  <c r="R239" i="12" s="1"/>
  <c r="I239" i="16" s="1"/>
  <c r="N239" i="19" s="1"/>
  <c r="S239" i="19" s="1"/>
  <c r="O166" i="12"/>
  <c r="R166" i="12" s="1"/>
  <c r="I166" i="16" s="1"/>
  <c r="N166" i="19" s="1"/>
  <c r="S166" i="19" s="1"/>
  <c r="O314" i="12"/>
  <c r="R314" i="12" s="1"/>
  <c r="I314" i="16" s="1"/>
  <c r="N314" i="19" s="1"/>
  <c r="S314" i="19" s="1"/>
  <c r="O52" i="12"/>
  <c r="R52" i="12" s="1"/>
  <c r="I52" i="16" s="1"/>
  <c r="N52" i="19" s="1"/>
  <c r="S52" i="19" s="1"/>
  <c r="O236" i="12"/>
  <c r="R236" i="12" s="1"/>
  <c r="I236" i="16" s="1"/>
  <c r="N236" i="19" s="1"/>
  <c r="S236" i="19" s="1"/>
  <c r="O111" i="12"/>
  <c r="R111" i="12" s="1"/>
  <c r="I111" i="16" s="1"/>
  <c r="N111" i="19" s="1"/>
  <c r="S111" i="19" s="1"/>
  <c r="O215" i="12"/>
  <c r="R215" i="12" s="1"/>
  <c r="I215" i="16" s="1"/>
  <c r="N215" i="19" s="1"/>
  <c r="S215" i="19" s="1"/>
  <c r="O149" i="12"/>
  <c r="R149" i="12" s="1"/>
  <c r="I149" i="16" s="1"/>
  <c r="N149" i="19" s="1"/>
  <c r="S149" i="19" s="1"/>
  <c r="O162" i="12"/>
  <c r="R162" i="12" s="1"/>
  <c r="I162" i="16" s="1"/>
  <c r="N162" i="19" s="1"/>
  <c r="S162" i="19" s="1"/>
  <c r="O109" i="12"/>
  <c r="R109" i="12" s="1"/>
  <c r="I109" i="16" s="1"/>
  <c r="N109" i="19" s="1"/>
  <c r="S109" i="19" s="1"/>
  <c r="O302" i="12"/>
  <c r="R302" i="12" s="1"/>
  <c r="I302" i="16" s="1"/>
  <c r="N302" i="19" s="1"/>
  <c r="S302" i="19" s="1"/>
  <c r="O195" i="12"/>
  <c r="R195" i="12" s="1"/>
  <c r="I195" i="16" s="1"/>
  <c r="N195" i="19" s="1"/>
  <c r="S195" i="19" s="1"/>
  <c r="O206" i="12"/>
  <c r="R206" i="12" s="1"/>
  <c r="I206" i="16" s="1"/>
  <c r="N206" i="19" s="1"/>
  <c r="S206" i="19" s="1"/>
  <c r="O199" i="12"/>
  <c r="R199" i="12" s="1"/>
  <c r="I199" i="16" s="1"/>
  <c r="N199" i="19" s="1"/>
  <c r="S199" i="19" s="1"/>
  <c r="O24" i="12"/>
  <c r="R24" i="12" s="1"/>
  <c r="I24" i="16" s="1"/>
  <c r="N24" i="19" s="1"/>
  <c r="S24" i="19" s="1"/>
  <c r="O256" i="12"/>
  <c r="R256" i="12" s="1"/>
  <c r="I256" i="16" s="1"/>
  <c r="N256" i="19" s="1"/>
  <c r="S256" i="19" s="1"/>
  <c r="O242" i="12"/>
  <c r="R242" i="12" s="1"/>
  <c r="I242" i="16" s="1"/>
  <c r="N242" i="19" s="1"/>
  <c r="S242" i="19" s="1"/>
  <c r="O19" i="12"/>
  <c r="R19" i="12" s="1"/>
  <c r="I19" i="16" s="1"/>
  <c r="N19" i="19" s="1"/>
  <c r="S19" i="19" s="1"/>
  <c r="O10" i="12"/>
  <c r="R10" i="12" s="1"/>
  <c r="I10" i="16" s="1"/>
  <c r="N10" i="19" s="1"/>
  <c r="S10" i="19" s="1"/>
  <c r="O168" i="12"/>
  <c r="R168" i="12" s="1"/>
  <c r="I168" i="16" s="1"/>
  <c r="N168" i="19" s="1"/>
  <c r="S168" i="19" s="1"/>
  <c r="O222" i="12"/>
  <c r="R222" i="12" s="1"/>
  <c r="I222" i="16" s="1"/>
  <c r="N222" i="19" s="1"/>
  <c r="S222" i="19" s="1"/>
  <c r="O291" i="12"/>
  <c r="R291" i="12" s="1"/>
  <c r="I291" i="16" s="1"/>
  <c r="N291" i="19" s="1"/>
  <c r="S291" i="19" s="1"/>
  <c r="O25" i="12"/>
  <c r="R25" i="12" s="1"/>
  <c r="I25" i="16" s="1"/>
  <c r="N25" i="19" s="1"/>
  <c r="S25" i="19" s="1"/>
  <c r="O14" i="12"/>
  <c r="R14" i="12" s="1"/>
  <c r="I14" i="16" s="1"/>
  <c r="N14" i="19" s="1"/>
  <c r="S14" i="19" s="1"/>
  <c r="O253" i="12"/>
  <c r="R253" i="12" s="1"/>
  <c r="I253" i="16" s="1"/>
  <c r="N253" i="19" s="1"/>
  <c r="S253" i="19" s="1"/>
  <c r="O220" i="12"/>
  <c r="R220" i="12" s="1"/>
  <c r="I220" i="16" s="1"/>
  <c r="N220" i="19" s="1"/>
  <c r="S220" i="19" s="1"/>
  <c r="O225" i="12"/>
  <c r="R225" i="12" s="1"/>
  <c r="I225" i="16" s="1"/>
  <c r="N225" i="19" s="1"/>
  <c r="S225" i="19" s="1"/>
  <c r="O47" i="12"/>
  <c r="R47" i="12" s="1"/>
  <c r="I47" i="16" s="1"/>
  <c r="N47" i="19" s="1"/>
  <c r="S47" i="19" s="1"/>
  <c r="O45" i="12"/>
  <c r="R45" i="12" s="1"/>
  <c r="I45" i="16" s="1"/>
  <c r="N45" i="19" s="1"/>
  <c r="S45" i="19" s="1"/>
  <c r="O216" i="12"/>
  <c r="R216" i="12" s="1"/>
  <c r="I216" i="16" s="1"/>
  <c r="N216" i="19" s="1"/>
  <c r="S216" i="19" s="1"/>
  <c r="O23" i="12"/>
  <c r="R23" i="12" s="1"/>
  <c r="I23" i="16" s="1"/>
  <c r="N23" i="19" s="1"/>
  <c r="S23" i="19" s="1"/>
  <c r="O232" i="12"/>
  <c r="R232" i="12" s="1"/>
  <c r="I232" i="16" s="1"/>
  <c r="N232" i="19" s="1"/>
  <c r="S232" i="19" s="1"/>
  <c r="O331" i="12"/>
  <c r="R331" i="12" s="1"/>
  <c r="I331" i="16" s="1"/>
  <c r="N331" i="19" s="1"/>
  <c r="S331" i="19" s="1"/>
  <c r="O55" i="12"/>
  <c r="R55" i="12" s="1"/>
  <c r="I55" i="16" s="1"/>
  <c r="N55" i="19" s="1"/>
  <c r="S55" i="19" s="1"/>
  <c r="O315" i="12"/>
  <c r="R315" i="12" s="1"/>
  <c r="I315" i="16" s="1"/>
  <c r="N315" i="19" s="1"/>
  <c r="S315" i="19" s="1"/>
  <c r="O181" i="12"/>
  <c r="R181" i="12" s="1"/>
  <c r="I181" i="16" s="1"/>
  <c r="N181" i="19" s="1"/>
  <c r="S181" i="19" s="1"/>
  <c r="O248" i="12"/>
  <c r="R248" i="12" s="1"/>
  <c r="I248" i="16" s="1"/>
  <c r="N248" i="19" s="1"/>
  <c r="S248" i="19" s="1"/>
  <c r="O183" i="12"/>
  <c r="R183" i="12" s="1"/>
  <c r="I183" i="16" s="1"/>
  <c r="N183" i="19" s="1"/>
  <c r="S183" i="19" s="1"/>
  <c r="O7" i="12"/>
  <c r="R7" i="12" s="1"/>
  <c r="I7" i="16" s="1"/>
  <c r="N7" i="19" s="1"/>
  <c r="S7" i="19" s="1"/>
  <c r="L41" i="11"/>
  <c r="M41" i="11" s="1"/>
  <c r="H41" i="16" s="1"/>
  <c r="M41" i="19" s="1"/>
  <c r="R41" i="19" s="1"/>
  <c r="L22" i="11"/>
  <c r="M22" i="11" s="1"/>
  <c r="H22" i="16" s="1"/>
  <c r="M22" i="19" s="1"/>
  <c r="R22" i="19" s="1"/>
  <c r="L173" i="11"/>
  <c r="M173" i="11" s="1"/>
  <c r="H173" i="16" s="1"/>
  <c r="M173" i="19" s="1"/>
  <c r="R173" i="19" s="1"/>
  <c r="L258" i="11"/>
  <c r="M258" i="11" s="1"/>
  <c r="H258" i="16" s="1"/>
  <c r="M258" i="19" s="1"/>
  <c r="R258" i="19" s="1"/>
  <c r="L240" i="11"/>
  <c r="M240" i="11" s="1"/>
  <c r="H240" i="16" s="1"/>
  <c r="M240" i="19" s="1"/>
  <c r="R240" i="19" s="1"/>
  <c r="L211" i="11"/>
  <c r="M211" i="11" s="1"/>
  <c r="H211" i="16" s="1"/>
  <c r="M211" i="19" s="1"/>
  <c r="R211" i="19" s="1"/>
  <c r="L162" i="11"/>
  <c r="M162" i="11" s="1"/>
  <c r="H162" i="16" s="1"/>
  <c r="M162" i="19" s="1"/>
  <c r="R162" i="19" s="1"/>
  <c r="L109" i="11"/>
  <c r="M109" i="11" s="1"/>
  <c r="H109" i="16" s="1"/>
  <c r="M109" i="19" s="1"/>
  <c r="R109" i="19" s="1"/>
  <c r="L106" i="11"/>
  <c r="M106" i="11" s="1"/>
  <c r="H106" i="16" s="1"/>
  <c r="M106" i="19" s="1"/>
  <c r="R106" i="19" s="1"/>
  <c r="L156" i="11"/>
  <c r="M156" i="11" s="1"/>
  <c r="H156" i="16" s="1"/>
  <c r="M156" i="19" s="1"/>
  <c r="R156" i="19" s="1"/>
  <c r="L252" i="11"/>
  <c r="M252" i="11" s="1"/>
  <c r="H252" i="16" s="1"/>
  <c r="M252" i="19" s="1"/>
  <c r="R252" i="19" s="1"/>
  <c r="L190" i="11"/>
  <c r="M190" i="11" s="1"/>
  <c r="H190" i="16" s="1"/>
  <c r="M190" i="19" s="1"/>
  <c r="R190" i="19" s="1"/>
  <c r="L114" i="11"/>
  <c r="M114" i="11" s="1"/>
  <c r="H114" i="16" s="1"/>
  <c r="M114" i="19" s="1"/>
  <c r="R114" i="19" s="1"/>
  <c r="R286" i="9"/>
  <c r="F286" i="16" s="1"/>
  <c r="K286" i="19" s="1"/>
  <c r="R66" i="9"/>
  <c r="F66" i="16" s="1"/>
  <c r="K66" i="19" s="1"/>
  <c r="R30" i="9"/>
  <c r="F30" i="16" s="1"/>
  <c r="K30" i="19" s="1"/>
  <c r="R274" i="9"/>
  <c r="F274" i="16" s="1"/>
  <c r="K274" i="19" s="1"/>
  <c r="R20" i="9"/>
  <c r="F20" i="16" s="1"/>
  <c r="K20" i="19" s="1"/>
  <c r="R213" i="9"/>
  <c r="F213" i="16" s="1"/>
  <c r="K213" i="19" s="1"/>
  <c r="R5" i="9"/>
  <c r="R269" i="9"/>
  <c r="F269" i="16" s="1"/>
  <c r="K269" i="19" s="1"/>
  <c r="R67" i="9"/>
  <c r="F67" i="16" s="1"/>
  <c r="K67" i="19" s="1"/>
  <c r="R100" i="9"/>
  <c r="F100" i="16" s="1"/>
  <c r="K100" i="19" s="1"/>
  <c r="R235" i="9"/>
  <c r="F235" i="16" s="1"/>
  <c r="K235" i="19" s="1"/>
  <c r="R260" i="9"/>
  <c r="F260" i="16" s="1"/>
  <c r="K260" i="19" s="1"/>
  <c r="R156" i="9"/>
  <c r="F156" i="16" s="1"/>
  <c r="K156" i="19" s="1"/>
  <c r="R17" i="9"/>
  <c r="F17" i="16" s="1"/>
  <c r="K17" i="19" s="1"/>
  <c r="R276" i="9"/>
  <c r="F276" i="16" s="1"/>
  <c r="K276" i="19" s="1"/>
  <c r="R192" i="9"/>
  <c r="F192" i="16" s="1"/>
  <c r="K192" i="19" s="1"/>
  <c r="R287" i="9"/>
  <c r="F287" i="16" s="1"/>
  <c r="K287" i="19" s="1"/>
  <c r="R325" i="9"/>
  <c r="F325" i="16" s="1"/>
  <c r="K325" i="19" s="1"/>
  <c r="R186" i="9"/>
  <c r="F186" i="16" s="1"/>
  <c r="K186" i="19" s="1"/>
  <c r="R279" i="9"/>
  <c r="F279" i="16" s="1"/>
  <c r="K279" i="19" s="1"/>
  <c r="R275" i="9"/>
  <c r="F275" i="16" s="1"/>
  <c r="K275" i="19" s="1"/>
  <c r="R138" i="9"/>
  <c r="F138" i="16" s="1"/>
  <c r="K138" i="19" s="1"/>
  <c r="R224" i="9"/>
  <c r="F224" i="16" s="1"/>
  <c r="K224" i="19" s="1"/>
  <c r="Q125" i="12"/>
  <c r="R37" i="9"/>
  <c r="F37" i="16" s="1"/>
  <c r="K37" i="19" s="1"/>
  <c r="R68" i="9"/>
  <c r="F68" i="16" s="1"/>
  <c r="K68" i="19" s="1"/>
  <c r="R40" i="9"/>
  <c r="F40" i="16" s="1"/>
  <c r="K40" i="19" s="1"/>
  <c r="R152" i="9"/>
  <c r="F152" i="16" s="1"/>
  <c r="K152" i="19" s="1"/>
  <c r="R80" i="9"/>
  <c r="F80" i="16" s="1"/>
  <c r="K80" i="19" s="1"/>
  <c r="R171" i="9"/>
  <c r="F171" i="16" s="1"/>
  <c r="K171" i="19" s="1"/>
  <c r="R185" i="9"/>
  <c r="F185" i="16" s="1"/>
  <c r="K185" i="19" s="1"/>
  <c r="R161" i="9"/>
  <c r="F161" i="16" s="1"/>
  <c r="K161" i="19" s="1"/>
  <c r="R214" i="9"/>
  <c r="F214" i="16" s="1"/>
  <c r="K214" i="19" s="1"/>
  <c r="R298" i="9"/>
  <c r="F298" i="16" s="1"/>
  <c r="K298" i="19" s="1"/>
  <c r="R273" i="9"/>
  <c r="F273" i="16" s="1"/>
  <c r="K273" i="19" s="1"/>
  <c r="R283" i="9"/>
  <c r="F283" i="16" s="1"/>
  <c r="K283" i="19" s="1"/>
  <c r="R292" i="9"/>
  <c r="F292" i="16" s="1"/>
  <c r="K292" i="19" s="1"/>
  <c r="R157" i="9"/>
  <c r="F157" i="16" s="1"/>
  <c r="K157" i="19" s="1"/>
  <c r="R329" i="9"/>
  <c r="F329" i="16" s="1"/>
  <c r="K329" i="19" s="1"/>
  <c r="R231" i="9"/>
  <c r="F231" i="16" s="1"/>
  <c r="K231" i="19" s="1"/>
  <c r="R217" i="9"/>
  <c r="F217" i="16" s="1"/>
  <c r="K217" i="19" s="1"/>
  <c r="R96" i="9"/>
  <c r="F96" i="16" s="1"/>
  <c r="K96" i="19" s="1"/>
  <c r="R301" i="9"/>
  <c r="F301" i="16" s="1"/>
  <c r="K301" i="19" s="1"/>
  <c r="R61" i="9"/>
  <c r="F61" i="16" s="1"/>
  <c r="K61" i="19" s="1"/>
  <c r="R57" i="9"/>
  <c r="F57" i="16" s="1"/>
  <c r="K57" i="19" s="1"/>
  <c r="R208" i="9"/>
  <c r="F208" i="16" s="1"/>
  <c r="K208" i="19" s="1"/>
  <c r="R313" i="9"/>
  <c r="F313" i="16" s="1"/>
  <c r="K313" i="19" s="1"/>
  <c r="R316" i="9"/>
  <c r="F316" i="16" s="1"/>
  <c r="K316" i="19" s="1"/>
  <c r="R105" i="9"/>
  <c r="F105" i="16" s="1"/>
  <c r="K105" i="19" s="1"/>
  <c r="R294" i="9"/>
  <c r="F294" i="16" s="1"/>
  <c r="K294" i="19" s="1"/>
  <c r="R140" i="9"/>
  <c r="F140" i="16" s="1"/>
  <c r="K140" i="19" s="1"/>
  <c r="R327" i="9"/>
  <c r="F327" i="16" s="1"/>
  <c r="K327" i="19" s="1"/>
  <c r="R227" i="9"/>
  <c r="F227" i="16" s="1"/>
  <c r="K227" i="19" s="1"/>
  <c r="R24" i="9"/>
  <c r="F24" i="16" s="1"/>
  <c r="K24" i="19" s="1"/>
  <c r="R285" i="9"/>
  <c r="F285" i="16" s="1"/>
  <c r="K285" i="19" s="1"/>
  <c r="R90" i="9"/>
  <c r="F90" i="16" s="1"/>
  <c r="K90" i="19" s="1"/>
  <c r="R177" i="9"/>
  <c r="F177" i="16" s="1"/>
  <c r="K177" i="19" s="1"/>
  <c r="R230" i="9"/>
  <c r="F230" i="16" s="1"/>
  <c r="K230" i="19" s="1"/>
  <c r="R154" i="9"/>
  <c r="F154" i="16" s="1"/>
  <c r="K154" i="19" s="1"/>
  <c r="R74" i="9"/>
  <c r="F74" i="16" s="1"/>
  <c r="K74" i="19" s="1"/>
  <c r="R289" i="9"/>
  <c r="F289" i="16" s="1"/>
  <c r="K289" i="19" s="1"/>
  <c r="R62" i="9"/>
  <c r="F62" i="16" s="1"/>
  <c r="K62" i="19" s="1"/>
  <c r="R179" i="9"/>
  <c r="F179" i="16" s="1"/>
  <c r="K179" i="19" s="1"/>
  <c r="R69" i="9"/>
  <c r="F69" i="16" s="1"/>
  <c r="K69" i="19" s="1"/>
  <c r="R123" i="9"/>
  <c r="F123" i="16" s="1"/>
  <c r="K123" i="19" s="1"/>
  <c r="R183" i="9"/>
  <c r="F183" i="16" s="1"/>
  <c r="K183" i="19" s="1"/>
  <c r="R311" i="9"/>
  <c r="F311" i="16" s="1"/>
  <c r="K311" i="19" s="1"/>
  <c r="R56" i="9"/>
  <c r="F56" i="16" s="1"/>
  <c r="K56" i="19" s="1"/>
  <c r="R145" i="9"/>
  <c r="F145" i="16" s="1"/>
  <c r="K145" i="19" s="1"/>
  <c r="R155" i="9"/>
  <c r="F155" i="16" s="1"/>
  <c r="K155" i="19" s="1"/>
  <c r="R113" i="9"/>
  <c r="F113" i="16" s="1"/>
  <c r="K113" i="19" s="1"/>
  <c r="R314" i="9"/>
  <c r="F314" i="16" s="1"/>
  <c r="K314" i="19" s="1"/>
  <c r="R172" i="9"/>
  <c r="F172" i="16" s="1"/>
  <c r="K172" i="19" s="1"/>
  <c r="R38" i="9"/>
  <c r="F38" i="16" s="1"/>
  <c r="K38" i="19" s="1"/>
  <c r="R34" i="9"/>
  <c r="F34" i="16" s="1"/>
  <c r="K34" i="19" s="1"/>
  <c r="R28" i="9"/>
  <c r="F28" i="16" s="1"/>
  <c r="K28" i="19" s="1"/>
  <c r="R52" i="9"/>
  <c r="F52" i="16" s="1"/>
  <c r="K52" i="19" s="1"/>
  <c r="R236" i="9"/>
  <c r="F236" i="16" s="1"/>
  <c r="K236" i="19" s="1"/>
  <c r="R111" i="9"/>
  <c r="F111" i="16" s="1"/>
  <c r="K111" i="19" s="1"/>
  <c r="R9" i="9"/>
  <c r="F9" i="16" s="1"/>
  <c r="K9" i="19" s="1"/>
  <c r="R10" i="9"/>
  <c r="F10" i="16" s="1"/>
  <c r="K10" i="19" s="1"/>
  <c r="R168" i="9"/>
  <c r="F168" i="16" s="1"/>
  <c r="K168" i="19" s="1"/>
  <c r="R222" i="9"/>
  <c r="F222" i="16" s="1"/>
  <c r="K222" i="19" s="1"/>
  <c r="R91" i="9"/>
  <c r="F91" i="16" s="1"/>
  <c r="K91" i="19" s="1"/>
  <c r="R211" i="9"/>
  <c r="F211" i="16" s="1"/>
  <c r="K211" i="19" s="1"/>
  <c r="R127" i="9"/>
  <c r="F127" i="16" s="1"/>
  <c r="K127" i="19" s="1"/>
  <c r="R54" i="9"/>
  <c r="F54" i="16" s="1"/>
  <c r="K54" i="19" s="1"/>
  <c r="R246" i="9"/>
  <c r="F246" i="16" s="1"/>
  <c r="K246" i="19" s="1"/>
  <c r="R117" i="9"/>
  <c r="F117" i="16" s="1"/>
  <c r="K117" i="19" s="1"/>
  <c r="R234" i="9"/>
  <c r="F234" i="16" s="1"/>
  <c r="K234" i="19" s="1"/>
  <c r="R93" i="9"/>
  <c r="F93" i="16" s="1"/>
  <c r="K93" i="19" s="1"/>
  <c r="R174" i="9"/>
  <c r="F174" i="16" s="1"/>
  <c r="K174" i="19" s="1"/>
  <c r="R201" i="9"/>
  <c r="F201" i="16" s="1"/>
  <c r="K201" i="19" s="1"/>
  <c r="R241" i="9"/>
  <c r="F241" i="16" s="1"/>
  <c r="K241" i="19" s="1"/>
  <c r="R195" i="9"/>
  <c r="F195" i="16" s="1"/>
  <c r="K195" i="19" s="1"/>
  <c r="R263" i="9"/>
  <c r="F263" i="16" s="1"/>
  <c r="K263" i="19" s="1"/>
  <c r="R296" i="9"/>
  <c r="F296" i="16" s="1"/>
  <c r="K296" i="19" s="1"/>
  <c r="R83" i="9"/>
  <c r="F83" i="16" s="1"/>
  <c r="K83" i="19" s="1"/>
  <c r="R35" i="9"/>
  <c r="F35" i="16" s="1"/>
  <c r="K35" i="19" s="1"/>
  <c r="R188" i="9"/>
  <c r="F188" i="16" s="1"/>
  <c r="K188" i="19" s="1"/>
  <c r="R97" i="9"/>
  <c r="F97" i="16" s="1"/>
  <c r="K97" i="19" s="1"/>
  <c r="R116" i="9"/>
  <c r="F116" i="16" s="1"/>
  <c r="K116" i="19" s="1"/>
  <c r="R196" i="9"/>
  <c r="F196" i="16" s="1"/>
  <c r="K196" i="19" s="1"/>
  <c r="R89" i="9"/>
  <c r="F89" i="16" s="1"/>
  <c r="K89" i="19" s="1"/>
  <c r="R126" i="9"/>
  <c r="F126" i="16" s="1"/>
  <c r="K126" i="19" s="1"/>
  <c r="R107" i="9"/>
  <c r="F107" i="16" s="1"/>
  <c r="K107" i="19" s="1"/>
  <c r="R108" i="9"/>
  <c r="F108" i="16" s="1"/>
  <c r="K108" i="19" s="1"/>
  <c r="R244" i="9"/>
  <c r="F244" i="16" s="1"/>
  <c r="K244" i="19" s="1"/>
  <c r="R315" i="9"/>
  <c r="F315" i="16" s="1"/>
  <c r="K315" i="19" s="1"/>
  <c r="R181" i="9"/>
  <c r="F181" i="16" s="1"/>
  <c r="K181" i="19" s="1"/>
  <c r="R248" i="9"/>
  <c r="F248" i="16" s="1"/>
  <c r="K248" i="19" s="1"/>
  <c r="R278" i="9"/>
  <c r="F278" i="16" s="1"/>
  <c r="K278" i="19" s="1"/>
  <c r="R219" i="9"/>
  <c r="F219" i="16" s="1"/>
  <c r="K219" i="19" s="1"/>
  <c r="R6" i="9"/>
  <c r="F6" i="16" s="1"/>
  <c r="K6" i="19" s="1"/>
  <c r="R209" i="9"/>
  <c r="F209" i="16" s="1"/>
  <c r="K209" i="19" s="1"/>
  <c r="R124" i="9"/>
  <c r="F124" i="16" s="1"/>
  <c r="K124" i="19" s="1"/>
  <c r="R238" i="9"/>
  <c r="F238" i="16" s="1"/>
  <c r="K238" i="19" s="1"/>
  <c r="R26" i="9"/>
  <c r="F26" i="16" s="1"/>
  <c r="K26" i="19" s="1"/>
  <c r="R70" i="9"/>
  <c r="F70" i="16" s="1"/>
  <c r="K70" i="19" s="1"/>
  <c r="R180" i="9"/>
  <c r="F180" i="16" s="1"/>
  <c r="K180" i="19" s="1"/>
  <c r="R288" i="9"/>
  <c r="F288" i="16" s="1"/>
  <c r="K288" i="19" s="1"/>
  <c r="R77" i="9"/>
  <c r="F77" i="16" s="1"/>
  <c r="K77" i="19" s="1"/>
  <c r="R144" i="9"/>
  <c r="F144" i="16" s="1"/>
  <c r="K144" i="19" s="1"/>
  <c r="R99" i="9"/>
  <c r="F99" i="16" s="1"/>
  <c r="K99" i="19" s="1"/>
  <c r="R175" i="9"/>
  <c r="F175" i="16" s="1"/>
  <c r="K175" i="19" s="1"/>
  <c r="R218" i="9"/>
  <c r="F218" i="16" s="1"/>
  <c r="K218" i="19" s="1"/>
  <c r="R44" i="9"/>
  <c r="F44" i="16" s="1"/>
  <c r="K44" i="19" s="1"/>
  <c r="R328" i="9"/>
  <c r="F328" i="16" s="1"/>
  <c r="K328" i="19" s="1"/>
  <c r="R291" i="9"/>
  <c r="F291" i="16" s="1"/>
  <c r="K291" i="19" s="1"/>
  <c r="R25" i="9"/>
  <c r="F25" i="16" s="1"/>
  <c r="K25" i="19" s="1"/>
  <c r="R33" i="9"/>
  <c r="F33" i="16" s="1"/>
  <c r="K33" i="19" s="1"/>
  <c r="R147" i="9"/>
  <c r="F147" i="16" s="1"/>
  <c r="K147" i="19" s="1"/>
  <c r="R150" i="9"/>
  <c r="F150" i="16" s="1"/>
  <c r="K150" i="19" s="1"/>
  <c r="R197" i="9"/>
  <c r="F197" i="16" s="1"/>
  <c r="K197" i="19" s="1"/>
  <c r="R122" i="9"/>
  <c r="F122" i="16" s="1"/>
  <c r="K122" i="19" s="1"/>
  <c r="R85" i="9"/>
  <c r="F85" i="16" s="1"/>
  <c r="K85" i="19" s="1"/>
  <c r="R330" i="9"/>
  <c r="F330" i="16" s="1"/>
  <c r="K330" i="19" s="1"/>
  <c r="R203" i="9"/>
  <c r="F203" i="16" s="1"/>
  <c r="K203" i="19" s="1"/>
  <c r="R318" i="9"/>
  <c r="F318" i="16" s="1"/>
  <c r="K318" i="19" s="1"/>
  <c r="R135" i="9"/>
  <c r="F135" i="16" s="1"/>
  <c r="K135" i="19" s="1"/>
  <c r="R237" i="9"/>
  <c r="F237" i="16" s="1"/>
  <c r="K237" i="19" s="1"/>
  <c r="R199" i="9"/>
  <c r="F199" i="16" s="1"/>
  <c r="K199" i="19" s="1"/>
  <c r="R141" i="9"/>
  <c r="F141" i="16" s="1"/>
  <c r="K141" i="19" s="1"/>
  <c r="R88" i="9"/>
  <c r="F88" i="16" s="1"/>
  <c r="K88" i="19" s="1"/>
  <c r="R21" i="9"/>
  <c r="F21" i="16" s="1"/>
  <c r="K21" i="19" s="1"/>
  <c r="R49" i="9"/>
  <c r="F49" i="16" s="1"/>
  <c r="K49" i="19" s="1"/>
  <c r="R264" i="9"/>
  <c r="F264" i="16" s="1"/>
  <c r="K264" i="19" s="1"/>
  <c r="R151" i="9"/>
  <c r="F151" i="16" s="1"/>
  <c r="K151" i="19" s="1"/>
  <c r="R59" i="9"/>
  <c r="F59" i="16" s="1"/>
  <c r="K59" i="19" s="1"/>
  <c r="R41" i="9"/>
  <c r="F41" i="16" s="1"/>
  <c r="K41" i="19" s="1"/>
  <c r="R22" i="9"/>
  <c r="F22" i="16" s="1"/>
  <c r="K22" i="19" s="1"/>
  <c r="R139" i="9"/>
  <c r="F139" i="16" s="1"/>
  <c r="K139" i="19" s="1"/>
  <c r="R198" i="9"/>
  <c r="F198" i="16" s="1"/>
  <c r="K198" i="19" s="1"/>
  <c r="R14" i="9"/>
  <c r="F14" i="16" s="1"/>
  <c r="K14" i="19" s="1"/>
  <c r="R253" i="9"/>
  <c r="F253" i="16" s="1"/>
  <c r="K253" i="19" s="1"/>
  <c r="R220" i="9"/>
  <c r="F220" i="16" s="1"/>
  <c r="K220" i="19" s="1"/>
  <c r="R229" i="9"/>
  <c r="F229" i="16" s="1"/>
  <c r="K229" i="19" s="1"/>
  <c r="R225" i="9"/>
  <c r="F225" i="16" s="1"/>
  <c r="K225" i="19" s="1"/>
  <c r="R45" i="9"/>
  <c r="F45" i="16" s="1"/>
  <c r="K45" i="19" s="1"/>
  <c r="R23" i="9"/>
  <c r="F23" i="16" s="1"/>
  <c r="K23" i="19" s="1"/>
  <c r="R331" i="9"/>
  <c r="F331" i="16" s="1"/>
  <c r="K331" i="19" s="1"/>
  <c r="R242" i="9"/>
  <c r="F242" i="16" s="1"/>
  <c r="K242" i="19" s="1"/>
  <c r="R200" i="9"/>
  <c r="F200" i="16" s="1"/>
  <c r="K200" i="19" s="1"/>
  <c r="R187" i="9"/>
  <c r="F187" i="16" s="1"/>
  <c r="K187" i="19" s="1"/>
  <c r="R170" i="9"/>
  <c r="F170" i="16" s="1"/>
  <c r="K170" i="19" s="1"/>
  <c r="R245" i="9"/>
  <c r="F245" i="16" s="1"/>
  <c r="K245" i="19" s="1"/>
  <c r="R284" i="9"/>
  <c r="F284" i="16" s="1"/>
  <c r="K284" i="19" s="1"/>
  <c r="R304" i="9"/>
  <c r="F304" i="16" s="1"/>
  <c r="K304" i="19" s="1"/>
  <c r="R39" i="9"/>
  <c r="F39" i="16" s="1"/>
  <c r="K39" i="19" s="1"/>
  <c r="R258" i="9"/>
  <c r="F258" i="16" s="1"/>
  <c r="K258" i="19" s="1"/>
  <c r="R333" i="9"/>
  <c r="F333" i="16" s="1"/>
  <c r="K333" i="19" s="1"/>
  <c r="R212" i="9"/>
  <c r="F212" i="16" s="1"/>
  <c r="K212" i="19" s="1"/>
  <c r="R290" i="9"/>
  <c r="F290" i="16" s="1"/>
  <c r="K290" i="19" s="1"/>
  <c r="R159" i="9"/>
  <c r="F159" i="16" s="1"/>
  <c r="K159" i="19" s="1"/>
  <c r="R322" i="9"/>
  <c r="F322" i="16" s="1"/>
  <c r="K322" i="19" s="1"/>
  <c r="R115" i="9"/>
  <c r="F115" i="16" s="1"/>
  <c r="K115" i="19" s="1"/>
  <c r="R142" i="9"/>
  <c r="F142" i="16" s="1"/>
  <c r="K142" i="19" s="1"/>
  <c r="R204" i="9"/>
  <c r="F204" i="16" s="1"/>
  <c r="K204" i="19" s="1"/>
  <c r="R309" i="9"/>
  <c r="F309" i="16" s="1"/>
  <c r="K309" i="19" s="1"/>
  <c r="R271" i="9"/>
  <c r="F271" i="16" s="1"/>
  <c r="K271" i="19" s="1"/>
  <c r="R104" i="9"/>
  <c r="F104" i="16" s="1"/>
  <c r="K104" i="19" s="1"/>
  <c r="R335" i="9"/>
  <c r="F335" i="16" s="1"/>
  <c r="K335" i="19" s="1"/>
  <c r="R60" i="9"/>
  <c r="F60" i="16" s="1"/>
  <c r="K60" i="19" s="1"/>
  <c r="R255" i="9"/>
  <c r="F255" i="16" s="1"/>
  <c r="K255" i="19" s="1"/>
  <c r="R299" i="9"/>
  <c r="F299" i="16" s="1"/>
  <c r="K299" i="19" s="1"/>
  <c r="R243" i="9"/>
  <c r="F243" i="16" s="1"/>
  <c r="K243" i="19" s="1"/>
  <c r="R27" i="9"/>
  <c r="F27" i="16" s="1"/>
  <c r="K27" i="19" s="1"/>
  <c r="R103" i="9"/>
  <c r="F103" i="16" s="1"/>
  <c r="K103" i="19" s="1"/>
  <c r="R18" i="9"/>
  <c r="F18" i="16" s="1"/>
  <c r="K18" i="19" s="1"/>
  <c r="R11" i="9"/>
  <c r="F11" i="16" s="1"/>
  <c r="K11" i="19" s="1"/>
  <c r="R277" i="9"/>
  <c r="F277" i="16" s="1"/>
  <c r="K277" i="19" s="1"/>
  <c r="R134" i="9"/>
  <c r="F134" i="16" s="1"/>
  <c r="K134" i="19" s="1"/>
  <c r="R178" i="9"/>
  <c r="F178" i="16" s="1"/>
  <c r="K178" i="19" s="1"/>
  <c r="R46" i="9"/>
  <c r="F46" i="16" s="1"/>
  <c r="K46" i="19" s="1"/>
  <c r="R110" i="9"/>
  <c r="F110" i="16" s="1"/>
  <c r="K110" i="19" s="1"/>
  <c r="R160" i="9"/>
  <c r="F160" i="16" s="1"/>
  <c r="K160" i="19" s="1"/>
  <c r="R247" i="9"/>
  <c r="F247" i="16" s="1"/>
  <c r="K247" i="19" s="1"/>
  <c r="R163" i="9"/>
  <c r="F163" i="16" s="1"/>
  <c r="K163" i="19" s="1"/>
  <c r="R7" i="9"/>
  <c r="F7" i="16" s="1"/>
  <c r="K7" i="19" s="1"/>
  <c r="R310" i="9"/>
  <c r="F310" i="16" s="1"/>
  <c r="K310" i="19" s="1"/>
  <c r="R32" i="9"/>
  <c r="F32" i="16" s="1"/>
  <c r="K32" i="19" s="1"/>
  <c r="R31" i="9"/>
  <c r="F31" i="16" s="1"/>
  <c r="K31" i="19" s="1"/>
  <c r="R43" i="9"/>
  <c r="F43" i="16" s="1"/>
  <c r="K43" i="19" s="1"/>
  <c r="R193" i="9"/>
  <c r="F193" i="16" s="1"/>
  <c r="K193" i="19" s="1"/>
  <c r="R323" i="9"/>
  <c r="F323" i="16" s="1"/>
  <c r="K323" i="19" s="1"/>
  <c r="R293" i="9"/>
  <c r="F293" i="16" s="1"/>
  <c r="K293" i="19" s="1"/>
  <c r="R128" i="9"/>
  <c r="F128" i="16" s="1"/>
  <c r="K128" i="19" s="1"/>
  <c r="R146" i="9"/>
  <c r="F146" i="16" s="1"/>
  <c r="K146" i="19" s="1"/>
  <c r="R326" i="9"/>
  <c r="F326" i="16" s="1"/>
  <c r="K326" i="19" s="1"/>
  <c r="R64" i="9"/>
  <c r="F64" i="16" s="1"/>
  <c r="K64" i="19" s="1"/>
  <c r="R202" i="9"/>
  <c r="F202" i="16" s="1"/>
  <c r="K202" i="19" s="1"/>
  <c r="R65" i="9"/>
  <c r="F65" i="16" s="1"/>
  <c r="K65" i="19" s="1"/>
  <c r="R118" i="9"/>
  <c r="F118" i="16" s="1"/>
  <c r="K118" i="19" s="1"/>
  <c r="R102" i="9"/>
  <c r="F102" i="16" s="1"/>
  <c r="K102" i="19" s="1"/>
  <c r="R164" i="9"/>
  <c r="F164" i="16" s="1"/>
  <c r="K164" i="19" s="1"/>
  <c r="R42" i="9"/>
  <c r="F42" i="16" s="1"/>
  <c r="K42" i="19" s="1"/>
  <c r="R94" i="9"/>
  <c r="F94" i="16" s="1"/>
  <c r="K94" i="19" s="1"/>
  <c r="R226" i="9"/>
  <c r="F226" i="16" s="1"/>
  <c r="K226" i="19" s="1"/>
  <c r="R12" i="9"/>
  <c r="F12" i="16" s="1"/>
  <c r="K12" i="19" s="1"/>
  <c r="R240" i="9"/>
  <c r="F240" i="16" s="1"/>
  <c r="K240" i="19" s="1"/>
  <c r="R106" i="9"/>
  <c r="F106" i="16" s="1"/>
  <c r="K106" i="19" s="1"/>
  <c r="R190" i="9"/>
  <c r="F190" i="16" s="1"/>
  <c r="K190" i="19" s="1"/>
  <c r="R114" i="9"/>
  <c r="F114" i="16" s="1"/>
  <c r="K114" i="19" s="1"/>
  <c r="R51" i="9"/>
  <c r="F51" i="16" s="1"/>
  <c r="K51" i="19" s="1"/>
  <c r="R55" i="9"/>
  <c r="F55" i="16" s="1"/>
  <c r="K55" i="19" s="1"/>
  <c r="R262" i="9"/>
  <c r="F262" i="16" s="1"/>
  <c r="K262" i="19" s="1"/>
  <c r="R215" i="9"/>
  <c r="F215" i="16" s="1"/>
  <c r="K215" i="19" s="1"/>
  <c r="R149" i="9"/>
  <c r="F149" i="16" s="1"/>
  <c r="K149" i="19" s="1"/>
  <c r="R162" i="9"/>
  <c r="F162" i="16" s="1"/>
  <c r="K162" i="19" s="1"/>
  <c r="R109" i="9"/>
  <c r="F109" i="16" s="1"/>
  <c r="K109" i="19" s="1"/>
  <c r="R302" i="9"/>
  <c r="F302" i="16" s="1"/>
  <c r="K302" i="19" s="1"/>
  <c r="R58" i="9"/>
  <c r="F58" i="16" s="1"/>
  <c r="K58" i="19" s="1"/>
  <c r="R308" i="9"/>
  <c r="F308" i="16" s="1"/>
  <c r="K308" i="19" s="1"/>
  <c r="R319" i="9"/>
  <c r="F319" i="16" s="1"/>
  <c r="K319" i="19" s="1"/>
  <c r="R251" i="9"/>
  <c r="F251" i="16" s="1"/>
  <c r="K251" i="19" s="1"/>
  <c r="R303" i="9"/>
  <c r="F303" i="16" s="1"/>
  <c r="K303" i="19" s="1"/>
  <c r="R29" i="9"/>
  <c r="F29" i="16" s="1"/>
  <c r="K29" i="19" s="1"/>
  <c r="R153" i="9"/>
  <c r="F153" i="16" s="1"/>
  <c r="K153" i="19" s="1"/>
  <c r="R133" i="9"/>
  <c r="F133" i="16" s="1"/>
  <c r="K133" i="19" s="1"/>
  <c r="R73" i="9"/>
  <c r="F73" i="16" s="1"/>
  <c r="K73" i="19" s="1"/>
  <c r="R98" i="9"/>
  <c r="F98" i="16" s="1"/>
  <c r="K98" i="19" s="1"/>
  <c r="R137" i="9"/>
  <c r="F137" i="16" s="1"/>
  <c r="K137" i="19" s="1"/>
  <c r="R19" i="9"/>
  <c r="F19" i="16" s="1"/>
  <c r="K19" i="19" s="1"/>
  <c r="R233" i="9"/>
  <c r="F233" i="16" s="1"/>
  <c r="K233" i="19" s="1"/>
  <c r="R148" i="9"/>
  <c r="F148" i="16" s="1"/>
  <c r="K148" i="19" s="1"/>
  <c r="R249" i="9"/>
  <c r="F249" i="16" s="1"/>
  <c r="K249" i="19" s="1"/>
  <c r="R207" i="9"/>
  <c r="F207" i="16" s="1"/>
  <c r="K207" i="19" s="1"/>
  <c r="R206" i="9"/>
  <c r="F206" i="16" s="1"/>
  <c r="K206" i="19" s="1"/>
  <c r="R8" i="9"/>
  <c r="F8" i="16" s="1"/>
  <c r="K8" i="19" s="1"/>
  <c r="R250" i="9"/>
  <c r="F250" i="16" s="1"/>
  <c r="K250" i="19" s="1"/>
  <c r="R129" i="9"/>
  <c r="F129" i="16" s="1"/>
  <c r="K129" i="19" s="1"/>
  <c r="R112" i="9"/>
  <c r="F112" i="16" s="1"/>
  <c r="K112" i="19" s="1"/>
  <c r="R169" i="9"/>
  <c r="F169" i="16" s="1"/>
  <c r="K169" i="19" s="1"/>
  <c r="R75" i="9"/>
  <c r="F75" i="16" s="1"/>
  <c r="K75" i="19" s="1"/>
  <c r="R256" i="9"/>
  <c r="F256" i="16" s="1"/>
  <c r="K256" i="19" s="1"/>
  <c r="R228" i="9"/>
  <c r="F228" i="16" s="1"/>
  <c r="K228" i="19" s="1"/>
  <c r="R79" i="9"/>
  <c r="F79" i="16" s="1"/>
  <c r="K79" i="19" s="1"/>
  <c r="R87" i="9"/>
  <c r="F87" i="16" s="1"/>
  <c r="K87" i="19" s="1"/>
  <c r="R16" i="9"/>
  <c r="F16" i="16" s="1"/>
  <c r="K16" i="19" s="1"/>
  <c r="R121" i="9"/>
  <c r="F121" i="16" s="1"/>
  <c r="K121" i="19" s="1"/>
  <c r="R334" i="9"/>
  <c r="F334" i="16" s="1"/>
  <c r="K334" i="19" s="1"/>
  <c r="R305" i="9"/>
  <c r="F305" i="16" s="1"/>
  <c r="K305" i="19" s="1"/>
  <c r="R205" i="9"/>
  <c r="F205" i="16" s="1"/>
  <c r="K205" i="19" s="1"/>
  <c r="R252" i="9"/>
  <c r="F252" i="16" s="1"/>
  <c r="K252" i="19" s="1"/>
  <c r="R297" i="9"/>
  <c r="F297" i="16" s="1"/>
  <c r="K297" i="19" s="1"/>
  <c r="R221" i="9"/>
  <c r="F221" i="16" s="1"/>
  <c r="K221" i="19" s="1"/>
  <c r="R167" i="9"/>
  <c r="F167" i="16" s="1"/>
  <c r="K167" i="19" s="1"/>
  <c r="R182" i="9"/>
  <c r="F182" i="16" s="1"/>
  <c r="K182" i="19" s="1"/>
  <c r="R173" i="9"/>
  <c r="F173" i="16" s="1"/>
  <c r="K173" i="19" s="1"/>
  <c r="R119" i="9"/>
  <c r="F119" i="16" s="1"/>
  <c r="K119" i="19" s="1"/>
  <c r="R36" i="9"/>
  <c r="F36" i="16" s="1"/>
  <c r="K36" i="19" s="1"/>
  <c r="R321" i="9"/>
  <c r="F321" i="16" s="1"/>
  <c r="K321" i="19" s="1"/>
  <c r="R81" i="9"/>
  <c r="F81" i="16" s="1"/>
  <c r="K81" i="19" s="1"/>
  <c r="R265" i="9"/>
  <c r="F265" i="16" s="1"/>
  <c r="K265" i="19" s="1"/>
  <c r="R239" i="9"/>
  <c r="F239" i="16" s="1"/>
  <c r="K239" i="19" s="1"/>
  <c r="R166" i="9"/>
  <c r="F166" i="16" s="1"/>
  <c r="K166" i="19" s="1"/>
  <c r="R261" i="9"/>
  <c r="F261" i="16" s="1"/>
  <c r="K261" i="19" s="1"/>
  <c r="R72" i="9"/>
  <c r="F72" i="16" s="1"/>
  <c r="K72" i="19" s="1"/>
  <c r="R132" i="9"/>
  <c r="F132" i="16" s="1"/>
  <c r="K132" i="19" s="1"/>
  <c r="R281" i="9"/>
  <c r="F281" i="16" s="1"/>
  <c r="K281" i="19" s="1"/>
  <c r="R136" i="9"/>
  <c r="F136" i="16" s="1"/>
  <c r="K136" i="19" s="1"/>
  <c r="R48" i="9"/>
  <c r="F48" i="16" s="1"/>
  <c r="K48" i="19" s="1"/>
  <c r="R95" i="9"/>
  <c r="F95" i="16" s="1"/>
  <c r="K95" i="19" s="1"/>
  <c r="R259" i="9"/>
  <c r="F259" i="16" s="1"/>
  <c r="K259" i="19" s="1"/>
  <c r="R332" i="9"/>
  <c r="F332" i="16" s="1"/>
  <c r="K332" i="19" s="1"/>
  <c r="R300" i="9"/>
  <c r="F300" i="16" s="1"/>
  <c r="K300" i="19" s="1"/>
  <c r="R78" i="9"/>
  <c r="F78" i="16" s="1"/>
  <c r="K78" i="19" s="1"/>
  <c r="R270" i="9"/>
  <c r="F270" i="16" s="1"/>
  <c r="K270" i="19" s="1"/>
  <c r="R84" i="9"/>
  <c r="F84" i="16" s="1"/>
  <c r="K84" i="19" s="1"/>
  <c r="R130" i="9"/>
  <c r="F130" i="16" s="1"/>
  <c r="K130" i="19" s="1"/>
  <c r="R143" i="9"/>
  <c r="F143" i="16" s="1"/>
  <c r="K143" i="19" s="1"/>
  <c r="R210" i="9"/>
  <c r="F210" i="16" s="1"/>
  <c r="K210" i="19" s="1"/>
  <c r="R307" i="9"/>
  <c r="F307" i="16" s="1"/>
  <c r="K307" i="19" s="1"/>
  <c r="R223" i="9"/>
  <c r="F223" i="16" s="1"/>
  <c r="K223" i="19" s="1"/>
  <c r="R86" i="9"/>
  <c r="F86" i="16" s="1"/>
  <c r="K86" i="19" s="1"/>
  <c r="R92" i="9"/>
  <c r="F92" i="16" s="1"/>
  <c r="K92" i="19" s="1"/>
  <c r="R191" i="9"/>
  <c r="F191" i="16" s="1"/>
  <c r="K191" i="19" s="1"/>
  <c r="R53" i="9"/>
  <c r="F53" i="16" s="1"/>
  <c r="K53" i="19" s="1"/>
  <c r="R194" i="9"/>
  <c r="F194" i="16" s="1"/>
  <c r="K194" i="19" s="1"/>
  <c r="R317" i="9"/>
  <c r="F317" i="16" s="1"/>
  <c r="K317" i="19" s="1"/>
  <c r="R82" i="9"/>
  <c r="F82" i="16" s="1"/>
  <c r="K82" i="19" s="1"/>
  <c r="R13" i="9"/>
  <c r="F13" i="16" s="1"/>
  <c r="K13" i="19" s="1"/>
  <c r="R272" i="9"/>
  <c r="F272" i="16" s="1"/>
  <c r="K272" i="19" s="1"/>
  <c r="R189" i="9"/>
  <c r="F189" i="16" s="1"/>
  <c r="K189" i="19" s="1"/>
  <c r="R131" i="9"/>
  <c r="F131" i="16" s="1"/>
  <c r="K131" i="19" s="1"/>
  <c r="R266" i="9"/>
  <c r="F266" i="16" s="1"/>
  <c r="K266" i="19" s="1"/>
  <c r="R47" i="9"/>
  <c r="F47" i="16" s="1"/>
  <c r="K47" i="19" s="1"/>
  <c r="R216" i="9"/>
  <c r="F216" i="16" s="1"/>
  <c r="K216" i="19" s="1"/>
  <c r="R232" i="9"/>
  <c r="F232" i="16" s="1"/>
  <c r="K232" i="19" s="1"/>
  <c r="R165" i="9"/>
  <c r="F165" i="16" s="1"/>
  <c r="K165" i="19" s="1"/>
  <c r="R268" i="9"/>
  <c r="F268" i="16" s="1"/>
  <c r="K268" i="19" s="1"/>
  <c r="O101" i="12"/>
  <c r="R101" i="12" s="1"/>
  <c r="I101" i="16" s="1"/>
  <c r="N101" i="19" s="1"/>
  <c r="S101" i="19" s="1"/>
  <c r="O61" i="12"/>
  <c r="R61" i="12" s="1"/>
  <c r="I61" i="16" s="1"/>
  <c r="N61" i="19" s="1"/>
  <c r="S61" i="19" s="1"/>
  <c r="O100" i="12"/>
  <c r="R100" i="12" s="1"/>
  <c r="I100" i="16" s="1"/>
  <c r="N100" i="19" s="1"/>
  <c r="S100" i="19" s="1"/>
  <c r="O285" i="12"/>
  <c r="R285" i="12" s="1"/>
  <c r="I285" i="16" s="1"/>
  <c r="N285" i="19" s="1"/>
  <c r="S285" i="19" s="1"/>
  <c r="O15" i="12"/>
  <c r="R15" i="12" s="1"/>
  <c r="I15" i="16" s="1"/>
  <c r="N15" i="19" s="1"/>
  <c r="S15" i="19" s="1"/>
  <c r="O281" i="12"/>
  <c r="R281" i="12" s="1"/>
  <c r="I281" i="16" s="1"/>
  <c r="N281" i="19" s="1"/>
  <c r="S281" i="19" s="1"/>
  <c r="O37" i="12"/>
  <c r="R37" i="12" s="1"/>
  <c r="I37" i="16" s="1"/>
  <c r="N37" i="19" s="1"/>
  <c r="S37" i="19" s="1"/>
  <c r="O69" i="12"/>
  <c r="R69" i="12" s="1"/>
  <c r="I69" i="16" s="1"/>
  <c r="N69" i="19" s="1"/>
  <c r="S69" i="19" s="1"/>
  <c r="O105" i="12"/>
  <c r="R105" i="12" s="1"/>
  <c r="I105" i="16" s="1"/>
  <c r="N105" i="19" s="1"/>
  <c r="S105" i="19" s="1"/>
  <c r="O274" i="12"/>
  <c r="R274" i="12" s="1"/>
  <c r="I274" i="16" s="1"/>
  <c r="N274" i="19" s="1"/>
  <c r="S274" i="19" s="1"/>
  <c r="O67" i="12"/>
  <c r="R67" i="12" s="1"/>
  <c r="I67" i="16" s="1"/>
  <c r="N67" i="19" s="1"/>
  <c r="S67" i="19" s="1"/>
  <c r="O186" i="12"/>
  <c r="R186" i="12" s="1"/>
  <c r="I186" i="16" s="1"/>
  <c r="N186" i="19" s="1"/>
  <c r="S186" i="19" s="1"/>
  <c r="O286" i="12"/>
  <c r="R286" i="12" s="1"/>
  <c r="I286" i="16" s="1"/>
  <c r="N286" i="19" s="1"/>
  <c r="S286" i="19" s="1"/>
  <c r="O138" i="12"/>
  <c r="R138" i="12" s="1"/>
  <c r="I138" i="16" s="1"/>
  <c r="N138" i="19" s="1"/>
  <c r="S138" i="19" s="1"/>
  <c r="O132" i="12"/>
  <c r="R132" i="12" s="1"/>
  <c r="I132" i="16" s="1"/>
  <c r="N132" i="19" s="1"/>
  <c r="S132" i="19" s="1"/>
  <c r="O63" i="12"/>
  <c r="R63" i="12" s="1"/>
  <c r="I63" i="16" s="1"/>
  <c r="N63" i="19" s="1"/>
  <c r="S63" i="19" s="1"/>
  <c r="O227" i="12"/>
  <c r="R227" i="12" s="1"/>
  <c r="I227" i="16" s="1"/>
  <c r="N227" i="19" s="1"/>
  <c r="S227" i="19" s="1"/>
  <c r="O30" i="12"/>
  <c r="R30" i="12" s="1"/>
  <c r="I30" i="16" s="1"/>
  <c r="N30" i="19" s="1"/>
  <c r="S30" i="19" s="1"/>
  <c r="O327" i="12"/>
  <c r="R327" i="12" s="1"/>
  <c r="I327" i="16" s="1"/>
  <c r="N327" i="19" s="1"/>
  <c r="S327" i="19" s="1"/>
  <c r="O235" i="12"/>
  <c r="R235" i="12" s="1"/>
  <c r="I235" i="16" s="1"/>
  <c r="N235" i="19" s="1"/>
  <c r="S235" i="19" s="1"/>
  <c r="O39" i="12"/>
  <c r="R39" i="12" s="1"/>
  <c r="I39" i="16" s="1"/>
  <c r="N39" i="19" s="1"/>
  <c r="S39" i="19" s="1"/>
  <c r="O217" i="12"/>
  <c r="R217" i="12" s="1"/>
  <c r="I217" i="16" s="1"/>
  <c r="N217" i="19" s="1"/>
  <c r="S217" i="19" s="1"/>
  <c r="O71" i="12"/>
  <c r="R71" i="12" s="1"/>
  <c r="I71" i="16" s="1"/>
  <c r="N71" i="19" s="1"/>
  <c r="S71" i="19" s="1"/>
  <c r="O280" i="12"/>
  <c r="R280" i="12" s="1"/>
  <c r="I280" i="16" s="1"/>
  <c r="N280" i="19" s="1"/>
  <c r="S280" i="19" s="1"/>
  <c r="O56" i="12"/>
  <c r="R56" i="12" s="1"/>
  <c r="I56" i="16" s="1"/>
  <c r="N56" i="19" s="1"/>
  <c r="S56" i="19" s="1"/>
  <c r="O282" i="12"/>
  <c r="R282" i="12" s="1"/>
  <c r="I282" i="16" s="1"/>
  <c r="N282" i="19" s="1"/>
  <c r="S282" i="19" s="1"/>
  <c r="O279" i="12"/>
  <c r="R279" i="12" s="1"/>
  <c r="I279" i="16" s="1"/>
  <c r="N279" i="19" s="1"/>
  <c r="S279" i="19" s="1"/>
  <c r="O276" i="12"/>
  <c r="R276" i="12" s="1"/>
  <c r="I276" i="16" s="1"/>
  <c r="N276" i="19" s="1"/>
  <c r="S276" i="19" s="1"/>
  <c r="O5" i="12"/>
  <c r="O213" i="12"/>
  <c r="R213" i="12" s="1"/>
  <c r="I213" i="16" s="1"/>
  <c r="N213" i="19" s="1"/>
  <c r="S213" i="19" s="1"/>
  <c r="O325" i="12"/>
  <c r="R325" i="12" s="1"/>
  <c r="I325" i="16" s="1"/>
  <c r="N325" i="19" s="1"/>
  <c r="S325" i="19" s="1"/>
  <c r="O17" i="12"/>
  <c r="R17" i="12" s="1"/>
  <c r="I17" i="16" s="1"/>
  <c r="N17" i="19" s="1"/>
  <c r="S17" i="19" s="1"/>
  <c r="O140" i="12"/>
  <c r="R140" i="12" s="1"/>
  <c r="I140" i="16" s="1"/>
  <c r="N140" i="19" s="1"/>
  <c r="S140" i="19" s="1"/>
  <c r="O224" i="12"/>
  <c r="R224" i="12" s="1"/>
  <c r="I224" i="16" s="1"/>
  <c r="N224" i="19" s="1"/>
  <c r="S224" i="19" s="1"/>
  <c r="O269" i="12"/>
  <c r="R269" i="12" s="1"/>
  <c r="I269" i="16" s="1"/>
  <c r="N269" i="19" s="1"/>
  <c r="S269" i="19" s="1"/>
  <c r="O324" i="12"/>
  <c r="R324" i="12" s="1"/>
  <c r="I324" i="16" s="1"/>
  <c r="N324" i="19" s="1"/>
  <c r="S324" i="19" s="1"/>
  <c r="O76" i="12"/>
  <c r="R76" i="12" s="1"/>
  <c r="I76" i="16" s="1"/>
  <c r="N76" i="19" s="1"/>
  <c r="S76" i="19" s="1"/>
  <c r="O66" i="12"/>
  <c r="R66" i="12" s="1"/>
  <c r="I66" i="16" s="1"/>
  <c r="N66" i="19" s="1"/>
  <c r="S66" i="19" s="1"/>
  <c r="O68" i="12"/>
  <c r="R68" i="12" s="1"/>
  <c r="I68" i="16" s="1"/>
  <c r="N68" i="19" s="1"/>
  <c r="S68" i="19" s="1"/>
  <c r="O231" i="12"/>
  <c r="R231" i="12" s="1"/>
  <c r="I231" i="16" s="1"/>
  <c r="N231" i="19" s="1"/>
  <c r="S231" i="19" s="1"/>
  <c r="O192" i="12"/>
  <c r="R192" i="12" s="1"/>
  <c r="I192" i="16" s="1"/>
  <c r="N192" i="19" s="1"/>
  <c r="S192" i="19" s="1"/>
  <c r="O20" i="12"/>
  <c r="R20" i="12" s="1"/>
  <c r="I20" i="16" s="1"/>
  <c r="N20" i="19" s="1"/>
  <c r="S20" i="19" s="1"/>
  <c r="O125" i="12"/>
  <c r="O287" i="12"/>
  <c r="R287" i="12" s="1"/>
  <c r="I287" i="16" s="1"/>
  <c r="N287" i="19" s="1"/>
  <c r="S287" i="19" s="1"/>
  <c r="O275" i="12"/>
  <c r="R275" i="12" s="1"/>
  <c r="I275" i="16" s="1"/>
  <c r="N275" i="19" s="1"/>
  <c r="S275" i="19" s="1"/>
  <c r="O260" i="12"/>
  <c r="R260" i="12" s="1"/>
  <c r="I260" i="16" s="1"/>
  <c r="N260" i="19" s="1"/>
  <c r="S260" i="19" s="1"/>
  <c r="O154" i="12"/>
  <c r="R154" i="12" s="1"/>
  <c r="I154" i="16" s="1"/>
  <c r="N154" i="19" s="1"/>
  <c r="S154" i="19" s="1"/>
  <c r="O273" i="12"/>
  <c r="R273" i="12" s="1"/>
  <c r="I273" i="16" s="1"/>
  <c r="N273" i="19" s="1"/>
  <c r="S273" i="19" s="1"/>
  <c r="O283" i="12"/>
  <c r="R283" i="12" s="1"/>
  <c r="I283" i="16" s="1"/>
  <c r="N283" i="19" s="1"/>
  <c r="S283" i="19" s="1"/>
  <c r="L282" i="11"/>
  <c r="M282" i="11" s="1"/>
  <c r="H282" i="16" s="1"/>
  <c r="M282" i="19" s="1"/>
  <c r="R282" i="19" s="1"/>
  <c r="L101" i="11"/>
  <c r="M101" i="11" s="1"/>
  <c r="H101" i="16" s="1"/>
  <c r="M101" i="19" s="1"/>
  <c r="R101" i="19" s="1"/>
  <c r="L227" i="11"/>
  <c r="M227" i="11" s="1"/>
  <c r="H227" i="16" s="1"/>
  <c r="M227" i="19" s="1"/>
  <c r="R227" i="19" s="1"/>
  <c r="L30" i="11"/>
  <c r="M30" i="11" s="1"/>
  <c r="H30" i="16" s="1"/>
  <c r="M30" i="19" s="1"/>
  <c r="R30" i="19" s="1"/>
  <c r="L17" i="11"/>
  <c r="M17" i="11" s="1"/>
  <c r="H17" i="16" s="1"/>
  <c r="M17" i="19" s="1"/>
  <c r="R17" i="19" s="1"/>
  <c r="L280" i="11"/>
  <c r="M280" i="11" s="1"/>
  <c r="H280" i="16" s="1"/>
  <c r="M280" i="19" s="1"/>
  <c r="R280" i="19" s="1"/>
  <c r="L192" i="11"/>
  <c r="M192" i="11" s="1"/>
  <c r="H192" i="16" s="1"/>
  <c r="M192" i="19" s="1"/>
  <c r="R192" i="19" s="1"/>
  <c r="L15" i="11"/>
  <c r="M15" i="11" s="1"/>
  <c r="H15" i="16" s="1"/>
  <c r="M15" i="19" s="1"/>
  <c r="R15" i="19" s="1"/>
  <c r="L5" i="11"/>
  <c r="L66" i="11"/>
  <c r="M66" i="11" s="1"/>
  <c r="H66" i="16" s="1"/>
  <c r="M66" i="19" s="1"/>
  <c r="R66" i="19" s="1"/>
  <c r="L325" i="11"/>
  <c r="M325" i="11" s="1"/>
  <c r="H325" i="16" s="1"/>
  <c r="M325" i="19" s="1"/>
  <c r="R325" i="19" s="1"/>
  <c r="L276" i="11"/>
  <c r="M276" i="11" s="1"/>
  <c r="H276" i="16" s="1"/>
  <c r="M276" i="19" s="1"/>
  <c r="R276" i="19" s="1"/>
  <c r="L279" i="11"/>
  <c r="M279" i="11" s="1"/>
  <c r="H279" i="16" s="1"/>
  <c r="M279" i="19" s="1"/>
  <c r="R279" i="19" s="1"/>
  <c r="L37" i="11"/>
  <c r="M37" i="11" s="1"/>
  <c r="H37" i="16" s="1"/>
  <c r="M37" i="19" s="1"/>
  <c r="R37" i="19" s="1"/>
  <c r="L273" i="11"/>
  <c r="M273" i="11" s="1"/>
  <c r="H273" i="16" s="1"/>
  <c r="M273" i="19" s="1"/>
  <c r="R273" i="19" s="1"/>
  <c r="L56" i="11"/>
  <c r="M56" i="11" s="1"/>
  <c r="H56" i="16" s="1"/>
  <c r="M56" i="19" s="1"/>
  <c r="R56" i="19" s="1"/>
  <c r="L140" i="11"/>
  <c r="M140" i="11" s="1"/>
  <c r="H140" i="16" s="1"/>
  <c r="M140" i="19" s="1"/>
  <c r="R140" i="19" s="1"/>
  <c r="L275" i="11"/>
  <c r="M275" i="11" s="1"/>
  <c r="H275" i="16" s="1"/>
  <c r="M275" i="19" s="1"/>
  <c r="R275" i="19" s="1"/>
  <c r="L71" i="11"/>
  <c r="M71" i="11" s="1"/>
  <c r="H71" i="16" s="1"/>
  <c r="M71" i="19" s="1"/>
  <c r="R71" i="19" s="1"/>
  <c r="L61" i="11"/>
  <c r="M61" i="11" s="1"/>
  <c r="H61" i="16" s="1"/>
  <c r="M61" i="19" s="1"/>
  <c r="R61" i="19" s="1"/>
  <c r="L217" i="11"/>
  <c r="M217" i="11" s="1"/>
  <c r="H217" i="16" s="1"/>
  <c r="M217" i="19" s="1"/>
  <c r="R217" i="19" s="1"/>
  <c r="L67" i="11"/>
  <c r="M67" i="11" s="1"/>
  <c r="H67" i="16" s="1"/>
  <c r="M67" i="19" s="1"/>
  <c r="R67" i="19" s="1"/>
  <c r="L231" i="11"/>
  <c r="M231" i="11" s="1"/>
  <c r="H231" i="16" s="1"/>
  <c r="M231" i="19" s="1"/>
  <c r="R231" i="19" s="1"/>
  <c r="L125" i="11"/>
  <c r="M125" i="11" s="1"/>
  <c r="H125" i="16" s="1"/>
  <c r="M125" i="19" s="1"/>
  <c r="R125" i="19" s="1"/>
  <c r="L213" i="11"/>
  <c r="M213" i="11" s="1"/>
  <c r="H213" i="16" s="1"/>
  <c r="M213" i="19" s="1"/>
  <c r="R213" i="19" s="1"/>
  <c r="L105" i="11"/>
  <c r="M105" i="11" s="1"/>
  <c r="H105" i="16" s="1"/>
  <c r="M105" i="19" s="1"/>
  <c r="R105" i="19" s="1"/>
  <c r="L186" i="11"/>
  <c r="M186" i="11" s="1"/>
  <c r="H186" i="16" s="1"/>
  <c r="M186" i="19" s="1"/>
  <c r="R186" i="19" s="1"/>
  <c r="L286" i="11"/>
  <c r="M286" i="11" s="1"/>
  <c r="H286" i="16" s="1"/>
  <c r="M286" i="19" s="1"/>
  <c r="R286" i="19" s="1"/>
  <c r="L269" i="11"/>
  <c r="M269" i="11" s="1"/>
  <c r="H269" i="16" s="1"/>
  <c r="M269" i="19" s="1"/>
  <c r="R269" i="19" s="1"/>
  <c r="P125" i="9"/>
  <c r="P348" i="9" s="1"/>
  <c r="K49" i="21" s="1"/>
  <c r="R324" i="9"/>
  <c r="F324" i="16" s="1"/>
  <c r="K324" i="19" s="1"/>
  <c r="R71" i="9"/>
  <c r="F71" i="16" s="1"/>
  <c r="K71" i="19" s="1"/>
  <c r="R280" i="9"/>
  <c r="F280" i="16" s="1"/>
  <c r="K280" i="19" s="1"/>
  <c r="R101" i="9"/>
  <c r="F101" i="16" s="1"/>
  <c r="K101" i="19" s="1"/>
  <c r="R282" i="9"/>
  <c r="F282" i="16" s="1"/>
  <c r="K282" i="19" s="1"/>
  <c r="R63" i="9"/>
  <c r="F63" i="16" s="1"/>
  <c r="K63" i="19" s="1"/>
  <c r="R15" i="9"/>
  <c r="F15" i="16" s="1"/>
  <c r="K15" i="19" s="1"/>
  <c r="F5" i="16" l="1"/>
  <c r="O348" i="12"/>
  <c r="Q348" i="12"/>
  <c r="K62" i="21" s="1"/>
  <c r="P47" i="19"/>
  <c r="P233" i="19"/>
  <c r="P245" i="19"/>
  <c r="P41" i="19"/>
  <c r="P26" i="19"/>
  <c r="P111" i="19"/>
  <c r="P192" i="19"/>
  <c r="P266" i="19"/>
  <c r="P53" i="19"/>
  <c r="P130" i="19"/>
  <c r="P48" i="19"/>
  <c r="P239" i="19"/>
  <c r="P167" i="19"/>
  <c r="P16" i="19"/>
  <c r="P129" i="19"/>
  <c r="P19" i="19"/>
  <c r="P29" i="19"/>
  <c r="P162" i="19"/>
  <c r="P106" i="19"/>
  <c r="P118" i="19"/>
  <c r="P323" i="19"/>
  <c r="P247" i="19"/>
  <c r="P18" i="19"/>
  <c r="P104" i="19"/>
  <c r="P290" i="19"/>
  <c r="P170" i="19"/>
  <c r="P229" i="19"/>
  <c r="P59" i="19"/>
  <c r="P237" i="19"/>
  <c r="P150" i="19"/>
  <c r="P175" i="19"/>
  <c r="P181" i="19"/>
  <c r="P116" i="19"/>
  <c r="P241" i="19"/>
  <c r="P127" i="19"/>
  <c r="P236" i="19"/>
  <c r="P155" i="19"/>
  <c r="P62" i="19"/>
  <c r="P24" i="19"/>
  <c r="P208" i="19"/>
  <c r="P157" i="19"/>
  <c r="P171" i="19"/>
  <c r="P224" i="19"/>
  <c r="P276" i="19"/>
  <c r="P194" i="19"/>
  <c r="P153" i="19"/>
  <c r="P163" i="19"/>
  <c r="P218" i="19"/>
  <c r="P329" i="19"/>
  <c r="P280" i="19"/>
  <c r="L348" i="11"/>
  <c r="M5" i="11"/>
  <c r="P131" i="19"/>
  <c r="P191" i="19"/>
  <c r="P84" i="19"/>
  <c r="P136" i="19"/>
  <c r="P265" i="19"/>
  <c r="P221" i="19"/>
  <c r="P87" i="19"/>
  <c r="P250" i="19"/>
  <c r="P303" i="19"/>
  <c r="P149" i="19"/>
  <c r="P240" i="19"/>
  <c r="P65" i="19"/>
  <c r="P193" i="19"/>
  <c r="P160" i="19"/>
  <c r="P103" i="19"/>
  <c r="P271" i="19"/>
  <c r="P212" i="19"/>
  <c r="P187" i="19"/>
  <c r="P220" i="19"/>
  <c r="P151" i="19"/>
  <c r="P135" i="19"/>
  <c r="P147" i="19"/>
  <c r="P99" i="19"/>
  <c r="P238" i="19"/>
  <c r="P315" i="19"/>
  <c r="P97" i="19"/>
  <c r="P201" i="19"/>
  <c r="P211" i="19"/>
  <c r="P52" i="19"/>
  <c r="P145" i="19"/>
  <c r="P289" i="19"/>
  <c r="P227" i="19"/>
  <c r="P57" i="19"/>
  <c r="P292" i="19"/>
  <c r="P80" i="19"/>
  <c r="P138" i="19"/>
  <c r="P17" i="19"/>
  <c r="P213" i="19"/>
  <c r="P121" i="19"/>
  <c r="P109" i="19"/>
  <c r="P225" i="19"/>
  <c r="P195" i="19"/>
  <c r="P113" i="19"/>
  <c r="P269" i="19"/>
  <c r="P76" i="19"/>
  <c r="P71" i="19"/>
  <c r="P189" i="19"/>
  <c r="P92" i="19"/>
  <c r="P270" i="19"/>
  <c r="P281" i="19"/>
  <c r="P81" i="19"/>
  <c r="P297" i="19"/>
  <c r="P79" i="19"/>
  <c r="P8" i="19"/>
  <c r="P251" i="19"/>
  <c r="P215" i="19"/>
  <c r="P12" i="19"/>
  <c r="P202" i="19"/>
  <c r="P43" i="19"/>
  <c r="P110" i="19"/>
  <c r="P27" i="19"/>
  <c r="P309" i="19"/>
  <c r="P333" i="19"/>
  <c r="P200" i="19"/>
  <c r="P253" i="19"/>
  <c r="P264" i="19"/>
  <c r="P318" i="19"/>
  <c r="P33" i="19"/>
  <c r="P144" i="19"/>
  <c r="P124" i="19"/>
  <c r="P244" i="19"/>
  <c r="P188" i="19"/>
  <c r="P174" i="19"/>
  <c r="P91" i="19"/>
  <c r="P28" i="19"/>
  <c r="P56" i="19"/>
  <c r="P74" i="19"/>
  <c r="P327" i="19"/>
  <c r="P61" i="19"/>
  <c r="P283" i="19"/>
  <c r="P152" i="19"/>
  <c r="P275" i="19"/>
  <c r="P156" i="19"/>
  <c r="P20" i="19"/>
  <c r="P95" i="19"/>
  <c r="P190" i="19"/>
  <c r="P159" i="19"/>
  <c r="P196" i="19"/>
  <c r="P54" i="19"/>
  <c r="P185" i="19"/>
  <c r="P324" i="19"/>
  <c r="P268" i="19"/>
  <c r="P272" i="19"/>
  <c r="P86" i="19"/>
  <c r="P78" i="19"/>
  <c r="P132" i="19"/>
  <c r="P321" i="19"/>
  <c r="P252" i="19"/>
  <c r="P228" i="19"/>
  <c r="P206" i="19"/>
  <c r="P137" i="19"/>
  <c r="P319" i="19"/>
  <c r="P262" i="19"/>
  <c r="P226" i="19"/>
  <c r="P64" i="19"/>
  <c r="P31" i="19"/>
  <c r="P46" i="19"/>
  <c r="P243" i="19"/>
  <c r="P204" i="19"/>
  <c r="P258" i="19"/>
  <c r="P242" i="19"/>
  <c r="P14" i="19"/>
  <c r="P49" i="19"/>
  <c r="P203" i="19"/>
  <c r="P25" i="19"/>
  <c r="P77" i="19"/>
  <c r="P209" i="19"/>
  <c r="P108" i="19"/>
  <c r="P35" i="19"/>
  <c r="P93" i="19"/>
  <c r="P222" i="19"/>
  <c r="P34" i="19"/>
  <c r="P311" i="19"/>
  <c r="P154" i="19"/>
  <c r="P140" i="19"/>
  <c r="P301" i="19"/>
  <c r="P273" i="19"/>
  <c r="P40" i="19"/>
  <c r="P279" i="19"/>
  <c r="P260" i="19"/>
  <c r="P274" i="19"/>
  <c r="P166" i="19"/>
  <c r="P293" i="19"/>
  <c r="P199" i="19"/>
  <c r="P285" i="19"/>
  <c r="P101" i="19"/>
  <c r="P165" i="19"/>
  <c r="P223" i="19"/>
  <c r="P72" i="19"/>
  <c r="P36" i="19"/>
  <c r="P256" i="19"/>
  <c r="P207" i="19"/>
  <c r="P98" i="19"/>
  <c r="P308" i="19"/>
  <c r="P55" i="19"/>
  <c r="P94" i="19"/>
  <c r="P326" i="19"/>
  <c r="P32" i="19"/>
  <c r="P178" i="19"/>
  <c r="P299" i="19"/>
  <c r="P142" i="19"/>
  <c r="P39" i="19"/>
  <c r="P331" i="19"/>
  <c r="P198" i="19"/>
  <c r="P21" i="19"/>
  <c r="P330" i="19"/>
  <c r="P291" i="19"/>
  <c r="P288" i="19"/>
  <c r="P6" i="19"/>
  <c r="P107" i="19"/>
  <c r="P83" i="19"/>
  <c r="P234" i="19"/>
  <c r="P168" i="19"/>
  <c r="P38" i="19"/>
  <c r="P183" i="19"/>
  <c r="P230" i="19"/>
  <c r="P294" i="19"/>
  <c r="P96" i="19"/>
  <c r="P298" i="19"/>
  <c r="P68" i="19"/>
  <c r="P186" i="19"/>
  <c r="P235" i="19"/>
  <c r="P30" i="19"/>
  <c r="P182" i="19"/>
  <c r="P335" i="19"/>
  <c r="P248" i="19"/>
  <c r="P179" i="19"/>
  <c r="P13" i="19"/>
  <c r="P300" i="19"/>
  <c r="P205" i="19"/>
  <c r="P15" i="19"/>
  <c r="P232" i="19"/>
  <c r="P82" i="19"/>
  <c r="P307" i="19"/>
  <c r="P332" i="19"/>
  <c r="P119" i="19"/>
  <c r="P305" i="19"/>
  <c r="P75" i="19"/>
  <c r="P249" i="19"/>
  <c r="P73" i="19"/>
  <c r="P58" i="19"/>
  <c r="P51" i="19"/>
  <c r="P42" i="19"/>
  <c r="P146" i="19"/>
  <c r="P310" i="19"/>
  <c r="P134" i="19"/>
  <c r="P255" i="19"/>
  <c r="P115" i="19"/>
  <c r="P304" i="19"/>
  <c r="P23" i="19"/>
  <c r="P139" i="19"/>
  <c r="P88" i="19"/>
  <c r="P85" i="19"/>
  <c r="P328" i="19"/>
  <c r="P180" i="19"/>
  <c r="P219" i="19"/>
  <c r="P126" i="19"/>
  <c r="P296" i="19"/>
  <c r="P117" i="19"/>
  <c r="P10" i="19"/>
  <c r="P172" i="19"/>
  <c r="P123" i="19"/>
  <c r="P177" i="19"/>
  <c r="P105" i="19"/>
  <c r="P217" i="19"/>
  <c r="P214" i="19"/>
  <c r="P325" i="19"/>
  <c r="P100" i="19"/>
  <c r="P66" i="19"/>
  <c r="P282" i="19"/>
  <c r="P143" i="19"/>
  <c r="P112" i="19"/>
  <c r="P102" i="19"/>
  <c r="P11" i="19"/>
  <c r="P197" i="19"/>
  <c r="P313" i="19"/>
  <c r="P63" i="19"/>
  <c r="P216" i="19"/>
  <c r="P317" i="19"/>
  <c r="P210" i="19"/>
  <c r="P259" i="19"/>
  <c r="P261" i="19"/>
  <c r="P173" i="19"/>
  <c r="P334" i="19"/>
  <c r="P169" i="19"/>
  <c r="P148" i="19"/>
  <c r="P133" i="19"/>
  <c r="P302" i="19"/>
  <c r="P114" i="19"/>
  <c r="P164" i="19"/>
  <c r="P128" i="19"/>
  <c r="P7" i="19"/>
  <c r="P277" i="19"/>
  <c r="P60" i="19"/>
  <c r="P322" i="19"/>
  <c r="P284" i="19"/>
  <c r="P45" i="19"/>
  <c r="P22" i="19"/>
  <c r="P141" i="19"/>
  <c r="P122" i="19"/>
  <c r="P44" i="19"/>
  <c r="P70" i="19"/>
  <c r="P278" i="19"/>
  <c r="P89" i="19"/>
  <c r="P263" i="19"/>
  <c r="P246" i="19"/>
  <c r="P9" i="19"/>
  <c r="P314" i="19"/>
  <c r="P69" i="19"/>
  <c r="P90" i="19"/>
  <c r="P316" i="19"/>
  <c r="P231" i="19"/>
  <c r="P161" i="19"/>
  <c r="P37" i="19"/>
  <c r="P287" i="19"/>
  <c r="P67" i="19"/>
  <c r="P286" i="19"/>
  <c r="R5" i="12"/>
  <c r="R125" i="12"/>
  <c r="I125" i="16" s="1"/>
  <c r="N125" i="19" s="1"/>
  <c r="S125" i="19" s="1"/>
  <c r="K5" i="19" l="1"/>
  <c r="R348" i="12"/>
  <c r="L56" i="21" s="1"/>
  <c r="I5" i="16"/>
  <c r="H5" i="16"/>
  <c r="M348" i="11"/>
  <c r="L52" i="21" s="1"/>
  <c r="C9" i="7"/>
  <c r="M5" i="19" l="1"/>
  <c r="H348" i="16"/>
  <c r="N5" i="19"/>
  <c r="I348" i="16"/>
  <c r="Y227" i="4"/>
  <c r="Y15" i="4"/>
  <c r="Y325" i="4"/>
  <c r="Y217" i="4"/>
  <c r="Y235" i="4"/>
  <c r="Y132" i="4"/>
  <c r="Y20" i="4"/>
  <c r="Y275" i="4"/>
  <c r="Y276" i="4"/>
  <c r="Y282" i="4"/>
  <c r="Y283" i="4"/>
  <c r="Y269" i="4"/>
  <c r="Y274" i="4"/>
  <c r="Y281" i="4"/>
  <c r="Y287" i="4"/>
  <c r="Y273" i="4"/>
  <c r="Y30" i="4"/>
  <c r="Y71" i="4"/>
  <c r="Y192" i="4"/>
  <c r="Y186" i="4"/>
  <c r="Y67" i="4"/>
  <c r="Y68" i="4"/>
  <c r="Y154" i="4"/>
  <c r="Y105" i="4"/>
  <c r="Y37" i="4"/>
  <c r="Y324" i="4"/>
  <c r="Y260" i="4"/>
  <c r="Y213" i="4"/>
  <c r="Y39" i="4"/>
  <c r="Y56" i="4"/>
  <c r="Y69" i="4"/>
  <c r="Y231" i="4"/>
  <c r="Y327" i="4"/>
  <c r="Y63" i="4"/>
  <c r="Y5" i="4"/>
  <c r="Y61" i="4"/>
  <c r="Y66" i="4"/>
  <c r="Y224" i="4"/>
  <c r="Y17" i="4"/>
  <c r="Y140" i="4"/>
  <c r="Y100" i="4"/>
  <c r="Y101" i="4"/>
  <c r="Y76" i="4"/>
  <c r="Y286" i="4"/>
  <c r="Y279" i="4"/>
  <c r="Y280" i="4"/>
  <c r="Y138" i="4"/>
  <c r="Y285" i="4"/>
  <c r="Y291" i="4"/>
  <c r="Y290" i="4"/>
  <c r="Y289" i="4"/>
  <c r="Y284" i="4"/>
  <c r="Y245" i="4"/>
  <c r="Y40" i="4"/>
  <c r="Y215" i="4"/>
  <c r="Y333" i="4"/>
  <c r="Y326" i="4"/>
  <c r="Y296" i="4"/>
  <c r="Y99" i="4"/>
  <c r="Y197" i="4"/>
  <c r="Y147" i="4"/>
  <c r="Y145" i="4"/>
  <c r="Y121" i="4"/>
  <c r="Y146" i="4"/>
  <c r="Y148" i="4"/>
  <c r="Y26" i="4"/>
  <c r="Y261" i="4"/>
  <c r="Y142" i="4"/>
  <c r="Y322" i="4"/>
  <c r="Y92" i="4"/>
  <c r="Y233" i="4"/>
  <c r="Y95" i="4"/>
  <c r="Y225" i="4"/>
  <c r="Y297" i="4"/>
  <c r="Y65" i="4"/>
  <c r="Y202" i="4"/>
  <c r="Y328" i="4"/>
  <c r="Y57" i="4"/>
  <c r="Y48" i="4"/>
  <c r="Y183" i="4"/>
  <c r="Y43" i="4"/>
  <c r="Y199" i="4"/>
  <c r="Y206" i="4"/>
  <c r="Y207" i="4"/>
  <c r="Y258" i="4"/>
  <c r="Y211" i="4"/>
  <c r="Y80" i="4"/>
  <c r="Y137" i="4"/>
  <c r="Y133" i="4"/>
  <c r="Y91" i="4"/>
  <c r="Y332" i="4"/>
  <c r="Y72" i="4"/>
  <c r="Y156" i="4"/>
  <c r="Y113" i="4"/>
  <c r="Y81" i="4"/>
  <c r="Y268" i="4"/>
  <c r="Y185" i="4"/>
  <c r="Y171" i="4"/>
  <c r="Y19" i="4"/>
  <c r="Y151" i="4"/>
  <c r="Y187" i="4"/>
  <c r="Y47" i="4"/>
  <c r="Y229" i="4"/>
  <c r="Y172" i="4"/>
  <c r="Y314" i="4"/>
  <c r="Y136" i="4"/>
  <c r="Y134" i="4"/>
  <c r="Y25" i="4"/>
  <c r="Y33" i="4"/>
  <c r="Y62" i="4"/>
  <c r="Y82" i="4"/>
  <c r="Y175" i="4"/>
  <c r="Y152" i="4"/>
  <c r="Y149" i="4"/>
  <c r="Y212" i="4"/>
  <c r="Y159" i="4"/>
  <c r="Y243" i="4"/>
  <c r="Y122" i="4"/>
  <c r="Y150" i="4"/>
  <c r="Y155" i="4"/>
  <c r="Y334" i="4"/>
  <c r="Y58" i="4"/>
  <c r="Y64" i="4"/>
  <c r="Y70" i="4"/>
  <c r="Y204" i="4"/>
  <c r="Y115" i="4"/>
  <c r="Y240" i="4"/>
  <c r="Y191" i="4"/>
  <c r="Y221" i="4"/>
  <c r="Y249" i="4"/>
  <c r="Y45" i="4"/>
  <c r="Y123" i="4"/>
  <c r="Y118" i="4"/>
  <c r="Y42" i="4"/>
  <c r="Y208" i="4"/>
  <c r="Y13" i="4"/>
  <c r="Y259" i="4"/>
  <c r="Y193" i="4"/>
  <c r="Y24" i="4"/>
  <c r="Y8" i="4"/>
  <c r="Y112" i="4"/>
  <c r="Y307" i="4"/>
  <c r="Y127" i="4"/>
  <c r="Y90" i="4"/>
  <c r="Y263" i="4"/>
  <c r="Y73" i="4"/>
  <c r="Y32" i="4"/>
  <c r="Y300" i="4"/>
  <c r="Y84" i="4"/>
  <c r="Y315" i="4"/>
  <c r="Y174" i="4"/>
  <c r="Y265" i="4"/>
  <c r="Y31" i="4"/>
  <c r="Y161" i="4"/>
  <c r="Y292" i="4"/>
  <c r="Y10" i="4"/>
  <c r="Y59" i="4"/>
  <c r="Y6" i="4"/>
  <c r="Y216" i="4"/>
  <c r="Y12" i="4"/>
  <c r="Y38" i="4"/>
  <c r="Y52" i="4"/>
  <c r="Y126" i="4"/>
  <c r="Y178" i="4"/>
  <c r="Y14" i="4"/>
  <c r="Y244" i="4"/>
  <c r="Y179" i="4"/>
  <c r="Y188" i="4"/>
  <c r="Y218" i="4"/>
  <c r="Y97" i="4"/>
  <c r="Y141" i="4"/>
  <c r="Y162" i="4"/>
  <c r="Y160" i="4"/>
  <c r="Y96" i="4"/>
  <c r="Y83" i="4"/>
  <c r="Y93" i="4"/>
  <c r="Y85" i="4"/>
  <c r="Y318" i="4"/>
  <c r="Y27" i="4"/>
  <c r="Y305" i="4"/>
  <c r="Y308" i="4"/>
  <c r="Y294" i="4"/>
  <c r="Y180" i="4"/>
  <c r="Y264" i="4"/>
  <c r="Y309" i="4"/>
  <c r="Y335" i="4"/>
  <c r="Y106" i="4"/>
  <c r="Y53" i="4"/>
  <c r="Y167" i="4"/>
  <c r="Y303" i="4"/>
  <c r="Y23" i="4"/>
  <c r="Y29" i="4"/>
  <c r="Y102" i="4"/>
  <c r="Y94" i="4"/>
  <c r="Y79" i="4"/>
  <c r="Y313" i="4"/>
  <c r="Y119" i="4"/>
  <c r="Y323" i="4"/>
  <c r="Y256" i="4"/>
  <c r="Y250" i="4"/>
  <c r="Y169" i="4"/>
  <c r="Y223" i="4"/>
  <c r="Y54" i="4"/>
  <c r="Y177" i="4"/>
  <c r="Y49" i="4"/>
  <c r="Y153" i="4"/>
  <c r="Y78" i="4"/>
  <c r="Y130" i="4"/>
  <c r="Y200" i="4"/>
  <c r="Y181" i="4"/>
  <c r="Y201" i="4"/>
  <c r="Y9" i="4"/>
  <c r="Y239" i="4"/>
  <c r="Y77" i="4"/>
  <c r="Y214" i="4"/>
  <c r="Y157" i="4"/>
  <c r="Y168" i="4"/>
  <c r="Y41" i="4"/>
  <c r="Y209" i="4"/>
  <c r="Y189" i="4"/>
  <c r="Y232" i="4"/>
  <c r="Y219" i="4"/>
  <c r="Y34" i="4"/>
  <c r="Y236" i="4"/>
  <c r="Y107" i="4"/>
  <c r="Y46" i="4"/>
  <c r="Y253" i="4"/>
  <c r="Y117" i="4"/>
  <c r="Y311" i="4"/>
  <c r="Y210" i="4"/>
  <c r="Y44" i="4"/>
  <c r="Y116" i="4"/>
  <c r="Y88" i="4"/>
  <c r="Y109" i="4"/>
  <c r="Y247" i="4"/>
  <c r="Y11" i="4"/>
  <c r="Y35" i="4"/>
  <c r="Y36" i="4"/>
  <c r="Y330" i="4"/>
  <c r="Y103" i="4"/>
  <c r="Y205" i="4"/>
  <c r="Y319" i="4"/>
  <c r="Y89" i="4"/>
  <c r="Y288" i="4"/>
  <c r="Y277" i="4"/>
  <c r="Y271" i="4"/>
  <c r="Y60" i="4"/>
  <c r="Y190" i="4"/>
  <c r="Y194" i="4"/>
  <c r="Y182" i="4"/>
  <c r="Y74" i="4"/>
  <c r="Y331" i="4"/>
  <c r="Y321" i="4"/>
  <c r="Y164" i="4"/>
  <c r="Y226" i="4"/>
  <c r="Y87" i="4"/>
  <c r="Y316" i="4"/>
  <c r="Y272" i="4"/>
  <c r="Y278" i="4"/>
  <c r="Y293" i="4"/>
  <c r="Y242" i="4"/>
  <c r="Y129" i="4"/>
  <c r="Y75" i="4"/>
  <c r="Y86" i="4"/>
  <c r="Y246" i="4"/>
  <c r="Y230" i="4"/>
  <c r="Y98" i="4"/>
  <c r="Y198" i="4"/>
  <c r="Y270" i="4"/>
  <c r="Y143" i="4"/>
  <c r="Y248" i="4"/>
  <c r="Y241" i="4"/>
  <c r="Y237" i="4"/>
  <c r="Y166" i="4"/>
  <c r="Y301" i="4"/>
  <c r="Y298" i="4"/>
  <c r="Y329" i="4"/>
  <c r="Y222" i="4"/>
  <c r="Y22" i="4"/>
  <c r="Y124" i="4"/>
  <c r="Y195" i="4"/>
  <c r="Y55" i="4"/>
  <c r="Y262" i="4"/>
  <c r="Y28" i="4"/>
  <c r="Y111" i="4"/>
  <c r="Y108" i="4"/>
  <c r="Y110" i="4"/>
  <c r="Y220" i="4"/>
  <c r="Y139" i="4"/>
  <c r="Y165" i="4"/>
  <c r="Y131" i="4"/>
  <c r="Y304" i="4"/>
  <c r="Y196" i="4"/>
  <c r="Y21" i="4"/>
  <c r="Y302" i="4"/>
  <c r="Y163" i="4"/>
  <c r="Y16" i="4"/>
  <c r="Y234" i="4"/>
  <c r="Y266" i="4"/>
  <c r="Y203" i="4"/>
  <c r="Y135" i="4"/>
  <c r="Y18" i="4"/>
  <c r="Y251" i="4"/>
  <c r="Y299" i="4"/>
  <c r="Y310" i="4"/>
  <c r="Y128" i="4"/>
  <c r="Y104" i="4"/>
  <c r="Y255" i="4"/>
  <c r="Y114" i="4"/>
  <c r="Y317" i="4"/>
  <c r="Y173" i="4"/>
  <c r="Y238" i="4"/>
  <c r="C4" i="7"/>
  <c r="B11" i="7" s="1"/>
  <c r="C5" i="7"/>
  <c r="C6" i="7"/>
  <c r="C7" i="7"/>
  <c r="C3" i="7"/>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G5" i="6"/>
  <c r="G4" i="6"/>
  <c r="G3" i="6"/>
  <c r="G2" i="6"/>
  <c r="Y125" i="4" l="1"/>
  <c r="X348" i="4"/>
  <c r="S5" i="19"/>
  <c r="S348" i="19" s="1"/>
  <c r="K18" i="20" s="1"/>
  <c r="N348" i="19"/>
  <c r="H18" i="20" s="1"/>
  <c r="R5" i="19"/>
  <c r="R348" i="19" s="1"/>
  <c r="K17" i="20" s="1"/>
  <c r="M348" i="19"/>
  <c r="H17" i="20" s="1"/>
  <c r="Q227" i="4"/>
  <c r="Q15" i="4"/>
  <c r="Q325" i="4"/>
  <c r="Q217" i="4"/>
  <c r="Q235" i="4"/>
  <c r="Q132" i="4"/>
  <c r="Q20" i="4"/>
  <c r="Q275" i="4"/>
  <c r="Q276" i="4"/>
  <c r="Q282" i="4"/>
  <c r="Q283" i="4"/>
  <c r="Q269" i="4"/>
  <c r="Q274" i="4"/>
  <c r="Q281" i="4"/>
  <c r="Q287" i="4"/>
  <c r="Q273" i="4"/>
  <c r="Q30" i="4"/>
  <c r="Q71" i="4"/>
  <c r="Q192" i="4"/>
  <c r="Q186" i="4"/>
  <c r="Q67" i="4"/>
  <c r="Q68" i="4"/>
  <c r="Q154" i="4"/>
  <c r="Q105" i="4"/>
  <c r="Q37" i="4"/>
  <c r="Q324" i="4"/>
  <c r="Q260" i="4"/>
  <c r="Q213" i="4"/>
  <c r="Q39" i="4"/>
  <c r="Q56" i="4"/>
  <c r="Q69" i="4"/>
  <c r="Q231" i="4"/>
  <c r="Q327" i="4"/>
  <c r="Q63" i="4"/>
  <c r="Q5" i="4"/>
  <c r="Q61" i="4"/>
  <c r="Q66" i="4"/>
  <c r="Q224" i="4"/>
  <c r="Q17" i="4"/>
  <c r="Q140" i="4"/>
  <c r="Q100" i="4"/>
  <c r="Q101" i="4"/>
  <c r="Q76" i="4"/>
  <c r="Q286" i="4"/>
  <c r="Q279" i="4"/>
  <c r="Q280" i="4"/>
  <c r="Q138" i="4"/>
  <c r="Q285" i="4"/>
  <c r="Q291" i="4"/>
  <c r="Q290" i="4"/>
  <c r="Q289" i="4"/>
  <c r="Q284" i="4"/>
  <c r="Q245" i="4"/>
  <c r="Q40" i="4"/>
  <c r="Q215" i="4"/>
  <c r="Q333" i="4"/>
  <c r="Q326" i="4"/>
  <c r="Q296" i="4"/>
  <c r="Q99" i="4"/>
  <c r="Q197" i="4"/>
  <c r="Q147" i="4"/>
  <c r="Q145" i="4"/>
  <c r="Q121" i="4"/>
  <c r="Q146" i="4"/>
  <c r="Q148" i="4"/>
  <c r="Q26" i="4"/>
  <c r="Q261" i="4"/>
  <c r="Q142" i="4"/>
  <c r="Q322" i="4"/>
  <c r="Q92" i="4"/>
  <c r="Q233" i="4"/>
  <c r="Q95" i="4"/>
  <c r="Q225" i="4"/>
  <c r="Q297" i="4"/>
  <c r="Q65" i="4"/>
  <c r="Q202" i="4"/>
  <c r="Q328" i="4"/>
  <c r="Q57" i="4"/>
  <c r="Q48" i="4"/>
  <c r="Q183" i="4"/>
  <c r="Q43" i="4"/>
  <c r="Q199" i="4"/>
  <c r="Q206" i="4"/>
  <c r="Q207" i="4"/>
  <c r="Q258" i="4"/>
  <c r="Q211" i="4"/>
  <c r="Q80" i="4"/>
  <c r="Q137" i="4"/>
  <c r="Q133" i="4"/>
  <c r="Q91" i="4"/>
  <c r="Q332" i="4"/>
  <c r="Q72" i="4"/>
  <c r="Q156" i="4"/>
  <c r="Q113" i="4"/>
  <c r="Q81" i="4"/>
  <c r="Q268" i="4"/>
  <c r="Q185" i="4"/>
  <c r="Q171" i="4"/>
  <c r="Q19" i="4"/>
  <c r="Q151" i="4"/>
  <c r="Q187" i="4"/>
  <c r="Q170" i="4"/>
  <c r="Q47" i="4"/>
  <c r="Q229" i="4"/>
  <c r="Q172" i="4"/>
  <c r="Q314" i="4"/>
  <c r="Q136" i="4"/>
  <c r="Q134" i="4"/>
  <c r="Q25" i="4"/>
  <c r="Q33" i="4"/>
  <c r="Q62" i="4"/>
  <c r="Q82" i="4"/>
  <c r="Q175" i="4"/>
  <c r="Q152" i="4"/>
  <c r="Q149" i="4"/>
  <c r="Q212" i="4"/>
  <c r="Q159" i="4"/>
  <c r="Q243" i="4"/>
  <c r="Q122" i="4"/>
  <c r="Q150" i="4"/>
  <c r="Q155" i="4"/>
  <c r="Q334" i="4"/>
  <c r="Q58" i="4"/>
  <c r="Q64" i="4"/>
  <c r="Q70" i="4"/>
  <c r="Q204" i="4"/>
  <c r="Q115" i="4"/>
  <c r="Q240" i="4"/>
  <c r="Q191" i="4"/>
  <c r="Q221" i="4"/>
  <c r="Q249" i="4"/>
  <c r="Q45" i="4"/>
  <c r="Q123" i="4"/>
  <c r="Q118" i="4"/>
  <c r="Q42" i="4"/>
  <c r="Q228" i="4"/>
  <c r="Q208" i="4"/>
  <c r="Q13" i="4"/>
  <c r="Q259" i="4"/>
  <c r="Q193" i="4"/>
  <c r="Q24" i="4"/>
  <c r="Q8" i="4"/>
  <c r="Q112" i="4"/>
  <c r="Q307" i="4"/>
  <c r="Q127" i="4"/>
  <c r="Q90" i="4"/>
  <c r="Q263" i="4"/>
  <c r="Q73" i="4"/>
  <c r="Q32" i="4"/>
  <c r="Q300" i="4"/>
  <c r="Q84" i="4"/>
  <c r="Q315" i="4"/>
  <c r="Q174" i="4"/>
  <c r="Q265" i="4"/>
  <c r="Q31" i="4"/>
  <c r="Q161" i="4"/>
  <c r="Q292" i="4"/>
  <c r="Q10" i="4"/>
  <c r="Q59" i="4"/>
  <c r="Q6" i="4"/>
  <c r="Q7" i="4"/>
  <c r="Q216" i="4"/>
  <c r="Q12" i="4"/>
  <c r="Q38" i="4"/>
  <c r="Q52" i="4"/>
  <c r="Q126" i="4"/>
  <c r="Q178" i="4"/>
  <c r="Q14" i="4"/>
  <c r="Q244" i="4"/>
  <c r="Q179" i="4"/>
  <c r="Q188" i="4"/>
  <c r="Q218" i="4"/>
  <c r="Q97" i="4"/>
  <c r="Q141" i="4"/>
  <c r="Q162" i="4"/>
  <c r="Q160" i="4"/>
  <c r="Q96" i="4"/>
  <c r="Q83" i="4"/>
  <c r="Q93" i="4"/>
  <c r="Q85" i="4"/>
  <c r="Q318" i="4"/>
  <c r="Q27" i="4"/>
  <c r="Q305" i="4"/>
  <c r="Q308" i="4"/>
  <c r="Q294" i="4"/>
  <c r="Q180" i="4"/>
  <c r="Q264" i="4"/>
  <c r="Q309" i="4"/>
  <c r="Q335" i="4"/>
  <c r="Q106" i="4"/>
  <c r="Q53" i="4"/>
  <c r="Q167" i="4"/>
  <c r="Q303" i="4"/>
  <c r="Q23" i="4"/>
  <c r="Q29" i="4"/>
  <c r="Q102" i="4"/>
  <c r="Q94" i="4"/>
  <c r="Q79" i="4"/>
  <c r="Q313" i="4"/>
  <c r="Q119" i="4"/>
  <c r="Q323" i="4"/>
  <c r="Q256" i="4"/>
  <c r="Q250" i="4"/>
  <c r="Q169" i="4"/>
  <c r="Q223" i="4"/>
  <c r="Q54" i="4"/>
  <c r="Q177" i="4"/>
  <c r="Q49" i="4"/>
  <c r="Q153" i="4"/>
  <c r="Q78" i="4"/>
  <c r="Q130" i="4"/>
  <c r="Q200" i="4"/>
  <c r="Q181" i="4"/>
  <c r="Q201" i="4"/>
  <c r="Q9" i="4"/>
  <c r="Q239" i="4"/>
  <c r="Q77" i="4"/>
  <c r="Q214" i="4"/>
  <c r="Q157" i="4"/>
  <c r="Q168" i="4"/>
  <c r="Q41" i="4"/>
  <c r="Q209" i="4"/>
  <c r="Q189" i="4"/>
  <c r="Q232" i="4"/>
  <c r="Q219" i="4"/>
  <c r="Q34" i="4"/>
  <c r="Q236" i="4"/>
  <c r="Q107" i="4"/>
  <c r="Q46" i="4"/>
  <c r="Q253" i="4"/>
  <c r="Q117" i="4"/>
  <c r="Q311" i="4"/>
  <c r="Q210" i="4"/>
  <c r="Q44" i="4"/>
  <c r="Q116" i="4"/>
  <c r="Q88" i="4"/>
  <c r="Q109" i="4"/>
  <c r="Q247" i="4"/>
  <c r="Q11" i="4"/>
  <c r="Q35" i="4"/>
  <c r="Q36" i="4"/>
  <c r="Q330" i="4"/>
  <c r="Q103" i="4"/>
  <c r="Q205" i="4"/>
  <c r="Q319" i="4"/>
  <c r="Q89" i="4"/>
  <c r="Q288" i="4"/>
  <c r="Q277" i="4"/>
  <c r="Q271" i="4"/>
  <c r="Q60" i="4"/>
  <c r="Q190" i="4"/>
  <c r="Q194" i="4"/>
  <c r="Q182" i="4"/>
  <c r="Q74" i="4"/>
  <c r="Q331" i="4"/>
  <c r="Q321" i="4"/>
  <c r="Q164" i="4"/>
  <c r="Q226" i="4"/>
  <c r="Q87" i="4"/>
  <c r="Q316" i="4"/>
  <c r="Q272" i="4"/>
  <c r="Q278" i="4"/>
  <c r="Q293" i="4"/>
  <c r="Q242" i="4"/>
  <c r="Q129" i="4"/>
  <c r="Q75" i="4"/>
  <c r="Q86" i="4"/>
  <c r="Q246" i="4"/>
  <c r="Q230" i="4"/>
  <c r="Q51" i="4"/>
  <c r="Q98" i="4"/>
  <c r="Q198" i="4"/>
  <c r="Q270" i="4"/>
  <c r="Q143" i="4"/>
  <c r="Q144" i="4"/>
  <c r="Q248" i="4"/>
  <c r="Q241" i="4"/>
  <c r="Q237" i="4"/>
  <c r="Q166" i="4"/>
  <c r="Q301" i="4"/>
  <c r="Q298" i="4"/>
  <c r="Q329" i="4"/>
  <c r="Q222" i="4"/>
  <c r="Q22" i="4"/>
  <c r="Q124" i="4"/>
  <c r="Q195" i="4"/>
  <c r="Q55" i="4"/>
  <c r="Q262" i="4"/>
  <c r="Q28" i="4"/>
  <c r="Q111" i="4"/>
  <c r="Q108" i="4"/>
  <c r="Q110" i="4"/>
  <c r="Q220" i="4"/>
  <c r="Q139" i="4"/>
  <c r="Q165" i="4"/>
  <c r="Q131" i="4"/>
  <c r="Q304" i="4"/>
  <c r="Q196" i="4"/>
  <c r="Q21" i="4"/>
  <c r="Q302" i="4"/>
  <c r="Q163" i="4"/>
  <c r="Q16" i="4"/>
  <c r="Q234" i="4"/>
  <c r="Q266" i="4"/>
  <c r="Q203" i="4"/>
  <c r="Q135" i="4"/>
  <c r="Q18" i="4"/>
  <c r="Q252" i="4"/>
  <c r="Q251" i="4"/>
  <c r="Q299" i="4"/>
  <c r="Q310" i="4"/>
  <c r="Q128" i="4"/>
  <c r="Q104" i="4"/>
  <c r="Q255" i="4"/>
  <c r="Q114" i="4"/>
  <c r="Q317" i="4"/>
  <c r="Q173" i="4"/>
  <c r="Q238" i="4"/>
  <c r="Q125" i="4"/>
  <c r="Q348" i="4" l="1"/>
  <c r="M125" i="4"/>
  <c r="O125" i="4"/>
  <c r="O348" i="4" s="1"/>
  <c r="S238" i="4" l="1"/>
  <c r="S299" i="4"/>
  <c r="S16" i="4"/>
  <c r="S139" i="4"/>
  <c r="R195" i="4"/>
  <c r="S237" i="4"/>
  <c r="S278" i="4"/>
  <c r="S74" i="4"/>
  <c r="S89" i="4"/>
  <c r="S11" i="4"/>
  <c r="S117" i="4"/>
  <c r="S189" i="4"/>
  <c r="S9" i="4"/>
  <c r="S49" i="4"/>
  <c r="R119" i="4"/>
  <c r="S303" i="4"/>
  <c r="S294" i="4"/>
  <c r="S96" i="4"/>
  <c r="S244" i="4"/>
  <c r="S263" i="4"/>
  <c r="S259" i="4"/>
  <c r="S249" i="4"/>
  <c r="S64" i="4"/>
  <c r="S159" i="4"/>
  <c r="S33" i="4"/>
  <c r="S170" i="4"/>
  <c r="S113" i="4"/>
  <c r="S137" i="4"/>
  <c r="S183" i="4"/>
  <c r="S95" i="4"/>
  <c r="S148" i="4"/>
  <c r="S326" i="4"/>
  <c r="S290" i="4"/>
  <c r="S63" i="4"/>
  <c r="S324" i="4"/>
  <c r="S71" i="4"/>
  <c r="S282" i="4"/>
  <c r="S15" i="4"/>
  <c r="S104" i="4"/>
  <c r="S203" i="4"/>
  <c r="S304" i="4"/>
  <c r="S28" i="4"/>
  <c r="R298" i="4"/>
  <c r="S270" i="4"/>
  <c r="S129" i="4"/>
  <c r="S271" i="4"/>
  <c r="S330" i="4"/>
  <c r="S44" i="4"/>
  <c r="S34" i="4"/>
  <c r="S214" i="4"/>
  <c r="S78" i="4"/>
  <c r="S250" i="4"/>
  <c r="S309" i="4"/>
  <c r="S85" i="4"/>
  <c r="S218" i="4"/>
  <c r="S38" i="4"/>
  <c r="S161" i="4"/>
  <c r="S8" i="4"/>
  <c r="S204" i="4"/>
  <c r="S122" i="4"/>
  <c r="S172" i="4"/>
  <c r="S185" i="4"/>
  <c r="S206" i="4"/>
  <c r="S142" i="4"/>
  <c r="S197" i="4"/>
  <c r="S279" i="4"/>
  <c r="S66" i="4"/>
  <c r="S39" i="4"/>
  <c r="S67" i="4"/>
  <c r="S274" i="4"/>
  <c r="S235" i="4"/>
  <c r="S128" i="4"/>
  <c r="S266" i="4"/>
  <c r="S131" i="4"/>
  <c r="S262" i="4"/>
  <c r="S301" i="4"/>
  <c r="S198" i="4"/>
  <c r="R242" i="4"/>
  <c r="S321" i="4"/>
  <c r="S277" i="4"/>
  <c r="S36" i="4"/>
  <c r="S210" i="4"/>
  <c r="S219" i="4"/>
  <c r="S77" i="4"/>
  <c r="S153" i="4"/>
  <c r="S256" i="4"/>
  <c r="S29" i="4"/>
  <c r="S264" i="4"/>
  <c r="S93" i="4"/>
  <c r="S188" i="4"/>
  <c r="S12" i="4"/>
  <c r="S31" i="4"/>
  <c r="S32" i="4"/>
  <c r="R24" i="4"/>
  <c r="S123" i="4"/>
  <c r="R243" i="4"/>
  <c r="S82" i="4"/>
  <c r="S229" i="4"/>
  <c r="S268" i="4"/>
  <c r="S91" i="4"/>
  <c r="S297" i="4"/>
  <c r="S261" i="4"/>
  <c r="S286" i="4"/>
  <c r="S186" i="4"/>
  <c r="S269" i="4"/>
  <c r="S217" i="4"/>
  <c r="S18" i="4"/>
  <c r="S21" i="4"/>
  <c r="S222" i="4"/>
  <c r="S86" i="4"/>
  <c r="S87" i="4"/>
  <c r="S103" i="4"/>
  <c r="S88" i="4"/>
  <c r="S168" i="4"/>
  <c r="S200" i="4"/>
  <c r="S223" i="4"/>
  <c r="S79" i="4"/>
  <c r="S106" i="4"/>
  <c r="S27" i="4"/>
  <c r="S126" i="4"/>
  <c r="S10" i="4"/>
  <c r="S307" i="4"/>
  <c r="S240" i="4"/>
  <c r="S155" i="4"/>
  <c r="S152" i="4"/>
  <c r="S136" i="4"/>
  <c r="S19" i="4"/>
  <c r="S72" i="4"/>
  <c r="S258" i="4"/>
  <c r="S328" i="4"/>
  <c r="S145" i="4"/>
  <c r="S40" i="4"/>
  <c r="S138" i="4"/>
  <c r="S17" i="4"/>
  <c r="S69" i="4"/>
  <c r="S154" i="4"/>
  <c r="S287" i="4"/>
  <c r="S20" i="4"/>
  <c r="Y51" i="4"/>
  <c r="Y7" i="4"/>
  <c r="Y252" i="4"/>
  <c r="P252" i="4"/>
  <c r="L125" i="4"/>
  <c r="L348" i="4" s="1"/>
  <c r="S310" i="4"/>
  <c r="S234" i="4"/>
  <c r="S165" i="4"/>
  <c r="S55" i="4"/>
  <c r="S166" i="4"/>
  <c r="S98" i="4"/>
  <c r="S293" i="4"/>
  <c r="S331" i="4"/>
  <c r="S288" i="4"/>
  <c r="S35" i="4"/>
  <c r="S311" i="4"/>
  <c r="S232" i="4"/>
  <c r="S239" i="4"/>
  <c r="S323" i="4"/>
  <c r="S23" i="4"/>
  <c r="S180" i="4"/>
  <c r="S83" i="4"/>
  <c r="S179" i="4"/>
  <c r="S216" i="4"/>
  <c r="S265" i="4"/>
  <c r="S73" i="4"/>
  <c r="S193" i="4"/>
  <c r="S45" i="4"/>
  <c r="S70" i="4"/>
  <c r="S62" i="4"/>
  <c r="S47" i="4"/>
  <c r="S81" i="4"/>
  <c r="S133" i="4"/>
  <c r="S43" i="4"/>
  <c r="S225" i="4"/>
  <c r="S26" i="4"/>
  <c r="S296" i="4"/>
  <c r="S289" i="4"/>
  <c r="S76" i="4"/>
  <c r="S5" i="4"/>
  <c r="S260" i="4"/>
  <c r="S192" i="4"/>
  <c r="S283" i="4"/>
  <c r="S325" i="4"/>
  <c r="Y228" i="4"/>
  <c r="Y144" i="4"/>
  <c r="P144" i="4"/>
  <c r="S173" i="4"/>
  <c r="S251" i="4"/>
  <c r="S163" i="4"/>
  <c r="S220" i="4"/>
  <c r="S124" i="4"/>
  <c r="S241" i="4"/>
  <c r="S230" i="4"/>
  <c r="S272" i="4"/>
  <c r="S182" i="4"/>
  <c r="S319" i="4"/>
  <c r="S247" i="4"/>
  <c r="S253" i="4"/>
  <c r="S209" i="4"/>
  <c r="S201" i="4"/>
  <c r="S177" i="4"/>
  <c r="S167" i="4"/>
  <c r="S308" i="4"/>
  <c r="S160" i="4"/>
  <c r="S14" i="4"/>
  <c r="S6" i="4"/>
  <c r="S174" i="4"/>
  <c r="S90" i="4"/>
  <c r="S13" i="4"/>
  <c r="S221" i="4"/>
  <c r="S58" i="4"/>
  <c r="S212" i="4"/>
  <c r="S25" i="4"/>
  <c r="S187" i="4"/>
  <c r="S156" i="4"/>
  <c r="S80" i="4"/>
  <c r="S48" i="4"/>
  <c r="S233" i="4"/>
  <c r="S146" i="4"/>
  <c r="S333" i="4"/>
  <c r="S291" i="4"/>
  <c r="S100" i="4"/>
  <c r="S327" i="4"/>
  <c r="S37" i="4"/>
  <c r="S30" i="4"/>
  <c r="S276" i="4"/>
  <c r="S227" i="4"/>
  <c r="S317" i="4"/>
  <c r="S302" i="4"/>
  <c r="S110" i="4"/>
  <c r="S22" i="4"/>
  <c r="S248" i="4"/>
  <c r="S246" i="4"/>
  <c r="S316" i="4"/>
  <c r="S194" i="4"/>
  <c r="S205" i="4"/>
  <c r="S109" i="4"/>
  <c r="S46" i="4"/>
  <c r="S41" i="4"/>
  <c r="S181" i="4"/>
  <c r="S54" i="4"/>
  <c r="S313" i="4"/>
  <c r="S53" i="4"/>
  <c r="S305" i="4"/>
  <c r="S162" i="4"/>
  <c r="S178" i="4"/>
  <c r="S59" i="4"/>
  <c r="S315" i="4"/>
  <c r="S127" i="4"/>
  <c r="S208" i="4"/>
  <c r="S191" i="4"/>
  <c r="S334" i="4"/>
  <c r="S149" i="4"/>
  <c r="S134" i="4"/>
  <c r="S151" i="4"/>
  <c r="S211" i="4"/>
  <c r="S57" i="4"/>
  <c r="S92" i="4"/>
  <c r="S121" i="4"/>
  <c r="S215" i="4"/>
  <c r="S285" i="4"/>
  <c r="S140" i="4"/>
  <c r="S231" i="4"/>
  <c r="S105" i="4"/>
  <c r="S273" i="4"/>
  <c r="S275" i="4"/>
  <c r="S255" i="4"/>
  <c r="S135" i="4"/>
  <c r="S196" i="4"/>
  <c r="S111" i="4"/>
  <c r="S329" i="4"/>
  <c r="S143" i="4"/>
  <c r="S75" i="4"/>
  <c r="S226" i="4"/>
  <c r="S60" i="4"/>
  <c r="S116" i="4"/>
  <c r="S236" i="4"/>
  <c r="S157" i="4"/>
  <c r="S130" i="4"/>
  <c r="S169" i="4"/>
  <c r="S94" i="4"/>
  <c r="S335" i="4"/>
  <c r="S318" i="4"/>
  <c r="S97" i="4"/>
  <c r="S52" i="4"/>
  <c r="S292" i="4"/>
  <c r="S84" i="4"/>
  <c r="S112" i="4"/>
  <c r="S42" i="4"/>
  <c r="S115" i="4"/>
  <c r="S150" i="4"/>
  <c r="S175" i="4"/>
  <c r="S314" i="4"/>
  <c r="S171" i="4"/>
  <c r="S332" i="4"/>
  <c r="S207" i="4"/>
  <c r="S202" i="4"/>
  <c r="S322" i="4"/>
  <c r="S147" i="4"/>
  <c r="S245" i="4"/>
  <c r="S280" i="4"/>
  <c r="S224" i="4"/>
  <c r="S56" i="4"/>
  <c r="S68" i="4"/>
  <c r="S281" i="4"/>
  <c r="S132" i="4"/>
  <c r="Y170" i="4"/>
  <c r="P220" i="4"/>
  <c r="AC220" i="4"/>
  <c r="W220" i="4"/>
  <c r="V220" i="4"/>
  <c r="U220" i="4"/>
  <c r="AC319" i="4"/>
  <c r="V319" i="4"/>
  <c r="W319" i="4"/>
  <c r="U319" i="4"/>
  <c r="P177" i="4"/>
  <c r="AC177" i="4"/>
  <c r="U177" i="4"/>
  <c r="W177" i="4"/>
  <c r="V177" i="4"/>
  <c r="AC14" i="4"/>
  <c r="W14" i="4"/>
  <c r="V14" i="4"/>
  <c r="U14" i="4"/>
  <c r="P221" i="4"/>
  <c r="AC221" i="4"/>
  <c r="W221" i="4"/>
  <c r="V221" i="4"/>
  <c r="U221" i="4"/>
  <c r="P80" i="4"/>
  <c r="AC80" i="4"/>
  <c r="W80" i="4"/>
  <c r="V80" i="4"/>
  <c r="U80" i="4"/>
  <c r="P233" i="4"/>
  <c r="AC233" i="4"/>
  <c r="W233" i="4"/>
  <c r="V233" i="4"/>
  <c r="U233" i="4"/>
  <c r="P327" i="4"/>
  <c r="AC327" i="4"/>
  <c r="U327" i="4"/>
  <c r="V327" i="4"/>
  <c r="W327" i="4"/>
  <c r="P30" i="4"/>
  <c r="AC30" i="4"/>
  <c r="U30" i="4"/>
  <c r="W30" i="4"/>
  <c r="V30" i="4"/>
  <c r="AC227" i="4"/>
  <c r="U227" i="4"/>
  <c r="W227" i="4"/>
  <c r="V227" i="4"/>
  <c r="L26" i="22"/>
  <c r="P128" i="4"/>
  <c r="AC128" i="4"/>
  <c r="V128" i="4"/>
  <c r="W128" i="4"/>
  <c r="U128" i="4"/>
  <c r="P262" i="4"/>
  <c r="AC262" i="4"/>
  <c r="V262" i="4"/>
  <c r="U262" i="4"/>
  <c r="W262" i="4"/>
  <c r="P198" i="4"/>
  <c r="AC198" i="4"/>
  <c r="V198" i="4"/>
  <c r="W198" i="4"/>
  <c r="U198" i="4"/>
  <c r="AC277" i="4"/>
  <c r="V277" i="4"/>
  <c r="W277" i="4"/>
  <c r="U277" i="4"/>
  <c r="P219" i="4"/>
  <c r="AC219" i="4"/>
  <c r="V219" i="4"/>
  <c r="W219" i="4"/>
  <c r="U219" i="4"/>
  <c r="AC256" i="4"/>
  <c r="V256" i="4"/>
  <c r="W256" i="4"/>
  <c r="U256" i="4"/>
  <c r="P264" i="4"/>
  <c r="AC264" i="4"/>
  <c r="V264" i="4"/>
  <c r="U264" i="4"/>
  <c r="W264" i="4"/>
  <c r="P12" i="4"/>
  <c r="AC12" i="4"/>
  <c r="V12" i="4"/>
  <c r="W12" i="4"/>
  <c r="U12" i="4"/>
  <c r="P24" i="4"/>
  <c r="AC24" i="4"/>
  <c r="V24" i="4"/>
  <c r="U24" i="4"/>
  <c r="W24" i="4"/>
  <c r="P243" i="4"/>
  <c r="AC243" i="4"/>
  <c r="V243" i="4"/>
  <c r="W243" i="4"/>
  <c r="U243" i="4"/>
  <c r="P268" i="4"/>
  <c r="AC268" i="4"/>
  <c r="W268" i="4"/>
  <c r="V268" i="4"/>
  <c r="U268" i="4"/>
  <c r="AC297" i="4"/>
  <c r="V297" i="4"/>
  <c r="U297" i="4"/>
  <c r="W297" i="4"/>
  <c r="AC61" i="4"/>
  <c r="W61" i="4"/>
  <c r="V61" i="4"/>
  <c r="U61" i="4"/>
  <c r="P186" i="4"/>
  <c r="AC186" i="4"/>
  <c r="W186" i="4"/>
  <c r="U186" i="4"/>
  <c r="V186" i="4"/>
  <c r="P310" i="4"/>
  <c r="AC310" i="4"/>
  <c r="W310" i="4"/>
  <c r="V310" i="4"/>
  <c r="U310" i="4"/>
  <c r="P165" i="4"/>
  <c r="AC165" i="4"/>
  <c r="W165" i="4"/>
  <c r="U165" i="4"/>
  <c r="V165" i="4"/>
  <c r="P166" i="4"/>
  <c r="AC166" i="4"/>
  <c r="W166" i="4"/>
  <c r="V166" i="4"/>
  <c r="U166" i="4"/>
  <c r="P293" i="4"/>
  <c r="AC293" i="4"/>
  <c r="V293" i="4"/>
  <c r="W293" i="4"/>
  <c r="U293" i="4"/>
  <c r="P288" i="4"/>
  <c r="AC288" i="4"/>
  <c r="V288" i="4"/>
  <c r="W288" i="4"/>
  <c r="U288" i="4"/>
  <c r="AC311" i="4"/>
  <c r="U311" i="4"/>
  <c r="W311" i="4"/>
  <c r="V311" i="4"/>
  <c r="P239" i="4"/>
  <c r="AC239" i="4"/>
  <c r="V239" i="4"/>
  <c r="W239" i="4"/>
  <c r="U239" i="4"/>
  <c r="P323" i="4"/>
  <c r="AC323" i="4"/>
  <c r="W323" i="4"/>
  <c r="V323" i="4"/>
  <c r="U323" i="4"/>
  <c r="P23" i="4"/>
  <c r="AC23" i="4"/>
  <c r="W23" i="4"/>
  <c r="V23" i="4"/>
  <c r="U23" i="4"/>
  <c r="P180" i="4"/>
  <c r="AC180" i="4"/>
  <c r="V180" i="4"/>
  <c r="W180" i="4"/>
  <c r="U180" i="4"/>
  <c r="P83" i="4"/>
  <c r="AC83" i="4"/>
  <c r="W83" i="4"/>
  <c r="U83" i="4"/>
  <c r="V83" i="4"/>
  <c r="P179" i="4"/>
  <c r="AC179" i="4"/>
  <c r="W179" i="4"/>
  <c r="U179" i="4"/>
  <c r="V179" i="4"/>
  <c r="AC216" i="4"/>
  <c r="W216" i="4"/>
  <c r="V216" i="4"/>
  <c r="U216" i="4"/>
  <c r="P265" i="4"/>
  <c r="AC265" i="4"/>
  <c r="V265" i="4"/>
  <c r="U265" i="4"/>
  <c r="W265" i="4"/>
  <c r="P73" i="4"/>
  <c r="AC73" i="4"/>
  <c r="W73" i="4"/>
  <c r="V73" i="4"/>
  <c r="U73" i="4"/>
  <c r="AC193" i="4"/>
  <c r="W193" i="4"/>
  <c r="V193" i="4"/>
  <c r="U193" i="4"/>
  <c r="P45" i="4"/>
  <c r="AC45" i="4"/>
  <c r="V45" i="4"/>
  <c r="U45" i="4"/>
  <c r="W45" i="4"/>
  <c r="AC70" i="4"/>
  <c r="U70" i="4"/>
  <c r="V70" i="4"/>
  <c r="W70" i="4"/>
  <c r="P62" i="4"/>
  <c r="AC62" i="4"/>
  <c r="U62" i="4"/>
  <c r="W62" i="4"/>
  <c r="V62" i="4"/>
  <c r="P47" i="4"/>
  <c r="AC47" i="4"/>
  <c r="U47" i="4"/>
  <c r="W47" i="4"/>
  <c r="V47" i="4"/>
  <c r="P81" i="4"/>
  <c r="AC81" i="4"/>
  <c r="V81" i="4"/>
  <c r="U81" i="4"/>
  <c r="W81" i="4"/>
  <c r="P133" i="4"/>
  <c r="AC133" i="4"/>
  <c r="W133" i="4"/>
  <c r="U133" i="4"/>
  <c r="V133" i="4"/>
  <c r="P43" i="4"/>
  <c r="AC43" i="4"/>
  <c r="W43" i="4"/>
  <c r="U43" i="4"/>
  <c r="V43" i="4"/>
  <c r="P225" i="4"/>
  <c r="AC225" i="4"/>
  <c r="U225" i="4"/>
  <c r="W225" i="4"/>
  <c r="V225" i="4"/>
  <c r="P173" i="4"/>
  <c r="AC173" i="4"/>
  <c r="W173" i="4"/>
  <c r="V173" i="4"/>
  <c r="U173" i="4"/>
  <c r="AC230" i="4"/>
  <c r="W230" i="4"/>
  <c r="V230" i="4"/>
  <c r="U230" i="4"/>
  <c r="P253" i="4"/>
  <c r="AC253" i="4"/>
  <c r="W253" i="4"/>
  <c r="V253" i="4"/>
  <c r="U253" i="4"/>
  <c r="AC308" i="4"/>
  <c r="V308" i="4"/>
  <c r="W308" i="4"/>
  <c r="U308" i="4"/>
  <c r="P90" i="4"/>
  <c r="AC90" i="4"/>
  <c r="V90" i="4"/>
  <c r="U90" i="4"/>
  <c r="W90" i="4"/>
  <c r="P187" i="4"/>
  <c r="AC187" i="4"/>
  <c r="W187" i="4"/>
  <c r="V187" i="4"/>
  <c r="U187" i="4"/>
  <c r="P48" i="4"/>
  <c r="AC48" i="4"/>
  <c r="V48" i="4"/>
  <c r="W48" i="4"/>
  <c r="U48" i="4"/>
  <c r="P100" i="4"/>
  <c r="AC100" i="4"/>
  <c r="U100" i="4"/>
  <c r="W100" i="4"/>
  <c r="V100" i="4"/>
  <c r="P37" i="4"/>
  <c r="AC37" i="4"/>
  <c r="V37" i="4"/>
  <c r="U37" i="4"/>
  <c r="W37" i="4"/>
  <c r="AC276" i="4"/>
  <c r="W276" i="4"/>
  <c r="U276" i="4"/>
  <c r="V276" i="4"/>
  <c r="AC266" i="4"/>
  <c r="V266" i="4"/>
  <c r="W266" i="4"/>
  <c r="U266" i="4"/>
  <c r="P301" i="4"/>
  <c r="AC301" i="4"/>
  <c r="W301" i="4"/>
  <c r="V301" i="4"/>
  <c r="U301" i="4"/>
  <c r="AC321" i="4"/>
  <c r="V321" i="4"/>
  <c r="W321" i="4"/>
  <c r="U321" i="4"/>
  <c r="P36" i="4"/>
  <c r="AC36" i="4"/>
  <c r="V36" i="4"/>
  <c r="W36" i="4"/>
  <c r="U36" i="4"/>
  <c r="P77" i="4"/>
  <c r="AC77" i="4"/>
  <c r="W77" i="4"/>
  <c r="V77" i="4"/>
  <c r="U77" i="4"/>
  <c r="P29" i="4"/>
  <c r="AC29" i="4"/>
  <c r="V29" i="4"/>
  <c r="U29" i="4"/>
  <c r="W29" i="4"/>
  <c r="P188" i="4"/>
  <c r="AC188" i="4"/>
  <c r="V188" i="4"/>
  <c r="U188" i="4"/>
  <c r="W188" i="4"/>
  <c r="P31" i="4"/>
  <c r="AC31" i="4"/>
  <c r="W31" i="4"/>
  <c r="V31" i="4"/>
  <c r="U31" i="4"/>
  <c r="AC123" i="4"/>
  <c r="V123" i="4"/>
  <c r="U123" i="4"/>
  <c r="W123" i="4"/>
  <c r="P82" i="4"/>
  <c r="AC82" i="4"/>
  <c r="V82" i="4"/>
  <c r="U82" i="4"/>
  <c r="W82" i="4"/>
  <c r="AC91" i="4"/>
  <c r="V91" i="4"/>
  <c r="U91" i="4"/>
  <c r="W91" i="4"/>
  <c r="P261" i="4"/>
  <c r="AC261" i="4"/>
  <c r="V261" i="4"/>
  <c r="U261" i="4"/>
  <c r="W261" i="4"/>
  <c r="AC125" i="4"/>
  <c r="V125" i="4"/>
  <c r="U125" i="4"/>
  <c r="W125" i="4"/>
  <c r="P234" i="4"/>
  <c r="AC234" i="4"/>
  <c r="W234" i="4"/>
  <c r="U234" i="4"/>
  <c r="V234" i="4"/>
  <c r="AC55" i="4"/>
  <c r="V55" i="4"/>
  <c r="U55" i="4"/>
  <c r="W55" i="4"/>
  <c r="P98" i="4"/>
  <c r="AC98" i="4"/>
  <c r="W98" i="4"/>
  <c r="V98" i="4"/>
  <c r="U98" i="4"/>
  <c r="P331" i="4"/>
  <c r="AC331" i="4"/>
  <c r="V331" i="4"/>
  <c r="U331" i="4"/>
  <c r="W331" i="4"/>
  <c r="AC35" i="4"/>
  <c r="W35" i="4"/>
  <c r="U35" i="4"/>
  <c r="V35" i="4"/>
  <c r="P232" i="4"/>
  <c r="AC232" i="4"/>
  <c r="W232" i="4"/>
  <c r="U232" i="4"/>
  <c r="V232" i="4"/>
  <c r="P238" i="4"/>
  <c r="AC238" i="4"/>
  <c r="V238" i="4"/>
  <c r="U238" i="4"/>
  <c r="W238" i="4"/>
  <c r="P299" i="4"/>
  <c r="AC299" i="4"/>
  <c r="V299" i="4"/>
  <c r="W299" i="4"/>
  <c r="U299" i="4"/>
  <c r="P16" i="4"/>
  <c r="AC16" i="4"/>
  <c r="W16" i="4"/>
  <c r="V16" i="4"/>
  <c r="U16" i="4"/>
  <c r="P139" i="4"/>
  <c r="AC139" i="4"/>
  <c r="U139" i="4"/>
  <c r="V139" i="4"/>
  <c r="W139" i="4"/>
  <c r="P195" i="4"/>
  <c r="AC195" i="4"/>
  <c r="U195" i="4"/>
  <c r="W195" i="4"/>
  <c r="V195" i="4"/>
  <c r="P237" i="4"/>
  <c r="AC237" i="4"/>
  <c r="W237" i="4"/>
  <c r="U237" i="4"/>
  <c r="V237" i="4"/>
  <c r="AC51" i="4"/>
  <c r="V51" i="4"/>
  <c r="W51" i="4"/>
  <c r="U51" i="4"/>
  <c r="P278" i="4"/>
  <c r="AC278" i="4"/>
  <c r="W278" i="4"/>
  <c r="V278" i="4"/>
  <c r="U278" i="4"/>
  <c r="P74" i="4"/>
  <c r="AC74" i="4"/>
  <c r="V74" i="4"/>
  <c r="W74" i="4"/>
  <c r="U74" i="4"/>
  <c r="P89" i="4"/>
  <c r="AC89" i="4"/>
  <c r="W89" i="4"/>
  <c r="U89" i="4"/>
  <c r="V89" i="4"/>
  <c r="P11" i="4"/>
  <c r="AC11" i="4"/>
  <c r="W11" i="4"/>
  <c r="V11" i="4"/>
  <c r="U11" i="4"/>
  <c r="P117" i="4"/>
  <c r="AC117" i="4"/>
  <c r="W117" i="4"/>
  <c r="U117" i="4"/>
  <c r="V117" i="4"/>
  <c r="P189" i="4"/>
  <c r="AC189" i="4"/>
  <c r="W189" i="4"/>
  <c r="U189" i="4"/>
  <c r="V189" i="4"/>
  <c r="P9" i="4"/>
  <c r="AC9" i="4"/>
  <c r="V9" i="4"/>
  <c r="U9" i="4"/>
  <c r="W9" i="4"/>
  <c r="P49" i="4"/>
  <c r="AC49" i="4"/>
  <c r="W49" i="4"/>
  <c r="V49" i="4"/>
  <c r="U49" i="4"/>
  <c r="P119" i="4"/>
  <c r="AC119" i="4"/>
  <c r="W119" i="4"/>
  <c r="V119" i="4"/>
  <c r="U119" i="4"/>
  <c r="P303" i="4"/>
  <c r="AC303" i="4"/>
  <c r="V303" i="4"/>
  <c r="W303" i="4"/>
  <c r="U303" i="4"/>
  <c r="P294" i="4"/>
  <c r="AC294" i="4"/>
  <c r="V294" i="4"/>
  <c r="W294" i="4"/>
  <c r="U294" i="4"/>
  <c r="P96" i="4"/>
  <c r="AC96" i="4"/>
  <c r="V96" i="4"/>
  <c r="W96" i="4"/>
  <c r="U96" i="4"/>
  <c r="P244" i="4"/>
  <c r="AC244" i="4"/>
  <c r="W244" i="4"/>
  <c r="U244" i="4"/>
  <c r="V244" i="4"/>
  <c r="AC7" i="4"/>
  <c r="W7" i="4"/>
  <c r="U7" i="4"/>
  <c r="V7" i="4"/>
  <c r="AC263" i="4"/>
  <c r="V263" i="4"/>
  <c r="U263" i="4"/>
  <c r="W263" i="4"/>
  <c r="P259" i="4"/>
  <c r="AC259" i="4"/>
  <c r="W259" i="4"/>
  <c r="V259" i="4"/>
  <c r="U259" i="4"/>
  <c r="P249" i="4"/>
  <c r="AC249" i="4"/>
  <c r="W249" i="4"/>
  <c r="V249" i="4"/>
  <c r="U249" i="4"/>
  <c r="P64" i="4"/>
  <c r="AC64" i="4"/>
  <c r="W64" i="4"/>
  <c r="U64" i="4"/>
  <c r="V64" i="4"/>
  <c r="P159" i="4"/>
  <c r="AC159" i="4"/>
  <c r="V159" i="4"/>
  <c r="U159" i="4"/>
  <c r="W159" i="4"/>
  <c r="P33" i="4"/>
  <c r="AC33" i="4"/>
  <c r="W33" i="4"/>
  <c r="U33" i="4"/>
  <c r="V33" i="4"/>
  <c r="AC170" i="4"/>
  <c r="W170" i="4"/>
  <c r="U170" i="4"/>
  <c r="V170" i="4"/>
  <c r="P251" i="4"/>
  <c r="AC251" i="4"/>
  <c r="V251" i="4"/>
  <c r="W251" i="4"/>
  <c r="U251" i="4"/>
  <c r="P272" i="4"/>
  <c r="AC272" i="4"/>
  <c r="V272" i="4"/>
  <c r="W272" i="4"/>
  <c r="U272" i="4"/>
  <c r="AC209" i="4"/>
  <c r="U209" i="4"/>
  <c r="W209" i="4"/>
  <c r="V209" i="4"/>
  <c r="P160" i="4"/>
  <c r="AC160" i="4"/>
  <c r="W160" i="4"/>
  <c r="V160" i="4"/>
  <c r="U160" i="4"/>
  <c r="AC13" i="4"/>
  <c r="W13" i="4"/>
  <c r="V13" i="4"/>
  <c r="U13" i="4"/>
  <c r="P156" i="4"/>
  <c r="AC156" i="4"/>
  <c r="U156" i="4"/>
  <c r="W156" i="4"/>
  <c r="V156" i="4"/>
  <c r="P333" i="4"/>
  <c r="AC333" i="4"/>
  <c r="W333" i="4"/>
  <c r="V333" i="4"/>
  <c r="U333" i="4"/>
  <c r="P317" i="4"/>
  <c r="AC317" i="4"/>
  <c r="W317" i="4"/>
  <c r="V317" i="4"/>
  <c r="U317" i="4"/>
  <c r="P22" i="4"/>
  <c r="AC22" i="4"/>
  <c r="W22" i="4"/>
  <c r="V22" i="4"/>
  <c r="U22" i="4"/>
  <c r="P194" i="4"/>
  <c r="AC194" i="4"/>
  <c r="W194" i="4"/>
  <c r="V194" i="4"/>
  <c r="U194" i="4"/>
  <c r="P205" i="4"/>
  <c r="AC205" i="4"/>
  <c r="W205" i="4"/>
  <c r="V205" i="4"/>
  <c r="U205" i="4"/>
  <c r="P109" i="4"/>
  <c r="AC109" i="4"/>
  <c r="W109" i="4"/>
  <c r="V109" i="4"/>
  <c r="U109" i="4"/>
  <c r="P46" i="4"/>
  <c r="AC46" i="4"/>
  <c r="W46" i="4"/>
  <c r="V46" i="4"/>
  <c r="U46" i="4"/>
  <c r="AC41" i="4"/>
  <c r="W41" i="4"/>
  <c r="V41" i="4"/>
  <c r="U41" i="4"/>
  <c r="P181" i="4"/>
  <c r="AC181" i="4"/>
  <c r="W181" i="4"/>
  <c r="U181" i="4"/>
  <c r="V181" i="4"/>
  <c r="AC54" i="4"/>
  <c r="W54" i="4"/>
  <c r="U54" i="4"/>
  <c r="V54" i="4"/>
  <c r="P313" i="4"/>
  <c r="AC313" i="4"/>
  <c r="W313" i="4"/>
  <c r="V313" i="4"/>
  <c r="U313" i="4"/>
  <c r="P53" i="4"/>
  <c r="AC53" i="4"/>
  <c r="W53" i="4"/>
  <c r="V53" i="4"/>
  <c r="U53" i="4"/>
  <c r="P305" i="4"/>
  <c r="AC305" i="4"/>
  <c r="W305" i="4"/>
  <c r="V305" i="4"/>
  <c r="U305" i="4"/>
  <c r="P162" i="4"/>
  <c r="AC162" i="4"/>
  <c r="W162" i="4"/>
  <c r="V162" i="4"/>
  <c r="U162" i="4"/>
  <c r="P178" i="4"/>
  <c r="AC178" i="4"/>
  <c r="W178" i="4"/>
  <c r="V178" i="4"/>
  <c r="U178" i="4"/>
  <c r="AC59" i="4"/>
  <c r="W59" i="4"/>
  <c r="V59" i="4"/>
  <c r="U59" i="4"/>
  <c r="P315" i="4"/>
  <c r="AC315" i="4"/>
  <c r="W315" i="4"/>
  <c r="U315" i="4"/>
  <c r="V315" i="4"/>
  <c r="AC127" i="4"/>
  <c r="W127" i="4"/>
  <c r="U127" i="4"/>
  <c r="V127" i="4"/>
  <c r="P208" i="4"/>
  <c r="AC208" i="4"/>
  <c r="W208" i="4"/>
  <c r="U208" i="4"/>
  <c r="V208" i="4"/>
  <c r="P191" i="4"/>
  <c r="AC191" i="4"/>
  <c r="W191" i="4"/>
  <c r="V191" i="4"/>
  <c r="U191" i="4"/>
  <c r="AC334" i="4"/>
  <c r="W334" i="4"/>
  <c r="V334" i="4"/>
  <c r="U334" i="4"/>
  <c r="P149" i="4"/>
  <c r="AC149" i="4"/>
  <c r="W149" i="4"/>
  <c r="V149" i="4"/>
  <c r="U149" i="4"/>
  <c r="P134" i="4"/>
  <c r="AC134" i="4"/>
  <c r="W134" i="4"/>
  <c r="U134" i="4"/>
  <c r="V134" i="4"/>
  <c r="P151" i="4"/>
  <c r="AC151" i="4"/>
  <c r="W151" i="4"/>
  <c r="V151" i="4"/>
  <c r="U151" i="4"/>
  <c r="P211" i="4"/>
  <c r="AC211" i="4"/>
  <c r="W211" i="4"/>
  <c r="V211" i="4"/>
  <c r="U211" i="4"/>
  <c r="P57" i="4"/>
  <c r="AC57" i="4"/>
  <c r="W57" i="4"/>
  <c r="V57" i="4"/>
  <c r="U57" i="4"/>
  <c r="P92" i="4"/>
  <c r="AC92" i="4"/>
  <c r="W92" i="4"/>
  <c r="V92" i="4"/>
  <c r="U92" i="4"/>
  <c r="AC121" i="4"/>
  <c r="W121" i="4"/>
  <c r="V121" i="4"/>
  <c r="U121" i="4"/>
  <c r="P215" i="4"/>
  <c r="AC215" i="4"/>
  <c r="W215" i="4"/>
  <c r="V215" i="4"/>
  <c r="U215" i="4"/>
  <c r="P285" i="4"/>
  <c r="AC285" i="4"/>
  <c r="W285" i="4"/>
  <c r="V285" i="4"/>
  <c r="U285" i="4"/>
  <c r="P140" i="4"/>
  <c r="AC140" i="4"/>
  <c r="W140" i="4"/>
  <c r="U140" i="4"/>
  <c r="V140" i="4"/>
  <c r="P231" i="4"/>
  <c r="AC231" i="4"/>
  <c r="W231" i="4"/>
  <c r="V231" i="4"/>
  <c r="U231" i="4"/>
  <c r="P105" i="4"/>
  <c r="AC105" i="4"/>
  <c r="W105" i="4"/>
  <c r="U105" i="4"/>
  <c r="V105" i="4"/>
  <c r="P273" i="4"/>
  <c r="AC273" i="4"/>
  <c r="W273" i="4"/>
  <c r="V273" i="4"/>
  <c r="U273" i="4"/>
  <c r="P275" i="4"/>
  <c r="AC275" i="4"/>
  <c r="W275" i="4"/>
  <c r="U275" i="4"/>
  <c r="V275" i="4"/>
  <c r="AC241" i="4"/>
  <c r="U241" i="4"/>
  <c r="V241" i="4"/>
  <c r="W241" i="4"/>
  <c r="P247" i="4"/>
  <c r="AC247" i="4"/>
  <c r="W247" i="4"/>
  <c r="V247" i="4"/>
  <c r="U247" i="4"/>
  <c r="P167" i="4"/>
  <c r="AC167" i="4"/>
  <c r="W167" i="4"/>
  <c r="V167" i="4"/>
  <c r="U167" i="4"/>
  <c r="P174" i="4"/>
  <c r="AC174" i="4"/>
  <c r="W174" i="4"/>
  <c r="U174" i="4"/>
  <c r="V174" i="4"/>
  <c r="P25" i="4"/>
  <c r="AC25" i="4"/>
  <c r="V25" i="4"/>
  <c r="U25" i="4"/>
  <c r="W25" i="4"/>
  <c r="P146" i="4"/>
  <c r="AC146" i="4"/>
  <c r="W146" i="4"/>
  <c r="V146" i="4"/>
  <c r="U146" i="4"/>
  <c r="AC252" i="4"/>
  <c r="W252" i="4"/>
  <c r="V252" i="4"/>
  <c r="U252" i="4"/>
  <c r="P248" i="4"/>
  <c r="AC248" i="4"/>
  <c r="W248" i="4"/>
  <c r="U248" i="4"/>
  <c r="V248" i="4"/>
  <c r="P114" i="4"/>
  <c r="AC114" i="4"/>
  <c r="W114" i="4"/>
  <c r="U114" i="4"/>
  <c r="V114" i="4"/>
  <c r="P108" i="4"/>
  <c r="AC108" i="4"/>
  <c r="W108" i="4"/>
  <c r="V108" i="4"/>
  <c r="U108" i="4"/>
  <c r="P86" i="4"/>
  <c r="AC86" i="4"/>
  <c r="U86" i="4"/>
  <c r="W86" i="4"/>
  <c r="V86" i="4"/>
  <c r="P103" i="4"/>
  <c r="AC103" i="4"/>
  <c r="W103" i="4"/>
  <c r="V103" i="4"/>
  <c r="U103" i="4"/>
  <c r="AC168" i="4"/>
  <c r="W168" i="4"/>
  <c r="U168" i="4"/>
  <c r="V168" i="4"/>
  <c r="P223" i="4"/>
  <c r="AC223" i="4"/>
  <c r="U223" i="4"/>
  <c r="V223" i="4"/>
  <c r="W223" i="4"/>
  <c r="AC79" i="4"/>
  <c r="W79" i="4"/>
  <c r="U79" i="4"/>
  <c r="V79" i="4"/>
  <c r="P106" i="4"/>
  <c r="AC106" i="4"/>
  <c r="W106" i="4"/>
  <c r="U106" i="4"/>
  <c r="V106" i="4"/>
  <c r="P27" i="4"/>
  <c r="AC27" i="4"/>
  <c r="W27" i="4"/>
  <c r="V27" i="4"/>
  <c r="U27" i="4"/>
  <c r="P141" i="4"/>
  <c r="AC141" i="4"/>
  <c r="V141" i="4"/>
  <c r="U141" i="4"/>
  <c r="W141" i="4"/>
  <c r="P126" i="4"/>
  <c r="AC126" i="4"/>
  <c r="V126" i="4"/>
  <c r="U126" i="4"/>
  <c r="W126" i="4"/>
  <c r="P10" i="4"/>
  <c r="AC10" i="4"/>
  <c r="W10" i="4"/>
  <c r="U10" i="4"/>
  <c r="V10" i="4"/>
  <c r="P307" i="4"/>
  <c r="AC307" i="4"/>
  <c r="U307" i="4"/>
  <c r="W307" i="4"/>
  <c r="V307" i="4"/>
  <c r="AC228" i="4"/>
  <c r="U228" i="4"/>
  <c r="W228" i="4"/>
  <c r="V228" i="4"/>
  <c r="P240" i="4"/>
  <c r="AC240" i="4"/>
  <c r="W240" i="4"/>
  <c r="U240" i="4"/>
  <c r="V240" i="4"/>
  <c r="P155" i="4"/>
  <c r="AC155" i="4"/>
  <c r="W155" i="4"/>
  <c r="V155" i="4"/>
  <c r="U155" i="4"/>
  <c r="P152" i="4"/>
  <c r="AC152" i="4"/>
  <c r="V152" i="4"/>
  <c r="W152" i="4"/>
  <c r="U152" i="4"/>
  <c r="P136" i="4"/>
  <c r="AC136" i="4"/>
  <c r="V136" i="4"/>
  <c r="U136" i="4"/>
  <c r="W136" i="4"/>
  <c r="P19" i="4"/>
  <c r="AC19" i="4"/>
  <c r="W19" i="4"/>
  <c r="U19" i="4"/>
  <c r="V19" i="4"/>
  <c r="P72" i="4"/>
  <c r="AC72" i="4"/>
  <c r="W72" i="4"/>
  <c r="V72" i="4"/>
  <c r="U72" i="4"/>
  <c r="P258" i="4"/>
  <c r="AC258" i="4"/>
  <c r="W258" i="4"/>
  <c r="U258" i="4"/>
  <c r="V258" i="4"/>
  <c r="AC328" i="4"/>
  <c r="U328" i="4"/>
  <c r="W328" i="4"/>
  <c r="V328" i="4"/>
  <c r="P145" i="4"/>
  <c r="AC145" i="4"/>
  <c r="W145" i="4"/>
  <c r="V145" i="4"/>
  <c r="U145" i="4"/>
  <c r="P40" i="4"/>
  <c r="AC40" i="4"/>
  <c r="V40" i="4"/>
  <c r="U40" i="4"/>
  <c r="W40" i="4"/>
  <c r="P138" i="4"/>
  <c r="AC138" i="4"/>
  <c r="V138" i="4"/>
  <c r="U138" i="4"/>
  <c r="W138" i="4"/>
  <c r="P17" i="4"/>
  <c r="AC17" i="4"/>
  <c r="V17" i="4"/>
  <c r="W17" i="4"/>
  <c r="U17" i="4"/>
  <c r="P69" i="4"/>
  <c r="AC69" i="4"/>
  <c r="W69" i="4"/>
  <c r="V69" i="4"/>
  <c r="U69" i="4"/>
  <c r="P154" i="4"/>
  <c r="AC154" i="4"/>
  <c r="V154" i="4"/>
  <c r="U154" i="4"/>
  <c r="W154" i="4"/>
  <c r="AC287" i="4"/>
  <c r="U287" i="4"/>
  <c r="V287" i="4"/>
  <c r="W287" i="4"/>
  <c r="P20" i="4"/>
  <c r="AC20" i="4"/>
  <c r="V20" i="4"/>
  <c r="U20" i="4"/>
  <c r="W20" i="4"/>
  <c r="R89" i="4"/>
  <c r="R294" i="4"/>
  <c r="P124" i="4"/>
  <c r="AC124" i="4"/>
  <c r="W124" i="4"/>
  <c r="U124" i="4"/>
  <c r="V124" i="4"/>
  <c r="P58" i="4"/>
  <c r="AC58" i="4"/>
  <c r="V58" i="4"/>
  <c r="W58" i="4"/>
  <c r="U58" i="4"/>
  <c r="P291" i="4"/>
  <c r="AC291" i="4"/>
  <c r="V291" i="4"/>
  <c r="U291" i="4"/>
  <c r="W291" i="4"/>
  <c r="AC110" i="4"/>
  <c r="W110" i="4"/>
  <c r="V110" i="4"/>
  <c r="U110" i="4"/>
  <c r="P316" i="4"/>
  <c r="AC316" i="4"/>
  <c r="W316" i="4"/>
  <c r="U316" i="4"/>
  <c r="V316" i="4"/>
  <c r="P21" i="4"/>
  <c r="AC21" i="4"/>
  <c r="V21" i="4"/>
  <c r="U21" i="4"/>
  <c r="W21" i="4"/>
  <c r="AC144" i="4"/>
  <c r="V144" i="4"/>
  <c r="U144" i="4"/>
  <c r="W144" i="4"/>
  <c r="P190" i="4"/>
  <c r="AC190" i="4"/>
  <c r="U190" i="4"/>
  <c r="V190" i="4"/>
  <c r="W190" i="4"/>
  <c r="P107" i="4"/>
  <c r="AC107" i="4"/>
  <c r="W107" i="4"/>
  <c r="V107" i="4"/>
  <c r="U107" i="4"/>
  <c r="AC255" i="4"/>
  <c r="U255" i="4"/>
  <c r="V255" i="4"/>
  <c r="W255" i="4"/>
  <c r="P196" i="4"/>
  <c r="AC196" i="4"/>
  <c r="W196" i="4"/>
  <c r="V196" i="4"/>
  <c r="U196" i="4"/>
  <c r="AC329" i="4"/>
  <c r="W329" i="4"/>
  <c r="V329" i="4"/>
  <c r="U329" i="4"/>
  <c r="P75" i="4"/>
  <c r="AC75" i="4"/>
  <c r="V75" i="4"/>
  <c r="U75" i="4"/>
  <c r="W75" i="4"/>
  <c r="P60" i="4"/>
  <c r="AC60" i="4"/>
  <c r="W60" i="4"/>
  <c r="U60" i="4"/>
  <c r="V60" i="4"/>
  <c r="P116" i="4"/>
  <c r="AC116" i="4"/>
  <c r="W116" i="4"/>
  <c r="V116" i="4"/>
  <c r="U116" i="4"/>
  <c r="P157" i="4"/>
  <c r="AC157" i="4"/>
  <c r="W157" i="4"/>
  <c r="V157" i="4"/>
  <c r="U157" i="4"/>
  <c r="P130" i="4"/>
  <c r="AC130" i="4"/>
  <c r="V130" i="4"/>
  <c r="W130" i="4"/>
  <c r="U130" i="4"/>
  <c r="AC94" i="4"/>
  <c r="W94" i="4"/>
  <c r="U94" i="4"/>
  <c r="V94" i="4"/>
  <c r="P335" i="4"/>
  <c r="AC335" i="4"/>
  <c r="W335" i="4"/>
  <c r="U335" i="4"/>
  <c r="V335" i="4"/>
  <c r="AC318" i="4"/>
  <c r="V318" i="4"/>
  <c r="W318" i="4"/>
  <c r="U318" i="4"/>
  <c r="P97" i="4"/>
  <c r="AC97" i="4"/>
  <c r="W97" i="4"/>
  <c r="V97" i="4"/>
  <c r="U97" i="4"/>
  <c r="P52" i="4"/>
  <c r="AC52" i="4"/>
  <c r="V52" i="4"/>
  <c r="W52" i="4"/>
  <c r="U52" i="4"/>
  <c r="P292" i="4"/>
  <c r="AC292" i="4"/>
  <c r="W292" i="4"/>
  <c r="V292" i="4"/>
  <c r="U292" i="4"/>
  <c r="P84" i="4"/>
  <c r="AC84" i="4"/>
  <c r="W84" i="4"/>
  <c r="V84" i="4"/>
  <c r="U84" i="4"/>
  <c r="P112" i="4"/>
  <c r="AC112" i="4"/>
  <c r="W112" i="4"/>
  <c r="V112" i="4"/>
  <c r="U112" i="4"/>
  <c r="AC42" i="4"/>
  <c r="V42" i="4"/>
  <c r="U42" i="4"/>
  <c r="W42" i="4"/>
  <c r="P115" i="4"/>
  <c r="AC115" i="4"/>
  <c r="W115" i="4"/>
  <c r="U115" i="4"/>
  <c r="V115" i="4"/>
  <c r="AC150" i="4"/>
  <c r="W150" i="4"/>
  <c r="U150" i="4"/>
  <c r="V150" i="4"/>
  <c r="P175" i="4"/>
  <c r="AC175" i="4"/>
  <c r="W175" i="4"/>
  <c r="V175" i="4"/>
  <c r="U175" i="4"/>
  <c r="P314" i="4"/>
  <c r="AC314" i="4"/>
  <c r="V314" i="4"/>
  <c r="U314" i="4"/>
  <c r="W314" i="4"/>
  <c r="P171" i="4"/>
  <c r="AC171" i="4"/>
  <c r="V171" i="4"/>
  <c r="W171" i="4"/>
  <c r="U171" i="4"/>
  <c r="P332" i="4"/>
  <c r="AC332" i="4"/>
  <c r="W332" i="4"/>
  <c r="U332" i="4"/>
  <c r="V332" i="4"/>
  <c r="P207" i="4"/>
  <c r="AC207" i="4"/>
  <c r="V207" i="4"/>
  <c r="W207" i="4"/>
  <c r="U207" i="4"/>
  <c r="AC202" i="4"/>
  <c r="U202" i="4"/>
  <c r="W202" i="4"/>
  <c r="V202" i="4"/>
  <c r="P322" i="4"/>
  <c r="AC322" i="4"/>
  <c r="V322" i="4"/>
  <c r="W322" i="4"/>
  <c r="U322" i="4"/>
  <c r="AC147" i="4"/>
  <c r="W147" i="4"/>
  <c r="V147" i="4"/>
  <c r="U147" i="4"/>
  <c r="P245" i="4"/>
  <c r="AC245" i="4"/>
  <c r="W245" i="4"/>
  <c r="V245" i="4"/>
  <c r="U245" i="4"/>
  <c r="P280" i="4"/>
  <c r="AC280" i="4"/>
  <c r="V280" i="4"/>
  <c r="W280" i="4"/>
  <c r="U280" i="4"/>
  <c r="P224" i="4"/>
  <c r="AC224" i="4"/>
  <c r="U224" i="4"/>
  <c r="V224" i="4"/>
  <c r="W224" i="4"/>
  <c r="P56" i="4"/>
  <c r="AC56" i="4"/>
  <c r="W56" i="4"/>
  <c r="V56" i="4"/>
  <c r="U56" i="4"/>
  <c r="P68" i="4"/>
  <c r="AC68" i="4"/>
  <c r="W68" i="4"/>
  <c r="V68" i="4"/>
  <c r="U68" i="4"/>
  <c r="AC281" i="4"/>
  <c r="V281" i="4"/>
  <c r="W281" i="4"/>
  <c r="U281" i="4"/>
  <c r="P132" i="4"/>
  <c r="AC132" i="4"/>
  <c r="U132" i="4"/>
  <c r="V132" i="4"/>
  <c r="W132" i="4"/>
  <c r="AC163" i="4"/>
  <c r="W163" i="4"/>
  <c r="U163" i="4"/>
  <c r="V163" i="4"/>
  <c r="P182" i="4"/>
  <c r="AC182" i="4"/>
  <c r="W182" i="4"/>
  <c r="V182" i="4"/>
  <c r="U182" i="4"/>
  <c r="P201" i="4"/>
  <c r="AC201" i="4"/>
  <c r="U201" i="4"/>
  <c r="V201" i="4"/>
  <c r="W201" i="4"/>
  <c r="P6" i="4"/>
  <c r="AC6" i="4"/>
  <c r="W6" i="4"/>
  <c r="U6" i="4"/>
  <c r="V6" i="4"/>
  <c r="P212" i="4"/>
  <c r="AC212" i="4"/>
  <c r="V212" i="4"/>
  <c r="U212" i="4"/>
  <c r="W212" i="4"/>
  <c r="P302" i="4"/>
  <c r="AC302" i="4"/>
  <c r="W302" i="4"/>
  <c r="V302" i="4"/>
  <c r="U302" i="4"/>
  <c r="AC246" i="4"/>
  <c r="W246" i="4"/>
  <c r="U246" i="4"/>
  <c r="V246" i="4"/>
  <c r="P18" i="4"/>
  <c r="AC18" i="4"/>
  <c r="W18" i="4"/>
  <c r="V18" i="4"/>
  <c r="U18" i="4"/>
  <c r="AC222" i="4"/>
  <c r="U222" i="4"/>
  <c r="W222" i="4"/>
  <c r="V222" i="4"/>
  <c r="P87" i="4"/>
  <c r="AC87" i="4"/>
  <c r="W87" i="4"/>
  <c r="U87" i="4"/>
  <c r="V87" i="4"/>
  <c r="P88" i="4"/>
  <c r="AC88" i="4"/>
  <c r="V88" i="4"/>
  <c r="U88" i="4"/>
  <c r="W88" i="4"/>
  <c r="P200" i="4"/>
  <c r="AC200" i="4"/>
  <c r="W200" i="4"/>
  <c r="V200" i="4"/>
  <c r="U200" i="4"/>
  <c r="P135" i="4"/>
  <c r="AC135" i="4"/>
  <c r="V135" i="4"/>
  <c r="W135" i="4"/>
  <c r="U135" i="4"/>
  <c r="P111" i="4"/>
  <c r="AC111" i="4"/>
  <c r="W111" i="4"/>
  <c r="V111" i="4"/>
  <c r="U111" i="4"/>
  <c r="AC143" i="4"/>
  <c r="W143" i="4"/>
  <c r="V143" i="4"/>
  <c r="U143" i="4"/>
  <c r="P226" i="4"/>
  <c r="AC226" i="4"/>
  <c r="W226" i="4"/>
  <c r="U226" i="4"/>
  <c r="V226" i="4"/>
  <c r="P236" i="4"/>
  <c r="AC236" i="4"/>
  <c r="V236" i="4"/>
  <c r="W236" i="4"/>
  <c r="U236" i="4"/>
  <c r="P169" i="4"/>
  <c r="AC169" i="4"/>
  <c r="V169" i="4"/>
  <c r="U169" i="4"/>
  <c r="W169" i="4"/>
  <c r="P104" i="4"/>
  <c r="AC104" i="4"/>
  <c r="W104" i="4"/>
  <c r="U104" i="4"/>
  <c r="V104" i="4"/>
  <c r="P203" i="4"/>
  <c r="AC203" i="4"/>
  <c r="W203" i="4"/>
  <c r="U203" i="4"/>
  <c r="V203" i="4"/>
  <c r="P304" i="4"/>
  <c r="AC304" i="4"/>
  <c r="U304" i="4"/>
  <c r="V304" i="4"/>
  <c r="W304" i="4"/>
  <c r="P28" i="4"/>
  <c r="AC28" i="4"/>
  <c r="W28" i="4"/>
  <c r="V28" i="4"/>
  <c r="U28" i="4"/>
  <c r="P298" i="4"/>
  <c r="AC298" i="4"/>
  <c r="W298" i="4"/>
  <c r="V298" i="4"/>
  <c r="U298" i="4"/>
  <c r="AC270" i="4"/>
  <c r="V270" i="4"/>
  <c r="U270" i="4"/>
  <c r="W270" i="4"/>
  <c r="P129" i="4"/>
  <c r="AC129" i="4"/>
  <c r="W129" i="4"/>
  <c r="V129" i="4"/>
  <c r="U129" i="4"/>
  <c r="P164" i="4"/>
  <c r="AC164" i="4"/>
  <c r="V164" i="4"/>
  <c r="W164" i="4"/>
  <c r="U164" i="4"/>
  <c r="P271" i="4"/>
  <c r="AC271" i="4"/>
  <c r="W271" i="4"/>
  <c r="U271" i="4"/>
  <c r="V271" i="4"/>
  <c r="P330" i="4"/>
  <c r="AC330" i="4"/>
  <c r="W330" i="4"/>
  <c r="U330" i="4"/>
  <c r="V330" i="4"/>
  <c r="P44" i="4"/>
  <c r="AC44" i="4"/>
  <c r="V44" i="4"/>
  <c r="U44" i="4"/>
  <c r="W44" i="4"/>
  <c r="P34" i="4"/>
  <c r="AC34" i="4"/>
  <c r="W34" i="4"/>
  <c r="V34" i="4"/>
  <c r="U34" i="4"/>
  <c r="P214" i="4"/>
  <c r="AC214" i="4"/>
  <c r="W214" i="4"/>
  <c r="V214" i="4"/>
  <c r="U214" i="4"/>
  <c r="AC78" i="4"/>
  <c r="W78" i="4"/>
  <c r="V78" i="4"/>
  <c r="U78" i="4"/>
  <c r="P250" i="4"/>
  <c r="AC250" i="4"/>
  <c r="W250" i="4"/>
  <c r="V250" i="4"/>
  <c r="U250" i="4"/>
  <c r="P102" i="4"/>
  <c r="AC102" i="4"/>
  <c r="V102" i="4"/>
  <c r="U102" i="4"/>
  <c r="W102" i="4"/>
  <c r="P309" i="4"/>
  <c r="AC309" i="4"/>
  <c r="W309" i="4"/>
  <c r="U309" i="4"/>
  <c r="V309" i="4"/>
  <c r="P85" i="4"/>
  <c r="AC85" i="4"/>
  <c r="W85" i="4"/>
  <c r="U85" i="4"/>
  <c r="V85" i="4"/>
  <c r="P218" i="4"/>
  <c r="AC218" i="4"/>
  <c r="W218" i="4"/>
  <c r="U218" i="4"/>
  <c r="V218" i="4"/>
  <c r="P38" i="4"/>
  <c r="AC38" i="4"/>
  <c r="W38" i="4"/>
  <c r="V38" i="4"/>
  <c r="U38" i="4"/>
  <c r="P161" i="4"/>
  <c r="AC161" i="4"/>
  <c r="V161" i="4"/>
  <c r="W161" i="4"/>
  <c r="U161" i="4"/>
  <c r="AC300" i="4"/>
  <c r="W300" i="4"/>
  <c r="V300" i="4"/>
  <c r="U300" i="4"/>
  <c r="P8" i="4"/>
  <c r="AC8" i="4"/>
  <c r="W8" i="4"/>
  <c r="V8" i="4"/>
  <c r="U8" i="4"/>
  <c r="P118" i="4"/>
  <c r="AC118" i="4"/>
  <c r="U118" i="4"/>
  <c r="V118" i="4"/>
  <c r="W118" i="4"/>
  <c r="P204" i="4"/>
  <c r="AC204" i="4"/>
  <c r="U204" i="4"/>
  <c r="W204" i="4"/>
  <c r="V204" i="4"/>
  <c r="P122" i="4"/>
  <c r="AC122" i="4"/>
  <c r="W122" i="4"/>
  <c r="U122" i="4"/>
  <c r="V122" i="4"/>
  <c r="P172" i="4"/>
  <c r="AC172" i="4"/>
  <c r="W172" i="4"/>
  <c r="V172" i="4"/>
  <c r="U172" i="4"/>
  <c r="P185" i="4"/>
  <c r="AC185" i="4"/>
  <c r="V185" i="4"/>
  <c r="U185" i="4"/>
  <c r="W185" i="4"/>
  <c r="P206" i="4"/>
  <c r="AC206" i="4"/>
  <c r="W206" i="4"/>
  <c r="U206" i="4"/>
  <c r="V206" i="4"/>
  <c r="P65" i="4"/>
  <c r="AC65" i="4"/>
  <c r="U65" i="4"/>
  <c r="W65" i="4"/>
  <c r="V65" i="4"/>
  <c r="P142" i="4"/>
  <c r="AC142" i="4"/>
  <c r="U142" i="4"/>
  <c r="V142" i="4"/>
  <c r="W142" i="4"/>
  <c r="P197" i="4"/>
  <c r="AC197" i="4"/>
  <c r="W197" i="4"/>
  <c r="U197" i="4"/>
  <c r="V197" i="4"/>
  <c r="P284" i="4"/>
  <c r="AC284" i="4"/>
  <c r="W284" i="4"/>
  <c r="U284" i="4"/>
  <c r="V284" i="4"/>
  <c r="P279" i="4"/>
  <c r="AC279" i="4"/>
  <c r="V279" i="4"/>
  <c r="W279" i="4"/>
  <c r="U279" i="4"/>
  <c r="AC131" i="4"/>
  <c r="V131" i="4"/>
  <c r="U131" i="4"/>
  <c r="W131" i="4"/>
  <c r="P242" i="4"/>
  <c r="AC242" i="4"/>
  <c r="V242" i="4"/>
  <c r="W242" i="4"/>
  <c r="U242" i="4"/>
  <c r="AC210" i="4"/>
  <c r="V210" i="4"/>
  <c r="W210" i="4"/>
  <c r="U210" i="4"/>
  <c r="P153" i="4"/>
  <c r="AC153" i="4"/>
  <c r="V153" i="4"/>
  <c r="W153" i="4"/>
  <c r="U153" i="4"/>
  <c r="P93" i="4"/>
  <c r="AC93" i="4"/>
  <c r="V93" i="4"/>
  <c r="W93" i="4"/>
  <c r="U93" i="4"/>
  <c r="P32" i="4"/>
  <c r="AC32" i="4"/>
  <c r="V32" i="4"/>
  <c r="W32" i="4"/>
  <c r="U32" i="4"/>
  <c r="P229" i="4"/>
  <c r="AC229" i="4"/>
  <c r="V229" i="4"/>
  <c r="U229" i="4"/>
  <c r="W229" i="4"/>
  <c r="AC199" i="4"/>
  <c r="V199" i="4"/>
  <c r="W199" i="4"/>
  <c r="U199" i="4"/>
  <c r="P99" i="4"/>
  <c r="AC99" i="4"/>
  <c r="V99" i="4"/>
  <c r="U99" i="4"/>
  <c r="W99" i="4"/>
  <c r="AC286" i="4"/>
  <c r="V286" i="4"/>
  <c r="U286" i="4"/>
  <c r="W286" i="4"/>
  <c r="P213" i="4"/>
  <c r="AC213" i="4"/>
  <c r="V213" i="4"/>
  <c r="U213" i="4"/>
  <c r="W213" i="4"/>
  <c r="P269" i="4"/>
  <c r="AC269" i="4"/>
  <c r="V269" i="4"/>
  <c r="W269" i="4"/>
  <c r="U269" i="4"/>
  <c r="P217" i="4"/>
  <c r="AC217" i="4"/>
  <c r="V217" i="4"/>
  <c r="W217" i="4"/>
  <c r="U217" i="4"/>
  <c r="AC26" i="4"/>
  <c r="U26" i="4"/>
  <c r="W26" i="4"/>
  <c r="V26" i="4"/>
  <c r="P296" i="4"/>
  <c r="AC296" i="4"/>
  <c r="U296" i="4"/>
  <c r="W296" i="4"/>
  <c r="V296" i="4"/>
  <c r="AC289" i="4"/>
  <c r="W289" i="4"/>
  <c r="U289" i="4"/>
  <c r="V289" i="4"/>
  <c r="P76" i="4"/>
  <c r="AC76" i="4"/>
  <c r="V76" i="4"/>
  <c r="U76" i="4"/>
  <c r="W76" i="4"/>
  <c r="P5" i="4"/>
  <c r="AC5" i="4"/>
  <c r="V5" i="4"/>
  <c r="U5" i="4"/>
  <c r="W5" i="4"/>
  <c r="P260" i="4"/>
  <c r="AC260" i="4"/>
  <c r="W260" i="4"/>
  <c r="U260" i="4"/>
  <c r="V260" i="4"/>
  <c r="P192" i="4"/>
  <c r="AC192" i="4"/>
  <c r="W192" i="4"/>
  <c r="V192" i="4"/>
  <c r="U192" i="4"/>
  <c r="P283" i="4"/>
  <c r="AC283" i="4"/>
  <c r="W283" i="4"/>
  <c r="U283" i="4"/>
  <c r="V283" i="4"/>
  <c r="AC325" i="4"/>
  <c r="V325" i="4"/>
  <c r="W325" i="4"/>
  <c r="U325" i="4"/>
  <c r="P113" i="4"/>
  <c r="AC113" i="4"/>
  <c r="W113" i="4"/>
  <c r="V113" i="4"/>
  <c r="U113" i="4"/>
  <c r="P137" i="4"/>
  <c r="AC137" i="4"/>
  <c r="V137" i="4"/>
  <c r="U137" i="4"/>
  <c r="W137" i="4"/>
  <c r="P183" i="4"/>
  <c r="AC183" i="4"/>
  <c r="W183" i="4"/>
  <c r="V183" i="4"/>
  <c r="U183" i="4"/>
  <c r="P95" i="4"/>
  <c r="AC95" i="4"/>
  <c r="W95" i="4"/>
  <c r="V95" i="4"/>
  <c r="U95" i="4"/>
  <c r="P148" i="4"/>
  <c r="AC148" i="4"/>
  <c r="W148" i="4"/>
  <c r="V148" i="4"/>
  <c r="U148" i="4"/>
  <c r="P326" i="4"/>
  <c r="AC326" i="4"/>
  <c r="V326" i="4"/>
  <c r="U326" i="4"/>
  <c r="W326" i="4"/>
  <c r="P290" i="4"/>
  <c r="AC290" i="4"/>
  <c r="V290" i="4"/>
  <c r="W290" i="4"/>
  <c r="U290" i="4"/>
  <c r="P101" i="4"/>
  <c r="AC101" i="4"/>
  <c r="W101" i="4"/>
  <c r="V101" i="4"/>
  <c r="U101" i="4"/>
  <c r="P63" i="4"/>
  <c r="AC63" i="4"/>
  <c r="V63" i="4"/>
  <c r="U63" i="4"/>
  <c r="W63" i="4"/>
  <c r="P324" i="4"/>
  <c r="AC324" i="4"/>
  <c r="U324" i="4"/>
  <c r="V324" i="4"/>
  <c r="W324" i="4"/>
  <c r="P71" i="4"/>
  <c r="AC71" i="4"/>
  <c r="W71" i="4"/>
  <c r="U71" i="4"/>
  <c r="V71" i="4"/>
  <c r="P282" i="4"/>
  <c r="AC282" i="4"/>
  <c r="W282" i="4"/>
  <c r="U282" i="4"/>
  <c r="V282" i="4"/>
  <c r="P15" i="4"/>
  <c r="AC15" i="4"/>
  <c r="V15" i="4"/>
  <c r="W15" i="4"/>
  <c r="U15" i="4"/>
  <c r="K23" i="22"/>
  <c r="K24" i="22"/>
  <c r="P66" i="4"/>
  <c r="AC66" i="4"/>
  <c r="V66" i="4"/>
  <c r="U66" i="4"/>
  <c r="W66" i="4"/>
  <c r="P39" i="4"/>
  <c r="AC39" i="4"/>
  <c r="V39" i="4"/>
  <c r="U39" i="4"/>
  <c r="W39" i="4"/>
  <c r="P67" i="4"/>
  <c r="AC67" i="4"/>
  <c r="V67" i="4"/>
  <c r="W67" i="4"/>
  <c r="U67" i="4"/>
  <c r="P274" i="4"/>
  <c r="AC274" i="4"/>
  <c r="V274" i="4"/>
  <c r="U274" i="4"/>
  <c r="W274" i="4"/>
  <c r="P235" i="4"/>
  <c r="AC235" i="4"/>
  <c r="V235" i="4"/>
  <c r="U235" i="4"/>
  <c r="W235" i="4"/>
  <c r="K22" i="22"/>
  <c r="K25" i="22"/>
  <c r="R204" i="4"/>
  <c r="R128" i="4"/>
  <c r="R11" i="4"/>
  <c r="R96" i="4"/>
  <c r="R249" i="4"/>
  <c r="R95" i="4"/>
  <c r="R290" i="4"/>
  <c r="R282" i="4"/>
  <c r="R16" i="4"/>
  <c r="R86" i="4"/>
  <c r="AC348" i="4" l="1"/>
  <c r="W348" i="4"/>
  <c r="Y348" i="4"/>
  <c r="V348" i="4"/>
  <c r="U348" i="4"/>
  <c r="S125" i="4"/>
  <c r="K31" i="22"/>
  <c r="R168" i="4"/>
  <c r="R10" i="4"/>
  <c r="R17" i="4"/>
  <c r="T17" i="4" s="1"/>
  <c r="Z17" i="4" s="1"/>
  <c r="AA17" i="4" s="1"/>
  <c r="R19" i="4"/>
  <c r="T19" i="4" s="1"/>
  <c r="Z19" i="4" s="1"/>
  <c r="AA19" i="4" s="1"/>
  <c r="S298" i="4"/>
  <c r="S99" i="4"/>
  <c r="R262" i="4"/>
  <c r="N125" i="4"/>
  <c r="S213" i="4"/>
  <c r="R283" i="4"/>
  <c r="R286" i="4"/>
  <c r="R229" i="4"/>
  <c r="R12" i="4"/>
  <c r="T290" i="4"/>
  <c r="Z290" i="4" s="1"/>
  <c r="AA290" i="4" s="1"/>
  <c r="R261" i="4"/>
  <c r="T261" i="4" s="1"/>
  <c r="Z261" i="4" s="1"/>
  <c r="AA261" i="4" s="1"/>
  <c r="S141" i="4"/>
  <c r="R264" i="4"/>
  <c r="T264" i="4" s="1"/>
  <c r="Z264" i="4" s="1"/>
  <c r="AA264" i="4" s="1"/>
  <c r="R88" i="4"/>
  <c r="R277" i="4"/>
  <c r="T128" i="4"/>
  <c r="Z128" i="4" s="1"/>
  <c r="AA128" i="4" s="1"/>
  <c r="R275" i="4"/>
  <c r="R194" i="4"/>
  <c r="R127" i="4"/>
  <c r="R224" i="4"/>
  <c r="R140" i="4"/>
  <c r="R292" i="4"/>
  <c r="S114" i="4"/>
  <c r="S101" i="4"/>
  <c r="R171" i="4"/>
  <c r="R99" i="4"/>
  <c r="R284" i="4"/>
  <c r="S190" i="4"/>
  <c r="S195" i="4"/>
  <c r="S7" i="4"/>
  <c r="R36" i="4"/>
  <c r="R9" i="4"/>
  <c r="R93" i="4"/>
  <c r="S243" i="4"/>
  <c r="S284" i="4"/>
  <c r="R189" i="4"/>
  <c r="R81" i="4"/>
  <c r="R187" i="4"/>
  <c r="R182" i="4"/>
  <c r="R311" i="4"/>
  <c r="S51" i="4"/>
  <c r="R18" i="4"/>
  <c r="R233" i="4"/>
  <c r="R83" i="4"/>
  <c r="R150" i="4"/>
  <c r="R289" i="4"/>
  <c r="R62" i="4"/>
  <c r="R165" i="4"/>
  <c r="R179" i="4"/>
  <c r="R180" i="4"/>
  <c r="R288" i="4"/>
  <c r="R278" i="4"/>
  <c r="P51" i="4"/>
  <c r="S119" i="4"/>
  <c r="R178" i="4"/>
  <c r="R112" i="4"/>
  <c r="R265" i="4"/>
  <c r="T265" i="4" s="1"/>
  <c r="Z265" i="4" s="1"/>
  <c r="AA265" i="4" s="1"/>
  <c r="R22" i="4"/>
  <c r="R239" i="4"/>
  <c r="R151" i="4"/>
  <c r="R59" i="4"/>
  <c r="R166" i="4"/>
  <c r="S199" i="4"/>
  <c r="R37" i="4"/>
  <c r="R226" i="4"/>
  <c r="R5" i="4"/>
  <c r="R41" i="4"/>
  <c r="S102" i="4"/>
  <c r="S108" i="4"/>
  <c r="S118" i="4"/>
  <c r="R313" i="4"/>
  <c r="R57" i="4"/>
  <c r="R23" i="4"/>
  <c r="S61" i="4"/>
  <c r="S65" i="4"/>
  <c r="S300" i="4"/>
  <c r="R200" i="4"/>
  <c r="R225" i="4"/>
  <c r="S107" i="4"/>
  <c r="S228" i="4"/>
  <c r="R45" i="4"/>
  <c r="R273" i="4"/>
  <c r="R208" i="4"/>
  <c r="R133" i="4"/>
  <c r="T133" i="4" s="1"/>
  <c r="Z133" i="4" s="1"/>
  <c r="AA133" i="4" s="1"/>
  <c r="S164" i="4"/>
  <c r="R256" i="4"/>
  <c r="R116" i="4"/>
  <c r="R191" i="4"/>
  <c r="S242" i="4"/>
  <c r="R232" i="4"/>
  <c r="R163" i="4"/>
  <c r="R53" i="4"/>
  <c r="S144" i="4"/>
  <c r="R196" i="4"/>
  <c r="R247" i="4"/>
  <c r="T247" i="4" s="1"/>
  <c r="Z247" i="4" s="1"/>
  <c r="AA247" i="4" s="1"/>
  <c r="S24" i="4"/>
  <c r="R47" i="4"/>
  <c r="R92" i="4"/>
  <c r="R317" i="4"/>
  <c r="R335" i="4"/>
  <c r="R296" i="4"/>
  <c r="R253" i="4"/>
  <c r="R291" i="4"/>
  <c r="R305" i="4"/>
  <c r="R322" i="4"/>
  <c r="R132" i="4"/>
  <c r="S252" i="4"/>
  <c r="R215" i="4"/>
  <c r="R73" i="4"/>
  <c r="R174" i="4"/>
  <c r="R308" i="4"/>
  <c r="R149" i="4"/>
  <c r="R6" i="4"/>
  <c r="R327" i="4"/>
  <c r="R156" i="4"/>
  <c r="R60" i="4"/>
  <c r="R98" i="4"/>
  <c r="R30" i="4"/>
  <c r="R48" i="4"/>
  <c r="R63" i="4"/>
  <c r="R137" i="4"/>
  <c r="R188" i="4"/>
  <c r="R206" i="4"/>
  <c r="T206" i="4" s="1"/>
  <c r="Z206" i="4" s="1"/>
  <c r="AA206" i="4" s="1"/>
  <c r="R250" i="4"/>
  <c r="T250" i="4" s="1"/>
  <c r="Z250" i="4" s="1"/>
  <c r="AA250" i="4" s="1"/>
  <c r="R205" i="4"/>
  <c r="R175" i="4"/>
  <c r="R236" i="4"/>
  <c r="R219" i="4"/>
  <c r="R316" i="4"/>
  <c r="R245" i="4"/>
  <c r="R75" i="4"/>
  <c r="R97" i="4"/>
  <c r="R252" i="4"/>
  <c r="R113" i="4"/>
  <c r="R185" i="4"/>
  <c r="R129" i="4"/>
  <c r="T129" i="4" s="1"/>
  <c r="Z129" i="4" s="1"/>
  <c r="AA129" i="4" s="1"/>
  <c r="R69" i="4"/>
  <c r="R220" i="4"/>
  <c r="R324" i="4"/>
  <c r="R8" i="4"/>
  <c r="T8" i="4" s="1"/>
  <c r="Z8" i="4" s="1"/>
  <c r="AA8" i="4" s="1"/>
  <c r="R72" i="4"/>
  <c r="R146" i="4"/>
  <c r="R43" i="4"/>
  <c r="R323" i="4"/>
  <c r="R293" i="4"/>
  <c r="R181" i="4"/>
  <c r="R90" i="4"/>
  <c r="R192" i="4"/>
  <c r="R207" i="4"/>
  <c r="T204" i="4"/>
  <c r="Z204" i="4" s="1"/>
  <c r="AA204" i="4" s="1"/>
  <c r="R68" i="4"/>
  <c r="R80" i="4"/>
  <c r="R310" i="4"/>
  <c r="R67" i="4"/>
  <c r="T67" i="4" s="1"/>
  <c r="Z67" i="4" s="1"/>
  <c r="AA67" i="4" s="1"/>
  <c r="R114" i="4"/>
  <c r="R315" i="4"/>
  <c r="R186" i="4"/>
  <c r="R77" i="4"/>
  <c r="R142" i="4"/>
  <c r="R309" i="4"/>
  <c r="R268" i="4"/>
  <c r="R271" i="4"/>
  <c r="R107" i="4"/>
  <c r="R302" i="4"/>
  <c r="R238" i="4"/>
  <c r="R111" i="4"/>
  <c r="R108" i="4"/>
  <c r="R25" i="4"/>
  <c r="R201" i="4"/>
  <c r="R269" i="4"/>
  <c r="T269" i="4" s="1"/>
  <c r="Z269" i="4" s="1"/>
  <c r="AA269" i="4" s="1"/>
  <c r="R29" i="4"/>
  <c r="R46" i="4"/>
  <c r="R248" i="4"/>
  <c r="R74" i="4"/>
  <c r="R303" i="4"/>
  <c r="R104" i="4"/>
  <c r="R130" i="4"/>
  <c r="R218" i="4"/>
  <c r="R145" i="4"/>
  <c r="R155" i="4"/>
  <c r="R27" i="4"/>
  <c r="R105" i="4"/>
  <c r="R91" i="4"/>
  <c r="K30" i="22"/>
  <c r="R40" i="4"/>
  <c r="R173" i="4"/>
  <c r="R76" i="4"/>
  <c r="R141" i="4"/>
  <c r="R285" i="4"/>
  <c r="R162" i="4"/>
  <c r="R54" i="4"/>
  <c r="R333" i="4"/>
  <c r="R237" i="4"/>
  <c r="R115" i="4"/>
  <c r="R235" i="4"/>
  <c r="T235" i="4" s="1"/>
  <c r="Z235" i="4" s="1"/>
  <c r="AA235" i="4" s="1"/>
  <c r="R39" i="4"/>
  <c r="R214" i="4"/>
  <c r="R240" i="4"/>
  <c r="R109" i="4"/>
  <c r="R272" i="4"/>
  <c r="R82" i="4"/>
  <c r="R161" i="4"/>
  <c r="R212" i="4"/>
  <c r="R221" i="4"/>
  <c r="R160" i="4"/>
  <c r="R139" i="4"/>
  <c r="R304" i="4"/>
  <c r="R258" i="4"/>
  <c r="R331" i="4"/>
  <c r="R234" i="4"/>
  <c r="R301" i="4"/>
  <c r="R66" i="4"/>
  <c r="R44" i="4"/>
  <c r="R280" i="4"/>
  <c r="R167" i="4"/>
  <c r="R231" i="4"/>
  <c r="R21" i="4"/>
  <c r="R100" i="4"/>
  <c r="R101" i="4"/>
  <c r="R223" i="4"/>
  <c r="R144" i="4"/>
  <c r="R251" i="4"/>
  <c r="R138" i="4"/>
  <c r="R136" i="4"/>
  <c r="R126" i="4"/>
  <c r="R52" i="4"/>
  <c r="R213" i="4"/>
  <c r="R190" i="4"/>
  <c r="R244" i="4"/>
  <c r="R31" i="4"/>
  <c r="R274" i="4"/>
  <c r="R211" i="4"/>
  <c r="R314" i="4"/>
  <c r="R58" i="4"/>
  <c r="R84" i="4"/>
  <c r="R33" i="4"/>
  <c r="R117" i="4"/>
  <c r="R169" i="4"/>
  <c r="R332" i="4"/>
  <c r="R65" i="4"/>
  <c r="R135" i="4"/>
  <c r="R20" i="4"/>
  <c r="R106" i="4"/>
  <c r="R134" i="4"/>
  <c r="R260" i="4"/>
  <c r="R153" i="4"/>
  <c r="R198" i="4"/>
  <c r="R118" i="4"/>
  <c r="R152" i="4"/>
  <c r="R307" i="4"/>
  <c r="R103" i="4"/>
  <c r="R102" i="4"/>
  <c r="R299" i="4"/>
  <c r="R326" i="4"/>
  <c r="R159" i="4"/>
  <c r="T294" i="4"/>
  <c r="Z294" i="4" s="1"/>
  <c r="AA294" i="4" s="1"/>
  <c r="R56" i="4"/>
  <c r="R32" i="4"/>
  <c r="R164" i="4"/>
  <c r="R154" i="4"/>
  <c r="T154" i="4" s="1"/>
  <c r="Z154" i="4" s="1"/>
  <c r="AA154" i="4" s="1"/>
  <c r="R177" i="4"/>
  <c r="R124" i="4"/>
  <c r="R157" i="4"/>
  <c r="R217" i="4"/>
  <c r="R319" i="4"/>
  <c r="P202" i="4"/>
  <c r="R202" i="4"/>
  <c r="R71" i="4"/>
  <c r="R183" i="4"/>
  <c r="R259" i="4"/>
  <c r="R279" i="4"/>
  <c r="R172" i="4"/>
  <c r="R38" i="4"/>
  <c r="R34" i="4"/>
  <c r="R28" i="4"/>
  <c r="P143" i="4"/>
  <c r="R143" i="4"/>
  <c r="P246" i="4"/>
  <c r="P163" i="4"/>
  <c r="P147" i="4"/>
  <c r="R147" i="4"/>
  <c r="P150" i="4"/>
  <c r="P318" i="4"/>
  <c r="R318" i="4"/>
  <c r="P329" i="4"/>
  <c r="P110" i="4"/>
  <c r="R110" i="4"/>
  <c r="P14" i="4"/>
  <c r="R87" i="4"/>
  <c r="P289" i="4"/>
  <c r="P286" i="4"/>
  <c r="P210" i="4"/>
  <c r="R210" i="4"/>
  <c r="R330" i="4"/>
  <c r="P281" i="4"/>
  <c r="P287" i="4"/>
  <c r="R287" i="4"/>
  <c r="P325" i="4"/>
  <c r="P26" i="4"/>
  <c r="R122" i="4"/>
  <c r="P42" i="4"/>
  <c r="R42" i="4"/>
  <c r="P328" i="4"/>
  <c r="R328" i="4"/>
  <c r="P228" i="4"/>
  <c r="R228" i="4"/>
  <c r="P70" i="4"/>
  <c r="P319" i="4"/>
  <c r="P199" i="4"/>
  <c r="R199" i="4"/>
  <c r="P131" i="4"/>
  <c r="R131" i="4"/>
  <c r="R246" i="4"/>
  <c r="R329" i="4"/>
  <c r="R70" i="4"/>
  <c r="P168" i="4"/>
  <c r="P241" i="4"/>
  <c r="R241" i="4"/>
  <c r="P121" i="4"/>
  <c r="R121" i="4"/>
  <c r="P334" i="4"/>
  <c r="R334" i="4"/>
  <c r="P127" i="4"/>
  <c r="P54" i="4"/>
  <c r="P276" i="4"/>
  <c r="R276" i="4"/>
  <c r="P230" i="4"/>
  <c r="R230" i="4"/>
  <c r="P193" i="4"/>
  <c r="R193" i="4"/>
  <c r="P216" i="4"/>
  <c r="R216" i="4"/>
  <c r="P311" i="4"/>
  <c r="P297" i="4"/>
  <c r="R297" i="4"/>
  <c r="P277" i="4"/>
  <c r="R197" i="4"/>
  <c r="R26" i="4"/>
  <c r="P13" i="4"/>
  <c r="R13" i="4"/>
  <c r="P263" i="4"/>
  <c r="R263" i="4"/>
  <c r="P35" i="4"/>
  <c r="R35" i="4"/>
  <c r="P55" i="4"/>
  <c r="R55" i="4"/>
  <c r="P91" i="4"/>
  <c r="P321" i="4"/>
  <c r="R321" i="4"/>
  <c r="R203" i="4"/>
  <c r="P94" i="4"/>
  <c r="P255" i="4"/>
  <c r="R255" i="4"/>
  <c r="R49" i="4"/>
  <c r="P61" i="4"/>
  <c r="R61" i="4"/>
  <c r="P227" i="4"/>
  <c r="R227" i="4"/>
  <c r="R14" i="4"/>
  <c r="R281" i="4"/>
  <c r="R15" i="4"/>
  <c r="R148" i="4"/>
  <c r="R64" i="4"/>
  <c r="P300" i="4"/>
  <c r="R300" i="4"/>
  <c r="P78" i="4"/>
  <c r="R78" i="4"/>
  <c r="P270" i="4"/>
  <c r="R270" i="4"/>
  <c r="P222" i="4"/>
  <c r="R222" i="4"/>
  <c r="P59" i="4"/>
  <c r="P41" i="4"/>
  <c r="R85" i="4"/>
  <c r="R51" i="4"/>
  <c r="P79" i="4"/>
  <c r="R79" i="4"/>
  <c r="P308" i="4"/>
  <c r="P256" i="4"/>
  <c r="R325" i="4"/>
  <c r="R94" i="4"/>
  <c r="P209" i="4"/>
  <c r="R209" i="4"/>
  <c r="P170" i="4"/>
  <c r="R170" i="4"/>
  <c r="P7" i="4"/>
  <c r="R7" i="4"/>
  <c r="P125" i="4"/>
  <c r="R125" i="4"/>
  <c r="P123" i="4"/>
  <c r="R123" i="4"/>
  <c r="P266" i="4"/>
  <c r="R266" i="4"/>
  <c r="T96" i="4"/>
  <c r="Z96" i="4" s="1"/>
  <c r="AA96" i="4" s="1"/>
  <c r="T86" i="4"/>
  <c r="Z86" i="4" s="1"/>
  <c r="AA86" i="4" s="1"/>
  <c r="T16" i="4"/>
  <c r="Z16" i="4" s="1"/>
  <c r="AA16" i="4" s="1"/>
  <c r="L40" i="22"/>
  <c r="T11" i="4"/>
  <c r="Z11" i="4" s="1"/>
  <c r="AA11" i="4" s="1"/>
  <c r="T282" i="4"/>
  <c r="Z282" i="4" s="1"/>
  <c r="AA282" i="4" s="1"/>
  <c r="T95" i="4"/>
  <c r="Z95" i="4" s="1"/>
  <c r="AA95" i="4" s="1"/>
  <c r="T249" i="4"/>
  <c r="Z249" i="4" s="1"/>
  <c r="AA249" i="4" s="1"/>
  <c r="P348" i="4" l="1"/>
  <c r="S348" i="4"/>
  <c r="R348" i="4"/>
  <c r="K33" i="22"/>
  <c r="N348" i="4"/>
  <c r="L38" i="22"/>
  <c r="L39" i="22"/>
  <c r="K41" i="22"/>
  <c r="K35" i="22"/>
  <c r="T10" i="4"/>
  <c r="Z10" i="4" s="1"/>
  <c r="AA10" i="4" s="1"/>
  <c r="T63" i="4"/>
  <c r="Z63" i="4" s="1"/>
  <c r="AA63" i="4" s="1"/>
  <c r="T298" i="4"/>
  <c r="Z298" i="4" s="1"/>
  <c r="AA298" i="4" s="1"/>
  <c r="T262" i="4"/>
  <c r="Z262" i="4" s="1"/>
  <c r="AA262" i="4" s="1"/>
  <c r="T283" i="4"/>
  <c r="Z283" i="4" s="1"/>
  <c r="AA283" i="4" s="1"/>
  <c r="T99" i="4"/>
  <c r="Z99" i="4" s="1"/>
  <c r="AA99" i="4" s="1"/>
  <c r="T137" i="4"/>
  <c r="Z137" i="4" s="1"/>
  <c r="AA137" i="4" s="1"/>
  <c r="T324" i="4"/>
  <c r="Z324" i="4" s="1"/>
  <c r="AA324" i="4" s="1"/>
  <c r="T229" i="4"/>
  <c r="Z229" i="4" s="1"/>
  <c r="AA229" i="4" s="1"/>
  <c r="T12" i="4"/>
  <c r="Z12" i="4" s="1"/>
  <c r="AA12" i="4" s="1"/>
  <c r="T88" i="4"/>
  <c r="Z88" i="4" s="1"/>
  <c r="AA88" i="4" s="1"/>
  <c r="T219" i="4"/>
  <c r="Z219" i="4" s="1"/>
  <c r="AA219" i="4" s="1"/>
  <c r="T114" i="4"/>
  <c r="Z114" i="4" s="1"/>
  <c r="AA114" i="4" s="1"/>
  <c r="T185" i="4"/>
  <c r="Z185" i="4" s="1"/>
  <c r="AA185" i="4" s="1"/>
  <c r="T165" i="4"/>
  <c r="Z165" i="4" s="1"/>
  <c r="T93" i="4"/>
  <c r="Z93" i="4" s="1"/>
  <c r="AA93" i="4" s="1"/>
  <c r="T157" i="4"/>
  <c r="Z157" i="4" s="1"/>
  <c r="AA157" i="4" s="1"/>
  <c r="T292" i="4"/>
  <c r="Z292" i="4" s="1"/>
  <c r="AA292" i="4" s="1"/>
  <c r="T212" i="4"/>
  <c r="Z212" i="4" s="1"/>
  <c r="AA212" i="4" s="1"/>
  <c r="T140" i="4"/>
  <c r="Z140" i="4" s="1"/>
  <c r="AA140" i="4" s="1"/>
  <c r="T9" i="4"/>
  <c r="Z9" i="4" s="1"/>
  <c r="AA9" i="4" s="1"/>
  <c r="T36" i="4"/>
  <c r="Z36" i="4" s="1"/>
  <c r="AA36" i="4" s="1"/>
  <c r="T169" i="4"/>
  <c r="Z169" i="4" s="1"/>
  <c r="AA169" i="4" s="1"/>
  <c r="T171" i="4"/>
  <c r="Z171" i="4" s="1"/>
  <c r="AB171" i="4" s="1"/>
  <c r="E171" i="16" s="1"/>
  <c r="J171" i="19" s="1"/>
  <c r="O171" i="19" s="1"/>
  <c r="T284" i="4"/>
  <c r="Z284" i="4" s="1"/>
  <c r="AA284" i="4" s="1"/>
  <c r="T187" i="4"/>
  <c r="Z187" i="4" s="1"/>
  <c r="T243" i="4"/>
  <c r="Z243" i="4" s="1"/>
  <c r="AA243" i="4" s="1"/>
  <c r="T224" i="4"/>
  <c r="Z224" i="4" s="1"/>
  <c r="AA224" i="4" s="1"/>
  <c r="T18" i="4"/>
  <c r="Z18" i="4" s="1"/>
  <c r="AA18" i="4" s="1"/>
  <c r="T190" i="4"/>
  <c r="Z190" i="4" s="1"/>
  <c r="AA190" i="4" s="1"/>
  <c r="T23" i="4"/>
  <c r="Z23" i="4" s="1"/>
  <c r="AA23" i="4" s="1"/>
  <c r="T253" i="4"/>
  <c r="Z253" i="4" s="1"/>
  <c r="T192" i="4"/>
  <c r="Z192" i="4" s="1"/>
  <c r="AA192" i="4" s="1"/>
  <c r="T195" i="4"/>
  <c r="Z195" i="4" s="1"/>
  <c r="T136" i="4"/>
  <c r="Z136" i="4" s="1"/>
  <c r="AA136" i="4" s="1"/>
  <c r="T232" i="4"/>
  <c r="Z232" i="4" s="1"/>
  <c r="AA232" i="4" s="1"/>
  <c r="T182" i="4"/>
  <c r="Z182" i="4" s="1"/>
  <c r="T83" i="4"/>
  <c r="Z83" i="4" s="1"/>
  <c r="AA83" i="4" s="1"/>
  <c r="T98" i="4"/>
  <c r="Z98" i="4" s="1"/>
  <c r="T124" i="4"/>
  <c r="Z124" i="4" s="1"/>
  <c r="AA124" i="4" s="1"/>
  <c r="T188" i="4"/>
  <c r="Z188" i="4" s="1"/>
  <c r="AA188" i="4" s="1"/>
  <c r="T81" i="4"/>
  <c r="Z81" i="4" s="1"/>
  <c r="AA81" i="4" s="1"/>
  <c r="T75" i="4"/>
  <c r="Z75" i="4" s="1"/>
  <c r="AA75" i="4" s="1"/>
  <c r="T47" i="4"/>
  <c r="Z47" i="4" s="1"/>
  <c r="AA47" i="4" s="1"/>
  <c r="T151" i="4"/>
  <c r="Z151" i="4" s="1"/>
  <c r="AA151" i="4" s="1"/>
  <c r="T72" i="4"/>
  <c r="Z72" i="4" s="1"/>
  <c r="AA72" i="4" s="1"/>
  <c r="T274" i="4"/>
  <c r="Z274" i="4" s="1"/>
  <c r="AA274" i="4" s="1"/>
  <c r="T225" i="4"/>
  <c r="Z225" i="4" s="1"/>
  <c r="AA225" i="4" s="1"/>
  <c r="T233" i="4"/>
  <c r="Z233" i="4" s="1"/>
  <c r="AA233" i="4" s="1"/>
  <c r="T239" i="4"/>
  <c r="Z239" i="4" s="1"/>
  <c r="T180" i="4"/>
  <c r="Z180" i="4" s="1"/>
  <c r="AA180" i="4" s="1"/>
  <c r="T116" i="4"/>
  <c r="Z116" i="4" s="1"/>
  <c r="T73" i="4"/>
  <c r="Z73" i="4" s="1"/>
  <c r="AA73" i="4" s="1"/>
  <c r="T62" i="4"/>
  <c r="Z62" i="4" s="1"/>
  <c r="AA62" i="4" s="1"/>
  <c r="T48" i="4"/>
  <c r="Z48" i="4" s="1"/>
  <c r="AA48" i="4" s="1"/>
  <c r="T305" i="4"/>
  <c r="Z305" i="4" s="1"/>
  <c r="AA305" i="4" s="1"/>
  <c r="T273" i="4"/>
  <c r="Z273" i="4" s="1"/>
  <c r="T37" i="4"/>
  <c r="Z37" i="4" s="1"/>
  <c r="AA37" i="4" s="1"/>
  <c r="T278" i="4"/>
  <c r="Z278" i="4" s="1"/>
  <c r="AA278" i="4" s="1"/>
  <c r="T288" i="4"/>
  <c r="Z288" i="4" s="1"/>
  <c r="AA288" i="4" s="1"/>
  <c r="T200" i="4"/>
  <c r="Z200" i="4" s="1"/>
  <c r="AA200" i="4" s="1"/>
  <c r="T179" i="4"/>
  <c r="Z179" i="4" s="1"/>
  <c r="AA179" i="4" s="1"/>
  <c r="T60" i="4"/>
  <c r="Z60" i="4" s="1"/>
  <c r="AA60" i="4" s="1"/>
  <c r="T293" i="4"/>
  <c r="Z293" i="4" s="1"/>
  <c r="AA293" i="4" s="1"/>
  <c r="T119" i="4"/>
  <c r="Z119" i="4" s="1"/>
  <c r="AA119" i="4" s="1"/>
  <c r="T205" i="4"/>
  <c r="Z205" i="4" s="1"/>
  <c r="AA205" i="4" s="1"/>
  <c r="T5" i="4"/>
  <c r="T196" i="4"/>
  <c r="Z196" i="4" s="1"/>
  <c r="AA196" i="4" s="1"/>
  <c r="T39" i="4"/>
  <c r="Z39" i="4" s="1"/>
  <c r="AA39" i="4" s="1"/>
  <c r="T22" i="4"/>
  <c r="Z22" i="4" s="1"/>
  <c r="T69" i="4"/>
  <c r="Z69" i="4" s="1"/>
  <c r="AA69" i="4" s="1"/>
  <c r="T178" i="4"/>
  <c r="Z178" i="4" s="1"/>
  <c r="AA178" i="4" s="1"/>
  <c r="T226" i="4"/>
  <c r="Z226" i="4" s="1"/>
  <c r="AA226" i="4" s="1"/>
  <c r="T313" i="4"/>
  <c r="Z313" i="4" s="1"/>
  <c r="AA313" i="4" s="1"/>
  <c r="T161" i="4"/>
  <c r="Z161" i="4" s="1"/>
  <c r="AA161" i="4" s="1"/>
  <c r="T251" i="4"/>
  <c r="Z251" i="4" s="1"/>
  <c r="AA251" i="4" s="1"/>
  <c r="T138" i="4"/>
  <c r="Z138" i="4" s="1"/>
  <c r="AA138" i="4" s="1"/>
  <c r="T112" i="4"/>
  <c r="Z112" i="4" s="1"/>
  <c r="AA112" i="4" s="1"/>
  <c r="T130" i="4"/>
  <c r="Z130" i="4" s="1"/>
  <c r="T149" i="4"/>
  <c r="Z149" i="4" s="1"/>
  <c r="AA149" i="4" s="1"/>
  <c r="T24" i="4"/>
  <c r="Z24" i="4" s="1"/>
  <c r="AA24" i="4" s="1"/>
  <c r="T302" i="4"/>
  <c r="Z302" i="4" s="1"/>
  <c r="AA302" i="4" s="1"/>
  <c r="T327" i="4"/>
  <c r="Z327" i="4" s="1"/>
  <c r="AA327" i="4" s="1"/>
  <c r="T132" i="4"/>
  <c r="Z132" i="4" s="1"/>
  <c r="AA132" i="4" s="1"/>
  <c r="T335" i="4"/>
  <c r="Z335" i="4" s="1"/>
  <c r="T45" i="4"/>
  <c r="Z45" i="4" s="1"/>
  <c r="AA45" i="4" s="1"/>
  <c r="T208" i="4"/>
  <c r="Z208" i="4" s="1"/>
  <c r="T57" i="4"/>
  <c r="Z57" i="4" s="1"/>
  <c r="AA57" i="4" s="1"/>
  <c r="T166" i="4"/>
  <c r="Z166" i="4" s="1"/>
  <c r="T322" i="4"/>
  <c r="Z322" i="4" s="1"/>
  <c r="AA322" i="4" s="1"/>
  <c r="T333" i="4"/>
  <c r="Z333" i="4" s="1"/>
  <c r="AA333" i="4" s="1"/>
  <c r="T74" i="4"/>
  <c r="Z74" i="4" s="1"/>
  <c r="T215" i="4"/>
  <c r="Z215" i="4" s="1"/>
  <c r="AA215" i="4" s="1"/>
  <c r="T291" i="4"/>
  <c r="Z291" i="4" s="1"/>
  <c r="AA291" i="4" s="1"/>
  <c r="T242" i="4"/>
  <c r="Z242" i="4" s="1"/>
  <c r="AA242" i="4" s="1"/>
  <c r="T174" i="4"/>
  <c r="Z174" i="4" s="1"/>
  <c r="AA174" i="4" s="1"/>
  <c r="T115" i="4"/>
  <c r="Z115" i="4" s="1"/>
  <c r="AA115" i="4" s="1"/>
  <c r="T30" i="4"/>
  <c r="Z30" i="4" s="1"/>
  <c r="AA30" i="4" s="1"/>
  <c r="T163" i="4"/>
  <c r="Z163" i="4" s="1"/>
  <c r="AA163" i="4" s="1"/>
  <c r="T296" i="4"/>
  <c r="Z296" i="4" s="1"/>
  <c r="AA296" i="4" s="1"/>
  <c r="T126" i="4"/>
  <c r="Z126" i="4" s="1"/>
  <c r="T329" i="4"/>
  <c r="Z329" i="4" s="1"/>
  <c r="AA329" i="4" s="1"/>
  <c r="T245" i="4"/>
  <c r="Z245" i="4" s="1"/>
  <c r="AA245" i="4" s="1"/>
  <c r="T325" i="4"/>
  <c r="Z325" i="4" s="1"/>
  <c r="AA325" i="4" s="1"/>
  <c r="T220" i="4"/>
  <c r="Z220" i="4" s="1"/>
  <c r="AA220" i="4" s="1"/>
  <c r="T156" i="4"/>
  <c r="Z156" i="4" s="1"/>
  <c r="AA156" i="4" s="1"/>
  <c r="T6" i="4"/>
  <c r="Z6" i="4" s="1"/>
  <c r="AA6" i="4" s="1"/>
  <c r="T104" i="4"/>
  <c r="Z104" i="4" s="1"/>
  <c r="AA104" i="4" s="1"/>
  <c r="T142" i="4"/>
  <c r="Z142" i="4" s="1"/>
  <c r="AA142" i="4" s="1"/>
  <c r="AB294" i="4"/>
  <c r="E294" i="16" s="1"/>
  <c r="J294" i="19" s="1"/>
  <c r="O294" i="19" s="1"/>
  <c r="T144" i="4"/>
  <c r="Z144" i="4" s="1"/>
  <c r="T198" i="4"/>
  <c r="Z198" i="4" s="1"/>
  <c r="AB128" i="4"/>
  <c r="E128" i="16" s="1"/>
  <c r="J128" i="19" s="1"/>
  <c r="O128" i="19" s="1"/>
  <c r="T252" i="4"/>
  <c r="Z252" i="4" s="1"/>
  <c r="AA252" i="4" s="1"/>
  <c r="T236" i="4"/>
  <c r="Z236" i="4" s="1"/>
  <c r="AA236" i="4" s="1"/>
  <c r="T315" i="4"/>
  <c r="Z315" i="4" s="1"/>
  <c r="AA315" i="4" s="1"/>
  <c r="T87" i="4"/>
  <c r="Z87" i="4" s="1"/>
  <c r="AA87" i="4" s="1"/>
  <c r="T218" i="4"/>
  <c r="Z218" i="4" s="1"/>
  <c r="AA218" i="4" s="1"/>
  <c r="T108" i="4"/>
  <c r="Z108" i="4" s="1"/>
  <c r="AA108" i="4" s="1"/>
  <c r="T181" i="4"/>
  <c r="Z181" i="4" s="1"/>
  <c r="AA181" i="4" s="1"/>
  <c r="T134" i="4"/>
  <c r="Z134" i="4" s="1"/>
  <c r="AA134" i="4" s="1"/>
  <c r="T314" i="4"/>
  <c r="Z314" i="4" s="1"/>
  <c r="AA314" i="4" s="1"/>
  <c r="T316" i="4"/>
  <c r="Z316" i="4" s="1"/>
  <c r="AA316" i="4" s="1"/>
  <c r="T97" i="4"/>
  <c r="Z97" i="4" s="1"/>
  <c r="AA97" i="4" s="1"/>
  <c r="T175" i="4"/>
  <c r="Z175" i="4" s="1"/>
  <c r="AA175" i="4" s="1"/>
  <c r="T237" i="4"/>
  <c r="Z237" i="4" s="1"/>
  <c r="AA237" i="4" s="1"/>
  <c r="T214" i="4"/>
  <c r="Z214" i="4" s="1"/>
  <c r="AA214" i="4" s="1"/>
  <c r="T107" i="4"/>
  <c r="Z107" i="4" s="1"/>
  <c r="AA107" i="4" s="1"/>
  <c r="T211" i="4"/>
  <c r="Z211" i="4" s="1"/>
  <c r="AA211" i="4" s="1"/>
  <c r="T331" i="4"/>
  <c r="Z331" i="4" s="1"/>
  <c r="AA331" i="4" s="1"/>
  <c r="T162" i="4"/>
  <c r="Z162" i="4" s="1"/>
  <c r="AA162" i="4" s="1"/>
  <c r="T332" i="4"/>
  <c r="Z332" i="4" s="1"/>
  <c r="AA332" i="4" s="1"/>
  <c r="T68" i="4"/>
  <c r="Z68" i="4" s="1"/>
  <c r="AA68" i="4" s="1"/>
  <c r="T146" i="4"/>
  <c r="Z146" i="4" s="1"/>
  <c r="AA146" i="4" s="1"/>
  <c r="T46" i="4"/>
  <c r="Z46" i="4" s="1"/>
  <c r="AA46" i="4" s="1"/>
  <c r="T238" i="4"/>
  <c r="Z238" i="4" s="1"/>
  <c r="AA238" i="4" s="1"/>
  <c r="T248" i="4"/>
  <c r="Z248" i="4" s="1"/>
  <c r="AA248" i="4" s="1"/>
  <c r="T271" i="4"/>
  <c r="Z271" i="4" s="1"/>
  <c r="AA271" i="4" s="1"/>
  <c r="T323" i="4"/>
  <c r="Z323" i="4" s="1"/>
  <c r="AA323" i="4" s="1"/>
  <c r="T310" i="4"/>
  <c r="Z310" i="4" s="1"/>
  <c r="AA310" i="4" s="1"/>
  <c r="T268" i="4"/>
  <c r="Z268" i="4" s="1"/>
  <c r="AA268" i="4" s="1"/>
  <c r="T113" i="4"/>
  <c r="Z113" i="4" s="1"/>
  <c r="AA113" i="4" s="1"/>
  <c r="T20" i="4"/>
  <c r="Z20" i="4" s="1"/>
  <c r="AA20" i="4" s="1"/>
  <c r="T186" i="4"/>
  <c r="Z186" i="4" s="1"/>
  <c r="AA186" i="4" s="1"/>
  <c r="T309" i="4"/>
  <c r="Z309" i="4" s="1"/>
  <c r="T217" i="4"/>
  <c r="Z217" i="4" s="1"/>
  <c r="AA217" i="4" s="1"/>
  <c r="T111" i="4"/>
  <c r="Z111" i="4" s="1"/>
  <c r="AA111" i="4" s="1"/>
  <c r="T80" i="4"/>
  <c r="Z80" i="4" s="1"/>
  <c r="AA80" i="4" s="1"/>
  <c r="T207" i="4"/>
  <c r="Z207" i="4" s="1"/>
  <c r="AA207" i="4" s="1"/>
  <c r="T135" i="4"/>
  <c r="Z135" i="4" s="1"/>
  <c r="AA135" i="4" s="1"/>
  <c r="T56" i="4"/>
  <c r="Z56" i="4" s="1"/>
  <c r="AA56" i="4" s="1"/>
  <c r="T260" i="4"/>
  <c r="Z260" i="4" s="1"/>
  <c r="AA260" i="4" s="1"/>
  <c r="T31" i="4"/>
  <c r="Z31" i="4" s="1"/>
  <c r="AA31" i="4" s="1"/>
  <c r="T90" i="4"/>
  <c r="Z90" i="4" s="1"/>
  <c r="AA90" i="4" s="1"/>
  <c r="T159" i="4"/>
  <c r="Z159" i="4" s="1"/>
  <c r="AA159" i="4" s="1"/>
  <c r="T152" i="4"/>
  <c r="Z152" i="4" s="1"/>
  <c r="AA152" i="4" s="1"/>
  <c r="T101" i="4"/>
  <c r="Z101" i="4" s="1"/>
  <c r="AA101" i="4" s="1"/>
  <c r="T160" i="4"/>
  <c r="Z160" i="4" s="1"/>
  <c r="AA160" i="4" s="1"/>
  <c r="T266" i="4"/>
  <c r="Z266" i="4" s="1"/>
  <c r="AA266" i="4" s="1"/>
  <c r="T33" i="4"/>
  <c r="Z33" i="4" s="1"/>
  <c r="AA33" i="4" s="1"/>
  <c r="T173" i="4"/>
  <c r="Z173" i="4" s="1"/>
  <c r="AA173" i="4" s="1"/>
  <c r="T201" i="4"/>
  <c r="Z201" i="4" s="1"/>
  <c r="AA201" i="4" s="1"/>
  <c r="T280" i="4"/>
  <c r="Z280" i="4" s="1"/>
  <c r="AA280" i="4" s="1"/>
  <c r="T304" i="4"/>
  <c r="Z304" i="4" s="1"/>
  <c r="AA304" i="4" s="1"/>
  <c r="T109" i="4"/>
  <c r="Z109" i="4" s="1"/>
  <c r="AA109" i="4" s="1"/>
  <c r="T285" i="4"/>
  <c r="Z285" i="4" s="1"/>
  <c r="AA285" i="4" s="1"/>
  <c r="T7" i="4"/>
  <c r="Z7" i="4" s="1"/>
  <c r="AA7" i="4" s="1"/>
  <c r="T32" i="4"/>
  <c r="Z32" i="4" s="1"/>
  <c r="AA32" i="4" s="1"/>
  <c r="T272" i="4"/>
  <c r="Z272" i="4" s="1"/>
  <c r="AA272" i="4" s="1"/>
  <c r="T40" i="4"/>
  <c r="Z40" i="4" s="1"/>
  <c r="AA40" i="4" s="1"/>
  <c r="T25" i="4"/>
  <c r="Z25" i="4" s="1"/>
  <c r="AA25" i="4" s="1"/>
  <c r="T240" i="4"/>
  <c r="Z240" i="4" s="1"/>
  <c r="AA240" i="4" s="1"/>
  <c r="T244" i="4"/>
  <c r="Z244" i="4" s="1"/>
  <c r="AA244" i="4" s="1"/>
  <c r="T66" i="4"/>
  <c r="Z66" i="4" s="1"/>
  <c r="AA66" i="4" s="1"/>
  <c r="T44" i="4"/>
  <c r="Z44" i="4" s="1"/>
  <c r="AA44" i="4" s="1"/>
  <c r="T58" i="4"/>
  <c r="Z58" i="4" s="1"/>
  <c r="AA58" i="4" s="1"/>
  <c r="T307" i="4"/>
  <c r="Z307" i="4" s="1"/>
  <c r="AA307" i="4" s="1"/>
  <c r="T258" i="4"/>
  <c r="Z258" i="4" s="1"/>
  <c r="AA258" i="4" s="1"/>
  <c r="T213" i="4"/>
  <c r="Z213" i="4" s="1"/>
  <c r="AA213" i="4" s="1"/>
  <c r="T167" i="4"/>
  <c r="Z167" i="4" s="1"/>
  <c r="T117" i="4"/>
  <c r="Z117" i="4" s="1"/>
  <c r="AA117" i="4" s="1"/>
  <c r="T326" i="4"/>
  <c r="Z326" i="4" s="1"/>
  <c r="AA326" i="4" s="1"/>
  <c r="T106" i="4"/>
  <c r="Z106" i="4" s="1"/>
  <c r="AA106" i="4" s="1"/>
  <c r="T139" i="4"/>
  <c r="Z139" i="4" s="1"/>
  <c r="AA139" i="4" s="1"/>
  <c r="T29" i="4"/>
  <c r="Z29" i="4" s="1"/>
  <c r="AA29" i="4" s="1"/>
  <c r="T105" i="4"/>
  <c r="Z105" i="4" s="1"/>
  <c r="AA105" i="4" s="1"/>
  <c r="T303" i="4"/>
  <c r="Z303" i="4" s="1"/>
  <c r="K36" i="22"/>
  <c r="T177" i="4"/>
  <c r="Z177" i="4" s="1"/>
  <c r="AA177" i="4" s="1"/>
  <c r="T223" i="4"/>
  <c r="Z223" i="4" s="1"/>
  <c r="AA223" i="4" s="1"/>
  <c r="K29" i="22"/>
  <c r="T301" i="4"/>
  <c r="Z301" i="4" s="1"/>
  <c r="AA301" i="4" s="1"/>
  <c r="T234" i="4"/>
  <c r="Z234" i="4" s="1"/>
  <c r="AA234" i="4" s="1"/>
  <c r="T27" i="4"/>
  <c r="Z27" i="4" s="1"/>
  <c r="T89" i="4"/>
  <c r="Z89" i="4" s="1"/>
  <c r="AA89" i="4" s="1"/>
  <c r="T43" i="4"/>
  <c r="Z43" i="4" s="1"/>
  <c r="AA43" i="4" s="1"/>
  <c r="T281" i="4"/>
  <c r="Z281" i="4" s="1"/>
  <c r="AA281" i="4" s="1"/>
  <c r="T77" i="4"/>
  <c r="Z77" i="4" s="1"/>
  <c r="AA77" i="4" s="1"/>
  <c r="T221" i="4"/>
  <c r="Z221" i="4" s="1"/>
  <c r="AA221" i="4" s="1"/>
  <c r="T100" i="4"/>
  <c r="Z100" i="4" s="1"/>
  <c r="AA100" i="4" s="1"/>
  <c r="K34" i="22"/>
  <c r="T125" i="4"/>
  <c r="K32" i="22"/>
  <c r="T209" i="4"/>
  <c r="Z209" i="4" s="1"/>
  <c r="AA209" i="4" s="1"/>
  <c r="T42" i="4"/>
  <c r="Z42" i="4" s="1"/>
  <c r="AA42" i="4" s="1"/>
  <c r="T168" i="4"/>
  <c r="Z168" i="4" s="1"/>
  <c r="AA168" i="4" s="1"/>
  <c r="T155" i="4"/>
  <c r="Z155" i="4" s="1"/>
  <c r="AA155" i="4" s="1"/>
  <c r="T231" i="4"/>
  <c r="Z231" i="4" s="1"/>
  <c r="AA231" i="4" s="1"/>
  <c r="T61" i="4"/>
  <c r="Z61" i="4" s="1"/>
  <c r="AA61" i="4" s="1"/>
  <c r="T334" i="4"/>
  <c r="Z334" i="4" s="1"/>
  <c r="AA334" i="4" s="1"/>
  <c r="T289" i="4"/>
  <c r="Z289" i="4" s="1"/>
  <c r="AA289" i="4" s="1"/>
  <c r="T270" i="4"/>
  <c r="Z270" i="4" s="1"/>
  <c r="AA270" i="4" s="1"/>
  <c r="T131" i="4"/>
  <c r="Z131" i="4" s="1"/>
  <c r="AA131" i="4" s="1"/>
  <c r="T246" i="4"/>
  <c r="Z246" i="4" s="1"/>
  <c r="AA246" i="4" s="1"/>
  <c r="T65" i="4"/>
  <c r="Z65" i="4" s="1"/>
  <c r="AA65" i="4" s="1"/>
  <c r="T82" i="4"/>
  <c r="Z82" i="4" s="1"/>
  <c r="T141" i="4"/>
  <c r="Z141" i="4" s="1"/>
  <c r="AA141" i="4" s="1"/>
  <c r="T277" i="4"/>
  <c r="Z277" i="4" s="1"/>
  <c r="AA277" i="4" s="1"/>
  <c r="T241" i="4"/>
  <c r="Z241" i="4" s="1"/>
  <c r="AA241" i="4" s="1"/>
  <c r="T210" i="4"/>
  <c r="Z210" i="4" s="1"/>
  <c r="AA210" i="4" s="1"/>
  <c r="T256" i="4"/>
  <c r="Z256" i="4" s="1"/>
  <c r="AA256" i="4" s="1"/>
  <c r="T227" i="4"/>
  <c r="Z227" i="4" s="1"/>
  <c r="AA227" i="4" s="1"/>
  <c r="T13" i="4"/>
  <c r="Z13" i="4" s="1"/>
  <c r="AA13" i="4" s="1"/>
  <c r="T299" i="4"/>
  <c r="Z299" i="4" s="1"/>
  <c r="AA299" i="4" s="1"/>
  <c r="T76" i="4"/>
  <c r="Z76" i="4" s="1"/>
  <c r="AA76" i="4" s="1"/>
  <c r="T35" i="4"/>
  <c r="Z35" i="4" s="1"/>
  <c r="AA35" i="4" s="1"/>
  <c r="T150" i="4"/>
  <c r="Z150" i="4" s="1"/>
  <c r="AA150" i="4" s="1"/>
  <c r="T143" i="4"/>
  <c r="Z143" i="4" s="1"/>
  <c r="AA143" i="4" s="1"/>
  <c r="T118" i="4"/>
  <c r="Z118" i="4" s="1"/>
  <c r="AA118" i="4" s="1"/>
  <c r="T110" i="4"/>
  <c r="Z110" i="4" s="1"/>
  <c r="AA110" i="4" s="1"/>
  <c r="T308" i="4"/>
  <c r="Z308" i="4" s="1"/>
  <c r="AA308" i="4" s="1"/>
  <c r="T91" i="4"/>
  <c r="Z91" i="4" s="1"/>
  <c r="AA91" i="4" s="1"/>
  <c r="T311" i="4"/>
  <c r="Z311" i="4" s="1"/>
  <c r="AA311" i="4" s="1"/>
  <c r="T15" i="4"/>
  <c r="Z15" i="4" s="1"/>
  <c r="AA15" i="4" s="1"/>
  <c r="T41" i="4"/>
  <c r="Z41" i="4" s="1"/>
  <c r="AA41" i="4" s="1"/>
  <c r="T64" i="4"/>
  <c r="Z64" i="4" s="1"/>
  <c r="AA64" i="4" s="1"/>
  <c r="T202" i="4"/>
  <c r="Z202" i="4" s="1"/>
  <c r="AA202" i="4" s="1"/>
  <c r="T328" i="4"/>
  <c r="Z328" i="4" s="1"/>
  <c r="AA328" i="4" s="1"/>
  <c r="T164" i="4"/>
  <c r="Z164" i="4" s="1"/>
  <c r="AA164" i="4" s="1"/>
  <c r="T52" i="4"/>
  <c r="Z52" i="4" s="1"/>
  <c r="AA52" i="4" s="1"/>
  <c r="T94" i="4"/>
  <c r="Z94" i="4" s="1"/>
  <c r="AA94" i="4" s="1"/>
  <c r="T286" i="4"/>
  <c r="Z286" i="4" s="1"/>
  <c r="AA286" i="4" s="1"/>
  <c r="T34" i="4"/>
  <c r="Z34" i="4" s="1"/>
  <c r="AA34" i="4" s="1"/>
  <c r="T153" i="4"/>
  <c r="Z153" i="4" s="1"/>
  <c r="AA153" i="4" s="1"/>
  <c r="T84" i="4"/>
  <c r="Z84" i="4" s="1"/>
  <c r="AA84" i="4" s="1"/>
  <c r="T170" i="4"/>
  <c r="Z170" i="4" s="1"/>
  <c r="AA170" i="4" s="1"/>
  <c r="T228" i="4"/>
  <c r="Z228" i="4" s="1"/>
  <c r="AA228" i="4" s="1"/>
  <c r="T255" i="4"/>
  <c r="Z255" i="4" s="1"/>
  <c r="AA255" i="4" s="1"/>
  <c r="T193" i="4"/>
  <c r="Z193" i="4" s="1"/>
  <c r="AB193" i="4" s="1"/>
  <c r="E193" i="16" s="1"/>
  <c r="J193" i="19" s="1"/>
  <c r="O193" i="19" s="1"/>
  <c r="T54" i="4"/>
  <c r="Z54" i="4" s="1"/>
  <c r="AA54" i="4" s="1"/>
  <c r="T330" i="4"/>
  <c r="Z330" i="4" s="1"/>
  <c r="AA330" i="4" s="1"/>
  <c r="T21" i="4"/>
  <c r="Z21" i="4" s="1"/>
  <c r="AA21" i="4" s="1"/>
  <c r="T259" i="4"/>
  <c r="Z259" i="4" s="1"/>
  <c r="AA259" i="4" s="1"/>
  <c r="T127" i="4"/>
  <c r="Z127" i="4" s="1"/>
  <c r="AA127" i="4" s="1"/>
  <c r="T102" i="4"/>
  <c r="Z102" i="4" s="1"/>
  <c r="AA102" i="4" s="1"/>
  <c r="T263" i="4"/>
  <c r="Z263" i="4" s="1"/>
  <c r="AA263" i="4" s="1"/>
  <c r="T216" i="4"/>
  <c r="Z216" i="4" s="1"/>
  <c r="AA216" i="4" s="1"/>
  <c r="T276" i="4"/>
  <c r="Z276" i="4" s="1"/>
  <c r="AA276" i="4" s="1"/>
  <c r="T121" i="4"/>
  <c r="Z121" i="4" s="1"/>
  <c r="AA121" i="4" s="1"/>
  <c r="T189" i="4"/>
  <c r="Z189" i="4" s="1"/>
  <c r="AA189" i="4" s="1"/>
  <c r="T199" i="4"/>
  <c r="Z199" i="4" s="1"/>
  <c r="AA199" i="4" s="1"/>
  <c r="T71" i="4"/>
  <c r="Z71" i="4" s="1"/>
  <c r="AA71" i="4" s="1"/>
  <c r="T203" i="4"/>
  <c r="Z203" i="4" s="1"/>
  <c r="AA203" i="4" s="1"/>
  <c r="T123" i="4"/>
  <c r="Z123" i="4" s="1"/>
  <c r="AA123" i="4" s="1"/>
  <c r="T55" i="4"/>
  <c r="Z55" i="4" s="1"/>
  <c r="AA55" i="4" s="1"/>
  <c r="T297" i="4"/>
  <c r="Z297" i="4" s="1"/>
  <c r="AA297" i="4" s="1"/>
  <c r="T14" i="4"/>
  <c r="Z14" i="4" s="1"/>
  <c r="AA14" i="4" s="1"/>
  <c r="T53" i="4"/>
  <c r="Z53" i="4" s="1"/>
  <c r="AA53" i="4" s="1"/>
  <c r="T79" i="4"/>
  <c r="Z79" i="4" s="1"/>
  <c r="AA79" i="4" s="1"/>
  <c r="T59" i="4"/>
  <c r="Z59" i="4" s="1"/>
  <c r="AA59" i="4" s="1"/>
  <c r="T321" i="4"/>
  <c r="Z321" i="4" s="1"/>
  <c r="AA321" i="4" s="1"/>
  <c r="T319" i="4"/>
  <c r="Z319" i="4" s="1"/>
  <c r="AA319" i="4" s="1"/>
  <c r="T28" i="4"/>
  <c r="Z28" i="4" s="1"/>
  <c r="AA28" i="4" s="1"/>
  <c r="T70" i="4"/>
  <c r="Z70" i="4" s="1"/>
  <c r="AA70" i="4" s="1"/>
  <c r="T26" i="4"/>
  <c r="Z26" i="4" s="1"/>
  <c r="AA26" i="4" s="1"/>
  <c r="T147" i="4"/>
  <c r="Z147" i="4" s="1"/>
  <c r="AA147" i="4" s="1"/>
  <c r="T172" i="4"/>
  <c r="Z172" i="4" s="1"/>
  <c r="AA172" i="4" s="1"/>
  <c r="T191" i="4"/>
  <c r="Z191" i="4" s="1"/>
  <c r="AA191" i="4" s="1"/>
  <c r="T222" i="4"/>
  <c r="Z222" i="4" s="1"/>
  <c r="AA222" i="4" s="1"/>
  <c r="T78" i="4"/>
  <c r="Z78" i="4" s="1"/>
  <c r="AA78" i="4" s="1"/>
  <c r="T148" i="4"/>
  <c r="Z148" i="4" s="1"/>
  <c r="AA148" i="4" s="1"/>
  <c r="T197" i="4"/>
  <c r="Z197" i="4" s="1"/>
  <c r="T230" i="4"/>
  <c r="Z230" i="4" s="1"/>
  <c r="AA230" i="4" s="1"/>
  <c r="T103" i="4"/>
  <c r="Z103" i="4" s="1"/>
  <c r="AA103" i="4" s="1"/>
  <c r="T300" i="4"/>
  <c r="Z300" i="4" s="1"/>
  <c r="AA300" i="4" s="1"/>
  <c r="T287" i="4"/>
  <c r="Z287" i="4" s="1"/>
  <c r="AA287" i="4" s="1"/>
  <c r="T318" i="4"/>
  <c r="Z318" i="4" s="1"/>
  <c r="AA318" i="4" s="1"/>
  <c r="AB206" i="4"/>
  <c r="E206" i="16" s="1"/>
  <c r="J206" i="19" s="1"/>
  <c r="O206" i="19" s="1"/>
  <c r="T38" i="4"/>
  <c r="Z38" i="4" s="1"/>
  <c r="AA38" i="4" s="1"/>
  <c r="AB249" i="4"/>
  <c r="E249" i="16" s="1"/>
  <c r="J249" i="19" s="1"/>
  <c r="O249" i="19" s="1"/>
  <c r="AB67" i="4"/>
  <c r="E67" i="16" s="1"/>
  <c r="J67" i="19" s="1"/>
  <c r="O67" i="19" s="1"/>
  <c r="AB261" i="4"/>
  <c r="E261" i="16" s="1"/>
  <c r="J261" i="19" s="1"/>
  <c r="O261" i="19" s="1"/>
  <c r="AB282" i="4"/>
  <c r="E282" i="16" s="1"/>
  <c r="J282" i="19" s="1"/>
  <c r="O282" i="19" s="1"/>
  <c r="AB204" i="4"/>
  <c r="E204" i="16" s="1"/>
  <c r="J204" i="19" s="1"/>
  <c r="O204" i="19" s="1"/>
  <c r="AB17" i="4"/>
  <c r="E17" i="16" s="1"/>
  <c r="J17" i="19" s="1"/>
  <c r="O17" i="19" s="1"/>
  <c r="T85" i="4"/>
  <c r="Z85" i="4" s="1"/>
  <c r="AA85" i="4" s="1"/>
  <c r="T145" i="4"/>
  <c r="Z145" i="4" s="1"/>
  <c r="AA145" i="4" s="1"/>
  <c r="AB16" i="4"/>
  <c r="E16" i="16" s="1"/>
  <c r="J16" i="19" s="1"/>
  <c r="O16" i="19" s="1"/>
  <c r="T317" i="4"/>
  <c r="Z317" i="4" s="1"/>
  <c r="AA317" i="4" s="1"/>
  <c r="T92" i="4"/>
  <c r="Z92" i="4" s="1"/>
  <c r="AA92" i="4" s="1"/>
  <c r="T51" i="4"/>
  <c r="Z51" i="4" s="1"/>
  <c r="AA51" i="4" s="1"/>
  <c r="T49" i="4"/>
  <c r="Z49" i="4" s="1"/>
  <c r="AA49" i="4" s="1"/>
  <c r="AB19" i="4"/>
  <c r="E19" i="16" s="1"/>
  <c r="J19" i="19" s="1"/>
  <c r="O19" i="19" s="1"/>
  <c r="AB235" i="4"/>
  <c r="E235" i="16" s="1"/>
  <c r="J235" i="19" s="1"/>
  <c r="O235" i="19" s="1"/>
  <c r="AB129" i="4"/>
  <c r="E129" i="16" s="1"/>
  <c r="J129" i="19" s="1"/>
  <c r="O129" i="19" s="1"/>
  <c r="T122" i="4"/>
  <c r="Z122" i="4" s="1"/>
  <c r="AA122" i="4" s="1"/>
  <c r="AB290" i="4"/>
  <c r="E290" i="16" s="1"/>
  <c r="J290" i="19" s="1"/>
  <c r="O290" i="19" s="1"/>
  <c r="AB86" i="4"/>
  <c r="E86" i="16" s="1"/>
  <c r="J86" i="19" s="1"/>
  <c r="O86" i="19" s="1"/>
  <c r="AB133" i="4"/>
  <c r="E133" i="16" s="1"/>
  <c r="J133" i="19" s="1"/>
  <c r="O133" i="19" s="1"/>
  <c r="AB247" i="4"/>
  <c r="E247" i="16" s="1"/>
  <c r="J247" i="19" s="1"/>
  <c r="O247" i="19" s="1"/>
  <c r="AB250" i="4"/>
  <c r="E250" i="16" s="1"/>
  <c r="J250" i="19" s="1"/>
  <c r="O250" i="19" s="1"/>
  <c r="AB154" i="4"/>
  <c r="E154" i="16" s="1"/>
  <c r="J154" i="19" s="1"/>
  <c r="O154" i="19" s="1"/>
  <c r="T194" i="4"/>
  <c r="Z194" i="4" s="1"/>
  <c r="AA194" i="4" s="1"/>
  <c r="T275" i="4"/>
  <c r="Z275" i="4" s="1"/>
  <c r="AA275" i="4" s="1"/>
  <c r="T183" i="4"/>
  <c r="Z183" i="4" s="1"/>
  <c r="AA183" i="4" s="1"/>
  <c r="T279" i="4"/>
  <c r="Z279" i="4" s="1"/>
  <c r="AA279" i="4" s="1"/>
  <c r="AB95" i="4"/>
  <c r="E95" i="16" s="1"/>
  <c r="J95" i="19" s="1"/>
  <c r="O95" i="19" s="1"/>
  <c r="AB264" i="4"/>
  <c r="E264" i="16" s="1"/>
  <c r="J264" i="19" s="1"/>
  <c r="O264" i="19" s="1"/>
  <c r="AB265" i="4"/>
  <c r="E265" i="16" s="1"/>
  <c r="J265" i="19" s="1"/>
  <c r="O265" i="19" s="1"/>
  <c r="AB11" i="4"/>
  <c r="E11" i="16" s="1"/>
  <c r="J11" i="19" s="1"/>
  <c r="O11" i="19" s="1"/>
  <c r="AB8" i="4"/>
  <c r="E8" i="16" s="1"/>
  <c r="J8" i="19" s="1"/>
  <c r="O8" i="19" s="1"/>
  <c r="AB269" i="4"/>
  <c r="E269" i="16" s="1"/>
  <c r="J269" i="19" s="1"/>
  <c r="O269" i="19" s="1"/>
  <c r="AB96" i="4"/>
  <c r="E96" i="16" s="1"/>
  <c r="J96" i="19" s="1"/>
  <c r="O96" i="19" s="1"/>
  <c r="AA98" i="4" l="1"/>
  <c r="AB98" i="4" s="1"/>
  <c r="AA22" i="4"/>
  <c r="AB22" i="4" s="1"/>
  <c r="AA167" i="4"/>
  <c r="AB167" i="4" s="1"/>
  <c r="AA126" i="4"/>
  <c r="AB126" i="4" s="1"/>
  <c r="AA335" i="4"/>
  <c r="AB335" i="4" s="1"/>
  <c r="AA182" i="4"/>
  <c r="AB182" i="4" s="1"/>
  <c r="AA208" i="4"/>
  <c r="AB208" i="4" s="1"/>
  <c r="AA303" i="4"/>
  <c r="AB303" i="4" s="1"/>
  <c r="AA74" i="4"/>
  <c r="AB74" i="4" s="1"/>
  <c r="AA27" i="4"/>
  <c r="AB27" i="4" s="1"/>
  <c r="AA309" i="4"/>
  <c r="AB309" i="4" s="1"/>
  <c r="AA239" i="4"/>
  <c r="AB239" i="4" s="1"/>
  <c r="AA195" i="4"/>
  <c r="AB195" i="4" s="1"/>
  <c r="AA130" i="4"/>
  <c r="AB130" i="4" s="1"/>
  <c r="AA165" i="4"/>
  <c r="AB165" i="4" s="1"/>
  <c r="AA82" i="4"/>
  <c r="AB82" i="4" s="1"/>
  <c r="AA166" i="4"/>
  <c r="AB166" i="4" s="1"/>
  <c r="E166" i="16" s="1"/>
  <c r="J166" i="19" s="1"/>
  <c r="O166" i="19" s="1"/>
  <c r="AA273" i="4"/>
  <c r="AB273" i="4" s="1"/>
  <c r="Z5" i="4"/>
  <c r="AA5" i="4" s="1"/>
  <c r="T348" i="4"/>
  <c r="AB283" i="4"/>
  <c r="E283" i="16" s="1"/>
  <c r="J283" i="19" s="1"/>
  <c r="O283" i="19" s="1"/>
  <c r="AB10" i="4"/>
  <c r="E10" i="16" s="1"/>
  <c r="J10" i="19" s="1"/>
  <c r="O10" i="19" s="1"/>
  <c r="AB253" i="4"/>
  <c r="E253" i="16" s="1"/>
  <c r="J253" i="19" s="1"/>
  <c r="O253" i="19" s="1"/>
  <c r="Z125" i="4"/>
  <c r="AA125" i="4" s="1"/>
  <c r="L37" i="22"/>
  <c r="AB63" i="4"/>
  <c r="AB124" i="4"/>
  <c r="AB157" i="4"/>
  <c r="AB12" i="4"/>
  <c r="AB262" i="4"/>
  <c r="AB324" i="4"/>
  <c r="AB298" i="4"/>
  <c r="AB93" i="4"/>
  <c r="E93" i="16" s="1"/>
  <c r="J93" i="19" s="1"/>
  <c r="O93" i="19" s="1"/>
  <c r="AB99" i="4"/>
  <c r="E99" i="16" s="1"/>
  <c r="J99" i="19" s="1"/>
  <c r="O99" i="19" s="1"/>
  <c r="AB137" i="4"/>
  <c r="AB284" i="4"/>
  <c r="AB229" i="4"/>
  <c r="E229" i="16" s="1"/>
  <c r="J229" i="19" s="1"/>
  <c r="O229" i="19" s="1"/>
  <c r="AB251" i="4"/>
  <c r="AB88" i="4"/>
  <c r="AB278" i="4"/>
  <c r="E278" i="16" s="1"/>
  <c r="J278" i="19" s="1"/>
  <c r="O278" i="19" s="1"/>
  <c r="AB114" i="4"/>
  <c r="E114" i="16" s="1"/>
  <c r="J114" i="19" s="1"/>
  <c r="O114" i="19" s="1"/>
  <c r="AB224" i="4"/>
  <c r="E224" i="16" s="1"/>
  <c r="J224" i="19" s="1"/>
  <c r="O224" i="19" s="1"/>
  <c r="AB36" i="4"/>
  <c r="E36" i="16" s="1"/>
  <c r="J36" i="19" s="1"/>
  <c r="O36" i="19" s="1"/>
  <c r="AB219" i="4"/>
  <c r="E219" i="16" s="1"/>
  <c r="J219" i="19" s="1"/>
  <c r="O219" i="19" s="1"/>
  <c r="AB292" i="4"/>
  <c r="AB212" i="4"/>
  <c r="AB187" i="4"/>
  <c r="AB169" i="4"/>
  <c r="E169" i="16" s="1"/>
  <c r="J169" i="19" s="1"/>
  <c r="O169" i="19" s="1"/>
  <c r="AB185" i="4"/>
  <c r="AB243" i="4"/>
  <c r="AB140" i="4"/>
  <c r="AB47" i="4"/>
  <c r="AB232" i="4"/>
  <c r="AB9" i="4"/>
  <c r="E9" i="16" s="1"/>
  <c r="J9" i="19" s="1"/>
  <c r="O9" i="19" s="1"/>
  <c r="AB23" i="4"/>
  <c r="E23" i="16" s="1"/>
  <c r="J23" i="19" s="1"/>
  <c r="O23" i="19" s="1"/>
  <c r="AB72" i="4"/>
  <c r="AB190" i="4"/>
  <c r="AB83" i="4"/>
  <c r="AB192" i="4"/>
  <c r="E192" i="16" s="1"/>
  <c r="J192" i="19" s="1"/>
  <c r="O192" i="19" s="1"/>
  <c r="AB18" i="4"/>
  <c r="AB119" i="4"/>
  <c r="AB81" i="4"/>
  <c r="AB233" i="4"/>
  <c r="AB75" i="4"/>
  <c r="AB205" i="4"/>
  <c r="AB37" i="4"/>
  <c r="AB136" i="4"/>
  <c r="E136" i="16" s="1"/>
  <c r="J136" i="19" s="1"/>
  <c r="O136" i="19" s="1"/>
  <c r="AB39" i="4"/>
  <c r="AB293" i="4"/>
  <c r="E293" i="16" s="1"/>
  <c r="J293" i="19" s="1"/>
  <c r="O293" i="19" s="1"/>
  <c r="AB225" i="4"/>
  <c r="E225" i="16" s="1"/>
  <c r="J225" i="19" s="1"/>
  <c r="O225" i="19" s="1"/>
  <c r="AB305" i="4"/>
  <c r="AB188" i="4"/>
  <c r="AB288" i="4"/>
  <c r="E288" i="16" s="1"/>
  <c r="J288" i="19" s="1"/>
  <c r="O288" i="19" s="1"/>
  <c r="AB116" i="4"/>
  <c r="AB151" i="4"/>
  <c r="E151" i="16" s="1"/>
  <c r="J151" i="19" s="1"/>
  <c r="O151" i="19" s="1"/>
  <c r="AB274" i="4"/>
  <c r="AB62" i="4"/>
  <c r="AB48" i="4"/>
  <c r="AB132" i="4"/>
  <c r="AB60" i="4"/>
  <c r="E60" i="16" s="1"/>
  <c r="J60" i="19" s="1"/>
  <c r="O60" i="19" s="1"/>
  <c r="AB196" i="4"/>
  <c r="E196" i="16" s="1"/>
  <c r="J196" i="19" s="1"/>
  <c r="O196" i="19" s="1"/>
  <c r="AB178" i="4"/>
  <c r="E178" i="16" s="1"/>
  <c r="J178" i="19" s="1"/>
  <c r="O178" i="19" s="1"/>
  <c r="AB180" i="4"/>
  <c r="AB200" i="4"/>
  <c r="AB73" i="4"/>
  <c r="E73" i="16" s="1"/>
  <c r="J73" i="19" s="1"/>
  <c r="O73" i="19" s="1"/>
  <c r="AB112" i="4"/>
  <c r="AB313" i="4"/>
  <c r="AB333" i="4"/>
  <c r="AB179" i="4"/>
  <c r="E179" i="16" s="1"/>
  <c r="J179" i="19" s="1"/>
  <c r="O179" i="19" s="1"/>
  <c r="AB314" i="4"/>
  <c r="AB226" i="4"/>
  <c r="AB115" i="4"/>
  <c r="E115" i="16" s="1"/>
  <c r="J115" i="19" s="1"/>
  <c r="O115" i="19" s="1"/>
  <c r="AB69" i="4"/>
  <c r="AB163" i="4"/>
  <c r="AB161" i="4"/>
  <c r="AB6" i="4"/>
  <c r="AB327" i="4"/>
  <c r="E327" i="16" s="1"/>
  <c r="J327" i="19" s="1"/>
  <c r="O327" i="19" s="1"/>
  <c r="AB175" i="4"/>
  <c r="E175" i="16" s="1"/>
  <c r="J175" i="19" s="1"/>
  <c r="O175" i="19" s="1"/>
  <c r="AB138" i="4"/>
  <c r="AB268" i="4"/>
  <c r="AB142" i="4"/>
  <c r="AB215" i="4"/>
  <c r="AB32" i="4"/>
  <c r="AB322" i="4"/>
  <c r="AB134" i="4"/>
  <c r="AB242" i="4"/>
  <c r="AB248" i="4"/>
  <c r="AB302" i="4"/>
  <c r="AB211" i="4"/>
  <c r="AB33" i="4"/>
  <c r="AB198" i="4"/>
  <c r="AB106" i="4"/>
  <c r="AB57" i="4"/>
  <c r="E57" i="16" s="1"/>
  <c r="J57" i="19" s="1"/>
  <c r="O57" i="19" s="1"/>
  <c r="AB149" i="4"/>
  <c r="AB159" i="4"/>
  <c r="AB24" i="4"/>
  <c r="AB220" i="4"/>
  <c r="AB174" i="4"/>
  <c r="AB307" i="4"/>
  <c r="E307" i="16" s="1"/>
  <c r="J307" i="19" s="1"/>
  <c r="O307" i="19" s="1"/>
  <c r="AB291" i="4"/>
  <c r="E291" i="16" s="1"/>
  <c r="J291" i="19" s="1"/>
  <c r="O291" i="19" s="1"/>
  <c r="AB45" i="4"/>
  <c r="AB329" i="4"/>
  <c r="AB156" i="4"/>
  <c r="AB30" i="4"/>
  <c r="AB58" i="4"/>
  <c r="AB260" i="4"/>
  <c r="E260" i="16" s="1"/>
  <c r="J260" i="19" s="1"/>
  <c r="O260" i="19" s="1"/>
  <c r="AB113" i="4"/>
  <c r="E113" i="16" s="1"/>
  <c r="J113" i="19" s="1"/>
  <c r="O113" i="19" s="1"/>
  <c r="AB316" i="4"/>
  <c r="E316" i="16" s="1"/>
  <c r="J316" i="19" s="1"/>
  <c r="O316" i="19" s="1"/>
  <c r="AB90" i="4"/>
  <c r="AB323" i="4"/>
  <c r="AB325" i="4"/>
  <c r="E325" i="16" s="1"/>
  <c r="J325" i="19" s="1"/>
  <c r="O325" i="19" s="1"/>
  <c r="AB296" i="4"/>
  <c r="E296" i="16" s="1"/>
  <c r="J296" i="19" s="1"/>
  <c r="O296" i="19" s="1"/>
  <c r="AB217" i="4"/>
  <c r="E217" i="16" s="1"/>
  <c r="J217" i="19" s="1"/>
  <c r="O217" i="19" s="1"/>
  <c r="AB135" i="4"/>
  <c r="E135" i="16" s="1"/>
  <c r="J135" i="19" s="1"/>
  <c r="O135" i="19" s="1"/>
  <c r="AB237" i="4"/>
  <c r="AB245" i="4"/>
  <c r="AB66" i="4"/>
  <c r="AB104" i="4"/>
  <c r="E104" i="16" s="1"/>
  <c r="J104" i="19" s="1"/>
  <c r="O104" i="19" s="1"/>
  <c r="AB214" i="4"/>
  <c r="AB162" i="4"/>
  <c r="AB20" i="4"/>
  <c r="AB331" i="4"/>
  <c r="AB144" i="4"/>
  <c r="AB272" i="4"/>
  <c r="AB236" i="4"/>
  <c r="AB31" i="4"/>
  <c r="AB56" i="4"/>
  <c r="AB271" i="4"/>
  <c r="E271" i="16" s="1"/>
  <c r="J271" i="19" s="1"/>
  <c r="O271" i="19" s="1"/>
  <c r="AD294" i="4"/>
  <c r="AD128" i="4"/>
  <c r="AB55" i="4"/>
  <c r="E55" i="16" s="1"/>
  <c r="J55" i="19" s="1"/>
  <c r="O55" i="19" s="1"/>
  <c r="AB223" i="4"/>
  <c r="E223" i="16" s="1"/>
  <c r="J223" i="19" s="1"/>
  <c r="O223" i="19" s="1"/>
  <c r="AB186" i="4"/>
  <c r="E186" i="16" s="1"/>
  <c r="J186" i="19" s="1"/>
  <c r="O186" i="19" s="1"/>
  <c r="AB263" i="4"/>
  <c r="E263" i="16" s="1"/>
  <c r="J263" i="19" s="1"/>
  <c r="O263" i="19" s="1"/>
  <c r="AB230" i="4"/>
  <c r="E230" i="16" s="1"/>
  <c r="J230" i="19" s="1"/>
  <c r="O230" i="19" s="1"/>
  <c r="AB26" i="4"/>
  <c r="E26" i="16" s="1"/>
  <c r="J26" i="19" s="1"/>
  <c r="O26" i="19" s="1"/>
  <c r="AB14" i="4"/>
  <c r="E14" i="16" s="1"/>
  <c r="J14" i="19" s="1"/>
  <c r="O14" i="19" s="1"/>
  <c r="AB121" i="4"/>
  <c r="E121" i="16" s="1"/>
  <c r="J121" i="19" s="1"/>
  <c r="O121" i="19" s="1"/>
  <c r="AB127" i="4"/>
  <c r="E127" i="16" s="1"/>
  <c r="J127" i="19" s="1"/>
  <c r="O127" i="19" s="1"/>
  <c r="AB228" i="4"/>
  <c r="E228" i="16" s="1"/>
  <c r="J228" i="19" s="1"/>
  <c r="O228" i="19" s="1"/>
  <c r="AB52" i="4"/>
  <c r="E52" i="16" s="1"/>
  <c r="J52" i="19" s="1"/>
  <c r="O52" i="19" s="1"/>
  <c r="AB227" i="4"/>
  <c r="E227" i="16" s="1"/>
  <c r="J227" i="19" s="1"/>
  <c r="O227" i="19" s="1"/>
  <c r="AB231" i="4"/>
  <c r="E231" i="16" s="1"/>
  <c r="J231" i="19" s="1"/>
  <c r="O231" i="19" s="1"/>
  <c r="AB100" i="4"/>
  <c r="E100" i="16" s="1"/>
  <c r="J100" i="19" s="1"/>
  <c r="O100" i="19" s="1"/>
  <c r="AB301" i="4"/>
  <c r="E301" i="16" s="1"/>
  <c r="J301" i="19" s="1"/>
  <c r="O301" i="19" s="1"/>
  <c r="AB139" i="4"/>
  <c r="E139" i="16" s="1"/>
  <c r="J139" i="19" s="1"/>
  <c r="O139" i="19" s="1"/>
  <c r="AB173" i="4"/>
  <c r="E173" i="16" s="1"/>
  <c r="J173" i="19" s="1"/>
  <c r="O173" i="19" s="1"/>
  <c r="AB328" i="4"/>
  <c r="E328" i="16" s="1"/>
  <c r="J328" i="19" s="1"/>
  <c r="O328" i="19" s="1"/>
  <c r="AB181" i="4"/>
  <c r="E181" i="16" s="1"/>
  <c r="J181" i="19" s="1"/>
  <c r="O181" i="19" s="1"/>
  <c r="AB197" i="4"/>
  <c r="E197" i="16" s="1"/>
  <c r="J197" i="19" s="1"/>
  <c r="O197" i="19" s="1"/>
  <c r="AB70" i="4"/>
  <c r="E70" i="16" s="1"/>
  <c r="J70" i="19" s="1"/>
  <c r="O70" i="19" s="1"/>
  <c r="AB297" i="4"/>
  <c r="E297" i="16" s="1"/>
  <c r="J297" i="19" s="1"/>
  <c r="O297" i="19" s="1"/>
  <c r="AB276" i="4"/>
  <c r="E276" i="16" s="1"/>
  <c r="J276" i="19" s="1"/>
  <c r="O276" i="19" s="1"/>
  <c r="AB259" i="4"/>
  <c r="E259" i="16" s="1"/>
  <c r="J259" i="19" s="1"/>
  <c r="O259" i="19" s="1"/>
  <c r="AB170" i="4"/>
  <c r="E170" i="16" s="1"/>
  <c r="J170" i="19" s="1"/>
  <c r="O170" i="19" s="1"/>
  <c r="AB164" i="4"/>
  <c r="E164" i="16" s="1"/>
  <c r="J164" i="19" s="1"/>
  <c r="O164" i="19" s="1"/>
  <c r="AB256" i="4"/>
  <c r="E256" i="16" s="1"/>
  <c r="J256" i="19" s="1"/>
  <c r="O256" i="19" s="1"/>
  <c r="AB65" i="4"/>
  <c r="E65" i="16" s="1"/>
  <c r="J65" i="19" s="1"/>
  <c r="O65" i="19" s="1"/>
  <c r="AB155" i="4"/>
  <c r="E155" i="16" s="1"/>
  <c r="J155" i="19" s="1"/>
  <c r="O155" i="19" s="1"/>
  <c r="AB221" i="4"/>
  <c r="E221" i="16" s="1"/>
  <c r="J221" i="19" s="1"/>
  <c r="O221" i="19" s="1"/>
  <c r="AB131" i="4"/>
  <c r="E131" i="16" s="1"/>
  <c r="J131" i="19" s="1"/>
  <c r="O131" i="19" s="1"/>
  <c r="AB42" i="4"/>
  <c r="E42" i="16" s="1"/>
  <c r="J42" i="19" s="1"/>
  <c r="O42" i="19" s="1"/>
  <c r="AB281" i="4"/>
  <c r="E281" i="16" s="1"/>
  <c r="J281" i="19" s="1"/>
  <c r="O281" i="19" s="1"/>
  <c r="AB177" i="4"/>
  <c r="E177" i="16" s="1"/>
  <c r="J177" i="19" s="1"/>
  <c r="O177" i="19" s="1"/>
  <c r="AB285" i="4"/>
  <c r="E285" i="16" s="1"/>
  <c r="J285" i="19" s="1"/>
  <c r="O285" i="19" s="1"/>
  <c r="AB160" i="4"/>
  <c r="E160" i="16" s="1"/>
  <c r="J160" i="19" s="1"/>
  <c r="O160" i="19" s="1"/>
  <c r="AB46" i="4"/>
  <c r="E46" i="16" s="1"/>
  <c r="J46" i="19" s="1"/>
  <c r="O46" i="19" s="1"/>
  <c r="AB108" i="4"/>
  <c r="E108" i="16" s="1"/>
  <c r="J108" i="19" s="1"/>
  <c r="O108" i="19" s="1"/>
  <c r="AB238" i="4"/>
  <c r="E238" i="16" s="1"/>
  <c r="J238" i="19" s="1"/>
  <c r="O238" i="19" s="1"/>
  <c r="AB78" i="4"/>
  <c r="E78" i="16" s="1"/>
  <c r="J78" i="19" s="1"/>
  <c r="O78" i="19" s="1"/>
  <c r="AB330" i="4"/>
  <c r="E330" i="16" s="1"/>
  <c r="J330" i="19" s="1"/>
  <c r="O330" i="19" s="1"/>
  <c r="AB84" i="4"/>
  <c r="E84" i="16" s="1"/>
  <c r="J84" i="19" s="1"/>
  <c r="O84" i="19" s="1"/>
  <c r="AB143" i="4"/>
  <c r="E143" i="16" s="1"/>
  <c r="J143" i="19" s="1"/>
  <c r="O143" i="19" s="1"/>
  <c r="AB326" i="4"/>
  <c r="E326" i="16" s="1"/>
  <c r="J326" i="19" s="1"/>
  <c r="O326" i="19" s="1"/>
  <c r="AB318" i="4"/>
  <c r="E318" i="16" s="1"/>
  <c r="J318" i="19" s="1"/>
  <c r="O318" i="19" s="1"/>
  <c r="AB222" i="4"/>
  <c r="E222" i="16" s="1"/>
  <c r="J222" i="19" s="1"/>
  <c r="O222" i="19" s="1"/>
  <c r="AB321" i="4"/>
  <c r="E321" i="16" s="1"/>
  <c r="J321" i="19" s="1"/>
  <c r="O321" i="19" s="1"/>
  <c r="AB203" i="4"/>
  <c r="E203" i="16" s="1"/>
  <c r="J203" i="19" s="1"/>
  <c r="O203" i="19" s="1"/>
  <c r="AB54" i="4"/>
  <c r="E54" i="16" s="1"/>
  <c r="J54" i="19" s="1"/>
  <c r="O54" i="19" s="1"/>
  <c r="AB153" i="4"/>
  <c r="E153" i="16" s="1"/>
  <c r="J153" i="19" s="1"/>
  <c r="O153" i="19" s="1"/>
  <c r="AB64" i="4"/>
  <c r="AB91" i="4"/>
  <c r="E91" i="16" s="1"/>
  <c r="J91" i="19" s="1"/>
  <c r="O91" i="19" s="1"/>
  <c r="AB150" i="4"/>
  <c r="E150" i="16" s="1"/>
  <c r="J150" i="19" s="1"/>
  <c r="O150" i="19" s="1"/>
  <c r="AB76" i="4"/>
  <c r="E76" i="16" s="1"/>
  <c r="J76" i="19" s="1"/>
  <c r="O76" i="19" s="1"/>
  <c r="AB210" i="4"/>
  <c r="E210" i="16" s="1"/>
  <c r="J210" i="19" s="1"/>
  <c r="O210" i="19" s="1"/>
  <c r="AB270" i="4"/>
  <c r="E270" i="16" s="1"/>
  <c r="J270" i="19" s="1"/>
  <c r="O270" i="19" s="1"/>
  <c r="AB209" i="4"/>
  <c r="E209" i="16" s="1"/>
  <c r="J209" i="19" s="1"/>
  <c r="O209" i="19" s="1"/>
  <c r="AB117" i="4"/>
  <c r="E117" i="16" s="1"/>
  <c r="J117" i="19" s="1"/>
  <c r="O117" i="19" s="1"/>
  <c r="AB244" i="4"/>
  <c r="E244" i="16" s="1"/>
  <c r="J244" i="19" s="1"/>
  <c r="O244" i="19" s="1"/>
  <c r="AB109" i="4"/>
  <c r="E109" i="16" s="1"/>
  <c r="J109" i="19" s="1"/>
  <c r="O109" i="19" s="1"/>
  <c r="AB101" i="4"/>
  <c r="E101" i="16" s="1"/>
  <c r="J101" i="19" s="1"/>
  <c r="O101" i="19" s="1"/>
  <c r="AB207" i="4"/>
  <c r="E207" i="16" s="1"/>
  <c r="J207" i="19" s="1"/>
  <c r="O207" i="19" s="1"/>
  <c r="AB146" i="4"/>
  <c r="AB218" i="4"/>
  <c r="E218" i="16" s="1"/>
  <c r="J218" i="19" s="1"/>
  <c r="O218" i="19" s="1"/>
  <c r="AB148" i="4"/>
  <c r="E148" i="16" s="1"/>
  <c r="J148" i="19" s="1"/>
  <c r="O148" i="19" s="1"/>
  <c r="AB21" i="4"/>
  <c r="E21" i="16" s="1"/>
  <c r="J21" i="19" s="1"/>
  <c r="O21" i="19" s="1"/>
  <c r="AB118" i="4"/>
  <c r="E118" i="16" s="1"/>
  <c r="J118" i="19" s="1"/>
  <c r="O118" i="19" s="1"/>
  <c r="AB246" i="4"/>
  <c r="E246" i="16" s="1"/>
  <c r="J246" i="19" s="1"/>
  <c r="O246" i="19" s="1"/>
  <c r="AB266" i="4"/>
  <c r="E266" i="16" s="1"/>
  <c r="J266" i="19" s="1"/>
  <c r="O266" i="19" s="1"/>
  <c r="AB319" i="4"/>
  <c r="E319" i="16" s="1"/>
  <c r="J319" i="19" s="1"/>
  <c r="O319" i="19" s="1"/>
  <c r="AB202" i="4"/>
  <c r="AB77" i="4"/>
  <c r="E77" i="16" s="1"/>
  <c r="J77" i="19" s="1"/>
  <c r="O77" i="19" s="1"/>
  <c r="AB59" i="4"/>
  <c r="E59" i="16" s="1"/>
  <c r="J59" i="19" s="1"/>
  <c r="O59" i="19" s="1"/>
  <c r="AB241" i="4"/>
  <c r="E241" i="16" s="1"/>
  <c r="J241" i="19" s="1"/>
  <c r="O241" i="19" s="1"/>
  <c r="AB289" i="4"/>
  <c r="E289" i="16" s="1"/>
  <c r="J289" i="19" s="1"/>
  <c r="O289" i="19" s="1"/>
  <c r="AB89" i="4"/>
  <c r="E89" i="16" s="1"/>
  <c r="J89" i="19" s="1"/>
  <c r="O89" i="19" s="1"/>
  <c r="AB240" i="4"/>
  <c r="E240" i="16" s="1"/>
  <c r="J240" i="19" s="1"/>
  <c r="O240" i="19" s="1"/>
  <c r="AB304" i="4"/>
  <c r="E304" i="16" s="1"/>
  <c r="J304" i="19" s="1"/>
  <c r="O304" i="19" s="1"/>
  <c r="AB152" i="4"/>
  <c r="E152" i="16" s="1"/>
  <c r="J152" i="19" s="1"/>
  <c r="O152" i="19" s="1"/>
  <c r="AB80" i="4"/>
  <c r="E80" i="16" s="1"/>
  <c r="J80" i="19" s="1"/>
  <c r="O80" i="19" s="1"/>
  <c r="AB68" i="4"/>
  <c r="E68" i="16" s="1"/>
  <c r="J68" i="19" s="1"/>
  <c r="O68" i="19" s="1"/>
  <c r="AB87" i="4"/>
  <c r="E87" i="16" s="1"/>
  <c r="J87" i="19" s="1"/>
  <c r="O87" i="19" s="1"/>
  <c r="AB252" i="4"/>
  <c r="E252" i="16" s="1"/>
  <c r="J252" i="19" s="1"/>
  <c r="O252" i="19" s="1"/>
  <c r="AB44" i="4"/>
  <c r="E44" i="16" s="1"/>
  <c r="J44" i="19" s="1"/>
  <c r="O44" i="19" s="1"/>
  <c r="AB123" i="4"/>
  <c r="E123" i="16" s="1"/>
  <c r="J123" i="19" s="1"/>
  <c r="O123" i="19" s="1"/>
  <c r="AB311" i="4"/>
  <c r="E311" i="16" s="1"/>
  <c r="J311" i="19" s="1"/>
  <c r="O311" i="19" s="1"/>
  <c r="AB287" i="4"/>
  <c r="E287" i="16" s="1"/>
  <c r="J287" i="19" s="1"/>
  <c r="O287" i="19" s="1"/>
  <c r="AB191" i="4"/>
  <c r="E191" i="16" s="1"/>
  <c r="J191" i="19" s="1"/>
  <c r="O191" i="19" s="1"/>
  <c r="AB71" i="4"/>
  <c r="E71" i="16" s="1"/>
  <c r="J71" i="19" s="1"/>
  <c r="O71" i="19" s="1"/>
  <c r="AB34" i="4"/>
  <c r="E34" i="16" s="1"/>
  <c r="J34" i="19" s="1"/>
  <c r="O34" i="19" s="1"/>
  <c r="AB41" i="4"/>
  <c r="E41" i="16" s="1"/>
  <c r="J41" i="19" s="1"/>
  <c r="O41" i="19" s="1"/>
  <c r="AB172" i="4"/>
  <c r="E172" i="16" s="1"/>
  <c r="J172" i="19" s="1"/>
  <c r="O172" i="19" s="1"/>
  <c r="AB199" i="4"/>
  <c r="E199" i="16" s="1"/>
  <c r="J199" i="19" s="1"/>
  <c r="O199" i="19" s="1"/>
  <c r="AB255" i="4"/>
  <c r="E255" i="16" s="1"/>
  <c r="J255" i="19" s="1"/>
  <c r="O255" i="19" s="1"/>
  <c r="AB286" i="4"/>
  <c r="E286" i="16" s="1"/>
  <c r="J286" i="19" s="1"/>
  <c r="O286" i="19" s="1"/>
  <c r="AB15" i="4"/>
  <c r="E15" i="16" s="1"/>
  <c r="J15" i="19" s="1"/>
  <c r="O15" i="19" s="1"/>
  <c r="AB110" i="4"/>
  <c r="E110" i="16" s="1"/>
  <c r="J110" i="19" s="1"/>
  <c r="O110" i="19" s="1"/>
  <c r="AB277" i="4"/>
  <c r="E277" i="16" s="1"/>
  <c r="J277" i="19" s="1"/>
  <c r="O277" i="19" s="1"/>
  <c r="AB334" i="4"/>
  <c r="E334" i="16" s="1"/>
  <c r="J334" i="19" s="1"/>
  <c r="O334" i="19" s="1"/>
  <c r="AB105" i="4"/>
  <c r="E105" i="16" s="1"/>
  <c r="J105" i="19" s="1"/>
  <c r="O105" i="19" s="1"/>
  <c r="AB213" i="4"/>
  <c r="E213" i="16" s="1"/>
  <c r="J213" i="19" s="1"/>
  <c r="O213" i="19" s="1"/>
  <c r="AB25" i="4"/>
  <c r="E25" i="16" s="1"/>
  <c r="J25" i="19" s="1"/>
  <c r="O25" i="19" s="1"/>
  <c r="AB280" i="4"/>
  <c r="E280" i="16" s="1"/>
  <c r="J280" i="19" s="1"/>
  <c r="O280" i="19" s="1"/>
  <c r="AB111" i="4"/>
  <c r="E111" i="16" s="1"/>
  <c r="J111" i="19" s="1"/>
  <c r="O111" i="19" s="1"/>
  <c r="AB310" i="4"/>
  <c r="E310" i="16" s="1"/>
  <c r="J310" i="19" s="1"/>
  <c r="O310" i="19" s="1"/>
  <c r="AB332" i="4"/>
  <c r="E332" i="16" s="1"/>
  <c r="J332" i="19" s="1"/>
  <c r="O332" i="19" s="1"/>
  <c r="AB97" i="4"/>
  <c r="E97" i="16" s="1"/>
  <c r="J97" i="19" s="1"/>
  <c r="O97" i="19" s="1"/>
  <c r="AB315" i="4"/>
  <c r="E315" i="16" s="1"/>
  <c r="J315" i="19" s="1"/>
  <c r="O315" i="19" s="1"/>
  <c r="AB216" i="4"/>
  <c r="E216" i="16" s="1"/>
  <c r="J216" i="19" s="1"/>
  <c r="O216" i="19" s="1"/>
  <c r="AB168" i="4"/>
  <c r="E168" i="16" s="1"/>
  <c r="J168" i="19" s="1"/>
  <c r="O168" i="19" s="1"/>
  <c r="AB7" i="4"/>
  <c r="E7" i="16" s="1"/>
  <c r="J7" i="19" s="1"/>
  <c r="O7" i="19" s="1"/>
  <c r="AB107" i="4"/>
  <c r="E107" i="16" s="1"/>
  <c r="J107" i="19" s="1"/>
  <c r="O107" i="19" s="1"/>
  <c r="AB103" i="4"/>
  <c r="E103" i="16" s="1"/>
  <c r="J103" i="19" s="1"/>
  <c r="O103" i="19" s="1"/>
  <c r="AB147" i="4"/>
  <c r="E147" i="16" s="1"/>
  <c r="J147" i="19" s="1"/>
  <c r="O147" i="19" s="1"/>
  <c r="AB53" i="4"/>
  <c r="E53" i="16" s="1"/>
  <c r="J53" i="19" s="1"/>
  <c r="O53" i="19" s="1"/>
  <c r="AB189" i="4"/>
  <c r="E189" i="16" s="1"/>
  <c r="J189" i="19" s="1"/>
  <c r="O189" i="19" s="1"/>
  <c r="AB102" i="4"/>
  <c r="E102" i="16" s="1"/>
  <c r="J102" i="19" s="1"/>
  <c r="O102" i="19" s="1"/>
  <c r="AB94" i="4"/>
  <c r="E94" i="16" s="1"/>
  <c r="J94" i="19" s="1"/>
  <c r="O94" i="19" s="1"/>
  <c r="AB308" i="4"/>
  <c r="E308" i="16" s="1"/>
  <c r="J308" i="19" s="1"/>
  <c r="O308" i="19" s="1"/>
  <c r="AB35" i="4"/>
  <c r="E35" i="16" s="1"/>
  <c r="J35" i="19" s="1"/>
  <c r="O35" i="19" s="1"/>
  <c r="AB299" i="4"/>
  <c r="E299" i="16" s="1"/>
  <c r="J299" i="19" s="1"/>
  <c r="O299" i="19" s="1"/>
  <c r="AB13" i="4"/>
  <c r="E13" i="16" s="1"/>
  <c r="J13" i="19" s="1"/>
  <c r="O13" i="19" s="1"/>
  <c r="AB141" i="4"/>
  <c r="E141" i="16" s="1"/>
  <c r="J141" i="19" s="1"/>
  <c r="O141" i="19" s="1"/>
  <c r="AB61" i="4"/>
  <c r="E61" i="16" s="1"/>
  <c r="J61" i="19" s="1"/>
  <c r="O61" i="19" s="1"/>
  <c r="AB234" i="4"/>
  <c r="E234" i="16" s="1"/>
  <c r="J234" i="19" s="1"/>
  <c r="O234" i="19" s="1"/>
  <c r="AB29" i="4"/>
  <c r="E29" i="16" s="1"/>
  <c r="J29" i="19" s="1"/>
  <c r="O29" i="19" s="1"/>
  <c r="AB258" i="4"/>
  <c r="E258" i="16" s="1"/>
  <c r="J258" i="19" s="1"/>
  <c r="O258" i="19" s="1"/>
  <c r="AB40" i="4"/>
  <c r="E40" i="16" s="1"/>
  <c r="J40" i="19" s="1"/>
  <c r="O40" i="19" s="1"/>
  <c r="AB201" i="4"/>
  <c r="E201" i="16" s="1"/>
  <c r="J201" i="19" s="1"/>
  <c r="O201" i="19" s="1"/>
  <c r="AB43" i="4"/>
  <c r="AD16" i="4"/>
  <c r="AD265" i="4"/>
  <c r="AD235" i="4"/>
  <c r="AD282" i="4"/>
  <c r="AD8" i="4"/>
  <c r="AD264" i="4"/>
  <c r="AD17" i="4"/>
  <c r="AD249" i="4"/>
  <c r="AD290" i="4"/>
  <c r="AD269" i="4"/>
  <c r="AB28" i="4"/>
  <c r="E28" i="16" s="1"/>
  <c r="J28" i="19" s="1"/>
  <c r="O28" i="19" s="1"/>
  <c r="AD133" i="4"/>
  <c r="AD154" i="4"/>
  <c r="AD247" i="4"/>
  <c r="AD171" i="4"/>
  <c r="AD261" i="4"/>
  <c r="AD129" i="4"/>
  <c r="AD193" i="4"/>
  <c r="AD250" i="4"/>
  <c r="AD19" i="4"/>
  <c r="AD95" i="4"/>
  <c r="AD96" i="4"/>
  <c r="AD86" i="4"/>
  <c r="AD206" i="4"/>
  <c r="AD11" i="4"/>
  <c r="AD204" i="4"/>
  <c r="AD67" i="4"/>
  <c r="AB300" i="4"/>
  <c r="E300" i="16" s="1"/>
  <c r="J300" i="19" s="1"/>
  <c r="O300" i="19" s="1"/>
  <c r="AB79" i="4"/>
  <c r="E79" i="16" s="1"/>
  <c r="J79" i="19" s="1"/>
  <c r="O79" i="19" s="1"/>
  <c r="AB51" i="4"/>
  <c r="E51" i="16" s="1"/>
  <c r="J51" i="19" s="1"/>
  <c r="O51" i="19" s="1"/>
  <c r="AB194" i="4"/>
  <c r="E194" i="16" s="1"/>
  <c r="J194" i="19" s="1"/>
  <c r="O194" i="19" s="1"/>
  <c r="AB92" i="4"/>
  <c r="E92" i="16" s="1"/>
  <c r="J92" i="19" s="1"/>
  <c r="O92" i="19" s="1"/>
  <c r="AB38" i="4"/>
  <c r="E38" i="16" s="1"/>
  <c r="J38" i="19" s="1"/>
  <c r="O38" i="19" s="1"/>
  <c r="AB317" i="4"/>
  <c r="E317" i="16" s="1"/>
  <c r="J317" i="19" s="1"/>
  <c r="O317" i="19" s="1"/>
  <c r="L42" i="22"/>
  <c r="AB85" i="4"/>
  <c r="E85" i="16" s="1"/>
  <c r="J85" i="19" s="1"/>
  <c r="O85" i="19" s="1"/>
  <c r="AB145" i="4"/>
  <c r="E145" i="16" s="1"/>
  <c r="J145" i="19" s="1"/>
  <c r="O145" i="19" s="1"/>
  <c r="AB122" i="4"/>
  <c r="E122" i="16" s="1"/>
  <c r="J122" i="19" s="1"/>
  <c r="O122" i="19" s="1"/>
  <c r="AB279" i="4"/>
  <c r="E279" i="16" s="1"/>
  <c r="J279" i="19" s="1"/>
  <c r="O279" i="19" s="1"/>
  <c r="AB275" i="4"/>
  <c r="E275" i="16" s="1"/>
  <c r="J275" i="19" s="1"/>
  <c r="O275" i="19" s="1"/>
  <c r="L28" i="22"/>
  <c r="AB183" i="4"/>
  <c r="E183" i="16" s="1"/>
  <c r="J183" i="19" s="1"/>
  <c r="O183" i="19" s="1"/>
  <c r="AB49" i="4"/>
  <c r="E49" i="16" s="1"/>
  <c r="J49" i="19" s="1"/>
  <c r="O49" i="19" s="1"/>
  <c r="AD283" i="4" l="1"/>
  <c r="E335" i="16"/>
  <c r="J335" i="19" s="1"/>
  <c r="O335" i="19" s="1"/>
  <c r="AD335" i="4"/>
  <c r="E130" i="16"/>
  <c r="J130" i="19" s="1"/>
  <c r="O130" i="19" s="1"/>
  <c r="AD130" i="4"/>
  <c r="E27" i="16"/>
  <c r="J27" i="19" s="1"/>
  <c r="O27" i="19" s="1"/>
  <c r="AD27" i="4"/>
  <c r="E74" i="16"/>
  <c r="J74" i="19" s="1"/>
  <c r="O74" i="19" s="1"/>
  <c r="AD74" i="4"/>
  <c r="AB5" i="4"/>
  <c r="E5" i="16" s="1"/>
  <c r="E273" i="16"/>
  <c r="J273" i="19" s="1"/>
  <c r="O273" i="19" s="1"/>
  <c r="AD273" i="4"/>
  <c r="E182" i="16"/>
  <c r="J182" i="19" s="1"/>
  <c r="O182" i="19" s="1"/>
  <c r="AD182" i="4"/>
  <c r="E195" i="16"/>
  <c r="J195" i="19" s="1"/>
  <c r="O195" i="19" s="1"/>
  <c r="AD195" i="4"/>
  <c r="E98" i="16"/>
  <c r="J98" i="19" s="1"/>
  <c r="O98" i="19" s="1"/>
  <c r="AD98" i="4"/>
  <c r="E239" i="16"/>
  <c r="J239" i="19" s="1"/>
  <c r="O239" i="19" s="1"/>
  <c r="AD239" i="4"/>
  <c r="E309" i="16"/>
  <c r="J309" i="19" s="1"/>
  <c r="O309" i="19" s="1"/>
  <c r="AD309" i="4"/>
  <c r="E82" i="16"/>
  <c r="J82" i="19" s="1"/>
  <c r="O82" i="19" s="1"/>
  <c r="AD82" i="4"/>
  <c r="E167" i="16"/>
  <c r="J167" i="19" s="1"/>
  <c r="O167" i="19" s="1"/>
  <c r="AD167" i="4"/>
  <c r="E165" i="16"/>
  <c r="J165" i="19" s="1"/>
  <c r="O165" i="19" s="1"/>
  <c r="AD165" i="4"/>
  <c r="E303" i="16"/>
  <c r="J303" i="19" s="1"/>
  <c r="O303" i="19" s="1"/>
  <c r="AD303" i="4"/>
  <c r="E22" i="16"/>
  <c r="J22" i="19" s="1"/>
  <c r="O22" i="19" s="1"/>
  <c r="AD22" i="4"/>
  <c r="E126" i="16"/>
  <c r="J126" i="19" s="1"/>
  <c r="O126" i="19" s="1"/>
  <c r="AD126" i="4"/>
  <c r="E208" i="16"/>
  <c r="J208" i="19" s="1"/>
  <c r="O208" i="19" s="1"/>
  <c r="AD208" i="4"/>
  <c r="AD166" i="4"/>
  <c r="AD10" i="4"/>
  <c r="AD253" i="4"/>
  <c r="Z348" i="4"/>
  <c r="AD214" i="4"/>
  <c r="E214" i="16"/>
  <c r="J214" i="19" s="1"/>
  <c r="O214" i="19" s="1"/>
  <c r="AD66" i="4"/>
  <c r="E66" i="16"/>
  <c r="J66" i="19" s="1"/>
  <c r="O66" i="19" s="1"/>
  <c r="AD90" i="4"/>
  <c r="E90" i="16"/>
  <c r="J90" i="19" s="1"/>
  <c r="O90" i="19" s="1"/>
  <c r="AD45" i="4"/>
  <c r="E45" i="16"/>
  <c r="J45" i="19" s="1"/>
  <c r="O45" i="19" s="1"/>
  <c r="AD134" i="4"/>
  <c r="E134" i="16"/>
  <c r="J134" i="19" s="1"/>
  <c r="O134" i="19" s="1"/>
  <c r="AD83" i="4"/>
  <c r="E83" i="16"/>
  <c r="J83" i="19" s="1"/>
  <c r="O83" i="19" s="1"/>
  <c r="AD243" i="4"/>
  <c r="E243" i="16"/>
  <c r="J243" i="19" s="1"/>
  <c r="O243" i="19" s="1"/>
  <c r="AD63" i="4"/>
  <c r="E63" i="16"/>
  <c r="J63" i="19" s="1"/>
  <c r="O63" i="19" s="1"/>
  <c r="AD272" i="4"/>
  <c r="E272" i="16"/>
  <c r="J272" i="19" s="1"/>
  <c r="O272" i="19" s="1"/>
  <c r="AD159" i="4"/>
  <c r="E159" i="16"/>
  <c r="J159" i="19" s="1"/>
  <c r="O159" i="19" s="1"/>
  <c r="AD138" i="4"/>
  <c r="E138" i="16"/>
  <c r="J138" i="19" s="1"/>
  <c r="O138" i="19" s="1"/>
  <c r="AD284" i="4"/>
  <c r="E284" i="16"/>
  <c r="J284" i="19" s="1"/>
  <c r="O284" i="19" s="1"/>
  <c r="AD202" i="4"/>
  <c r="E202" i="16"/>
  <c r="J202" i="19" s="1"/>
  <c r="O202" i="19" s="1"/>
  <c r="AD146" i="4"/>
  <c r="E146" i="16"/>
  <c r="J146" i="19" s="1"/>
  <c r="O146" i="19" s="1"/>
  <c r="AD245" i="4"/>
  <c r="E245" i="16"/>
  <c r="J245" i="19" s="1"/>
  <c r="O245" i="19" s="1"/>
  <c r="AD106" i="4"/>
  <c r="E106" i="16"/>
  <c r="J106" i="19" s="1"/>
  <c r="O106" i="19" s="1"/>
  <c r="AD322" i="4"/>
  <c r="E322" i="16"/>
  <c r="J322" i="19" s="1"/>
  <c r="O322" i="19" s="1"/>
  <c r="AD6" i="4"/>
  <c r="E6" i="16"/>
  <c r="J6" i="19" s="1"/>
  <c r="O6" i="19" s="1"/>
  <c r="AD333" i="4"/>
  <c r="E333" i="16"/>
  <c r="J333" i="19" s="1"/>
  <c r="O333" i="19" s="1"/>
  <c r="AD188" i="4"/>
  <c r="E188" i="16"/>
  <c r="J188" i="19" s="1"/>
  <c r="O188" i="19" s="1"/>
  <c r="AD205" i="4"/>
  <c r="E205" i="16"/>
  <c r="J205" i="19" s="1"/>
  <c r="O205" i="19" s="1"/>
  <c r="AD190" i="4"/>
  <c r="E190" i="16"/>
  <c r="J190" i="19" s="1"/>
  <c r="O190" i="19" s="1"/>
  <c r="AD185" i="4"/>
  <c r="E185" i="16"/>
  <c r="J185" i="19" s="1"/>
  <c r="O185" i="19" s="1"/>
  <c r="AD157" i="4"/>
  <c r="E157" i="16"/>
  <c r="J157" i="19" s="1"/>
  <c r="O157" i="19" s="1"/>
  <c r="AD144" i="4"/>
  <c r="E144" i="16"/>
  <c r="J144" i="19" s="1"/>
  <c r="O144" i="19" s="1"/>
  <c r="AD237" i="4"/>
  <c r="E237" i="16"/>
  <c r="J237" i="19" s="1"/>
  <c r="O237" i="19" s="1"/>
  <c r="AD198" i="4"/>
  <c r="E198" i="16"/>
  <c r="J198" i="19" s="1"/>
  <c r="O198" i="19" s="1"/>
  <c r="AD32" i="4"/>
  <c r="E32" i="16"/>
  <c r="J32" i="19" s="1"/>
  <c r="O32" i="19" s="1"/>
  <c r="AD161" i="4"/>
  <c r="E161" i="16"/>
  <c r="J161" i="19" s="1"/>
  <c r="O161" i="19" s="1"/>
  <c r="AD313" i="4"/>
  <c r="E313" i="16"/>
  <c r="J313" i="19" s="1"/>
  <c r="O313" i="19" s="1"/>
  <c r="AD132" i="4"/>
  <c r="E132" i="16"/>
  <c r="J132" i="19" s="1"/>
  <c r="O132" i="19" s="1"/>
  <c r="AD305" i="4"/>
  <c r="E305" i="16"/>
  <c r="J305" i="19" s="1"/>
  <c r="O305" i="19" s="1"/>
  <c r="AD75" i="4"/>
  <c r="E75" i="16"/>
  <c r="J75" i="19" s="1"/>
  <c r="O75" i="19" s="1"/>
  <c r="AD72" i="4"/>
  <c r="E72" i="16"/>
  <c r="J72" i="19" s="1"/>
  <c r="O72" i="19" s="1"/>
  <c r="AD298" i="4"/>
  <c r="E298" i="16"/>
  <c r="J298" i="19" s="1"/>
  <c r="O298" i="19" s="1"/>
  <c r="AD56" i="4"/>
  <c r="E56" i="16"/>
  <c r="J56" i="19" s="1"/>
  <c r="O56" i="19" s="1"/>
  <c r="AD331" i="4"/>
  <c r="E331" i="16"/>
  <c r="J331" i="19" s="1"/>
  <c r="O331" i="19" s="1"/>
  <c r="AD174" i="4"/>
  <c r="E174" i="16"/>
  <c r="J174" i="19" s="1"/>
  <c r="O174" i="19" s="1"/>
  <c r="AD33" i="4"/>
  <c r="E33" i="16"/>
  <c r="J33" i="19" s="1"/>
  <c r="O33" i="19" s="1"/>
  <c r="AD215" i="4"/>
  <c r="E215" i="16"/>
  <c r="J215" i="19" s="1"/>
  <c r="O215" i="19" s="1"/>
  <c r="AD163" i="4"/>
  <c r="E163" i="16"/>
  <c r="J163" i="19" s="1"/>
  <c r="O163" i="19" s="1"/>
  <c r="AD112" i="4"/>
  <c r="E112" i="16"/>
  <c r="J112" i="19" s="1"/>
  <c r="O112" i="19" s="1"/>
  <c r="AD48" i="4"/>
  <c r="E48" i="16"/>
  <c r="J48" i="19" s="1"/>
  <c r="O48" i="19" s="1"/>
  <c r="AD233" i="4"/>
  <c r="E233" i="16"/>
  <c r="J233" i="19" s="1"/>
  <c r="O233" i="19" s="1"/>
  <c r="AD187" i="4"/>
  <c r="E187" i="16"/>
  <c r="J187" i="19" s="1"/>
  <c r="O187" i="19" s="1"/>
  <c r="AD88" i="4"/>
  <c r="E88" i="16"/>
  <c r="J88" i="19" s="1"/>
  <c r="O88" i="19" s="1"/>
  <c r="AD324" i="4"/>
  <c r="E324" i="16"/>
  <c r="J324" i="19" s="1"/>
  <c r="O324" i="19" s="1"/>
  <c r="AD156" i="4"/>
  <c r="E156" i="16"/>
  <c r="J156" i="19" s="1"/>
  <c r="O156" i="19" s="1"/>
  <c r="AD248" i="4"/>
  <c r="E248" i="16"/>
  <c r="J248" i="19" s="1"/>
  <c r="O248" i="19" s="1"/>
  <c r="AD226" i="4"/>
  <c r="E226" i="16"/>
  <c r="J226" i="19" s="1"/>
  <c r="O226" i="19" s="1"/>
  <c r="AD180" i="4"/>
  <c r="E180" i="16"/>
  <c r="J180" i="19" s="1"/>
  <c r="O180" i="19" s="1"/>
  <c r="AD18" i="4"/>
  <c r="E18" i="16"/>
  <c r="J18" i="19" s="1"/>
  <c r="O18" i="19" s="1"/>
  <c r="AD47" i="4"/>
  <c r="E47" i="16"/>
  <c r="J47" i="19" s="1"/>
  <c r="O47" i="19" s="1"/>
  <c r="AD43" i="4"/>
  <c r="E43" i="16"/>
  <c r="J43" i="19" s="1"/>
  <c r="O43" i="19" s="1"/>
  <c r="AD31" i="4"/>
  <c r="E31" i="16"/>
  <c r="J31" i="19" s="1"/>
  <c r="O31" i="19" s="1"/>
  <c r="AD20" i="4"/>
  <c r="E20" i="16"/>
  <c r="J20" i="19" s="1"/>
  <c r="O20" i="19" s="1"/>
  <c r="AD58" i="4"/>
  <c r="E58" i="16"/>
  <c r="J58" i="19" s="1"/>
  <c r="O58" i="19" s="1"/>
  <c r="AD220" i="4"/>
  <c r="E220" i="16"/>
  <c r="J220" i="19" s="1"/>
  <c r="O220" i="19" s="1"/>
  <c r="AD211" i="4"/>
  <c r="E211" i="16"/>
  <c r="J211" i="19" s="1"/>
  <c r="O211" i="19" s="1"/>
  <c r="AD142" i="4"/>
  <c r="E142" i="16"/>
  <c r="J142" i="19" s="1"/>
  <c r="O142" i="19" s="1"/>
  <c r="AD69" i="4"/>
  <c r="E69" i="16"/>
  <c r="J69" i="19" s="1"/>
  <c r="O69" i="19" s="1"/>
  <c r="AD62" i="4"/>
  <c r="E62" i="16"/>
  <c r="J62" i="19" s="1"/>
  <c r="O62" i="19" s="1"/>
  <c r="AD81" i="4"/>
  <c r="E81" i="16"/>
  <c r="J81" i="19" s="1"/>
  <c r="O81" i="19" s="1"/>
  <c r="AD212" i="4"/>
  <c r="E212" i="16"/>
  <c r="J212" i="19" s="1"/>
  <c r="O212" i="19" s="1"/>
  <c r="AD251" i="4"/>
  <c r="E251" i="16"/>
  <c r="J251" i="19" s="1"/>
  <c r="O251" i="19" s="1"/>
  <c r="AD262" i="4"/>
  <c r="E262" i="16"/>
  <c r="J262" i="19" s="1"/>
  <c r="O262" i="19" s="1"/>
  <c r="AD64" i="4"/>
  <c r="E64" i="16"/>
  <c r="J64" i="19" s="1"/>
  <c r="O64" i="19" s="1"/>
  <c r="AD236" i="4"/>
  <c r="E236" i="16"/>
  <c r="J236" i="19" s="1"/>
  <c r="O236" i="19" s="1"/>
  <c r="AD162" i="4"/>
  <c r="E162" i="16"/>
  <c r="J162" i="19" s="1"/>
  <c r="O162" i="19" s="1"/>
  <c r="AD30" i="4"/>
  <c r="E30" i="16"/>
  <c r="J30" i="19" s="1"/>
  <c r="O30" i="19" s="1"/>
  <c r="AD24" i="4"/>
  <c r="E24" i="16"/>
  <c r="J24" i="19" s="1"/>
  <c r="O24" i="19" s="1"/>
  <c r="AD302" i="4"/>
  <c r="E302" i="16"/>
  <c r="J302" i="19" s="1"/>
  <c r="O302" i="19" s="1"/>
  <c r="AD268" i="4"/>
  <c r="E268" i="16"/>
  <c r="J268" i="19" s="1"/>
  <c r="O268" i="19" s="1"/>
  <c r="AD200" i="4"/>
  <c r="E200" i="16"/>
  <c r="J200" i="19" s="1"/>
  <c r="O200" i="19" s="1"/>
  <c r="AD274" i="4"/>
  <c r="E274" i="16"/>
  <c r="J274" i="19" s="1"/>
  <c r="O274" i="19" s="1"/>
  <c r="AD39" i="4"/>
  <c r="E39" i="16"/>
  <c r="J39" i="19" s="1"/>
  <c r="O39" i="19" s="1"/>
  <c r="AD119" i="4"/>
  <c r="E119" i="16"/>
  <c r="J119" i="19" s="1"/>
  <c r="O119" i="19" s="1"/>
  <c r="AD232" i="4"/>
  <c r="E232" i="16"/>
  <c r="J232" i="19" s="1"/>
  <c r="O232" i="19" s="1"/>
  <c r="AD292" i="4"/>
  <c r="E292" i="16"/>
  <c r="J292" i="19" s="1"/>
  <c r="O292" i="19" s="1"/>
  <c r="AD12" i="4"/>
  <c r="E12" i="16"/>
  <c r="J12" i="19" s="1"/>
  <c r="O12" i="19" s="1"/>
  <c r="AD323" i="4"/>
  <c r="E323" i="16"/>
  <c r="J323" i="19" s="1"/>
  <c r="O323" i="19" s="1"/>
  <c r="AD329" i="4"/>
  <c r="E329" i="16"/>
  <c r="J329" i="19" s="1"/>
  <c r="O329" i="19" s="1"/>
  <c r="AD149" i="4"/>
  <c r="E149" i="16"/>
  <c r="J149" i="19" s="1"/>
  <c r="O149" i="19" s="1"/>
  <c r="AD242" i="4"/>
  <c r="E242" i="16"/>
  <c r="J242" i="19" s="1"/>
  <c r="O242" i="19" s="1"/>
  <c r="AD314" i="4"/>
  <c r="E314" i="16"/>
  <c r="J314" i="19" s="1"/>
  <c r="O314" i="19" s="1"/>
  <c r="AD116" i="4"/>
  <c r="E116" i="16"/>
  <c r="J116" i="19" s="1"/>
  <c r="O116" i="19" s="1"/>
  <c r="AD37" i="4"/>
  <c r="E37" i="16"/>
  <c r="J37" i="19" s="1"/>
  <c r="O37" i="19" s="1"/>
  <c r="AD140" i="4"/>
  <c r="E140" i="16"/>
  <c r="J140" i="19" s="1"/>
  <c r="O140" i="19" s="1"/>
  <c r="AD137" i="4"/>
  <c r="E137" i="16"/>
  <c r="J137" i="19" s="1"/>
  <c r="O137" i="19" s="1"/>
  <c r="AD124" i="4"/>
  <c r="E124" i="16"/>
  <c r="J124" i="19" s="1"/>
  <c r="O124" i="19" s="1"/>
  <c r="AA348" i="4"/>
  <c r="AD219" i="4"/>
  <c r="AD293" i="4"/>
  <c r="AD224" i="4"/>
  <c r="AD93" i="4"/>
  <c r="AD99" i="4"/>
  <c r="AD229" i="4"/>
  <c r="AD278" i="4"/>
  <c r="AD115" i="4"/>
  <c r="AD23" i="4"/>
  <c r="AD325" i="4"/>
  <c r="AD9" i="4"/>
  <c r="AD114" i="4"/>
  <c r="AD36" i="4"/>
  <c r="AD169" i="4"/>
  <c r="AD151" i="4"/>
  <c r="AD136" i="4"/>
  <c r="AD271" i="4"/>
  <c r="AD192" i="4"/>
  <c r="AD196" i="4"/>
  <c r="AD179" i="4"/>
  <c r="AD77" i="4"/>
  <c r="AD175" i="4"/>
  <c r="AD296" i="4"/>
  <c r="AD73" i="4"/>
  <c r="AD225" i="4"/>
  <c r="AD60" i="4"/>
  <c r="AD288" i="4"/>
  <c r="AD307" i="4"/>
  <c r="AD327" i="4"/>
  <c r="AD178" i="4"/>
  <c r="AD104" i="4"/>
  <c r="AD326" i="4"/>
  <c r="AD113" i="4"/>
  <c r="AD260" i="4"/>
  <c r="AD135" i="4"/>
  <c r="AD57" i="4"/>
  <c r="AD291" i="4"/>
  <c r="AD316" i="4"/>
  <c r="AD217" i="4"/>
  <c r="AD148" i="4"/>
  <c r="AD209" i="4"/>
  <c r="AD203" i="4"/>
  <c r="AD210" i="4"/>
  <c r="AD321" i="4"/>
  <c r="AD218" i="4"/>
  <c r="AD270" i="4"/>
  <c r="AD246" i="4"/>
  <c r="AD54" i="4"/>
  <c r="AD118" i="4"/>
  <c r="AD101" i="4"/>
  <c r="AD266" i="4"/>
  <c r="AD109" i="4"/>
  <c r="AD150" i="4"/>
  <c r="AD91" i="4"/>
  <c r="AD244" i="4"/>
  <c r="AD318" i="4"/>
  <c r="AD13" i="4"/>
  <c r="AD53" i="4"/>
  <c r="AD97" i="4"/>
  <c r="AD334" i="4"/>
  <c r="AD172" i="4"/>
  <c r="AD44" i="4"/>
  <c r="AD89" i="4"/>
  <c r="AD78" i="4"/>
  <c r="AD42" i="4"/>
  <c r="AD259" i="4"/>
  <c r="AD139" i="4"/>
  <c r="AD127" i="4"/>
  <c r="AD201" i="4"/>
  <c r="AD299" i="4"/>
  <c r="AD147" i="4"/>
  <c r="AD332" i="4"/>
  <c r="AD277" i="4"/>
  <c r="AD41" i="4"/>
  <c r="AD252" i="4"/>
  <c r="AD289" i="4"/>
  <c r="AD222" i="4"/>
  <c r="AD238" i="4"/>
  <c r="AD131" i="4"/>
  <c r="AD276" i="4"/>
  <c r="AD301" i="4"/>
  <c r="AD121" i="4"/>
  <c r="AD55" i="4"/>
  <c r="AD40" i="4"/>
  <c r="AD310" i="4"/>
  <c r="AD34" i="4"/>
  <c r="AD108" i="4"/>
  <c r="AD14" i="4"/>
  <c r="AD258" i="4"/>
  <c r="AD308" i="4"/>
  <c r="AD111" i="4"/>
  <c r="AD15" i="4"/>
  <c r="AD71" i="4"/>
  <c r="AD68" i="4"/>
  <c r="AD59" i="4"/>
  <c r="AD76" i="4"/>
  <c r="AD46" i="4"/>
  <c r="AD155" i="4"/>
  <c r="AD70" i="4"/>
  <c r="AD231" i="4"/>
  <c r="AD26" i="4"/>
  <c r="AD103" i="4"/>
  <c r="AD87" i="4"/>
  <c r="AD153" i="4"/>
  <c r="AD297" i="4"/>
  <c r="AD29" i="4"/>
  <c r="AD7" i="4"/>
  <c r="AD280" i="4"/>
  <c r="AD286" i="4"/>
  <c r="AD191" i="4"/>
  <c r="AD80" i="4"/>
  <c r="AD117" i="4"/>
  <c r="AD160" i="4"/>
  <c r="AD65" i="4"/>
  <c r="AD197" i="4"/>
  <c r="AD227" i="4"/>
  <c r="AD230" i="4"/>
  <c r="AD234" i="4"/>
  <c r="AD94" i="4"/>
  <c r="AD168" i="4"/>
  <c r="AD25" i="4"/>
  <c r="AD255" i="4"/>
  <c r="AD287" i="4"/>
  <c r="AD152" i="4"/>
  <c r="AD207" i="4"/>
  <c r="AD143" i="4"/>
  <c r="AD285" i="4"/>
  <c r="AD256" i="4"/>
  <c r="AD181" i="4"/>
  <c r="AD263" i="4"/>
  <c r="AD35" i="4"/>
  <c r="AD110" i="4"/>
  <c r="AD241" i="4"/>
  <c r="AD221" i="4"/>
  <c r="AD100" i="4"/>
  <c r="AD107" i="4"/>
  <c r="AD61" i="4"/>
  <c r="AD102" i="4"/>
  <c r="AD216" i="4"/>
  <c r="AD213" i="4"/>
  <c r="AD311" i="4"/>
  <c r="AD304" i="4"/>
  <c r="AD21" i="4"/>
  <c r="AD84" i="4"/>
  <c r="AD177" i="4"/>
  <c r="AD164" i="4"/>
  <c r="AD328" i="4"/>
  <c r="AD52" i="4"/>
  <c r="AD186" i="4"/>
  <c r="AD141" i="4"/>
  <c r="AD189" i="4"/>
  <c r="AD315" i="4"/>
  <c r="AD105" i="4"/>
  <c r="AD199" i="4"/>
  <c r="AD123" i="4"/>
  <c r="AD240" i="4"/>
  <c r="AD319" i="4"/>
  <c r="AD330" i="4"/>
  <c r="AD281" i="4"/>
  <c r="AD170" i="4"/>
  <c r="AD173" i="4"/>
  <c r="AD228" i="4"/>
  <c r="AD223" i="4"/>
  <c r="AD28" i="4"/>
  <c r="AD49" i="4"/>
  <c r="AD300" i="4"/>
  <c r="AD183" i="4"/>
  <c r="AD317" i="4"/>
  <c r="AD275" i="4"/>
  <c r="AD38" i="4"/>
  <c r="AD92" i="4"/>
  <c r="AD122" i="4"/>
  <c r="AD279" i="4"/>
  <c r="AD194" i="4"/>
  <c r="AD145" i="4"/>
  <c r="AD51" i="4"/>
  <c r="AD85" i="4"/>
  <c r="AD79" i="4"/>
  <c r="L43" i="22"/>
  <c r="AB125" i="4"/>
  <c r="E125" i="16" s="1"/>
  <c r="J125" i="19" s="1"/>
  <c r="O125" i="19" s="1"/>
  <c r="AD5" i="4" l="1"/>
  <c r="J5" i="19"/>
  <c r="J348" i="19" s="1"/>
  <c r="H14" i="20" s="1"/>
  <c r="E348" i="16"/>
  <c r="AB348" i="4"/>
  <c r="P5" i="19"/>
  <c r="L44" i="22"/>
  <c r="L45" i="22" s="1"/>
  <c r="AD125" i="4"/>
  <c r="AD348" i="4" l="1"/>
  <c r="L43" i="21"/>
  <c r="O5" i="19"/>
  <c r="O348" i="19" s="1"/>
  <c r="K14" i="20" s="1"/>
  <c r="Q125" i="9"/>
  <c r="Q348" i="9" s="1"/>
  <c r="K50" i="21" s="1"/>
  <c r="S125" i="9"/>
  <c r="S348" i="9" s="1"/>
  <c r="L18" i="21" s="1"/>
  <c r="R125" i="9" l="1"/>
  <c r="F125" i="16" l="1"/>
  <c r="R348" i="9"/>
  <c r="L44" i="21" s="1"/>
  <c r="K125" i="19" l="1"/>
  <c r="F348" i="16"/>
  <c r="P125" i="19" l="1"/>
  <c r="P348" i="19" s="1"/>
  <c r="K15" i="20" s="1"/>
  <c r="K348" i="19"/>
  <c r="H15" i="20" s="1"/>
  <c r="H295" i="10" l="1"/>
  <c r="I295" i="10" s="1"/>
  <c r="H50" i="10"/>
  <c r="I50" i="10" s="1"/>
  <c r="H120" i="10"/>
  <c r="I120" i="10" s="1"/>
  <c r="H184" i="10"/>
  <c r="I184" i="10" s="1"/>
  <c r="H312" i="10"/>
  <c r="I312" i="10" s="1"/>
  <c r="H320" i="10"/>
  <c r="I320" i="10" s="1"/>
  <c r="H158" i="10"/>
  <c r="I158" i="10" s="1"/>
  <c r="H306" i="10"/>
  <c r="I306" i="10" s="1"/>
  <c r="H257" i="10"/>
  <c r="I257" i="10" s="1"/>
  <c r="H254" i="10"/>
  <c r="I254" i="10" s="1"/>
  <c r="H176" i="10"/>
  <c r="I176" i="10" s="1"/>
  <c r="H267" i="10"/>
  <c r="I267" i="10" s="1"/>
  <c r="H104" i="10"/>
  <c r="I104" i="10" s="1"/>
  <c r="H192" i="10"/>
  <c r="I192" i="10" s="1"/>
  <c r="H282" i="10"/>
  <c r="I282" i="10" s="1"/>
  <c r="H331" i="10"/>
  <c r="I331" i="10" s="1"/>
  <c r="G331" i="16" s="1"/>
  <c r="L331" i="19" s="1"/>
  <c r="H23" i="10"/>
  <c r="I23" i="10" s="1"/>
  <c r="H45" i="10"/>
  <c r="I45" i="10" s="1"/>
  <c r="H233" i="10"/>
  <c r="I233" i="10" s="1"/>
  <c r="H276" i="10"/>
  <c r="I276" i="10" s="1"/>
  <c r="H128" i="10"/>
  <c r="I128" i="10" s="1"/>
  <c r="H16" i="10"/>
  <c r="I16" i="10" s="1"/>
  <c r="H11" i="10"/>
  <c r="I11" i="10" s="1"/>
  <c r="G11" i="16" s="1"/>
  <c r="L11" i="19" s="1"/>
  <c r="H96" i="10"/>
  <c r="I96" i="10" s="1"/>
  <c r="H149" i="10"/>
  <c r="I149" i="10" s="1"/>
  <c r="H215" i="10"/>
  <c r="I215" i="10" s="1"/>
  <c r="H214" i="10"/>
  <c r="I214" i="10" s="1"/>
  <c r="H32" i="10"/>
  <c r="I32" i="10" s="1"/>
  <c r="H124" i="10"/>
  <c r="I124" i="10" s="1"/>
  <c r="H209" i="10"/>
  <c r="I209" i="10" s="1"/>
  <c r="H6" i="10"/>
  <c r="I6" i="10" s="1"/>
  <c r="H19" i="10"/>
  <c r="I19" i="10" s="1"/>
  <c r="H17" i="10"/>
  <c r="I17" i="10" s="1"/>
  <c r="H300" i="10"/>
  <c r="I300" i="10" s="1"/>
  <c r="H170" i="10"/>
  <c r="I170" i="10" s="1"/>
  <c r="H248" i="10"/>
  <c r="I248" i="10" s="1"/>
  <c r="H181" i="10"/>
  <c r="I181" i="10" s="1"/>
  <c r="H315" i="10"/>
  <c r="I315" i="10" s="1"/>
  <c r="H332" i="10"/>
  <c r="I332" i="10" s="1"/>
  <c r="H56" i="10"/>
  <c r="I56" i="10" s="1"/>
  <c r="H81" i="10"/>
  <c r="I81" i="10" s="1"/>
  <c r="H114" i="10"/>
  <c r="I114" i="10" s="1"/>
  <c r="H190" i="10"/>
  <c r="I190" i="10" s="1"/>
  <c r="H106" i="10"/>
  <c r="I106" i="10" s="1"/>
  <c r="H240" i="10"/>
  <c r="I240" i="10" s="1"/>
  <c r="H142" i="10"/>
  <c r="I142" i="10" s="1"/>
  <c r="H235" i="10"/>
  <c r="I235" i="10" s="1"/>
  <c r="H131" i="10"/>
  <c r="I131" i="10" s="1"/>
  <c r="H135" i="10"/>
  <c r="I135" i="10" s="1"/>
  <c r="H318" i="10"/>
  <c r="I318" i="10" s="1"/>
  <c r="H122" i="10"/>
  <c r="I122" i="10" s="1"/>
  <c r="H99" i="10"/>
  <c r="I99" i="10" s="1"/>
  <c r="H270" i="10"/>
  <c r="I270" i="10" s="1"/>
  <c r="G270" i="16" s="1"/>
  <c r="L270" i="19" s="1"/>
  <c r="H266" i="10"/>
  <c r="I266" i="10" s="1"/>
  <c r="G266" i="16" s="1"/>
  <c r="L266" i="19" s="1"/>
  <c r="H310" i="10"/>
  <c r="I310" i="10" s="1"/>
  <c r="H288" i="10"/>
  <c r="I288" i="10" s="1"/>
  <c r="H180" i="10"/>
  <c r="I180" i="10" s="1"/>
  <c r="H64" i="10"/>
  <c r="I64" i="10" s="1"/>
  <c r="H146" i="10"/>
  <c r="I146" i="10" s="1"/>
  <c r="H227" i="10"/>
  <c r="I227" i="10" s="1"/>
  <c r="H321" i="10"/>
  <c r="I321" i="10" s="1"/>
  <c r="H139" i="10"/>
  <c r="I139" i="10" s="1"/>
  <c r="H117" i="10"/>
  <c r="I117" i="10" s="1"/>
  <c r="H244" i="10"/>
  <c r="I244" i="10" s="1"/>
  <c r="H134" i="10"/>
  <c r="I134" i="10" s="1"/>
  <c r="H285" i="10"/>
  <c r="I285" i="10" s="1"/>
  <c r="H218" i="10"/>
  <c r="I218" i="10" s="1"/>
  <c r="H159" i="10"/>
  <c r="I159" i="10" s="1"/>
  <c r="H241" i="10"/>
  <c r="I241" i="10" s="1"/>
  <c r="H201" i="10"/>
  <c r="I201" i="10" s="1"/>
  <c r="H174" i="10"/>
  <c r="I174" i="10" s="1"/>
  <c r="H72" i="10"/>
  <c r="I72" i="10" s="1"/>
  <c r="H69" i="10"/>
  <c r="I69" i="10" s="1"/>
  <c r="H62" i="10"/>
  <c r="I62" i="10" s="1"/>
  <c r="H148" i="10"/>
  <c r="I148" i="10" s="1"/>
  <c r="H246" i="10"/>
  <c r="I246" i="10" s="1"/>
  <c r="H54" i="10"/>
  <c r="I54" i="10" s="1"/>
  <c r="H127" i="10"/>
  <c r="I127" i="10" s="1"/>
  <c r="H207" i="10"/>
  <c r="I207" i="10" s="1"/>
  <c r="H68" i="10"/>
  <c r="I68" i="10" s="1"/>
  <c r="H76" i="10"/>
  <c r="I76" i="10" s="1"/>
  <c r="H18" i="10"/>
  <c r="I18" i="10" s="1"/>
  <c r="H103" i="10"/>
  <c r="I103" i="10" s="1"/>
  <c r="H27" i="10"/>
  <c r="I27" i="10" s="1"/>
  <c r="H150" i="10"/>
  <c r="I150" i="10" s="1"/>
  <c r="H197" i="10"/>
  <c r="I197" i="10" s="1"/>
  <c r="H203" i="10"/>
  <c r="I203" i="10" s="1"/>
  <c r="H277" i="10"/>
  <c r="I277" i="10" s="1"/>
  <c r="H196" i="10"/>
  <c r="I196" i="10" s="1"/>
  <c r="H116" i="10"/>
  <c r="I116" i="10" s="1"/>
  <c r="H97" i="10"/>
  <c r="I97" i="10" s="1"/>
  <c r="H82" i="10"/>
  <c r="I82" i="10" s="1"/>
  <c r="H44" i="10"/>
  <c r="I44" i="10" s="1"/>
  <c r="H242" i="10"/>
  <c r="I242" i="10" s="1"/>
  <c r="H234" i="10"/>
  <c r="I234" i="10" s="1"/>
  <c r="H35" i="10"/>
  <c r="I35" i="10" s="1"/>
  <c r="H83" i="10"/>
  <c r="I83" i="10" s="1"/>
  <c r="H212" i="10"/>
  <c r="I212" i="10" s="1"/>
  <c r="H333" i="10"/>
  <c r="I333" i="10" s="1"/>
  <c r="H298" i="10"/>
  <c r="I298" i="10" s="1"/>
  <c r="H29" i="10"/>
  <c r="I29" i="10" s="1"/>
  <c r="G29" i="16" s="1"/>
  <c r="L29" i="19" s="1"/>
  <c r="H195" i="10"/>
  <c r="I195" i="10" s="1"/>
  <c r="H189" i="10"/>
  <c r="I189" i="10" s="1"/>
  <c r="H7" i="10"/>
  <c r="I7" i="10" s="1"/>
  <c r="H151" i="10"/>
  <c r="I151" i="10" s="1"/>
  <c r="H140" i="10"/>
  <c r="I140" i="10" s="1"/>
  <c r="H243" i="10"/>
  <c r="I243" i="10" s="1"/>
  <c r="H137" i="10"/>
  <c r="I137" i="10" s="1"/>
  <c r="H230" i="10"/>
  <c r="I230" i="10" s="1"/>
  <c r="G230" i="16" s="1"/>
  <c r="L230" i="19" s="1"/>
  <c r="H177" i="10"/>
  <c r="I177" i="10" s="1"/>
  <c r="H90" i="10"/>
  <c r="I90" i="10" s="1"/>
  <c r="H258" i="10"/>
  <c r="I258" i="10" s="1"/>
  <c r="G258" i="16" s="1"/>
  <c r="L258" i="19" s="1"/>
  <c r="H154" i="10"/>
  <c r="I154" i="10" s="1"/>
  <c r="H296" i="10"/>
  <c r="I296" i="10" s="1"/>
  <c r="H63" i="10"/>
  <c r="I63" i="10" s="1"/>
  <c r="H316" i="10"/>
  <c r="I316" i="10" s="1"/>
  <c r="H313" i="10"/>
  <c r="I313" i="10" s="1"/>
  <c r="H208" i="10"/>
  <c r="I208" i="10" s="1"/>
  <c r="H202" i="10"/>
  <c r="I202" i="10" s="1"/>
  <c r="H281" i="10"/>
  <c r="I281" i="10" s="1"/>
  <c r="H301" i="10"/>
  <c r="I301" i="10" s="1"/>
  <c r="H21" i="10"/>
  <c r="I21" i="10" s="1"/>
  <c r="H88" i="10"/>
  <c r="I88" i="10" s="1"/>
  <c r="H141" i="10"/>
  <c r="I141" i="10" s="1"/>
  <c r="H284" i="10"/>
  <c r="I284" i="10" s="1"/>
  <c r="H129" i="10"/>
  <c r="I129" i="10" s="1"/>
  <c r="H256" i="10"/>
  <c r="I256" i="10" s="1"/>
  <c r="H111" i="10"/>
  <c r="I111" i="10" s="1"/>
  <c r="H236" i="10"/>
  <c r="I236" i="10" s="1"/>
  <c r="H52" i="10"/>
  <c r="I52" i="10" s="1"/>
  <c r="H229" i="10"/>
  <c r="I229" i="10" s="1"/>
  <c r="H286" i="10"/>
  <c r="I286" i="10" s="1"/>
  <c r="H102" i="10"/>
  <c r="I102" i="10" s="1"/>
  <c r="H77" i="10"/>
  <c r="I77" i="10" s="1"/>
  <c r="H165" i="10"/>
  <c r="I165" i="10" s="1"/>
  <c r="H311" i="10"/>
  <c r="I311" i="10" s="1"/>
  <c r="H179" i="10"/>
  <c r="I179" i="10" s="1"/>
  <c r="H25" i="10"/>
  <c r="I25" i="10" s="1"/>
  <c r="H291" i="10"/>
  <c r="I291" i="10" s="1"/>
  <c r="H330" i="10"/>
  <c r="I330" i="10" s="1"/>
  <c r="H123" i="10"/>
  <c r="I123" i="10" s="1"/>
  <c r="H237" i="10"/>
  <c r="I237" i="10" s="1"/>
  <c r="H9" i="10"/>
  <c r="I9" i="10" s="1"/>
  <c r="G9" i="16" s="1"/>
  <c r="L9" i="19" s="1"/>
  <c r="H231" i="10"/>
  <c r="I231" i="10" s="1"/>
  <c r="H43" i="10"/>
  <c r="I43" i="10" s="1"/>
  <c r="H101" i="10"/>
  <c r="I101" i="10" s="1"/>
  <c r="H272" i="10"/>
  <c r="I272" i="10" s="1"/>
  <c r="H13" i="10"/>
  <c r="I13" i="10" s="1"/>
  <c r="H328" i="10"/>
  <c r="I328" i="10" s="1"/>
  <c r="H287" i="10"/>
  <c r="I287" i="10" s="1"/>
  <c r="H325" i="10"/>
  <c r="I325" i="10" s="1"/>
  <c r="H317" i="10"/>
  <c r="I317" i="10" s="1"/>
  <c r="H194" i="10"/>
  <c r="I194" i="10" s="1"/>
  <c r="H53" i="10"/>
  <c r="I53" i="10" s="1"/>
  <c r="H191" i="10"/>
  <c r="I191" i="10" s="1"/>
  <c r="H322" i="10"/>
  <c r="I322" i="10" s="1"/>
  <c r="G322" i="16" s="1"/>
  <c r="L322" i="19" s="1"/>
  <c r="H132" i="10"/>
  <c r="I132" i="10" s="1"/>
  <c r="H210" i="10"/>
  <c r="I210" i="10" s="1"/>
  <c r="H108" i="10"/>
  <c r="I108" i="10" s="1"/>
  <c r="H107" i="10"/>
  <c r="I107" i="10" s="1"/>
  <c r="H126" i="10"/>
  <c r="I126" i="10" s="1"/>
  <c r="H172" i="10"/>
  <c r="I172" i="10" s="1"/>
  <c r="H279" i="10"/>
  <c r="I279" i="10" s="1"/>
  <c r="H78" i="10"/>
  <c r="I78" i="10" s="1"/>
  <c r="H12" i="10"/>
  <c r="I12" i="10" s="1"/>
  <c r="G12" i="16" s="1"/>
  <c r="L12" i="19" s="1"/>
  <c r="H329" i="10"/>
  <c r="I329" i="10" s="1"/>
  <c r="G329" i="16" s="1"/>
  <c r="L329" i="19" s="1"/>
  <c r="H157" i="10"/>
  <c r="I157" i="10" s="1"/>
  <c r="H292" i="10"/>
  <c r="I292" i="10" s="1"/>
  <c r="H268" i="10"/>
  <c r="I268" i="10" s="1"/>
  <c r="H61" i="10"/>
  <c r="I61" i="10" s="1"/>
  <c r="H38" i="10"/>
  <c r="I38" i="10" s="1"/>
  <c r="H93" i="10"/>
  <c r="I93" i="10" s="1"/>
  <c r="H55" i="10"/>
  <c r="I55" i="10" s="1"/>
  <c r="H232" i="10"/>
  <c r="I232" i="10" s="1"/>
  <c r="G232" i="16" s="1"/>
  <c r="L232" i="19" s="1"/>
  <c r="H216" i="10"/>
  <c r="I216" i="10" s="1"/>
  <c r="G216" i="16" s="1"/>
  <c r="L216" i="19" s="1"/>
  <c r="H187" i="10"/>
  <c r="I187" i="10" s="1"/>
  <c r="H100" i="10"/>
  <c r="I100" i="10" s="1"/>
  <c r="H85" i="10"/>
  <c r="I85" i="10" s="1"/>
  <c r="H183" i="10"/>
  <c r="I183" i="10" s="1"/>
  <c r="H51" i="10"/>
  <c r="I51" i="10" s="1"/>
  <c r="H49" i="10"/>
  <c r="I49" i="10" s="1"/>
  <c r="H263" i="10"/>
  <c r="I263" i="10" s="1"/>
  <c r="H211" i="10"/>
  <c r="I211" i="10" s="1"/>
  <c r="H105" i="10"/>
  <c r="I105" i="10" s="1"/>
  <c r="H5" i="10"/>
  <c r="H173" i="10"/>
  <c r="I173" i="10" s="1"/>
  <c r="H182" i="10"/>
  <c r="I182" i="10" s="1"/>
  <c r="H167" i="10"/>
  <c r="I167" i="10" s="1"/>
  <c r="H221" i="10"/>
  <c r="I221" i="10" s="1"/>
  <c r="H20" i="10"/>
  <c r="I20" i="10" s="1"/>
  <c r="H262" i="10"/>
  <c r="I262" i="10" s="1"/>
  <c r="H252" i="10"/>
  <c r="I252" i="10" s="1"/>
  <c r="H205" i="10"/>
  <c r="I205" i="10" s="1"/>
  <c r="H305" i="10"/>
  <c r="I305" i="10" s="1"/>
  <c r="H155" i="10"/>
  <c r="I155" i="10" s="1"/>
  <c r="H147" i="10"/>
  <c r="I147" i="10" s="1"/>
  <c r="H28" i="10"/>
  <c r="I28" i="10" s="1"/>
  <c r="H188" i="10"/>
  <c r="I188" i="10" s="1"/>
  <c r="H222" i="10"/>
  <c r="I222" i="10" s="1"/>
  <c r="H168" i="10"/>
  <c r="I168" i="10" s="1"/>
  <c r="H10" i="10"/>
  <c r="I10" i="10" s="1"/>
  <c r="G10" i="16" s="1"/>
  <c r="L10" i="19" s="1"/>
  <c r="H185" i="10"/>
  <c r="I185" i="10" s="1"/>
  <c r="H66" i="10"/>
  <c r="I66" i="10" s="1"/>
  <c r="H161" i="10"/>
  <c r="I161" i="10" s="1"/>
  <c r="H33" i="10"/>
  <c r="I33" i="10" s="1"/>
  <c r="H143" i="10"/>
  <c r="I143" i="10" s="1"/>
  <c r="H130" i="10"/>
  <c r="I130" i="10" s="1"/>
  <c r="H84" i="10"/>
  <c r="I84" i="10" s="1"/>
  <c r="H91" i="10"/>
  <c r="I91" i="10" s="1"/>
  <c r="H213" i="10"/>
  <c r="I213" i="10" s="1"/>
  <c r="H204" i="10"/>
  <c r="I204" i="10" s="1"/>
  <c r="H24" i="10"/>
  <c r="I24" i="10" s="1"/>
  <c r="H166" i="10"/>
  <c r="I166" i="10" s="1"/>
  <c r="H239" i="10"/>
  <c r="I239" i="10" s="1"/>
  <c r="H265" i="10"/>
  <c r="I265" i="10" s="1"/>
  <c r="H156" i="10"/>
  <c r="I156" i="10" s="1"/>
  <c r="H327" i="10"/>
  <c r="I327" i="10" s="1"/>
  <c r="H118" i="10"/>
  <c r="I118" i="10" s="1"/>
  <c r="H71" i="10"/>
  <c r="I71" i="10" s="1"/>
  <c r="H278" i="10"/>
  <c r="I278" i="10" s="1"/>
  <c r="H119" i="10"/>
  <c r="I119" i="10" s="1"/>
  <c r="H259" i="10"/>
  <c r="I259" i="10" s="1"/>
  <c r="H57" i="10"/>
  <c r="I57" i="10" s="1"/>
  <c r="H273" i="10"/>
  <c r="I273" i="10" s="1"/>
  <c r="H198" i="10"/>
  <c r="I198" i="10" s="1"/>
  <c r="H251" i="10"/>
  <c r="I251" i="10" s="1"/>
  <c r="H319" i="10"/>
  <c r="I319" i="10" s="1"/>
  <c r="H308" i="10"/>
  <c r="I308" i="10" s="1"/>
  <c r="H334" i="10"/>
  <c r="I334" i="10" s="1"/>
  <c r="H145" i="10"/>
  <c r="I145" i="10" s="1"/>
  <c r="H304" i="10"/>
  <c r="I304" i="10" s="1"/>
  <c r="H36" i="10"/>
  <c r="I36" i="10" s="1"/>
  <c r="H302" i="10"/>
  <c r="I302" i="10" s="1"/>
  <c r="H109" i="10"/>
  <c r="I109" i="10" s="1"/>
  <c r="H162" i="10"/>
  <c r="I162" i="10" s="1"/>
  <c r="H175" i="10"/>
  <c r="I175" i="10" s="1"/>
  <c r="H245" i="10"/>
  <c r="I245" i="10" s="1"/>
  <c r="H34" i="10"/>
  <c r="I34" i="10" s="1"/>
  <c r="H70" i="10"/>
  <c r="I70" i="10" s="1"/>
  <c r="H144" i="10"/>
  <c r="I144" i="10" s="1"/>
  <c r="H200" i="10"/>
  <c r="I200" i="10" s="1"/>
  <c r="H39" i="10"/>
  <c r="I39" i="10" s="1"/>
  <c r="H47" i="10"/>
  <c r="I47" i="10" s="1"/>
  <c r="H95" i="10"/>
  <c r="I95" i="10" s="1"/>
  <c r="H75" i="10"/>
  <c r="I75" i="10" s="1"/>
  <c r="H169" i="10"/>
  <c r="I169" i="10" s="1"/>
  <c r="H112" i="10"/>
  <c r="I112" i="10" s="1"/>
  <c r="H199" i="10"/>
  <c r="I199" i="10" s="1"/>
  <c r="H186" i="10"/>
  <c r="I186" i="10" s="1"/>
  <c r="H133" i="10"/>
  <c r="I133" i="10" s="1"/>
  <c r="H113" i="10"/>
  <c r="I113" i="10" s="1"/>
  <c r="H98" i="10"/>
  <c r="I98" i="10" s="1"/>
  <c r="H73" i="10"/>
  <c r="I73" i="10" s="1"/>
  <c r="H289" i="10"/>
  <c r="I289" i="10" s="1"/>
  <c r="H30" i="10"/>
  <c r="I30" i="10" s="1"/>
  <c r="G30" i="16" s="1"/>
  <c r="L30" i="19" s="1"/>
  <c r="H294" i="10"/>
  <c r="I294" i="10" s="1"/>
  <c r="H264" i="10"/>
  <c r="I264" i="10" s="1"/>
  <c r="H136" i="10"/>
  <c r="I136" i="10" s="1"/>
  <c r="H22" i="10"/>
  <c r="I22" i="10" s="1"/>
  <c r="H224" i="10"/>
  <c r="I224" i="10" s="1"/>
  <c r="H79" i="10"/>
  <c r="I79" i="10" s="1"/>
  <c r="H260" i="10"/>
  <c r="I260" i="10" s="1"/>
  <c r="H115" i="10"/>
  <c r="I115" i="10" s="1"/>
  <c r="H89" i="10"/>
  <c r="I89" i="10" s="1"/>
  <c r="H335" i="10"/>
  <c r="I335" i="10" s="1"/>
  <c r="H326" i="10"/>
  <c r="I326" i="10" s="1"/>
  <c r="H225" i="10"/>
  <c r="I225" i="10" s="1"/>
  <c r="H249" i="10"/>
  <c r="I249" i="10" s="1"/>
  <c r="H163" i="10"/>
  <c r="I163" i="10" s="1"/>
  <c r="H40" i="10"/>
  <c r="I40" i="10" s="1"/>
  <c r="H46" i="10"/>
  <c r="I46" i="10" s="1"/>
  <c r="H309" i="10"/>
  <c r="I309" i="10" s="1"/>
  <c r="H307" i="10"/>
  <c r="I307" i="10" s="1"/>
  <c r="H324" i="10"/>
  <c r="I324" i="10" s="1"/>
  <c r="H297" i="10"/>
  <c r="I297" i="10" s="1"/>
  <c r="H48" i="10"/>
  <c r="I48" i="10" s="1"/>
  <c r="H152" i="10"/>
  <c r="I152" i="10" s="1"/>
  <c r="H293" i="10"/>
  <c r="I293" i="10" s="1"/>
  <c r="H283" i="10"/>
  <c r="I283" i="10" s="1"/>
  <c r="H58" i="10"/>
  <c r="I58" i="10" s="1"/>
  <c r="H220" i="10"/>
  <c r="I220" i="10" s="1"/>
  <c r="H138" i="10"/>
  <c r="I138" i="10" s="1"/>
  <c r="H41" i="10"/>
  <c r="I41" i="10" s="1"/>
  <c r="H8" i="10"/>
  <c r="I8" i="10" s="1"/>
  <c r="H228" i="10"/>
  <c r="I228" i="10" s="1"/>
  <c r="H255" i="10"/>
  <c r="I255" i="10" s="1"/>
  <c r="H261" i="10"/>
  <c r="I261" i="10" s="1"/>
  <c r="H31" i="10"/>
  <c r="I31" i="10" s="1"/>
  <c r="H303" i="10"/>
  <c r="I303" i="10" s="1"/>
  <c r="H323" i="10"/>
  <c r="I323" i="10" s="1"/>
  <c r="H238" i="10"/>
  <c r="I238" i="10" s="1"/>
  <c r="H92" i="10"/>
  <c r="I92" i="10" s="1"/>
  <c r="H247" i="10"/>
  <c r="I247" i="10" s="1"/>
  <c r="H271" i="10"/>
  <c r="I271" i="10" s="1"/>
  <c r="H178" i="10"/>
  <c r="I178" i="10" s="1"/>
  <c r="H290" i="10"/>
  <c r="I290" i="10" s="1"/>
  <c r="H206" i="10"/>
  <c r="I206" i="10" s="1"/>
  <c r="H226" i="10"/>
  <c r="I226" i="10" s="1"/>
  <c r="H269" i="10"/>
  <c r="I269" i="10" s="1"/>
  <c r="H164" i="10"/>
  <c r="I164" i="10" s="1"/>
  <c r="H274" i="10"/>
  <c r="I274" i="10" s="1"/>
  <c r="H37" i="10"/>
  <c r="I37" i="10" s="1"/>
  <c r="H110" i="10"/>
  <c r="I110" i="10" s="1"/>
  <c r="H280" i="10"/>
  <c r="I280" i="10" s="1"/>
  <c r="H223" i="10"/>
  <c r="I223" i="10" s="1"/>
  <c r="H26" i="10"/>
  <c r="I26" i="10" s="1"/>
  <c r="H42" i="10"/>
  <c r="I42" i="10" s="1"/>
  <c r="H193" i="10"/>
  <c r="I193" i="10" s="1"/>
  <c r="H299" i="10"/>
  <c r="I299" i="10" s="1"/>
  <c r="H121" i="10"/>
  <c r="I121" i="10" s="1"/>
  <c r="H253" i="10"/>
  <c r="I253" i="10" s="1"/>
  <c r="H250" i="10"/>
  <c r="I250" i="10" s="1"/>
  <c r="H59" i="10"/>
  <c r="I59" i="10" s="1"/>
  <c r="H15" i="10"/>
  <c r="I15" i="10" s="1"/>
  <c r="H65" i="10"/>
  <c r="I65" i="10" s="1"/>
  <c r="H60" i="10"/>
  <c r="I60" i="10" s="1"/>
  <c r="H217" i="10"/>
  <c r="I217" i="10" s="1"/>
  <c r="H171" i="10"/>
  <c r="I171" i="10" s="1"/>
  <c r="H80" i="10"/>
  <c r="I80" i="10" s="1"/>
  <c r="H74" i="10"/>
  <c r="I74" i="10" s="1"/>
  <c r="H275" i="10"/>
  <c r="I275" i="10" s="1"/>
  <c r="H160" i="10"/>
  <c r="I160" i="10" s="1"/>
  <c r="H153" i="10"/>
  <c r="I153" i="10" s="1"/>
  <c r="H314" i="10"/>
  <c r="I314" i="10" s="1"/>
  <c r="H86" i="10"/>
  <c r="I86" i="10" s="1"/>
  <c r="H67" i="10"/>
  <c r="I67" i="10" s="1"/>
  <c r="H94" i="10"/>
  <c r="I94" i="10" s="1"/>
  <c r="H14" i="10"/>
  <c r="I14" i="10" s="1"/>
  <c r="H87" i="10"/>
  <c r="I87" i="10" s="1"/>
  <c r="H219" i="10"/>
  <c r="I219" i="10" s="1"/>
  <c r="H125" i="10"/>
  <c r="I125" i="10" s="1"/>
  <c r="J125" i="10" s="1"/>
  <c r="K28" i="21" l="1"/>
  <c r="J253" i="10"/>
  <c r="G253" i="16" s="1"/>
  <c r="L253" i="19" s="1"/>
  <c r="J46" i="10"/>
  <c r="G46" i="16" s="1"/>
  <c r="J222" i="10"/>
  <c r="G222" i="16" s="1"/>
  <c r="L222" i="19" s="1"/>
  <c r="J7" i="10"/>
  <c r="G7" i="16" s="1"/>
  <c r="L7" i="19" s="1"/>
  <c r="Q7" i="19" s="1"/>
  <c r="V7" i="19" s="1"/>
  <c r="J35" i="10"/>
  <c r="G35" i="16" s="1"/>
  <c r="J277" i="10"/>
  <c r="G277" i="16" s="1"/>
  <c r="L277" i="19" s="1"/>
  <c r="Q277" i="19" s="1"/>
  <c r="V277" i="19" s="1"/>
  <c r="J68" i="10"/>
  <c r="G68" i="16" s="1"/>
  <c r="L68" i="19" s="1"/>
  <c r="Q68" i="19" s="1"/>
  <c r="V68" i="19" s="1"/>
  <c r="J72" i="10"/>
  <c r="G72" i="16" s="1"/>
  <c r="L72" i="19" s="1"/>
  <c r="Q72" i="19" s="1"/>
  <c r="V72" i="19" s="1"/>
  <c r="J244" i="10"/>
  <c r="G244" i="16" s="1"/>
  <c r="J288" i="10"/>
  <c r="G288" i="16" s="1"/>
  <c r="L288" i="19" s="1"/>
  <c r="U288" i="19" s="1"/>
  <c r="J131" i="10"/>
  <c r="G131" i="16" s="1"/>
  <c r="J56" i="10"/>
  <c r="G56" i="16" s="1"/>
  <c r="J19" i="10"/>
  <c r="G19" i="16" s="1"/>
  <c r="L19" i="19" s="1"/>
  <c r="Q19" i="19" s="1"/>
  <c r="V19" i="19" s="1"/>
  <c r="J96" i="10"/>
  <c r="G96" i="16" s="1"/>
  <c r="L96" i="19" s="1"/>
  <c r="U96" i="19" s="1"/>
  <c r="J306" i="10"/>
  <c r="G306" i="16" s="1"/>
  <c r="L306" i="19" s="1"/>
  <c r="U306" i="19" s="1"/>
  <c r="J37" i="10"/>
  <c r="G37" i="16" s="1"/>
  <c r="L37" i="19" s="1"/>
  <c r="U37" i="19" s="1"/>
  <c r="J145" i="10"/>
  <c r="G145" i="16" s="1"/>
  <c r="L145" i="19" s="1"/>
  <c r="U145" i="19" s="1"/>
  <c r="J210" i="10"/>
  <c r="G210" i="16" s="1"/>
  <c r="L210" i="19" s="1"/>
  <c r="U210" i="19" s="1"/>
  <c r="J287" i="10"/>
  <c r="G287" i="16" s="1"/>
  <c r="L287" i="19" s="1"/>
  <c r="U287" i="19" s="1"/>
  <c r="J165" i="10"/>
  <c r="G165" i="16" s="1"/>
  <c r="L165" i="19" s="1"/>
  <c r="U165" i="19" s="1"/>
  <c r="J256" i="10"/>
  <c r="G256" i="16" s="1"/>
  <c r="L256" i="19" s="1"/>
  <c r="U256" i="19" s="1"/>
  <c r="J202" i="10"/>
  <c r="G202" i="16" s="1"/>
  <c r="L202" i="19" s="1"/>
  <c r="U202" i="19" s="1"/>
  <c r="J90" i="10"/>
  <c r="G90" i="16" s="1"/>
  <c r="L90" i="19" s="1"/>
  <c r="U90" i="19" s="1"/>
  <c r="J189" i="10"/>
  <c r="G189" i="16" s="1"/>
  <c r="L189" i="19" s="1"/>
  <c r="U189" i="19" s="1"/>
  <c r="J234" i="10"/>
  <c r="G234" i="16" s="1"/>
  <c r="L234" i="19" s="1"/>
  <c r="U234" i="19" s="1"/>
  <c r="J203" i="10"/>
  <c r="G203" i="16" s="1"/>
  <c r="J207" i="10"/>
  <c r="G207" i="16" s="1"/>
  <c r="L207" i="19" s="1"/>
  <c r="U207" i="19" s="1"/>
  <c r="J174" i="10"/>
  <c r="G174" i="16" s="1"/>
  <c r="L174" i="19" s="1"/>
  <c r="U174" i="19" s="1"/>
  <c r="J117" i="10"/>
  <c r="G117" i="16" s="1"/>
  <c r="L117" i="19" s="1"/>
  <c r="U117" i="19" s="1"/>
  <c r="J310" i="10"/>
  <c r="G310" i="16" s="1"/>
  <c r="L310" i="19" s="1"/>
  <c r="U310" i="19" s="1"/>
  <c r="J235" i="10"/>
  <c r="G235" i="16" s="1"/>
  <c r="J332" i="10"/>
  <c r="G332" i="16" s="1"/>
  <c r="L332" i="19" s="1"/>
  <c r="U332" i="19" s="1"/>
  <c r="J6" i="10"/>
  <c r="G6" i="16" s="1"/>
  <c r="L6" i="19" s="1"/>
  <c r="U6" i="19" s="1"/>
  <c r="J282" i="10"/>
  <c r="G282" i="16" s="1"/>
  <c r="J158" i="10"/>
  <c r="G158" i="16" s="1"/>
  <c r="L158" i="19" s="1"/>
  <c r="U158" i="19" s="1"/>
  <c r="J80" i="10"/>
  <c r="G80" i="16" s="1"/>
  <c r="L80" i="19" s="1"/>
  <c r="U80" i="19" s="1"/>
  <c r="J261" i="10"/>
  <c r="G261" i="16" s="1"/>
  <c r="L261" i="19" s="1"/>
  <c r="U261" i="19" s="1"/>
  <c r="J115" i="10"/>
  <c r="G115" i="16" s="1"/>
  <c r="L115" i="19" s="1"/>
  <c r="U115" i="19" s="1"/>
  <c r="J304" i="10"/>
  <c r="G304" i="16" s="1"/>
  <c r="J130" i="10"/>
  <c r="G130" i="16" s="1"/>
  <c r="L130" i="19" s="1"/>
  <c r="U130" i="19" s="1"/>
  <c r="J157" i="10"/>
  <c r="G157" i="16" s="1"/>
  <c r="L157" i="19" s="1"/>
  <c r="U157" i="19" s="1"/>
  <c r="J311" i="10"/>
  <c r="G311" i="16" s="1"/>
  <c r="L311" i="19" s="1"/>
  <c r="U311" i="19" s="1"/>
  <c r="J67" i="10"/>
  <c r="G67" i="16" s="1"/>
  <c r="L67" i="19" s="1"/>
  <c r="U67" i="19" s="1"/>
  <c r="J271" i="10"/>
  <c r="G271" i="16" s="1"/>
  <c r="J40" i="10"/>
  <c r="G40" i="16" s="1"/>
  <c r="L40" i="19" s="1"/>
  <c r="U40" i="19" s="1"/>
  <c r="J169" i="10"/>
  <c r="G169" i="16" s="1"/>
  <c r="J239" i="10"/>
  <c r="G239" i="16" s="1"/>
  <c r="L239" i="19" s="1"/>
  <c r="U239" i="19" s="1"/>
  <c r="J20" i="10"/>
  <c r="G20" i="16" s="1"/>
  <c r="L20" i="19" s="1"/>
  <c r="U20" i="19" s="1"/>
  <c r="J247" i="10"/>
  <c r="G247" i="16" s="1"/>
  <c r="L247" i="19" s="1"/>
  <c r="U247" i="19" s="1"/>
  <c r="J79" i="10"/>
  <c r="G79" i="16" s="1"/>
  <c r="L79" i="19" s="1"/>
  <c r="U79" i="19" s="1"/>
  <c r="J119" i="10"/>
  <c r="G119" i="16" s="1"/>
  <c r="L119" i="19" s="1"/>
  <c r="U119" i="19" s="1"/>
  <c r="J28" i="10"/>
  <c r="G28" i="16" s="1"/>
  <c r="L28" i="19" s="1"/>
  <c r="U28" i="19" s="1"/>
  <c r="J221" i="10"/>
  <c r="G221" i="16" s="1"/>
  <c r="L221" i="19" s="1"/>
  <c r="U221" i="19" s="1"/>
  <c r="J49" i="10"/>
  <c r="G49" i="16" s="1"/>
  <c r="L49" i="19" s="1"/>
  <c r="U49" i="19" s="1"/>
  <c r="J55" i="10"/>
  <c r="G55" i="16" s="1"/>
  <c r="L55" i="19" s="1"/>
  <c r="U55" i="19" s="1"/>
  <c r="J132" i="10"/>
  <c r="G132" i="16" s="1"/>
  <c r="L132" i="19" s="1"/>
  <c r="U132" i="19" s="1"/>
  <c r="J328" i="10"/>
  <c r="G328" i="16" s="1"/>
  <c r="L328" i="19" s="1"/>
  <c r="U328" i="19" s="1"/>
  <c r="J237" i="10"/>
  <c r="G237" i="16" s="1"/>
  <c r="L237" i="19" s="1"/>
  <c r="U237" i="19" s="1"/>
  <c r="J77" i="10"/>
  <c r="G77" i="16" s="1"/>
  <c r="L77" i="19" s="1"/>
  <c r="U77" i="19" s="1"/>
  <c r="J129" i="10"/>
  <c r="G129" i="16" s="1"/>
  <c r="L129" i="19" s="1"/>
  <c r="U129" i="19" s="1"/>
  <c r="J208" i="10"/>
  <c r="G208" i="16" s="1"/>
  <c r="L208" i="19" s="1"/>
  <c r="U208" i="19" s="1"/>
  <c r="J177" i="10"/>
  <c r="G177" i="16" s="1"/>
  <c r="L177" i="19" s="1"/>
  <c r="U177" i="19" s="1"/>
  <c r="J195" i="10"/>
  <c r="G195" i="16" s="1"/>
  <c r="L195" i="19" s="1"/>
  <c r="U195" i="19" s="1"/>
  <c r="J242" i="10"/>
  <c r="G242" i="16" s="1"/>
  <c r="L242" i="19" s="1"/>
  <c r="U242" i="19" s="1"/>
  <c r="J197" i="10"/>
  <c r="G197" i="16" s="1"/>
  <c r="L197" i="19" s="1"/>
  <c r="U197" i="19" s="1"/>
  <c r="J127" i="10"/>
  <c r="G127" i="16" s="1"/>
  <c r="J201" i="10"/>
  <c r="G201" i="16" s="1"/>
  <c r="L201" i="19" s="1"/>
  <c r="U201" i="19" s="1"/>
  <c r="J139" i="10"/>
  <c r="G139" i="16" s="1"/>
  <c r="L139" i="19" s="1"/>
  <c r="U139" i="19" s="1"/>
  <c r="J142" i="10"/>
  <c r="G142" i="16" s="1"/>
  <c r="L142" i="19" s="1"/>
  <c r="U142" i="19" s="1"/>
  <c r="J315" i="10"/>
  <c r="G315" i="16" s="1"/>
  <c r="L315" i="19" s="1"/>
  <c r="U315" i="19" s="1"/>
  <c r="J209" i="10"/>
  <c r="G209" i="16" s="1"/>
  <c r="L209" i="19" s="1"/>
  <c r="U209" i="19" s="1"/>
  <c r="J16" i="10"/>
  <c r="G16" i="16" s="1"/>
  <c r="L16" i="19" s="1"/>
  <c r="U16" i="19" s="1"/>
  <c r="J192" i="10"/>
  <c r="G192" i="16" s="1"/>
  <c r="L192" i="19" s="1"/>
  <c r="U192" i="19" s="1"/>
  <c r="J320" i="10"/>
  <c r="G320" i="16" s="1"/>
  <c r="L320" i="19" s="1"/>
  <c r="U320" i="19" s="1"/>
  <c r="J299" i="10"/>
  <c r="G299" i="16" s="1"/>
  <c r="J152" i="10"/>
  <c r="G152" i="16" s="1"/>
  <c r="J75" i="10"/>
  <c r="G75" i="16" s="1"/>
  <c r="L75" i="19" s="1"/>
  <c r="U75" i="19" s="1"/>
  <c r="J166" i="10"/>
  <c r="G166" i="16" s="1"/>
  <c r="L166" i="19" s="1"/>
  <c r="U166" i="19" s="1"/>
  <c r="J314" i="10"/>
  <c r="G314" i="16" s="1"/>
  <c r="L314" i="19" s="1"/>
  <c r="U314" i="19" s="1"/>
  <c r="J164" i="10"/>
  <c r="G164" i="16" s="1"/>
  <c r="J48" i="10"/>
  <c r="G48" i="16" s="1"/>
  <c r="L48" i="19" s="1"/>
  <c r="U48" i="19" s="1"/>
  <c r="J224" i="10"/>
  <c r="G224" i="16" s="1"/>
  <c r="L224" i="19" s="1"/>
  <c r="U224" i="19" s="1"/>
  <c r="J175" i="10"/>
  <c r="G175" i="16" s="1"/>
  <c r="L175" i="19" s="1"/>
  <c r="U175" i="19" s="1"/>
  <c r="J24" i="10"/>
  <c r="G24" i="16" s="1"/>
  <c r="L24" i="19" s="1"/>
  <c r="U24" i="19" s="1"/>
  <c r="J167" i="10"/>
  <c r="G167" i="16" s="1"/>
  <c r="L167" i="19" s="1"/>
  <c r="U167" i="19" s="1"/>
  <c r="J78" i="10"/>
  <c r="G78" i="16" s="1"/>
  <c r="L78" i="19" s="1"/>
  <c r="U78" i="19" s="1"/>
  <c r="J123" i="10"/>
  <c r="G123" i="16" s="1"/>
  <c r="L123" i="19" s="1"/>
  <c r="U123" i="19" s="1"/>
  <c r="J284" i="10"/>
  <c r="G284" i="16" s="1"/>
  <c r="L284" i="19" s="1"/>
  <c r="U284" i="19" s="1"/>
  <c r="J44" i="10"/>
  <c r="G44" i="16" s="1"/>
  <c r="L44" i="19" s="1"/>
  <c r="U44" i="19" s="1"/>
  <c r="J150" i="10"/>
  <c r="G150" i="16" s="1"/>
  <c r="L150" i="19" s="1"/>
  <c r="U150" i="19" s="1"/>
  <c r="J54" i="10"/>
  <c r="G54" i="16" s="1"/>
  <c r="L54" i="19" s="1"/>
  <c r="U54" i="19" s="1"/>
  <c r="J241" i="10"/>
  <c r="G241" i="16" s="1"/>
  <c r="L241" i="19" s="1"/>
  <c r="U241" i="19" s="1"/>
  <c r="J321" i="10"/>
  <c r="G321" i="16" s="1"/>
  <c r="L321" i="19" s="1"/>
  <c r="U321" i="19" s="1"/>
  <c r="J240" i="10"/>
  <c r="G240" i="16" s="1"/>
  <c r="L240" i="19" s="1"/>
  <c r="U240" i="19" s="1"/>
  <c r="J181" i="10"/>
  <c r="G181" i="16" s="1"/>
  <c r="L181" i="19" s="1"/>
  <c r="U181" i="19" s="1"/>
  <c r="J124" i="10"/>
  <c r="G124" i="16" s="1"/>
  <c r="L124" i="19" s="1"/>
  <c r="U124" i="19" s="1"/>
  <c r="J128" i="10"/>
  <c r="G128" i="16" s="1"/>
  <c r="L128" i="19" s="1"/>
  <c r="U128" i="19" s="1"/>
  <c r="J104" i="10"/>
  <c r="G104" i="16" s="1"/>
  <c r="L104" i="19" s="1"/>
  <c r="U104" i="19" s="1"/>
  <c r="J312" i="10"/>
  <c r="G312" i="16" s="1"/>
  <c r="L312" i="19" s="1"/>
  <c r="U312" i="19" s="1"/>
  <c r="J57" i="10"/>
  <c r="G57" i="16" s="1"/>
  <c r="L57" i="19" s="1"/>
  <c r="U57" i="19" s="1"/>
  <c r="J211" i="10"/>
  <c r="G211" i="16" s="1"/>
  <c r="L211" i="19" s="1"/>
  <c r="U211" i="19" s="1"/>
  <c r="J325" i="10"/>
  <c r="G325" i="16" s="1"/>
  <c r="L325" i="19" s="1"/>
  <c r="U325" i="19" s="1"/>
  <c r="J281" i="10"/>
  <c r="G281" i="16" s="1"/>
  <c r="L281" i="19" s="1"/>
  <c r="U281" i="19" s="1"/>
  <c r="J121" i="10"/>
  <c r="G121" i="16" s="1"/>
  <c r="L121" i="19" s="1"/>
  <c r="U121" i="19" s="1"/>
  <c r="J293" i="10"/>
  <c r="G293" i="16" s="1"/>
  <c r="L293" i="19" s="1"/>
  <c r="U293" i="19" s="1"/>
  <c r="J289" i="10"/>
  <c r="G289" i="16" s="1"/>
  <c r="L289" i="19" s="1"/>
  <c r="U289" i="19" s="1"/>
  <c r="J259" i="10"/>
  <c r="G259" i="16" s="1"/>
  <c r="L259" i="19" s="1"/>
  <c r="U259" i="19" s="1"/>
  <c r="J263" i="10"/>
  <c r="G263" i="16" s="1"/>
  <c r="L263" i="19" s="1"/>
  <c r="U263" i="19" s="1"/>
  <c r="J217" i="10"/>
  <c r="G217" i="16" s="1"/>
  <c r="L217" i="19" s="1"/>
  <c r="U217" i="19" s="1"/>
  <c r="J228" i="10"/>
  <c r="G228" i="16" s="1"/>
  <c r="L228" i="19" s="1"/>
  <c r="U228" i="19" s="1"/>
  <c r="J73" i="10"/>
  <c r="G73" i="16" s="1"/>
  <c r="L73" i="19" s="1"/>
  <c r="U73" i="19" s="1"/>
  <c r="J334" i="10"/>
  <c r="G334" i="16" s="1"/>
  <c r="L334" i="19" s="1"/>
  <c r="U334" i="19" s="1"/>
  <c r="J60" i="10"/>
  <c r="G60" i="16" s="1"/>
  <c r="L60" i="19" s="1"/>
  <c r="U60" i="19" s="1"/>
  <c r="J92" i="10"/>
  <c r="G92" i="16" s="1"/>
  <c r="L92" i="19" s="1"/>
  <c r="U92" i="19" s="1"/>
  <c r="J249" i="10"/>
  <c r="G249" i="16" s="1"/>
  <c r="J95" i="10"/>
  <c r="G95" i="16" s="1"/>
  <c r="L95" i="19" s="1"/>
  <c r="U95" i="19" s="1"/>
  <c r="J278" i="10"/>
  <c r="G278" i="16" s="1"/>
  <c r="L278" i="19" s="1"/>
  <c r="U278" i="19" s="1"/>
  <c r="J147" i="10"/>
  <c r="G147" i="16" s="1"/>
  <c r="L147" i="19" s="1"/>
  <c r="U147" i="19" s="1"/>
  <c r="J93" i="10"/>
  <c r="G93" i="16" s="1"/>
  <c r="L93" i="19" s="1"/>
  <c r="U93" i="19" s="1"/>
  <c r="J13" i="10"/>
  <c r="G13" i="16" s="1"/>
  <c r="L13" i="19" s="1"/>
  <c r="U13" i="19" s="1"/>
  <c r="J313" i="10"/>
  <c r="G313" i="16" s="1"/>
  <c r="L313" i="19" s="1"/>
  <c r="U313" i="19" s="1"/>
  <c r="J153" i="10"/>
  <c r="G153" i="16" s="1"/>
  <c r="L153" i="19" s="1"/>
  <c r="U153" i="19" s="1"/>
  <c r="J65" i="10"/>
  <c r="G65" i="16" s="1"/>
  <c r="L65" i="19" s="1"/>
  <c r="U65" i="19" s="1"/>
  <c r="J42" i="10"/>
  <c r="G42" i="16" s="1"/>
  <c r="L42" i="19" s="1"/>
  <c r="U42" i="19" s="1"/>
  <c r="J269" i="10"/>
  <c r="G269" i="16" s="1"/>
  <c r="L269" i="19" s="1"/>
  <c r="U269" i="19" s="1"/>
  <c r="J238" i="10"/>
  <c r="G238" i="16" s="1"/>
  <c r="L238" i="19" s="1"/>
  <c r="U238" i="19" s="1"/>
  <c r="J41" i="10"/>
  <c r="G41" i="16" s="1"/>
  <c r="L41" i="19" s="1"/>
  <c r="U41" i="19" s="1"/>
  <c r="J297" i="10"/>
  <c r="G297" i="16" s="1"/>
  <c r="L297" i="19" s="1"/>
  <c r="U297" i="19" s="1"/>
  <c r="J225" i="10"/>
  <c r="G225" i="16" s="1"/>
  <c r="L225" i="19" s="1"/>
  <c r="U225" i="19" s="1"/>
  <c r="J22" i="10"/>
  <c r="G22" i="16" s="1"/>
  <c r="L22" i="19" s="1"/>
  <c r="U22" i="19" s="1"/>
  <c r="J113" i="10"/>
  <c r="G113" i="16" s="1"/>
  <c r="L113" i="19" s="1"/>
  <c r="U113" i="19" s="1"/>
  <c r="J47" i="10"/>
  <c r="G47" i="16" s="1"/>
  <c r="L47" i="19" s="1"/>
  <c r="U47" i="19" s="1"/>
  <c r="J162" i="10"/>
  <c r="G162" i="16" s="1"/>
  <c r="L162" i="19" s="1"/>
  <c r="U162" i="19" s="1"/>
  <c r="J319" i="10"/>
  <c r="G319" i="16" s="1"/>
  <c r="J71" i="10"/>
  <c r="G71" i="16" s="1"/>
  <c r="L71" i="19" s="1"/>
  <c r="U71" i="19" s="1"/>
  <c r="J204" i="10"/>
  <c r="G204" i="16" s="1"/>
  <c r="L204" i="19" s="1"/>
  <c r="U204" i="19" s="1"/>
  <c r="J66" i="10"/>
  <c r="G66" i="16" s="1"/>
  <c r="L66" i="19" s="1"/>
  <c r="U66" i="19" s="1"/>
  <c r="J155" i="10"/>
  <c r="G155" i="16" s="1"/>
  <c r="L155" i="19" s="1"/>
  <c r="U155" i="19" s="1"/>
  <c r="J182" i="10"/>
  <c r="G182" i="16" s="1"/>
  <c r="L182" i="19" s="1"/>
  <c r="U182" i="19" s="1"/>
  <c r="J183" i="10"/>
  <c r="G183" i="16" s="1"/>
  <c r="L183" i="19" s="1"/>
  <c r="U183" i="19" s="1"/>
  <c r="J38" i="10"/>
  <c r="G38" i="16" s="1"/>
  <c r="L38" i="19" s="1"/>
  <c r="U38" i="19" s="1"/>
  <c r="J279" i="10"/>
  <c r="G279" i="16" s="1"/>
  <c r="J191" i="10"/>
  <c r="G191" i="16" s="1"/>
  <c r="L191" i="19" s="1"/>
  <c r="U191" i="19" s="1"/>
  <c r="J272" i="10"/>
  <c r="G272" i="16" s="1"/>
  <c r="L272" i="19" s="1"/>
  <c r="U272" i="19" s="1"/>
  <c r="J330" i="10"/>
  <c r="G330" i="16" s="1"/>
  <c r="L330" i="19" s="1"/>
  <c r="U330" i="19" s="1"/>
  <c r="J286" i="10"/>
  <c r="G286" i="16" s="1"/>
  <c r="L286" i="19" s="1"/>
  <c r="U286" i="19" s="1"/>
  <c r="J141" i="10"/>
  <c r="G141" i="16" s="1"/>
  <c r="L141" i="19" s="1"/>
  <c r="U141" i="19" s="1"/>
  <c r="J316" i="10"/>
  <c r="G316" i="16" s="1"/>
  <c r="L316" i="19" s="1"/>
  <c r="U316" i="19" s="1"/>
  <c r="J137" i="10"/>
  <c r="G137" i="16" s="1"/>
  <c r="L137" i="19" s="1"/>
  <c r="U137" i="19" s="1"/>
  <c r="J298" i="10"/>
  <c r="G298" i="16" s="1"/>
  <c r="L298" i="19" s="1"/>
  <c r="U298" i="19" s="1"/>
  <c r="J82" i="10"/>
  <c r="G82" i="16" s="1"/>
  <c r="L82" i="19" s="1"/>
  <c r="U82" i="19" s="1"/>
  <c r="J27" i="10"/>
  <c r="G27" i="16" s="1"/>
  <c r="L27" i="19" s="1"/>
  <c r="U27" i="19" s="1"/>
  <c r="J246" i="10"/>
  <c r="G246" i="16" s="1"/>
  <c r="L246" i="19" s="1"/>
  <c r="U246" i="19" s="1"/>
  <c r="J159" i="10"/>
  <c r="G159" i="16" s="1"/>
  <c r="L159" i="19" s="1"/>
  <c r="U159" i="19" s="1"/>
  <c r="J227" i="10"/>
  <c r="G227" i="16" s="1"/>
  <c r="L227" i="19" s="1"/>
  <c r="U227" i="19" s="1"/>
  <c r="J99" i="10"/>
  <c r="G99" i="16" s="1"/>
  <c r="L99" i="19" s="1"/>
  <c r="U99" i="19" s="1"/>
  <c r="J106" i="10"/>
  <c r="G106" i="16" s="1"/>
  <c r="L106" i="19" s="1"/>
  <c r="U106" i="19" s="1"/>
  <c r="J248" i="10"/>
  <c r="G248" i="16" s="1"/>
  <c r="L248" i="19" s="1"/>
  <c r="U248" i="19" s="1"/>
  <c r="J32" i="10"/>
  <c r="G32" i="16" s="1"/>
  <c r="L32" i="19" s="1"/>
  <c r="U32" i="19" s="1"/>
  <c r="J276" i="10"/>
  <c r="G276" i="16" s="1"/>
  <c r="L276" i="19" s="1"/>
  <c r="U276" i="19" s="1"/>
  <c r="J267" i="10"/>
  <c r="G267" i="16" s="1"/>
  <c r="L267" i="19" s="1"/>
  <c r="U267" i="19" s="1"/>
  <c r="J184" i="10"/>
  <c r="G184" i="16" s="1"/>
  <c r="L184" i="19" s="1"/>
  <c r="U184" i="19" s="1"/>
  <c r="J94" i="10"/>
  <c r="G94" i="16" s="1"/>
  <c r="L94" i="19" s="1"/>
  <c r="U94" i="19" s="1"/>
  <c r="J178" i="10"/>
  <c r="G178" i="16" s="1"/>
  <c r="L178" i="19" s="1"/>
  <c r="U178" i="19" s="1"/>
  <c r="J70" i="10"/>
  <c r="G70" i="16" s="1"/>
  <c r="L70" i="19" s="1"/>
  <c r="U70" i="19" s="1"/>
  <c r="J219" i="10"/>
  <c r="G219" i="16" s="1"/>
  <c r="L219" i="19" s="1"/>
  <c r="U219" i="19" s="1"/>
  <c r="J160" i="10"/>
  <c r="G160" i="16" s="1"/>
  <c r="L160" i="19" s="1"/>
  <c r="U160" i="19" s="1"/>
  <c r="J15" i="10"/>
  <c r="G15" i="16" s="1"/>
  <c r="L15" i="19" s="1"/>
  <c r="U15" i="19" s="1"/>
  <c r="J26" i="10"/>
  <c r="G26" i="16" s="1"/>
  <c r="L26" i="19" s="1"/>
  <c r="U26" i="19" s="1"/>
  <c r="J226" i="10"/>
  <c r="G226" i="16" s="1"/>
  <c r="L226" i="19" s="1"/>
  <c r="U226" i="19" s="1"/>
  <c r="J323" i="10"/>
  <c r="G323" i="16" s="1"/>
  <c r="L323" i="19" s="1"/>
  <c r="U323" i="19" s="1"/>
  <c r="J138" i="10"/>
  <c r="G138" i="16" s="1"/>
  <c r="L138" i="19" s="1"/>
  <c r="U138" i="19" s="1"/>
  <c r="J324" i="10"/>
  <c r="G324" i="16" s="1"/>
  <c r="L324" i="19" s="1"/>
  <c r="U324" i="19" s="1"/>
  <c r="J326" i="10"/>
  <c r="G326" i="16" s="1"/>
  <c r="L326" i="19" s="1"/>
  <c r="U326" i="19" s="1"/>
  <c r="J136" i="10"/>
  <c r="G136" i="16" s="1"/>
  <c r="L136" i="19" s="1"/>
  <c r="U136" i="19" s="1"/>
  <c r="J133" i="10"/>
  <c r="G133" i="16" s="1"/>
  <c r="L133" i="19" s="1"/>
  <c r="U133" i="19" s="1"/>
  <c r="J39" i="10"/>
  <c r="G39" i="16" s="1"/>
  <c r="L39" i="19" s="1"/>
  <c r="U39" i="19" s="1"/>
  <c r="J109" i="10"/>
  <c r="G109" i="16" s="1"/>
  <c r="L109" i="19" s="1"/>
  <c r="U109" i="19" s="1"/>
  <c r="J251" i="10"/>
  <c r="G251" i="16" s="1"/>
  <c r="L251" i="19" s="1"/>
  <c r="U251" i="19" s="1"/>
  <c r="J118" i="10"/>
  <c r="G118" i="16" s="1"/>
  <c r="L118" i="19" s="1"/>
  <c r="U118" i="19" s="1"/>
  <c r="J213" i="10"/>
  <c r="G213" i="16" s="1"/>
  <c r="L213" i="19" s="1"/>
  <c r="U213" i="19" s="1"/>
  <c r="J185" i="10"/>
  <c r="G185" i="16" s="1"/>
  <c r="L185" i="19" s="1"/>
  <c r="U185" i="19" s="1"/>
  <c r="J305" i="10"/>
  <c r="G305" i="16" s="1"/>
  <c r="L305" i="19" s="1"/>
  <c r="U305" i="19" s="1"/>
  <c r="J173" i="10"/>
  <c r="G173" i="16" s="1"/>
  <c r="J85" i="10"/>
  <c r="G85" i="16" s="1"/>
  <c r="L85" i="19" s="1"/>
  <c r="U85" i="19" s="1"/>
  <c r="J61" i="10"/>
  <c r="G61" i="16" s="1"/>
  <c r="L61" i="19" s="1"/>
  <c r="U61" i="19" s="1"/>
  <c r="J172" i="10"/>
  <c r="G172" i="16" s="1"/>
  <c r="L172" i="19" s="1"/>
  <c r="U172" i="19" s="1"/>
  <c r="J53" i="10"/>
  <c r="G53" i="16" s="1"/>
  <c r="L53" i="19" s="1"/>
  <c r="U53" i="19" s="1"/>
  <c r="J101" i="10"/>
  <c r="G101" i="16" s="1"/>
  <c r="J291" i="10"/>
  <c r="G291" i="16" s="1"/>
  <c r="J229" i="10"/>
  <c r="G229" i="16" s="1"/>
  <c r="L229" i="19" s="1"/>
  <c r="U229" i="19" s="1"/>
  <c r="J88" i="10"/>
  <c r="G88" i="16" s="1"/>
  <c r="L88" i="19" s="1"/>
  <c r="U88" i="19" s="1"/>
  <c r="J63" i="10"/>
  <c r="G63" i="16" s="1"/>
  <c r="L63" i="19" s="1"/>
  <c r="U63" i="19" s="1"/>
  <c r="J243" i="10"/>
  <c r="G243" i="16" s="1"/>
  <c r="L243" i="19" s="1"/>
  <c r="U243" i="19" s="1"/>
  <c r="J333" i="10"/>
  <c r="G333" i="16" s="1"/>
  <c r="L333" i="19" s="1"/>
  <c r="U333" i="19" s="1"/>
  <c r="J97" i="10"/>
  <c r="G97" i="16" s="1"/>
  <c r="L97" i="19" s="1"/>
  <c r="U97" i="19" s="1"/>
  <c r="J103" i="10"/>
  <c r="G103" i="16" s="1"/>
  <c r="L103" i="19" s="1"/>
  <c r="U103" i="19" s="1"/>
  <c r="J148" i="10"/>
  <c r="G148" i="16" s="1"/>
  <c r="L148" i="19" s="1"/>
  <c r="U148" i="19" s="1"/>
  <c r="J218" i="10"/>
  <c r="G218" i="16" s="1"/>
  <c r="L218" i="19" s="1"/>
  <c r="U218" i="19" s="1"/>
  <c r="J146" i="10"/>
  <c r="G146" i="16" s="1"/>
  <c r="L146" i="19" s="1"/>
  <c r="U146" i="19" s="1"/>
  <c r="J122" i="10"/>
  <c r="G122" i="16" s="1"/>
  <c r="L122" i="19" s="1"/>
  <c r="U122" i="19" s="1"/>
  <c r="J190" i="10"/>
  <c r="G190" i="16" s="1"/>
  <c r="L190" i="19" s="1"/>
  <c r="U190" i="19" s="1"/>
  <c r="J170" i="10"/>
  <c r="G170" i="16" s="1"/>
  <c r="L170" i="19" s="1"/>
  <c r="U170" i="19" s="1"/>
  <c r="J214" i="10"/>
  <c r="G214" i="16" s="1"/>
  <c r="L214" i="19" s="1"/>
  <c r="U214" i="19" s="1"/>
  <c r="J233" i="10"/>
  <c r="G233" i="16" s="1"/>
  <c r="L233" i="19" s="1"/>
  <c r="U233" i="19" s="1"/>
  <c r="J176" i="10"/>
  <c r="G176" i="16" s="1"/>
  <c r="L176" i="19" s="1"/>
  <c r="U176" i="19" s="1"/>
  <c r="J120" i="10"/>
  <c r="G120" i="16" s="1"/>
  <c r="L120" i="19" s="1"/>
  <c r="U120" i="19" s="1"/>
  <c r="J87" i="10"/>
  <c r="G87" i="16" s="1"/>
  <c r="L87" i="19" s="1"/>
  <c r="U87" i="19" s="1"/>
  <c r="J59" i="10"/>
  <c r="G59" i="16" s="1"/>
  <c r="L59" i="19" s="1"/>
  <c r="U59" i="19" s="1"/>
  <c r="J206" i="10"/>
  <c r="G206" i="16" s="1"/>
  <c r="L206" i="19" s="1"/>
  <c r="U206" i="19" s="1"/>
  <c r="J220" i="10"/>
  <c r="G220" i="16" s="1"/>
  <c r="L220" i="19" s="1"/>
  <c r="U220" i="19" s="1"/>
  <c r="J307" i="10"/>
  <c r="G307" i="16" s="1"/>
  <c r="L307" i="19" s="1"/>
  <c r="U307" i="19" s="1"/>
  <c r="J335" i="10"/>
  <c r="G335" i="16" s="1"/>
  <c r="L335" i="19" s="1"/>
  <c r="U335" i="19" s="1"/>
  <c r="J264" i="10"/>
  <c r="G264" i="16" s="1"/>
  <c r="L264" i="19" s="1"/>
  <c r="U264" i="19" s="1"/>
  <c r="J186" i="10"/>
  <c r="G186" i="16" s="1"/>
  <c r="L186" i="19" s="1"/>
  <c r="U186" i="19" s="1"/>
  <c r="J200" i="10"/>
  <c r="G200" i="16" s="1"/>
  <c r="L200" i="19" s="1"/>
  <c r="U200" i="19" s="1"/>
  <c r="J302" i="10"/>
  <c r="G302" i="16" s="1"/>
  <c r="L302" i="19" s="1"/>
  <c r="U302" i="19" s="1"/>
  <c r="J198" i="10"/>
  <c r="G198" i="16" s="1"/>
  <c r="L198" i="19" s="1"/>
  <c r="U198" i="19" s="1"/>
  <c r="J327" i="10"/>
  <c r="G327" i="16" s="1"/>
  <c r="L327" i="19" s="1"/>
  <c r="U327" i="19" s="1"/>
  <c r="J91" i="10"/>
  <c r="G91" i="16" s="1"/>
  <c r="L91" i="19" s="1"/>
  <c r="U91" i="19" s="1"/>
  <c r="J205" i="10"/>
  <c r="G205" i="16" s="1"/>
  <c r="L205" i="19" s="1"/>
  <c r="U205" i="19" s="1"/>
  <c r="J100" i="10"/>
  <c r="G100" i="16" s="1"/>
  <c r="J268" i="10"/>
  <c r="G268" i="16" s="1"/>
  <c r="L268" i="19" s="1"/>
  <c r="U268" i="19" s="1"/>
  <c r="J126" i="10"/>
  <c r="G126" i="16" s="1"/>
  <c r="L126" i="19" s="1"/>
  <c r="U126" i="19" s="1"/>
  <c r="J194" i="10"/>
  <c r="G194" i="16" s="1"/>
  <c r="L194" i="19" s="1"/>
  <c r="U194" i="19" s="1"/>
  <c r="J43" i="10"/>
  <c r="G43" i="16" s="1"/>
  <c r="L43" i="19" s="1"/>
  <c r="U43" i="19" s="1"/>
  <c r="J25" i="10"/>
  <c r="G25" i="16" s="1"/>
  <c r="L25" i="19" s="1"/>
  <c r="U25" i="19" s="1"/>
  <c r="J52" i="10"/>
  <c r="G52" i="16" s="1"/>
  <c r="L52" i="19" s="1"/>
  <c r="U52" i="19" s="1"/>
  <c r="J21" i="10"/>
  <c r="G21" i="16" s="1"/>
  <c r="L21" i="19" s="1"/>
  <c r="U21" i="19" s="1"/>
  <c r="J296" i="10"/>
  <c r="G296" i="16" s="1"/>
  <c r="L296" i="19" s="1"/>
  <c r="U296" i="19" s="1"/>
  <c r="J140" i="10"/>
  <c r="G140" i="16" s="1"/>
  <c r="L140" i="19" s="1"/>
  <c r="U140" i="19" s="1"/>
  <c r="J212" i="10"/>
  <c r="G212" i="16" s="1"/>
  <c r="L212" i="19" s="1"/>
  <c r="U212" i="19" s="1"/>
  <c r="J116" i="10"/>
  <c r="G116" i="16" s="1"/>
  <c r="L116" i="19" s="1"/>
  <c r="U116" i="19" s="1"/>
  <c r="J18" i="10"/>
  <c r="G18" i="16" s="1"/>
  <c r="L18" i="19" s="1"/>
  <c r="U18" i="19" s="1"/>
  <c r="J62" i="10"/>
  <c r="G62" i="16" s="1"/>
  <c r="L62" i="19" s="1"/>
  <c r="U62" i="19" s="1"/>
  <c r="J285" i="10"/>
  <c r="G285" i="16" s="1"/>
  <c r="L285" i="19" s="1"/>
  <c r="U285" i="19" s="1"/>
  <c r="J64" i="10"/>
  <c r="G64" i="16" s="1"/>
  <c r="L64" i="19" s="1"/>
  <c r="U64" i="19" s="1"/>
  <c r="J318" i="10"/>
  <c r="G318" i="16" s="1"/>
  <c r="L318" i="19" s="1"/>
  <c r="U318" i="19" s="1"/>
  <c r="J114" i="10"/>
  <c r="G114" i="16" s="1"/>
  <c r="L114" i="19" s="1"/>
  <c r="U114" i="19" s="1"/>
  <c r="J300" i="10"/>
  <c r="G300" i="16" s="1"/>
  <c r="L300" i="19" s="1"/>
  <c r="U300" i="19" s="1"/>
  <c r="J215" i="10"/>
  <c r="G215" i="16" s="1"/>
  <c r="L215" i="19" s="1"/>
  <c r="U215" i="19" s="1"/>
  <c r="J45" i="10"/>
  <c r="G45" i="16" s="1"/>
  <c r="L45" i="19" s="1"/>
  <c r="U45" i="19" s="1"/>
  <c r="J254" i="10"/>
  <c r="G254" i="16" s="1"/>
  <c r="L254" i="19" s="1"/>
  <c r="U254" i="19" s="1"/>
  <c r="J50" i="10"/>
  <c r="G50" i="16" s="1"/>
  <c r="L50" i="19" s="1"/>
  <c r="U50" i="19" s="1"/>
  <c r="J110" i="10"/>
  <c r="G110" i="16" s="1"/>
  <c r="L110" i="19" s="1"/>
  <c r="U110" i="19" s="1"/>
  <c r="J283" i="10"/>
  <c r="G283" i="16" s="1"/>
  <c r="L283" i="19" s="1"/>
  <c r="U283" i="19" s="1"/>
  <c r="J112" i="10"/>
  <c r="G112" i="16" s="1"/>
  <c r="L112" i="19" s="1"/>
  <c r="U112" i="19" s="1"/>
  <c r="J265" i="10"/>
  <c r="G265" i="16" s="1"/>
  <c r="L265" i="19" s="1"/>
  <c r="U265" i="19" s="1"/>
  <c r="J262" i="10"/>
  <c r="G262" i="16" s="1"/>
  <c r="L262" i="19" s="1"/>
  <c r="U262" i="19" s="1"/>
  <c r="J108" i="10"/>
  <c r="G108" i="16" s="1"/>
  <c r="L108" i="19" s="1"/>
  <c r="U108" i="19" s="1"/>
  <c r="J111" i="10"/>
  <c r="G111" i="16" s="1"/>
  <c r="L111" i="19" s="1"/>
  <c r="U111" i="19" s="1"/>
  <c r="J171" i="10"/>
  <c r="G171" i="16" s="1"/>
  <c r="L171" i="19" s="1"/>
  <c r="U171" i="19" s="1"/>
  <c r="J255" i="10"/>
  <c r="G255" i="16" s="1"/>
  <c r="L255" i="19" s="1"/>
  <c r="U255" i="19" s="1"/>
  <c r="J260" i="10"/>
  <c r="G260" i="16" s="1"/>
  <c r="L260" i="19" s="1"/>
  <c r="U260" i="19" s="1"/>
  <c r="J34" i="10"/>
  <c r="G34" i="16" s="1"/>
  <c r="L34" i="19" s="1"/>
  <c r="U34" i="19" s="1"/>
  <c r="J143" i="10"/>
  <c r="G143" i="16" s="1"/>
  <c r="L143" i="19" s="1"/>
  <c r="U143" i="19" s="1"/>
  <c r="J188" i="10"/>
  <c r="G188" i="16" s="1"/>
  <c r="L188" i="19" s="1"/>
  <c r="U188" i="19" s="1"/>
  <c r="J86" i="10"/>
  <c r="G86" i="16" s="1"/>
  <c r="L86" i="19" s="1"/>
  <c r="U86" i="19" s="1"/>
  <c r="J274" i="10"/>
  <c r="G274" i="16" s="1"/>
  <c r="L274" i="19" s="1"/>
  <c r="U274" i="19" s="1"/>
  <c r="J163" i="10"/>
  <c r="G163" i="16" s="1"/>
  <c r="L163" i="19" s="1"/>
  <c r="U163" i="19" s="1"/>
  <c r="J245" i="10"/>
  <c r="G245" i="16" s="1"/>
  <c r="L245" i="19" s="1"/>
  <c r="U245" i="19" s="1"/>
  <c r="J33" i="10"/>
  <c r="G33" i="16" s="1"/>
  <c r="L33" i="19" s="1"/>
  <c r="U33" i="19" s="1"/>
  <c r="J193" i="10"/>
  <c r="G193" i="16" s="1"/>
  <c r="L193" i="19" s="1"/>
  <c r="U193" i="19" s="1"/>
  <c r="J8" i="10"/>
  <c r="G8" i="16" s="1"/>
  <c r="L8" i="19" s="1"/>
  <c r="U8" i="19" s="1"/>
  <c r="J98" i="10"/>
  <c r="G98" i="16" s="1"/>
  <c r="L98" i="19" s="1"/>
  <c r="U98" i="19" s="1"/>
  <c r="J308" i="10"/>
  <c r="G308" i="16" s="1"/>
  <c r="L308" i="19" s="1"/>
  <c r="U308" i="19" s="1"/>
  <c r="J161" i="10"/>
  <c r="G161" i="16" s="1"/>
  <c r="L161" i="19" s="1"/>
  <c r="U161" i="19" s="1"/>
  <c r="J51" i="10"/>
  <c r="G51" i="16" s="1"/>
  <c r="L51" i="19" s="1"/>
  <c r="U51" i="19" s="1"/>
  <c r="J102" i="10"/>
  <c r="G102" i="16" s="1"/>
  <c r="L102" i="19" s="1"/>
  <c r="U102" i="19" s="1"/>
  <c r="J275" i="10"/>
  <c r="G275" i="16" s="1"/>
  <c r="L275" i="19" s="1"/>
  <c r="U275" i="19" s="1"/>
  <c r="J223" i="10"/>
  <c r="G223" i="16" s="1"/>
  <c r="L223" i="19" s="1"/>
  <c r="U223" i="19" s="1"/>
  <c r="J303" i="10"/>
  <c r="G303" i="16" s="1"/>
  <c r="L303" i="19" s="1"/>
  <c r="U303" i="19" s="1"/>
  <c r="J14" i="10"/>
  <c r="G14" i="16" s="1"/>
  <c r="L14" i="19" s="1"/>
  <c r="U14" i="19" s="1"/>
  <c r="J74" i="10"/>
  <c r="G74" i="16" s="1"/>
  <c r="L74" i="19" s="1"/>
  <c r="U74" i="19" s="1"/>
  <c r="J250" i="10"/>
  <c r="G250" i="16" s="1"/>
  <c r="L250" i="19" s="1"/>
  <c r="U250" i="19" s="1"/>
  <c r="J280" i="10"/>
  <c r="G280" i="16" s="1"/>
  <c r="L280" i="19" s="1"/>
  <c r="U280" i="19" s="1"/>
  <c r="J290" i="10"/>
  <c r="G290" i="16" s="1"/>
  <c r="L290" i="19" s="1"/>
  <c r="U290" i="19" s="1"/>
  <c r="J31" i="10"/>
  <c r="G31" i="16" s="1"/>
  <c r="L31" i="19" s="1"/>
  <c r="U31" i="19" s="1"/>
  <c r="J58" i="10"/>
  <c r="G58" i="16" s="1"/>
  <c r="L58" i="19" s="1"/>
  <c r="U58" i="19" s="1"/>
  <c r="J309" i="10"/>
  <c r="G309" i="16" s="1"/>
  <c r="L309" i="19" s="1"/>
  <c r="U309" i="19" s="1"/>
  <c r="J89" i="10"/>
  <c r="G89" i="16" s="1"/>
  <c r="L89" i="19" s="1"/>
  <c r="U89" i="19" s="1"/>
  <c r="J294" i="10"/>
  <c r="G294" i="16" s="1"/>
  <c r="L294" i="19" s="1"/>
  <c r="U294" i="19" s="1"/>
  <c r="J199" i="10"/>
  <c r="G199" i="16" s="1"/>
  <c r="L199" i="19" s="1"/>
  <c r="U199" i="19" s="1"/>
  <c r="J144" i="10"/>
  <c r="G144" i="16" s="1"/>
  <c r="L144" i="19" s="1"/>
  <c r="U144" i="19" s="1"/>
  <c r="J36" i="10"/>
  <c r="G36" i="16" s="1"/>
  <c r="L36" i="19" s="1"/>
  <c r="U36" i="19" s="1"/>
  <c r="J273" i="10"/>
  <c r="G273" i="16" s="1"/>
  <c r="L273" i="19" s="1"/>
  <c r="U273" i="19" s="1"/>
  <c r="J156" i="10"/>
  <c r="G156" i="16" s="1"/>
  <c r="J84" i="10"/>
  <c r="G84" i="16" s="1"/>
  <c r="L84" i="19" s="1"/>
  <c r="U84" i="19" s="1"/>
  <c r="J168" i="10"/>
  <c r="G168" i="16" s="1"/>
  <c r="L168" i="19" s="1"/>
  <c r="U168" i="19" s="1"/>
  <c r="J252" i="10"/>
  <c r="G252" i="16" s="1"/>
  <c r="L252" i="19" s="1"/>
  <c r="Q252" i="19" s="1"/>
  <c r="V252" i="19" s="1"/>
  <c r="J105" i="10"/>
  <c r="G105" i="16" s="1"/>
  <c r="L105" i="19" s="1"/>
  <c r="U105" i="19" s="1"/>
  <c r="J187" i="10"/>
  <c r="G187" i="16" s="1"/>
  <c r="L187" i="19" s="1"/>
  <c r="U187" i="19" s="1"/>
  <c r="J292" i="10"/>
  <c r="G292" i="16" s="1"/>
  <c r="L292" i="19" s="1"/>
  <c r="U292" i="19" s="1"/>
  <c r="J107" i="10"/>
  <c r="G107" i="16" s="1"/>
  <c r="L107" i="19" s="1"/>
  <c r="Q107" i="19" s="1"/>
  <c r="V107" i="19" s="1"/>
  <c r="J317" i="10"/>
  <c r="G317" i="16" s="1"/>
  <c r="L317" i="19" s="1"/>
  <c r="U317" i="19" s="1"/>
  <c r="J231" i="10"/>
  <c r="G231" i="16" s="1"/>
  <c r="L231" i="19" s="1"/>
  <c r="U231" i="19" s="1"/>
  <c r="J179" i="10"/>
  <c r="G179" i="16" s="1"/>
  <c r="L179" i="19" s="1"/>
  <c r="U179" i="19" s="1"/>
  <c r="J236" i="10"/>
  <c r="G236" i="16" s="1"/>
  <c r="L236" i="19" s="1"/>
  <c r="Q236" i="19" s="1"/>
  <c r="V236" i="19" s="1"/>
  <c r="J301" i="10"/>
  <c r="G301" i="16" s="1"/>
  <c r="L301" i="19" s="1"/>
  <c r="U301" i="19" s="1"/>
  <c r="J154" i="10"/>
  <c r="G154" i="16" s="1"/>
  <c r="L154" i="19" s="1"/>
  <c r="U154" i="19" s="1"/>
  <c r="J151" i="10"/>
  <c r="G151" i="16" s="1"/>
  <c r="L151" i="19" s="1"/>
  <c r="U151" i="19" s="1"/>
  <c r="J83" i="10"/>
  <c r="G83" i="16" s="1"/>
  <c r="L83" i="19" s="1"/>
  <c r="Q83" i="19" s="1"/>
  <c r="V83" i="19" s="1"/>
  <c r="J196" i="10"/>
  <c r="G196" i="16" s="1"/>
  <c r="L196" i="19" s="1"/>
  <c r="U196" i="19" s="1"/>
  <c r="J76" i="10"/>
  <c r="G76" i="16" s="1"/>
  <c r="L76" i="19" s="1"/>
  <c r="U76" i="19" s="1"/>
  <c r="J69" i="10"/>
  <c r="G69" i="16" s="1"/>
  <c r="L69" i="19" s="1"/>
  <c r="U69" i="19" s="1"/>
  <c r="J134" i="10"/>
  <c r="G134" i="16" s="1"/>
  <c r="L134" i="19" s="1"/>
  <c r="Q134" i="19" s="1"/>
  <c r="V134" i="19" s="1"/>
  <c r="J180" i="10"/>
  <c r="G180" i="16" s="1"/>
  <c r="L180" i="19" s="1"/>
  <c r="U180" i="19" s="1"/>
  <c r="J135" i="10"/>
  <c r="G135" i="16" s="1"/>
  <c r="L135" i="19" s="1"/>
  <c r="U135" i="19" s="1"/>
  <c r="J81" i="10"/>
  <c r="G81" i="16" s="1"/>
  <c r="L81" i="19" s="1"/>
  <c r="U81" i="19" s="1"/>
  <c r="J17" i="10"/>
  <c r="G17" i="16" s="1"/>
  <c r="L17" i="19" s="1"/>
  <c r="Q17" i="19" s="1"/>
  <c r="V17" i="19" s="1"/>
  <c r="J149" i="10"/>
  <c r="G149" i="16" s="1"/>
  <c r="L149" i="19" s="1"/>
  <c r="U149" i="19" s="1"/>
  <c r="J23" i="10"/>
  <c r="G23" i="16" s="1"/>
  <c r="L23" i="19" s="1"/>
  <c r="U23" i="19" s="1"/>
  <c r="J257" i="10"/>
  <c r="G257" i="16" s="1"/>
  <c r="L257" i="19" s="1"/>
  <c r="U257" i="19" s="1"/>
  <c r="J295" i="10"/>
  <c r="G295" i="16" s="1"/>
  <c r="L295" i="19" s="1"/>
  <c r="Q295" i="19" s="1"/>
  <c r="V295" i="19" s="1"/>
  <c r="Q232" i="19"/>
  <c r="V232" i="19" s="1"/>
  <c r="U232" i="19"/>
  <c r="Q329" i="19"/>
  <c r="V329" i="19" s="1"/>
  <c r="U329" i="19"/>
  <c r="Q9" i="19"/>
  <c r="V9" i="19" s="1"/>
  <c r="U9" i="19"/>
  <c r="Q11" i="19"/>
  <c r="V11" i="19" s="1"/>
  <c r="U11" i="19"/>
  <c r="Q12" i="19"/>
  <c r="V12" i="19" s="1"/>
  <c r="U12" i="19"/>
  <c r="Q266" i="19"/>
  <c r="V266" i="19" s="1"/>
  <c r="U266" i="19"/>
  <c r="Q322" i="19"/>
  <c r="V322" i="19" s="1"/>
  <c r="U322" i="19"/>
  <c r="Q230" i="19"/>
  <c r="V230" i="19" s="1"/>
  <c r="U230" i="19"/>
  <c r="Q29" i="19"/>
  <c r="V29" i="19" s="1"/>
  <c r="U29" i="19"/>
  <c r="Q270" i="19"/>
  <c r="V270" i="19" s="1"/>
  <c r="U270" i="19"/>
  <c r="Q216" i="19"/>
  <c r="V216" i="19" s="1"/>
  <c r="U216" i="19"/>
  <c r="Q30" i="19"/>
  <c r="V30" i="19" s="1"/>
  <c r="U30" i="19"/>
  <c r="Q10" i="19"/>
  <c r="V10" i="19" s="1"/>
  <c r="U10" i="19"/>
  <c r="Q258" i="19"/>
  <c r="V258" i="19" s="1"/>
  <c r="U258" i="19"/>
  <c r="Q331" i="19"/>
  <c r="V331" i="19" s="1"/>
  <c r="U331" i="19"/>
  <c r="I5" i="10"/>
  <c r="J230" i="16"/>
  <c r="J29" i="16"/>
  <c r="J266" i="16"/>
  <c r="J11" i="16"/>
  <c r="J331" i="16"/>
  <c r="J270" i="16"/>
  <c r="G125" i="16"/>
  <c r="L125" i="19" s="1"/>
  <c r="J216" i="16"/>
  <c r="J10" i="16"/>
  <c r="J232" i="16"/>
  <c r="J329" i="16"/>
  <c r="J12" i="16"/>
  <c r="J322" i="16"/>
  <c r="J9" i="16"/>
  <c r="J258" i="16"/>
  <c r="J30" i="16"/>
  <c r="U253" i="19" l="1"/>
  <c r="Q253" i="19"/>
  <c r="V253" i="19" s="1"/>
  <c r="L46" i="19"/>
  <c r="U46" i="19" s="1"/>
  <c r="J46" i="16"/>
  <c r="L46" i="16" s="1"/>
  <c r="L244" i="19"/>
  <c r="U244" i="19" s="1"/>
  <c r="J244" i="16"/>
  <c r="L244" i="16" s="1"/>
  <c r="L35" i="19"/>
  <c r="J35" i="16"/>
  <c r="L35" i="16" s="1"/>
  <c r="L56" i="19"/>
  <c r="Q56" i="19" s="1"/>
  <c r="V56" i="19" s="1"/>
  <c r="J56" i="16"/>
  <c r="L56" i="16" s="1"/>
  <c r="Q222" i="19"/>
  <c r="V222" i="19" s="1"/>
  <c r="U222" i="19"/>
  <c r="L319" i="19"/>
  <c r="U319" i="19" s="1"/>
  <c r="J319" i="16"/>
  <c r="L319" i="16" s="1"/>
  <c r="L131" i="19"/>
  <c r="U131" i="19" s="1"/>
  <c r="J131" i="16"/>
  <c r="L131" i="16" s="1"/>
  <c r="L279" i="19"/>
  <c r="U279" i="19" s="1"/>
  <c r="J279" i="16"/>
  <c r="L279" i="16" s="1"/>
  <c r="J160" i="16"/>
  <c r="Q297" i="19"/>
  <c r="V297" i="19" s="1"/>
  <c r="W297" i="19" s="1"/>
  <c r="U68" i="19"/>
  <c r="W68" i="19" s="1"/>
  <c r="Q333" i="19"/>
  <c r="V333" i="19" s="1"/>
  <c r="W333" i="19" s="1"/>
  <c r="Q303" i="19"/>
  <c r="V303" i="19" s="1"/>
  <c r="W303" i="19" s="1"/>
  <c r="U7" i="19"/>
  <c r="W7" i="19" s="1"/>
  <c r="Q224" i="19"/>
  <c r="V224" i="19" s="1"/>
  <c r="W224" i="19" s="1"/>
  <c r="Q256" i="19"/>
  <c r="V256" i="19" s="1"/>
  <c r="W256" i="19" s="1"/>
  <c r="J146" i="16"/>
  <c r="L146" i="16" s="1"/>
  <c r="J42" i="16"/>
  <c r="L42" i="16" s="1"/>
  <c r="Q265" i="19"/>
  <c r="V265" i="19" s="1"/>
  <c r="W265" i="19" s="1"/>
  <c r="J174" i="16"/>
  <c r="L174" i="16" s="1"/>
  <c r="Q280" i="19"/>
  <c r="V280" i="19" s="1"/>
  <c r="W280" i="19" s="1"/>
  <c r="Q276" i="19"/>
  <c r="V276" i="19" s="1"/>
  <c r="W276" i="19" s="1"/>
  <c r="Q328" i="19"/>
  <c r="V328" i="19" s="1"/>
  <c r="W328" i="19" s="1"/>
  <c r="J207" i="16"/>
  <c r="L207" i="16" s="1"/>
  <c r="J104" i="16"/>
  <c r="L104" i="16" s="1"/>
  <c r="U72" i="19"/>
  <c r="W72" i="19" s="1"/>
  <c r="J28" i="16"/>
  <c r="L28" i="16" s="1"/>
  <c r="J211" i="16"/>
  <c r="L211" i="16" s="1"/>
  <c r="Q288" i="19"/>
  <c r="V288" i="19" s="1"/>
  <c r="W288" i="19" s="1"/>
  <c r="J253" i="16"/>
  <c r="L253" i="16" s="1"/>
  <c r="J255" i="16"/>
  <c r="L255" i="16" s="1"/>
  <c r="J19" i="16"/>
  <c r="L19" i="16" s="1"/>
  <c r="Q228" i="19"/>
  <c r="V228" i="19" s="1"/>
  <c r="J180" i="16"/>
  <c r="L180" i="16" s="1"/>
  <c r="J37" i="16"/>
  <c r="L37" i="16" s="1"/>
  <c r="J144" i="16"/>
  <c r="L144" i="16" s="1"/>
  <c r="Q285" i="19"/>
  <c r="V285" i="19" s="1"/>
  <c r="W285" i="19" s="1"/>
  <c r="Q272" i="19"/>
  <c r="V272" i="19" s="1"/>
  <c r="W272" i="19" s="1"/>
  <c r="Q54" i="19"/>
  <c r="V54" i="19" s="1"/>
  <c r="W54" i="19" s="1"/>
  <c r="Q192" i="19"/>
  <c r="V192" i="19" s="1"/>
  <c r="W192" i="19" s="1"/>
  <c r="J68" i="16"/>
  <c r="J157" i="16"/>
  <c r="L157" i="16" s="1"/>
  <c r="J222" i="16"/>
  <c r="L222" i="16" s="1"/>
  <c r="Q179" i="19"/>
  <c r="V179" i="19" s="1"/>
  <c r="W179" i="19" s="1"/>
  <c r="Q39" i="19"/>
  <c r="V39" i="19" s="1"/>
  <c r="W39" i="19" s="1"/>
  <c r="Q34" i="19"/>
  <c r="V34" i="19" s="1"/>
  <c r="W34" i="19" s="1"/>
  <c r="J13" i="16"/>
  <c r="L13" i="16" s="1"/>
  <c r="J308" i="16"/>
  <c r="L308" i="16" s="1"/>
  <c r="J136" i="16"/>
  <c r="J141" i="16"/>
  <c r="L141" i="16" s="1"/>
  <c r="Q170" i="19"/>
  <c r="V170" i="19" s="1"/>
  <c r="W170" i="19" s="1"/>
  <c r="J78" i="16"/>
  <c r="L78" i="16" s="1"/>
  <c r="J67" i="16"/>
  <c r="L67" i="16" s="1"/>
  <c r="J95" i="16"/>
  <c r="L95" i="16" s="1"/>
  <c r="J75" i="16"/>
  <c r="L75" i="16" s="1"/>
  <c r="J272" i="16"/>
  <c r="L272" i="16" s="1"/>
  <c r="U19" i="19"/>
  <c r="W19" i="19" s="1"/>
  <c r="Q85" i="19"/>
  <c r="V85" i="19" s="1"/>
  <c r="W85" i="19" s="1"/>
  <c r="Q27" i="19"/>
  <c r="V27" i="19" s="1"/>
  <c r="W27" i="19" s="1"/>
  <c r="Q312" i="19"/>
  <c r="V312" i="19" s="1"/>
  <c r="W312" i="19" s="1"/>
  <c r="Q197" i="19"/>
  <c r="V197" i="19" s="1"/>
  <c r="W197" i="19" s="1"/>
  <c r="J90" i="16"/>
  <c r="L90" i="16" s="1"/>
  <c r="J290" i="16"/>
  <c r="L290" i="16" s="1"/>
  <c r="J21" i="16"/>
  <c r="L21" i="16" s="1"/>
  <c r="U17" i="19"/>
  <c r="W17" i="19" s="1"/>
  <c r="Q50" i="19"/>
  <c r="V50" i="19" s="1"/>
  <c r="W50" i="19" s="1"/>
  <c r="Q26" i="19"/>
  <c r="V26" i="19" s="1"/>
  <c r="W26" i="19" s="1"/>
  <c r="Q204" i="19"/>
  <c r="V204" i="19" s="1"/>
  <c r="W204" i="19" s="1"/>
  <c r="Q78" i="19"/>
  <c r="V78" i="19" s="1"/>
  <c r="W78" i="19" s="1"/>
  <c r="Q174" i="19"/>
  <c r="V174" i="19" s="1"/>
  <c r="W174" i="19" s="1"/>
  <c r="Q20" i="19"/>
  <c r="V20" i="19" s="1"/>
  <c r="W20" i="19" s="1"/>
  <c r="J251" i="16"/>
  <c r="L251" i="16" s="1"/>
  <c r="J165" i="16"/>
  <c r="J64" i="16"/>
  <c r="L64" i="16" s="1"/>
  <c r="J246" i="16"/>
  <c r="L246" i="16" s="1"/>
  <c r="J44" i="16"/>
  <c r="L44" i="16" s="1"/>
  <c r="Q144" i="19"/>
  <c r="V144" i="19" s="1"/>
  <c r="W144" i="19" s="1"/>
  <c r="Q52" i="19"/>
  <c r="V52" i="19" s="1"/>
  <c r="W52" i="19" s="1"/>
  <c r="Q314" i="19"/>
  <c r="V314" i="19" s="1"/>
  <c r="W314" i="19" s="1"/>
  <c r="Q119" i="19"/>
  <c r="V119" i="19" s="1"/>
  <c r="W119" i="19" s="1"/>
  <c r="Q37" i="19"/>
  <c r="V37" i="19" s="1"/>
  <c r="W37" i="19" s="1"/>
  <c r="J301" i="16"/>
  <c r="L301" i="16" s="1"/>
  <c r="J234" i="16"/>
  <c r="L234" i="16" s="1"/>
  <c r="J261" i="16"/>
  <c r="L261" i="16" s="1"/>
  <c r="J281" i="16"/>
  <c r="L281" i="16" s="1"/>
  <c r="J89" i="16"/>
  <c r="L89" i="16" s="1"/>
  <c r="J32" i="16"/>
  <c r="L32" i="16" s="1"/>
  <c r="J334" i="16"/>
  <c r="L334" i="16" s="1"/>
  <c r="J240" i="16"/>
  <c r="L240" i="16" s="1"/>
  <c r="J297" i="16"/>
  <c r="L297" i="16" s="1"/>
  <c r="J150" i="16"/>
  <c r="L150" i="16" s="1"/>
  <c r="J260" i="16"/>
  <c r="L260" i="16" s="1"/>
  <c r="J228" i="16"/>
  <c r="L228" i="16" s="1"/>
  <c r="Q309" i="19"/>
  <c r="V309" i="19" s="1"/>
  <c r="W309" i="19" s="1"/>
  <c r="Q300" i="19"/>
  <c r="V300" i="19" s="1"/>
  <c r="W300" i="19" s="1"/>
  <c r="Q275" i="19"/>
  <c r="V275" i="19" s="1"/>
  <c r="W275" i="19" s="1"/>
  <c r="Q120" i="19"/>
  <c r="V120" i="19" s="1"/>
  <c r="W120" i="19" s="1"/>
  <c r="Q324" i="19"/>
  <c r="V324" i="19" s="1"/>
  <c r="W324" i="19" s="1"/>
  <c r="Q47" i="19"/>
  <c r="V47" i="19" s="1"/>
  <c r="W47" i="19" s="1"/>
  <c r="Q108" i="19"/>
  <c r="V108" i="19" s="1"/>
  <c r="W108" i="19" s="1"/>
  <c r="Q92" i="19"/>
  <c r="V92" i="19" s="1"/>
  <c r="W92" i="19" s="1"/>
  <c r="Q208" i="19"/>
  <c r="V208" i="19" s="1"/>
  <c r="W208" i="19" s="1"/>
  <c r="Q217" i="19"/>
  <c r="V217" i="19" s="1"/>
  <c r="W217" i="19" s="1"/>
  <c r="Q90" i="19"/>
  <c r="V90" i="19" s="1"/>
  <c r="W90" i="19" s="1"/>
  <c r="J129" i="16"/>
  <c r="L129" i="16" s="1"/>
  <c r="J195" i="16"/>
  <c r="L195" i="16" s="1"/>
  <c r="J147" i="16"/>
  <c r="L147" i="16" s="1"/>
  <c r="J97" i="16"/>
  <c r="L97" i="16" s="1"/>
  <c r="J323" i="16"/>
  <c r="L323" i="16" s="1"/>
  <c r="J25" i="16"/>
  <c r="L25" i="16" s="1"/>
  <c r="J262" i="16"/>
  <c r="L262" i="16" s="1"/>
  <c r="Q212" i="19"/>
  <c r="V212" i="19" s="1"/>
  <c r="W212" i="19" s="1"/>
  <c r="Q218" i="19"/>
  <c r="V218" i="19" s="1"/>
  <c r="W218" i="19" s="1"/>
  <c r="Q96" i="19"/>
  <c r="V96" i="19" s="1"/>
  <c r="W96" i="19" s="1"/>
  <c r="Q99" i="19"/>
  <c r="V99" i="19" s="1"/>
  <c r="W99" i="19" s="1"/>
  <c r="Q42" i="19"/>
  <c r="V42" i="19" s="1"/>
  <c r="W42" i="19" s="1"/>
  <c r="Q181" i="19"/>
  <c r="V181" i="19" s="1"/>
  <c r="W181" i="19" s="1"/>
  <c r="Q284" i="19"/>
  <c r="V284" i="19" s="1"/>
  <c r="W284" i="19" s="1"/>
  <c r="Q57" i="19"/>
  <c r="V57" i="19" s="1"/>
  <c r="W57" i="19" s="1"/>
  <c r="Q259" i="19"/>
  <c r="V259" i="19" s="1"/>
  <c r="W259" i="19" s="1"/>
  <c r="J135" i="16"/>
  <c r="L135" i="16" s="1"/>
  <c r="J305" i="16"/>
  <c r="L305" i="16" s="1"/>
  <c r="J196" i="16"/>
  <c r="L196" i="16" s="1"/>
  <c r="J214" i="16"/>
  <c r="L214" i="16" s="1"/>
  <c r="J303" i="16"/>
  <c r="L303" i="16" s="1"/>
  <c r="J287" i="16"/>
  <c r="L287" i="16" s="1"/>
  <c r="J85" i="16"/>
  <c r="L85" i="16" s="1"/>
  <c r="J130" i="16"/>
  <c r="L130" i="16" s="1"/>
  <c r="Q76" i="19"/>
  <c r="V76" i="19" s="1"/>
  <c r="W76" i="19" s="1"/>
  <c r="Q126" i="19"/>
  <c r="V126" i="19" s="1"/>
  <c r="W126" i="19" s="1"/>
  <c r="Q229" i="19"/>
  <c r="V229" i="19" s="1"/>
  <c r="W229" i="19" s="1"/>
  <c r="Q316" i="19"/>
  <c r="V316" i="19" s="1"/>
  <c r="W316" i="19" s="1"/>
  <c r="Q142" i="19"/>
  <c r="V142" i="19" s="1"/>
  <c r="W142" i="19" s="1"/>
  <c r="Q221" i="19"/>
  <c r="V221" i="19" s="1"/>
  <c r="W221" i="19" s="1"/>
  <c r="Q287" i="19"/>
  <c r="V287" i="19" s="1"/>
  <c r="W287" i="19" s="1"/>
  <c r="Q40" i="19"/>
  <c r="V40" i="19" s="1"/>
  <c r="W40" i="19" s="1"/>
  <c r="J72" i="16"/>
  <c r="L72" i="16" s="1"/>
  <c r="J7" i="16"/>
  <c r="L7" i="16" s="1"/>
  <c r="J155" i="16"/>
  <c r="L155" i="16" s="1"/>
  <c r="J116" i="16"/>
  <c r="L116" i="16" s="1"/>
  <c r="J117" i="16"/>
  <c r="L117" i="16" s="1"/>
  <c r="J239" i="16"/>
  <c r="L239" i="16" s="1"/>
  <c r="J16" i="16"/>
  <c r="L16" i="16" s="1"/>
  <c r="J92" i="16"/>
  <c r="L92" i="16" s="1"/>
  <c r="J194" i="16"/>
  <c r="L194" i="16" s="1"/>
  <c r="Q84" i="19"/>
  <c r="V84" i="19" s="1"/>
  <c r="W84" i="19" s="1"/>
  <c r="Q157" i="19"/>
  <c r="V157" i="19" s="1"/>
  <c r="W157" i="19" s="1"/>
  <c r="Q213" i="19"/>
  <c r="V213" i="19" s="1"/>
  <c r="W213" i="19" s="1"/>
  <c r="Q183" i="19"/>
  <c r="V183" i="19" s="1"/>
  <c r="W183" i="19" s="1"/>
  <c r="Q147" i="19"/>
  <c r="V147" i="19" s="1"/>
  <c r="W147" i="19" s="1"/>
  <c r="Q73" i="19"/>
  <c r="V73" i="19" s="1"/>
  <c r="W73" i="19" s="1"/>
  <c r="Q332" i="19"/>
  <c r="V332" i="19" s="1"/>
  <c r="W332" i="19" s="1"/>
  <c r="U277" i="19"/>
  <c r="W277" i="19" s="1"/>
  <c r="J264" i="16"/>
  <c r="L264" i="16" s="1"/>
  <c r="J107" i="16"/>
  <c r="L107" i="16" s="1"/>
  <c r="Q264" i="19"/>
  <c r="V264" i="19" s="1"/>
  <c r="W264" i="19" s="1"/>
  <c r="J277" i="16"/>
  <c r="L277" i="16" s="1"/>
  <c r="J183" i="16"/>
  <c r="L183" i="16" s="1"/>
  <c r="J283" i="16"/>
  <c r="L283" i="16" s="1"/>
  <c r="J300" i="16"/>
  <c r="L300" i="16" s="1"/>
  <c r="J256" i="16"/>
  <c r="L256" i="16" s="1"/>
  <c r="J204" i="16"/>
  <c r="L204" i="16" s="1"/>
  <c r="J310" i="16"/>
  <c r="L310" i="16" s="1"/>
  <c r="J62" i="16"/>
  <c r="L62" i="16" s="1"/>
  <c r="J49" i="16"/>
  <c r="L49" i="16" s="1"/>
  <c r="J223" i="16"/>
  <c r="L223" i="16" s="1"/>
  <c r="J106" i="16"/>
  <c r="L106" i="16" s="1"/>
  <c r="J210" i="16"/>
  <c r="L210" i="16" s="1"/>
  <c r="J324" i="16"/>
  <c r="L324" i="16" s="1"/>
  <c r="J121" i="16"/>
  <c r="L121" i="16" s="1"/>
  <c r="J88" i="16"/>
  <c r="L88" i="16" s="1"/>
  <c r="J145" i="16"/>
  <c r="L145" i="16" s="1"/>
  <c r="J96" i="16"/>
  <c r="L96" i="16" s="1"/>
  <c r="J315" i="16"/>
  <c r="L315" i="16" s="1"/>
  <c r="J187" i="16"/>
  <c r="L187" i="16" s="1"/>
  <c r="J60" i="16"/>
  <c r="L60" i="16" s="1"/>
  <c r="J201" i="16"/>
  <c r="L201" i="16" s="1"/>
  <c r="J273" i="16"/>
  <c r="L273" i="16" s="1"/>
  <c r="J200" i="16"/>
  <c r="L200" i="16" s="1"/>
  <c r="U83" i="19"/>
  <c r="W83" i="19" s="1"/>
  <c r="Q168" i="19"/>
  <c r="V168" i="19" s="1"/>
  <c r="W168" i="19" s="1"/>
  <c r="Q74" i="19"/>
  <c r="V74" i="19" s="1"/>
  <c r="W74" i="19" s="1"/>
  <c r="Q45" i="19"/>
  <c r="V45" i="19" s="1"/>
  <c r="W45" i="19" s="1"/>
  <c r="Q43" i="19"/>
  <c r="V43" i="19" s="1"/>
  <c r="W43" i="19" s="1"/>
  <c r="Q307" i="19"/>
  <c r="V307" i="19" s="1"/>
  <c r="W307" i="19" s="1"/>
  <c r="Q311" i="19"/>
  <c r="V311" i="19" s="1"/>
  <c r="W311" i="19" s="1"/>
  <c r="Q122" i="19"/>
  <c r="V122" i="19" s="1"/>
  <c r="W122" i="19" s="1"/>
  <c r="Q305" i="19"/>
  <c r="V305" i="19" s="1"/>
  <c r="W305" i="19" s="1"/>
  <c r="Q160" i="19"/>
  <c r="V160" i="19" s="1"/>
  <c r="W160" i="19" s="1"/>
  <c r="Q184" i="19"/>
  <c r="V184" i="19" s="1"/>
  <c r="W184" i="19" s="1"/>
  <c r="Q286" i="19"/>
  <c r="V286" i="19" s="1"/>
  <c r="W286" i="19" s="1"/>
  <c r="Q22" i="19"/>
  <c r="V22" i="19" s="1"/>
  <c r="W22" i="19" s="1"/>
  <c r="Q24" i="19"/>
  <c r="V24" i="19" s="1"/>
  <c r="W24" i="19" s="1"/>
  <c r="Q306" i="19"/>
  <c r="V306" i="19" s="1"/>
  <c r="W306" i="19" s="1"/>
  <c r="Q201" i="19"/>
  <c r="V201" i="19" s="1"/>
  <c r="W201" i="19" s="1"/>
  <c r="Q55" i="19"/>
  <c r="V55" i="19" s="1"/>
  <c r="W55" i="19" s="1"/>
  <c r="Q274" i="19"/>
  <c r="V274" i="19" s="1"/>
  <c r="W274" i="19" s="1"/>
  <c r="Q110" i="19"/>
  <c r="V110" i="19" s="1"/>
  <c r="W110" i="19" s="1"/>
  <c r="Q202" i="19"/>
  <c r="V202" i="19" s="1"/>
  <c r="W202" i="19" s="1"/>
  <c r="Q289" i="19"/>
  <c r="V289" i="19" s="1"/>
  <c r="W289" i="19" s="1"/>
  <c r="Q151" i="19"/>
  <c r="V151" i="19" s="1"/>
  <c r="W151" i="19" s="1"/>
  <c r="U134" i="19"/>
  <c r="W134" i="19" s="1"/>
  <c r="J295" i="16"/>
  <c r="L295" i="16" s="1"/>
  <c r="J275" i="16"/>
  <c r="L275" i="16" s="1"/>
  <c r="Q308" i="19"/>
  <c r="V308" i="19" s="1"/>
  <c r="W308" i="19" s="1"/>
  <c r="J23" i="16"/>
  <c r="L23" i="16" s="1"/>
  <c r="J189" i="16"/>
  <c r="L189" i="16" s="1"/>
  <c r="J213" i="16"/>
  <c r="L213" i="16" s="1"/>
  <c r="J178" i="16"/>
  <c r="L178" i="16" s="1"/>
  <c r="J69" i="16"/>
  <c r="L69" i="16" s="1"/>
  <c r="J186" i="16"/>
  <c r="L186" i="16" s="1"/>
  <c r="J205" i="16"/>
  <c r="L205" i="16" s="1"/>
  <c r="J151" i="16"/>
  <c r="L151" i="16" s="1"/>
  <c r="J24" i="16"/>
  <c r="L24" i="16" s="1"/>
  <c r="J148" i="16"/>
  <c r="L148" i="16" s="1"/>
  <c r="J26" i="16"/>
  <c r="L26" i="16" s="1"/>
  <c r="J124" i="16"/>
  <c r="L124" i="16" s="1"/>
  <c r="J325" i="16"/>
  <c r="L325" i="16" s="1"/>
  <c r="J22" i="16"/>
  <c r="L22" i="16" s="1"/>
  <c r="J177" i="16"/>
  <c r="L177" i="16" s="1"/>
  <c r="J241" i="16"/>
  <c r="L241" i="16" s="1"/>
  <c r="J284" i="16"/>
  <c r="L284" i="16" s="1"/>
  <c r="J79" i="16"/>
  <c r="L79" i="16" s="1"/>
  <c r="Q23" i="19"/>
  <c r="V23" i="19" s="1"/>
  <c r="W23" i="19" s="1"/>
  <c r="Q154" i="19"/>
  <c r="V154" i="19" s="1"/>
  <c r="W154" i="19" s="1"/>
  <c r="Q273" i="19"/>
  <c r="V273" i="19" s="1"/>
  <c r="W273" i="19" s="1"/>
  <c r="Q318" i="19"/>
  <c r="V318" i="19" s="1"/>
  <c r="W318" i="19" s="1"/>
  <c r="Q223" i="19"/>
  <c r="V223" i="19" s="1"/>
  <c r="W223" i="19" s="1"/>
  <c r="Q103" i="19"/>
  <c r="V103" i="19" s="1"/>
  <c r="W103" i="19" s="1"/>
  <c r="Q251" i="19"/>
  <c r="V251" i="19" s="1"/>
  <c r="W251" i="19" s="1"/>
  <c r="Q248" i="19"/>
  <c r="V248" i="19" s="1"/>
  <c r="W248" i="19" s="1"/>
  <c r="Q238" i="19"/>
  <c r="V238" i="19" s="1"/>
  <c r="W238" i="19" s="1"/>
  <c r="Q321" i="19"/>
  <c r="V321" i="19" s="1"/>
  <c r="W321" i="19" s="1"/>
  <c r="Q123" i="19"/>
  <c r="V123" i="19" s="1"/>
  <c r="W123" i="19" s="1"/>
  <c r="Q95" i="19"/>
  <c r="V95" i="19" s="1"/>
  <c r="W95" i="19" s="1"/>
  <c r="Q80" i="19"/>
  <c r="V80" i="19" s="1"/>
  <c r="W80" i="19" s="1"/>
  <c r="Q195" i="19"/>
  <c r="V195" i="19" s="1"/>
  <c r="W195" i="19" s="1"/>
  <c r="Q33" i="19"/>
  <c r="V33" i="19" s="1"/>
  <c r="W33" i="19" s="1"/>
  <c r="Q121" i="19"/>
  <c r="V121" i="19" s="1"/>
  <c r="W121" i="19" s="1"/>
  <c r="Q165" i="19"/>
  <c r="V165" i="19" s="1"/>
  <c r="W165" i="19" s="1"/>
  <c r="Q255" i="19"/>
  <c r="V255" i="19" s="1"/>
  <c r="W255" i="19" s="1"/>
  <c r="J288" i="16"/>
  <c r="L288" i="16" s="1"/>
  <c r="J202" i="16"/>
  <c r="L202" i="16" s="1"/>
  <c r="J199" i="16"/>
  <c r="L199" i="16" s="1"/>
  <c r="J94" i="16"/>
  <c r="L94" i="16" s="1"/>
  <c r="J58" i="16"/>
  <c r="L58" i="16" s="1"/>
  <c r="J176" i="16"/>
  <c r="L176" i="16" s="1"/>
  <c r="J311" i="16"/>
  <c r="L311" i="16" s="1"/>
  <c r="J39" i="16"/>
  <c r="L39" i="16" s="1"/>
  <c r="J53" i="16"/>
  <c r="L53" i="16" s="1"/>
  <c r="J140" i="16"/>
  <c r="L140" i="16" s="1"/>
  <c r="J166" i="16"/>
  <c r="L166" i="16" s="1"/>
  <c r="J227" i="16"/>
  <c r="L227" i="16" s="1"/>
  <c r="J238" i="16"/>
  <c r="L238" i="16" s="1"/>
  <c r="J289" i="16"/>
  <c r="L289" i="16" s="1"/>
  <c r="J137" i="16"/>
  <c r="L137" i="16" s="1"/>
  <c r="J57" i="16"/>
  <c r="L57" i="16" s="1"/>
  <c r="J158" i="16"/>
  <c r="L158" i="16" s="1"/>
  <c r="J286" i="16"/>
  <c r="L286" i="16" s="1"/>
  <c r="J274" i="16"/>
  <c r="L274" i="16" s="1"/>
  <c r="Q135" i="19"/>
  <c r="V135" i="19" s="1"/>
  <c r="W135" i="19" s="1"/>
  <c r="Q231" i="19"/>
  <c r="V231" i="19" s="1"/>
  <c r="W231" i="19" s="1"/>
  <c r="Q294" i="19"/>
  <c r="V294" i="19" s="1"/>
  <c r="W294" i="19" s="1"/>
  <c r="Q18" i="19"/>
  <c r="V18" i="19" s="1"/>
  <c r="W18" i="19" s="1"/>
  <c r="Q91" i="19"/>
  <c r="V91" i="19" s="1"/>
  <c r="W91" i="19" s="1"/>
  <c r="Q63" i="19"/>
  <c r="V63" i="19" s="1"/>
  <c r="W63" i="19" s="1"/>
  <c r="Q136" i="19"/>
  <c r="V136" i="19" s="1"/>
  <c r="W136" i="19" s="1"/>
  <c r="Q159" i="19"/>
  <c r="V159" i="19" s="1"/>
  <c r="W159" i="19" s="1"/>
  <c r="Q155" i="19"/>
  <c r="V155" i="19" s="1"/>
  <c r="W155" i="19" s="1"/>
  <c r="Q153" i="19"/>
  <c r="V153" i="19" s="1"/>
  <c r="W153" i="19" s="1"/>
  <c r="Q70" i="19"/>
  <c r="V70" i="19" s="1"/>
  <c r="W70" i="19" s="1"/>
  <c r="Q44" i="19"/>
  <c r="V44" i="19" s="1"/>
  <c r="W44" i="19" s="1"/>
  <c r="Q48" i="19"/>
  <c r="V48" i="19" s="1"/>
  <c r="W48" i="19" s="1"/>
  <c r="Q209" i="19"/>
  <c r="V209" i="19" s="1"/>
  <c r="W209" i="19" s="1"/>
  <c r="Q77" i="19"/>
  <c r="V77" i="19" s="1"/>
  <c r="W77" i="19" s="1"/>
  <c r="Q245" i="19"/>
  <c r="V245" i="19" s="1"/>
  <c r="W245" i="19" s="1"/>
  <c r="Q310" i="19"/>
  <c r="V310" i="19" s="1"/>
  <c r="W310" i="19" s="1"/>
  <c r="Q143" i="19"/>
  <c r="V143" i="19" s="1"/>
  <c r="W143" i="19" s="1"/>
  <c r="J86" i="16"/>
  <c r="L86" i="16" s="1"/>
  <c r="U107" i="19"/>
  <c r="W107" i="19" s="1"/>
  <c r="Q198" i="19"/>
  <c r="V198" i="19" s="1"/>
  <c r="W198" i="19" s="1"/>
  <c r="J237" i="16"/>
  <c r="L237" i="16" s="1"/>
  <c r="J115" i="16"/>
  <c r="L115" i="16" s="1"/>
  <c r="J50" i="16"/>
  <c r="L50" i="16" s="1"/>
  <c r="J51" i="16"/>
  <c r="L51" i="16" s="1"/>
  <c r="J250" i="16"/>
  <c r="L250" i="16" s="1"/>
  <c r="J190" i="16"/>
  <c r="L190" i="16" s="1"/>
  <c r="J328" i="16"/>
  <c r="L328" i="16" s="1"/>
  <c r="J307" i="16"/>
  <c r="L307" i="16" s="1"/>
  <c r="J267" i="16"/>
  <c r="L267" i="16" s="1"/>
  <c r="J179" i="16"/>
  <c r="L179" i="16" s="1"/>
  <c r="J47" i="16"/>
  <c r="L47" i="16" s="1"/>
  <c r="J242" i="16"/>
  <c r="L242" i="16" s="1"/>
  <c r="J82" i="16"/>
  <c r="L82" i="16" s="1"/>
  <c r="J188" i="16"/>
  <c r="L188" i="16" s="1"/>
  <c r="J153" i="16"/>
  <c r="L153" i="16" s="1"/>
  <c r="J320" i="16"/>
  <c r="L320" i="16" s="1"/>
  <c r="J43" i="16"/>
  <c r="L43" i="16" s="1"/>
  <c r="J48" i="16"/>
  <c r="L48" i="16" s="1"/>
  <c r="J6" i="16"/>
  <c r="L6" i="16" s="1"/>
  <c r="J268" i="16"/>
  <c r="L268" i="16" s="1"/>
  <c r="J306" i="16"/>
  <c r="L306" i="16" s="1"/>
  <c r="Q69" i="19"/>
  <c r="V69" i="19" s="1"/>
  <c r="W69" i="19" s="1"/>
  <c r="Q187" i="19"/>
  <c r="V187" i="19" s="1"/>
  <c r="W187" i="19" s="1"/>
  <c r="Q31" i="19"/>
  <c r="V31" i="19" s="1"/>
  <c r="W31" i="19" s="1"/>
  <c r="Q112" i="19"/>
  <c r="V112" i="19" s="1"/>
  <c r="W112" i="19" s="1"/>
  <c r="Q296" i="19"/>
  <c r="V296" i="19" s="1"/>
  <c r="W296" i="19" s="1"/>
  <c r="Q200" i="19"/>
  <c r="V200" i="19" s="1"/>
  <c r="W200" i="19" s="1"/>
  <c r="Q233" i="19"/>
  <c r="V233" i="19" s="1"/>
  <c r="W233" i="19" s="1"/>
  <c r="Q172" i="19"/>
  <c r="V172" i="19" s="1"/>
  <c r="W172" i="19" s="1"/>
  <c r="Q323" i="19"/>
  <c r="V323" i="19" s="1"/>
  <c r="W323" i="19" s="1"/>
  <c r="Q298" i="19"/>
  <c r="V298" i="19" s="1"/>
  <c r="W298" i="19" s="1"/>
  <c r="Q128" i="19"/>
  <c r="V128" i="19" s="1"/>
  <c r="W128" i="19" s="1"/>
  <c r="Q51" i="19"/>
  <c r="V51" i="19" s="1"/>
  <c r="W51" i="19" s="1"/>
  <c r="Q193" i="19"/>
  <c r="V193" i="19" s="1"/>
  <c r="W193" i="19" s="1"/>
  <c r="Q163" i="19"/>
  <c r="V163" i="19" s="1"/>
  <c r="W163" i="19" s="1"/>
  <c r="Q189" i="19"/>
  <c r="V189" i="19" s="1"/>
  <c r="W189" i="19" s="1"/>
  <c r="Q210" i="19"/>
  <c r="V210" i="19" s="1"/>
  <c r="W210" i="19" s="1"/>
  <c r="Q145" i="19"/>
  <c r="V145" i="19" s="1"/>
  <c r="W145" i="19" s="1"/>
  <c r="J45" i="16"/>
  <c r="L45" i="16" s="1"/>
  <c r="J14" i="16"/>
  <c r="L14" i="16" s="1"/>
  <c r="J243" i="16"/>
  <c r="L243" i="16" s="1"/>
  <c r="J168" i="16"/>
  <c r="L168" i="16" s="1"/>
  <c r="U252" i="19"/>
  <c r="W252" i="19" s="1"/>
  <c r="J17" i="16"/>
  <c r="L17" i="16" s="1"/>
  <c r="U295" i="19"/>
  <c r="W295" i="19" s="1"/>
  <c r="Q81" i="19"/>
  <c r="V81" i="19" s="1"/>
  <c r="U236" i="19"/>
  <c r="W236" i="19" s="1"/>
  <c r="Q292" i="19"/>
  <c r="V292" i="19" s="1"/>
  <c r="W292" i="19" s="1"/>
  <c r="L173" i="19"/>
  <c r="J173" i="16"/>
  <c r="L173" i="16" s="1"/>
  <c r="L164" i="19"/>
  <c r="J164" i="16"/>
  <c r="L164" i="16" s="1"/>
  <c r="J81" i="16"/>
  <c r="L81" i="16" s="1"/>
  <c r="J38" i="16"/>
  <c r="L38" i="16" s="1"/>
  <c r="J109" i="16"/>
  <c r="L109" i="16" s="1"/>
  <c r="J110" i="16"/>
  <c r="L110" i="16" s="1"/>
  <c r="J215" i="16"/>
  <c r="L215" i="16" s="1"/>
  <c r="J71" i="16"/>
  <c r="L71" i="16" s="1"/>
  <c r="J31" i="16"/>
  <c r="L31" i="16" s="1"/>
  <c r="J172" i="16"/>
  <c r="L172" i="16" s="1"/>
  <c r="J170" i="16"/>
  <c r="L170" i="16" s="1"/>
  <c r="J83" i="16"/>
  <c r="L83" i="16" s="1"/>
  <c r="J132" i="16"/>
  <c r="L132" i="16" s="1"/>
  <c r="J278" i="16"/>
  <c r="L278" i="16" s="1"/>
  <c r="J220" i="16"/>
  <c r="L220" i="16" s="1"/>
  <c r="J248" i="16"/>
  <c r="L248" i="16" s="1"/>
  <c r="J212" i="16"/>
  <c r="L212" i="16" s="1"/>
  <c r="J245" i="16"/>
  <c r="L245" i="16" s="1"/>
  <c r="J226" i="16"/>
  <c r="L226" i="16" s="1"/>
  <c r="J102" i="16"/>
  <c r="L102" i="16" s="1"/>
  <c r="J181" i="16"/>
  <c r="L181" i="16" s="1"/>
  <c r="J333" i="16"/>
  <c r="L333" i="16" s="1"/>
  <c r="J108" i="16"/>
  <c r="L108" i="16" s="1"/>
  <c r="J259" i="16"/>
  <c r="L259" i="16" s="1"/>
  <c r="J41" i="16"/>
  <c r="L41" i="16" s="1"/>
  <c r="J171" i="16"/>
  <c r="L171" i="16" s="1"/>
  <c r="J321" i="16"/>
  <c r="L321" i="16" s="1"/>
  <c r="J229" i="16"/>
  <c r="L229" i="16" s="1"/>
  <c r="J8" i="16"/>
  <c r="L8" i="16" s="1"/>
  <c r="J61" i="16"/>
  <c r="L61" i="16" s="1"/>
  <c r="J139" i="16"/>
  <c r="L139" i="16" s="1"/>
  <c r="J330" i="16"/>
  <c r="L330" i="16" s="1"/>
  <c r="J36" i="16"/>
  <c r="L36" i="16" s="1"/>
  <c r="J217" i="16"/>
  <c r="L217" i="16" s="1"/>
  <c r="Q196" i="19"/>
  <c r="V196" i="19" s="1"/>
  <c r="W196" i="19" s="1"/>
  <c r="Q58" i="19"/>
  <c r="V58" i="19" s="1"/>
  <c r="W58" i="19" s="1"/>
  <c r="Q254" i="19"/>
  <c r="V254" i="19" s="1"/>
  <c r="W254" i="19" s="1"/>
  <c r="Q62" i="19"/>
  <c r="V62" i="19" s="1"/>
  <c r="W62" i="19" s="1"/>
  <c r="Q25" i="19"/>
  <c r="V25" i="19" s="1"/>
  <c r="W25" i="19" s="1"/>
  <c r="Q335" i="19"/>
  <c r="V335" i="19" s="1"/>
  <c r="W335" i="19" s="1"/>
  <c r="Q87" i="19"/>
  <c r="V87" i="19" s="1"/>
  <c r="W87" i="19" s="1"/>
  <c r="Q190" i="19"/>
  <c r="V190" i="19" s="1"/>
  <c r="W190" i="19" s="1"/>
  <c r="Q243" i="19"/>
  <c r="V243" i="19" s="1"/>
  <c r="W243" i="19" s="1"/>
  <c r="Q61" i="19"/>
  <c r="V61" i="19" s="1"/>
  <c r="W61" i="19" s="1"/>
  <c r="Q109" i="19"/>
  <c r="V109" i="19" s="1"/>
  <c r="W109" i="19" s="1"/>
  <c r="Q226" i="19"/>
  <c r="V226" i="19" s="1"/>
  <c r="W226" i="19" s="1"/>
  <c r="Q267" i="19"/>
  <c r="V267" i="19" s="1"/>
  <c r="W267" i="19" s="1"/>
  <c r="Q246" i="19"/>
  <c r="V246" i="19" s="1"/>
  <c r="W246" i="19" s="1"/>
  <c r="Q330" i="19"/>
  <c r="V330" i="19" s="1"/>
  <c r="W330" i="19" s="1"/>
  <c r="Q66" i="19"/>
  <c r="V66" i="19" s="1"/>
  <c r="W66" i="19" s="1"/>
  <c r="Q225" i="19"/>
  <c r="V225" i="19" s="1"/>
  <c r="W225" i="19" s="1"/>
  <c r="Q211" i="19"/>
  <c r="V211" i="19" s="1"/>
  <c r="W211" i="19" s="1"/>
  <c r="Q240" i="19"/>
  <c r="V240" i="19" s="1"/>
  <c r="W240" i="19" s="1"/>
  <c r="Q13" i="19"/>
  <c r="V13" i="19" s="1"/>
  <c r="W13" i="19" s="1"/>
  <c r="Q161" i="19"/>
  <c r="V161" i="19" s="1"/>
  <c r="W161" i="19" s="1"/>
  <c r="Q315" i="19"/>
  <c r="V315" i="19" s="1"/>
  <c r="W315" i="19" s="1"/>
  <c r="Q242" i="19"/>
  <c r="V242" i="19" s="1"/>
  <c r="W242" i="19" s="1"/>
  <c r="Q132" i="19"/>
  <c r="V132" i="19" s="1"/>
  <c r="W132" i="19" s="1"/>
  <c r="Q166" i="19"/>
  <c r="V166" i="19" s="1"/>
  <c r="W166" i="19" s="1"/>
  <c r="Q67" i="19"/>
  <c r="V67" i="19" s="1"/>
  <c r="W67" i="19" s="1"/>
  <c r="Q158" i="19"/>
  <c r="V158" i="19" s="1"/>
  <c r="W158" i="19" s="1"/>
  <c r="Q117" i="19"/>
  <c r="V117" i="19" s="1"/>
  <c r="W117" i="19" s="1"/>
  <c r="Q257" i="19"/>
  <c r="V257" i="19" s="1"/>
  <c r="W257" i="19" s="1"/>
  <c r="L156" i="19"/>
  <c r="J156" i="16"/>
  <c r="L156" i="16" s="1"/>
  <c r="L304" i="19"/>
  <c r="J304" i="16"/>
  <c r="L304" i="16" s="1"/>
  <c r="L235" i="19"/>
  <c r="J235" i="16"/>
  <c r="L235" i="16" s="1"/>
  <c r="L249" i="19"/>
  <c r="J249" i="16"/>
  <c r="L249" i="16" s="1"/>
  <c r="L299" i="19"/>
  <c r="J299" i="16"/>
  <c r="L299" i="16" s="1"/>
  <c r="J182" i="16"/>
  <c r="L182" i="16" s="1"/>
  <c r="J80" i="16"/>
  <c r="L80" i="16" s="1"/>
  <c r="J114" i="16"/>
  <c r="L114" i="16" s="1"/>
  <c r="J93" i="16"/>
  <c r="L93" i="16" s="1"/>
  <c r="J162" i="16"/>
  <c r="L162" i="16" s="1"/>
  <c r="J280" i="16"/>
  <c r="L280" i="16" s="1"/>
  <c r="J112" i="16"/>
  <c r="L112" i="16" s="1"/>
  <c r="J318" i="16"/>
  <c r="L318" i="16" s="1"/>
  <c r="J154" i="16"/>
  <c r="L154" i="16" s="1"/>
  <c r="J55" i="16"/>
  <c r="L55" i="16" s="1"/>
  <c r="J175" i="16"/>
  <c r="L175" i="16" s="1"/>
  <c r="J206" i="16"/>
  <c r="L206" i="16" s="1"/>
  <c r="J198" i="16"/>
  <c r="L198" i="16" s="1"/>
  <c r="J122" i="16"/>
  <c r="L122" i="16" s="1"/>
  <c r="J296" i="16"/>
  <c r="L296" i="16" s="1"/>
  <c r="J263" i="16"/>
  <c r="L263" i="16" s="1"/>
  <c r="J113" i="16"/>
  <c r="L113" i="16" s="1"/>
  <c r="J15" i="16"/>
  <c r="L15" i="16" s="1"/>
  <c r="J302" i="16"/>
  <c r="L302" i="16" s="1"/>
  <c r="J99" i="16"/>
  <c r="L99" i="16" s="1"/>
  <c r="J63" i="16"/>
  <c r="L63" i="16" s="1"/>
  <c r="J34" i="16"/>
  <c r="L34" i="16" s="1"/>
  <c r="J269" i="16"/>
  <c r="L269" i="16" s="1"/>
  <c r="J123" i="16"/>
  <c r="L123" i="16" s="1"/>
  <c r="J192" i="16"/>
  <c r="L192" i="16" s="1"/>
  <c r="J54" i="16"/>
  <c r="L54" i="16" s="1"/>
  <c r="J317" i="16"/>
  <c r="L317" i="16" s="1"/>
  <c r="J265" i="16"/>
  <c r="L265" i="16" s="1"/>
  <c r="J193" i="16"/>
  <c r="L193" i="16" s="1"/>
  <c r="J293" i="16"/>
  <c r="L293" i="16" s="1"/>
  <c r="J197" i="16"/>
  <c r="L197" i="16" s="1"/>
  <c r="J126" i="16"/>
  <c r="L126" i="16" s="1"/>
  <c r="J73" i="16"/>
  <c r="L73" i="16" s="1"/>
  <c r="Q180" i="19"/>
  <c r="V180" i="19" s="1"/>
  <c r="W180" i="19" s="1"/>
  <c r="Q105" i="19"/>
  <c r="V105" i="19" s="1"/>
  <c r="W105" i="19" s="1"/>
  <c r="Q36" i="19"/>
  <c r="V36" i="19" s="1"/>
  <c r="W36" i="19" s="1"/>
  <c r="Q290" i="19"/>
  <c r="V290" i="19" s="1"/>
  <c r="W290" i="19" s="1"/>
  <c r="Q215" i="19"/>
  <c r="V215" i="19" s="1"/>
  <c r="W215" i="19" s="1"/>
  <c r="Q116" i="19"/>
  <c r="V116" i="19" s="1"/>
  <c r="W116" i="19" s="1"/>
  <c r="Q194" i="19"/>
  <c r="V194" i="19" s="1"/>
  <c r="W194" i="19" s="1"/>
  <c r="Q327" i="19"/>
  <c r="V327" i="19" s="1"/>
  <c r="W327" i="19" s="1"/>
  <c r="Q220" i="19"/>
  <c r="V220" i="19" s="1"/>
  <c r="W220" i="19" s="1"/>
  <c r="Q178" i="19"/>
  <c r="V178" i="19" s="1"/>
  <c r="W178" i="19" s="1"/>
  <c r="Q146" i="19"/>
  <c r="V146" i="19" s="1"/>
  <c r="W146" i="19" s="1"/>
  <c r="Q88" i="19"/>
  <c r="V88" i="19" s="1"/>
  <c r="W88" i="19" s="1"/>
  <c r="Q133" i="19"/>
  <c r="V133" i="19" s="1"/>
  <c r="W133" i="19" s="1"/>
  <c r="Q15" i="19"/>
  <c r="V15" i="19" s="1"/>
  <c r="W15" i="19" s="1"/>
  <c r="Q281" i="19"/>
  <c r="V281" i="19" s="1"/>
  <c r="W281" i="19" s="1"/>
  <c r="Q32" i="19"/>
  <c r="V32" i="19" s="1"/>
  <c r="W32" i="19" s="1"/>
  <c r="Q82" i="19"/>
  <c r="V82" i="19" s="1"/>
  <c r="W82" i="19" s="1"/>
  <c r="Q191" i="19"/>
  <c r="V191" i="19" s="1"/>
  <c r="W191" i="19" s="1"/>
  <c r="Q71" i="19"/>
  <c r="V71" i="19" s="1"/>
  <c r="W71" i="19" s="1"/>
  <c r="Q41" i="19"/>
  <c r="V41" i="19" s="1"/>
  <c r="W41" i="19" s="1"/>
  <c r="Q283" i="19"/>
  <c r="V283" i="19" s="1"/>
  <c r="W283" i="19" s="1"/>
  <c r="Q278" i="19"/>
  <c r="V278" i="19" s="1"/>
  <c r="W278" i="19" s="1"/>
  <c r="Q8" i="19"/>
  <c r="V8" i="19" s="1"/>
  <c r="W8" i="19" s="1"/>
  <c r="Q115" i="19"/>
  <c r="V115" i="19" s="1"/>
  <c r="W115" i="19" s="1"/>
  <c r="Q177" i="19"/>
  <c r="V177" i="19" s="1"/>
  <c r="W177" i="19" s="1"/>
  <c r="Q334" i="19"/>
  <c r="V334" i="19" s="1"/>
  <c r="W334" i="19" s="1"/>
  <c r="Q247" i="19"/>
  <c r="V247" i="19" s="1"/>
  <c r="W247" i="19" s="1"/>
  <c r="Q207" i="19"/>
  <c r="V207" i="19" s="1"/>
  <c r="W207" i="19" s="1"/>
  <c r="Q263" i="19"/>
  <c r="V263" i="19" s="1"/>
  <c r="W263" i="19" s="1"/>
  <c r="Q171" i="19"/>
  <c r="V171" i="19" s="1"/>
  <c r="W171" i="19" s="1"/>
  <c r="L291" i="19"/>
  <c r="J291" i="16"/>
  <c r="L291" i="16" s="1"/>
  <c r="L203" i="19"/>
  <c r="J203" i="16"/>
  <c r="L203" i="16" s="1"/>
  <c r="L100" i="19"/>
  <c r="J100" i="16"/>
  <c r="L100" i="16" s="1"/>
  <c r="L127" i="19"/>
  <c r="J127" i="16"/>
  <c r="L127" i="16" s="1"/>
  <c r="L169" i="19"/>
  <c r="J169" i="16"/>
  <c r="L169" i="16" s="1"/>
  <c r="L282" i="19"/>
  <c r="J282" i="16"/>
  <c r="L282" i="16" s="1"/>
  <c r="J257" i="16"/>
  <c r="L257" i="16" s="1"/>
  <c r="J77" i="16"/>
  <c r="L77" i="16" s="1"/>
  <c r="J185" i="16"/>
  <c r="L185" i="16" s="1"/>
  <c r="J134" i="16"/>
  <c r="L134" i="16" s="1"/>
  <c r="J167" i="16"/>
  <c r="L167" i="16" s="1"/>
  <c r="J294" i="16"/>
  <c r="L294" i="16" s="1"/>
  <c r="J74" i="16"/>
  <c r="L74" i="16" s="1"/>
  <c r="J120" i="16"/>
  <c r="L120" i="16" s="1"/>
  <c r="J285" i="16"/>
  <c r="L285" i="16" s="1"/>
  <c r="J111" i="16"/>
  <c r="L111" i="16" s="1"/>
  <c r="J221" i="16"/>
  <c r="L221" i="16" s="1"/>
  <c r="J133" i="16"/>
  <c r="L133" i="16" s="1"/>
  <c r="J59" i="16"/>
  <c r="L59" i="16" s="1"/>
  <c r="J184" i="16"/>
  <c r="L184" i="16" s="1"/>
  <c r="J218" i="16"/>
  <c r="L218" i="16" s="1"/>
  <c r="J236" i="16"/>
  <c r="L236" i="16" s="1"/>
  <c r="J33" i="16"/>
  <c r="L33" i="16" s="1"/>
  <c r="J326" i="16"/>
  <c r="L326" i="16" s="1"/>
  <c r="J219" i="16"/>
  <c r="L219" i="16" s="1"/>
  <c r="J312" i="16"/>
  <c r="L312" i="16" s="1"/>
  <c r="J159" i="16"/>
  <c r="L159" i="16" s="1"/>
  <c r="J52" i="16"/>
  <c r="L52" i="16" s="1"/>
  <c r="J20" i="16"/>
  <c r="L20" i="16" s="1"/>
  <c r="J98" i="16"/>
  <c r="L98" i="16" s="1"/>
  <c r="J65" i="16"/>
  <c r="L65" i="16" s="1"/>
  <c r="J327" i="16"/>
  <c r="L327" i="16" s="1"/>
  <c r="J209" i="16"/>
  <c r="L209" i="16" s="1"/>
  <c r="J298" i="16"/>
  <c r="L298" i="16" s="1"/>
  <c r="J292" i="16"/>
  <c r="L292" i="16" s="1"/>
  <c r="J70" i="16"/>
  <c r="L70" i="16" s="1"/>
  <c r="J314" i="16"/>
  <c r="L314" i="16" s="1"/>
  <c r="J252" i="16"/>
  <c r="L252" i="16" s="1"/>
  <c r="J163" i="16"/>
  <c r="L163" i="16" s="1"/>
  <c r="J91" i="16"/>
  <c r="L91" i="16" s="1"/>
  <c r="Q149" i="19"/>
  <c r="V149" i="19" s="1"/>
  <c r="W149" i="19" s="1"/>
  <c r="Q317" i="19"/>
  <c r="V317" i="19" s="1"/>
  <c r="W317" i="19" s="1"/>
  <c r="Q199" i="19"/>
  <c r="V199" i="19" s="1"/>
  <c r="W199" i="19" s="1"/>
  <c r="Q250" i="19"/>
  <c r="V250" i="19" s="1"/>
  <c r="W250" i="19" s="1"/>
  <c r="Q130" i="19"/>
  <c r="V130" i="19" s="1"/>
  <c r="W130" i="19" s="1"/>
  <c r="Q114" i="19"/>
  <c r="V114" i="19" s="1"/>
  <c r="W114" i="19" s="1"/>
  <c r="Q140" i="19"/>
  <c r="V140" i="19" s="1"/>
  <c r="W140" i="19" s="1"/>
  <c r="Q268" i="19"/>
  <c r="V268" i="19" s="1"/>
  <c r="W268" i="19" s="1"/>
  <c r="Q302" i="19"/>
  <c r="V302" i="19" s="1"/>
  <c r="W302" i="19" s="1"/>
  <c r="Q206" i="19"/>
  <c r="V206" i="19" s="1"/>
  <c r="W206" i="19" s="1"/>
  <c r="Q176" i="19"/>
  <c r="V176" i="19" s="1"/>
  <c r="W176" i="19" s="1"/>
  <c r="Q148" i="19"/>
  <c r="V148" i="19" s="1"/>
  <c r="W148" i="19" s="1"/>
  <c r="Q185" i="19"/>
  <c r="V185" i="19" s="1"/>
  <c r="W185" i="19" s="1"/>
  <c r="Q326" i="19"/>
  <c r="V326" i="19" s="1"/>
  <c r="W326" i="19" s="1"/>
  <c r="Q219" i="19"/>
  <c r="V219" i="19" s="1"/>
  <c r="W219" i="19" s="1"/>
  <c r="Q106" i="19"/>
  <c r="V106" i="19" s="1"/>
  <c r="W106" i="19" s="1"/>
  <c r="Q137" i="19"/>
  <c r="V137" i="19" s="1"/>
  <c r="W137" i="19" s="1"/>
  <c r="Q38" i="19"/>
  <c r="V38" i="19" s="1"/>
  <c r="W38" i="19" s="1"/>
  <c r="Q162" i="19"/>
  <c r="V162" i="19" s="1"/>
  <c r="W162" i="19" s="1"/>
  <c r="Q269" i="19"/>
  <c r="V269" i="19" s="1"/>
  <c r="W269" i="19" s="1"/>
  <c r="Q104" i="19"/>
  <c r="V104" i="19" s="1"/>
  <c r="W104" i="19" s="1"/>
  <c r="Q241" i="19"/>
  <c r="V241" i="19" s="1"/>
  <c r="W241" i="19" s="1"/>
  <c r="Q313" i="19"/>
  <c r="V313" i="19" s="1"/>
  <c r="W313" i="19" s="1"/>
  <c r="Q93" i="19"/>
  <c r="V93" i="19" s="1"/>
  <c r="W93" i="19" s="1"/>
  <c r="Q175" i="19"/>
  <c r="V175" i="19" s="1"/>
  <c r="W175" i="19" s="1"/>
  <c r="Q320" i="19"/>
  <c r="V320" i="19" s="1"/>
  <c r="W320" i="19" s="1"/>
  <c r="Q139" i="19"/>
  <c r="V139" i="19" s="1"/>
  <c r="W139" i="19" s="1"/>
  <c r="Q129" i="19"/>
  <c r="V129" i="19" s="1"/>
  <c r="W129" i="19" s="1"/>
  <c r="Q49" i="19"/>
  <c r="V49" i="19" s="1"/>
  <c r="W49" i="19" s="1"/>
  <c r="Q75" i="19"/>
  <c r="V75" i="19" s="1"/>
  <c r="W75" i="19" s="1"/>
  <c r="Q262" i="19"/>
  <c r="V262" i="19" s="1"/>
  <c r="W262" i="19" s="1"/>
  <c r="Q6" i="19"/>
  <c r="V6" i="19" s="1"/>
  <c r="W6" i="19" s="1"/>
  <c r="Q234" i="19"/>
  <c r="V234" i="19" s="1"/>
  <c r="W234" i="19" s="1"/>
  <c r="Q188" i="19"/>
  <c r="V188" i="19" s="1"/>
  <c r="W188" i="19" s="1"/>
  <c r="Q260" i="19"/>
  <c r="V260" i="19" s="1"/>
  <c r="W260" i="19" s="1"/>
  <c r="L101" i="19"/>
  <c r="J101" i="16"/>
  <c r="L101" i="16" s="1"/>
  <c r="J149" i="16"/>
  <c r="L149" i="16" s="1"/>
  <c r="J191" i="16"/>
  <c r="L191" i="16" s="1"/>
  <c r="J118" i="16"/>
  <c r="L118" i="16" s="1"/>
  <c r="J254" i="16"/>
  <c r="L254" i="16" s="1"/>
  <c r="J76" i="16"/>
  <c r="L76" i="16" s="1"/>
  <c r="J66" i="16"/>
  <c r="L66" i="16" s="1"/>
  <c r="J309" i="16"/>
  <c r="L309" i="16" s="1"/>
  <c r="J233" i="16"/>
  <c r="L233" i="16" s="1"/>
  <c r="J18" i="16"/>
  <c r="L18" i="16" s="1"/>
  <c r="J161" i="16"/>
  <c r="L161" i="16" s="1"/>
  <c r="J335" i="16"/>
  <c r="L335" i="16" s="1"/>
  <c r="J87" i="16"/>
  <c r="L87" i="16" s="1"/>
  <c r="J276" i="16"/>
  <c r="L276" i="16" s="1"/>
  <c r="J103" i="16"/>
  <c r="L103" i="16" s="1"/>
  <c r="J119" i="16"/>
  <c r="L119" i="16" s="1"/>
  <c r="J138" i="16"/>
  <c r="L138" i="16" s="1"/>
  <c r="J128" i="16"/>
  <c r="L128" i="16" s="1"/>
  <c r="J27" i="16"/>
  <c r="L27" i="16" s="1"/>
  <c r="J231" i="16"/>
  <c r="L231" i="16" s="1"/>
  <c r="J143" i="16"/>
  <c r="L143" i="16" s="1"/>
  <c r="J225" i="16"/>
  <c r="L225" i="16" s="1"/>
  <c r="J40" i="16"/>
  <c r="L40" i="16" s="1"/>
  <c r="J142" i="16"/>
  <c r="L142" i="16" s="1"/>
  <c r="J316" i="16"/>
  <c r="L316" i="16" s="1"/>
  <c r="J105" i="16"/>
  <c r="L105" i="16" s="1"/>
  <c r="J224" i="16"/>
  <c r="L224" i="16" s="1"/>
  <c r="J208" i="16"/>
  <c r="L208" i="16" s="1"/>
  <c r="J332" i="16"/>
  <c r="L332" i="16" s="1"/>
  <c r="J313" i="16"/>
  <c r="L313" i="16" s="1"/>
  <c r="J84" i="16"/>
  <c r="L84" i="16" s="1"/>
  <c r="J247" i="16"/>
  <c r="L247" i="16" s="1"/>
  <c r="I348" i="10"/>
  <c r="J5" i="10"/>
  <c r="Q301" i="19"/>
  <c r="V301" i="19" s="1"/>
  <c r="W301" i="19" s="1"/>
  <c r="Q89" i="19"/>
  <c r="V89" i="19" s="1"/>
  <c r="W89" i="19" s="1"/>
  <c r="Q14" i="19"/>
  <c r="V14" i="19" s="1"/>
  <c r="W14" i="19" s="1"/>
  <c r="Q261" i="19"/>
  <c r="V261" i="19" s="1"/>
  <c r="W261" i="19" s="1"/>
  <c r="Q64" i="19"/>
  <c r="V64" i="19" s="1"/>
  <c r="W64" i="19" s="1"/>
  <c r="Q21" i="19"/>
  <c r="V21" i="19" s="1"/>
  <c r="W21" i="19" s="1"/>
  <c r="Q205" i="19"/>
  <c r="V205" i="19" s="1"/>
  <c r="W205" i="19" s="1"/>
  <c r="Q186" i="19"/>
  <c r="V186" i="19" s="1"/>
  <c r="W186" i="19" s="1"/>
  <c r="Q59" i="19"/>
  <c r="V59" i="19" s="1"/>
  <c r="W59" i="19" s="1"/>
  <c r="Q214" i="19"/>
  <c r="V214" i="19" s="1"/>
  <c r="W214" i="19" s="1"/>
  <c r="Q97" i="19"/>
  <c r="V97" i="19" s="1"/>
  <c r="W97" i="19" s="1"/>
  <c r="Q53" i="19"/>
  <c r="V53" i="19" s="1"/>
  <c r="W53" i="19" s="1"/>
  <c r="Q118" i="19"/>
  <c r="V118" i="19" s="1"/>
  <c r="W118" i="19" s="1"/>
  <c r="Q138" i="19"/>
  <c r="V138" i="19" s="1"/>
  <c r="W138" i="19" s="1"/>
  <c r="Q94" i="19"/>
  <c r="V94" i="19" s="1"/>
  <c r="W94" i="19" s="1"/>
  <c r="Q227" i="19"/>
  <c r="V227" i="19" s="1"/>
  <c r="W227" i="19" s="1"/>
  <c r="Q141" i="19"/>
  <c r="V141" i="19" s="1"/>
  <c r="W141" i="19" s="1"/>
  <c r="Q182" i="19"/>
  <c r="V182" i="19" s="1"/>
  <c r="W182" i="19" s="1"/>
  <c r="Q113" i="19"/>
  <c r="V113" i="19" s="1"/>
  <c r="W113" i="19" s="1"/>
  <c r="Q65" i="19"/>
  <c r="V65" i="19" s="1"/>
  <c r="W65" i="19" s="1"/>
  <c r="Q111" i="19"/>
  <c r="V111" i="19" s="1"/>
  <c r="W111" i="19" s="1"/>
  <c r="Q124" i="19"/>
  <c r="V124" i="19" s="1"/>
  <c r="W124" i="19" s="1"/>
  <c r="Q150" i="19"/>
  <c r="V150" i="19" s="1"/>
  <c r="W150" i="19" s="1"/>
  <c r="Q102" i="19"/>
  <c r="V102" i="19" s="1"/>
  <c r="W102" i="19" s="1"/>
  <c r="Q167" i="19"/>
  <c r="V167" i="19" s="1"/>
  <c r="W167" i="19" s="1"/>
  <c r="Q98" i="19"/>
  <c r="V98" i="19" s="1"/>
  <c r="W98" i="19" s="1"/>
  <c r="Q60" i="19"/>
  <c r="V60" i="19" s="1"/>
  <c r="W60" i="19" s="1"/>
  <c r="Q16" i="19"/>
  <c r="V16" i="19" s="1"/>
  <c r="W16" i="19" s="1"/>
  <c r="Q237" i="19"/>
  <c r="V237" i="19" s="1"/>
  <c r="W237" i="19" s="1"/>
  <c r="Q28" i="19"/>
  <c r="V28" i="19" s="1"/>
  <c r="W28" i="19" s="1"/>
  <c r="Q79" i="19"/>
  <c r="V79" i="19" s="1"/>
  <c r="W79" i="19" s="1"/>
  <c r="Q86" i="19"/>
  <c r="V86" i="19" s="1"/>
  <c r="W86" i="19" s="1"/>
  <c r="Q239" i="19"/>
  <c r="V239" i="19" s="1"/>
  <c r="W239" i="19" s="1"/>
  <c r="Q293" i="19"/>
  <c r="V293" i="19" s="1"/>
  <c r="W293" i="19" s="1"/>
  <c r="Q325" i="19"/>
  <c r="V325" i="19" s="1"/>
  <c r="W325" i="19" s="1"/>
  <c r="L152" i="19"/>
  <c r="J152" i="16"/>
  <c r="L152" i="16" s="1"/>
  <c r="L271" i="19"/>
  <c r="J271" i="16"/>
  <c r="L271" i="16" s="1"/>
  <c r="W81" i="19"/>
  <c r="W30" i="19"/>
  <c r="W216" i="19"/>
  <c r="W29" i="19"/>
  <c r="W228" i="19"/>
  <c r="W10" i="19"/>
  <c r="W322" i="19"/>
  <c r="W266" i="19"/>
  <c r="W11" i="19"/>
  <c r="W258" i="19"/>
  <c r="W270" i="19"/>
  <c r="W9" i="19"/>
  <c r="W232" i="19"/>
  <c r="W12" i="19"/>
  <c r="Q125" i="19"/>
  <c r="V125" i="19" s="1"/>
  <c r="U125" i="19"/>
  <c r="W230" i="19"/>
  <c r="W331" i="19"/>
  <c r="W329" i="19"/>
  <c r="L270" i="16"/>
  <c r="L136" i="16"/>
  <c r="L160" i="16"/>
  <c r="L30" i="16"/>
  <c r="L29" i="16"/>
  <c r="L329" i="16"/>
  <c r="L322" i="16"/>
  <c r="L331" i="16"/>
  <c r="L230" i="16"/>
  <c r="L258" i="16"/>
  <c r="L9" i="16"/>
  <c r="L12" i="16"/>
  <c r="L232" i="16"/>
  <c r="L10" i="16"/>
  <c r="L68" i="16"/>
  <c r="L11" i="16"/>
  <c r="L266" i="16"/>
  <c r="L165" i="16"/>
  <c r="L216" i="16"/>
  <c r="W253" i="19" l="1"/>
  <c r="Q46" i="19"/>
  <c r="V46" i="19" s="1"/>
  <c r="W46" i="19" s="1"/>
  <c r="W222" i="19"/>
  <c r="Q319" i="19"/>
  <c r="V319" i="19" s="1"/>
  <c r="W319" i="19" s="1"/>
  <c r="Q279" i="19"/>
  <c r="V279" i="19" s="1"/>
  <c r="W279" i="19" s="1"/>
  <c r="U56" i="19"/>
  <c r="W56" i="19" s="1"/>
  <c r="Q131" i="19"/>
  <c r="V131" i="19" s="1"/>
  <c r="W131" i="19" s="1"/>
  <c r="Q244" i="19"/>
  <c r="V244" i="19" s="1"/>
  <c r="W244" i="19" s="1"/>
  <c r="U35" i="19"/>
  <c r="Q35" i="19"/>
  <c r="V35" i="19" s="1"/>
  <c r="R198" i="16"/>
  <c r="S198" i="16" s="1"/>
  <c r="X198" i="16" s="1"/>
  <c r="R269" i="16"/>
  <c r="S269" i="16" s="1"/>
  <c r="X269" i="16" s="1"/>
  <c r="R99" i="16"/>
  <c r="S99" i="16" s="1"/>
  <c r="X99" i="16" s="1"/>
  <c r="R263" i="16"/>
  <c r="S263" i="16" s="1"/>
  <c r="X263" i="16" s="1"/>
  <c r="R206" i="16"/>
  <c r="S206" i="16" s="1"/>
  <c r="X206" i="16" s="1"/>
  <c r="R318" i="16"/>
  <c r="S318" i="16" s="1"/>
  <c r="X318" i="16" s="1"/>
  <c r="R50" i="16"/>
  <c r="S50" i="16" s="1"/>
  <c r="X50" i="16" s="1"/>
  <c r="R196" i="16"/>
  <c r="S196" i="16" s="1"/>
  <c r="X196" i="16" s="1"/>
  <c r="R73" i="16"/>
  <c r="S73" i="16" s="1"/>
  <c r="X73" i="16" s="1"/>
  <c r="R260" i="16"/>
  <c r="S260" i="16" s="1"/>
  <c r="X260" i="16" s="1"/>
  <c r="R316" i="16"/>
  <c r="S316" i="16" s="1"/>
  <c r="X316" i="16" s="1"/>
  <c r="R283" i="16"/>
  <c r="S283" i="16" s="1"/>
  <c r="X283" i="16" s="1"/>
  <c r="R23" i="16"/>
  <c r="S23" i="16" s="1"/>
  <c r="X23" i="16" s="1"/>
  <c r="R22" i="16"/>
  <c r="S22" i="16" s="1"/>
  <c r="X22" i="16" s="1"/>
  <c r="R104" i="16"/>
  <c r="S104" i="16" s="1"/>
  <c r="X104" i="16" s="1"/>
  <c r="R179" i="16"/>
  <c r="S179" i="16" s="1"/>
  <c r="X179" i="16" s="1"/>
  <c r="R264" i="16"/>
  <c r="S264" i="16" s="1"/>
  <c r="X264" i="16" s="1"/>
  <c r="R176" i="16"/>
  <c r="S176" i="16" s="1"/>
  <c r="X176" i="16" s="1"/>
  <c r="R93" i="16"/>
  <c r="S93" i="16" s="1"/>
  <c r="X93" i="16" s="1"/>
  <c r="R169" i="16"/>
  <c r="S169" i="16" s="1"/>
  <c r="X169" i="16" s="1"/>
  <c r="R173" i="16"/>
  <c r="S173" i="16" s="1"/>
  <c r="X173" i="16" s="1"/>
  <c r="R137" i="16"/>
  <c r="S137" i="16" s="1"/>
  <c r="X137" i="16" s="1"/>
  <c r="R256" i="16"/>
  <c r="S256" i="16" s="1"/>
  <c r="X256" i="16" s="1"/>
  <c r="R185" i="16"/>
  <c r="S185" i="16" s="1"/>
  <c r="X185" i="16" s="1"/>
  <c r="R129" i="16"/>
  <c r="S129" i="16" s="1"/>
  <c r="X129" i="16" s="1"/>
  <c r="R52" i="16"/>
  <c r="S52" i="16" s="1"/>
  <c r="X52" i="16" s="1"/>
  <c r="R326" i="16"/>
  <c r="S326" i="16" s="1"/>
  <c r="X326" i="16" s="1"/>
  <c r="R184" i="16"/>
  <c r="S184" i="16" s="1"/>
  <c r="X184" i="16" s="1"/>
  <c r="R111" i="16"/>
  <c r="S111" i="16" s="1"/>
  <c r="X111" i="16" s="1"/>
  <c r="R294" i="16"/>
  <c r="S294" i="16" s="1"/>
  <c r="X294" i="16" s="1"/>
  <c r="R84" i="16"/>
  <c r="S84" i="16" s="1"/>
  <c r="X84" i="16" s="1"/>
  <c r="R314" i="16"/>
  <c r="S314" i="16" s="1"/>
  <c r="X314" i="16" s="1"/>
  <c r="R321" i="16"/>
  <c r="S321" i="16" s="1"/>
  <c r="X321" i="16" s="1"/>
  <c r="R118" i="16"/>
  <c r="S118" i="16" s="1"/>
  <c r="X118" i="16" s="1"/>
  <c r="R211" i="16"/>
  <c r="S211" i="16" s="1"/>
  <c r="X211" i="16" s="1"/>
  <c r="R160" i="16"/>
  <c r="S160" i="16" s="1"/>
  <c r="X160" i="16" s="1"/>
  <c r="R146" i="16"/>
  <c r="S146" i="16" s="1"/>
  <c r="X146" i="16" s="1"/>
  <c r="R49" i="16"/>
  <c r="S49" i="16" s="1"/>
  <c r="X49" i="16" s="1"/>
  <c r="R250" i="16"/>
  <c r="S250" i="16" s="1"/>
  <c r="X250" i="16" s="1"/>
  <c r="R79" i="16"/>
  <c r="S79" i="16" s="1"/>
  <c r="X79" i="16" s="1"/>
  <c r="R293" i="16"/>
  <c r="S293" i="16" s="1"/>
  <c r="X293" i="16" s="1"/>
  <c r="R141" i="16"/>
  <c r="S141" i="16" s="1"/>
  <c r="X141" i="16" s="1"/>
  <c r="R277" i="16"/>
  <c r="S277" i="16" s="1"/>
  <c r="X277" i="16" s="1"/>
  <c r="U169" i="19"/>
  <c r="Q169" i="19"/>
  <c r="V169" i="19" s="1"/>
  <c r="U291" i="19"/>
  <c r="Q291" i="19"/>
  <c r="V291" i="19" s="1"/>
  <c r="U164" i="19"/>
  <c r="Q164" i="19"/>
  <c r="V164" i="19" s="1"/>
  <c r="U152" i="19"/>
  <c r="Q152" i="19"/>
  <c r="V152" i="19" s="1"/>
  <c r="U299" i="19"/>
  <c r="Q299" i="19"/>
  <c r="V299" i="19" s="1"/>
  <c r="U156" i="19"/>
  <c r="Q156" i="19"/>
  <c r="V156" i="19" s="1"/>
  <c r="R77" i="16"/>
  <c r="S77" i="16" s="1"/>
  <c r="X77" i="16" s="1"/>
  <c r="U127" i="19"/>
  <c r="Q127" i="19"/>
  <c r="V127" i="19" s="1"/>
  <c r="U173" i="19"/>
  <c r="Q173" i="19"/>
  <c r="V173" i="19" s="1"/>
  <c r="U249" i="19"/>
  <c r="Q249" i="19"/>
  <c r="V249" i="19" s="1"/>
  <c r="R216" i="16"/>
  <c r="S216" i="16" s="1"/>
  <c r="X216" i="16" s="1"/>
  <c r="R15" i="16"/>
  <c r="S15" i="16" s="1"/>
  <c r="X15" i="16" s="1"/>
  <c r="R122" i="16"/>
  <c r="S122" i="16" s="1"/>
  <c r="X122" i="16" s="1"/>
  <c r="R55" i="16"/>
  <c r="S55" i="16" s="1"/>
  <c r="X55" i="16" s="1"/>
  <c r="R280" i="16"/>
  <c r="S280" i="16" s="1"/>
  <c r="X280" i="16" s="1"/>
  <c r="R69" i="16"/>
  <c r="S69" i="16" s="1"/>
  <c r="X69" i="16" s="1"/>
  <c r="R244" i="16"/>
  <c r="S244" i="16" s="1"/>
  <c r="X244" i="16" s="1"/>
  <c r="R313" i="16"/>
  <c r="S313" i="16" s="1"/>
  <c r="X313" i="16" s="1"/>
  <c r="R70" i="16"/>
  <c r="S70" i="16" s="1"/>
  <c r="X70" i="16" s="1"/>
  <c r="R237" i="16"/>
  <c r="S237" i="16" s="1"/>
  <c r="X237" i="16" s="1"/>
  <c r="R182" i="16"/>
  <c r="S182" i="16" s="1"/>
  <c r="X182" i="16" s="1"/>
  <c r="R25" i="16"/>
  <c r="S25" i="16" s="1"/>
  <c r="X25" i="16" s="1"/>
  <c r="R324" i="16"/>
  <c r="S324" i="16" s="1"/>
  <c r="X324" i="16" s="1"/>
  <c r="R267" i="16"/>
  <c r="S267" i="16" s="1"/>
  <c r="X267" i="16" s="1"/>
  <c r="R311" i="16"/>
  <c r="S311" i="16" s="1"/>
  <c r="X311" i="16" s="1"/>
  <c r="R89" i="16"/>
  <c r="S89" i="16" s="1"/>
  <c r="X89" i="16" s="1"/>
  <c r="R271" i="16"/>
  <c r="S271" i="16" s="1"/>
  <c r="X271" i="16" s="1"/>
  <c r="R230" i="16"/>
  <c r="S230" i="16" s="1"/>
  <c r="X230" i="16" s="1"/>
  <c r="R289" i="16"/>
  <c r="S289" i="16" s="1"/>
  <c r="X289" i="16" s="1"/>
  <c r="R131" i="16"/>
  <c r="S131" i="16" s="1"/>
  <c r="X131" i="16" s="1"/>
  <c r="R72" i="16"/>
  <c r="S72" i="16" s="1"/>
  <c r="X72" i="16" s="1"/>
  <c r="R98" i="16"/>
  <c r="S98" i="16" s="1"/>
  <c r="X98" i="16" s="1"/>
  <c r="R312" i="16"/>
  <c r="S312" i="16" s="1"/>
  <c r="X312" i="16" s="1"/>
  <c r="R236" i="16"/>
  <c r="S236" i="16" s="1"/>
  <c r="X236" i="16" s="1"/>
  <c r="R133" i="16"/>
  <c r="S133" i="16" s="1"/>
  <c r="X133" i="16" s="1"/>
  <c r="R306" i="16"/>
  <c r="S306" i="16" s="1"/>
  <c r="X306" i="16" s="1"/>
  <c r="R201" i="16"/>
  <c r="S201" i="16" s="1"/>
  <c r="X201" i="16" s="1"/>
  <c r="R262" i="16"/>
  <c r="S262" i="16" s="1"/>
  <c r="X262" i="16" s="1"/>
  <c r="R174" i="16"/>
  <c r="S174" i="16" s="1"/>
  <c r="Z174" i="19" s="1"/>
  <c r="AB174" i="19" s="1"/>
  <c r="R42" i="16"/>
  <c r="S42" i="16" s="1"/>
  <c r="X42" i="16" s="1"/>
  <c r="R227" i="16"/>
  <c r="S227" i="16" s="1"/>
  <c r="X227" i="16" s="1"/>
  <c r="R28" i="16"/>
  <c r="S28" i="16" s="1"/>
  <c r="X28" i="16" s="1"/>
  <c r="R223" i="16"/>
  <c r="S223" i="16" s="1"/>
  <c r="U223" i="16" s="1"/>
  <c r="R64" i="16"/>
  <c r="S64" i="16" s="1"/>
  <c r="X64" i="16" s="1"/>
  <c r="R254" i="16"/>
  <c r="S254" i="16" s="1"/>
  <c r="X254" i="16" s="1"/>
  <c r="R286" i="16"/>
  <c r="S286" i="16" s="1"/>
  <c r="X286" i="16" s="1"/>
  <c r="R75" i="16"/>
  <c r="S75" i="16" s="1"/>
  <c r="X75" i="16" s="1"/>
  <c r="R37" i="16"/>
  <c r="S37" i="16" s="1"/>
  <c r="X37" i="16" s="1"/>
  <c r="R257" i="16"/>
  <c r="S257" i="16" s="1"/>
  <c r="Z257" i="19" s="1"/>
  <c r="AB257" i="19" s="1"/>
  <c r="U100" i="19"/>
  <c r="Q100" i="19"/>
  <c r="V100" i="19" s="1"/>
  <c r="R231" i="16"/>
  <c r="S231" i="16" s="1"/>
  <c r="X231" i="16" s="1"/>
  <c r="R276" i="16"/>
  <c r="S276" i="16" s="1"/>
  <c r="X276" i="16" s="1"/>
  <c r="R309" i="16"/>
  <c r="S309" i="16" s="1"/>
  <c r="X309" i="16" s="1"/>
  <c r="R300" i="16"/>
  <c r="S300" i="16" s="1"/>
  <c r="X300" i="16" s="1"/>
  <c r="R272" i="16"/>
  <c r="S272" i="16" s="1"/>
  <c r="X272" i="16" s="1"/>
  <c r="R197" i="16"/>
  <c r="S197" i="16" s="1"/>
  <c r="X197" i="16" s="1"/>
  <c r="R130" i="16"/>
  <c r="S130" i="16" s="1"/>
  <c r="X130" i="16" s="1"/>
  <c r="R123" i="16"/>
  <c r="S123" i="16" s="1"/>
  <c r="Z123" i="19" s="1"/>
  <c r="R90" i="16"/>
  <c r="S90" i="16" s="1"/>
  <c r="X90" i="16" s="1"/>
  <c r="R288" i="16"/>
  <c r="S288" i="16" s="1"/>
  <c r="X288" i="16" s="1"/>
  <c r="R243" i="16"/>
  <c r="S243" i="16" s="1"/>
  <c r="X243" i="16" s="1"/>
  <c r="R47" i="16"/>
  <c r="S47" i="16" s="1"/>
  <c r="X47" i="16" s="1"/>
  <c r="R53" i="16"/>
  <c r="S53" i="16" s="1"/>
  <c r="X53" i="16" s="1"/>
  <c r="R151" i="16"/>
  <c r="S151" i="16" s="1"/>
  <c r="U151" i="16" s="1"/>
  <c r="R203" i="16"/>
  <c r="S203" i="16" s="1"/>
  <c r="X203" i="16" s="1"/>
  <c r="R127" i="16"/>
  <c r="S127" i="16" s="1"/>
  <c r="X127" i="16" s="1"/>
  <c r="R222" i="16"/>
  <c r="S222" i="16" s="1"/>
  <c r="X222" i="16" s="1"/>
  <c r="R177" i="16"/>
  <c r="S177" i="16" s="1"/>
  <c r="X177" i="16" s="1"/>
  <c r="R110" i="16"/>
  <c r="S110" i="16" s="1"/>
  <c r="X110" i="16" s="1"/>
  <c r="R13" i="16"/>
  <c r="S13" i="16" s="1"/>
  <c r="X13" i="16" s="1"/>
  <c r="R259" i="16"/>
  <c r="S259" i="16" s="1"/>
  <c r="X259" i="16" s="1"/>
  <c r="R102" i="16"/>
  <c r="S102" i="16" s="1"/>
  <c r="X102" i="16" s="1"/>
  <c r="R212" i="16"/>
  <c r="S212" i="16" s="1"/>
  <c r="Z212" i="19" s="1"/>
  <c r="AB212" i="19" s="1"/>
  <c r="R278" i="16"/>
  <c r="S278" i="16" s="1"/>
  <c r="X278" i="16" s="1"/>
  <c r="R274" i="16"/>
  <c r="S274" i="16" s="1"/>
  <c r="X274" i="16" s="1"/>
  <c r="R107" i="16"/>
  <c r="S107" i="16" s="1"/>
  <c r="X107" i="16" s="1"/>
  <c r="R297" i="16"/>
  <c r="S297" i="16" s="1"/>
  <c r="X297" i="16" s="1"/>
  <c r="R124" i="16"/>
  <c r="S124" i="16" s="1"/>
  <c r="X124" i="16" s="1"/>
  <c r="R307" i="16"/>
  <c r="S307" i="16" s="1"/>
  <c r="X307" i="16" s="1"/>
  <c r="R214" i="16"/>
  <c r="S214" i="16" s="1"/>
  <c r="X214" i="16" s="1"/>
  <c r="R91" i="16"/>
  <c r="S91" i="16" s="1"/>
  <c r="X91" i="16" s="1"/>
  <c r="R44" i="16"/>
  <c r="S44" i="16" s="1"/>
  <c r="X44" i="16" s="1"/>
  <c r="R265" i="16"/>
  <c r="S265" i="16" s="1"/>
  <c r="X265" i="16" s="1"/>
  <c r="R85" i="16"/>
  <c r="S85" i="16" s="1"/>
  <c r="X85" i="16" s="1"/>
  <c r="U235" i="19"/>
  <c r="Q235" i="19"/>
  <c r="V235" i="19" s="1"/>
  <c r="R162" i="16"/>
  <c r="S162" i="16" s="1"/>
  <c r="X162" i="16" s="1"/>
  <c r="R217" i="16"/>
  <c r="S217" i="16" s="1"/>
  <c r="X217" i="16" s="1"/>
  <c r="R187" i="16"/>
  <c r="S187" i="16" s="1"/>
  <c r="X187" i="16" s="1"/>
  <c r="R68" i="16"/>
  <c r="S68" i="16" s="1"/>
  <c r="X68" i="16" s="1"/>
  <c r="R153" i="16"/>
  <c r="S153" i="16" s="1"/>
  <c r="X153" i="16" s="1"/>
  <c r="R246" i="16"/>
  <c r="S246" i="16" s="1"/>
  <c r="X246" i="16" s="1"/>
  <c r="R166" i="16"/>
  <c r="S166" i="16" s="1"/>
  <c r="X166" i="16" s="1"/>
  <c r="R275" i="16"/>
  <c r="S275" i="16" s="1"/>
  <c r="X275" i="16" s="1"/>
  <c r="R62" i="16"/>
  <c r="S62" i="16" s="1"/>
  <c r="X62" i="16" s="1"/>
  <c r="R94" i="16"/>
  <c r="S94" i="16" s="1"/>
  <c r="X94" i="16" s="1"/>
  <c r="R299" i="16"/>
  <c r="S299" i="16" s="1"/>
  <c r="X299" i="16" s="1"/>
  <c r="R235" i="16"/>
  <c r="S235" i="16" s="1"/>
  <c r="X235" i="16" s="1"/>
  <c r="R167" i="16"/>
  <c r="S167" i="16" s="1"/>
  <c r="X167" i="16" s="1"/>
  <c r="R46" i="16"/>
  <c r="S46" i="16" s="1"/>
  <c r="X46" i="16" s="1"/>
  <c r="R180" i="16"/>
  <c r="S180" i="16" s="1"/>
  <c r="U180" i="16" s="1"/>
  <c r="R20" i="16"/>
  <c r="S20" i="16" s="1"/>
  <c r="X20" i="16" s="1"/>
  <c r="R219" i="16"/>
  <c r="S219" i="16" s="1"/>
  <c r="X219" i="16" s="1"/>
  <c r="R221" i="16"/>
  <c r="S221" i="16" s="1"/>
  <c r="X221" i="16" s="1"/>
  <c r="R163" i="16"/>
  <c r="S163" i="16" s="1"/>
  <c r="X163" i="16" s="1"/>
  <c r="R158" i="16"/>
  <c r="S158" i="16" s="1"/>
  <c r="X158" i="16" s="1"/>
  <c r="R229" i="16"/>
  <c r="S229" i="16" s="1"/>
  <c r="X229" i="16" s="1"/>
  <c r="R95" i="16"/>
  <c r="S95" i="16" s="1"/>
  <c r="X95" i="16" s="1"/>
  <c r="R121" i="16"/>
  <c r="S121" i="16" s="1"/>
  <c r="X121" i="16" s="1"/>
  <c r="R21" i="16"/>
  <c r="S21" i="16" s="1"/>
  <c r="X21" i="16" s="1"/>
  <c r="R39" i="16"/>
  <c r="S39" i="16" s="1"/>
  <c r="X39" i="16" s="1"/>
  <c r="R255" i="16"/>
  <c r="S255" i="16" s="1"/>
  <c r="X255" i="16" s="1"/>
  <c r="R86" i="16"/>
  <c r="S86" i="16" s="1"/>
  <c r="X86" i="16" s="1"/>
  <c r="R139" i="16"/>
  <c r="S139" i="16" s="1"/>
  <c r="X139" i="16" s="1"/>
  <c r="R105" i="16"/>
  <c r="S105" i="16" s="1"/>
  <c r="X105" i="16" s="1"/>
  <c r="R96" i="16"/>
  <c r="S96" i="16" s="1"/>
  <c r="X96" i="16" s="1"/>
  <c r="U282" i="19"/>
  <c r="Q282" i="19"/>
  <c r="V282" i="19" s="1"/>
  <c r="U203" i="19"/>
  <c r="Q203" i="19"/>
  <c r="V203" i="19" s="1"/>
  <c r="R154" i="16"/>
  <c r="S154" i="16" s="1"/>
  <c r="X154" i="16" s="1"/>
  <c r="R51" i="16"/>
  <c r="S51" i="16" s="1"/>
  <c r="X51" i="16" s="1"/>
  <c r="R266" i="16"/>
  <c r="S266" i="16" s="1"/>
  <c r="X266" i="16" s="1"/>
  <c r="R119" i="16"/>
  <c r="S119" i="16" s="1"/>
  <c r="X119" i="16" s="1"/>
  <c r="R87" i="16"/>
  <c r="S87" i="16" s="1"/>
  <c r="X87" i="16" s="1"/>
  <c r="R18" i="16"/>
  <c r="S18" i="16" s="1"/>
  <c r="X18" i="16" s="1"/>
  <c r="R66" i="16"/>
  <c r="S66" i="16" s="1"/>
  <c r="X66" i="16" s="1"/>
  <c r="R281" i="16"/>
  <c r="S281" i="16" s="1"/>
  <c r="X281" i="16" s="1"/>
  <c r="R228" i="16"/>
  <c r="S228" i="16" s="1"/>
  <c r="X228" i="16" s="1"/>
  <c r="R11" i="16"/>
  <c r="S11" i="16" s="1"/>
  <c r="X11" i="16" s="1"/>
  <c r="R43" i="16"/>
  <c r="S43" i="16" s="1"/>
  <c r="Z43" i="19" s="1"/>
  <c r="AB43" i="19" s="1"/>
  <c r="R253" i="16"/>
  <c r="S253" i="16" s="1"/>
  <c r="X253" i="16" s="1"/>
  <c r="R135" i="16"/>
  <c r="S135" i="16" s="1"/>
  <c r="X135" i="16" s="1"/>
  <c r="R238" i="16"/>
  <c r="S238" i="16" s="1"/>
  <c r="X238" i="16" s="1"/>
  <c r="R240" i="16"/>
  <c r="S240" i="16" s="1"/>
  <c r="X240" i="16" s="1"/>
  <c r="R232" i="16"/>
  <c r="S232" i="16" s="1"/>
  <c r="X232" i="16" s="1"/>
  <c r="R303" i="16"/>
  <c r="S303" i="16" s="1"/>
  <c r="X303" i="16" s="1"/>
  <c r="R190" i="16"/>
  <c r="S190" i="16" s="1"/>
  <c r="X190" i="16" s="1"/>
  <c r="R234" i="16"/>
  <c r="S234" i="16" s="1"/>
  <c r="X234" i="16" s="1"/>
  <c r="R152" i="16"/>
  <c r="S152" i="16" s="1"/>
  <c r="U152" i="16" s="1"/>
  <c r="R282" i="16"/>
  <c r="S282" i="16" s="1"/>
  <c r="X282" i="16" s="1"/>
  <c r="R291" i="16"/>
  <c r="S291" i="16" s="1"/>
  <c r="X291" i="16" s="1"/>
  <c r="R322" i="16"/>
  <c r="S322" i="16" s="1"/>
  <c r="X322" i="16" s="1"/>
  <c r="R109" i="16"/>
  <c r="S109" i="16" s="1"/>
  <c r="X109" i="16" s="1"/>
  <c r="R115" i="16"/>
  <c r="S115" i="16" s="1"/>
  <c r="X115" i="16" s="1"/>
  <c r="R108" i="16"/>
  <c r="S108" i="16" s="1"/>
  <c r="X108" i="16" s="1"/>
  <c r="R226" i="16"/>
  <c r="S226" i="16" s="1"/>
  <c r="X226" i="16" s="1"/>
  <c r="R248" i="16"/>
  <c r="S248" i="16" s="1"/>
  <c r="X248" i="16" s="1"/>
  <c r="R132" i="16"/>
  <c r="S132" i="16" s="1"/>
  <c r="U132" i="16" s="1"/>
  <c r="R31" i="16"/>
  <c r="S31" i="16" s="1"/>
  <c r="X31" i="16" s="1"/>
  <c r="R144" i="16"/>
  <c r="S144" i="16" s="1"/>
  <c r="X144" i="16" s="1"/>
  <c r="R61" i="16"/>
  <c r="S61" i="16" s="1"/>
  <c r="X61" i="16" s="1"/>
  <c r="R298" i="16"/>
  <c r="S298" i="16" s="1"/>
  <c r="X298" i="16" s="1"/>
  <c r="R30" i="16"/>
  <c r="S30" i="16" s="1"/>
  <c r="X30" i="16" s="1"/>
  <c r="R239" i="16"/>
  <c r="S239" i="16" s="1"/>
  <c r="X239" i="16" s="1"/>
  <c r="R242" i="16"/>
  <c r="S242" i="16" s="1"/>
  <c r="X242" i="16" s="1"/>
  <c r="R97" i="16"/>
  <c r="S97" i="16" s="1"/>
  <c r="X97" i="16" s="1"/>
  <c r="R24" i="16"/>
  <c r="S24" i="16" s="1"/>
  <c r="X24" i="16" s="1"/>
  <c r="R195" i="16"/>
  <c r="S195" i="16" s="1"/>
  <c r="X195" i="16" s="1"/>
  <c r="R247" i="16"/>
  <c r="S247" i="16" s="1"/>
  <c r="Z247" i="19" s="1"/>
  <c r="AB247" i="19" s="1"/>
  <c r="R6" i="16"/>
  <c r="S6" i="16" s="1"/>
  <c r="X6" i="16" s="1"/>
  <c r="R317" i="16"/>
  <c r="S317" i="16" s="1"/>
  <c r="X317" i="16" s="1"/>
  <c r="R261" i="16"/>
  <c r="S261" i="16" s="1"/>
  <c r="X261" i="16" s="1"/>
  <c r="U271" i="19"/>
  <c r="Q271" i="19"/>
  <c r="V271" i="19" s="1"/>
  <c r="U101" i="19"/>
  <c r="Q101" i="19"/>
  <c r="V101" i="19" s="1"/>
  <c r="U304" i="19"/>
  <c r="Q304" i="19"/>
  <c r="V304" i="19" s="1"/>
  <c r="W125" i="19"/>
  <c r="G5" i="16"/>
  <c r="J348" i="10"/>
  <c r="L51" i="21" s="1"/>
  <c r="R225" i="16"/>
  <c r="S225" i="16" s="1"/>
  <c r="X225" i="16" s="1"/>
  <c r="R155" i="16"/>
  <c r="S155" i="16" s="1"/>
  <c r="X155" i="16" s="1"/>
  <c r="R199" i="16"/>
  <c r="S199" i="16" s="1"/>
  <c r="X199" i="16" s="1"/>
  <c r="R140" i="16"/>
  <c r="R156" i="16"/>
  <c r="S156" i="16" s="1"/>
  <c r="X156" i="16" s="1"/>
  <c r="R38" i="16"/>
  <c r="S38" i="16" s="1"/>
  <c r="X38" i="16" s="1"/>
  <c r="R117" i="16"/>
  <c r="R268" i="16"/>
  <c r="S268" i="16" s="1"/>
  <c r="X268" i="16" s="1"/>
  <c r="R209" i="16"/>
  <c r="S209" i="16" s="1"/>
  <c r="X209" i="16" s="1"/>
  <c r="R325" i="16"/>
  <c r="S325" i="16" s="1"/>
  <c r="X325" i="16" s="1"/>
  <c r="R32" i="16"/>
  <c r="R284" i="16"/>
  <c r="S284" i="16" s="1"/>
  <c r="X284" i="16" s="1"/>
  <c r="R34" i="16"/>
  <c r="S34" i="16" s="1"/>
  <c r="X34" i="16" s="1"/>
  <c r="R296" i="16"/>
  <c r="S296" i="16" s="1"/>
  <c r="X296" i="16" s="1"/>
  <c r="R112" i="16"/>
  <c r="S112" i="16" s="1"/>
  <c r="U112" i="16" s="1"/>
  <c r="R252" i="16"/>
  <c r="S252" i="16" s="1"/>
  <c r="X252" i="16" s="1"/>
  <c r="R142" i="16"/>
  <c r="S142" i="16" s="1"/>
  <c r="X142" i="16" s="1"/>
  <c r="R178" i="16"/>
  <c r="S178" i="16" s="1"/>
  <c r="X178" i="16" s="1"/>
  <c r="R19" i="16"/>
  <c r="S19" i="16" s="1"/>
  <c r="X19" i="16" s="1"/>
  <c r="R147" i="16"/>
  <c r="S147" i="16" s="1"/>
  <c r="X147" i="16" s="1"/>
  <c r="R258" i="16"/>
  <c r="S258" i="16" s="1"/>
  <c r="X258" i="16" s="1"/>
  <c r="R159" i="16"/>
  <c r="S159" i="16" s="1"/>
  <c r="X159" i="16" s="1"/>
  <c r="R59" i="16"/>
  <c r="S59" i="16" s="1"/>
  <c r="X59" i="16" s="1"/>
  <c r="R295" i="16"/>
  <c r="S295" i="16" s="1"/>
  <c r="X295" i="16" s="1"/>
  <c r="R224" i="16"/>
  <c r="S224" i="16" s="1"/>
  <c r="X224" i="16" s="1"/>
  <c r="R202" i="16"/>
  <c r="S202" i="16" s="1"/>
  <c r="X202" i="16" s="1"/>
  <c r="R136" i="16"/>
  <c r="S136" i="16" s="1"/>
  <c r="X136" i="16" s="1"/>
  <c r="R301" i="16"/>
  <c r="S301" i="16" s="1"/>
  <c r="X301" i="16" s="1"/>
  <c r="R186" i="16"/>
  <c r="S186" i="16" s="1"/>
  <c r="X186" i="16" s="1"/>
  <c r="R168" i="16"/>
  <c r="S168" i="16" s="1"/>
  <c r="X168" i="16" s="1"/>
  <c r="R270" i="16"/>
  <c r="S270" i="16" s="1"/>
  <c r="X270" i="16" s="1"/>
  <c r="R143" i="16"/>
  <c r="S143" i="16" s="1"/>
  <c r="X143" i="16" s="1"/>
  <c r="R207" i="16"/>
  <c r="S207" i="16" s="1"/>
  <c r="X207" i="16" s="1"/>
  <c r="R103" i="16"/>
  <c r="S103" i="16" s="1"/>
  <c r="X103" i="16" s="1"/>
  <c r="R161" i="16"/>
  <c r="S161" i="16" s="1"/>
  <c r="X161" i="16" s="1"/>
  <c r="R310" i="16"/>
  <c r="R7" i="16"/>
  <c r="S7" i="16" s="1"/>
  <c r="X7" i="16" s="1"/>
  <c r="R279" i="16"/>
  <c r="S279" i="16" s="1"/>
  <c r="X279" i="16" s="1"/>
  <c r="R194" i="16"/>
  <c r="S194" i="16" s="1"/>
  <c r="X194" i="16" s="1"/>
  <c r="R48" i="16"/>
  <c r="S48" i="16" s="1"/>
  <c r="X48" i="16" s="1"/>
  <c r="R192" i="16"/>
  <c r="S192" i="16" s="1"/>
  <c r="X192" i="16" s="1"/>
  <c r="R183" i="16"/>
  <c r="R80" i="16"/>
  <c r="S80" i="16" s="1"/>
  <c r="X80" i="16" s="1"/>
  <c r="R157" i="16"/>
  <c r="S157" i="16" s="1"/>
  <c r="X157" i="16" s="1"/>
  <c r="R26" i="16"/>
  <c r="S26" i="16" s="1"/>
  <c r="X26" i="16" s="1"/>
  <c r="R106" i="16"/>
  <c r="S106" i="16" s="1"/>
  <c r="X106" i="16" s="1"/>
  <c r="R12" i="16"/>
  <c r="S12" i="16" s="1"/>
  <c r="X12" i="16" s="1"/>
  <c r="R290" i="16"/>
  <c r="R76" i="16"/>
  <c r="S76" i="16" s="1"/>
  <c r="X76" i="16" s="1"/>
  <c r="R101" i="16"/>
  <c r="S101" i="16" s="1"/>
  <c r="X101" i="16" s="1"/>
  <c r="R249" i="16"/>
  <c r="S249" i="16" s="1"/>
  <c r="X249" i="16" s="1"/>
  <c r="R320" i="16"/>
  <c r="S320" i="16" s="1"/>
  <c r="X320" i="16" s="1"/>
  <c r="R215" i="16"/>
  <c r="S215" i="16" s="1"/>
  <c r="X215" i="16" s="1"/>
  <c r="R189" i="16"/>
  <c r="S189" i="16" s="1"/>
  <c r="X189" i="16" s="1"/>
  <c r="R41" i="16"/>
  <c r="S41" i="16" s="1"/>
  <c r="X41" i="16" s="1"/>
  <c r="R181" i="16"/>
  <c r="S181" i="16" s="1"/>
  <c r="X181" i="16" s="1"/>
  <c r="R329" i="16"/>
  <c r="S329" i="16" s="1"/>
  <c r="X329" i="16" s="1"/>
  <c r="R220" i="16"/>
  <c r="S220" i="16" s="1"/>
  <c r="X220" i="16" s="1"/>
  <c r="R170" i="16"/>
  <c r="S170" i="16" s="1"/>
  <c r="X170" i="16" s="1"/>
  <c r="R200" i="16"/>
  <c r="S200" i="16" s="1"/>
  <c r="X200" i="16" s="1"/>
  <c r="R29" i="16"/>
  <c r="S29" i="16" s="1"/>
  <c r="X29" i="16" s="1"/>
  <c r="R57" i="16"/>
  <c r="S57" i="16" s="1"/>
  <c r="X57" i="16" s="1"/>
  <c r="R327" i="16"/>
  <c r="S327" i="16" s="1"/>
  <c r="X327" i="16" s="1"/>
  <c r="R149" i="16"/>
  <c r="S149" i="16" s="1"/>
  <c r="X149" i="16" s="1"/>
  <c r="R82" i="16"/>
  <c r="S82" i="16" s="1"/>
  <c r="X82" i="16" s="1"/>
  <c r="R334" i="16"/>
  <c r="S334" i="16" s="1"/>
  <c r="X334" i="16" s="1"/>
  <c r="R56" i="16"/>
  <c r="S56" i="16" s="1"/>
  <c r="X56" i="16" s="1"/>
  <c r="R116" i="16"/>
  <c r="S116" i="16" s="1"/>
  <c r="X116" i="16" s="1"/>
  <c r="R204" i="16"/>
  <c r="R126" i="16"/>
  <c r="S126" i="16" s="1"/>
  <c r="X126" i="16" s="1"/>
  <c r="R8" i="16"/>
  <c r="S8" i="16" s="1"/>
  <c r="X8" i="16" s="1"/>
  <c r="R16" i="16"/>
  <c r="S16" i="16" s="1"/>
  <c r="X16" i="16" s="1"/>
  <c r="R335" i="16"/>
  <c r="R273" i="16"/>
  <c r="S273" i="16" s="1"/>
  <c r="X273" i="16" s="1"/>
  <c r="R145" i="16"/>
  <c r="S145" i="16" s="1"/>
  <c r="X145" i="16" s="1"/>
  <c r="R205" i="16"/>
  <c r="R35" i="16"/>
  <c r="S35" i="16" s="1"/>
  <c r="X35" i="16" s="1"/>
  <c r="R328" i="16"/>
  <c r="S328" i="16" s="1"/>
  <c r="X328" i="16" s="1"/>
  <c r="R302" i="16"/>
  <c r="S302" i="16" s="1"/>
  <c r="X302" i="16" s="1"/>
  <c r="R175" i="16"/>
  <c r="S175" i="16" s="1"/>
  <c r="X175" i="16" s="1"/>
  <c r="R165" i="16"/>
  <c r="S165" i="16" s="1"/>
  <c r="X165" i="16" s="1"/>
  <c r="R251" i="16"/>
  <c r="S251" i="16" s="1"/>
  <c r="X251" i="16" s="1"/>
  <c r="R193" i="16"/>
  <c r="R213" i="16"/>
  <c r="S213" i="16" s="1"/>
  <c r="X213" i="16" s="1"/>
  <c r="R188" i="16"/>
  <c r="S188" i="16" s="1"/>
  <c r="X188" i="16" s="1"/>
  <c r="R148" i="16"/>
  <c r="S148" i="16" s="1"/>
  <c r="X148" i="16" s="1"/>
  <c r="R14" i="16"/>
  <c r="S14" i="16" s="1"/>
  <c r="X14" i="16" s="1"/>
  <c r="R100" i="16"/>
  <c r="S100" i="16" s="1"/>
  <c r="X100" i="16" s="1"/>
  <c r="R164" i="16"/>
  <c r="S164" i="16" s="1"/>
  <c r="X164" i="16" s="1"/>
  <c r="R315" i="16"/>
  <c r="S315" i="16" s="1"/>
  <c r="X315" i="16" s="1"/>
  <c r="R134" i="16"/>
  <c r="R65" i="16"/>
  <c r="S65" i="16" s="1"/>
  <c r="X65" i="16" s="1"/>
  <c r="R33" i="16"/>
  <c r="S33" i="16" s="1"/>
  <c r="X33" i="16" s="1"/>
  <c r="R285" i="16"/>
  <c r="S285" i="16" s="1"/>
  <c r="X285" i="16" s="1"/>
  <c r="R330" i="16"/>
  <c r="S330" i="16" s="1"/>
  <c r="X330" i="16" s="1"/>
  <c r="R171" i="16"/>
  <c r="S171" i="16" s="1"/>
  <c r="X171" i="16" s="1"/>
  <c r="R88" i="16"/>
  <c r="S88" i="16" s="1"/>
  <c r="X88" i="16" s="1"/>
  <c r="R67" i="16"/>
  <c r="S67" i="16" s="1"/>
  <c r="X67" i="16" s="1"/>
  <c r="R60" i="16"/>
  <c r="R40" i="16"/>
  <c r="S40" i="16" s="1"/>
  <c r="X40" i="16" s="1"/>
  <c r="R304" i="16"/>
  <c r="S304" i="16" s="1"/>
  <c r="X304" i="16" s="1"/>
  <c r="R120" i="16"/>
  <c r="S120" i="16" s="1"/>
  <c r="X120" i="16" s="1"/>
  <c r="R233" i="16"/>
  <c r="S233" i="16" s="1"/>
  <c r="X233" i="16" s="1"/>
  <c r="R54" i="16"/>
  <c r="S54" i="16" s="1"/>
  <c r="X54" i="16" s="1"/>
  <c r="R308" i="16"/>
  <c r="S308" i="16" s="1"/>
  <c r="X308" i="16" s="1"/>
  <c r="R241" i="16"/>
  <c r="S241" i="16" s="1"/>
  <c r="X241" i="16" s="1"/>
  <c r="R333" i="16"/>
  <c r="S333" i="16" s="1"/>
  <c r="X333" i="16" s="1"/>
  <c r="R83" i="16"/>
  <c r="S83" i="16" s="1"/>
  <c r="X83" i="16" s="1"/>
  <c r="R92" i="16"/>
  <c r="R191" i="16"/>
  <c r="S191" i="16" s="1"/>
  <c r="X191" i="16" s="1"/>
  <c r="R323" i="16"/>
  <c r="S323" i="16" s="1"/>
  <c r="X323" i="16" s="1"/>
  <c r="R150" i="16"/>
  <c r="S150" i="16" s="1"/>
  <c r="X150" i="16" s="1"/>
  <c r="R172" i="16"/>
  <c r="S172" i="16" s="1"/>
  <c r="X172" i="16" s="1"/>
  <c r="R332" i="16"/>
  <c r="S332" i="16" s="1"/>
  <c r="X332" i="16" s="1"/>
  <c r="R305" i="16"/>
  <c r="S305" i="16" s="1"/>
  <c r="X305" i="16" s="1"/>
  <c r="R210" i="16"/>
  <c r="S210" i="16" s="1"/>
  <c r="X210" i="16" s="1"/>
  <c r="R63" i="16"/>
  <c r="R113" i="16"/>
  <c r="S113" i="16" s="1"/>
  <c r="X113" i="16" s="1"/>
  <c r="R78" i="16"/>
  <c r="S78" i="16" s="1"/>
  <c r="X78" i="16" s="1"/>
  <c r="R292" i="16"/>
  <c r="R218" i="16"/>
  <c r="S218" i="16" s="1"/>
  <c r="X218" i="16" s="1"/>
  <c r="R74" i="16"/>
  <c r="R114" i="16"/>
  <c r="R128" i="16"/>
  <c r="S128" i="16" s="1"/>
  <c r="X128" i="16" s="1"/>
  <c r="R45" i="16"/>
  <c r="S45" i="16" s="1"/>
  <c r="X45" i="16" s="1"/>
  <c r="R81" i="16"/>
  <c r="S81" i="16" s="1"/>
  <c r="X81" i="16" s="1"/>
  <c r="R331" i="16"/>
  <c r="S331" i="16" s="1"/>
  <c r="X331" i="16" s="1"/>
  <c r="R17" i="16"/>
  <c r="S17" i="16" s="1"/>
  <c r="X17" i="16" s="1"/>
  <c r="R71" i="16"/>
  <c r="S71" i="16" s="1"/>
  <c r="X71" i="16" s="1"/>
  <c r="R58" i="16"/>
  <c r="S58" i="16" s="1"/>
  <c r="X58" i="16" s="1"/>
  <c r="R319" i="16"/>
  <c r="R27" i="16"/>
  <c r="S27" i="16" s="1"/>
  <c r="X27" i="16" s="1"/>
  <c r="R287" i="16"/>
  <c r="S287" i="16" s="1"/>
  <c r="X287" i="16" s="1"/>
  <c r="R208" i="16"/>
  <c r="S208" i="16" s="1"/>
  <c r="X208" i="16" s="1"/>
  <c r="R10" i="16"/>
  <c r="S10" i="16" s="1"/>
  <c r="X10" i="16" s="1"/>
  <c r="R9" i="16"/>
  <c r="S9" i="16" s="1"/>
  <c r="X9" i="16" s="1"/>
  <c r="R245" i="16"/>
  <c r="S245" i="16" s="1"/>
  <c r="X245" i="16" s="1"/>
  <c r="R36" i="16"/>
  <c r="S36" i="16" s="1"/>
  <c r="X36" i="16" s="1"/>
  <c r="R138" i="16"/>
  <c r="AI139" i="19"/>
  <c r="U118" i="16"/>
  <c r="U141" i="16"/>
  <c r="AG311" i="19"/>
  <c r="AE311" i="4" s="1"/>
  <c r="AK28" i="19"/>
  <c r="AJ28" i="19"/>
  <c r="AI28" i="19"/>
  <c r="AM28" i="19"/>
  <c r="AL28" i="19"/>
  <c r="AG28" i="19"/>
  <c r="AE28" i="4" s="1"/>
  <c r="AJ319" i="19"/>
  <c r="AG319" i="19"/>
  <c r="AE319" i="4" s="1"/>
  <c r="AK319" i="19"/>
  <c r="AK194" i="19"/>
  <c r="AJ194" i="19"/>
  <c r="AM194" i="19"/>
  <c r="AI194" i="19"/>
  <c r="AL194" i="19"/>
  <c r="AG194" i="19"/>
  <c r="AE194" i="4" s="1"/>
  <c r="AM132" i="19"/>
  <c r="AG132" i="19"/>
  <c r="AE132" i="4" s="1"/>
  <c r="AJ132" i="19"/>
  <c r="AK132" i="19"/>
  <c r="AI132" i="19"/>
  <c r="AL132" i="19"/>
  <c r="AJ178" i="19"/>
  <c r="AK178" i="19"/>
  <c r="AL178" i="19"/>
  <c r="AM178" i="19"/>
  <c r="AI178" i="19"/>
  <c r="AG178" i="19"/>
  <c r="AE178" i="4" s="1"/>
  <c r="AL9" i="19"/>
  <c r="AG9" i="19"/>
  <c r="AE9" i="4" s="1"/>
  <c r="AK9" i="19"/>
  <c r="AI9" i="19"/>
  <c r="AJ9" i="19"/>
  <c r="AM9" i="19"/>
  <c r="AM227" i="19"/>
  <c r="AI227" i="19"/>
  <c r="AK227" i="19"/>
  <c r="AG227" i="19"/>
  <c r="AE227" i="4" s="1"/>
  <c r="AL227" i="19"/>
  <c r="AJ227" i="19"/>
  <c r="AM189" i="19"/>
  <c r="AL189" i="19"/>
  <c r="AK189" i="19"/>
  <c r="AG189" i="19"/>
  <c r="AE189" i="4" s="1"/>
  <c r="AJ189" i="19"/>
  <c r="AI189" i="19"/>
  <c r="AL285" i="19"/>
  <c r="AI285" i="19"/>
  <c r="AK285" i="19"/>
  <c r="AJ285" i="19"/>
  <c r="AM285" i="19"/>
  <c r="AG285" i="19"/>
  <c r="AE285" i="4" s="1"/>
  <c r="AM117" i="19"/>
  <c r="AL117" i="19"/>
  <c r="AJ117" i="19"/>
  <c r="AK117" i="19"/>
  <c r="AI117" i="19"/>
  <c r="AG117" i="19"/>
  <c r="AE117" i="4" s="1"/>
  <c r="AJ296" i="19"/>
  <c r="AI296" i="19"/>
  <c r="AG296" i="19"/>
  <c r="AE296" i="4" s="1"/>
  <c r="AM296" i="19"/>
  <c r="AL296" i="19"/>
  <c r="AK296" i="19"/>
  <c r="AI191" i="19"/>
  <c r="AG191" i="19"/>
  <c r="AE191" i="4" s="1"/>
  <c r="AJ191" i="19"/>
  <c r="AL191" i="19"/>
  <c r="AK191" i="19"/>
  <c r="AM191" i="19"/>
  <c r="AL48" i="19"/>
  <c r="AM48" i="19"/>
  <c r="AJ48" i="19"/>
  <c r="AI48" i="19"/>
  <c r="AG48" i="19"/>
  <c r="AE48" i="4" s="1"/>
  <c r="AK48" i="19"/>
  <c r="AJ158" i="19"/>
  <c r="AL158" i="19"/>
  <c r="AM158" i="19"/>
  <c r="AI158" i="19"/>
  <c r="AG158" i="19"/>
  <c r="AE158" i="4" s="1"/>
  <c r="AK158" i="19"/>
  <c r="AL11" i="19"/>
  <c r="AM11" i="19"/>
  <c r="AJ11" i="19"/>
  <c r="AI11" i="19"/>
  <c r="AG11" i="19"/>
  <c r="AE11" i="4" s="1"/>
  <c r="AK11" i="19"/>
  <c r="AK303" i="19"/>
  <c r="AG303" i="19"/>
  <c r="AE303" i="4" s="1"/>
  <c r="AJ303" i="19"/>
  <c r="AI303" i="19"/>
  <c r="AL303" i="19"/>
  <c r="AM303" i="19"/>
  <c r="AM36" i="19"/>
  <c r="AK36" i="19"/>
  <c r="AG36" i="19"/>
  <c r="AE36" i="4" s="1"/>
  <c r="AL36" i="19"/>
  <c r="AJ36" i="19"/>
  <c r="AI36" i="19"/>
  <c r="AL246" i="19"/>
  <c r="AG246" i="19"/>
  <c r="AE246" i="4" s="1"/>
  <c r="AJ246" i="19"/>
  <c r="AK246" i="19"/>
  <c r="AI246" i="19"/>
  <c r="AM246" i="19"/>
  <c r="AG276" i="19"/>
  <c r="AE276" i="4" s="1"/>
  <c r="AK276" i="19"/>
  <c r="AL276" i="19"/>
  <c r="AI276" i="19"/>
  <c r="AM276" i="19"/>
  <c r="AJ276" i="19"/>
  <c r="AJ199" i="19"/>
  <c r="AL199" i="19"/>
  <c r="AM199" i="19"/>
  <c r="AK199" i="19"/>
  <c r="AG199" i="19"/>
  <c r="AE199" i="4" s="1"/>
  <c r="AI199" i="19"/>
  <c r="AI206" i="19"/>
  <c r="AM206" i="19"/>
  <c r="AL206" i="19"/>
  <c r="AK206" i="19"/>
  <c r="AJ206" i="19"/>
  <c r="AG206" i="19"/>
  <c r="AE206" i="4" s="1"/>
  <c r="AI73" i="19"/>
  <c r="AL73" i="19"/>
  <c r="AM73" i="19"/>
  <c r="AJ73" i="19"/>
  <c r="AG73" i="19"/>
  <c r="AE73" i="4" s="1"/>
  <c r="AK73" i="19"/>
  <c r="AM264" i="19"/>
  <c r="AL264" i="19"/>
  <c r="AK264" i="19"/>
  <c r="AG264" i="19"/>
  <c r="AE264" i="4" s="1"/>
  <c r="AJ264" i="19"/>
  <c r="AI264" i="19"/>
  <c r="AM57" i="19"/>
  <c r="AG57" i="19"/>
  <c r="AE57" i="4" s="1"/>
  <c r="AI57" i="19"/>
  <c r="AL57" i="19"/>
  <c r="AJ57" i="19"/>
  <c r="AK57" i="19"/>
  <c r="AI318" i="19"/>
  <c r="AL318" i="19"/>
  <c r="AJ318" i="19"/>
  <c r="AK318" i="19"/>
  <c r="AM318" i="19"/>
  <c r="AG318" i="19"/>
  <c r="AE318" i="4" s="1"/>
  <c r="AK60" i="19"/>
  <c r="AI60" i="19"/>
  <c r="AL60" i="19"/>
  <c r="AG60" i="19"/>
  <c r="AE60" i="4" s="1"/>
  <c r="AJ60" i="19"/>
  <c r="AM60" i="19"/>
  <c r="AM245" i="19"/>
  <c r="AI245" i="19"/>
  <c r="AG245" i="19"/>
  <c r="AE245" i="4" s="1"/>
  <c r="AK245" i="19"/>
  <c r="AL245" i="19"/>
  <c r="AJ245" i="19"/>
  <c r="AJ97" i="19"/>
  <c r="AK97" i="19"/>
  <c r="AI97" i="19"/>
  <c r="AL97" i="19"/>
  <c r="AG97" i="19"/>
  <c r="AE97" i="4" s="1"/>
  <c r="AL333" i="19"/>
  <c r="AM333" i="19"/>
  <c r="AK333" i="19"/>
  <c r="AG333" i="19"/>
  <c r="AJ333" i="19"/>
  <c r="AI333" i="19"/>
  <c r="AM240" i="19"/>
  <c r="AG240" i="19"/>
  <c r="AE240" i="4" s="1"/>
  <c r="AI240" i="19"/>
  <c r="AJ240" i="19"/>
  <c r="AL240" i="19"/>
  <c r="AK240" i="19"/>
  <c r="AM93" i="19"/>
  <c r="AK93" i="19"/>
  <c r="AI93" i="19"/>
  <c r="AL93" i="19"/>
  <c r="AJ93" i="19"/>
  <c r="AG93" i="19"/>
  <c r="AE93" i="4" s="1"/>
  <c r="AK25" i="19"/>
  <c r="AL25" i="19"/>
  <c r="AI25" i="19"/>
  <c r="AM25" i="19"/>
  <c r="AG25" i="19"/>
  <c r="AE25" i="4" s="1"/>
  <c r="AJ25" i="19"/>
  <c r="AL135" i="19"/>
  <c r="AJ135" i="19"/>
  <c r="AK135" i="19"/>
  <c r="AM135" i="19"/>
  <c r="AI135" i="19"/>
  <c r="AG135" i="19"/>
  <c r="AE135" i="4" s="1"/>
  <c r="AM243" i="19"/>
  <c r="AJ243" i="19"/>
  <c r="AI243" i="19"/>
  <c r="AG243" i="19"/>
  <c r="AE243" i="4" s="1"/>
  <c r="AK243" i="19"/>
  <c r="AL243" i="19"/>
  <c r="AI128" i="19"/>
  <c r="AG128" i="19"/>
  <c r="AE128" i="4" s="1"/>
  <c r="AJ128" i="19"/>
  <c r="AL128" i="19"/>
  <c r="AK128" i="19"/>
  <c r="AM128" i="19"/>
  <c r="AI27" i="19"/>
  <c r="AJ27" i="19"/>
  <c r="AM27" i="19"/>
  <c r="AG27" i="19"/>
  <c r="AE27" i="4" s="1"/>
  <c r="AL27" i="19"/>
  <c r="AK27" i="19"/>
  <c r="AJ313" i="19"/>
  <c r="AK313" i="19"/>
  <c r="AM313" i="19"/>
  <c r="AI313" i="19"/>
  <c r="AL313" i="19"/>
  <c r="AG313" i="19"/>
  <c r="AE313" i="4" s="1"/>
  <c r="AL94" i="19"/>
  <c r="AJ94" i="19"/>
  <c r="AI94" i="19"/>
  <c r="AK94" i="19"/>
  <c r="AM94" i="19"/>
  <c r="AG94" i="19"/>
  <c r="AE94" i="4" s="1"/>
  <c r="AI260" i="19"/>
  <c r="AG260" i="19"/>
  <c r="AE260" i="4" s="1"/>
  <c r="AL260" i="19"/>
  <c r="AM260" i="19"/>
  <c r="AJ260" i="19"/>
  <c r="AK260" i="19"/>
  <c r="AI165" i="19"/>
  <c r="AM165" i="19"/>
  <c r="AG165" i="19"/>
  <c r="AE165" i="4" s="1"/>
  <c r="AL165" i="19"/>
  <c r="AK165" i="19"/>
  <c r="AJ165" i="19"/>
  <c r="AI62" i="19"/>
  <c r="AL62" i="19"/>
  <c r="AK62" i="19"/>
  <c r="AM62" i="19"/>
  <c r="AJ62" i="19"/>
  <c r="AK254" i="19"/>
  <c r="AM254" i="19"/>
  <c r="AI254" i="19"/>
  <c r="AL254" i="19"/>
  <c r="AJ254" i="19"/>
  <c r="AG254" i="19"/>
  <c r="AE254" i="4" s="1"/>
  <c r="AM67" i="19"/>
  <c r="AL67" i="19"/>
  <c r="AG67" i="19"/>
  <c r="AE67" i="4" s="1"/>
  <c r="AK67" i="19"/>
  <c r="AJ67" i="19"/>
  <c r="AI67" i="19"/>
  <c r="AG37" i="19"/>
  <c r="AE37" i="4" s="1"/>
  <c r="AM37" i="19"/>
  <c r="AI37" i="19"/>
  <c r="AK37" i="19"/>
  <c r="AL37" i="19"/>
  <c r="AJ37" i="19"/>
  <c r="AJ30" i="19"/>
  <c r="AK30" i="19"/>
  <c r="AL30" i="19"/>
  <c r="AI30" i="19"/>
  <c r="AM30" i="19"/>
  <c r="AG30" i="19"/>
  <c r="AE30" i="4" s="1"/>
  <c r="AM180" i="19"/>
  <c r="AI180" i="19"/>
  <c r="AL180" i="19"/>
  <c r="AK180" i="19"/>
  <c r="AJ180" i="19"/>
  <c r="AG180" i="19"/>
  <c r="AE180" i="4" s="1"/>
  <c r="AM77" i="19"/>
  <c r="AG77" i="19"/>
  <c r="AE77" i="4" s="1"/>
  <c r="AL77" i="19"/>
  <c r="AJ77" i="19"/>
  <c r="AK77" i="19"/>
  <c r="AI77" i="19"/>
  <c r="AK20" i="19"/>
  <c r="AM20" i="19"/>
  <c r="AL20" i="19"/>
  <c r="AJ20" i="19"/>
  <c r="AI20" i="19"/>
  <c r="AG20" i="19"/>
  <c r="AE20" i="4" s="1"/>
  <c r="AM190" i="19"/>
  <c r="AJ190" i="19"/>
  <c r="AK190" i="19"/>
  <c r="AL190" i="19"/>
  <c r="AI190" i="19"/>
  <c r="AG190" i="19"/>
  <c r="AE190" i="4" s="1"/>
  <c r="AJ310" i="19"/>
  <c r="AK310" i="19"/>
  <c r="AG310" i="19"/>
  <c r="AE310" i="4" s="1"/>
  <c r="AI310" i="19"/>
  <c r="AL310" i="19"/>
  <c r="AM310" i="19"/>
  <c r="AM258" i="19"/>
  <c r="AJ258" i="19"/>
  <c r="AK258" i="19"/>
  <c r="AG258" i="19"/>
  <c r="AE258" i="4" s="1"/>
  <c r="AI258" i="19"/>
  <c r="AL258" i="19"/>
  <c r="AM179" i="19"/>
  <c r="AK179" i="19"/>
  <c r="AG179" i="19"/>
  <c r="AE179" i="4" s="1"/>
  <c r="AL179" i="19"/>
  <c r="AI179" i="19"/>
  <c r="AJ179" i="19"/>
  <c r="AM26" i="19"/>
  <c r="AL26" i="19"/>
  <c r="AK26" i="19"/>
  <c r="AI26" i="19"/>
  <c r="AG26" i="19"/>
  <c r="AE26" i="4" s="1"/>
  <c r="AJ26" i="19"/>
  <c r="AM185" i="19"/>
  <c r="AL185" i="19"/>
  <c r="AJ185" i="19"/>
  <c r="AK185" i="19"/>
  <c r="AI185" i="19"/>
  <c r="AG185" i="19"/>
  <c r="AE185" i="4" s="1"/>
  <c r="AL323" i="19"/>
  <c r="AI323" i="19"/>
  <c r="AG323" i="19"/>
  <c r="AE323" i="4" s="1"/>
  <c r="AJ323" i="19"/>
  <c r="AM323" i="19"/>
  <c r="AK323" i="19"/>
  <c r="AM149" i="19"/>
  <c r="AL149" i="19"/>
  <c r="AK149" i="19"/>
  <c r="AG149" i="19"/>
  <c r="AE149" i="4" s="1"/>
  <c r="AJ149" i="19"/>
  <c r="AI149" i="19"/>
  <c r="AG99" i="19"/>
  <c r="AE99" i="4" s="1"/>
  <c r="AM99" i="19"/>
  <c r="AI99" i="19"/>
  <c r="AJ99" i="19"/>
  <c r="AL99" i="19"/>
  <c r="AK99" i="19"/>
  <c r="AM104" i="19"/>
  <c r="AG104" i="19"/>
  <c r="AE104" i="4" s="1"/>
  <c r="AJ104" i="19"/>
  <c r="AK104" i="19"/>
  <c r="AL104" i="19"/>
  <c r="AI104" i="19"/>
  <c r="AI79" i="19"/>
  <c r="AK79" i="19"/>
  <c r="AG79" i="19"/>
  <c r="AE79" i="4" s="1"/>
  <c r="AL79" i="19"/>
  <c r="AJ79" i="19"/>
  <c r="AM79" i="19"/>
  <c r="AL250" i="19"/>
  <c r="AG250" i="19"/>
  <c r="AE250" i="4" s="1"/>
  <c r="AM250" i="19"/>
  <c r="AI250" i="19"/>
  <c r="AJ250" i="19"/>
  <c r="AK250" i="19"/>
  <c r="AK61" i="19"/>
  <c r="AM61" i="19"/>
  <c r="AJ61" i="19"/>
  <c r="AL61" i="19"/>
  <c r="AG61" i="19"/>
  <c r="AE61" i="4" s="1"/>
  <c r="AI61" i="19"/>
  <c r="AM115" i="19"/>
  <c r="AI115" i="19"/>
  <c r="AG115" i="19"/>
  <c r="AE115" i="4" s="1"/>
  <c r="AL115" i="19"/>
  <c r="AJ115" i="19"/>
  <c r="AK115" i="19"/>
  <c r="AM269" i="19"/>
  <c r="AL269" i="19"/>
  <c r="AI269" i="19"/>
  <c r="AJ269" i="19"/>
  <c r="AK269" i="19"/>
  <c r="AG269" i="19"/>
  <c r="AE269" i="4" s="1"/>
  <c r="AJ159" i="19"/>
  <c r="AK159" i="19"/>
  <c r="AL159" i="19"/>
  <c r="AM159" i="19"/>
  <c r="AI159" i="19"/>
  <c r="AG159" i="19"/>
  <c r="AE159" i="4" s="1"/>
  <c r="AM16" i="19"/>
  <c r="AL16" i="19"/>
  <c r="AG16" i="19"/>
  <c r="AE16" i="4" s="1"/>
  <c r="AK16" i="19"/>
  <c r="AI16" i="19"/>
  <c r="AJ16" i="19"/>
  <c r="AM270" i="19"/>
  <c r="AI270" i="19"/>
  <c r="AJ270" i="19"/>
  <c r="AK270" i="19"/>
  <c r="AG270" i="19"/>
  <c r="AE270" i="4" s="1"/>
  <c r="AL270" i="19"/>
  <c r="AM97" i="19"/>
  <c r="U52" i="16"/>
  <c r="AL58" i="19"/>
  <c r="AJ58" i="19"/>
  <c r="AG58" i="19"/>
  <c r="AE58" i="4" s="1"/>
  <c r="AI58" i="19"/>
  <c r="AM58" i="19"/>
  <c r="AK58" i="19"/>
  <c r="AI211" i="19"/>
  <c r="AM211" i="19"/>
  <c r="AL211" i="19"/>
  <c r="AJ211" i="19"/>
  <c r="AG211" i="19"/>
  <c r="AE211" i="4" s="1"/>
  <c r="AK211" i="19"/>
  <c r="AI259" i="19"/>
  <c r="AL259" i="19"/>
  <c r="AM259" i="19"/>
  <c r="AG259" i="19"/>
  <c r="AE259" i="4" s="1"/>
  <c r="AJ259" i="19"/>
  <c r="AK259" i="19"/>
  <c r="AK197" i="19"/>
  <c r="AM197" i="19"/>
  <c r="AL197" i="19"/>
  <c r="AJ197" i="19"/>
  <c r="AI197" i="19"/>
  <c r="AG197" i="19"/>
  <c r="AE197" i="4" s="1"/>
  <c r="AL10" i="19"/>
  <c r="AK10" i="19"/>
  <c r="AI10" i="19"/>
  <c r="AJ10" i="19"/>
  <c r="AM10" i="19"/>
  <c r="AG10" i="19"/>
  <c r="AE10" i="4" s="1"/>
  <c r="AI108" i="19"/>
  <c r="AJ108" i="19"/>
  <c r="AM108" i="19"/>
  <c r="AL108" i="19"/>
  <c r="AG108" i="19"/>
  <c r="AE108" i="4" s="1"/>
  <c r="AK108" i="19"/>
  <c r="AK247" i="19"/>
  <c r="AM247" i="19"/>
  <c r="AG247" i="19"/>
  <c r="AE247" i="4" s="1"/>
  <c r="AJ247" i="19"/>
  <c r="AL247" i="19"/>
  <c r="AI247" i="19"/>
  <c r="AM286" i="19"/>
  <c r="AG286" i="19"/>
  <c r="AE286" i="4" s="1"/>
  <c r="AK286" i="19"/>
  <c r="AI286" i="19"/>
  <c r="AL286" i="19"/>
  <c r="AJ286" i="19"/>
  <c r="AM334" i="19"/>
  <c r="AJ334" i="19"/>
  <c r="AL334" i="19"/>
  <c r="AI334" i="19"/>
  <c r="AK334" i="19"/>
  <c r="AG334" i="19"/>
  <c r="AI143" i="19"/>
  <c r="AK143" i="19"/>
  <c r="AM143" i="19"/>
  <c r="AJ143" i="19"/>
  <c r="AG143" i="19"/>
  <c r="AE143" i="4" s="1"/>
  <c r="AL143" i="19"/>
  <c r="AL277" i="19"/>
  <c r="AK277" i="19"/>
  <c r="AG277" i="19"/>
  <c r="AE277" i="4" s="1"/>
  <c r="AJ277" i="19"/>
  <c r="AI277" i="19"/>
  <c r="AM277" i="19"/>
  <c r="AJ43" i="19"/>
  <c r="AM43" i="19"/>
  <c r="AI43" i="19"/>
  <c r="AG43" i="19"/>
  <c r="AE43" i="4" s="1"/>
  <c r="AK43" i="19"/>
  <c r="AL43" i="19"/>
  <c r="AJ92" i="19"/>
  <c r="AK92" i="19"/>
  <c r="AG92" i="19"/>
  <c r="AE92" i="4" s="1"/>
  <c r="AM92" i="19"/>
  <c r="AL92" i="19"/>
  <c r="AI92" i="19"/>
  <c r="AM21" i="19"/>
  <c r="AK21" i="19"/>
  <c r="AL21" i="19"/>
  <c r="AI21" i="19"/>
  <c r="AJ21" i="19"/>
  <c r="AG21" i="19"/>
  <c r="AE21" i="4" s="1"/>
  <c r="AM302" i="19"/>
  <c r="AJ302" i="19"/>
  <c r="AK302" i="19"/>
  <c r="AG302" i="19"/>
  <c r="AE302" i="4" s="1"/>
  <c r="AL302" i="19"/>
  <c r="AI302" i="19"/>
  <c r="AM125" i="19"/>
  <c r="AI125" i="19"/>
  <c r="AG125" i="19"/>
  <c r="AE125" i="4" s="1"/>
  <c r="AL125" i="19"/>
  <c r="AK125" i="19"/>
  <c r="AJ125" i="19"/>
  <c r="AM208" i="19"/>
  <c r="AL208" i="19"/>
  <c r="AG208" i="19"/>
  <c r="AE208" i="4" s="1"/>
  <c r="AJ208" i="19"/>
  <c r="AI208" i="19"/>
  <c r="AG181" i="19"/>
  <c r="AE181" i="4" s="1"/>
  <c r="AM181" i="19"/>
  <c r="AJ181" i="19"/>
  <c r="AL181" i="19"/>
  <c r="AI181" i="19"/>
  <c r="AK181" i="19"/>
  <c r="AM68" i="19"/>
  <c r="AJ68" i="19"/>
  <c r="AK68" i="19"/>
  <c r="AI68" i="19"/>
  <c r="AL68" i="19"/>
  <c r="AG68" i="19"/>
  <c r="AE68" i="4" s="1"/>
  <c r="AL150" i="19"/>
  <c r="AM150" i="19"/>
  <c r="AJ150" i="19"/>
  <c r="AI150" i="19"/>
  <c r="AG150" i="19"/>
  <c r="AE150" i="4" s="1"/>
  <c r="AK150" i="19"/>
  <c r="AL295" i="19"/>
  <c r="AM295" i="19"/>
  <c r="AG295" i="19"/>
  <c r="AE295" i="4" s="1"/>
  <c r="AI295" i="19"/>
  <c r="AK295" i="19"/>
  <c r="AJ295" i="19"/>
  <c r="U95" i="16"/>
  <c r="U176" i="16"/>
  <c r="AG177" i="19"/>
  <c r="AE177" i="4" s="1"/>
  <c r="AM177" i="19"/>
  <c r="AK177" i="19"/>
  <c r="AJ177" i="19"/>
  <c r="AI177" i="19"/>
  <c r="AL177" i="19"/>
  <c r="AG307" i="19"/>
  <c r="AE307" i="4" s="1"/>
  <c r="AK307" i="19"/>
  <c r="AL307" i="19"/>
  <c r="AM307" i="19"/>
  <c r="AI307" i="19"/>
  <c r="AG62" i="19"/>
  <c r="AE62" i="4" s="1"/>
  <c r="AK320" i="19"/>
  <c r="AL320" i="19"/>
  <c r="AJ320" i="19"/>
  <c r="AG320" i="19"/>
  <c r="AE320" i="4" s="1"/>
  <c r="AM320" i="19"/>
  <c r="AI320" i="19"/>
  <c r="AM252" i="19"/>
  <c r="AJ252" i="19"/>
  <c r="AG252" i="19"/>
  <c r="AE252" i="4" s="1"/>
  <c r="AL252" i="19"/>
  <c r="AI252" i="19"/>
  <c r="AK252" i="19"/>
  <c r="AM207" i="19"/>
  <c r="AK207" i="19"/>
  <c r="AG207" i="19"/>
  <c r="AE207" i="4" s="1"/>
  <c r="AL207" i="19"/>
  <c r="AI207" i="19"/>
  <c r="AI89" i="19"/>
  <c r="AJ89" i="19"/>
  <c r="AK89" i="19"/>
  <c r="AM89" i="19"/>
  <c r="AL89" i="19"/>
  <c r="AG89" i="19"/>
  <c r="AE89" i="4" s="1"/>
  <c r="AI287" i="19"/>
  <c r="AG287" i="19"/>
  <c r="AE287" i="4" s="1"/>
  <c r="AM287" i="19"/>
  <c r="AJ287" i="19"/>
  <c r="AL287" i="19"/>
  <c r="AK287" i="19"/>
  <c r="AI309" i="19"/>
  <c r="AM309" i="19"/>
  <c r="AG309" i="19"/>
  <c r="AE309" i="4" s="1"/>
  <c r="AL309" i="19"/>
  <c r="AJ309" i="19"/>
  <c r="AK309" i="19"/>
  <c r="AM230" i="19"/>
  <c r="AJ230" i="19"/>
  <c r="AG230" i="19"/>
  <c r="AE230" i="4" s="1"/>
  <c r="AI230" i="19"/>
  <c r="AK230" i="19"/>
  <c r="AL230" i="19"/>
  <c r="AG292" i="19"/>
  <c r="AE292" i="4" s="1"/>
  <c r="AM292" i="19"/>
  <c r="AK292" i="19"/>
  <c r="AI292" i="19"/>
  <c r="AL292" i="19"/>
  <c r="AJ292" i="19"/>
  <c r="AJ217" i="19"/>
  <c r="AK217" i="19"/>
  <c r="AM217" i="19"/>
  <c r="AL217" i="19"/>
  <c r="AG217" i="19"/>
  <c r="AE217" i="4" s="1"/>
  <c r="AI217" i="19"/>
  <c r="AM45" i="19"/>
  <c r="AK45" i="19"/>
  <c r="AI45" i="19"/>
  <c r="AL45" i="19"/>
  <c r="AJ45" i="19"/>
  <c r="AG45" i="19"/>
  <c r="AE45" i="4" s="1"/>
  <c r="AK283" i="19"/>
  <c r="AL283" i="19"/>
  <c r="AM283" i="19"/>
  <c r="AI283" i="19"/>
  <c r="AG283" i="19"/>
  <c r="AE283" i="4" s="1"/>
  <c r="AJ283" i="19"/>
  <c r="AK192" i="19"/>
  <c r="AJ192" i="19"/>
  <c r="AG192" i="19"/>
  <c r="AE192" i="4" s="1"/>
  <c r="AI192" i="19"/>
  <c r="AM192" i="19"/>
  <c r="AL192" i="19"/>
  <c r="AI116" i="19"/>
  <c r="AL116" i="19"/>
  <c r="AM116" i="19"/>
  <c r="AK116" i="19"/>
  <c r="AJ116" i="19"/>
  <c r="AG116" i="19"/>
  <c r="AE116" i="4" s="1"/>
  <c r="AI239" i="19"/>
  <c r="AG239" i="19"/>
  <c r="AE239" i="4" s="1"/>
  <c r="AK239" i="19"/>
  <c r="AJ239" i="19"/>
  <c r="AM239" i="19"/>
  <c r="AL239" i="19"/>
  <c r="AM308" i="19"/>
  <c r="AL308" i="19"/>
  <c r="AI308" i="19"/>
  <c r="AG308" i="19"/>
  <c r="AE308" i="4" s="1"/>
  <c r="AK308" i="19"/>
  <c r="AJ308" i="19"/>
  <c r="AG231" i="19"/>
  <c r="AE231" i="4" s="1"/>
  <c r="AM231" i="19"/>
  <c r="AI231" i="19"/>
  <c r="AK231" i="19"/>
  <c r="AL231" i="19"/>
  <c r="AJ231" i="19"/>
  <c r="AL275" i="19"/>
  <c r="AM275" i="19"/>
  <c r="AJ275" i="19"/>
  <c r="AK275" i="19"/>
  <c r="AG275" i="19"/>
  <c r="AE275" i="4" s="1"/>
  <c r="AI275" i="19"/>
  <c r="AM242" i="19"/>
  <c r="AG242" i="19"/>
  <c r="AE242" i="4" s="1"/>
  <c r="AK242" i="19"/>
  <c r="AJ242" i="19"/>
  <c r="AL242" i="19"/>
  <c r="AI242" i="19"/>
  <c r="AJ289" i="19"/>
  <c r="AG289" i="19"/>
  <c r="AE289" i="4" s="1"/>
  <c r="AL289" i="19"/>
  <c r="AM289" i="19"/>
  <c r="AI289" i="19"/>
  <c r="AK289" i="19"/>
  <c r="AK41" i="19"/>
  <c r="AJ41" i="19"/>
  <c r="AG41" i="19"/>
  <c r="AE41" i="4" s="1"/>
  <c r="AI41" i="19"/>
  <c r="AM41" i="19"/>
  <c r="AL41" i="19"/>
  <c r="AM144" i="19"/>
  <c r="AL144" i="19"/>
  <c r="AJ144" i="19"/>
  <c r="AI144" i="19"/>
  <c r="AG144" i="19"/>
  <c r="AE144" i="4" s="1"/>
  <c r="AK144" i="19"/>
  <c r="AK265" i="19"/>
  <c r="AG265" i="19"/>
  <c r="AE265" i="4" s="1"/>
  <c r="AJ265" i="19"/>
  <c r="AI265" i="19"/>
  <c r="AM265" i="19"/>
  <c r="AL265" i="19"/>
  <c r="AK208" i="19"/>
  <c r="AJ307" i="19"/>
  <c r="AI326" i="19"/>
  <c r="AJ326" i="19"/>
  <c r="AG326" i="19"/>
  <c r="AM326" i="19"/>
  <c r="AK326" i="19"/>
  <c r="AL326" i="19"/>
  <c r="AM278" i="19"/>
  <c r="AK278" i="19"/>
  <c r="AJ278" i="19"/>
  <c r="AI278" i="19"/>
  <c r="AL278" i="19"/>
  <c r="AG278" i="19"/>
  <c r="AE278" i="4" s="1"/>
  <c r="AK34" i="19"/>
  <c r="AJ34" i="19"/>
  <c r="AI34" i="19"/>
  <c r="AM34" i="19"/>
  <c r="AG34" i="19"/>
  <c r="AE34" i="4" s="1"/>
  <c r="AL34" i="19"/>
  <c r="AG213" i="19"/>
  <c r="AE213" i="4" s="1"/>
  <c r="AK213" i="19"/>
  <c r="AJ213" i="19"/>
  <c r="AM213" i="19"/>
  <c r="AL213" i="19"/>
  <c r="AI213" i="19"/>
  <c r="AG54" i="19"/>
  <c r="AE54" i="4" s="1"/>
  <c r="AJ54" i="19"/>
  <c r="AL54" i="19"/>
  <c r="AM54" i="19"/>
  <c r="AK54" i="19"/>
  <c r="AI54" i="19"/>
  <c r="AI314" i="19"/>
  <c r="AJ314" i="19"/>
  <c r="AG314" i="19"/>
  <c r="AE314" i="4" s="1"/>
  <c r="AL314" i="19"/>
  <c r="AK314" i="19"/>
  <c r="AM314" i="19"/>
  <c r="AM106" i="19"/>
  <c r="AK106" i="19"/>
  <c r="AG106" i="19"/>
  <c r="AE106" i="4" s="1"/>
  <c r="AL106" i="19"/>
  <c r="AJ106" i="19"/>
  <c r="AI106" i="19"/>
  <c r="AK72" i="19"/>
  <c r="AM72" i="19"/>
  <c r="AI72" i="19"/>
  <c r="AJ72" i="19"/>
  <c r="AL72" i="19"/>
  <c r="AG72" i="19"/>
  <c r="AE72" i="4" s="1"/>
  <c r="AM91" i="19"/>
  <c r="AL91" i="19"/>
  <c r="AK91" i="19"/>
  <c r="AI91" i="19"/>
  <c r="AJ91" i="19"/>
  <c r="AG91" i="19"/>
  <c r="AE91" i="4" s="1"/>
  <c r="AM50" i="19"/>
  <c r="AJ50" i="19"/>
  <c r="AI50" i="19"/>
  <c r="AL50" i="19"/>
  <c r="AK50" i="19"/>
  <c r="AG50" i="19"/>
  <c r="AE50" i="4" s="1"/>
  <c r="AJ329" i="19"/>
  <c r="AI329" i="19"/>
  <c r="AG329" i="19"/>
  <c r="AL329" i="19"/>
  <c r="AK329" i="19"/>
  <c r="AM329" i="19"/>
  <c r="AL65" i="19"/>
  <c r="AG65" i="19"/>
  <c r="AE65" i="4" s="1"/>
  <c r="AI65" i="19"/>
  <c r="AM65" i="19"/>
  <c r="AJ65" i="19"/>
  <c r="AK65" i="19"/>
  <c r="AG14" i="19"/>
  <c r="AE14" i="4" s="1"/>
  <c r="AM14" i="19"/>
  <c r="AL14" i="19"/>
  <c r="AI14" i="19"/>
  <c r="AK14" i="19"/>
  <c r="AJ14" i="19"/>
  <c r="AJ293" i="19"/>
  <c r="AK293" i="19"/>
  <c r="AM293" i="19"/>
  <c r="AI293" i="19"/>
  <c r="AL293" i="19"/>
  <c r="AJ332" i="19"/>
  <c r="AG332" i="19"/>
  <c r="AM332" i="19"/>
  <c r="AL332" i="19"/>
  <c r="AK332" i="19"/>
  <c r="AI332" i="19"/>
  <c r="AI110" i="19"/>
  <c r="AM110" i="19"/>
  <c r="AJ110" i="19"/>
  <c r="AG110" i="19"/>
  <c r="AE110" i="4" s="1"/>
  <c r="AL110" i="19"/>
  <c r="AK110" i="19"/>
  <c r="AL297" i="19"/>
  <c r="AM266" i="19"/>
  <c r="AL266" i="19"/>
  <c r="AK266" i="19"/>
  <c r="AI266" i="19"/>
  <c r="AJ266" i="19"/>
  <c r="AG266" i="19"/>
  <c r="AE266" i="4" s="1"/>
  <c r="AL222" i="19"/>
  <c r="AG222" i="19"/>
  <c r="AE222" i="4" s="1"/>
  <c r="AK222" i="19"/>
  <c r="AJ222" i="19"/>
  <c r="AM222" i="19"/>
  <c r="AI222" i="19"/>
  <c r="AM280" i="19"/>
  <c r="AK280" i="19"/>
  <c r="AJ280" i="19"/>
  <c r="AG280" i="19"/>
  <c r="AE280" i="4" s="1"/>
  <c r="AL280" i="19"/>
  <c r="AI280" i="19"/>
  <c r="AM122" i="19"/>
  <c r="AJ122" i="19"/>
  <c r="AI122" i="19"/>
  <c r="AG122" i="19"/>
  <c r="AE122" i="4" s="1"/>
  <c r="AL122" i="19"/>
  <c r="AK122" i="19"/>
  <c r="AG257" i="19"/>
  <c r="AE257" i="4" s="1"/>
  <c r="AK257" i="19"/>
  <c r="AM257" i="19"/>
  <c r="AI257" i="19"/>
  <c r="AJ257" i="19"/>
  <c r="AL257" i="19"/>
  <c r="AM335" i="19"/>
  <c r="AI335" i="19"/>
  <c r="AK335" i="19"/>
  <c r="AJ335" i="19"/>
  <c r="AL335" i="19"/>
  <c r="AG335" i="19"/>
  <c r="AJ237" i="19"/>
  <c r="AL237" i="19"/>
  <c r="AI237" i="19"/>
  <c r="AM237" i="19"/>
  <c r="AG237" i="19"/>
  <c r="AE237" i="4" s="1"/>
  <c r="AK237" i="19"/>
  <c r="AG146" i="19"/>
  <c r="AE146" i="4" s="1"/>
  <c r="AL146" i="19"/>
  <c r="AM146" i="19"/>
  <c r="AI146" i="19"/>
  <c r="AK146" i="19"/>
  <c r="AJ146" i="19"/>
  <c r="AM84" i="19"/>
  <c r="AJ84" i="19"/>
  <c r="AI84" i="19"/>
  <c r="AG84" i="19"/>
  <c r="AE84" i="4" s="1"/>
  <c r="AL84" i="19"/>
  <c r="AK84" i="19"/>
  <c r="AG82" i="19"/>
  <c r="AE82" i="4" s="1"/>
  <c r="AK82" i="19"/>
  <c r="AM82" i="19"/>
  <c r="AL82" i="19"/>
  <c r="AI82" i="19"/>
  <c r="AJ82" i="19"/>
  <c r="AJ223" i="19"/>
  <c r="AG223" i="19"/>
  <c r="AE223" i="4" s="1"/>
  <c r="AM223" i="19"/>
  <c r="AI223" i="19"/>
  <c r="AK223" i="19"/>
  <c r="AL223" i="19"/>
  <c r="AG226" i="19"/>
  <c r="AE226" i="4" s="1"/>
  <c r="AM226" i="19"/>
  <c r="AI226" i="19"/>
  <c r="AK226" i="19"/>
  <c r="AL226" i="19"/>
  <c r="AJ226" i="19"/>
  <c r="AK142" i="19"/>
  <c r="AI142" i="19"/>
  <c r="AJ142" i="19"/>
  <c r="AM142" i="19"/>
  <c r="AL142" i="19"/>
  <c r="AG142" i="19"/>
  <c r="AE142" i="4" s="1"/>
  <c r="AM221" i="19"/>
  <c r="AG221" i="19"/>
  <c r="AE221" i="4" s="1"/>
  <c r="AI221" i="19"/>
  <c r="AL221" i="19"/>
  <c r="AK221" i="19"/>
  <c r="AJ221" i="19"/>
  <c r="AM210" i="19"/>
  <c r="AL210" i="19"/>
  <c r="AK210" i="19"/>
  <c r="AJ210" i="19"/>
  <c r="AG210" i="19"/>
  <c r="AE210" i="4" s="1"/>
  <c r="AI210" i="19"/>
  <c r="AG126" i="19"/>
  <c r="AE126" i="4" s="1"/>
  <c r="AJ126" i="19"/>
  <c r="AI126" i="19"/>
  <c r="AK126" i="19"/>
  <c r="AL126" i="19"/>
  <c r="AM126" i="19"/>
  <c r="AJ147" i="19"/>
  <c r="AI147" i="19"/>
  <c r="AL147" i="19"/>
  <c r="AG147" i="19"/>
  <c r="AE147" i="4" s="1"/>
  <c r="AK147" i="19"/>
  <c r="AM147" i="19"/>
  <c r="AJ207" i="19"/>
  <c r="AM83" i="19"/>
  <c r="AJ83" i="19"/>
  <c r="AI83" i="19"/>
  <c r="AL83" i="19"/>
  <c r="AG83" i="19"/>
  <c r="AE83" i="4" s="1"/>
  <c r="AK83" i="19"/>
  <c r="AL202" i="19"/>
  <c r="AM202" i="19"/>
  <c r="AK202" i="19"/>
  <c r="AG202" i="19"/>
  <c r="AE202" i="4" s="1"/>
  <c r="AJ202" i="19"/>
  <c r="AI202" i="19"/>
  <c r="AG186" i="19"/>
  <c r="AE186" i="4" s="1"/>
  <c r="AI186" i="19"/>
  <c r="AL186" i="19"/>
  <c r="AJ186" i="19"/>
  <c r="AK186" i="19"/>
  <c r="AK103" i="19"/>
  <c r="AM103" i="19"/>
  <c r="AJ103" i="19"/>
  <c r="AI103" i="19"/>
  <c r="AG103" i="19"/>
  <c r="AE103" i="4" s="1"/>
  <c r="AL103" i="19"/>
  <c r="AJ182" i="19"/>
  <c r="AL182" i="19"/>
  <c r="AI182" i="19"/>
  <c r="AM182" i="19"/>
  <c r="AG182" i="19"/>
  <c r="AE182" i="4" s="1"/>
  <c r="AK182" i="19"/>
  <c r="AM284" i="19"/>
  <c r="AL284" i="19"/>
  <c r="AG284" i="19"/>
  <c r="AE284" i="4" s="1"/>
  <c r="AI284" i="19"/>
  <c r="AK284" i="19"/>
  <c r="AJ284" i="19"/>
  <c r="AK238" i="19"/>
  <c r="AI238" i="19"/>
  <c r="AM238" i="19"/>
  <c r="AJ238" i="19"/>
  <c r="AL238" i="19"/>
  <c r="AG238" i="19"/>
  <c r="AE238" i="4" s="1"/>
  <c r="AJ162" i="19"/>
  <c r="AK162" i="19"/>
  <c r="AM162" i="19"/>
  <c r="AL162" i="19"/>
  <c r="AI162" i="19"/>
  <c r="AG162" i="19"/>
  <c r="AE162" i="4" s="1"/>
  <c r="AG272" i="19"/>
  <c r="AE272" i="4" s="1"/>
  <c r="AK272" i="19"/>
  <c r="AM272" i="19"/>
  <c r="AJ272" i="19"/>
  <c r="AI272" i="19"/>
  <c r="AL272" i="19"/>
  <c r="AG229" i="19"/>
  <c r="AE229" i="4" s="1"/>
  <c r="AI229" i="19"/>
  <c r="AK229" i="19"/>
  <c r="AJ229" i="19"/>
  <c r="AM229" i="19"/>
  <c r="AL138" i="19"/>
  <c r="AK138" i="19"/>
  <c r="AM138" i="19"/>
  <c r="AJ138" i="19"/>
  <c r="AI138" i="19"/>
  <c r="AG138" i="19"/>
  <c r="AE138" i="4" s="1"/>
  <c r="AI198" i="19"/>
  <c r="AG198" i="19"/>
  <c r="AE198" i="4" s="1"/>
  <c r="AM198" i="19"/>
  <c r="AK198" i="19"/>
  <c r="AL198" i="19"/>
  <c r="AJ198" i="19"/>
  <c r="AM90" i="19"/>
  <c r="AG90" i="19"/>
  <c r="AE90" i="4" s="1"/>
  <c r="AL90" i="19"/>
  <c r="AK90" i="19"/>
  <c r="AJ90" i="19"/>
  <c r="AI90" i="19"/>
  <c r="AL8" i="19"/>
  <c r="AI8" i="19"/>
  <c r="AK8" i="19"/>
  <c r="AG8" i="19"/>
  <c r="AE8" i="4" s="1"/>
  <c r="AM8" i="19"/>
  <c r="AJ8" i="19"/>
  <c r="AJ81" i="19"/>
  <c r="AL81" i="19"/>
  <c r="AM81" i="19"/>
  <c r="AG81" i="19"/>
  <c r="AE81" i="4" s="1"/>
  <c r="AK81" i="19"/>
  <c r="AI81" i="19"/>
  <c r="AL140" i="19"/>
  <c r="AI140" i="19"/>
  <c r="AK140" i="19"/>
  <c r="AM140" i="19"/>
  <c r="AJ140" i="19"/>
  <c r="AG140" i="19"/>
  <c r="AE140" i="4" s="1"/>
  <c r="AJ209" i="19"/>
  <c r="AM209" i="19"/>
  <c r="AL209" i="19"/>
  <c r="AK209" i="19"/>
  <c r="AI209" i="19"/>
  <c r="AG209" i="19"/>
  <c r="AE209" i="4" s="1"/>
  <c r="AL118" i="19"/>
  <c r="AM118" i="19"/>
  <c r="AK118" i="19"/>
  <c r="AJ118" i="19"/>
  <c r="AI118" i="19"/>
  <c r="AG118" i="19"/>
  <c r="AE118" i="4" s="1"/>
  <c r="AM253" i="19"/>
  <c r="AI253" i="19"/>
  <c r="AJ253" i="19"/>
  <c r="AK253" i="19"/>
  <c r="AL253" i="19"/>
  <c r="AG253" i="19"/>
  <c r="AE253" i="4" s="1"/>
  <c r="AI215" i="19"/>
  <c r="AK215" i="19"/>
  <c r="AJ215" i="19"/>
  <c r="AM215" i="19"/>
  <c r="AG215" i="19"/>
  <c r="AE215" i="4" s="1"/>
  <c r="AL215" i="19"/>
  <c r="AL40" i="19"/>
  <c r="AK40" i="19"/>
  <c r="AM40" i="19"/>
  <c r="AI40" i="19"/>
  <c r="AJ40" i="19"/>
  <c r="AG40" i="19"/>
  <c r="AE40" i="4" s="1"/>
  <c r="AK107" i="19"/>
  <c r="AJ107" i="19"/>
  <c r="AI107" i="19"/>
  <c r="AM107" i="19"/>
  <c r="AL107" i="19"/>
  <c r="AG107" i="19"/>
  <c r="AE107" i="4" s="1"/>
  <c r="AM120" i="19"/>
  <c r="AG120" i="19"/>
  <c r="AE120" i="4" s="1"/>
  <c r="AJ120" i="19"/>
  <c r="AK120" i="19"/>
  <c r="AL120" i="19"/>
  <c r="AI120" i="19"/>
  <c r="AG293" i="19"/>
  <c r="AE293" i="4" s="1"/>
  <c r="AK55" i="19"/>
  <c r="AI55" i="19"/>
  <c r="AM55" i="19"/>
  <c r="AG55" i="19"/>
  <c r="AE55" i="4" s="1"/>
  <c r="AJ55" i="19"/>
  <c r="AL55" i="19"/>
  <c r="AJ248" i="19"/>
  <c r="AK248" i="19"/>
  <c r="AG248" i="19"/>
  <c r="AE248" i="4" s="1"/>
  <c r="AM248" i="19"/>
  <c r="AI248" i="19"/>
  <c r="AL248" i="19"/>
  <c r="AI19" i="19"/>
  <c r="AG19" i="19"/>
  <c r="AE19" i="4" s="1"/>
  <c r="AK19" i="19"/>
  <c r="AJ19" i="19"/>
  <c r="AL19" i="19"/>
  <c r="AM19" i="19"/>
  <c r="AG24" i="19"/>
  <c r="AE24" i="4" s="1"/>
  <c r="AK24" i="19"/>
  <c r="AM24" i="19"/>
  <c r="AI24" i="19"/>
  <c r="AL24" i="19"/>
  <c r="AJ24" i="19"/>
  <c r="AM12" i="19"/>
  <c r="AM29" i="19"/>
  <c r="AG29" i="19"/>
  <c r="AE29" i="4" s="1"/>
  <c r="AL29" i="19"/>
  <c r="AK29" i="19"/>
  <c r="AJ29" i="19"/>
  <c r="AI29" i="19"/>
  <c r="AG322" i="19"/>
  <c r="AE322" i="4" s="1"/>
  <c r="AK322" i="19"/>
  <c r="AL322" i="19"/>
  <c r="AJ322" i="19"/>
  <c r="AI322" i="19"/>
  <c r="AM322" i="19"/>
  <c r="AK111" i="19"/>
  <c r="AI111" i="19"/>
  <c r="AJ111" i="19"/>
  <c r="AL111" i="19"/>
  <c r="AG111" i="19"/>
  <c r="AE111" i="4" s="1"/>
  <c r="AM111" i="19"/>
  <c r="AG6" i="19"/>
  <c r="AE6" i="4" s="1"/>
  <c r="AM6" i="19"/>
  <c r="AI6" i="19"/>
  <c r="AJ6" i="19"/>
  <c r="AL6" i="19"/>
  <c r="AK6" i="19"/>
  <c r="AJ70" i="19"/>
  <c r="AM70" i="19"/>
  <c r="AK70" i="19"/>
  <c r="AI70" i="19"/>
  <c r="AG70" i="19"/>
  <c r="AE70" i="4" s="1"/>
  <c r="AL70" i="19"/>
  <c r="AK96" i="19"/>
  <c r="AJ96" i="19"/>
  <c r="AG96" i="19"/>
  <c r="AE96" i="4" s="1"/>
  <c r="AM96" i="19"/>
  <c r="AL96" i="19"/>
  <c r="AI96" i="19"/>
  <c r="AK298" i="19"/>
  <c r="AL298" i="19"/>
  <c r="AG298" i="19"/>
  <c r="AE298" i="4" s="1"/>
  <c r="AM298" i="19"/>
  <c r="AI298" i="19"/>
  <c r="AJ298" i="19"/>
  <c r="AK69" i="19"/>
  <c r="AJ69" i="19"/>
  <c r="AG69" i="19"/>
  <c r="AE69" i="4" s="1"/>
  <c r="AM69" i="19"/>
  <c r="AL69" i="19"/>
  <c r="AI69" i="19"/>
  <c r="AK301" i="19"/>
  <c r="AI301" i="19"/>
  <c r="AG301" i="19"/>
  <c r="AE301" i="4" s="1"/>
  <c r="AL301" i="19"/>
  <c r="AM301" i="19"/>
  <c r="AJ301" i="19"/>
  <c r="AM330" i="19"/>
  <c r="AK330" i="19"/>
  <c r="AG330" i="19"/>
  <c r="AL330" i="19"/>
  <c r="AI330" i="19"/>
  <c r="AJ330" i="19"/>
  <c r="AG44" i="19"/>
  <c r="AE44" i="4" s="1"/>
  <c r="AJ44" i="19"/>
  <c r="AK44" i="19"/>
  <c r="AM44" i="19"/>
  <c r="AI44" i="19"/>
  <c r="AL44" i="19"/>
  <c r="AL33" i="19"/>
  <c r="AG33" i="19"/>
  <c r="AE33" i="4" s="1"/>
  <c r="AM33" i="19"/>
  <c r="AI33" i="19"/>
  <c r="AJ33" i="19"/>
  <c r="AK33" i="19"/>
  <c r="AG166" i="19"/>
  <c r="AE166" i="4" s="1"/>
  <c r="AL166" i="19"/>
  <c r="AJ166" i="19"/>
  <c r="AK166" i="19"/>
  <c r="AI166" i="19"/>
  <c r="AM166" i="19"/>
  <c r="AL161" i="19"/>
  <c r="AJ161" i="19"/>
  <c r="AI161" i="19"/>
  <c r="AM161" i="19"/>
  <c r="AK161" i="19"/>
  <c r="AG161" i="19"/>
  <c r="AE161" i="4" s="1"/>
  <c r="AK95" i="19"/>
  <c r="AI95" i="19"/>
  <c r="AM95" i="19"/>
  <c r="AJ95" i="19"/>
  <c r="AL95" i="19"/>
  <c r="AG95" i="19"/>
  <c r="AE95" i="4" s="1"/>
  <c r="AM236" i="19"/>
  <c r="AI236" i="19"/>
  <c r="AK236" i="19"/>
  <c r="AG236" i="19"/>
  <c r="AE236" i="4" s="1"/>
  <c r="AJ236" i="19"/>
  <c r="AL236" i="19"/>
  <c r="AM141" i="19"/>
  <c r="AG141" i="19"/>
  <c r="AE141" i="4" s="1"/>
  <c r="AI141" i="19"/>
  <c r="AJ141" i="19"/>
  <c r="AK141" i="19"/>
  <c r="AL141" i="19"/>
  <c r="AL87" i="19"/>
  <c r="AM87" i="19"/>
  <c r="AI87" i="19"/>
  <c r="AG87" i="19"/>
  <c r="AE87" i="4" s="1"/>
  <c r="AK87" i="19"/>
  <c r="AJ87" i="19"/>
  <c r="AJ167" i="19"/>
  <c r="AL167" i="19"/>
  <c r="AG167" i="19"/>
  <c r="AE167" i="4" s="1"/>
  <c r="AI167" i="19"/>
  <c r="AM167" i="19"/>
  <c r="AK167" i="19"/>
  <c r="U253" i="16"/>
  <c r="AJ174" i="19"/>
  <c r="AI174" i="19"/>
  <c r="AM174" i="19"/>
  <c r="AL174" i="19"/>
  <c r="AK174" i="19"/>
  <c r="AG174" i="19"/>
  <c r="AE174" i="4" s="1"/>
  <c r="AJ160" i="19"/>
  <c r="AM160" i="19"/>
  <c r="AL160" i="19"/>
  <c r="AK160" i="19"/>
  <c r="AG160" i="19"/>
  <c r="AE160" i="4" s="1"/>
  <c r="AI160" i="19"/>
  <c r="AM32" i="19"/>
  <c r="AL32" i="19"/>
  <c r="AI32" i="19"/>
  <c r="AK32" i="19"/>
  <c r="AG32" i="19"/>
  <c r="AE32" i="4" s="1"/>
  <c r="AJ32" i="19"/>
  <c r="AM7" i="19"/>
  <c r="AL7" i="19"/>
  <c r="AJ7" i="19"/>
  <c r="AK7" i="19"/>
  <c r="AI7" i="19"/>
  <c r="AG7" i="19"/>
  <c r="AE7" i="4" s="1"/>
  <c r="AI255" i="19"/>
  <c r="AL255" i="19"/>
  <c r="AK255" i="19"/>
  <c r="AM255" i="19"/>
  <c r="AG255" i="19"/>
  <c r="AE255" i="4" s="1"/>
  <c r="AJ255" i="19"/>
  <c r="AK168" i="19"/>
  <c r="AM168" i="19"/>
  <c r="AG168" i="19"/>
  <c r="AE168" i="4" s="1"/>
  <c r="AL168" i="19"/>
  <c r="AI168" i="19"/>
  <c r="AJ168" i="19"/>
  <c r="AL78" i="19"/>
  <c r="AI78" i="19"/>
  <c r="AJ78" i="19"/>
  <c r="AM78" i="19"/>
  <c r="AG78" i="19"/>
  <c r="AE78" i="4" s="1"/>
  <c r="AK78" i="19"/>
  <c r="AL154" i="19"/>
  <c r="AM154" i="19"/>
  <c r="AG154" i="19"/>
  <c r="AE154" i="4" s="1"/>
  <c r="AK154" i="19"/>
  <c r="AJ154" i="19"/>
  <c r="AI154" i="19"/>
  <c r="AM172" i="19"/>
  <c r="AK172" i="19"/>
  <c r="AJ172" i="19"/>
  <c r="AI172" i="19"/>
  <c r="AL172" i="19"/>
  <c r="AG172" i="19"/>
  <c r="AE172" i="4" s="1"/>
  <c r="AK51" i="19"/>
  <c r="AG51" i="19"/>
  <c r="AE51" i="4" s="1"/>
  <c r="AM51" i="19"/>
  <c r="AI51" i="19"/>
  <c r="AL51" i="19"/>
  <c r="AJ51" i="19"/>
  <c r="AI288" i="19"/>
  <c r="AM288" i="19"/>
  <c r="AG288" i="19"/>
  <c r="AE288" i="4" s="1"/>
  <c r="AL288" i="19"/>
  <c r="AK288" i="19"/>
  <c r="AJ288" i="19"/>
  <c r="AL183" i="19"/>
  <c r="AJ183" i="19"/>
  <c r="AK183" i="19"/>
  <c r="AM183" i="19"/>
  <c r="AI183" i="19"/>
  <c r="AG183" i="19"/>
  <c r="AE183" i="4" s="1"/>
  <c r="AG263" i="19"/>
  <c r="AE263" i="4" s="1"/>
  <c r="AM263" i="19"/>
  <c r="AL263" i="19"/>
  <c r="AJ263" i="19"/>
  <c r="AK263" i="19"/>
  <c r="AI263" i="19"/>
  <c r="AM75" i="19"/>
  <c r="AI75" i="19"/>
  <c r="AL75" i="19"/>
  <c r="AK75" i="19"/>
  <c r="AG75" i="19"/>
  <c r="AE75" i="4" s="1"/>
  <c r="AJ75" i="19"/>
  <c r="AK76" i="19"/>
  <c r="AI76" i="19"/>
  <c r="AL76" i="19"/>
  <c r="AJ76" i="19"/>
  <c r="AG76" i="19"/>
  <c r="AE76" i="4" s="1"/>
  <c r="AM76" i="19"/>
  <c r="AL324" i="19"/>
  <c r="AM324" i="19"/>
  <c r="AJ324" i="19"/>
  <c r="AG324" i="19"/>
  <c r="AE324" i="4" s="1"/>
  <c r="AK324" i="19"/>
  <c r="AI324" i="19"/>
  <c r="AL155" i="19"/>
  <c r="AM155" i="19"/>
  <c r="AK155" i="19"/>
  <c r="AG155" i="19"/>
  <c r="AE155" i="4" s="1"/>
  <c r="AI155" i="19"/>
  <c r="AJ155" i="19"/>
  <c r="AJ46" i="19"/>
  <c r="AM46" i="19"/>
  <c r="AI46" i="19"/>
  <c r="AK46" i="19"/>
  <c r="AL46" i="19"/>
  <c r="AG46" i="19"/>
  <c r="AE46" i="4" s="1"/>
  <c r="AI133" i="19"/>
  <c r="AG133" i="19"/>
  <c r="AE133" i="4" s="1"/>
  <c r="AM133" i="19"/>
  <c r="AL133" i="19"/>
  <c r="AK133" i="19"/>
  <c r="AJ133" i="19"/>
  <c r="AG187" i="19"/>
  <c r="AE187" i="4" s="1"/>
  <c r="AJ187" i="19"/>
  <c r="AM187" i="19"/>
  <c r="AK187" i="19"/>
  <c r="AL187" i="19"/>
  <c r="AI187" i="19"/>
  <c r="U131" i="16"/>
  <c r="AM186" i="19"/>
  <c r="AL229" i="19"/>
  <c r="AK105" i="19"/>
  <c r="AM105" i="19"/>
  <c r="AJ105" i="19"/>
  <c r="AG105" i="19"/>
  <c r="AE105" i="4" s="1"/>
  <c r="AI105" i="19"/>
  <c r="AL105" i="19"/>
  <c r="AG241" i="19"/>
  <c r="AE241" i="4" s="1"/>
  <c r="AM241" i="19"/>
  <c r="AK241" i="19"/>
  <c r="AJ241" i="19"/>
  <c r="AL241" i="19"/>
  <c r="AI241" i="19"/>
  <c r="AM22" i="19"/>
  <c r="AJ22" i="19"/>
  <c r="AK22" i="19"/>
  <c r="AI22" i="19"/>
  <c r="AG22" i="19"/>
  <c r="AE22" i="4" s="1"/>
  <c r="AL22" i="19"/>
  <c r="AG325" i="19"/>
  <c r="AJ325" i="19"/>
  <c r="AK325" i="19"/>
  <c r="AM325" i="19"/>
  <c r="AL325" i="19"/>
  <c r="AI325" i="19"/>
  <c r="AL232" i="19"/>
  <c r="AG232" i="19"/>
  <c r="AE232" i="4" s="1"/>
  <c r="AK232" i="19"/>
  <c r="AI232" i="19"/>
  <c r="AJ232" i="19"/>
  <c r="AM232" i="19"/>
  <c r="AM124" i="19"/>
  <c r="AL124" i="19"/>
  <c r="AK124" i="19"/>
  <c r="AJ124" i="19"/>
  <c r="AI124" i="19"/>
  <c r="AG124" i="19"/>
  <c r="AE124" i="4" s="1"/>
  <c r="AM300" i="19"/>
  <c r="AJ300" i="19"/>
  <c r="AI300" i="19"/>
  <c r="AK300" i="19"/>
  <c r="AG300" i="19"/>
  <c r="AE300" i="4" s="1"/>
  <c r="AL300" i="19"/>
  <c r="AI224" i="19"/>
  <c r="AG224" i="19"/>
  <c r="AE224" i="4" s="1"/>
  <c r="AL224" i="19"/>
  <c r="AK224" i="19"/>
  <c r="AJ224" i="19"/>
  <c r="AM224" i="19"/>
  <c r="AG13" i="19"/>
  <c r="AE13" i="4" s="1"/>
  <c r="AL13" i="19"/>
  <c r="AM13" i="19"/>
  <c r="AI13" i="19"/>
  <c r="AJ13" i="19"/>
  <c r="AK13" i="19"/>
  <c r="AM52" i="19"/>
  <c r="AL52" i="19"/>
  <c r="AG52" i="19"/>
  <c r="AE52" i="4" s="1"/>
  <c r="AJ52" i="19"/>
  <c r="AK52" i="19"/>
  <c r="AI52" i="19"/>
  <c r="AK317" i="19"/>
  <c r="AG317" i="19"/>
  <c r="AE317" i="4" s="1"/>
  <c r="AL317" i="19"/>
  <c r="AJ317" i="19"/>
  <c r="AM317" i="19"/>
  <c r="AI317" i="19"/>
  <c r="AJ112" i="19"/>
  <c r="AI112" i="19"/>
  <c r="AM112" i="19"/>
  <c r="AG112" i="19"/>
  <c r="AE112" i="4" s="1"/>
  <c r="AL112" i="19"/>
  <c r="AK112" i="19"/>
  <c r="AK15" i="19"/>
  <c r="AG15" i="19"/>
  <c r="AE15" i="4" s="1"/>
  <c r="AM15" i="19"/>
  <c r="AJ15" i="19"/>
  <c r="AI15" i="19"/>
  <c r="AL15" i="19"/>
  <c r="AI261" i="19"/>
  <c r="AG261" i="19"/>
  <c r="AE261" i="4" s="1"/>
  <c r="AK261" i="19"/>
  <c r="AL261" i="19"/>
  <c r="AJ261" i="19"/>
  <c r="AM261" i="19"/>
  <c r="AG196" i="19"/>
  <c r="AE196" i="4" s="1"/>
  <c r="AL196" i="19"/>
  <c r="AI196" i="19"/>
  <c r="AK196" i="19"/>
  <c r="AM196" i="19"/>
  <c r="AJ196" i="19"/>
  <c r="AI251" i="19"/>
  <c r="AK251" i="19"/>
  <c r="AM251" i="19"/>
  <c r="AG251" i="19"/>
  <c r="AE251" i="4" s="1"/>
  <c r="AJ251" i="19"/>
  <c r="AL251" i="19"/>
  <c r="AL201" i="19"/>
  <c r="AJ201" i="19"/>
  <c r="AI201" i="19"/>
  <c r="AG201" i="19"/>
  <c r="AE201" i="4" s="1"/>
  <c r="AM201" i="19"/>
  <c r="AK201" i="19"/>
  <c r="AG256" i="19"/>
  <c r="AE256" i="4" s="1"/>
  <c r="AJ256" i="19"/>
  <c r="AI256" i="19"/>
  <c r="AK256" i="19"/>
  <c r="AL256" i="19"/>
  <c r="AM256" i="19"/>
  <c r="AK49" i="19"/>
  <c r="AL49" i="19"/>
  <c r="AG49" i="19"/>
  <c r="AE49" i="4" s="1"/>
  <c r="AM49" i="19"/>
  <c r="AI49" i="19"/>
  <c r="AJ49" i="19"/>
  <c r="AG219" i="19"/>
  <c r="AE219" i="4" s="1"/>
  <c r="AI219" i="19"/>
  <c r="AK219" i="19"/>
  <c r="AM219" i="19"/>
  <c r="AJ219" i="19"/>
  <c r="AL219" i="19"/>
  <c r="AG262" i="19"/>
  <c r="AE262" i="4" s="1"/>
  <c r="AJ262" i="19"/>
  <c r="AM262" i="19"/>
  <c r="AL262" i="19"/>
  <c r="AK262" i="19"/>
  <c r="AI262" i="19"/>
  <c r="AM17" i="19"/>
  <c r="AI17" i="19"/>
  <c r="AJ17" i="19"/>
  <c r="AG17" i="19"/>
  <c r="AE17" i="4" s="1"/>
  <c r="AK17" i="19"/>
  <c r="AL17" i="19"/>
  <c r="AL193" i="19"/>
  <c r="AK193" i="19"/>
  <c r="AI193" i="19"/>
  <c r="AM193" i="19"/>
  <c r="AG193" i="19"/>
  <c r="AE193" i="4" s="1"/>
  <c r="AJ193" i="19"/>
  <c r="AL163" i="19"/>
  <c r="AI163" i="19"/>
  <c r="AG163" i="19"/>
  <c r="AE163" i="4" s="1"/>
  <c r="AM163" i="19"/>
  <c r="AK163" i="19"/>
  <c r="AJ163" i="19"/>
  <c r="AJ114" i="19"/>
  <c r="AI114" i="19"/>
  <c r="AM114" i="19"/>
  <c r="AK114" i="19"/>
  <c r="AL114" i="19"/>
  <c r="AG114" i="19"/>
  <c r="AE114" i="4" s="1"/>
  <c r="AG23" i="19"/>
  <c r="AE23" i="4" s="1"/>
  <c r="AM23" i="19"/>
  <c r="AK23" i="19"/>
  <c r="AL23" i="19"/>
  <c r="AJ23" i="19"/>
  <c r="AI23" i="19"/>
  <c r="AM274" i="19"/>
  <c r="AG274" i="19"/>
  <c r="AE274" i="4" s="1"/>
  <c r="AL274" i="19"/>
  <c r="AJ274" i="19"/>
  <c r="AI274" i="19"/>
  <c r="AK274" i="19"/>
  <c r="AL119" i="19"/>
  <c r="AK119" i="19"/>
  <c r="AI119" i="19"/>
  <c r="AG119" i="19"/>
  <c r="AE119" i="4" s="1"/>
  <c r="AM119" i="19"/>
  <c r="AJ119" i="19"/>
  <c r="AI290" i="19"/>
  <c r="AJ290" i="19"/>
  <c r="AG290" i="19"/>
  <c r="AE290" i="4" s="1"/>
  <c r="AK290" i="19"/>
  <c r="AL290" i="19"/>
  <c r="AM290" i="19"/>
  <c r="AM195" i="19"/>
  <c r="AI195" i="19"/>
  <c r="AL195" i="19"/>
  <c r="AK195" i="19"/>
  <c r="AJ195" i="19"/>
  <c r="AG195" i="19"/>
  <c r="AE195" i="4" s="1"/>
  <c r="AJ234" i="19"/>
  <c r="AM234" i="19"/>
  <c r="AL234" i="19"/>
  <c r="AG234" i="19"/>
  <c r="AE234" i="4" s="1"/>
  <c r="AI234" i="19"/>
  <c r="AK234" i="19"/>
  <c r="AM130" i="19"/>
  <c r="AI130" i="19"/>
  <c r="AK130" i="19"/>
  <c r="AJ130" i="19"/>
  <c r="AG130" i="19"/>
  <c r="AE130" i="4" s="1"/>
  <c r="AL130" i="19"/>
  <c r="AM281" i="19"/>
  <c r="AK281" i="19"/>
  <c r="AG281" i="19"/>
  <c r="AE281" i="4" s="1"/>
  <c r="AL281" i="19"/>
  <c r="AI281" i="19"/>
  <c r="AJ281" i="19"/>
  <c r="AK306" i="19"/>
  <c r="AM306" i="19"/>
  <c r="AI306" i="19"/>
  <c r="AG306" i="19"/>
  <c r="AE306" i="4" s="1"/>
  <c r="AL306" i="19"/>
  <c r="AJ306" i="19"/>
  <c r="AM205" i="19"/>
  <c r="AK205" i="19"/>
  <c r="AJ205" i="19"/>
  <c r="AL205" i="19"/>
  <c r="AI205" i="19"/>
  <c r="AG205" i="19"/>
  <c r="AE205" i="4" s="1"/>
  <c r="AL268" i="19"/>
  <c r="AM268" i="19"/>
  <c r="AJ268" i="19"/>
  <c r="AG268" i="19"/>
  <c r="AE268" i="4" s="1"/>
  <c r="AI268" i="19"/>
  <c r="AK268" i="19"/>
  <c r="AM233" i="19"/>
  <c r="AL233" i="19"/>
  <c r="AG233" i="19"/>
  <c r="AE233" i="4" s="1"/>
  <c r="AK233" i="19"/>
  <c r="AJ233" i="19"/>
  <c r="AI233" i="19"/>
  <c r="AJ145" i="19"/>
  <c r="AL145" i="19"/>
  <c r="AK145" i="19"/>
  <c r="AG145" i="19"/>
  <c r="AE145" i="4" s="1"/>
  <c r="AM145" i="19"/>
  <c r="AI145" i="19"/>
  <c r="AM212" i="19"/>
  <c r="AL212" i="19"/>
  <c r="AG212" i="19"/>
  <c r="AE212" i="4" s="1"/>
  <c r="AK212" i="19"/>
  <c r="AJ212" i="19"/>
  <c r="AI212" i="19"/>
  <c r="AM148" i="19"/>
  <c r="AL148" i="19"/>
  <c r="AJ148" i="19"/>
  <c r="AG148" i="19"/>
  <c r="AE148" i="4" s="1"/>
  <c r="AK148" i="19"/>
  <c r="AI148" i="19"/>
  <c r="AL123" i="19"/>
  <c r="AM123" i="19"/>
  <c r="AI123" i="19"/>
  <c r="AK123" i="19"/>
  <c r="AG123" i="19"/>
  <c r="AE123" i="4" s="1"/>
  <c r="AJ123" i="19"/>
  <c r="AJ312" i="19"/>
  <c r="AG312" i="19"/>
  <c r="AE312" i="4" s="1"/>
  <c r="AK312" i="19"/>
  <c r="AL312" i="19"/>
  <c r="AI312" i="19"/>
  <c r="AM312" i="19"/>
  <c r="AJ151" i="19"/>
  <c r="AK151" i="19"/>
  <c r="AG151" i="19"/>
  <c r="AE151" i="4" s="1"/>
  <c r="AL151" i="19"/>
  <c r="AM151" i="19"/>
  <c r="AI151" i="19"/>
  <c r="AM188" i="19"/>
  <c r="AJ188" i="19"/>
  <c r="AI188" i="19"/>
  <c r="AL188" i="19"/>
  <c r="AK188" i="19"/>
  <c r="AG188" i="19"/>
  <c r="AE188" i="4" s="1"/>
  <c r="AM129" i="19"/>
  <c r="AK129" i="19"/>
  <c r="AI129" i="19"/>
  <c r="AJ129" i="19"/>
  <c r="AG129" i="19"/>
  <c r="AE129" i="4" s="1"/>
  <c r="AL129" i="19"/>
  <c r="AJ216" i="19"/>
  <c r="AL216" i="19"/>
  <c r="AG216" i="19"/>
  <c r="AE216" i="4" s="1"/>
  <c r="AI216" i="19"/>
  <c r="AM216" i="19"/>
  <c r="AK216" i="19"/>
  <c r="AK327" i="19"/>
  <c r="AJ327" i="19"/>
  <c r="AI327" i="19"/>
  <c r="AG327" i="19"/>
  <c r="AL327" i="19"/>
  <c r="AM327" i="19"/>
  <c r="AK311" i="19"/>
  <c r="AJ311" i="19"/>
  <c r="AL311" i="19"/>
  <c r="AI311" i="19"/>
  <c r="AM311" i="19"/>
  <c r="AL267" i="19"/>
  <c r="AK267" i="19"/>
  <c r="AJ267" i="19"/>
  <c r="AI267" i="19"/>
  <c r="AM267" i="19"/>
  <c r="AG267" i="19"/>
  <c r="AE267" i="4" s="1"/>
  <c r="AK305" i="19"/>
  <c r="AI305" i="19"/>
  <c r="AG305" i="19"/>
  <c r="AE305" i="4" s="1"/>
  <c r="AJ305" i="19"/>
  <c r="AL305" i="19"/>
  <c r="AM305" i="19"/>
  <c r="AK294" i="19"/>
  <c r="AJ294" i="19"/>
  <c r="AL294" i="19"/>
  <c r="AM294" i="19"/>
  <c r="AG294" i="19"/>
  <c r="AE294" i="4" s="1"/>
  <c r="AI294" i="19"/>
  <c r="AM225" i="19"/>
  <c r="AL225" i="19"/>
  <c r="AI225" i="19"/>
  <c r="AG225" i="19"/>
  <c r="AE225" i="4" s="1"/>
  <c r="AJ225" i="19"/>
  <c r="AK225" i="19"/>
  <c r="AM80" i="19"/>
  <c r="AI80" i="19"/>
  <c r="AL80" i="19"/>
  <c r="AJ80" i="19"/>
  <c r="AK80" i="19"/>
  <c r="AG80" i="19"/>
  <c r="AE80" i="4" s="1"/>
  <c r="AM136" i="19"/>
  <c r="AL136" i="19"/>
  <c r="AK136" i="19"/>
  <c r="AG136" i="19"/>
  <c r="AE136" i="4" s="1"/>
  <c r="AJ136" i="19"/>
  <c r="AI136" i="19"/>
  <c r="AM176" i="19"/>
  <c r="AG176" i="19"/>
  <c r="AE176" i="4" s="1"/>
  <c r="AI176" i="19"/>
  <c r="AJ176" i="19"/>
  <c r="AK176" i="19"/>
  <c r="AL176" i="19"/>
  <c r="AM121" i="19"/>
  <c r="AG121" i="19"/>
  <c r="AE121" i="4" s="1"/>
  <c r="AJ121" i="19"/>
  <c r="AL121" i="19"/>
  <c r="AK121" i="19"/>
  <c r="AI121" i="19"/>
  <c r="AM316" i="19"/>
  <c r="AK316" i="19"/>
  <c r="AL316" i="19"/>
  <c r="AJ316" i="19"/>
  <c r="AG316" i="19"/>
  <c r="AE316" i="4" s="1"/>
  <c r="AI316" i="19"/>
  <c r="AJ39" i="19"/>
  <c r="AI39" i="19"/>
  <c r="AL39" i="19"/>
  <c r="AK39" i="19"/>
  <c r="AM39" i="19"/>
  <c r="AG39" i="19"/>
  <c r="AE39" i="4" s="1"/>
  <c r="AL47" i="19"/>
  <c r="AI47" i="19"/>
  <c r="AJ47" i="19"/>
  <c r="AM47" i="19"/>
  <c r="AG47" i="19"/>
  <c r="AE47" i="4" s="1"/>
  <c r="AK47" i="19"/>
  <c r="AG297" i="19"/>
  <c r="AE297" i="4" s="1"/>
  <c r="AJ297" i="19"/>
  <c r="AK297" i="19"/>
  <c r="AI297" i="19"/>
  <c r="AM297" i="19"/>
  <c r="AM331" i="19"/>
  <c r="AG331" i="19"/>
  <c r="AL331" i="19"/>
  <c r="AI331" i="19"/>
  <c r="AJ331" i="19"/>
  <c r="AK331" i="19"/>
  <c r="AL38" i="19"/>
  <c r="AJ38" i="19"/>
  <c r="AM38" i="19"/>
  <c r="AK38" i="19"/>
  <c r="AG38" i="19"/>
  <c r="AE38" i="4" s="1"/>
  <c r="AI38" i="19"/>
  <c r="AJ220" i="19"/>
  <c r="AM220" i="19"/>
  <c r="AG220" i="19"/>
  <c r="AE220" i="4" s="1"/>
  <c r="AL220" i="19"/>
  <c r="AI220" i="19"/>
  <c r="AK220" i="19"/>
  <c r="AM137" i="19"/>
  <c r="AI137" i="19"/>
  <c r="AJ137" i="19"/>
  <c r="AL137" i="19"/>
  <c r="AK137" i="19"/>
  <c r="AG137" i="19"/>
  <c r="AE137" i="4" s="1"/>
  <c r="AG171" i="19"/>
  <c r="AE171" i="4" s="1"/>
  <c r="AM171" i="19"/>
  <c r="AK171" i="19"/>
  <c r="AL171" i="19"/>
  <c r="AI171" i="19"/>
  <c r="AJ171" i="19"/>
  <c r="AL64" i="19"/>
  <c r="AI64" i="19"/>
  <c r="AK64" i="19"/>
  <c r="AJ64" i="19"/>
  <c r="AM64" i="19"/>
  <c r="AG64" i="19"/>
  <c r="AE64" i="4" s="1"/>
  <c r="AK204" i="19"/>
  <c r="AL204" i="19"/>
  <c r="AM204" i="19"/>
  <c r="AG204" i="19"/>
  <c r="AE204" i="4" s="1"/>
  <c r="AJ204" i="19"/>
  <c r="AI204" i="19"/>
  <c r="AK31" i="19"/>
  <c r="AI31" i="19"/>
  <c r="AM31" i="19"/>
  <c r="AJ31" i="19"/>
  <c r="AL31" i="19"/>
  <c r="AG31" i="19"/>
  <c r="AE31" i="4" s="1"/>
  <c r="AG59" i="19"/>
  <c r="AE59" i="4" s="1"/>
  <c r="AM59" i="19"/>
  <c r="AJ59" i="19"/>
  <c r="AL59" i="19"/>
  <c r="AI59" i="19"/>
  <c r="AK59" i="19"/>
  <c r="AI321" i="19"/>
  <c r="AJ321" i="19"/>
  <c r="AG321" i="19"/>
  <c r="AE321" i="4" s="1"/>
  <c r="AM321" i="19"/>
  <c r="AK321" i="19"/>
  <c r="AL321" i="19"/>
  <c r="AM157" i="19"/>
  <c r="AI157" i="19"/>
  <c r="AG157" i="19"/>
  <c r="AE157" i="4" s="1"/>
  <c r="AJ157" i="19"/>
  <c r="AK157" i="19"/>
  <c r="AL157" i="19"/>
  <c r="AM42" i="19"/>
  <c r="AG42" i="19"/>
  <c r="AE42" i="4" s="1"/>
  <c r="AJ42" i="19"/>
  <c r="AI42" i="19"/>
  <c r="AK42" i="19"/>
  <c r="AL42" i="19"/>
  <c r="AI273" i="19"/>
  <c r="AM273" i="19"/>
  <c r="AL273" i="19"/>
  <c r="AK273" i="19"/>
  <c r="AJ273" i="19"/>
  <c r="AG273" i="19"/>
  <c r="AE273" i="4" s="1"/>
  <c r="AJ170" i="19"/>
  <c r="AG170" i="19"/>
  <c r="AE170" i="4" s="1"/>
  <c r="AM170" i="19"/>
  <c r="AL170" i="19"/>
  <c r="AI170" i="19"/>
  <c r="AK170" i="19"/>
  <c r="AK74" i="19"/>
  <c r="AJ74" i="19"/>
  <c r="AL74" i="19"/>
  <c r="AG74" i="19"/>
  <c r="AE74" i="4" s="1"/>
  <c r="AI74" i="19"/>
  <c r="AM74" i="19"/>
  <c r="AJ214" i="19"/>
  <c r="AM214" i="19"/>
  <c r="AG214" i="19"/>
  <c r="AE214" i="4" s="1"/>
  <c r="AI214" i="19"/>
  <c r="AL214" i="19"/>
  <c r="AK214" i="19"/>
  <c r="AK71" i="19"/>
  <c r="AI71" i="19"/>
  <c r="AL71" i="19"/>
  <c r="AG71" i="19"/>
  <c r="AE71" i="4" s="1"/>
  <c r="AJ71" i="19"/>
  <c r="AM71" i="19"/>
  <c r="AM328" i="19"/>
  <c r="AJ328" i="19"/>
  <c r="AK328" i="19"/>
  <c r="AI328" i="19"/>
  <c r="AL328" i="19"/>
  <c r="AG328" i="19"/>
  <c r="AM315" i="19"/>
  <c r="AK315" i="19"/>
  <c r="AJ315" i="19"/>
  <c r="AI315" i="19"/>
  <c r="AG315" i="19"/>
  <c r="AE315" i="4" s="1"/>
  <c r="AL315" i="19"/>
  <c r="AG98" i="19"/>
  <c r="AE98" i="4" s="1"/>
  <c r="AM98" i="19"/>
  <c r="AL98" i="19"/>
  <c r="AJ98" i="19"/>
  <c r="AK98" i="19"/>
  <c r="AI98" i="19"/>
  <c r="U55" i="16"/>
  <c r="AM85" i="19"/>
  <c r="AK85" i="19"/>
  <c r="AI85" i="19"/>
  <c r="AL85" i="19"/>
  <c r="AJ85" i="19"/>
  <c r="AG85" i="19"/>
  <c r="AE85" i="4" s="1"/>
  <c r="AK113" i="19"/>
  <c r="AG113" i="19"/>
  <c r="AE113" i="4" s="1"/>
  <c r="AI113" i="19"/>
  <c r="AL113" i="19"/>
  <c r="AJ113" i="19"/>
  <c r="AM113" i="19"/>
  <c r="U119" i="16"/>
  <c r="AM153" i="19"/>
  <c r="AL153" i="19"/>
  <c r="AI153" i="19"/>
  <c r="AG153" i="19"/>
  <c r="AE153" i="4" s="1"/>
  <c r="AJ153" i="19"/>
  <c r="AK153" i="19"/>
  <c r="AM184" i="19"/>
  <c r="AL184" i="19"/>
  <c r="AK184" i="19"/>
  <c r="AJ184" i="19"/>
  <c r="AI184" i="19"/>
  <c r="AG184" i="19"/>
  <c r="AE184" i="4" s="1"/>
  <c r="AG109" i="19"/>
  <c r="AE109" i="4" s="1"/>
  <c r="AJ109" i="19"/>
  <c r="AM109" i="19"/>
  <c r="AL109" i="19"/>
  <c r="AK109" i="19"/>
  <c r="AI109" i="19"/>
  <c r="AJ88" i="19"/>
  <c r="AI88" i="19"/>
  <c r="AG88" i="19"/>
  <c r="AE88" i="4" s="1"/>
  <c r="AL88" i="19"/>
  <c r="AM88" i="19"/>
  <c r="AK88" i="19"/>
  <c r="AL175" i="19"/>
  <c r="AJ175" i="19"/>
  <c r="AM175" i="19"/>
  <c r="AG175" i="19"/>
  <c r="AE175" i="4" s="1"/>
  <c r="AI175" i="19"/>
  <c r="AK175" i="19"/>
  <c r="AJ86" i="19"/>
  <c r="AL86" i="19"/>
  <c r="AK86" i="19"/>
  <c r="AM86" i="19"/>
  <c r="AI86" i="19"/>
  <c r="AG86" i="19"/>
  <c r="AE86" i="4" s="1"/>
  <c r="J125" i="16"/>
  <c r="L125" i="16" s="1"/>
  <c r="AM200" i="19"/>
  <c r="AI200" i="19"/>
  <c r="AL200" i="19"/>
  <c r="AG200" i="19"/>
  <c r="AE200" i="4" s="1"/>
  <c r="AK200" i="19"/>
  <c r="AJ200" i="19"/>
  <c r="AL102" i="19"/>
  <c r="AJ102" i="19"/>
  <c r="AM102" i="19"/>
  <c r="AI102" i="19"/>
  <c r="AG102" i="19"/>
  <c r="AE102" i="4" s="1"/>
  <c r="AK102" i="19"/>
  <c r="AI218" i="19"/>
  <c r="AL218" i="19"/>
  <c r="AJ218" i="19"/>
  <c r="AG218" i="19"/>
  <c r="AE218" i="4" s="1"/>
  <c r="AK218" i="19"/>
  <c r="AM218" i="19"/>
  <c r="AL134" i="19"/>
  <c r="AM134" i="19"/>
  <c r="AG134" i="19"/>
  <c r="AE134" i="4" s="1"/>
  <c r="AK134" i="19"/>
  <c r="AI134" i="19"/>
  <c r="AJ134" i="19"/>
  <c r="AK12" i="19"/>
  <c r="AJ12" i="19"/>
  <c r="AL12" i="19"/>
  <c r="AI12" i="19"/>
  <c r="AG12" i="19"/>
  <c r="AE12" i="4" s="1"/>
  <c r="AM66" i="19"/>
  <c r="AI66" i="19"/>
  <c r="AK66" i="19"/>
  <c r="AG66" i="19"/>
  <c r="AE66" i="4" s="1"/>
  <c r="AJ66" i="19"/>
  <c r="AL66" i="19"/>
  <c r="AI228" i="19"/>
  <c r="AL228" i="19"/>
  <c r="AG228" i="19"/>
  <c r="AE228" i="4" s="1"/>
  <c r="AM228" i="19"/>
  <c r="AJ228" i="19"/>
  <c r="AK228" i="19"/>
  <c r="AM63" i="19"/>
  <c r="AJ63" i="19"/>
  <c r="AL63" i="19"/>
  <c r="AI63" i="19"/>
  <c r="AK63" i="19"/>
  <c r="AG63" i="19"/>
  <c r="AE63" i="4" s="1"/>
  <c r="Z93" i="19" l="1"/>
  <c r="AB93" i="19" s="1"/>
  <c r="AM152" i="19"/>
  <c r="AI279" i="19"/>
  <c r="U211" i="16"/>
  <c r="U269" i="16"/>
  <c r="AM319" i="19"/>
  <c r="AJ152" i="19"/>
  <c r="U97" i="16"/>
  <c r="U280" i="16"/>
  <c r="U72" i="16"/>
  <c r="U75" i="16"/>
  <c r="AG279" i="19"/>
  <c r="AE279" i="4" s="1"/>
  <c r="U99" i="16"/>
  <c r="AM279" i="19"/>
  <c r="AI152" i="19"/>
  <c r="U316" i="16"/>
  <c r="AG152" i="19"/>
  <c r="AE152" i="4" s="1"/>
  <c r="U277" i="16"/>
  <c r="AK152" i="19"/>
  <c r="AK279" i="19"/>
  <c r="U309" i="16"/>
  <c r="U93" i="16"/>
  <c r="AL152" i="19"/>
  <c r="AJ279" i="19"/>
  <c r="U326" i="16"/>
  <c r="AL279" i="19"/>
  <c r="AI319" i="19"/>
  <c r="U260" i="16"/>
  <c r="AL319" i="19"/>
  <c r="U262" i="16"/>
  <c r="U85" i="16"/>
  <c r="U286" i="16"/>
  <c r="U121" i="16"/>
  <c r="Z269" i="19"/>
  <c r="AB269" i="19" s="1"/>
  <c r="AF269" i="19" s="1"/>
  <c r="U25" i="16"/>
  <c r="U288" i="16"/>
  <c r="Z99" i="19"/>
  <c r="AB99" i="19" s="1"/>
  <c r="AF99" i="19" s="1"/>
  <c r="U282" i="16"/>
  <c r="U107" i="16"/>
  <c r="AG271" i="19"/>
  <c r="AE271" i="4" s="1"/>
  <c r="U46" i="16"/>
  <c r="Z176" i="19"/>
  <c r="AB176" i="19" s="1"/>
  <c r="AF176" i="19" s="1"/>
  <c r="AK271" i="19"/>
  <c r="Z260" i="19"/>
  <c r="AB260" i="19" s="1"/>
  <c r="AF260" i="19" s="1"/>
  <c r="U246" i="16"/>
  <c r="Z262" i="19"/>
  <c r="AB262" i="19" s="1"/>
  <c r="AF262" i="19" s="1"/>
  <c r="U96" i="16"/>
  <c r="Z118" i="19"/>
  <c r="AB118" i="19" s="1"/>
  <c r="AF118" i="19" s="1"/>
  <c r="Z131" i="19"/>
  <c r="AB131" i="19" s="1"/>
  <c r="AF131" i="19" s="1"/>
  <c r="Z55" i="19"/>
  <c r="AB55" i="19" s="1"/>
  <c r="AF55" i="19" s="1"/>
  <c r="U248" i="16"/>
  <c r="Z52" i="19"/>
  <c r="AB52" i="19" s="1"/>
  <c r="AF52" i="19" s="1"/>
  <c r="Z25" i="19"/>
  <c r="AB25" i="19" s="1"/>
  <c r="AF25" i="19" s="1"/>
  <c r="Z141" i="19"/>
  <c r="AB141" i="19" s="1"/>
  <c r="AF141" i="19" s="1"/>
  <c r="Z246" i="19"/>
  <c r="AB246" i="19" s="1"/>
  <c r="AF246" i="19" s="1"/>
  <c r="AI56" i="19"/>
  <c r="Z85" i="19"/>
  <c r="AB85" i="19" s="1"/>
  <c r="AF85" i="19" s="1"/>
  <c r="AI271" i="19"/>
  <c r="Z119" i="19"/>
  <c r="AB119" i="19" s="1"/>
  <c r="AF119" i="19" s="1"/>
  <c r="Z253" i="19"/>
  <c r="AB253" i="19" s="1"/>
  <c r="AF253" i="19" s="1"/>
  <c r="Z75" i="19"/>
  <c r="AB75" i="19" s="1"/>
  <c r="AF75" i="19" s="1"/>
  <c r="Z184" i="19"/>
  <c r="AB184" i="19" s="1"/>
  <c r="AF184" i="19" s="1"/>
  <c r="Z277" i="19"/>
  <c r="AB277" i="19" s="1"/>
  <c r="AF277" i="19" s="1"/>
  <c r="U166" i="16"/>
  <c r="Z95" i="19"/>
  <c r="AB95" i="19" s="1"/>
  <c r="AF95" i="19" s="1"/>
  <c r="Z248" i="19"/>
  <c r="AB248" i="19" s="1"/>
  <c r="AF248" i="19" s="1"/>
  <c r="Z286" i="19"/>
  <c r="AB286" i="19" s="1"/>
  <c r="AF286" i="19" s="1"/>
  <c r="Z107" i="19"/>
  <c r="AB107" i="19" s="1"/>
  <c r="AF107" i="19" s="1"/>
  <c r="Z288" i="19"/>
  <c r="AB288" i="19" s="1"/>
  <c r="AF288" i="19" s="1"/>
  <c r="Z96" i="19"/>
  <c r="AB96" i="19" s="1"/>
  <c r="AF96" i="19" s="1"/>
  <c r="AJ271" i="19"/>
  <c r="Z46" i="19"/>
  <c r="AB46" i="19" s="1"/>
  <c r="AF46" i="19" s="1"/>
  <c r="AK56" i="19"/>
  <c r="Z87" i="19"/>
  <c r="AB87" i="19" s="1"/>
  <c r="AF87" i="19" s="1"/>
  <c r="Z97" i="19"/>
  <c r="AB97" i="19" s="1"/>
  <c r="AF97" i="19" s="1"/>
  <c r="AI131" i="19"/>
  <c r="AM56" i="19"/>
  <c r="AG56" i="19"/>
  <c r="AE56" i="4" s="1"/>
  <c r="AJ56" i="19"/>
  <c r="AL56" i="19"/>
  <c r="AM271" i="19"/>
  <c r="Z211" i="19"/>
  <c r="AB211" i="19" s="1"/>
  <c r="AF211" i="19" s="1"/>
  <c r="Z280" i="19"/>
  <c r="AB280" i="19" s="1"/>
  <c r="AF280" i="19" s="1"/>
  <c r="Z121" i="19"/>
  <c r="AB121" i="19" s="1"/>
  <c r="AF121" i="19" s="1"/>
  <c r="AM131" i="19"/>
  <c r="AL271" i="19"/>
  <c r="U243" i="16"/>
  <c r="U87" i="16"/>
  <c r="AL131" i="19"/>
  <c r="Z326" i="19"/>
  <c r="AB326" i="19" s="1"/>
  <c r="AF326" i="19" s="1"/>
  <c r="Z282" i="19"/>
  <c r="Z166" i="19"/>
  <c r="AB166" i="19" s="1"/>
  <c r="AF166" i="19" s="1"/>
  <c r="U324" i="16"/>
  <c r="Z316" i="19"/>
  <c r="AB316" i="19" s="1"/>
  <c r="AF316" i="19" s="1"/>
  <c r="AK131" i="19"/>
  <c r="AG131" i="19"/>
  <c r="AE131" i="4" s="1"/>
  <c r="AJ131" i="19"/>
  <c r="AM244" i="19"/>
  <c r="U255" i="16"/>
  <c r="AG244" i="19"/>
  <c r="AE244" i="4" s="1"/>
  <c r="AJ244" i="19"/>
  <c r="AK244" i="19"/>
  <c r="U313" i="16"/>
  <c r="AI244" i="19"/>
  <c r="AL244" i="19"/>
  <c r="AK127" i="19"/>
  <c r="AK100" i="19"/>
  <c r="AI156" i="19"/>
  <c r="U70" i="16"/>
  <c r="Z163" i="19"/>
  <c r="AB163" i="19" s="1"/>
  <c r="AF163" i="19" s="1"/>
  <c r="AJ35" i="19"/>
  <c r="U203" i="16"/>
  <c r="Z298" i="19"/>
  <c r="AB298" i="19" s="1"/>
  <c r="AF298" i="19" s="1"/>
  <c r="Z223" i="19"/>
  <c r="AB223" i="19" s="1"/>
  <c r="AF223" i="19" s="1"/>
  <c r="AM127" i="19"/>
  <c r="U187" i="16"/>
  <c r="U6" i="16"/>
  <c r="U228" i="16"/>
  <c r="Z228" i="19"/>
  <c r="AB228" i="19" s="1"/>
  <c r="AF228" i="19" s="1"/>
  <c r="W35" i="19"/>
  <c r="U91" i="16"/>
  <c r="U104" i="16"/>
  <c r="Z303" i="19"/>
  <c r="AB303" i="19" s="1"/>
  <c r="AF303" i="19" s="1"/>
  <c r="Z91" i="19"/>
  <c r="AB91" i="19" s="1"/>
  <c r="AF91" i="19" s="1"/>
  <c r="AI35" i="19"/>
  <c r="U163" i="16"/>
  <c r="Z271" i="19"/>
  <c r="Z299" i="19"/>
  <c r="AM249" i="19"/>
  <c r="U271" i="16"/>
  <c r="U299" i="16"/>
  <c r="Z70" i="19"/>
  <c r="AB70" i="19" s="1"/>
  <c r="AF70" i="19" s="1"/>
  <c r="AJ173" i="19"/>
  <c r="U303" i="16"/>
  <c r="U212" i="16"/>
  <c r="Z6" i="19"/>
  <c r="AB6" i="19" s="1"/>
  <c r="AF6" i="19" s="1"/>
  <c r="U298" i="16"/>
  <c r="Z187" i="19"/>
  <c r="AB187" i="19" s="1"/>
  <c r="AF187" i="19" s="1"/>
  <c r="Z321" i="19"/>
  <c r="AB321" i="19" s="1"/>
  <c r="AF321" i="19" s="1"/>
  <c r="Z73" i="19"/>
  <c r="AB73" i="19" s="1"/>
  <c r="AF73" i="19" s="1"/>
  <c r="U222" i="16"/>
  <c r="U226" i="16"/>
  <c r="U129" i="16"/>
  <c r="U239" i="16"/>
  <c r="U274" i="16"/>
  <c r="AI127" i="19"/>
  <c r="AL35" i="19"/>
  <c r="Z201" i="19"/>
  <c r="AB201" i="19" s="1"/>
  <c r="AF201" i="19" s="1"/>
  <c r="AG127" i="19"/>
  <c r="AE127" i="4" s="1"/>
  <c r="AM35" i="19"/>
  <c r="Z167" i="19"/>
  <c r="AB167" i="19" s="1"/>
  <c r="AF167" i="19" s="1"/>
  <c r="AL127" i="19"/>
  <c r="AG35" i="19"/>
  <c r="AE35" i="4" s="1"/>
  <c r="U182" i="16"/>
  <c r="Z276" i="19"/>
  <c r="AB276" i="19" s="1"/>
  <c r="AF276" i="19" s="1"/>
  <c r="U73" i="16"/>
  <c r="U198" i="16"/>
  <c r="U201" i="16"/>
  <c r="AK35" i="19"/>
  <c r="Z254" i="19"/>
  <c r="AB254" i="19" s="1"/>
  <c r="AF254" i="19" s="1"/>
  <c r="Z264" i="19"/>
  <c r="AB264" i="19" s="1"/>
  <c r="AF264" i="19" s="1"/>
  <c r="Z222" i="19"/>
  <c r="AB222" i="19" s="1"/>
  <c r="AF222" i="19" s="1"/>
  <c r="U105" i="16"/>
  <c r="U264" i="16"/>
  <c r="AG169" i="19"/>
  <c r="AE169" i="4" s="1"/>
  <c r="AJ127" i="19"/>
  <c r="U122" i="16"/>
  <c r="U266" i="16"/>
  <c r="U167" i="16"/>
  <c r="AM282" i="19"/>
  <c r="AJ235" i="19"/>
  <c r="U219" i="16"/>
  <c r="U153" i="16"/>
  <c r="U229" i="16"/>
  <c r="U90" i="16"/>
  <c r="Z289" i="19"/>
  <c r="AB289" i="19" s="1"/>
  <c r="AF289" i="19" s="1"/>
  <c r="Z105" i="19"/>
  <c r="AB105" i="19" s="1"/>
  <c r="AF105" i="19" s="1"/>
  <c r="Z122" i="19"/>
  <c r="AB122" i="19" s="1"/>
  <c r="AF122" i="19" s="1"/>
  <c r="Z244" i="19"/>
  <c r="AB244" i="19" s="1"/>
  <c r="AF244" i="19" s="1"/>
  <c r="AL249" i="19"/>
  <c r="AM173" i="19"/>
  <c r="U276" i="16"/>
  <c r="U261" i="16"/>
  <c r="Z129" i="19"/>
  <c r="AB129" i="19" s="1"/>
  <c r="AF129" i="19" s="1"/>
  <c r="Z182" i="19"/>
  <c r="AB182" i="19" s="1"/>
  <c r="AF182" i="19" s="1"/>
  <c r="Z226" i="19"/>
  <c r="AB226" i="19" s="1"/>
  <c r="AF226" i="19" s="1"/>
  <c r="Z259" i="19"/>
  <c r="AB259" i="19" s="1"/>
  <c r="AF259" i="19" s="1"/>
  <c r="AM235" i="19"/>
  <c r="U240" i="16"/>
  <c r="U254" i="16"/>
  <c r="Z293" i="19"/>
  <c r="AB293" i="19" s="1"/>
  <c r="AF293" i="19" s="1"/>
  <c r="Z261" i="19"/>
  <c r="AB261" i="19" s="1"/>
  <c r="AF261" i="19" s="1"/>
  <c r="Z229" i="19"/>
  <c r="AB229" i="19" s="1"/>
  <c r="AF229" i="19" s="1"/>
  <c r="U31" i="16"/>
  <c r="U289" i="16"/>
  <c r="U293" i="16"/>
  <c r="Z240" i="19"/>
  <c r="AB240" i="19" s="1"/>
  <c r="AF240" i="19" s="1"/>
  <c r="Z266" i="19"/>
  <c r="AB266" i="19" s="1"/>
  <c r="AF266" i="19" s="1"/>
  <c r="Z90" i="19"/>
  <c r="AB90" i="19" s="1"/>
  <c r="AF90" i="19" s="1"/>
  <c r="AG282" i="19"/>
  <c r="AE282" i="4" s="1"/>
  <c r="U321" i="16"/>
  <c r="U257" i="16"/>
  <c r="Z198" i="19"/>
  <c r="AB198" i="19" s="1"/>
  <c r="AF198" i="19" s="1"/>
  <c r="Z195" i="19"/>
  <c r="AB195" i="19" s="1"/>
  <c r="AF195" i="19" s="1"/>
  <c r="Z20" i="19"/>
  <c r="AB20" i="19" s="1"/>
  <c r="U195" i="16"/>
  <c r="U259" i="16"/>
  <c r="U144" i="16"/>
  <c r="U312" i="16"/>
  <c r="AM299" i="19"/>
  <c r="AL169" i="19"/>
  <c r="AG249" i="19"/>
  <c r="AE249" i="4" s="1"/>
  <c r="U39" i="16"/>
  <c r="U206" i="16"/>
  <c r="Z272" i="19"/>
  <c r="AB272" i="19" s="1"/>
  <c r="AF272" i="19" s="1"/>
  <c r="Z312" i="19"/>
  <c r="AB312" i="19" s="1"/>
  <c r="AF312" i="19" s="1"/>
  <c r="Z53" i="19"/>
  <c r="AB53" i="19" s="1"/>
  <c r="AI249" i="19"/>
  <c r="U23" i="16"/>
  <c r="U244" i="16"/>
  <c r="U162" i="16"/>
  <c r="U272" i="16"/>
  <c r="Z146" i="19"/>
  <c r="AB146" i="19" s="1"/>
  <c r="AF146" i="19" s="1"/>
  <c r="Z144" i="19"/>
  <c r="AB144" i="19" s="1"/>
  <c r="AF144" i="19" s="1"/>
  <c r="U53" i="16"/>
  <c r="U322" i="16"/>
  <c r="U146" i="16"/>
  <c r="U307" i="16"/>
  <c r="Z206" i="19"/>
  <c r="AB206" i="19" s="1"/>
  <c r="AF206" i="19" s="1"/>
  <c r="U66" i="16"/>
  <c r="Z23" i="19"/>
  <c r="AB23" i="19" s="1"/>
  <c r="AF23" i="19" s="1"/>
  <c r="Z173" i="19"/>
  <c r="Z322" i="19"/>
  <c r="AB322" i="19" s="1"/>
  <c r="AF322" i="19" s="1"/>
  <c r="Z39" i="19"/>
  <c r="AB39" i="19" s="1"/>
  <c r="AF39" i="19" s="1"/>
  <c r="Z227" i="19"/>
  <c r="AB227" i="19" s="1"/>
  <c r="AF227" i="19" s="1"/>
  <c r="AK249" i="19"/>
  <c r="U173" i="16"/>
  <c r="U227" i="16"/>
  <c r="U311" i="16"/>
  <c r="U111" i="16"/>
  <c r="Z311" i="19"/>
  <c r="AB311" i="19" s="1"/>
  <c r="AF311" i="19" s="1"/>
  <c r="Z111" i="19"/>
  <c r="AB111" i="19" s="1"/>
  <c r="Z62" i="19"/>
  <c r="AB62" i="19" s="1"/>
  <c r="AF62" i="19" s="1"/>
  <c r="AK156" i="19"/>
  <c r="AG173" i="19"/>
  <c r="AE173" i="4" s="1"/>
  <c r="AI299" i="19"/>
  <c r="AK235" i="19"/>
  <c r="U238" i="16"/>
  <c r="Z69" i="19"/>
  <c r="AB69" i="19" s="1"/>
  <c r="AF69" i="19" s="1"/>
  <c r="Z31" i="19"/>
  <c r="AB31" i="19" s="1"/>
  <c r="AF31" i="19" s="1"/>
  <c r="Z300" i="19"/>
  <c r="AB300" i="19" s="1"/>
  <c r="AF300" i="19" s="1"/>
  <c r="Z13" i="19"/>
  <c r="AB13" i="19" s="1"/>
  <c r="AL304" i="19"/>
  <c r="AG203" i="19"/>
  <c r="AE203" i="4" s="1"/>
  <c r="AJ249" i="19"/>
  <c r="AK173" i="19"/>
  <c r="U24" i="16"/>
  <c r="AL235" i="19"/>
  <c r="AM169" i="19"/>
  <c r="U20" i="16"/>
  <c r="U283" i="16"/>
  <c r="Z267" i="19"/>
  <c r="AB267" i="19" s="1"/>
  <c r="AF267" i="19" s="1"/>
  <c r="Z238" i="19"/>
  <c r="AB238" i="19" s="1"/>
  <c r="AF238" i="19" s="1"/>
  <c r="AI282" i="19"/>
  <c r="AJ299" i="19"/>
  <c r="AJ169" i="19"/>
  <c r="U184" i="16"/>
  <c r="Z263" i="19"/>
  <c r="AB263" i="19" s="1"/>
  <c r="AF263" i="19" s="1"/>
  <c r="Z47" i="19"/>
  <c r="AB47" i="19" s="1"/>
  <c r="AF47" i="19" s="1"/>
  <c r="AJ282" i="19"/>
  <c r="AK299" i="19"/>
  <c r="AI169" i="19"/>
  <c r="Z24" i="19"/>
  <c r="AB24" i="19" s="1"/>
  <c r="AF24" i="19" s="1"/>
  <c r="Z291" i="19"/>
  <c r="U21" i="16"/>
  <c r="AK282" i="19"/>
  <c r="AI173" i="19"/>
  <c r="U47" i="16"/>
  <c r="U291" i="16"/>
  <c r="AG299" i="19"/>
  <c r="AE299" i="4" s="1"/>
  <c r="AG235" i="19"/>
  <c r="AE235" i="4" s="1"/>
  <c r="AK169" i="19"/>
  <c r="U69" i="16"/>
  <c r="U169" i="16"/>
  <c r="Z160" i="19"/>
  <c r="AB160" i="19" s="1"/>
  <c r="AF160" i="19" s="1"/>
  <c r="Z169" i="19"/>
  <c r="AL282" i="19"/>
  <c r="AL173" i="19"/>
  <c r="AL299" i="19"/>
  <c r="AI235" i="19"/>
  <c r="U42" i="16"/>
  <c r="U263" i="16"/>
  <c r="U300" i="16"/>
  <c r="Z283" i="19"/>
  <c r="AB283" i="19" s="1"/>
  <c r="AF283" i="19" s="1"/>
  <c r="U160" i="16"/>
  <c r="U13" i="16"/>
  <c r="Z42" i="19"/>
  <c r="AB42" i="19" s="1"/>
  <c r="AF42" i="19" s="1"/>
  <c r="U94" i="16"/>
  <c r="Z318" i="19"/>
  <c r="AB318" i="19" s="1"/>
  <c r="AF318" i="19" s="1"/>
  <c r="Z221" i="19"/>
  <c r="AB221" i="19" s="1"/>
  <c r="AF221" i="19" s="1"/>
  <c r="Z102" i="19"/>
  <c r="AB102" i="19" s="1"/>
  <c r="AF102" i="19" s="1"/>
  <c r="U49" i="16"/>
  <c r="U137" i="16"/>
  <c r="U22" i="16"/>
  <c r="Z22" i="19"/>
  <c r="AB22" i="19" s="1"/>
  <c r="AF22" i="19" s="1"/>
  <c r="U221" i="16"/>
  <c r="Z294" i="19"/>
  <c r="AB294" i="19" s="1"/>
  <c r="AF294" i="19" s="1"/>
  <c r="Z61" i="19"/>
  <c r="AB61" i="19" s="1"/>
  <c r="AF61" i="19" s="1"/>
  <c r="Z313" i="19"/>
  <c r="AB313" i="19" s="1"/>
  <c r="AF313" i="19" s="1"/>
  <c r="U102" i="16"/>
  <c r="Z94" i="19"/>
  <c r="AB94" i="19" s="1"/>
  <c r="AF94" i="19" s="1"/>
  <c r="U61" i="16"/>
  <c r="Z49" i="19"/>
  <c r="AB49" i="19" s="1"/>
  <c r="AF49" i="19" s="1"/>
  <c r="U294" i="16"/>
  <c r="U28" i="16"/>
  <c r="U318" i="16"/>
  <c r="Z137" i="19"/>
  <c r="AB137" i="19" s="1"/>
  <c r="AF137" i="19" s="1"/>
  <c r="Z28" i="19"/>
  <c r="AB28" i="19" s="1"/>
  <c r="AF28" i="19" s="1"/>
  <c r="AF347" i="4"/>
  <c r="AO347" i="19" s="1"/>
  <c r="AE335" i="4"/>
  <c r="AF344" i="4"/>
  <c r="AO344" i="19" s="1"/>
  <c r="AE332" i="4"/>
  <c r="AF338" i="4"/>
  <c r="AO338" i="19" s="1"/>
  <c r="AE326" i="4"/>
  <c r="AF339" i="4"/>
  <c r="AO339" i="19" s="1"/>
  <c r="AE327" i="4"/>
  <c r="AF345" i="4"/>
  <c r="AO345" i="19" s="1"/>
  <c r="AE333" i="4"/>
  <c r="AF343" i="4"/>
  <c r="AO343" i="19" s="1"/>
  <c r="AE331" i="4"/>
  <c r="AF337" i="4"/>
  <c r="AO337" i="19" s="1"/>
  <c r="AE325" i="4"/>
  <c r="AF341" i="4"/>
  <c r="AO341" i="19" s="1"/>
  <c r="AE329" i="4"/>
  <c r="AF346" i="4"/>
  <c r="AO346" i="19" s="1"/>
  <c r="AE334" i="4"/>
  <c r="AF342" i="4"/>
  <c r="AO342" i="19" s="1"/>
  <c r="AE330" i="4"/>
  <c r="AF340" i="4"/>
  <c r="AO340" i="19" s="1"/>
  <c r="AE328" i="4"/>
  <c r="W299" i="19"/>
  <c r="AM164" i="19"/>
  <c r="U231" i="16"/>
  <c r="U190" i="16"/>
  <c r="U108" i="16"/>
  <c r="U306" i="16"/>
  <c r="U68" i="16"/>
  <c r="Z11" i="19"/>
  <c r="AB11" i="19" s="1"/>
  <c r="AF11" i="19" s="1"/>
  <c r="Z108" i="19"/>
  <c r="AB108" i="19" s="1"/>
  <c r="AF108" i="19" s="1"/>
  <c r="Z231" i="19"/>
  <c r="AB231" i="19" s="1"/>
  <c r="AF231" i="19" s="1"/>
  <c r="W156" i="19"/>
  <c r="AM291" i="19"/>
  <c r="U278" i="16"/>
  <c r="U51" i="16"/>
  <c r="U317" i="16"/>
  <c r="Z44" i="19"/>
  <c r="AB44" i="19" s="1"/>
  <c r="AF44" i="19" s="1"/>
  <c r="Z127" i="19"/>
  <c r="U127" i="16"/>
  <c r="U235" i="16"/>
  <c r="U139" i="16"/>
  <c r="Z306" i="19"/>
  <c r="AB306" i="19" s="1"/>
  <c r="AF306" i="19" s="1"/>
  <c r="Z190" i="19"/>
  <c r="AB190" i="19" s="1"/>
  <c r="AF190" i="19" s="1"/>
  <c r="Z68" i="19"/>
  <c r="AB68" i="19" s="1"/>
  <c r="AF68" i="19" s="1"/>
  <c r="U11" i="16"/>
  <c r="Z317" i="19"/>
  <c r="AB317" i="19" s="1"/>
  <c r="AF317" i="19" s="1"/>
  <c r="Z278" i="19"/>
  <c r="AB278" i="19" s="1"/>
  <c r="AF278" i="19" s="1"/>
  <c r="Z235" i="19"/>
  <c r="Z274" i="19"/>
  <c r="AB274" i="19" s="1"/>
  <c r="AF274" i="19" s="1"/>
  <c r="Z203" i="19"/>
  <c r="X132" i="16"/>
  <c r="X212" i="16"/>
  <c r="Z139" i="19"/>
  <c r="AB139" i="19" s="1"/>
  <c r="Z219" i="19"/>
  <c r="AB219" i="19" s="1"/>
  <c r="AF219" i="19" s="1"/>
  <c r="Z72" i="19"/>
  <c r="AB72" i="19" s="1"/>
  <c r="AF72" i="19" s="1"/>
  <c r="AM304" i="19"/>
  <c r="W235" i="19"/>
  <c r="Z51" i="19"/>
  <c r="AB51" i="19" s="1"/>
  <c r="AF51" i="19" s="1"/>
  <c r="Z243" i="19"/>
  <c r="AB243" i="19" s="1"/>
  <c r="AF243" i="19" s="1"/>
  <c r="Z324" i="19"/>
  <c r="AB324" i="19" s="1"/>
  <c r="AF324" i="19" s="1"/>
  <c r="Z21" i="19"/>
  <c r="AB21" i="19" s="1"/>
  <c r="AF21" i="19" s="1"/>
  <c r="Z153" i="19"/>
  <c r="AB153" i="19" s="1"/>
  <c r="AF153" i="19" s="1"/>
  <c r="X247" i="16"/>
  <c r="Z307" i="19"/>
  <c r="AB307" i="19" s="1"/>
  <c r="AF307" i="19" s="1"/>
  <c r="Z130" i="19"/>
  <c r="AB130" i="19" s="1"/>
  <c r="AF130" i="19" s="1"/>
  <c r="Z309" i="19"/>
  <c r="AB309" i="19" s="1"/>
  <c r="AF309" i="19" s="1"/>
  <c r="X223" i="16"/>
  <c r="AJ100" i="19"/>
  <c r="AL101" i="19"/>
  <c r="X152" i="16"/>
  <c r="AI203" i="19"/>
  <c r="AL100" i="19"/>
  <c r="U197" i="16"/>
  <c r="Z162" i="19"/>
  <c r="AB162" i="19" s="1"/>
  <c r="AF162" i="19" s="1"/>
  <c r="AG100" i="19"/>
  <c r="AE100" i="4" s="1"/>
  <c r="U89" i="16"/>
  <c r="U135" i="16"/>
  <c r="U64" i="16"/>
  <c r="Z242" i="19"/>
  <c r="AB242" i="19" s="1"/>
  <c r="AF242" i="19" s="1"/>
  <c r="Z109" i="19"/>
  <c r="AB109" i="19" s="1"/>
  <c r="AF109" i="19" s="1"/>
  <c r="Z214" i="19"/>
  <c r="AB214" i="19" s="1"/>
  <c r="AF214" i="19" s="1"/>
  <c r="W101" i="19"/>
  <c r="AI100" i="19"/>
  <c r="U109" i="16"/>
  <c r="AG304" i="19"/>
  <c r="AE304" i="4" s="1"/>
  <c r="Z275" i="19"/>
  <c r="AB275" i="19" s="1"/>
  <c r="AF275" i="19" s="1"/>
  <c r="X43" i="16"/>
  <c r="AM100" i="19"/>
  <c r="U234" i="16"/>
  <c r="AI304" i="19"/>
  <c r="U98" i="16"/>
  <c r="U275" i="16"/>
  <c r="Z135" i="19"/>
  <c r="AB135" i="19" s="1"/>
  <c r="AF135" i="19" s="1"/>
  <c r="Z98" i="19"/>
  <c r="AB98" i="19" s="1"/>
  <c r="AF98" i="19" s="1"/>
  <c r="Z197" i="19"/>
  <c r="AB197" i="19" s="1"/>
  <c r="AF197" i="19" s="1"/>
  <c r="AK304" i="19"/>
  <c r="Z64" i="19"/>
  <c r="AB64" i="19" s="1"/>
  <c r="AF64" i="19" s="1"/>
  <c r="AJ304" i="19"/>
  <c r="Z234" i="19"/>
  <c r="AB234" i="19" s="1"/>
  <c r="AF234" i="19" s="1"/>
  <c r="U242" i="16"/>
  <c r="U214" i="16"/>
  <c r="U281" i="16"/>
  <c r="Z281" i="19"/>
  <c r="AB281" i="19" s="1"/>
  <c r="AF281" i="19" s="1"/>
  <c r="Z89" i="19"/>
  <c r="AB89" i="19" s="1"/>
  <c r="AF89" i="19" s="1"/>
  <c r="X180" i="16"/>
  <c r="X151" i="16"/>
  <c r="W100" i="19"/>
  <c r="X174" i="16"/>
  <c r="U62" i="16"/>
  <c r="U124" i="16"/>
  <c r="Z179" i="19"/>
  <c r="AB179" i="19" s="1"/>
  <c r="AF179" i="19" s="1"/>
  <c r="Z66" i="19"/>
  <c r="AB66" i="19" s="1"/>
  <c r="AF66" i="19" s="1"/>
  <c r="AK101" i="19"/>
  <c r="AL164" i="19"/>
  <c r="AJ203" i="19"/>
  <c r="U130" i="16"/>
  <c r="U177" i="16"/>
  <c r="U79" i="16"/>
  <c r="Z154" i="19"/>
  <c r="AB154" i="19" s="1"/>
  <c r="AF154" i="19" s="1"/>
  <c r="Z15" i="19"/>
  <c r="AB15" i="19" s="1"/>
  <c r="AF15" i="19" s="1"/>
  <c r="Z256" i="19"/>
  <c r="AB256" i="19" s="1"/>
  <c r="AF256" i="19" s="1"/>
  <c r="Z132" i="19"/>
  <c r="AB132" i="19" s="1"/>
  <c r="AF132" i="19" s="1"/>
  <c r="Z180" i="19"/>
  <c r="AB180" i="19" s="1"/>
  <c r="AF180" i="19" s="1"/>
  <c r="Z151" i="19"/>
  <c r="AB151" i="19" s="1"/>
  <c r="AF151" i="19" s="1"/>
  <c r="W271" i="19"/>
  <c r="W249" i="19"/>
  <c r="U217" i="16"/>
  <c r="U297" i="16"/>
  <c r="AM156" i="19"/>
  <c r="AJ291" i="19"/>
  <c r="AG156" i="19"/>
  <c r="AE156" i="4" s="1"/>
  <c r="AI101" i="19"/>
  <c r="U250" i="16"/>
  <c r="AG164" i="19"/>
  <c r="AE164" i="4" s="1"/>
  <c r="AK203" i="19"/>
  <c r="U265" i="16"/>
  <c r="U86" i="16"/>
  <c r="U77" i="16"/>
  <c r="U43" i="16"/>
  <c r="U232" i="16"/>
  <c r="U314" i="16"/>
  <c r="Z133" i="19"/>
  <c r="AB133" i="19" s="1"/>
  <c r="AF133" i="19" s="1"/>
  <c r="Z79" i="19"/>
  <c r="AB79" i="19" s="1"/>
  <c r="AF79" i="19" s="1"/>
  <c r="Z314" i="19"/>
  <c r="AB314" i="19" s="1"/>
  <c r="AF314" i="19" s="1"/>
  <c r="Z152" i="19"/>
  <c r="Z230" i="19"/>
  <c r="AB230" i="19" s="1"/>
  <c r="AF230" i="19" s="1"/>
  <c r="U267" i="16"/>
  <c r="AG291" i="19"/>
  <c r="AE291" i="4" s="1"/>
  <c r="U50" i="16"/>
  <c r="AG101" i="19"/>
  <c r="AE101" i="4" s="1"/>
  <c r="AI164" i="19"/>
  <c r="AL203" i="19"/>
  <c r="U110" i="16"/>
  <c r="U30" i="16"/>
  <c r="U216" i="16"/>
  <c r="U84" i="16"/>
  <c r="U15" i="16"/>
  <c r="Z50" i="19"/>
  <c r="AB50" i="19" s="1"/>
  <c r="AF50" i="19" s="1"/>
  <c r="Z37" i="19"/>
  <c r="AB37" i="19" s="1"/>
  <c r="AF37" i="19" s="1"/>
  <c r="Z250" i="19"/>
  <c r="AB250" i="19" s="1"/>
  <c r="AF250" i="19" s="1"/>
  <c r="Z84" i="19"/>
  <c r="AB84" i="19" s="1"/>
  <c r="AF84" i="19" s="1"/>
  <c r="Z239" i="19"/>
  <c r="AB239" i="19" s="1"/>
  <c r="AF239" i="19" s="1"/>
  <c r="Z124" i="19"/>
  <c r="AB124" i="19" s="1"/>
  <c r="AF124" i="19" s="1"/>
  <c r="AM101" i="19"/>
  <c r="U230" i="16"/>
  <c r="U158" i="16"/>
  <c r="U133" i="16"/>
  <c r="U154" i="16"/>
  <c r="AJ101" i="19"/>
  <c r="AJ164" i="19"/>
  <c r="AM203" i="19"/>
  <c r="U179" i="16"/>
  <c r="U236" i="16"/>
  <c r="U18" i="16"/>
  <c r="Z77" i="19"/>
  <c r="AB77" i="19" s="1"/>
  <c r="AF77" i="19" s="1"/>
  <c r="Z18" i="19"/>
  <c r="AB18" i="19" s="1"/>
  <c r="Z217" i="19"/>
  <c r="AB217" i="19" s="1"/>
  <c r="AF217" i="19" s="1"/>
  <c r="Z30" i="19"/>
  <c r="AB30" i="19" s="1"/>
  <c r="AF30" i="19" s="1"/>
  <c r="Z158" i="19"/>
  <c r="AB158" i="19" s="1"/>
  <c r="AF158" i="19" s="1"/>
  <c r="Z297" i="19"/>
  <c r="AB297" i="19" s="1"/>
  <c r="AF297" i="19" s="1"/>
  <c r="Z110" i="19"/>
  <c r="AB110" i="19" s="1"/>
  <c r="AF110" i="19" s="1"/>
  <c r="W152" i="19"/>
  <c r="Z237" i="19"/>
  <c r="AB237" i="19" s="1"/>
  <c r="AF237" i="19" s="1"/>
  <c r="AI291" i="19"/>
  <c r="AL291" i="19"/>
  <c r="AL156" i="19"/>
  <c r="U185" i="16"/>
  <c r="AK164" i="19"/>
  <c r="U237" i="16"/>
  <c r="U44" i="16"/>
  <c r="Z185" i="19"/>
  <c r="AB185" i="19" s="1"/>
  <c r="AF185" i="19" s="1"/>
  <c r="Z104" i="19"/>
  <c r="AB104" i="19" s="1"/>
  <c r="AF104" i="19" s="1"/>
  <c r="Z115" i="19"/>
  <c r="AB115" i="19" s="1"/>
  <c r="AF115" i="19" s="1"/>
  <c r="Z86" i="19"/>
  <c r="AB86" i="19" s="1"/>
  <c r="AF86" i="19" s="1"/>
  <c r="Z177" i="19"/>
  <c r="AB177" i="19" s="1"/>
  <c r="AF177" i="19" s="1"/>
  <c r="AK291" i="19"/>
  <c r="U115" i="16"/>
  <c r="AJ156" i="19"/>
  <c r="U256" i="16"/>
  <c r="U174" i="16"/>
  <c r="U37" i="16"/>
  <c r="U247" i="16"/>
  <c r="U196" i="16"/>
  <c r="Z216" i="19"/>
  <c r="AB216" i="19" s="1"/>
  <c r="AF216" i="19" s="1"/>
  <c r="Z196" i="19"/>
  <c r="AB196" i="19" s="1"/>
  <c r="AF196" i="19" s="1"/>
  <c r="Z232" i="19"/>
  <c r="AB232" i="19" s="1"/>
  <c r="AF232" i="19" s="1"/>
  <c r="Z236" i="19"/>
  <c r="AB236" i="19" s="1"/>
  <c r="AF236" i="19" s="1"/>
  <c r="Z255" i="19"/>
  <c r="AB255" i="19" s="1"/>
  <c r="AF255" i="19" s="1"/>
  <c r="Z265" i="19"/>
  <c r="AB265" i="19" s="1"/>
  <c r="AF265" i="19" s="1"/>
  <c r="W203" i="19"/>
  <c r="W173" i="19"/>
  <c r="W164" i="19"/>
  <c r="R125" i="16"/>
  <c r="S125" i="16" s="1"/>
  <c r="X125" i="16" s="1"/>
  <c r="W282" i="19"/>
  <c r="X112" i="16"/>
  <c r="W127" i="19"/>
  <c r="W291" i="19"/>
  <c r="X123" i="16"/>
  <c r="W169" i="19"/>
  <c r="W304" i="19"/>
  <c r="X257" i="16"/>
  <c r="G348" i="16"/>
  <c r="L5" i="19"/>
  <c r="L348" i="19" s="1"/>
  <c r="H16" i="20" s="1"/>
  <c r="Z128" i="19"/>
  <c r="AB128" i="19" s="1"/>
  <c r="Z116" i="19"/>
  <c r="AB116" i="19" s="1"/>
  <c r="AF116" i="19" s="1"/>
  <c r="Z305" i="19"/>
  <c r="AB305" i="19" s="1"/>
  <c r="AF305" i="19" s="1"/>
  <c r="Z333" i="19"/>
  <c r="AB333" i="19" s="1"/>
  <c r="AF333" i="19" s="1"/>
  <c r="Z145" i="19"/>
  <c r="AB145" i="19" s="1"/>
  <c r="AF145" i="19" s="1"/>
  <c r="Z56" i="19"/>
  <c r="AB56" i="19" s="1"/>
  <c r="AF56" i="19" s="1"/>
  <c r="Z170" i="19"/>
  <c r="AB170" i="19" s="1"/>
  <c r="AF170" i="19" s="1"/>
  <c r="Z249" i="19"/>
  <c r="Z80" i="19"/>
  <c r="AB80" i="19" s="1"/>
  <c r="AF80" i="19" s="1"/>
  <c r="Z161" i="19"/>
  <c r="AB161" i="19" s="1"/>
  <c r="AF161" i="19" s="1"/>
  <c r="Z136" i="19"/>
  <c r="AB136" i="19" s="1"/>
  <c r="AF136" i="19" s="1"/>
  <c r="Z19" i="19"/>
  <c r="AB19" i="19" s="1"/>
  <c r="AF19" i="19" s="1"/>
  <c r="Z199" i="19"/>
  <c r="AB199" i="19" s="1"/>
  <c r="AF199" i="19" s="1"/>
  <c r="Z210" i="19"/>
  <c r="AB210" i="19" s="1"/>
  <c r="AF210" i="19" s="1"/>
  <c r="Z65" i="19"/>
  <c r="AB65" i="19" s="1"/>
  <c r="AF65" i="19" s="1"/>
  <c r="Z320" i="19"/>
  <c r="AB320" i="19" s="1"/>
  <c r="AF320" i="19" s="1"/>
  <c r="Z147" i="19"/>
  <c r="AB147" i="19" s="1"/>
  <c r="AF147" i="19" s="1"/>
  <c r="Z36" i="19"/>
  <c r="AB36" i="19" s="1"/>
  <c r="AF36" i="19" s="1"/>
  <c r="Z241" i="19"/>
  <c r="AB241" i="19" s="1"/>
  <c r="AF241" i="19" s="1"/>
  <c r="Z315" i="19"/>
  <c r="AB315" i="19" s="1"/>
  <c r="AF315" i="19" s="1"/>
  <c r="Z273" i="19"/>
  <c r="AB273" i="19" s="1"/>
  <c r="AF273" i="19" s="1"/>
  <c r="Z220" i="19"/>
  <c r="AB220" i="19" s="1"/>
  <c r="AF220" i="19" s="1"/>
  <c r="Z101" i="19"/>
  <c r="Z202" i="19"/>
  <c r="AB202" i="19" s="1"/>
  <c r="AF202" i="19" s="1"/>
  <c r="Z178" i="19"/>
  <c r="AB178" i="19" s="1"/>
  <c r="AF178" i="19" s="1"/>
  <c r="Z325" i="19"/>
  <c r="AB325" i="19" s="1"/>
  <c r="AF325" i="19" s="1"/>
  <c r="Z155" i="19"/>
  <c r="AB155" i="19" s="1"/>
  <c r="AF155" i="19" s="1"/>
  <c r="Z58" i="19"/>
  <c r="AB58" i="19" s="1"/>
  <c r="AF58" i="19" s="1"/>
  <c r="Z332" i="19"/>
  <c r="AB332" i="19" s="1"/>
  <c r="AF332" i="19" s="1"/>
  <c r="Z67" i="19"/>
  <c r="AB67" i="19" s="1"/>
  <c r="AF67" i="19" s="1"/>
  <c r="Z251" i="19"/>
  <c r="AB251" i="19" s="1"/>
  <c r="AF251" i="19" s="1"/>
  <c r="Z334" i="19"/>
  <c r="AB334" i="19" s="1"/>
  <c r="AF334" i="19" s="1"/>
  <c r="Z103" i="19"/>
  <c r="AB103" i="19" s="1"/>
  <c r="AF103" i="19" s="1"/>
  <c r="Z245" i="19"/>
  <c r="AB245" i="19" s="1"/>
  <c r="AF245" i="19" s="1"/>
  <c r="Z71" i="19"/>
  <c r="AB71" i="19" s="1"/>
  <c r="AF71" i="19" s="1"/>
  <c r="Z218" i="19"/>
  <c r="AB218" i="19" s="1"/>
  <c r="AF218" i="19" s="1"/>
  <c r="Z172" i="19"/>
  <c r="AB172" i="19" s="1"/>
  <c r="AF172" i="19" s="1"/>
  <c r="Z308" i="19"/>
  <c r="AB308" i="19" s="1"/>
  <c r="AF308" i="19" s="1"/>
  <c r="Z88" i="19"/>
  <c r="AB88" i="19" s="1"/>
  <c r="AF88" i="19" s="1"/>
  <c r="Z164" i="19"/>
  <c r="Z165" i="19"/>
  <c r="AB165" i="19" s="1"/>
  <c r="AF165" i="19" s="1"/>
  <c r="Z82" i="19"/>
  <c r="AB82" i="19" s="1"/>
  <c r="AF82" i="19" s="1"/>
  <c r="Z329" i="19"/>
  <c r="AB329" i="19" s="1"/>
  <c r="AF329" i="19" s="1"/>
  <c r="Z76" i="19"/>
  <c r="AB76" i="19" s="1"/>
  <c r="AF76" i="19" s="1"/>
  <c r="Z192" i="19"/>
  <c r="AB192" i="19" s="1"/>
  <c r="AF192" i="19" s="1"/>
  <c r="Z207" i="19"/>
  <c r="AB207" i="19" s="1"/>
  <c r="AF207" i="19" s="1"/>
  <c r="Z224" i="19"/>
  <c r="AB224" i="19" s="1"/>
  <c r="AF224" i="19" s="1"/>
  <c r="Z142" i="19"/>
  <c r="AB142" i="19" s="1"/>
  <c r="AF142" i="19" s="1"/>
  <c r="Z209" i="19"/>
  <c r="AB209" i="19" s="1"/>
  <c r="AF209" i="19" s="1"/>
  <c r="Z225" i="19"/>
  <c r="AB225" i="19" s="1"/>
  <c r="AF225" i="19" s="1"/>
  <c r="Z27" i="19"/>
  <c r="AB27" i="19" s="1"/>
  <c r="AF27" i="19" s="1"/>
  <c r="Z83" i="19"/>
  <c r="AB83" i="19" s="1"/>
  <c r="AF83" i="19" s="1"/>
  <c r="Z213" i="19"/>
  <c r="AB213" i="19" s="1"/>
  <c r="AF213" i="19" s="1"/>
  <c r="Z200" i="19"/>
  <c r="AB200" i="19" s="1"/>
  <c r="AF200" i="19" s="1"/>
  <c r="Z284" i="19"/>
  <c r="AB284" i="19" s="1"/>
  <c r="AF284" i="19" s="1"/>
  <c r="Z9" i="19"/>
  <c r="AB9" i="19" s="1"/>
  <c r="AF9" i="19" s="1"/>
  <c r="Z17" i="19"/>
  <c r="AB17" i="19" s="1"/>
  <c r="AF17" i="19" s="1"/>
  <c r="Z150" i="19"/>
  <c r="AB150" i="19" s="1"/>
  <c r="AF150" i="19" s="1"/>
  <c r="Z54" i="19"/>
  <c r="AB54" i="19" s="1"/>
  <c r="AF54" i="19" s="1"/>
  <c r="Z171" i="19"/>
  <c r="AB171" i="19" s="1"/>
  <c r="AF171" i="19" s="1"/>
  <c r="Z100" i="19"/>
  <c r="Z175" i="19"/>
  <c r="AB175" i="19" s="1"/>
  <c r="AF175" i="19" s="1"/>
  <c r="Z16" i="19"/>
  <c r="AB16" i="19" s="1"/>
  <c r="AF16" i="19" s="1"/>
  <c r="Z149" i="19"/>
  <c r="AB149" i="19" s="1"/>
  <c r="AF149" i="19" s="1"/>
  <c r="Z181" i="19"/>
  <c r="AB181" i="19" s="1"/>
  <c r="AF181" i="19" s="1"/>
  <c r="Z48" i="19"/>
  <c r="AB48" i="19" s="1"/>
  <c r="AF48" i="19" s="1"/>
  <c r="Z143" i="19"/>
  <c r="AB143" i="19" s="1"/>
  <c r="AF143" i="19" s="1"/>
  <c r="Z295" i="19"/>
  <c r="AB295" i="19" s="1"/>
  <c r="AF295" i="19" s="1"/>
  <c r="Z252" i="19"/>
  <c r="AB252" i="19" s="1"/>
  <c r="AF252" i="19" s="1"/>
  <c r="Z268" i="19"/>
  <c r="AB268" i="19" s="1"/>
  <c r="Z10" i="19"/>
  <c r="AB10" i="19" s="1"/>
  <c r="AF10" i="19" s="1"/>
  <c r="Z331" i="19"/>
  <c r="AB331" i="19" s="1"/>
  <c r="AF331" i="19" s="1"/>
  <c r="Z78" i="19"/>
  <c r="AB78" i="19" s="1"/>
  <c r="AF78" i="19" s="1"/>
  <c r="Z323" i="19"/>
  <c r="AB323" i="19" s="1"/>
  <c r="AF323" i="19" s="1"/>
  <c r="Z233" i="19"/>
  <c r="AB233" i="19" s="1"/>
  <c r="AF233" i="19" s="1"/>
  <c r="Z330" i="19"/>
  <c r="AB330" i="19" s="1"/>
  <c r="AF330" i="19" s="1"/>
  <c r="Z14" i="19"/>
  <c r="AB14" i="19" s="1"/>
  <c r="AF14" i="19" s="1"/>
  <c r="Z302" i="19"/>
  <c r="AB302" i="19" s="1"/>
  <c r="AF302" i="19" s="1"/>
  <c r="Z8" i="19"/>
  <c r="AB8" i="19" s="1"/>
  <c r="AF8" i="19" s="1"/>
  <c r="Z327" i="19"/>
  <c r="AB327" i="19" s="1"/>
  <c r="AF327" i="19" s="1"/>
  <c r="Z41" i="19"/>
  <c r="AB41" i="19" s="1"/>
  <c r="AF41" i="19" s="1"/>
  <c r="Z12" i="19"/>
  <c r="AB12" i="19" s="1"/>
  <c r="AF12" i="19" s="1"/>
  <c r="Z194" i="19"/>
  <c r="AB194" i="19" s="1"/>
  <c r="AF194" i="19" s="1"/>
  <c r="Z270" i="19"/>
  <c r="AB270" i="19" s="1"/>
  <c r="AF270" i="19" s="1"/>
  <c r="Z59" i="19"/>
  <c r="AB59" i="19" s="1"/>
  <c r="AF59" i="19" s="1"/>
  <c r="Z112" i="19"/>
  <c r="AB112" i="19" s="1"/>
  <c r="AF112" i="19" s="1"/>
  <c r="Z40" i="19"/>
  <c r="AB40" i="19" s="1"/>
  <c r="AF40" i="19" s="1"/>
  <c r="Z157" i="19"/>
  <c r="AB157" i="19" s="1"/>
  <c r="AF157" i="19" s="1"/>
  <c r="Z301" i="19"/>
  <c r="AB301" i="19" s="1"/>
  <c r="AF301" i="19" s="1"/>
  <c r="Z208" i="19"/>
  <c r="AB208" i="19" s="1"/>
  <c r="AF208" i="19" s="1"/>
  <c r="Z81" i="19"/>
  <c r="AB81" i="19" s="1"/>
  <c r="AF81" i="19" s="1"/>
  <c r="Z113" i="19"/>
  <c r="AB113" i="19" s="1"/>
  <c r="AF113" i="19" s="1"/>
  <c r="Z191" i="19"/>
  <c r="AB191" i="19" s="1"/>
  <c r="AF191" i="19" s="1"/>
  <c r="Z120" i="19"/>
  <c r="AB120" i="19" s="1"/>
  <c r="AF120" i="19" s="1"/>
  <c r="Z285" i="19"/>
  <c r="AB285" i="19" s="1"/>
  <c r="AF285" i="19" s="1"/>
  <c r="Z328" i="19"/>
  <c r="AB328" i="19" s="1"/>
  <c r="AF328" i="19" s="1"/>
  <c r="Z126" i="19"/>
  <c r="AB126" i="19" s="1"/>
  <c r="AF126" i="19" s="1"/>
  <c r="Z57" i="19"/>
  <c r="AB57" i="19" s="1"/>
  <c r="AF57" i="19" s="1"/>
  <c r="Z189" i="19"/>
  <c r="AB189" i="19" s="1"/>
  <c r="AF189" i="19" s="1"/>
  <c r="Z106" i="19"/>
  <c r="AB106" i="19" s="1"/>
  <c r="AF106" i="19" s="1"/>
  <c r="Z279" i="19"/>
  <c r="AB279" i="19" s="1"/>
  <c r="AF279" i="19" s="1"/>
  <c r="Z168" i="19"/>
  <c r="AB168" i="19" s="1"/>
  <c r="AF168" i="19" s="1"/>
  <c r="Z159" i="19"/>
  <c r="AB159" i="19" s="1"/>
  <c r="AF159" i="19" s="1"/>
  <c r="Z296" i="19"/>
  <c r="AB296" i="19" s="1"/>
  <c r="AF296" i="19" s="1"/>
  <c r="Z38" i="19"/>
  <c r="AB38" i="19" s="1"/>
  <c r="AF38" i="19" s="1"/>
  <c r="Z148" i="19"/>
  <c r="AB148" i="19" s="1"/>
  <c r="AF148" i="19" s="1"/>
  <c r="Z287" i="19"/>
  <c r="AB287" i="19" s="1"/>
  <c r="AF287" i="19" s="1"/>
  <c r="Z45" i="19"/>
  <c r="AB45" i="19" s="1"/>
  <c r="AF45" i="19" s="1"/>
  <c r="Z304" i="19"/>
  <c r="Z33" i="19"/>
  <c r="AB33" i="19" s="1"/>
  <c r="AF33" i="19" s="1"/>
  <c r="Z188" i="19"/>
  <c r="AB188" i="19" s="1"/>
  <c r="AF188" i="19" s="1"/>
  <c r="Z35" i="19"/>
  <c r="Z29" i="19"/>
  <c r="AB29" i="19" s="1"/>
  <c r="AF29" i="19" s="1"/>
  <c r="Z215" i="19"/>
  <c r="AB215" i="19" s="1"/>
  <c r="AF215" i="19" s="1"/>
  <c r="Z26" i="19"/>
  <c r="AB26" i="19" s="1"/>
  <c r="AF26" i="19" s="1"/>
  <c r="Z7" i="19"/>
  <c r="AB7" i="19" s="1"/>
  <c r="AF7" i="19" s="1"/>
  <c r="Z186" i="19"/>
  <c r="AB186" i="19" s="1"/>
  <c r="AF186" i="19" s="1"/>
  <c r="Z258" i="19"/>
  <c r="AB258" i="19" s="1"/>
  <c r="AF258" i="19" s="1"/>
  <c r="Z34" i="19"/>
  <c r="AB34" i="19" s="1"/>
  <c r="AF34" i="19" s="1"/>
  <c r="Z156" i="19"/>
  <c r="U123" i="16"/>
  <c r="AB123" i="19"/>
  <c r="AF123" i="19" s="1"/>
  <c r="S63" i="16"/>
  <c r="S92" i="16"/>
  <c r="S204" i="16"/>
  <c r="S32" i="16"/>
  <c r="S205" i="16"/>
  <c r="X205" i="16" s="1"/>
  <c r="S310" i="16"/>
  <c r="S140" i="16"/>
  <c r="S138" i="16"/>
  <c r="S74" i="16"/>
  <c r="S183" i="16"/>
  <c r="S335" i="16"/>
  <c r="S292" i="16"/>
  <c r="S290" i="16"/>
  <c r="X290" i="16" s="1"/>
  <c r="S114" i="16"/>
  <c r="S134" i="16"/>
  <c r="S117" i="16"/>
  <c r="S319" i="16"/>
  <c r="S60" i="16"/>
  <c r="S193" i="16"/>
  <c r="U9" i="16"/>
  <c r="U17" i="16"/>
  <c r="U150" i="16"/>
  <c r="U54" i="16"/>
  <c r="U171" i="16"/>
  <c r="U100" i="16"/>
  <c r="U175" i="16"/>
  <c r="U16" i="16"/>
  <c r="U149" i="16"/>
  <c r="U181" i="16"/>
  <c r="U48" i="16"/>
  <c r="U143" i="16"/>
  <c r="U295" i="16"/>
  <c r="U252" i="16"/>
  <c r="U268" i="16"/>
  <c r="U10" i="16"/>
  <c r="U331" i="16"/>
  <c r="U78" i="16"/>
  <c r="U323" i="16"/>
  <c r="U233" i="16"/>
  <c r="U330" i="16"/>
  <c r="U14" i="16"/>
  <c r="U302" i="16"/>
  <c r="U8" i="16"/>
  <c r="U327" i="16"/>
  <c r="U41" i="16"/>
  <c r="U12" i="16"/>
  <c r="U194" i="16"/>
  <c r="U270" i="16"/>
  <c r="U59" i="16"/>
  <c r="U208" i="16"/>
  <c r="U81" i="16"/>
  <c r="U113" i="16"/>
  <c r="U191" i="16"/>
  <c r="U120" i="16"/>
  <c r="U285" i="16"/>
  <c r="U148" i="16"/>
  <c r="U328" i="16"/>
  <c r="U126" i="16"/>
  <c r="U57" i="16"/>
  <c r="U189" i="16"/>
  <c r="U106" i="16"/>
  <c r="U279" i="16"/>
  <c r="U168" i="16"/>
  <c r="U159" i="16"/>
  <c r="U296" i="16"/>
  <c r="U38" i="16"/>
  <c r="U287" i="16"/>
  <c r="U45" i="16"/>
  <c r="U304" i="16"/>
  <c r="U33" i="16"/>
  <c r="U188" i="16"/>
  <c r="U35" i="16"/>
  <c r="U29" i="16"/>
  <c r="U215" i="16"/>
  <c r="U26" i="16"/>
  <c r="U7" i="16"/>
  <c r="U186" i="16"/>
  <c r="U258" i="16"/>
  <c r="U34" i="16"/>
  <c r="U156" i="16"/>
  <c r="U27" i="16"/>
  <c r="U128" i="16"/>
  <c r="U210" i="16"/>
  <c r="U83" i="16"/>
  <c r="U40" i="16"/>
  <c r="U65" i="16"/>
  <c r="U213" i="16"/>
  <c r="U116" i="16"/>
  <c r="U200" i="16"/>
  <c r="U320" i="16"/>
  <c r="U157" i="16"/>
  <c r="U301" i="16"/>
  <c r="U147" i="16"/>
  <c r="U284" i="16"/>
  <c r="U305" i="16"/>
  <c r="U333" i="16"/>
  <c r="U145" i="16"/>
  <c r="U56" i="16"/>
  <c r="U170" i="16"/>
  <c r="U249" i="16"/>
  <c r="U80" i="16"/>
  <c r="U161" i="16"/>
  <c r="U136" i="16"/>
  <c r="U19" i="16"/>
  <c r="U199" i="16"/>
  <c r="U36" i="16"/>
  <c r="U58" i="16"/>
  <c r="U332" i="16"/>
  <c r="U241" i="16"/>
  <c r="U67" i="16"/>
  <c r="U315" i="16"/>
  <c r="U251" i="16"/>
  <c r="U273" i="16"/>
  <c r="U334" i="16"/>
  <c r="U220" i="16"/>
  <c r="U101" i="16"/>
  <c r="U103" i="16"/>
  <c r="U202" i="16"/>
  <c r="U178" i="16"/>
  <c r="U325" i="16"/>
  <c r="U155" i="16"/>
  <c r="U245" i="16"/>
  <c r="U71" i="16"/>
  <c r="U218" i="16"/>
  <c r="U172" i="16"/>
  <c r="U308" i="16"/>
  <c r="U88" i="16"/>
  <c r="U164" i="16"/>
  <c r="U165" i="16"/>
  <c r="U82" i="16"/>
  <c r="U329" i="16"/>
  <c r="U76" i="16"/>
  <c r="U192" i="16"/>
  <c r="U207" i="16"/>
  <c r="U224" i="16"/>
  <c r="U142" i="16"/>
  <c r="U209" i="16"/>
  <c r="U225" i="16"/>
  <c r="AF257" i="19"/>
  <c r="AK139" i="19"/>
  <c r="AF174" i="19"/>
  <c r="AF93" i="19"/>
  <c r="AM139" i="19"/>
  <c r="AL139" i="19"/>
  <c r="AG139" i="19"/>
  <c r="AE139" i="4" s="1"/>
  <c r="AJ139" i="19"/>
  <c r="AF178" i="4"/>
  <c r="AO178" i="19" s="1"/>
  <c r="AF212" i="19"/>
  <c r="AF43" i="19"/>
  <c r="AF247" i="19"/>
  <c r="J5" i="16"/>
  <c r="AN126" i="19"/>
  <c r="AN226" i="19"/>
  <c r="AN314" i="19"/>
  <c r="AN186" i="19"/>
  <c r="AN260" i="19"/>
  <c r="AN266" i="19"/>
  <c r="AN258" i="19"/>
  <c r="AN20" i="19"/>
  <c r="AN75" i="19"/>
  <c r="AN78" i="19"/>
  <c r="AN209" i="19"/>
  <c r="AN320" i="19"/>
  <c r="AN125" i="19"/>
  <c r="AN201" i="19"/>
  <c r="AN251" i="19"/>
  <c r="AN187" i="19"/>
  <c r="AN324" i="19"/>
  <c r="AN76" i="19"/>
  <c r="AN263" i="19"/>
  <c r="AN172" i="19"/>
  <c r="AN160" i="19"/>
  <c r="AN166" i="19"/>
  <c r="AN322" i="19"/>
  <c r="AN248" i="19"/>
  <c r="AN14" i="19"/>
  <c r="AN91" i="19"/>
  <c r="AN181" i="19"/>
  <c r="AN21" i="19"/>
  <c r="AN268" i="19"/>
  <c r="AN74" i="19"/>
  <c r="AN171" i="19"/>
  <c r="AN220" i="19"/>
  <c r="AN115" i="19"/>
  <c r="AN323" i="19"/>
  <c r="AN94" i="19"/>
  <c r="AN246" i="19"/>
  <c r="AN134" i="19"/>
  <c r="AN113" i="19"/>
  <c r="AN129" i="19"/>
  <c r="AN105" i="19"/>
  <c r="AN155" i="19"/>
  <c r="AN24" i="19"/>
  <c r="AN8" i="19"/>
  <c r="AN162" i="19"/>
  <c r="AN84" i="19"/>
  <c r="AN41" i="19"/>
  <c r="AN275" i="19"/>
  <c r="AN192" i="19"/>
  <c r="AN217" i="19"/>
  <c r="AN292" i="19"/>
  <c r="AN331" i="19"/>
  <c r="AN102" i="19"/>
  <c r="AN200" i="19"/>
  <c r="AN98" i="19"/>
  <c r="AN315" i="19"/>
  <c r="AN64" i="19"/>
  <c r="AN297" i="19"/>
  <c r="AN47" i="19"/>
  <c r="AN316" i="19"/>
  <c r="AN130" i="19"/>
  <c r="AN23" i="19"/>
  <c r="AN211" i="19"/>
  <c r="AN34" i="19"/>
  <c r="AN150" i="19"/>
  <c r="AN208" i="19"/>
  <c r="AN43" i="19"/>
  <c r="AN310" i="19"/>
  <c r="AN243" i="19"/>
  <c r="AN240" i="19"/>
  <c r="AN60" i="19"/>
  <c r="AN199" i="19"/>
  <c r="AN276" i="19"/>
  <c r="AN11" i="19"/>
  <c r="AN189" i="19"/>
  <c r="AN273" i="19"/>
  <c r="AN225" i="19"/>
  <c r="AN216" i="19"/>
  <c r="AN233" i="19"/>
  <c r="AN163" i="19"/>
  <c r="AN317" i="19"/>
  <c r="AN325" i="19"/>
  <c r="AN22" i="19"/>
  <c r="AN288" i="19"/>
  <c r="AN168" i="19"/>
  <c r="AN236" i="19"/>
  <c r="AN301" i="19"/>
  <c r="AN55" i="19"/>
  <c r="AN238" i="19"/>
  <c r="AN103" i="19"/>
  <c r="AN110" i="19"/>
  <c r="AN329" i="19"/>
  <c r="AN54" i="19"/>
  <c r="AN231" i="19"/>
  <c r="AN252" i="19"/>
  <c r="AN177" i="19"/>
  <c r="AN334" i="19"/>
  <c r="AN259" i="19"/>
  <c r="AN270" i="19"/>
  <c r="AN165" i="19"/>
  <c r="AN73" i="19"/>
  <c r="AN178" i="19"/>
  <c r="AN194" i="19"/>
  <c r="AN175" i="19"/>
  <c r="AN71" i="19"/>
  <c r="AN136" i="19"/>
  <c r="AN267" i="19"/>
  <c r="AN151" i="19"/>
  <c r="AN281" i="19"/>
  <c r="AN119" i="19"/>
  <c r="AN256" i="19"/>
  <c r="AN300" i="19"/>
  <c r="AN174" i="19"/>
  <c r="AN141" i="19"/>
  <c r="AN330" i="19"/>
  <c r="AN298" i="19"/>
  <c r="AN253" i="19"/>
  <c r="AN90" i="19"/>
  <c r="AN272" i="19"/>
  <c r="AN202" i="19"/>
  <c r="AN147" i="19"/>
  <c r="AN82" i="19"/>
  <c r="AN332" i="19"/>
  <c r="AN65" i="19"/>
  <c r="AN72" i="19"/>
  <c r="AN326" i="19"/>
  <c r="AN144" i="19"/>
  <c r="AN242" i="19"/>
  <c r="AN295" i="19"/>
  <c r="AN58" i="19"/>
  <c r="AN61" i="19"/>
  <c r="AN250" i="19"/>
  <c r="AN104" i="19"/>
  <c r="AN26" i="19"/>
  <c r="AN179" i="19"/>
  <c r="AN37" i="19"/>
  <c r="AN313" i="19"/>
  <c r="AN93" i="19"/>
  <c r="AN245" i="19"/>
  <c r="AN36" i="19"/>
  <c r="AN303" i="19"/>
  <c r="AN296" i="19"/>
  <c r="AN227" i="19"/>
  <c r="AN66" i="19"/>
  <c r="AN88" i="19"/>
  <c r="AN321" i="19"/>
  <c r="AN38" i="19"/>
  <c r="AN145" i="19"/>
  <c r="AN17" i="19"/>
  <c r="AN133" i="19"/>
  <c r="AN255" i="19"/>
  <c r="AN69" i="19"/>
  <c r="AN83" i="19"/>
  <c r="AN210" i="19"/>
  <c r="AN142" i="19"/>
  <c r="AN335" i="19"/>
  <c r="AN222" i="19"/>
  <c r="AN89" i="19"/>
  <c r="AN307" i="19"/>
  <c r="AN302" i="19"/>
  <c r="AN247" i="19"/>
  <c r="AN10" i="19"/>
  <c r="AN79" i="19"/>
  <c r="AN99" i="19"/>
  <c r="AN185" i="19"/>
  <c r="AN30" i="19"/>
  <c r="AN62" i="19"/>
  <c r="AN333" i="19"/>
  <c r="AN97" i="19"/>
  <c r="AN57" i="19"/>
  <c r="AN86" i="19"/>
  <c r="AN184" i="19"/>
  <c r="AN153" i="19"/>
  <c r="AN42" i="19"/>
  <c r="AN157" i="19"/>
  <c r="AN137" i="19"/>
  <c r="AN80" i="19"/>
  <c r="AN294" i="19"/>
  <c r="AN327" i="19"/>
  <c r="AN312" i="19"/>
  <c r="AN123" i="19"/>
  <c r="AN193" i="19"/>
  <c r="AN49" i="19"/>
  <c r="AN196" i="19"/>
  <c r="AN261" i="19"/>
  <c r="AN241" i="19"/>
  <c r="AN51" i="19"/>
  <c r="AN154" i="19"/>
  <c r="AN87" i="19"/>
  <c r="AN161" i="19"/>
  <c r="AN44" i="19"/>
  <c r="AN40" i="19"/>
  <c r="AN140" i="19"/>
  <c r="AN182" i="19"/>
  <c r="AN221" i="19"/>
  <c r="AN237" i="19"/>
  <c r="AN207" i="19"/>
  <c r="AN277" i="19"/>
  <c r="AN16" i="19"/>
  <c r="AN190" i="19"/>
  <c r="AN254" i="19"/>
  <c r="AN128" i="19"/>
  <c r="AN135" i="19"/>
  <c r="AN25" i="19"/>
  <c r="AN48" i="19"/>
  <c r="AN9" i="19"/>
  <c r="AN63" i="19"/>
  <c r="AN218" i="19"/>
  <c r="AN109" i="19"/>
  <c r="AN85" i="19"/>
  <c r="AN59" i="19"/>
  <c r="AN212" i="19"/>
  <c r="AN114" i="19"/>
  <c r="AN262" i="19"/>
  <c r="AN13" i="19"/>
  <c r="AN232" i="19"/>
  <c r="AN7" i="19"/>
  <c r="AN32" i="19"/>
  <c r="AN167" i="19"/>
  <c r="AN111" i="19"/>
  <c r="AN29" i="19"/>
  <c r="AN120" i="19"/>
  <c r="AN215" i="19"/>
  <c r="AN118" i="19"/>
  <c r="AN198" i="19"/>
  <c r="AN284" i="19"/>
  <c r="AN223" i="19"/>
  <c r="AN146" i="19"/>
  <c r="AN293" i="19"/>
  <c r="AN106" i="19"/>
  <c r="AN278" i="19"/>
  <c r="AN289" i="19"/>
  <c r="AN116" i="19"/>
  <c r="AN45" i="19"/>
  <c r="AN287" i="19"/>
  <c r="AN77" i="19"/>
  <c r="AN67" i="19"/>
  <c r="AN191" i="19"/>
  <c r="AN117" i="19"/>
  <c r="AN228" i="19"/>
  <c r="AN12" i="19"/>
  <c r="AN328" i="19"/>
  <c r="AN214" i="19"/>
  <c r="AN31" i="19"/>
  <c r="AN204" i="19"/>
  <c r="AN39" i="19"/>
  <c r="AN121" i="19"/>
  <c r="AN305" i="19"/>
  <c r="AN188" i="19"/>
  <c r="AN205" i="19"/>
  <c r="AN306" i="19"/>
  <c r="AN234" i="19"/>
  <c r="AN290" i="19"/>
  <c r="AN274" i="19"/>
  <c r="AN15" i="19"/>
  <c r="AN224" i="19"/>
  <c r="AN124" i="19"/>
  <c r="AN6" i="19"/>
  <c r="AN19" i="19"/>
  <c r="AN107" i="19"/>
  <c r="AN81" i="19"/>
  <c r="AN122" i="19"/>
  <c r="AN50" i="19"/>
  <c r="AN265" i="19"/>
  <c r="AN283" i="19"/>
  <c r="AN230" i="19"/>
  <c r="AN68" i="19"/>
  <c r="AN143" i="19"/>
  <c r="AN108" i="19"/>
  <c r="AN159" i="19"/>
  <c r="AN269" i="19"/>
  <c r="AN149" i="19"/>
  <c r="AN27" i="19"/>
  <c r="AN264" i="19"/>
  <c r="AN158" i="19"/>
  <c r="AN285" i="19"/>
  <c r="AN28" i="19"/>
  <c r="AN170" i="19"/>
  <c r="AN176" i="19"/>
  <c r="AN311" i="19"/>
  <c r="AN148" i="19"/>
  <c r="AN195" i="19"/>
  <c r="AN219" i="19"/>
  <c r="AN112" i="19"/>
  <c r="AN52" i="19"/>
  <c r="AN46" i="19"/>
  <c r="AN183" i="19"/>
  <c r="AN95" i="19"/>
  <c r="AN33" i="19"/>
  <c r="AN96" i="19"/>
  <c r="AN70" i="19"/>
  <c r="AN138" i="19"/>
  <c r="AN229" i="19"/>
  <c r="AN257" i="19"/>
  <c r="AN280" i="19"/>
  <c r="AN213" i="19"/>
  <c r="AN308" i="19"/>
  <c r="AN239" i="19"/>
  <c r="AN309" i="19"/>
  <c r="AN92" i="19"/>
  <c r="AN286" i="19"/>
  <c r="AN197" i="19"/>
  <c r="AN180" i="19"/>
  <c r="AN318" i="19"/>
  <c r="AN206" i="19"/>
  <c r="AN132" i="19"/>
  <c r="AB291" i="19" l="1"/>
  <c r="AF291" i="19" s="1"/>
  <c r="AB35" i="19"/>
  <c r="AF35" i="19" s="1"/>
  <c r="AN319" i="19"/>
  <c r="AN152" i="19"/>
  <c r="AN279" i="19"/>
  <c r="AN271" i="19"/>
  <c r="AN56" i="19"/>
  <c r="AB282" i="19"/>
  <c r="AF282" i="19" s="1"/>
  <c r="AN131" i="19"/>
  <c r="AB271" i="19"/>
  <c r="AF271" i="19" s="1"/>
  <c r="AN244" i="19"/>
  <c r="AB299" i="19"/>
  <c r="AF299" i="19" s="1"/>
  <c r="AN173" i="19"/>
  <c r="AN127" i="19"/>
  <c r="AN35" i="19"/>
  <c r="AN235" i="19"/>
  <c r="AB169" i="19"/>
  <c r="AF169" i="19" s="1"/>
  <c r="AN282" i="19"/>
  <c r="AN249" i="19"/>
  <c r="AB203" i="19"/>
  <c r="AF203" i="19" s="1"/>
  <c r="AN169" i="19"/>
  <c r="AN299" i="19"/>
  <c r="AN101" i="19"/>
  <c r="AB101" i="19"/>
  <c r="AF101" i="19" s="1"/>
  <c r="AB173" i="19"/>
  <c r="AF173" i="19" s="1"/>
  <c r="AB100" i="19"/>
  <c r="AF100" i="19" s="1"/>
  <c r="AN291" i="19"/>
  <c r="AB127" i="19"/>
  <c r="AF127" i="19" s="1"/>
  <c r="AN203" i="19"/>
  <c r="AN304" i="19"/>
  <c r="AN100" i="19"/>
  <c r="AB156" i="19"/>
  <c r="AF156" i="19" s="1"/>
  <c r="AB235" i="19"/>
  <c r="AF235" i="19" s="1"/>
  <c r="AB164" i="19"/>
  <c r="AF164" i="19" s="1"/>
  <c r="AB249" i="19"/>
  <c r="AF249" i="19" s="1"/>
  <c r="AN156" i="19"/>
  <c r="AN164" i="19"/>
  <c r="AB152" i="19"/>
  <c r="AF152" i="19" s="1"/>
  <c r="Z125" i="19"/>
  <c r="AB125" i="19" s="1"/>
  <c r="AB304" i="19"/>
  <c r="AF304" i="19" s="1"/>
  <c r="Z134" i="19"/>
  <c r="X134" i="16"/>
  <c r="Z140" i="19"/>
  <c r="X140" i="16"/>
  <c r="Z114" i="19"/>
  <c r="X114" i="16"/>
  <c r="Z310" i="19"/>
  <c r="X310" i="16"/>
  <c r="Z292" i="19"/>
  <c r="X292" i="16"/>
  <c r="Z193" i="19"/>
  <c r="X193" i="16"/>
  <c r="Z335" i="19"/>
  <c r="X335" i="16"/>
  <c r="Z32" i="19"/>
  <c r="X32" i="16"/>
  <c r="Z60" i="19"/>
  <c r="AB60" i="19" s="1"/>
  <c r="AF60" i="19" s="1"/>
  <c r="X60" i="16"/>
  <c r="Z183" i="19"/>
  <c r="X183" i="16"/>
  <c r="Z204" i="19"/>
  <c r="X204" i="16"/>
  <c r="Z319" i="19"/>
  <c r="X319" i="16"/>
  <c r="Z74" i="19"/>
  <c r="AB74" i="19" s="1"/>
  <c r="AF74" i="19" s="1"/>
  <c r="X74" i="16"/>
  <c r="Z92" i="19"/>
  <c r="AB92" i="19" s="1"/>
  <c r="AF92" i="19" s="1"/>
  <c r="X92" i="16"/>
  <c r="Z117" i="19"/>
  <c r="X117" i="16"/>
  <c r="Z138" i="19"/>
  <c r="X138" i="16"/>
  <c r="Z63" i="19"/>
  <c r="X63" i="16"/>
  <c r="Q5" i="19"/>
  <c r="U5" i="19"/>
  <c r="U348" i="19" s="1"/>
  <c r="H20" i="20" s="1"/>
  <c r="L5" i="16"/>
  <c r="L348" i="16" s="1"/>
  <c r="J348" i="16"/>
  <c r="Z290" i="19"/>
  <c r="AB290" i="19" s="1"/>
  <c r="AF290" i="19" s="1"/>
  <c r="Z205" i="19"/>
  <c r="AB205" i="19" s="1"/>
  <c r="AF205" i="19" s="1"/>
  <c r="U60" i="16"/>
  <c r="U183" i="16"/>
  <c r="U319" i="16"/>
  <c r="U74" i="16"/>
  <c r="U92" i="16"/>
  <c r="U117" i="16"/>
  <c r="U138" i="16"/>
  <c r="U63" i="16"/>
  <c r="U134" i="16"/>
  <c r="U140" i="16"/>
  <c r="U114" i="16"/>
  <c r="U310" i="16"/>
  <c r="U193" i="16"/>
  <c r="U32" i="16"/>
  <c r="U335" i="16"/>
  <c r="U292" i="16"/>
  <c r="U204" i="16"/>
  <c r="U290" i="16"/>
  <c r="U205" i="16"/>
  <c r="AN139" i="19"/>
  <c r="AF115" i="4"/>
  <c r="AO115" i="19" s="1"/>
  <c r="AF90" i="4"/>
  <c r="AO90" i="19" s="1"/>
  <c r="AF214" i="4"/>
  <c r="AO214" i="19" s="1"/>
  <c r="AF189" i="4"/>
  <c r="AO189" i="19" s="1"/>
  <c r="AF23" i="4"/>
  <c r="AO23" i="19" s="1"/>
  <c r="AF65" i="4"/>
  <c r="AO65" i="19" s="1"/>
  <c r="AF170" i="4"/>
  <c r="AO170" i="19" s="1"/>
  <c r="AF166" i="4"/>
  <c r="AO166" i="19" s="1"/>
  <c r="AF186" i="4"/>
  <c r="AO186" i="19" s="1"/>
  <c r="AF8" i="4"/>
  <c r="AO8" i="19" s="1"/>
  <c r="AF19" i="4"/>
  <c r="AO19" i="19" s="1"/>
  <c r="AF143" i="4"/>
  <c r="AO143" i="19" s="1"/>
  <c r="AF232" i="4"/>
  <c r="AO232" i="19" s="1"/>
  <c r="AF198" i="4"/>
  <c r="AO198" i="19" s="1"/>
  <c r="AF141" i="4"/>
  <c r="AO141" i="19" s="1"/>
  <c r="AF92" i="4"/>
  <c r="AO92" i="19" s="1"/>
  <c r="AF237" i="4"/>
  <c r="AO237" i="19" s="1"/>
  <c r="AF86" i="4"/>
  <c r="AO86" i="19" s="1"/>
  <c r="AF51" i="4"/>
  <c r="AO51" i="19" s="1"/>
  <c r="AF98" i="4"/>
  <c r="AO98" i="19" s="1"/>
  <c r="AF302" i="4"/>
  <c r="AO302" i="19" s="1"/>
  <c r="AF152" i="4"/>
  <c r="AO152" i="19" s="1"/>
  <c r="AF88" i="4"/>
  <c r="AO88" i="19" s="1"/>
  <c r="AF110" i="4"/>
  <c r="AO110" i="19" s="1"/>
  <c r="AF52" i="4"/>
  <c r="AO52" i="19" s="1"/>
  <c r="AF236" i="4"/>
  <c r="AO236" i="19" s="1"/>
  <c r="AF35" i="4"/>
  <c r="AO35" i="19" s="1"/>
  <c r="AF248" i="4"/>
  <c r="AO248" i="19" s="1"/>
  <c r="AF154" i="4"/>
  <c r="AO154" i="19" s="1"/>
  <c r="AF294" i="4"/>
  <c r="AO294" i="19" s="1"/>
  <c r="AF176" i="4"/>
  <c r="AO176" i="19" s="1"/>
  <c r="AF132" i="4"/>
  <c r="AO132" i="19" s="1"/>
  <c r="AF9" i="4"/>
  <c r="AO9" i="19" s="1"/>
  <c r="AF69" i="4"/>
  <c r="AO69" i="19" s="1"/>
  <c r="AF197" i="4"/>
  <c r="AO197" i="19" s="1"/>
  <c r="AF289" i="4"/>
  <c r="AO289" i="19" s="1"/>
  <c r="AF48" i="4"/>
  <c r="AO48" i="19" s="1"/>
  <c r="AF320" i="4"/>
  <c r="AO320" i="19" s="1"/>
  <c r="AF151" i="4"/>
  <c r="AO151" i="19" s="1"/>
  <c r="AF216" i="4"/>
  <c r="AO216" i="19" s="1"/>
  <c r="AF97" i="4"/>
  <c r="AO97" i="19" s="1"/>
  <c r="AF24" i="4"/>
  <c r="AO24" i="19" s="1"/>
  <c r="AF50" i="4"/>
  <c r="AO50" i="19" s="1"/>
  <c r="AF217" i="4"/>
  <c r="AO217" i="19" s="1"/>
  <c r="AF278" i="4"/>
  <c r="AO278" i="19" s="1"/>
  <c r="AF171" i="4"/>
  <c r="AO171" i="19" s="1"/>
  <c r="AF55" i="4"/>
  <c r="AO55" i="19" s="1"/>
  <c r="AF212" i="4"/>
  <c r="AO212" i="19" s="1"/>
  <c r="AF32" i="4"/>
  <c r="AO32" i="19" s="1"/>
  <c r="AF31" i="4"/>
  <c r="AO31" i="19" s="1"/>
  <c r="AF85" i="4"/>
  <c r="AO85" i="19" s="1"/>
  <c r="AF258" i="4"/>
  <c r="AO258" i="19" s="1"/>
  <c r="AF285" i="4"/>
  <c r="AO285" i="19" s="1"/>
  <c r="AF322" i="4"/>
  <c r="AO322" i="19" s="1"/>
  <c r="AF43" i="4"/>
  <c r="AO43" i="19" s="1"/>
  <c r="AF111" i="4"/>
  <c r="AO111" i="19" s="1"/>
  <c r="AF95" i="4"/>
  <c r="AO95" i="19" s="1"/>
  <c r="AF21" i="4"/>
  <c r="AO21" i="19" s="1"/>
  <c r="AF213" i="4"/>
  <c r="AO213" i="19" s="1"/>
  <c r="AF300" i="4"/>
  <c r="AO300" i="19" s="1"/>
  <c r="AF101" i="4"/>
  <c r="AO101" i="19" s="1"/>
  <c r="AF267" i="4"/>
  <c r="AO267" i="19" s="1"/>
  <c r="AF10" i="4"/>
  <c r="AO10" i="19" s="1"/>
  <c r="AF149" i="4"/>
  <c r="AO149" i="19" s="1"/>
  <c r="AF252" i="4"/>
  <c r="AO252" i="19" s="1"/>
  <c r="AF87" i="4"/>
  <c r="AO87" i="19" s="1"/>
  <c r="AF167" i="4"/>
  <c r="AO167" i="19" s="1"/>
  <c r="AF157" i="4"/>
  <c r="AO157" i="19" s="1"/>
  <c r="AF328" i="4"/>
  <c r="AO328" i="19" s="1"/>
  <c r="AF261" i="4"/>
  <c r="AO261" i="19" s="1"/>
  <c r="AF6" i="4"/>
  <c r="AO6" i="19" s="1"/>
  <c r="AF283" i="4"/>
  <c r="AO283" i="19" s="1"/>
  <c r="AF256" i="4"/>
  <c r="AO256" i="19" s="1"/>
  <c r="AF56" i="4"/>
  <c r="AO56" i="19" s="1"/>
  <c r="AF326" i="4"/>
  <c r="AO326" i="19" s="1"/>
  <c r="AF319" i="4"/>
  <c r="AO319" i="19" s="1"/>
  <c r="AF276" i="4"/>
  <c r="AO276" i="19" s="1"/>
  <c r="AF191" i="4"/>
  <c r="AO191" i="19" s="1"/>
  <c r="AF254" i="4"/>
  <c r="AO254" i="19" s="1"/>
  <c r="AF317" i="4"/>
  <c r="AO317" i="19" s="1"/>
  <c r="AF288" i="4"/>
  <c r="AO288" i="19" s="1"/>
  <c r="AF316" i="4"/>
  <c r="AO316" i="19" s="1"/>
  <c r="AF13" i="4"/>
  <c r="AO13" i="19" s="1"/>
  <c r="AF117" i="4"/>
  <c r="AO117" i="19" s="1"/>
  <c r="AF183" i="4"/>
  <c r="AO183" i="19" s="1"/>
  <c r="AF109" i="4"/>
  <c r="AO109" i="19" s="1"/>
  <c r="AF333" i="4"/>
  <c r="AO333" i="19" s="1"/>
  <c r="AF187" i="4"/>
  <c r="AO187" i="19" s="1"/>
  <c r="AF135" i="4"/>
  <c r="AO135" i="19" s="1"/>
  <c r="AF58" i="4"/>
  <c r="AO58" i="19" s="1"/>
  <c r="AF240" i="4"/>
  <c r="AO240" i="19" s="1"/>
  <c r="AF290" i="4"/>
  <c r="AO290" i="19" s="1"/>
  <c r="AF82" i="4"/>
  <c r="AO82" i="19" s="1"/>
  <c r="AF45" i="4"/>
  <c r="AO45" i="19" s="1"/>
  <c r="AF263" i="4"/>
  <c r="AO263" i="19" s="1"/>
  <c r="AF182" i="4"/>
  <c r="AO182" i="19" s="1"/>
  <c r="AF131" i="4"/>
  <c r="AO131" i="19" s="1"/>
  <c r="AF49" i="4"/>
  <c r="AO49" i="19" s="1"/>
  <c r="AF76" i="4"/>
  <c r="AO76" i="19" s="1"/>
  <c r="AF306" i="4"/>
  <c r="AO306" i="19" s="1"/>
  <c r="AF226" i="4"/>
  <c r="AO226" i="19" s="1"/>
  <c r="AF102" i="4"/>
  <c r="AO102" i="19" s="1"/>
  <c r="AF61" i="4"/>
  <c r="AO61" i="19" s="1"/>
  <c r="AF81" i="4"/>
  <c r="AO81" i="19" s="1"/>
  <c r="AF96" i="4"/>
  <c r="AO96" i="19" s="1"/>
  <c r="AF71" i="4"/>
  <c r="AO71" i="19" s="1"/>
  <c r="AF70" i="4"/>
  <c r="AO70" i="19" s="1"/>
  <c r="AF247" i="4"/>
  <c r="AO247" i="19" s="1"/>
  <c r="AF153" i="4"/>
  <c r="AO153" i="19" s="1"/>
  <c r="AF224" i="4"/>
  <c r="AO224" i="19" s="1"/>
  <c r="AF103" i="4"/>
  <c r="AO103" i="19" s="1"/>
  <c r="AF64" i="4"/>
  <c r="AO64" i="19" s="1"/>
  <c r="AF185" i="4"/>
  <c r="AO185" i="19" s="1"/>
  <c r="AF243" i="4"/>
  <c r="AO243" i="19" s="1"/>
  <c r="AF260" i="4"/>
  <c r="AO260" i="19" s="1"/>
  <c r="AF305" i="4"/>
  <c r="AO305" i="19" s="1"/>
  <c r="AF93" i="4"/>
  <c r="AO93" i="19" s="1"/>
  <c r="AF75" i="4"/>
  <c r="AO75" i="19" s="1"/>
  <c r="AF218" i="4"/>
  <c r="AO218" i="19" s="1"/>
  <c r="AF209" i="4"/>
  <c r="AO209" i="19" s="1"/>
  <c r="AF324" i="4"/>
  <c r="AO324" i="19" s="1"/>
  <c r="AF37" i="4"/>
  <c r="AO37" i="19" s="1"/>
  <c r="AF140" i="4"/>
  <c r="AO140" i="19" s="1"/>
  <c r="AF309" i="4"/>
  <c r="AO309" i="19" s="1"/>
  <c r="AF137" i="4"/>
  <c r="AO137" i="19" s="1"/>
  <c r="AF62" i="4"/>
  <c r="AO62" i="19" s="1"/>
  <c r="AF22" i="4"/>
  <c r="AO22" i="19" s="1"/>
  <c r="AF268" i="4"/>
  <c r="AO268" i="19" s="1"/>
  <c r="AF207" i="4"/>
  <c r="AO207" i="19" s="1"/>
  <c r="AF230" i="4"/>
  <c r="AO230" i="19" s="1"/>
  <c r="AF286" i="4"/>
  <c r="AO286" i="19" s="1"/>
  <c r="AF14" i="4"/>
  <c r="AO14" i="19" s="1"/>
  <c r="AF94" i="4"/>
  <c r="AO94" i="19" s="1"/>
  <c r="AF38" i="4"/>
  <c r="AO38" i="19" s="1"/>
  <c r="AF321" i="4"/>
  <c r="AO321" i="19" s="1"/>
  <c r="AF134" i="4"/>
  <c r="AO134" i="19" s="1"/>
  <c r="AF233" i="4"/>
  <c r="AO233" i="19" s="1"/>
  <c r="AF174" i="4"/>
  <c r="AO174" i="19" s="1"/>
  <c r="AF200" i="4"/>
  <c r="AO200" i="19" s="1"/>
  <c r="AF299" i="4"/>
  <c r="AO299" i="19" s="1"/>
  <c r="AF72" i="4"/>
  <c r="AO72" i="19" s="1"/>
  <c r="AF264" i="4"/>
  <c r="AO264" i="19" s="1"/>
  <c r="AF325" i="4"/>
  <c r="AO325" i="19" s="1"/>
  <c r="AF219" i="4"/>
  <c r="AO219" i="19" s="1"/>
  <c r="AF121" i="4"/>
  <c r="AO121" i="19" s="1"/>
  <c r="AF239" i="4"/>
  <c r="AO239" i="19" s="1"/>
  <c r="AF54" i="4"/>
  <c r="AO54" i="19" s="1"/>
  <c r="AF318" i="4"/>
  <c r="AO318" i="19" s="1"/>
  <c r="AF334" i="4"/>
  <c r="AO334" i="19" s="1"/>
  <c r="AF201" i="4"/>
  <c r="AO201" i="19" s="1"/>
  <c r="AF47" i="4"/>
  <c r="AO47" i="19" s="1"/>
  <c r="AF136" i="4"/>
  <c r="AO136" i="19" s="1"/>
  <c r="AF138" i="4"/>
  <c r="AO138" i="19" s="1"/>
  <c r="AF7" i="4"/>
  <c r="AO7" i="19" s="1"/>
  <c r="AF148" i="4"/>
  <c r="AO148" i="19" s="1"/>
  <c r="AF127" i="4"/>
  <c r="AO127" i="19" s="1"/>
  <c r="AF160" i="4"/>
  <c r="AO160" i="19" s="1"/>
  <c r="AF17" i="4"/>
  <c r="AO17" i="19" s="1"/>
  <c r="AF265" i="4"/>
  <c r="AO265" i="19" s="1"/>
  <c r="AF105" i="4"/>
  <c r="AO105" i="19" s="1"/>
  <c r="AF329" i="4"/>
  <c r="AO329" i="19" s="1"/>
  <c r="AF150" i="4"/>
  <c r="AO150" i="19" s="1"/>
  <c r="AF295" i="4"/>
  <c r="AO295" i="19" s="1"/>
  <c r="AF310" i="4"/>
  <c r="AO310" i="19" s="1"/>
  <c r="AF147" i="4"/>
  <c r="AO147" i="19" s="1"/>
  <c r="AF335" i="4"/>
  <c r="AO335" i="19" s="1"/>
  <c r="AF12" i="4"/>
  <c r="AO12" i="19" s="1"/>
  <c r="AF145" i="4"/>
  <c r="AO145" i="19" s="1"/>
  <c r="AF46" i="4"/>
  <c r="AO46" i="19" s="1"/>
  <c r="AF196" i="4"/>
  <c r="AO196" i="19" s="1"/>
  <c r="AF188" i="4"/>
  <c r="AO188" i="19" s="1"/>
  <c r="AF108" i="4"/>
  <c r="AO108" i="19" s="1"/>
  <c r="AF235" i="4"/>
  <c r="AO235" i="19" s="1"/>
  <c r="AF291" i="4"/>
  <c r="AO291" i="19" s="1"/>
  <c r="AF139" i="4"/>
  <c r="AO139" i="19" s="1"/>
  <c r="AF181" i="4"/>
  <c r="AO181" i="19" s="1"/>
  <c r="AF221" i="4"/>
  <c r="AO221" i="19" s="1"/>
  <c r="AF142" i="4"/>
  <c r="AO142" i="19" s="1"/>
  <c r="AF83" i="4"/>
  <c r="AO83" i="19" s="1"/>
  <c r="AF220" i="4"/>
  <c r="AO220" i="19" s="1"/>
  <c r="AF199" i="4"/>
  <c r="AO199" i="19" s="1"/>
  <c r="AF59" i="4"/>
  <c r="AO59" i="19" s="1"/>
  <c r="AF36" i="4"/>
  <c r="AO36" i="19" s="1"/>
  <c r="AF273" i="4"/>
  <c r="AO273" i="19" s="1"/>
  <c r="AF120" i="4"/>
  <c r="AO120" i="19" s="1"/>
  <c r="AF133" i="4"/>
  <c r="AO133" i="19" s="1"/>
  <c r="AF208" i="4"/>
  <c r="AO208" i="19" s="1"/>
  <c r="AF27" i="4"/>
  <c r="AO27" i="19" s="1"/>
  <c r="AF266" i="4"/>
  <c r="AO266" i="19" s="1"/>
  <c r="AF79" i="4"/>
  <c r="AO79" i="19" s="1"/>
  <c r="AF301" i="4"/>
  <c r="AO301" i="19" s="1"/>
  <c r="AF161" i="4"/>
  <c r="AO161" i="19" s="1"/>
  <c r="AF194" i="4"/>
  <c r="AO194" i="19" s="1"/>
  <c r="AF57" i="4"/>
  <c r="AO57" i="19" s="1"/>
  <c r="AF25" i="4"/>
  <c r="AO25" i="19" s="1"/>
  <c r="AF210" i="4"/>
  <c r="AO210" i="19" s="1"/>
  <c r="AF20" i="4"/>
  <c r="AO20" i="19" s="1"/>
  <c r="AF78" i="4"/>
  <c r="AO78" i="19" s="1"/>
  <c r="AF16" i="4"/>
  <c r="AO16" i="19" s="1"/>
  <c r="AF104" i="4"/>
  <c r="AO104" i="19" s="1"/>
  <c r="AF313" i="4"/>
  <c r="AO313" i="19" s="1"/>
  <c r="AF100" i="4"/>
  <c r="AO100" i="19" s="1"/>
  <c r="AF162" i="4"/>
  <c r="AO162" i="19" s="1"/>
  <c r="AF193" i="4"/>
  <c r="AO193" i="19" s="1"/>
  <c r="AF159" i="4"/>
  <c r="AO159" i="19" s="1"/>
  <c r="AF126" i="4"/>
  <c r="AO126" i="19" s="1"/>
  <c r="AF284" i="4"/>
  <c r="AO284" i="19" s="1"/>
  <c r="AF253" i="4"/>
  <c r="AO253" i="19" s="1"/>
  <c r="AF116" i="4"/>
  <c r="AO116" i="19" s="1"/>
  <c r="AF107" i="4"/>
  <c r="AO107" i="19" s="1"/>
  <c r="AF114" i="4"/>
  <c r="AO114" i="19" s="1"/>
  <c r="AF223" i="4"/>
  <c r="AO223" i="19" s="1"/>
  <c r="AF298" i="4"/>
  <c r="AO298" i="19" s="1"/>
  <c r="AF168" i="4"/>
  <c r="AO168" i="19" s="1"/>
  <c r="AF303" i="4"/>
  <c r="AO303" i="19" s="1"/>
  <c r="AF172" i="4"/>
  <c r="AO172" i="19" s="1"/>
  <c r="AF211" i="4"/>
  <c r="AO211" i="19" s="1"/>
  <c r="AF270" i="4"/>
  <c r="AO270" i="19" s="1"/>
  <c r="AF330" i="4"/>
  <c r="AO330" i="19" s="1"/>
  <c r="AF202" i="4"/>
  <c r="AO202" i="19" s="1"/>
  <c r="AF74" i="4"/>
  <c r="AO74" i="19" s="1"/>
  <c r="AF250" i="4"/>
  <c r="AO250" i="19" s="1"/>
  <c r="AF119" i="4"/>
  <c r="AO119" i="19" s="1"/>
  <c r="AF80" i="4"/>
  <c r="AO80" i="19" s="1"/>
  <c r="AF304" i="4"/>
  <c r="AO304" i="19" s="1"/>
  <c r="AF99" i="4"/>
  <c r="AO99" i="19" s="1"/>
  <c r="AF122" i="4"/>
  <c r="AO122" i="19" s="1"/>
  <c r="AF332" i="4"/>
  <c r="AO332" i="19" s="1"/>
  <c r="AF30" i="4"/>
  <c r="AO30" i="19" s="1"/>
  <c r="AF77" i="4"/>
  <c r="AO77" i="19" s="1"/>
  <c r="AF204" i="4"/>
  <c r="AO204" i="19" s="1"/>
  <c r="AF63" i="4"/>
  <c r="AO63" i="19" s="1"/>
  <c r="AF179" i="4"/>
  <c r="AO179" i="19" s="1"/>
  <c r="AF26" i="4"/>
  <c r="AO26" i="19" s="1"/>
  <c r="AF155" i="4"/>
  <c r="AO155" i="19" s="1"/>
  <c r="AF269" i="4"/>
  <c r="AO269" i="19" s="1"/>
  <c r="AF280" i="4"/>
  <c r="AO280" i="19" s="1"/>
  <c r="AF275" i="4"/>
  <c r="AO275" i="19" s="1"/>
  <c r="AF169" i="4"/>
  <c r="AO169" i="19" s="1"/>
  <c r="AF244" i="4"/>
  <c r="AO244" i="19" s="1"/>
  <c r="AF180" i="4"/>
  <c r="AO180" i="19" s="1"/>
  <c r="AF205" i="4"/>
  <c r="AO205" i="19" s="1"/>
  <c r="AF293" i="4"/>
  <c r="AO293" i="19" s="1"/>
  <c r="AF68" i="4"/>
  <c r="AO68" i="19" s="1"/>
  <c r="AF177" i="4"/>
  <c r="AO177" i="19" s="1"/>
  <c r="AF297" i="4"/>
  <c r="AO297" i="19" s="1"/>
  <c r="AF225" i="4"/>
  <c r="AO225" i="19" s="1"/>
  <c r="AF229" i="4"/>
  <c r="AO229" i="19" s="1"/>
  <c r="AF164" i="4"/>
  <c r="AO164" i="19" s="1"/>
  <c r="AF241" i="4"/>
  <c r="AO241" i="19" s="1"/>
  <c r="AF91" i="4"/>
  <c r="AO91" i="19" s="1"/>
  <c r="AF272" i="4"/>
  <c r="AO272" i="19" s="1"/>
  <c r="AF11" i="4"/>
  <c r="AO11" i="19" s="1"/>
  <c r="AF308" i="4"/>
  <c r="AO308" i="19" s="1"/>
  <c r="AF130" i="4"/>
  <c r="AO130" i="19" s="1"/>
  <c r="AF84" i="4"/>
  <c r="AO84" i="19" s="1"/>
  <c r="AF184" i="4"/>
  <c r="AO184" i="19" s="1"/>
  <c r="AF331" i="4"/>
  <c r="AO331" i="19" s="1"/>
  <c r="AF255" i="4"/>
  <c r="AO255" i="19" s="1"/>
  <c r="AF29" i="4"/>
  <c r="AO29" i="19" s="1"/>
  <c r="AF39" i="4"/>
  <c r="AO39" i="19" s="1"/>
  <c r="AF195" i="4"/>
  <c r="AO195" i="19" s="1"/>
  <c r="AF314" i="4"/>
  <c r="AO314" i="19" s="1"/>
  <c r="AF112" i="4"/>
  <c r="AO112" i="19" s="1"/>
  <c r="AF282" i="4"/>
  <c r="AO282" i="19" s="1"/>
  <c r="AF158" i="4"/>
  <c r="AO158" i="19" s="1"/>
  <c r="AF281" i="4"/>
  <c r="AO281" i="19" s="1"/>
  <c r="AF249" i="4"/>
  <c r="AO249" i="19" s="1"/>
  <c r="AF242" i="4"/>
  <c r="AO242" i="19" s="1"/>
  <c r="AF203" i="4"/>
  <c r="AO203" i="19" s="1"/>
  <c r="AF234" i="4"/>
  <c r="AO234" i="19" s="1"/>
  <c r="AF323" i="4"/>
  <c r="AO323" i="19" s="1"/>
  <c r="AF113" i="4"/>
  <c r="AO113" i="19" s="1"/>
  <c r="AF144" i="4"/>
  <c r="AO144" i="19" s="1"/>
  <c r="AF192" i="4"/>
  <c r="AO192" i="19" s="1"/>
  <c r="AF231" i="4"/>
  <c r="AO231" i="19" s="1"/>
  <c r="AF312" i="4"/>
  <c r="AO312" i="19" s="1"/>
  <c r="AF246" i="4"/>
  <c r="AO246" i="19" s="1"/>
  <c r="AF165" i="4"/>
  <c r="AO165" i="19" s="1"/>
  <c r="AF215" i="4"/>
  <c r="AO215" i="19" s="1"/>
  <c r="AF73" i="4"/>
  <c r="AO73" i="19" s="1"/>
  <c r="AF206" i="4"/>
  <c r="AO206" i="19" s="1"/>
  <c r="AF175" i="4"/>
  <c r="AO175" i="19" s="1"/>
  <c r="AF315" i="4"/>
  <c r="AO315" i="19" s="1"/>
  <c r="AF89" i="4"/>
  <c r="AO89" i="19" s="1"/>
  <c r="AF60" i="4"/>
  <c r="AO60" i="19" s="1"/>
  <c r="AF222" i="4"/>
  <c r="AO222" i="19" s="1"/>
  <c r="AF118" i="4"/>
  <c r="AO118" i="19" s="1"/>
  <c r="AF41" i="4"/>
  <c r="AO41" i="19" s="1"/>
  <c r="AF287" i="4"/>
  <c r="AO287" i="19" s="1"/>
  <c r="AF262" i="4"/>
  <c r="AO262" i="19" s="1"/>
  <c r="AF327" i="4"/>
  <c r="AO327" i="19" s="1"/>
  <c r="AF307" i="4"/>
  <c r="AO307" i="19" s="1"/>
  <c r="AF163" i="4"/>
  <c r="AO163" i="19" s="1"/>
  <c r="AF277" i="4"/>
  <c r="AO277" i="19" s="1"/>
  <c r="AF28" i="4"/>
  <c r="AO28" i="19" s="1"/>
  <c r="AF292" i="4"/>
  <c r="AO292" i="19" s="1"/>
  <c r="AF259" i="4"/>
  <c r="AO259" i="19" s="1"/>
  <c r="AF66" i="4"/>
  <c r="AO66" i="19" s="1"/>
  <c r="AF271" i="4"/>
  <c r="AO271" i="19" s="1"/>
  <c r="AF173" i="4"/>
  <c r="AO173" i="19" s="1"/>
  <c r="AF279" i="4"/>
  <c r="AO279" i="19" s="1"/>
  <c r="AF274" i="4"/>
  <c r="AO274" i="19" s="1"/>
  <c r="AF42" i="4"/>
  <c r="AO42" i="19" s="1"/>
  <c r="AF238" i="4"/>
  <c r="AO238" i="19" s="1"/>
  <c r="AF311" i="4"/>
  <c r="AO311" i="19" s="1"/>
  <c r="AF67" i="4"/>
  <c r="AO67" i="19" s="1"/>
  <c r="AF124" i="4"/>
  <c r="AO124" i="19" s="1"/>
  <c r="AF128" i="4"/>
  <c r="AO128" i="19" s="1"/>
  <c r="AF106" i="4"/>
  <c r="AO106" i="19" s="1"/>
  <c r="AF129" i="4"/>
  <c r="AO129" i="19" s="1"/>
  <c r="AF44" i="4"/>
  <c r="AO44" i="19" s="1"/>
  <c r="AF251" i="4"/>
  <c r="AO251" i="19" s="1"/>
  <c r="AF245" i="4"/>
  <c r="AO245" i="19" s="1"/>
  <c r="AF227" i="4"/>
  <c r="AO227" i="19" s="1"/>
  <c r="AF146" i="4"/>
  <c r="AO146" i="19" s="1"/>
  <c r="AF257" i="4"/>
  <c r="AO257" i="19" s="1"/>
  <c r="AF296" i="4"/>
  <c r="AO296" i="19" s="1"/>
  <c r="AF268" i="19"/>
  <c r="AF20" i="19"/>
  <c r="AF128" i="19"/>
  <c r="AF111" i="19"/>
  <c r="AF13" i="19"/>
  <c r="AG18" i="19"/>
  <c r="AE18" i="4" s="1"/>
  <c r="K64" i="21" l="1"/>
  <c r="V5" i="19"/>
  <c r="V348" i="19" s="1"/>
  <c r="K20" i="20" s="1"/>
  <c r="Q348" i="19"/>
  <c r="K16" i="20" s="1"/>
  <c r="R5" i="16"/>
  <c r="AB32" i="19"/>
  <c r="AF32" i="19" s="1"/>
  <c r="AB114" i="19"/>
  <c r="AF114" i="19" s="1"/>
  <c r="AB138" i="19"/>
  <c r="AF138" i="19" s="1"/>
  <c r="AB319" i="19"/>
  <c r="AF319" i="19" s="1"/>
  <c r="AB335" i="19"/>
  <c r="AF335" i="19" s="1"/>
  <c r="AB140" i="19"/>
  <c r="AF140" i="19" s="1"/>
  <c r="AB117" i="19"/>
  <c r="AF117" i="19" s="1"/>
  <c r="AB204" i="19"/>
  <c r="AF204" i="19" s="1"/>
  <c r="AB193" i="19"/>
  <c r="AF193" i="19" s="1"/>
  <c r="AB183" i="19"/>
  <c r="AF183" i="19" s="1"/>
  <c r="AB134" i="19"/>
  <c r="AF134" i="19" s="1"/>
  <c r="AB292" i="19"/>
  <c r="AF292" i="19" s="1"/>
  <c r="AB310" i="19"/>
  <c r="AF310" i="19" s="1"/>
  <c r="AB63" i="19"/>
  <c r="AF63" i="19" s="1"/>
  <c r="AF53" i="19"/>
  <c r="AF18" i="4"/>
  <c r="AO18" i="19" s="1"/>
  <c r="AM53" i="19"/>
  <c r="AG53" i="19"/>
  <c r="AK53" i="19"/>
  <c r="AJ53" i="19"/>
  <c r="AI53" i="19"/>
  <c r="AL53" i="19"/>
  <c r="AF228" i="4"/>
  <c r="AO228" i="19" s="1"/>
  <c r="AF123" i="4"/>
  <c r="AO123" i="19" s="1"/>
  <c r="AF156" i="4"/>
  <c r="AO156" i="19" s="1"/>
  <c r="AF15" i="4"/>
  <c r="AO15" i="19" s="1"/>
  <c r="AF190" i="4"/>
  <c r="AO190" i="19" s="1"/>
  <c r="AF33" i="4"/>
  <c r="AO33" i="19" s="1"/>
  <c r="AF34" i="4"/>
  <c r="AO34" i="19" s="1"/>
  <c r="AI18" i="19"/>
  <c r="AK18" i="19"/>
  <c r="AJ18" i="19"/>
  <c r="AM18" i="19"/>
  <c r="AL18" i="19"/>
  <c r="AF125" i="19"/>
  <c r="AE53" i="4" l="1"/>
  <c r="AF53" i="4" s="1"/>
  <c r="AO53" i="19" s="1"/>
  <c r="AM5" i="19"/>
  <c r="AM348" i="19" s="1"/>
  <c r="L18" i="20" s="1"/>
  <c r="W5" i="19"/>
  <c r="W348" i="19" s="1"/>
  <c r="L63" i="21" s="1"/>
  <c r="AL5" i="19"/>
  <c r="AL348" i="19" s="1"/>
  <c r="L17" i="20" s="1"/>
  <c r="AI5" i="19"/>
  <c r="AI348" i="19" s="1"/>
  <c r="L14" i="20" s="1"/>
  <c r="AJ5" i="19"/>
  <c r="AJ348" i="19" s="1"/>
  <c r="L15" i="20" s="1"/>
  <c r="AG5" i="19"/>
  <c r="AK5" i="19"/>
  <c r="AK348" i="19" s="1"/>
  <c r="L16" i="20" s="1"/>
  <c r="S5" i="16"/>
  <c r="X5" i="16" s="1"/>
  <c r="R348" i="16"/>
  <c r="K73" i="21" s="1"/>
  <c r="AF336" i="4"/>
  <c r="AO336" i="19" s="1"/>
  <c r="AF40" i="4"/>
  <c r="AO40" i="19" s="1"/>
  <c r="AF139" i="19"/>
  <c r="AN53" i="19"/>
  <c r="U125" i="16"/>
  <c r="AN18" i="19"/>
  <c r="AG348" i="19" l="1"/>
  <c r="AE5" i="4"/>
  <c r="X348" i="16"/>
  <c r="L76" i="21" s="1"/>
  <c r="AN5" i="19"/>
  <c r="AN348" i="19" s="1"/>
  <c r="L20" i="20" s="1"/>
  <c r="S348" i="16"/>
  <c r="L69" i="21" s="1"/>
  <c r="Z5" i="19"/>
  <c r="U5" i="16"/>
  <c r="U348" i="16" s="1"/>
  <c r="AF18" i="19"/>
  <c r="AB338" i="19"/>
  <c r="AF5" i="4" l="1"/>
  <c r="AE348" i="4"/>
  <c r="Z348" i="19"/>
  <c r="L24" i="20" s="1"/>
  <c r="AB5" i="19"/>
  <c r="AF338" i="19"/>
  <c r="B35" i="25"/>
  <c r="AO5" i="19" l="1"/>
  <c r="AF5" i="19"/>
  <c r="AB348" i="19"/>
  <c r="AF125" i="4"/>
  <c r="AO125" i="19" s="1"/>
  <c r="AF348" i="4" l="1"/>
  <c r="AO348" i="19"/>
  <c r="L31" i="20" s="1"/>
  <c r="AF348" i="19"/>
  <c r="L27" i="20" s="1"/>
</calcChain>
</file>

<file path=xl/sharedStrings.xml><?xml version="1.0" encoding="utf-8"?>
<sst xmlns="http://schemas.openxmlformats.org/spreadsheetml/2006/main" count="25713" uniqueCount="2797">
  <si>
    <t>Calculation</t>
  </si>
  <si>
    <t>Variable</t>
  </si>
  <si>
    <t>Data used for FY24</t>
  </si>
  <si>
    <t>Data used for FY25</t>
  </si>
  <si>
    <t>Base Cost</t>
  </si>
  <si>
    <t>Average Salaries (s5a-s5j)</t>
  </si>
  <si>
    <t>Average Annual Employer-Paid Insurance (s4)</t>
  </si>
  <si>
    <t>Average Base Cost Per-Pupil for s6a-s6g</t>
  </si>
  <si>
    <t>Enrolled ADM (b)</t>
  </si>
  <si>
    <t>FY23</t>
  </si>
  <si>
    <t>District/CS Athletic Eligibility (E1)</t>
  </si>
  <si>
    <t>Detailed SFPR</t>
  </si>
  <si>
    <t>Enrolled ADM (a)</t>
  </si>
  <si>
    <t>Categorical FTEs (b-g)</t>
  </si>
  <si>
    <t>Statewide Average Base Cost Per Pupil (s1)</t>
  </si>
  <si>
    <t>FY22</t>
  </si>
  <si>
    <t>Statewide Average CTE Base Cost Per  Pupil (s2)</t>
  </si>
  <si>
    <t>SpEd, EL and CTE Weights</t>
  </si>
  <si>
    <t>Same as FY22</t>
  </si>
  <si>
    <t>FY20 (same as FY23)</t>
  </si>
  <si>
    <t>FY21 (same as FY22)</t>
  </si>
  <si>
    <t>Summary SFPR</t>
  </si>
  <si>
    <t>General phase-in % - CS</t>
  </si>
  <si>
    <t>Transportation</t>
  </si>
  <si>
    <t>Statewide average Transportation Per-Rider</t>
  </si>
  <si>
    <t xml:space="preserve">FY22 with 5% inflationary increase. </t>
  </si>
  <si>
    <t>FY22 with 5% and then another 5%.</t>
  </si>
  <si>
    <t>Transportation T-1 data</t>
  </si>
  <si>
    <t>Facilities</t>
  </si>
  <si>
    <t>Per-Pupil</t>
  </si>
  <si>
    <t>$1000 for B&amp;M, $25 for E-schools</t>
  </si>
  <si>
    <t xml:space="preserve"> </t>
  </si>
  <si>
    <t>Parameter</t>
  </si>
  <si>
    <t>SFPR</t>
  </si>
  <si>
    <t>FY18 $$</t>
  </si>
  <si>
    <t>FY19 $$</t>
  </si>
  <si>
    <t>FY20 $$</t>
  </si>
  <si>
    <t>FY21 $$</t>
  </si>
  <si>
    <t>FY22 $$</t>
  </si>
  <si>
    <t>% change between FY18 and FY22</t>
  </si>
  <si>
    <t>Statewide Average Salary</t>
  </si>
  <si>
    <t>s1</t>
  </si>
  <si>
    <t>Teacher</t>
  </si>
  <si>
    <t>Salary Related</t>
  </si>
  <si>
    <t>s2</t>
  </si>
  <si>
    <t>Insurance Cost</t>
  </si>
  <si>
    <t>Statewide Average Cost Per-Pupil</t>
  </si>
  <si>
    <t>s3a</t>
  </si>
  <si>
    <t>Student Support</t>
  </si>
  <si>
    <t>s3b</t>
  </si>
  <si>
    <t>Leadership and Accountability</t>
  </si>
  <si>
    <t>s3c</t>
  </si>
  <si>
    <t>Building Leadership and Operations</t>
  </si>
  <si>
    <t>s3d</t>
  </si>
  <si>
    <t>Athletic Co-Curricular Activities</t>
  </si>
  <si>
    <t>CS IRN</t>
  </si>
  <si>
    <t>Community School Names</t>
  </si>
  <si>
    <t>County Names</t>
  </si>
  <si>
    <t>E-School Designation</t>
  </si>
  <si>
    <t>a. Enrolled ADM</t>
  </si>
  <si>
    <t>a1. Kindergarten FTE</t>
  </si>
  <si>
    <t>a2. Grades 1-3 FTE</t>
  </si>
  <si>
    <t>a3. Grades 4-8 FTE not enrolled in CTE program</t>
  </si>
  <si>
    <t>a4. Grades 9-12 FTE not enrolled in CTE program</t>
  </si>
  <si>
    <t>a5. FTE enrolled in Career Technical Education program</t>
  </si>
  <si>
    <t>b. CTE Student Educated at JVSD or CTPD FTE</t>
  </si>
  <si>
    <t>000131</t>
  </si>
  <si>
    <t>Glass City Academy</t>
  </si>
  <si>
    <t>Lucas</t>
  </si>
  <si>
    <t/>
  </si>
  <si>
    <t>000138</t>
  </si>
  <si>
    <t>Pathway School of Discovery</t>
  </si>
  <si>
    <t>Montgomery</t>
  </si>
  <si>
    <t>000139</t>
  </si>
  <si>
    <t>Alliance Academy of Cincinnati</t>
  </si>
  <si>
    <t>Hamilton</t>
  </si>
  <si>
    <t>000222</t>
  </si>
  <si>
    <t>Wildwood Environmental Academy</t>
  </si>
  <si>
    <t>000236</t>
  </si>
  <si>
    <t>Ohio Connections Academy</t>
  </si>
  <si>
    <t>Cuyahoga</t>
  </si>
  <si>
    <t>E</t>
  </si>
  <si>
    <t>000241</t>
  </si>
  <si>
    <t>QDA</t>
  </si>
  <si>
    <t>Tuscarawas</t>
  </si>
  <si>
    <t>000282</t>
  </si>
  <si>
    <t>Greater Ohio Virtual School</t>
  </si>
  <si>
    <t>Warren</t>
  </si>
  <si>
    <t>000288</t>
  </si>
  <si>
    <t>Auglaize County Educational</t>
  </si>
  <si>
    <t>Allen</t>
  </si>
  <si>
    <t>000296</t>
  </si>
  <si>
    <t>Summit Academy CS Columbus</t>
  </si>
  <si>
    <t>Franklin</t>
  </si>
  <si>
    <t>000297</t>
  </si>
  <si>
    <t>Summit Academy CS Dayton</t>
  </si>
  <si>
    <t>000298</t>
  </si>
  <si>
    <t>Summit Academy Second Akron</t>
  </si>
  <si>
    <t>Summit</t>
  </si>
  <si>
    <t>000300</t>
  </si>
  <si>
    <t>Summit Academy Second Canton</t>
  </si>
  <si>
    <t>Stark</t>
  </si>
  <si>
    <t>000301</t>
  </si>
  <si>
    <t>Summit Academy - Toledo</t>
  </si>
  <si>
    <t>000302</t>
  </si>
  <si>
    <t>Summit Academy Community Schoo</t>
  </si>
  <si>
    <t>000303</t>
  </si>
  <si>
    <t>Summit Academy Sec Youngstown</t>
  </si>
  <si>
    <t>Mahoning</t>
  </si>
  <si>
    <t>000305</t>
  </si>
  <si>
    <t>Summit Academy Warren ES</t>
  </si>
  <si>
    <t>Trumbull</t>
  </si>
  <si>
    <t>000306</t>
  </si>
  <si>
    <t>Summit Academy Cincinnati</t>
  </si>
  <si>
    <t>000311</t>
  </si>
  <si>
    <t>Bridges Prep Academy</t>
  </si>
  <si>
    <t>Seneca</t>
  </si>
  <si>
    <t>000316</t>
  </si>
  <si>
    <t>Constellation Schools: Westpar</t>
  </si>
  <si>
    <t>000318</t>
  </si>
  <si>
    <t>Menlo Park Academy</t>
  </si>
  <si>
    <t>000319</t>
  </si>
  <si>
    <t>Madison Community Elementary</t>
  </si>
  <si>
    <t>000320</t>
  </si>
  <si>
    <t>Constellation Schools: Lorain</t>
  </si>
  <si>
    <t>Lorain</t>
  </si>
  <si>
    <t>000321</t>
  </si>
  <si>
    <t>Constellation Schools: Old Bro</t>
  </si>
  <si>
    <t>000338</t>
  </si>
  <si>
    <t>Horizon Science Academy Toledo</t>
  </si>
  <si>
    <t>000402</t>
  </si>
  <si>
    <t>Findlay Digital Academy</t>
  </si>
  <si>
    <t>Hancock</t>
  </si>
  <si>
    <t>000417</t>
  </si>
  <si>
    <t>Buckeye On-Line School</t>
  </si>
  <si>
    <t>Columbiana</t>
  </si>
  <si>
    <t>000509</t>
  </si>
  <si>
    <t>Whitehall Prep &amp; Fitness</t>
  </si>
  <si>
    <t>000510</t>
  </si>
  <si>
    <t>Springfield Prep &amp; Fitness</t>
  </si>
  <si>
    <t>Clark</t>
  </si>
  <si>
    <t>000511</t>
  </si>
  <si>
    <t>Northland Prep &amp; fitness</t>
  </si>
  <si>
    <t>000525</t>
  </si>
  <si>
    <t>Canton Harbor HS</t>
  </si>
  <si>
    <t>000527</t>
  </si>
  <si>
    <t>Cleveland Academy for Scholar</t>
  </si>
  <si>
    <t>000534</t>
  </si>
  <si>
    <t>Constellation Schools: Puritas</t>
  </si>
  <si>
    <t>000543</t>
  </si>
  <si>
    <t>Pinnacle Academy</t>
  </si>
  <si>
    <t>000546</t>
  </si>
  <si>
    <t>Winterfield Venture Academy</t>
  </si>
  <si>
    <t>000553</t>
  </si>
  <si>
    <t>Columbus Humanities, Arts</t>
  </si>
  <si>
    <t>000556</t>
  </si>
  <si>
    <t>A+ Arts Academy</t>
  </si>
  <si>
    <t>000557</t>
  </si>
  <si>
    <t>Columbus Arts &amp; Tech Academy</t>
  </si>
  <si>
    <t>000558</t>
  </si>
  <si>
    <t>Columbus Preparatory Academy</t>
  </si>
  <si>
    <t>000559</t>
  </si>
  <si>
    <t>Orion Academy</t>
  </si>
  <si>
    <t>000560</t>
  </si>
  <si>
    <t>Apex Academy</t>
  </si>
  <si>
    <t>000575</t>
  </si>
  <si>
    <t>Hope Academy Northwest Campus</t>
  </si>
  <si>
    <t>000576</t>
  </si>
  <si>
    <t>EEA</t>
  </si>
  <si>
    <t>000577</t>
  </si>
  <si>
    <t>Emerson Academy of Dayton</t>
  </si>
  <si>
    <t>000598</t>
  </si>
  <si>
    <t>Coshocton Opportunity School</t>
  </si>
  <si>
    <t>Coshocton</t>
  </si>
  <si>
    <t>000608</t>
  </si>
  <si>
    <t>Summit Academy Transition High</t>
  </si>
  <si>
    <t>Summit Academy Lorain</t>
  </si>
  <si>
    <t>000610</t>
  </si>
  <si>
    <t>Summit Academy MS Columbus</t>
  </si>
  <si>
    <t>000613</t>
  </si>
  <si>
    <t>Heir Force Community School</t>
  </si>
  <si>
    <t>000614</t>
  </si>
  <si>
    <t>Summit Academy Tr HS-Columbus</t>
  </si>
  <si>
    <t>000616</t>
  </si>
  <si>
    <t>Summit Acdy Warren Mid-Sec</t>
  </si>
  <si>
    <t>000621</t>
  </si>
  <si>
    <t>Summit Acdy Transition High Da</t>
  </si>
  <si>
    <t>000623</t>
  </si>
  <si>
    <t>Summit Academy-Youngstown</t>
  </si>
  <si>
    <t>Summit Academy CS Painesville</t>
  </si>
  <si>
    <t>Lake</t>
  </si>
  <si>
    <t>000634</t>
  </si>
  <si>
    <t>Summit Academy Second Middleto</t>
  </si>
  <si>
    <t>Butler</t>
  </si>
  <si>
    <t>000640</t>
  </si>
  <si>
    <t>Rittman Academy</t>
  </si>
  <si>
    <t>Wayne</t>
  </si>
  <si>
    <t>000664</t>
  </si>
  <si>
    <t>Capital City Career Prep HS</t>
  </si>
  <si>
    <t>000679</t>
  </si>
  <si>
    <t>Oakstone Community School</t>
  </si>
  <si>
    <t>000725</t>
  </si>
  <si>
    <t>Zenith Academy</t>
  </si>
  <si>
    <t>000736</t>
  </si>
  <si>
    <t>Wings 1</t>
  </si>
  <si>
    <t>000770</t>
  </si>
  <si>
    <t>The Maritime Academy of Toledo</t>
  </si>
  <si>
    <t>000779</t>
  </si>
  <si>
    <t>Educational Academy for Boys &amp;</t>
  </si>
  <si>
    <t>000780</t>
  </si>
  <si>
    <t>Midnimo Cross Cultural CS</t>
  </si>
  <si>
    <t>000804</t>
  </si>
  <si>
    <t>Horizon Science Acad. Cincini</t>
  </si>
  <si>
    <t>000808</t>
  </si>
  <si>
    <t>Horizon Science Acad Dayton</t>
  </si>
  <si>
    <t>000813</t>
  </si>
  <si>
    <t>Gem City Career Prep HS</t>
  </si>
  <si>
    <t>000825</t>
  </si>
  <si>
    <t>Horizon Science Acad Spring</t>
  </si>
  <si>
    <t>000838</t>
  </si>
  <si>
    <t>Horizon Science Acad.-Denison</t>
  </si>
  <si>
    <t>000843</t>
  </si>
  <si>
    <t>Bennett Venture Academy</t>
  </si>
  <si>
    <t>000855</t>
  </si>
  <si>
    <t>Stambaugh Charter Academy</t>
  </si>
  <si>
    <t>000858</t>
  </si>
  <si>
    <t>Horizon Science Acad Cleve Mid</t>
  </si>
  <si>
    <t>000875</t>
  </si>
  <si>
    <t>Westside Academy</t>
  </si>
  <si>
    <t>IMAC</t>
  </si>
  <si>
    <t>Richland</t>
  </si>
  <si>
    <t>000912</t>
  </si>
  <si>
    <t>Early College Academy</t>
  </si>
  <si>
    <t>000936</t>
  </si>
  <si>
    <t>Promise Academy</t>
  </si>
  <si>
    <t>000938</t>
  </si>
  <si>
    <t>East Bridge Academy Excell</t>
  </si>
  <si>
    <t>000941</t>
  </si>
  <si>
    <t>Par Excellence Academy</t>
  </si>
  <si>
    <t>Licking</t>
  </si>
  <si>
    <t>000951</t>
  </si>
  <si>
    <t>Toledo Prep &amp; Fitness</t>
  </si>
  <si>
    <t>000952</t>
  </si>
  <si>
    <t>Columbus Prep and Fitness Acad</t>
  </si>
  <si>
    <t>000953</t>
  </si>
  <si>
    <t>Mt. Healthy Prep&amp;Fitness Acdy</t>
  </si>
  <si>
    <t>007984</t>
  </si>
  <si>
    <t>Youngstown Acad of Excellence</t>
  </si>
  <si>
    <t>007995</t>
  </si>
  <si>
    <t>Cleveland Art &amp; Social Science</t>
  </si>
  <si>
    <t>007999</t>
  </si>
  <si>
    <t>Charles School at Ohio Dominic</t>
  </si>
  <si>
    <t>008000</t>
  </si>
  <si>
    <t>Lorain Preparatory Academy</t>
  </si>
  <si>
    <t>008063</t>
  </si>
  <si>
    <t>Cascade Career Prep HS</t>
  </si>
  <si>
    <t>008064</t>
  </si>
  <si>
    <t>Monroe Preparatory Academy</t>
  </si>
  <si>
    <t>Erie</t>
  </si>
  <si>
    <t>008278</t>
  </si>
  <si>
    <t>Noble Academy-Cleveland</t>
  </si>
  <si>
    <t>008280</t>
  </si>
  <si>
    <t>Noble Academy-Columbus</t>
  </si>
  <si>
    <t>008281</t>
  </si>
  <si>
    <t>South Scioto Academy</t>
  </si>
  <si>
    <t>008282</t>
  </si>
  <si>
    <t>North Woods Career Prep HS</t>
  </si>
  <si>
    <t>008283</t>
  </si>
  <si>
    <t>Dayton Business Tech HS</t>
  </si>
  <si>
    <t>008286</t>
  </si>
  <si>
    <t>Harvard Avenue Performance Aca</t>
  </si>
  <si>
    <t>008287</t>
  </si>
  <si>
    <t>Groveport Community School</t>
  </si>
  <si>
    <t>008289</t>
  </si>
  <si>
    <t>Eagle Learning Center</t>
  </si>
  <si>
    <t>Columbus Collegiate Academy</t>
  </si>
  <si>
    <t>009148</t>
  </si>
  <si>
    <t>Zanesville Community School</t>
  </si>
  <si>
    <t>Muskingum</t>
  </si>
  <si>
    <t>009149</t>
  </si>
  <si>
    <t>Constellation Schools: Westsid</t>
  </si>
  <si>
    <t>Central Academy of Ohio</t>
  </si>
  <si>
    <t>009179</t>
  </si>
  <si>
    <t>HSA-Columbus Middle</t>
  </si>
  <si>
    <t>009192</t>
  </si>
  <si>
    <t>Foundation Academy</t>
  </si>
  <si>
    <t>009283</t>
  </si>
  <si>
    <t>Dayton Early College Academy</t>
  </si>
  <si>
    <t>009953</t>
  </si>
  <si>
    <t>Sullivant Avenue Community Sch</t>
  </si>
  <si>
    <t>009955</t>
  </si>
  <si>
    <t>Madison Avenue School of Arts</t>
  </si>
  <si>
    <t>009957</t>
  </si>
  <si>
    <t>Klepinger Community School</t>
  </si>
  <si>
    <t>009971</t>
  </si>
  <si>
    <t>Ashland County Community Acade</t>
  </si>
  <si>
    <t>Ashland</t>
  </si>
  <si>
    <t>009990</t>
  </si>
  <si>
    <t>Horizon Science Academy Elemen</t>
  </si>
  <si>
    <t>009996</t>
  </si>
  <si>
    <t>Mahoning Valley Comm School</t>
  </si>
  <si>
    <t>009997</t>
  </si>
  <si>
    <t>KIPP Columbus</t>
  </si>
  <si>
    <t>010036</t>
  </si>
  <si>
    <t>Cesar Chavez College Prep</t>
  </si>
  <si>
    <t>010182</t>
  </si>
  <si>
    <t>Performance Academy Eastland</t>
  </si>
  <si>
    <t>010205</t>
  </si>
  <si>
    <t>L. Hollingworth School for Tal</t>
  </si>
  <si>
    <t>011291</t>
  </si>
  <si>
    <t>VPC/EPC</t>
  </si>
  <si>
    <t>011324</t>
  </si>
  <si>
    <t>Hardin Community School</t>
  </si>
  <si>
    <t>Hardin</t>
  </si>
  <si>
    <t>011381</t>
  </si>
  <si>
    <t>GSCELC</t>
  </si>
  <si>
    <t>011390</t>
  </si>
  <si>
    <t>Bella Academy of Excellence</t>
  </si>
  <si>
    <t>011439</t>
  </si>
  <si>
    <t>BSP Preparatory Academy</t>
  </si>
  <si>
    <t>011468</t>
  </si>
  <si>
    <t>Columbus Bilingual Academy-Nor</t>
  </si>
  <si>
    <t>011506</t>
  </si>
  <si>
    <t>Dayton Regional STEM School</t>
  </si>
  <si>
    <t>Greene</t>
  </si>
  <si>
    <t>Achieve Career Preparatory Aca</t>
  </si>
  <si>
    <t>011511</t>
  </si>
  <si>
    <t>Lakeland Academy Com Sch</t>
  </si>
  <si>
    <t>Harrison</t>
  </si>
  <si>
    <t>011533</t>
  </si>
  <si>
    <t>Horizon Science Academy Lorain</t>
  </si>
  <si>
    <t>011534</t>
  </si>
  <si>
    <t>Horizon Science Academy Dayton</t>
  </si>
  <si>
    <t>011923</t>
  </si>
  <si>
    <t>Northeast Ohio College Prepara</t>
  </si>
  <si>
    <t>011947</t>
  </si>
  <si>
    <t>Imagine Akron Academy</t>
  </si>
  <si>
    <t>011967</t>
  </si>
  <si>
    <t>Richland School Acad Arts</t>
  </si>
  <si>
    <t>011972</t>
  </si>
  <si>
    <t>GEMS</t>
  </si>
  <si>
    <t>011976</t>
  </si>
  <si>
    <t>011986</t>
  </si>
  <si>
    <t>Horizon Science Academy Youngs</t>
  </si>
  <si>
    <t>012009</t>
  </si>
  <si>
    <t>Zenith Academy East</t>
  </si>
  <si>
    <t>012010</t>
  </si>
  <si>
    <t>Cleveland College Preparatory</t>
  </si>
  <si>
    <t>012011</t>
  </si>
  <si>
    <t>Columbus Performance Academy</t>
  </si>
  <si>
    <t>012025</t>
  </si>
  <si>
    <t>Constellation Schools: Stockya</t>
  </si>
  <si>
    <t>012030</t>
  </si>
  <si>
    <t>Near West Intergenerational</t>
  </si>
  <si>
    <t>012033</t>
  </si>
  <si>
    <t>Foxfire Intermediate School</t>
  </si>
  <si>
    <t>012036</t>
  </si>
  <si>
    <t>Regent High School</t>
  </si>
  <si>
    <t>012037</t>
  </si>
  <si>
    <t>Mason Run High School</t>
  </si>
  <si>
    <t>012038</t>
  </si>
  <si>
    <t>Old Brook HS</t>
  </si>
  <si>
    <t>012040</t>
  </si>
  <si>
    <t>Road to Success Academy</t>
  </si>
  <si>
    <t>012041</t>
  </si>
  <si>
    <t>Central High School</t>
  </si>
  <si>
    <t>012042</t>
  </si>
  <si>
    <t>George V. Voinovich Reclam</t>
  </si>
  <si>
    <t>012043</t>
  </si>
  <si>
    <t>FREDERICK DOUGLASS HIGH SCHOOL</t>
  </si>
  <si>
    <t>012044</t>
  </si>
  <si>
    <t>Capital High School</t>
  </si>
  <si>
    <t>012045</t>
  </si>
  <si>
    <t>Patriot Preparatory Academy</t>
  </si>
  <si>
    <t>012054</t>
  </si>
  <si>
    <t>North Central Academy</t>
  </si>
  <si>
    <t>012060</t>
  </si>
  <si>
    <t>Akros Middle School</t>
  </si>
  <si>
    <t>012105</t>
  </si>
  <si>
    <t>Southside Academy</t>
  </si>
  <si>
    <t>012391</t>
  </si>
  <si>
    <t>Metro Early College High Schoo</t>
  </si>
  <si>
    <t>012501</t>
  </si>
  <si>
    <t>Beacon Hill Academy</t>
  </si>
  <si>
    <t>012528</t>
  </si>
  <si>
    <t>Academy for Urban Scholars</t>
  </si>
  <si>
    <t>012529</t>
  </si>
  <si>
    <t>Focus North High School</t>
  </si>
  <si>
    <t>012541</t>
  </si>
  <si>
    <t>University of Cleveland Prep</t>
  </si>
  <si>
    <t>012558</t>
  </si>
  <si>
    <t>Global Village Academy</t>
  </si>
  <si>
    <t>012627</t>
  </si>
  <si>
    <t>Eagle Elementary of Akron</t>
  </si>
  <si>
    <t>012644</t>
  </si>
  <si>
    <t>STEAM Academy of Warren</t>
  </si>
  <si>
    <t>012671</t>
  </si>
  <si>
    <t>Constellation Schools:Eastside</t>
  </si>
  <si>
    <t>012684</t>
  </si>
  <si>
    <t>Broadway Academy</t>
  </si>
  <si>
    <t>012867</t>
  </si>
  <si>
    <t>Townsend North Community Sch</t>
  </si>
  <si>
    <t>012924</t>
  </si>
  <si>
    <t>DECA PREP</t>
  </si>
  <si>
    <t>Columbus Collegiate Acad West</t>
  </si>
  <si>
    <t>013034</t>
  </si>
  <si>
    <t>VPWH</t>
  </si>
  <si>
    <t>013132</t>
  </si>
  <si>
    <t>Lake Erie Prep</t>
  </si>
  <si>
    <t>013147</t>
  </si>
  <si>
    <t>STEAM Academy of Warrensville</t>
  </si>
  <si>
    <t>013148</t>
  </si>
  <si>
    <t>Stepstone Academy</t>
  </si>
  <si>
    <t>013170</t>
  </si>
  <si>
    <t>Brilliance</t>
  </si>
  <si>
    <t>013173</t>
  </si>
  <si>
    <t>Imagine ESA</t>
  </si>
  <si>
    <t>013175</t>
  </si>
  <si>
    <t>SunBridge Schools</t>
  </si>
  <si>
    <t>013195</t>
  </si>
  <si>
    <t>AJHAE</t>
  </si>
  <si>
    <t>013199</t>
  </si>
  <si>
    <t>Cleveland Preparatory Academy</t>
  </si>
  <si>
    <t>013232</t>
  </si>
  <si>
    <t>A+ Children's Academy</t>
  </si>
  <si>
    <t>013249</t>
  </si>
  <si>
    <t>Acad Urban Scholars Yngstwn</t>
  </si>
  <si>
    <t>013253</t>
  </si>
  <si>
    <t>Ohio College Prep School</t>
  </si>
  <si>
    <t>013254</t>
  </si>
  <si>
    <t>Akron Preparatory School</t>
  </si>
  <si>
    <t>013255</t>
  </si>
  <si>
    <t>Canton College Preparatory Sch</t>
  </si>
  <si>
    <t>013864</t>
  </si>
  <si>
    <t>Cincinnati Technology Academy</t>
  </si>
  <si>
    <t>013930</t>
  </si>
  <si>
    <t>Global Impact STEM Academy</t>
  </si>
  <si>
    <t>013962</t>
  </si>
  <si>
    <t>Liberty Prep School</t>
  </si>
  <si>
    <t>013994</t>
  </si>
  <si>
    <t>Albert Einstein Academy</t>
  </si>
  <si>
    <t>013999</t>
  </si>
  <si>
    <t>Rise &amp; Shine Academy</t>
  </si>
  <si>
    <t>014065</t>
  </si>
  <si>
    <t>Lincoln Park Academy</t>
  </si>
  <si>
    <t>014066</t>
  </si>
  <si>
    <t>Main street Prep</t>
  </si>
  <si>
    <t>014067</t>
  </si>
  <si>
    <t>Ohio Construction Academy</t>
  </si>
  <si>
    <t>014090</t>
  </si>
  <si>
    <t>Eastland Prep</t>
  </si>
  <si>
    <t>014091</t>
  </si>
  <si>
    <t>Hope Learning Acad Toledo</t>
  </si>
  <si>
    <t>014121</t>
  </si>
  <si>
    <t>Imagine Leadership Academy</t>
  </si>
  <si>
    <t>014139</t>
  </si>
  <si>
    <t>Imagine Cols Primary School</t>
  </si>
  <si>
    <t>014147</t>
  </si>
  <si>
    <t>East Prep Academy</t>
  </si>
  <si>
    <t>014149</t>
  </si>
  <si>
    <t>Dayton SMART Elem School</t>
  </si>
  <si>
    <t>014187</t>
  </si>
  <si>
    <t>East Academy</t>
  </si>
  <si>
    <t>014188</t>
  </si>
  <si>
    <t>Discovery Academy</t>
  </si>
  <si>
    <t>014189</t>
  </si>
  <si>
    <t>West Park Academy</t>
  </si>
  <si>
    <t>014231</t>
  </si>
  <si>
    <t>Bio-Med Science Academy STEM S</t>
  </si>
  <si>
    <t>Portage</t>
  </si>
  <si>
    <t>014467</t>
  </si>
  <si>
    <t>United Preparatory Academy</t>
  </si>
  <si>
    <t>014830</t>
  </si>
  <si>
    <t>Utica Shale Acad of Ohio</t>
  </si>
  <si>
    <t>014904</t>
  </si>
  <si>
    <t>T2 Honors Academy</t>
  </si>
  <si>
    <t>014913</t>
  </si>
  <si>
    <t>LIS</t>
  </si>
  <si>
    <t>014927</t>
  </si>
  <si>
    <t>Steel Academy</t>
  </si>
  <si>
    <t>014943</t>
  </si>
  <si>
    <t>Valley STEM+ME2</t>
  </si>
  <si>
    <t>015234</t>
  </si>
  <si>
    <t>Zenith Academy West</t>
  </si>
  <si>
    <t>015237</t>
  </si>
  <si>
    <t>Flex High School</t>
  </si>
  <si>
    <t>015261</t>
  </si>
  <si>
    <t>Citizens Academy Southeast</t>
  </si>
  <si>
    <t>015329</t>
  </si>
  <si>
    <t>iSTEM Geauga Early College Hig</t>
  </si>
  <si>
    <t>015344</t>
  </si>
  <si>
    <t>Tri State Early College STEM</t>
  </si>
  <si>
    <t>Lawrence</t>
  </si>
  <si>
    <t>015709</t>
  </si>
  <si>
    <t>Beacon Acad</t>
  </si>
  <si>
    <t>015710</t>
  </si>
  <si>
    <t>Bridge Gate Community School</t>
  </si>
  <si>
    <t>015712</t>
  </si>
  <si>
    <t>Euclid Prep School</t>
  </si>
  <si>
    <t>015713</t>
  </si>
  <si>
    <t>East Branch Prep Acad</t>
  </si>
  <si>
    <t>015714</t>
  </si>
  <si>
    <t>DAVA</t>
  </si>
  <si>
    <t>015722</t>
  </si>
  <si>
    <t>Village Prep School Willard</t>
  </si>
  <si>
    <t>iLEAD Spring Meadows</t>
  </si>
  <si>
    <t>015737</t>
  </si>
  <si>
    <t>GALA</t>
  </si>
  <si>
    <t>015741</t>
  </si>
  <si>
    <t>Westwood Prep Acad</t>
  </si>
  <si>
    <t>016812</t>
  </si>
  <si>
    <t>SMART Academy</t>
  </si>
  <si>
    <t>016829</t>
  </si>
  <si>
    <t>S Cols Prep at German Village</t>
  </si>
  <si>
    <t>016836</t>
  </si>
  <si>
    <t>Kids Care Elementary</t>
  </si>
  <si>
    <t>016837</t>
  </si>
  <si>
    <t>Orchard Park Academy</t>
  </si>
  <si>
    <t>016843</t>
  </si>
  <si>
    <t>Citizens Leadership Academy Ea</t>
  </si>
  <si>
    <t>016849</t>
  </si>
  <si>
    <t>Liberty High School</t>
  </si>
  <si>
    <t>016850</t>
  </si>
  <si>
    <t>Cincinnati Achievement Academy</t>
  </si>
  <si>
    <t>United Preparatory Academy Eas</t>
  </si>
  <si>
    <t>017123</t>
  </si>
  <si>
    <t>Horizon Science Academy Primar</t>
  </si>
  <si>
    <t>017212</t>
  </si>
  <si>
    <t>Dampe Community School</t>
  </si>
  <si>
    <t>017233</t>
  </si>
  <si>
    <t>GRCA</t>
  </si>
  <si>
    <t>017259</t>
  </si>
  <si>
    <t>Montgomery Preparatory Academy</t>
  </si>
  <si>
    <t>017270</t>
  </si>
  <si>
    <t>Lorain Bilingual Preparatory A</t>
  </si>
  <si>
    <t>017274</t>
  </si>
  <si>
    <t>Mount Auburn Preparatory Acade</t>
  </si>
  <si>
    <t>017275</t>
  </si>
  <si>
    <t>AchievePoint Career Academy -</t>
  </si>
  <si>
    <t>017490</t>
  </si>
  <si>
    <t>ReGeneration Bond Hill</t>
  </si>
  <si>
    <t>017497</t>
  </si>
  <si>
    <t>Cypress High School</t>
  </si>
  <si>
    <t>017498</t>
  </si>
  <si>
    <t>Northwest Ohio Classical Acade</t>
  </si>
  <si>
    <t>017535</t>
  </si>
  <si>
    <t>Huber Hght Prep dba Parma Acad</t>
  </si>
  <si>
    <t>017536</t>
  </si>
  <si>
    <t>Kenmore Prep dba Toledo Prep</t>
  </si>
  <si>
    <t>017537</t>
  </si>
  <si>
    <t>Capital Collegiate Preparatory</t>
  </si>
  <si>
    <t>017538</t>
  </si>
  <si>
    <t>North Columbus Preparatory Aca</t>
  </si>
  <si>
    <t>017585</t>
  </si>
  <si>
    <t>Marion Preparatory Academy</t>
  </si>
  <si>
    <t>Marion</t>
  </si>
  <si>
    <t>017599</t>
  </si>
  <si>
    <t>Priority High School</t>
  </si>
  <si>
    <t>017643</t>
  </si>
  <si>
    <t>Ohio Digital Learning School</t>
  </si>
  <si>
    <t>019152</t>
  </si>
  <si>
    <t>Buckeye Community School</t>
  </si>
  <si>
    <t>019156</t>
  </si>
  <si>
    <t>Quaker Preparatory Academy</t>
  </si>
  <si>
    <t>019197</t>
  </si>
  <si>
    <t>Flex High School Cleveland</t>
  </si>
  <si>
    <t>019199</t>
  </si>
  <si>
    <t>Central Point Preparatory Acad</t>
  </si>
  <si>
    <t>019200</t>
  </si>
  <si>
    <t>SCPA at Southfield</t>
  </si>
  <si>
    <t>019201</t>
  </si>
  <si>
    <t>Franklinton Prep High School</t>
  </si>
  <si>
    <t>019212</t>
  </si>
  <si>
    <t>Valor Academy, Inc.</t>
  </si>
  <si>
    <t>019220</t>
  </si>
  <si>
    <t>North Shore High School</t>
  </si>
  <si>
    <t>019221</t>
  </si>
  <si>
    <t>Case Preparatory Academy</t>
  </si>
  <si>
    <t>019226</t>
  </si>
  <si>
    <t>Franklinton High School</t>
  </si>
  <si>
    <t>019227</t>
  </si>
  <si>
    <t>Dublin Preparatory Academy dba</t>
  </si>
  <si>
    <t>019235</t>
  </si>
  <si>
    <t>Focus Learning Academy of Cent</t>
  </si>
  <si>
    <t>019426</t>
  </si>
  <si>
    <t>Riverscape Career Tech</t>
  </si>
  <si>
    <t>019427</t>
  </si>
  <si>
    <t>Akron Career Tech High School</t>
  </si>
  <si>
    <t>019441</t>
  </si>
  <si>
    <t>Buckeye Community School - Lon</t>
  </si>
  <si>
    <t>Madison</t>
  </si>
  <si>
    <t>019442</t>
  </si>
  <si>
    <t>Buckeye Community School - Mar</t>
  </si>
  <si>
    <t>019450</t>
  </si>
  <si>
    <t>Youngstown Preparatory Academy</t>
  </si>
  <si>
    <t>Citizens of the World Charter</t>
  </si>
  <si>
    <t>019474</t>
  </si>
  <si>
    <t>Explorers Academy of Science a</t>
  </si>
  <si>
    <t>019478</t>
  </si>
  <si>
    <t>Niles Preparatory Academy</t>
  </si>
  <si>
    <t>019511</t>
  </si>
  <si>
    <t>Western Toledo Preparatory Aca</t>
  </si>
  <si>
    <t>019530</t>
  </si>
  <si>
    <t>Cincinnati Classical Academy</t>
  </si>
  <si>
    <t>019533</t>
  </si>
  <si>
    <t>Eagle Charter Schools of Ohio</t>
  </si>
  <si>
    <t>020007</t>
  </si>
  <si>
    <t>IDEA Greater Cincinnati, Inc</t>
  </si>
  <si>
    <t>020046</t>
  </si>
  <si>
    <t>Unity Academy</t>
  </si>
  <si>
    <t>020076</t>
  </si>
  <si>
    <t>Solon Academy</t>
  </si>
  <si>
    <t>020077</t>
  </si>
  <si>
    <t>Westlake Academy</t>
  </si>
  <si>
    <t>020078</t>
  </si>
  <si>
    <t>Gateway Online Academy of Ohio</t>
  </si>
  <si>
    <t>020091</t>
  </si>
  <si>
    <t>Legacy Academy of Excellence</t>
  </si>
  <si>
    <t>020092</t>
  </si>
  <si>
    <t>Sheffield Academy</t>
  </si>
  <si>
    <t>020186</t>
  </si>
  <si>
    <t>Lorain Preparatory High School</t>
  </si>
  <si>
    <t>020189</t>
  </si>
  <si>
    <t>Strongsville Academy</t>
  </si>
  <si>
    <t>020265</t>
  </si>
  <si>
    <t>Victory Academy of Toledo</t>
  </si>
  <si>
    <t>020293</t>
  </si>
  <si>
    <t>The Dayton School</t>
  </si>
  <si>
    <t>132746</t>
  </si>
  <si>
    <t>Summit Academy-Middletown</t>
  </si>
  <si>
    <t>132761</t>
  </si>
  <si>
    <t>Summit Academy CS Xenia</t>
  </si>
  <si>
    <t>132779</t>
  </si>
  <si>
    <t>Summit Academy Akron M S</t>
  </si>
  <si>
    <t>132795</t>
  </si>
  <si>
    <t>Cliff Park High School</t>
  </si>
  <si>
    <t>132803</t>
  </si>
  <si>
    <t>Marshall High School</t>
  </si>
  <si>
    <t>132944</t>
  </si>
  <si>
    <t>Miami Valley Academies</t>
  </si>
  <si>
    <t>132951</t>
  </si>
  <si>
    <t>Lorain Community Elementary</t>
  </si>
  <si>
    <t>132969</t>
  </si>
  <si>
    <t>ConstellationElyria Community</t>
  </si>
  <si>
    <t>132985</t>
  </si>
  <si>
    <t>Youthbuild Columbus Community</t>
  </si>
  <si>
    <t>132993</t>
  </si>
  <si>
    <t>Westpark Community Elementary</t>
  </si>
  <si>
    <t>133215</t>
  </si>
  <si>
    <t>Intergenerational School, The</t>
  </si>
  <si>
    <t>133256</t>
  </si>
  <si>
    <t>Parma Community</t>
  </si>
  <si>
    <t>133264</t>
  </si>
  <si>
    <t>Dohn Community</t>
  </si>
  <si>
    <t>133280</t>
  </si>
  <si>
    <t>Washington Park Community</t>
  </si>
  <si>
    <t>133306</t>
  </si>
  <si>
    <t>Summit Academy Altern Canton</t>
  </si>
  <si>
    <t>133322</t>
  </si>
  <si>
    <t>Summit Academy CS-Lorain</t>
  </si>
  <si>
    <t>133330</t>
  </si>
  <si>
    <t>T.C.P. World Academy</t>
  </si>
  <si>
    <t>133348</t>
  </si>
  <si>
    <t>Richard Allen Preparatory</t>
  </si>
  <si>
    <t>133421</t>
  </si>
  <si>
    <t>Graham School, The</t>
  </si>
  <si>
    <t>133439</t>
  </si>
  <si>
    <t>Cornerstone Academy</t>
  </si>
  <si>
    <t>133454</t>
  </si>
  <si>
    <t>DLA-Dayton View Campus</t>
  </si>
  <si>
    <t>133488</t>
  </si>
  <si>
    <t>River Gate High School</t>
  </si>
  <si>
    <t>133504</t>
  </si>
  <si>
    <t>Phoenix Community Learning Ctr</t>
  </si>
  <si>
    <t>133512</t>
  </si>
  <si>
    <t>Cincinnati College Prep Acad</t>
  </si>
  <si>
    <t>133538</t>
  </si>
  <si>
    <t>Edge Academy, The</t>
  </si>
  <si>
    <t>133561</t>
  </si>
  <si>
    <t>Millennium Community School</t>
  </si>
  <si>
    <t>133587</t>
  </si>
  <si>
    <t>Summit Academy Akron Elem</t>
  </si>
  <si>
    <t>133629</t>
  </si>
  <si>
    <t>Horizon Science Acad Cleveland</t>
  </si>
  <si>
    <t>133660</t>
  </si>
  <si>
    <t>Horizon Science Acad Columbus</t>
  </si>
  <si>
    <t>133678</t>
  </si>
  <si>
    <t>Riverside Academy</t>
  </si>
  <si>
    <t>133736</t>
  </si>
  <si>
    <t>Richard Allen Academy</t>
  </si>
  <si>
    <t>133785</t>
  </si>
  <si>
    <t>Queen City Career Prep HS</t>
  </si>
  <si>
    <t>133835</t>
  </si>
  <si>
    <t>Invictus High School</t>
  </si>
  <si>
    <t>133868</t>
  </si>
  <si>
    <t>Towpath Trail High School</t>
  </si>
  <si>
    <t>133942</t>
  </si>
  <si>
    <t>Toledo School For The Arts</t>
  </si>
  <si>
    <t>134072</t>
  </si>
  <si>
    <t>Youngstown Community School</t>
  </si>
  <si>
    <t>134098</t>
  </si>
  <si>
    <t>Old Brooklyn Community Element</t>
  </si>
  <si>
    <t>134122</t>
  </si>
  <si>
    <t>Autism Model School</t>
  </si>
  <si>
    <t>134197</t>
  </si>
  <si>
    <t>GIA</t>
  </si>
  <si>
    <t>134213</t>
  </si>
  <si>
    <t>Middlebury Academy</t>
  </si>
  <si>
    <t>134247</t>
  </si>
  <si>
    <t>City Day Community School</t>
  </si>
  <si>
    <t>142901</t>
  </si>
  <si>
    <t>Stark HS</t>
  </si>
  <si>
    <t>142919</t>
  </si>
  <si>
    <t>Black River Career Prep HS</t>
  </si>
  <si>
    <t>142927</t>
  </si>
  <si>
    <t>Focus Learning/Sw Columbus</t>
  </si>
  <si>
    <t>142935</t>
  </si>
  <si>
    <t>Focus East</t>
  </si>
  <si>
    <t>142943</t>
  </si>
  <si>
    <t>Focus Learning/N Columbus</t>
  </si>
  <si>
    <t>142950</t>
  </si>
  <si>
    <t>Ohio Virtual Academy</t>
  </si>
  <si>
    <t>142968</t>
  </si>
  <si>
    <t>Hope Academy Northcoast</t>
  </si>
  <si>
    <t>143172</t>
  </si>
  <si>
    <t>International Acad Of Columbus</t>
  </si>
  <si>
    <t>143198</t>
  </si>
  <si>
    <t>Great Western Academy</t>
  </si>
  <si>
    <t>143206</t>
  </si>
  <si>
    <t>Trotwood Prep&amp; Fitness Academy</t>
  </si>
  <si>
    <t>143214</t>
  </si>
  <si>
    <t>Middletown Prep &amp; Fitness Acad</t>
  </si>
  <si>
    <t>143297</t>
  </si>
  <si>
    <t>Autism Academy</t>
  </si>
  <si>
    <t>143305</t>
  </si>
  <si>
    <t>TRECA Digital Academy</t>
  </si>
  <si>
    <t>143313</t>
  </si>
  <si>
    <t>Innovation Academy West</t>
  </si>
  <si>
    <t>143396</t>
  </si>
  <si>
    <t>Alternative Education Academy</t>
  </si>
  <si>
    <t>143479</t>
  </si>
  <si>
    <t>Puritas Community Elementary</t>
  </si>
  <si>
    <t>143487</t>
  </si>
  <si>
    <t>Stockyard Community Elementary</t>
  </si>
  <si>
    <t>143529</t>
  </si>
  <si>
    <t>N. Dayton School Of Scie &amp; Dis</t>
  </si>
  <si>
    <t>143602</t>
  </si>
  <si>
    <t>Hamilton Cnty Math &amp; Science</t>
  </si>
  <si>
    <t>143610</t>
  </si>
  <si>
    <t>Arts &amp; College Preparatory Aca</t>
  </si>
  <si>
    <t>143644</t>
  </si>
  <si>
    <t>Sciotoville</t>
  </si>
  <si>
    <t>Scioto</t>
  </si>
  <si>
    <t>147231</t>
  </si>
  <si>
    <t>Schnee</t>
  </si>
  <si>
    <t>148981</t>
  </si>
  <si>
    <t>Tomorrow Center</t>
  </si>
  <si>
    <t>Morrow</t>
  </si>
  <si>
    <t>148999</t>
  </si>
  <si>
    <t>Valley Virtual</t>
  </si>
  <si>
    <t>149047</t>
  </si>
  <si>
    <t>GOAL Digital Academy</t>
  </si>
  <si>
    <t>149088</t>
  </si>
  <si>
    <t>Fairborn Digital Academy</t>
  </si>
  <si>
    <t>149302</t>
  </si>
  <si>
    <t>Skyway Career Prep HS</t>
  </si>
  <si>
    <t>149328</t>
  </si>
  <si>
    <t>Foxfire High School</t>
  </si>
  <si>
    <t>151175</t>
  </si>
  <si>
    <t>WCLA</t>
  </si>
  <si>
    <t>151183</t>
  </si>
  <si>
    <t>Lake Erie International HS</t>
  </si>
  <si>
    <t>151209</t>
  </si>
  <si>
    <t>Randall Park High School</t>
  </si>
  <si>
    <t>s1. Avg Teacher Salary</t>
  </si>
  <si>
    <t>s2. avg. employee- insurance</t>
  </si>
  <si>
    <t xml:space="preserve">S3a. Student Support </t>
  </si>
  <si>
    <t>s3b. Leader &amp; Accountability</t>
  </si>
  <si>
    <t>s3c. Building Lead &amp; Operation</t>
  </si>
  <si>
    <t>s3d. Ath Co Curr Act</t>
  </si>
  <si>
    <t>SWS per pupil</t>
  </si>
  <si>
    <t xml:space="preserve">a. Enrolled ADM </t>
  </si>
  <si>
    <t>a3. grade 4-8 FTE not enroll in CTE</t>
  </si>
  <si>
    <t xml:space="preserve">a4. grades 9-12 FTE not enroll in CTE </t>
  </si>
  <si>
    <t xml:space="preserve">a5. FTE enrolled in  CTE Program </t>
  </si>
  <si>
    <t xml:space="preserve">b. CTE Students Educated at JVSD or CTPD </t>
  </si>
  <si>
    <t xml:space="preserve">A1a. Funded Classroom Teachers </t>
  </si>
  <si>
    <t xml:space="preserve">A1b. Average Teacher Base Cost </t>
  </si>
  <si>
    <t xml:space="preserve">A1. Classroom Teacher Base Cost </t>
  </si>
  <si>
    <t xml:space="preserve">A2a. Funded Special Teachers </t>
  </si>
  <si>
    <t xml:space="preserve">A2. Special Teacher Cost </t>
  </si>
  <si>
    <t xml:space="preserve">A3a. Daily Rate with Benefits </t>
  </si>
  <si>
    <t xml:space="preserve">A3. Substitute Teacher Cost </t>
  </si>
  <si>
    <t xml:space="preserve">A4. Professional Development Cost </t>
  </si>
  <si>
    <t xml:space="preserve">A. Teacher Base Cost </t>
  </si>
  <si>
    <t xml:space="preserve">B. Student Support Base Cost </t>
  </si>
  <si>
    <t xml:space="preserve">C. Leadership and Accountability </t>
  </si>
  <si>
    <t xml:space="preserve">D. Building Leadership and Operations </t>
  </si>
  <si>
    <t>E1. Is the school eligible</t>
  </si>
  <si>
    <t>E. Ath Co-Curr Act</t>
  </si>
  <si>
    <t>F. Aggregate Base Cost without G</t>
  </si>
  <si>
    <t xml:space="preserve">G. CTE Students Educated at JVSD or CTPD </t>
  </si>
  <si>
    <t xml:space="preserve">H. Aggregate Base Cost </t>
  </si>
  <si>
    <t>SWS Funding before Phase in</t>
  </si>
  <si>
    <t>3. SWS Ratio</t>
  </si>
  <si>
    <t>Base cost Line A&gt;d amts</t>
  </si>
  <si>
    <t xml:space="preserve">CS sws Funding </t>
  </si>
  <si>
    <t>STEM</t>
  </si>
  <si>
    <t>Yes</t>
  </si>
  <si>
    <t>no</t>
  </si>
  <si>
    <t>stem</t>
  </si>
  <si>
    <t>State of Ohio</t>
  </si>
  <si>
    <t>N/A</t>
  </si>
  <si>
    <t>f. Career-Tech Students educated at JVSD or CTPD</t>
  </si>
  <si>
    <t>g. Transportation FTE</t>
  </si>
  <si>
    <t>Phase-in Percentage</t>
  </si>
  <si>
    <t>Aa. Base Cost</t>
  </si>
  <si>
    <t>Ba. Special Education</t>
  </si>
  <si>
    <t>Ca. DPIA</t>
  </si>
  <si>
    <t>Da. English Learner</t>
  </si>
  <si>
    <t>Ea. Career Technical Education</t>
  </si>
  <si>
    <t>Ab. Base Cost (new)</t>
  </si>
  <si>
    <t>Bb. Special Education</t>
  </si>
  <si>
    <t>Cb. DPIA</t>
  </si>
  <si>
    <t>Db. English Learner</t>
  </si>
  <si>
    <t>Eb. Career Technical Education</t>
  </si>
  <si>
    <t>C. Phase in Funding "Base Cost"</t>
  </si>
  <si>
    <t>C. Phase in Funding "Special ED"</t>
  </si>
  <si>
    <t>C. Phase in Funding "DPIA"</t>
  </si>
  <si>
    <t>C. Phase in Funding "English Learner"</t>
  </si>
  <si>
    <t>C. Phase in Funding "CTE"</t>
  </si>
  <si>
    <t>Fa. Total Base State Funding</t>
  </si>
  <si>
    <t>Fb. Total New Funding</t>
  </si>
  <si>
    <t xml:space="preserve">Fc. Total Phase in </t>
  </si>
  <si>
    <t>F. Core Foundation Funding</t>
  </si>
  <si>
    <t>G. Transportation Funding</t>
  </si>
  <si>
    <t>J. Total State Supports</t>
  </si>
  <si>
    <t xml:space="preserve">K. Educational Service Center	</t>
  </si>
  <si>
    <t>L. Other Adjustments</t>
  </si>
  <si>
    <t>M. Total Transfers [K + L]</t>
  </si>
  <si>
    <t>N. Net State Funding [J + M]</t>
  </si>
  <si>
    <t>SWS d funding</t>
  </si>
  <si>
    <t>A Base Cost</t>
  </si>
  <si>
    <t>B Special Education</t>
  </si>
  <si>
    <t>C. DPIA</t>
  </si>
  <si>
    <t>D. English Learners</t>
  </si>
  <si>
    <t>E Career Technical Education</t>
  </si>
  <si>
    <t>F Core Foundation Funding</t>
  </si>
  <si>
    <t>General Phase in</t>
  </si>
  <si>
    <t xml:space="preserve"> Executive Budget Reductions</t>
  </si>
  <si>
    <t>brick-and-mortar</t>
  </si>
  <si>
    <t>Proration %</t>
  </si>
  <si>
    <t>Eschool</t>
  </si>
  <si>
    <t xml:space="preserve">A. Aggregate Base Cost </t>
  </si>
  <si>
    <t>B. Special Education Funding</t>
  </si>
  <si>
    <t xml:space="preserve">C. Disadvantaged Pupil Impact Aid </t>
  </si>
  <si>
    <t xml:space="preserve">D. English Learners </t>
  </si>
  <si>
    <t xml:space="preserve">E. Career-Tech Education </t>
  </si>
  <si>
    <t xml:space="preserve">F1. Core Foundation Funding </t>
  </si>
  <si>
    <t>F2. FY20 Funding Base</t>
  </si>
  <si>
    <t xml:space="preserve">F. Core Foundation Funding </t>
  </si>
  <si>
    <t>H1a. FY21 Funding Base</t>
  </si>
  <si>
    <t>H1b FY21 Student FTE</t>
  </si>
  <si>
    <t>H1. FY21 Per Pupil</t>
  </si>
  <si>
    <t>Average Base Cost Per-Pupil</t>
  </si>
  <si>
    <t>Weight Cat1</t>
  </si>
  <si>
    <t>Weight Cat2</t>
  </si>
  <si>
    <t>Weight Cat3</t>
  </si>
  <si>
    <t>Weight Cat4</t>
  </si>
  <si>
    <t>Weight Cat5</t>
  </si>
  <si>
    <t>Weight Cat6</t>
  </si>
  <si>
    <t xml:space="preserve">Total Special Education ADM </t>
  </si>
  <si>
    <t xml:space="preserve">Category 1 Special Education ADM </t>
  </si>
  <si>
    <t>Category 2 Special Education ADM</t>
  </si>
  <si>
    <t>Category 3 Special Education ADM</t>
  </si>
  <si>
    <t>Category 4 Special Education ADM</t>
  </si>
  <si>
    <t>Category 5 Special Education ADM</t>
  </si>
  <si>
    <t>Category 6 Special Education ADM</t>
  </si>
  <si>
    <t>Category 1 Special Education Aid</t>
  </si>
  <si>
    <t xml:space="preserve">Category 2 Special Education Aid </t>
  </si>
  <si>
    <t xml:space="preserve">Category 3 Special Education Aid </t>
  </si>
  <si>
    <t>Category 4 Special Education Aid</t>
  </si>
  <si>
    <t>Category 5 Special Education Aid</t>
  </si>
  <si>
    <t xml:space="preserve">Category 6 Special Education Aid </t>
  </si>
  <si>
    <t xml:space="preserve">Total Special Education Aid </t>
  </si>
  <si>
    <t>s3. Economically Disadvantaged Percentage</t>
  </si>
  <si>
    <t>DPIA Per- Pupil Amount</t>
  </si>
  <si>
    <t>c1. Economically Disadvantaged ADM</t>
  </si>
  <si>
    <t>c2. 	Economically Disadvantaged Percentage</t>
  </si>
  <si>
    <t>c4. Economically Disadvantaged Index</t>
  </si>
  <si>
    <t xml:space="preserve">Disadvantaged Pupil Impact Aid (DPIA) </t>
  </si>
  <si>
    <t xml:space="preserve">C. Disadvantaged Pupil Impact Aid (DPIA) </t>
  </si>
  <si>
    <t>Weight Cat 1</t>
  </si>
  <si>
    <t>Weight Cat 2</t>
  </si>
  <si>
    <t>Weight Cat 3</t>
  </si>
  <si>
    <t>Category 1 EL ADM</t>
  </si>
  <si>
    <t>Category 2 EL ADM</t>
  </si>
  <si>
    <t>Category 3 EL ADM</t>
  </si>
  <si>
    <t>Total EL ADM</t>
  </si>
  <si>
    <t>Category 1 EL Funding</t>
  </si>
  <si>
    <t>Category 2 EL Funding</t>
  </si>
  <si>
    <t>Category 3 EL Funding</t>
  </si>
  <si>
    <t>Total EL funding</t>
  </si>
  <si>
    <t>D. Total EL funding</t>
  </si>
  <si>
    <t>Average CTE Base Cost Per-Pupil</t>
  </si>
  <si>
    <t>Assoc Weight</t>
  </si>
  <si>
    <t xml:space="preserve"> Category 1 Career Tech FTE-FY21</t>
  </si>
  <si>
    <t xml:space="preserve"> Category 2 Career Tech FTE-FY21</t>
  </si>
  <si>
    <t xml:space="preserve"> Category 3 Career Tech FTE-FY21</t>
  </si>
  <si>
    <t xml:space="preserve"> Category 4 Career Tech FTE-FY21</t>
  </si>
  <si>
    <t xml:space="preserve"> Category 5 Career Tech FTE-FY21</t>
  </si>
  <si>
    <t xml:space="preserve"> Category 1 Career Tech Funding</t>
  </si>
  <si>
    <t xml:space="preserve"> Category 2 Career Tech Funding</t>
  </si>
  <si>
    <t xml:space="preserve"> Category 3 Career Tech Funding</t>
  </si>
  <si>
    <t xml:space="preserve"> Category 4 Career Tech Funding</t>
  </si>
  <si>
    <t xml:space="preserve"> Category 5 Career Tech Funding</t>
  </si>
  <si>
    <t>Category 1-5 CTE Funding</t>
  </si>
  <si>
    <t>Total CTE FTE</t>
  </si>
  <si>
    <t xml:space="preserve">CTE Associated Services </t>
  </si>
  <si>
    <t>Total CTE Funding</t>
  </si>
  <si>
    <t>s4. Transportation PP</t>
  </si>
  <si>
    <t>Transportation FTE</t>
  </si>
  <si>
    <t>Transportation Funding</t>
  </si>
  <si>
    <t>Ohio Department of Education</t>
  </si>
  <si>
    <t xml:space="preserve">Office Of Budget and School Funding </t>
  </si>
  <si>
    <t>Base Cost- Community School/STEM School</t>
  </si>
  <si>
    <t>FY2023 Simulation Calculator Version -1</t>
  </si>
  <si>
    <t>IRN:</t>
  </si>
  <si>
    <t>School Name:</t>
  </si>
  <si>
    <t>County:</t>
  </si>
  <si>
    <t>Sponsor Name:</t>
  </si>
  <si>
    <t>E-School:</t>
  </si>
  <si>
    <t>Statewide Factors</t>
  </si>
  <si>
    <t>Average Teacher Salary</t>
  </si>
  <si>
    <t>Average Annual Employer-Paid Insurance Cost</t>
  </si>
  <si>
    <t>s3</t>
  </si>
  <si>
    <t>Average Base Cost Per-Pupil For</t>
  </si>
  <si>
    <t xml:space="preserve">District Factors </t>
  </si>
  <si>
    <t xml:space="preserve">a </t>
  </si>
  <si>
    <t>Enrolled ADM [a1+a2+a3+a4+a5]</t>
  </si>
  <si>
    <t xml:space="preserve">a1 </t>
  </si>
  <si>
    <t>Kindergarten FTE</t>
  </si>
  <si>
    <t xml:space="preserve">a2 </t>
  </si>
  <si>
    <t>Grades 1-3 FTE</t>
  </si>
  <si>
    <t xml:space="preserve">a3 </t>
  </si>
  <si>
    <t>Grades 4-8 FTE not enrolled in CTE Program</t>
  </si>
  <si>
    <t xml:space="preserve">a4 </t>
  </si>
  <si>
    <t xml:space="preserve">Grades 9-12 FTE not enrolled in CTE Program </t>
  </si>
  <si>
    <t>a5</t>
  </si>
  <si>
    <t xml:space="preserve">FTE enrolled in Career Technical Education (CTE) Program </t>
  </si>
  <si>
    <t>b</t>
  </si>
  <si>
    <t xml:space="preserve">CTE Students Educated at JVSD or CTPD </t>
  </si>
  <si>
    <t xml:space="preserve">Detailed Calculation </t>
  </si>
  <si>
    <t>A</t>
  </si>
  <si>
    <t>Teacher Base Cost [A1+A2+A3+A4]</t>
  </si>
  <si>
    <t xml:space="preserve">A1 </t>
  </si>
  <si>
    <t>Classroom Teacher Base Cost [A1a*A1b]</t>
  </si>
  <si>
    <t>A1a</t>
  </si>
  <si>
    <t>Funded Classroom Teachers [(a1/20)+(a2/23)+(a3/25)+(a4/27)+(a5/18)]</t>
  </si>
  <si>
    <t>A1b</t>
  </si>
  <si>
    <t>Average Teacher Base Cost [(s1*1.16)+s2]</t>
  </si>
  <si>
    <t xml:space="preserve">A2 </t>
  </si>
  <si>
    <t>Special Teacher Cost [A2a*A1b]</t>
  </si>
  <si>
    <t>A2a</t>
  </si>
  <si>
    <t>Funded Special Teachers [a/150]</t>
  </si>
  <si>
    <t>A3</t>
  </si>
  <si>
    <t>Substitute Teacher Cost [(A1a+A2a)*A3a*5]</t>
  </si>
  <si>
    <t>A3a</t>
  </si>
  <si>
    <t>Daily Rate with Benefits [$90*1.16]</t>
  </si>
  <si>
    <t xml:space="preserve">A4 </t>
  </si>
  <si>
    <t>Professional Development Cost [(A1a+A2a)*((s1*1.16)/180)*4]</t>
  </si>
  <si>
    <t>B</t>
  </si>
  <si>
    <t>Student Support Base Cost [a*s3a]</t>
  </si>
  <si>
    <t>C</t>
  </si>
  <si>
    <t>Leadership and Accountability Base Cost [a*s3b]</t>
  </si>
  <si>
    <t>D</t>
  </si>
  <si>
    <t>Building Leadership and Operations Base Cost [a*s3c]</t>
  </si>
  <si>
    <t>Athletic Co-Curricular Activities Base Cost  [if E1 = Yes then a*s3d else 0]</t>
  </si>
  <si>
    <t>E1</t>
  </si>
  <si>
    <t>Is the school eligible?</t>
  </si>
  <si>
    <t>F</t>
  </si>
  <si>
    <t>Aggregate Base Cost without G [A+B+C+D+E]</t>
  </si>
  <si>
    <t>G</t>
  </si>
  <si>
    <r>
      <t>CTE Students Educated at JVSD or CTPD [b*(F/a)*0.20]</t>
    </r>
    <r>
      <rPr>
        <sz val="8"/>
        <color theme="1"/>
        <rFont val="Calibri"/>
        <family val="2"/>
        <scheme val="minor"/>
      </rPr>
      <t> </t>
    </r>
  </si>
  <si>
    <t>H</t>
  </si>
  <si>
    <t xml:space="preserve">Aggregate Base Cost [F+G] </t>
  </si>
  <si>
    <t>I</t>
  </si>
  <si>
    <t>Community/STEM School Base Cost Per-Pupil [H/a]</t>
  </si>
  <si>
    <t>Note: STEM Schools are not eligible for line G</t>
  </si>
  <si>
    <t>Average Career-Technical Base Cost Per-Pupil</t>
  </si>
  <si>
    <t>Economic Disadvantaged Percentage</t>
  </si>
  <si>
    <t>s4</t>
  </si>
  <si>
    <t>Transportation Per-Pupil</t>
  </si>
  <si>
    <t xml:space="preserve">Enrolled ADM  </t>
  </si>
  <si>
    <t xml:space="preserve">b </t>
  </si>
  <si>
    <t>Special Education ADM [b1 + b2 + b3 + b4 + b5 + b6]</t>
  </si>
  <si>
    <t xml:space="preserve">b1 </t>
  </si>
  <si>
    <t xml:space="preserve">Category 1 </t>
  </si>
  <si>
    <t xml:space="preserve">b2 </t>
  </si>
  <si>
    <t xml:space="preserve">Category 2 </t>
  </si>
  <si>
    <t xml:space="preserve">b3 </t>
  </si>
  <si>
    <t xml:space="preserve">Category 3 </t>
  </si>
  <si>
    <t xml:space="preserve">b4 </t>
  </si>
  <si>
    <t xml:space="preserve">Category 4 </t>
  </si>
  <si>
    <t>b5</t>
  </si>
  <si>
    <t xml:space="preserve">Category 5 </t>
  </si>
  <si>
    <t xml:space="preserve">b6 </t>
  </si>
  <si>
    <t xml:space="preserve">Category 6 </t>
  </si>
  <si>
    <t xml:space="preserve">c </t>
  </si>
  <si>
    <t>Disadvantaged Pupil Impact Aid (DPIA) Data</t>
  </si>
  <si>
    <t xml:space="preserve">c1 </t>
  </si>
  <si>
    <t xml:space="preserve">Economic Disadvantaged ADM  </t>
  </si>
  <si>
    <t xml:space="preserve">c2 </t>
  </si>
  <si>
    <t xml:space="preserve">c3 </t>
  </si>
  <si>
    <t xml:space="preserve">d </t>
  </si>
  <si>
    <t>English Learners ADM [d1+d2+d3]</t>
  </si>
  <si>
    <t xml:space="preserve">d1 </t>
  </si>
  <si>
    <t xml:space="preserve">d2 </t>
  </si>
  <si>
    <t xml:space="preserve">d3 </t>
  </si>
  <si>
    <t xml:space="preserve">e </t>
  </si>
  <si>
    <t>Career Technical Education FTE [e1+e2+e3+e4+e5]</t>
  </si>
  <si>
    <t xml:space="preserve"> f </t>
  </si>
  <si>
    <t>Career-Tech Students educated at JVSD or CTPD</t>
  </si>
  <si>
    <t xml:space="preserve">g </t>
  </si>
  <si>
    <t xml:space="preserve">B </t>
  </si>
  <si>
    <t>Special Education [B1+B2+B3+B4+B5+B6]</t>
  </si>
  <si>
    <t xml:space="preserve">B1 </t>
  </si>
  <si>
    <t>Category 1 [b1*0.2435*s1]</t>
  </si>
  <si>
    <t xml:space="preserve">B2 </t>
  </si>
  <si>
    <t>Category 2 [b2*0.6179*s1]</t>
  </si>
  <si>
    <t xml:space="preserve">B3 </t>
  </si>
  <si>
    <t>Category 3 [b3*1.4845*s1]</t>
  </si>
  <si>
    <t xml:space="preserve">B4 </t>
  </si>
  <si>
    <t>Category 4 [b4*1.9812*s1]</t>
  </si>
  <si>
    <t xml:space="preserve">B5 </t>
  </si>
  <si>
    <t>Category 5 [b5*2.6830*s1]</t>
  </si>
  <si>
    <t xml:space="preserve">B6 </t>
  </si>
  <si>
    <t>Category 6 [b6*3.9554*s1]</t>
  </si>
  <si>
    <t xml:space="preserve">C </t>
  </si>
  <si>
    <t>Disadvantaged Pupil Impact Aid (DPIA) [$422*c1*c3]</t>
  </si>
  <si>
    <t xml:space="preserve">D </t>
  </si>
  <si>
    <t>English Learners [D1+D2+D3]</t>
  </si>
  <si>
    <t xml:space="preserve">D1 </t>
  </si>
  <si>
    <t>Category 1 [d1*0.2104*s1]</t>
  </si>
  <si>
    <t xml:space="preserve">D2 </t>
  </si>
  <si>
    <t>Category 2 [d2*0.1577*s1]</t>
  </si>
  <si>
    <t xml:space="preserve">D3 </t>
  </si>
  <si>
    <t>Category 3 [d3*0.1053*s1]</t>
  </si>
  <si>
    <t xml:space="preserve">E </t>
  </si>
  <si>
    <t xml:space="preserve">Career Technical Education [E1+E2+E3+E4+E5+E6] </t>
  </si>
  <si>
    <t xml:space="preserve">E1 </t>
  </si>
  <si>
    <t>Category 1 [e1*0.6230*s2]</t>
  </si>
  <si>
    <t xml:space="preserve">E2 </t>
  </si>
  <si>
    <t>Category 2 [e2*0.5905*s2]</t>
  </si>
  <si>
    <t xml:space="preserve">E3 </t>
  </si>
  <si>
    <t>Category 3 [e3*0.2154*s2]</t>
  </si>
  <si>
    <t xml:space="preserve">E4 </t>
  </si>
  <si>
    <t>Category 4 [e4*0.1830*s2]</t>
  </si>
  <si>
    <t xml:space="preserve">E5 </t>
  </si>
  <si>
    <t>Category 5 [e5*0.1570*s2]</t>
  </si>
  <si>
    <t xml:space="preserve">E6 </t>
  </si>
  <si>
    <t>Associated Services [e*0.0294*s2]</t>
  </si>
  <si>
    <t xml:space="preserve">F </t>
  </si>
  <si>
    <t>Core Foundation Funding [lesser of F1 and (F2+((F1–F2)*33.33%))]</t>
  </si>
  <si>
    <t>F1</t>
  </si>
  <si>
    <t>Core Foundation Funding Before Phase-in [A+B+C+D+E]</t>
  </si>
  <si>
    <t>F2</t>
  </si>
  <si>
    <t>Funding Base [FY20 SFPR Line A + Line E]</t>
  </si>
  <si>
    <t xml:space="preserve">G </t>
  </si>
  <si>
    <t>Formula Transition Supplement [if ((H1–H2)*a)&gt;0 then ((H1–H2)*a) else 0]</t>
  </si>
  <si>
    <t>FY21 Funding Base [FY21 SFPR Line l + Line L + Line M + Line N]</t>
  </si>
  <si>
    <t xml:space="preserve">FY21 Student FTE </t>
  </si>
  <si>
    <t xml:space="preserve">I </t>
  </si>
  <si>
    <t>I1</t>
  </si>
  <si>
    <t xml:space="preserve">Proration Percentage </t>
  </si>
  <si>
    <t>J</t>
  </si>
  <si>
    <t>[a] Base State Funding</t>
  </si>
  <si>
    <t>[b] Calculated State Funding</t>
  </si>
  <si>
    <t>State Support</t>
  </si>
  <si>
    <t>Special Education</t>
  </si>
  <si>
    <t>Disadvantaged Pupil Impact Aid (DPIA)</t>
  </si>
  <si>
    <t>English Learners</t>
  </si>
  <si>
    <t>Career Technical Education</t>
  </si>
  <si>
    <t>Core Foundation Funding [A + B + C + D + E]</t>
  </si>
  <si>
    <t>Formula Transition Supplement</t>
  </si>
  <si>
    <t>K</t>
  </si>
  <si>
    <t>L</t>
  </si>
  <si>
    <t>M</t>
  </si>
  <si>
    <t>N</t>
  </si>
  <si>
    <t>Disclosure</t>
  </si>
  <si>
    <t>Base Cost - Student Wellness and Success</t>
  </si>
  <si>
    <t>Phase-in Funding:</t>
  </si>
  <si>
    <t>Row Labels</t>
  </si>
  <si>
    <t>Sum of TOTAL_ADJSTD_FTE</t>
  </si>
  <si>
    <t>Sum of ECON_DISADV_FTE</t>
  </si>
  <si>
    <t>Sum of EL_CAT_1_FTE</t>
  </si>
  <si>
    <t>Sum of EL_CAT_2_FTE</t>
  </si>
  <si>
    <t>Sum of EL_CAT_3_FTE</t>
  </si>
  <si>
    <t>Sum of SPECED_CAT_1_FTE</t>
  </si>
  <si>
    <t>Sum of SPECED_CAT_2_FTE</t>
  </si>
  <si>
    <t>Sum of SPECED_CAT_3_FTE</t>
  </si>
  <si>
    <t>Sum of SPECED_CAT_4_FTE</t>
  </si>
  <si>
    <t>Sum of SPECED_CAT_5_FTE</t>
  </si>
  <si>
    <t>Sum of SPECED_CAT_6_FTE</t>
  </si>
  <si>
    <t>Sum of CTE_FUND_CAT_1_FTE</t>
  </si>
  <si>
    <t>Sum of CTE_FUND_CAT_2_FTE</t>
  </si>
  <si>
    <t>Sum of CTE_FUND_CAT_3_FTE</t>
  </si>
  <si>
    <t>Sum of CTE_FUND_CAT_4_FTE</t>
  </si>
  <si>
    <t>Sum of CTE_FUND_CAT_5_FTE</t>
  </si>
  <si>
    <t>Grand Total</t>
  </si>
  <si>
    <t>IRN</t>
  </si>
  <si>
    <t>TOTAL_ADJSTD_FTE</t>
  </si>
  <si>
    <t xml:space="preserve"> ECON_DISADV_FTE</t>
  </si>
  <si>
    <t>EL_CAT_1_FTE</t>
  </si>
  <si>
    <t xml:space="preserve"> EL_CAT_2_FTE</t>
  </si>
  <si>
    <t xml:space="preserve"> EL_CAT_3_FTE</t>
  </si>
  <si>
    <t>SPECED_CAT_1_FTE</t>
  </si>
  <si>
    <t>SPECED_CAT_2_FTE</t>
  </si>
  <si>
    <t xml:space="preserve"> SPECED_CAT_3_FTE</t>
  </si>
  <si>
    <t>SPECED_CAT_4_FTE</t>
  </si>
  <si>
    <t xml:space="preserve"> SPECED_CAT_5_FTE</t>
  </si>
  <si>
    <t>SPECED_CAT_6_FTE</t>
  </si>
  <si>
    <t xml:space="preserve"> CTE_FUND_CAT_1_FTE</t>
  </si>
  <si>
    <t>CTE_FUND_CAT_2_FTE</t>
  </si>
  <si>
    <t xml:space="preserve"> CTE_FUND_CAT_3_FTE</t>
  </si>
  <si>
    <t xml:space="preserve"> CTE_FUND_CAT_4_FTE</t>
  </si>
  <si>
    <t xml:space="preserve"> CTE_FUND_CAT_5_FTE</t>
  </si>
  <si>
    <t>b Base Cost Enrolled ADM</t>
  </si>
  <si>
    <t>A Teacher Base Cost</t>
  </si>
  <si>
    <t>B Student Support Base Cost</t>
  </si>
  <si>
    <t>C District Leadership and Accountability Base Cost</t>
  </si>
  <si>
    <t>D Building Leadership and Operations Base Cost</t>
  </si>
  <si>
    <t>E Athletic Co-Curricular Activities Base Cost</t>
  </si>
  <si>
    <t xml:space="preserve">B3. Student Wellness and Success Cost </t>
  </si>
  <si>
    <t>sws per pupil amts</t>
  </si>
  <si>
    <t>Agency Name</t>
  </si>
  <si>
    <t>County</t>
  </si>
  <si>
    <t>Org Type</t>
  </si>
  <si>
    <t>OHSAA member</t>
  </si>
  <si>
    <t>Three athletic teams</t>
  </si>
  <si>
    <t>Eligible?</t>
  </si>
  <si>
    <t xml:space="preserve">CS </t>
  </si>
  <si>
    <t>No</t>
  </si>
  <si>
    <t>Acad of Education Excellence</t>
  </si>
  <si>
    <t>Ada Ex Vill SD</t>
  </si>
  <si>
    <t>School District</t>
  </si>
  <si>
    <t>Adena Local SD</t>
  </si>
  <si>
    <t>Ross</t>
  </si>
  <si>
    <t>Akron City SD</t>
  </si>
  <si>
    <t>Alexander Local SD</t>
  </si>
  <si>
    <t>Athens</t>
  </si>
  <si>
    <t>Allen East Local SD</t>
  </si>
  <si>
    <t>Alliance City SD</t>
  </si>
  <si>
    <t>Amanda-Clearcreek Local SD</t>
  </si>
  <si>
    <t>Fairfield</t>
  </si>
  <si>
    <t>Amherst Ex Vill SD</t>
  </si>
  <si>
    <t>Anna Local SD</t>
  </si>
  <si>
    <t>Shelby</t>
  </si>
  <si>
    <t>Ansonia Local SD</t>
  </si>
  <si>
    <t>Darke</t>
  </si>
  <si>
    <t>Anthony Wayne Local SD</t>
  </si>
  <si>
    <t>Antwerp Local SD</t>
  </si>
  <si>
    <t>Paulding</t>
  </si>
  <si>
    <t>Arcadia Local SD</t>
  </si>
  <si>
    <t>Arcanum Butler Local SD</t>
  </si>
  <si>
    <t>Archbold-Area Local SD</t>
  </si>
  <si>
    <t>Fulton</t>
  </si>
  <si>
    <t>Arlington Local SD</t>
  </si>
  <si>
    <t>Ashland City SD</t>
  </si>
  <si>
    <t>Ashtabula Area City SD</t>
  </si>
  <si>
    <t>Ashtabula</t>
  </si>
  <si>
    <t>Athens City SD</t>
  </si>
  <si>
    <t>Aurora City SD</t>
  </si>
  <si>
    <t>Austintown Local SD</t>
  </si>
  <si>
    <t>Avon Lake City SD</t>
  </si>
  <si>
    <t>Avon Local SD</t>
  </si>
  <si>
    <t>Ayersville Local SD</t>
  </si>
  <si>
    <t>Defiance</t>
  </si>
  <si>
    <t>Barberton City SD</t>
  </si>
  <si>
    <t>Barnesville Ex Vill SD</t>
  </si>
  <si>
    <t>Belmont</t>
  </si>
  <si>
    <t>Batavia Local SD</t>
  </si>
  <si>
    <t>Clermont</t>
  </si>
  <si>
    <t>Bath Local SD</t>
  </si>
  <si>
    <t>Bay Village City SD</t>
  </si>
  <si>
    <t>Beachwood City SD</t>
  </si>
  <si>
    <t>Beaver Local SD</t>
  </si>
  <si>
    <t>Beavercreek City SD</t>
  </si>
  <si>
    <t>Bedford City SD</t>
  </si>
  <si>
    <t>Bellaire Local SD</t>
  </si>
  <si>
    <t>Bellefontaine City SD</t>
  </si>
  <si>
    <t>Logan</t>
  </si>
  <si>
    <t>Bellevue City SD</t>
  </si>
  <si>
    <t>Huron</t>
  </si>
  <si>
    <t>Belpre City SD</t>
  </si>
  <si>
    <t>Washington</t>
  </si>
  <si>
    <t>Benjamin Logan Local SD</t>
  </si>
  <si>
    <t>Benton Carroll Salem Local S</t>
  </si>
  <si>
    <t>Ottawa</t>
  </si>
  <si>
    <t>Berea City SD</t>
  </si>
  <si>
    <t>Berkshire Local SD</t>
  </si>
  <si>
    <t>Geauga</t>
  </si>
  <si>
    <t>Berne Union Local SD</t>
  </si>
  <si>
    <t>Bethel Local SD</t>
  </si>
  <si>
    <t>Miami</t>
  </si>
  <si>
    <t>Bethel-Tate Local SD</t>
  </si>
  <si>
    <t>Bexley City SD</t>
  </si>
  <si>
    <t>Big Walnut Local SD</t>
  </si>
  <si>
    <t>Delaware</t>
  </si>
  <si>
    <t>Black River Local SD</t>
  </si>
  <si>
    <t>Medina</t>
  </si>
  <si>
    <t>Blanchester Local SD</t>
  </si>
  <si>
    <t>Clinton</t>
  </si>
  <si>
    <t>Bloom Carroll Local SD</t>
  </si>
  <si>
    <t>Bloomfield-Mespo Local SD</t>
  </si>
  <si>
    <t>Bloom-Vernon Local SD</t>
  </si>
  <si>
    <t>Bluffton Ex Vill SD</t>
  </si>
  <si>
    <t>Boardman Local SD</t>
  </si>
  <si>
    <t>Botkins Local SD</t>
  </si>
  <si>
    <t>Bowling Green City SD</t>
  </si>
  <si>
    <t>Wood</t>
  </si>
  <si>
    <t>Bradford Ex Vill SD</t>
  </si>
  <si>
    <t>Brecksville-Broadview Height</t>
  </si>
  <si>
    <t>Bridgeport Ex Vill SD</t>
  </si>
  <si>
    <t>Bridges Community Academy</t>
  </si>
  <si>
    <t>Bright Local SD</t>
  </si>
  <si>
    <t>Highland</t>
  </si>
  <si>
    <t>Bristol Local SD</t>
  </si>
  <si>
    <t>Brookfield Local SD</t>
  </si>
  <si>
    <t>Brooklyn City SD</t>
  </si>
  <si>
    <t>Brookville Local SD</t>
  </si>
  <si>
    <t>Brown Local SD</t>
  </si>
  <si>
    <t>Carroll</t>
  </si>
  <si>
    <t>Brunswick City SD</t>
  </si>
  <si>
    <t>Bryan City SD</t>
  </si>
  <si>
    <t>Williams</t>
  </si>
  <si>
    <t>Buckeye Central Local SD</t>
  </si>
  <si>
    <t>Crawford</t>
  </si>
  <si>
    <t>Buckeye Local SD</t>
  </si>
  <si>
    <t>Jefferson</t>
  </si>
  <si>
    <t>Buckeye Valley Local SD</t>
  </si>
  <si>
    <t>Bucyrus City SD</t>
  </si>
  <si>
    <t>Caldwell Ex Vill SD</t>
  </si>
  <si>
    <t>Noble</t>
  </si>
  <si>
    <t>Cambridge City SD</t>
  </si>
  <si>
    <t>Guernsey</t>
  </si>
  <si>
    <t>Campbell City SD</t>
  </si>
  <si>
    <t>Canal Winchester Local SD</t>
  </si>
  <si>
    <t>Canfield Local SD</t>
  </si>
  <si>
    <t>Canton City SD</t>
  </si>
  <si>
    <t>Canton Local SD</t>
  </si>
  <si>
    <t>Cardinal Local SD</t>
  </si>
  <si>
    <t>Cardington-Lincoln Local SD</t>
  </si>
  <si>
    <t>Carey Ex Vill SD</t>
  </si>
  <si>
    <t>Wyandot</t>
  </si>
  <si>
    <t>Carlisle Local SD</t>
  </si>
  <si>
    <t>Carrollton Ex Vill SD</t>
  </si>
  <si>
    <t>Cedar Cliff Local SD</t>
  </si>
  <si>
    <t>Celina City SD</t>
  </si>
  <si>
    <t>Mercer</t>
  </si>
  <si>
    <t>Centerburg Local SD</t>
  </si>
  <si>
    <t>Knox</t>
  </si>
  <si>
    <t>Centerville City SD</t>
  </si>
  <si>
    <t>Central Local SD</t>
  </si>
  <si>
    <t>Chagrin Falls Ex Vill SD</t>
  </si>
  <si>
    <t>Champion Local SD</t>
  </si>
  <si>
    <t>Chardon Local SD</t>
  </si>
  <si>
    <t>Chesapeake Union Ex Vill SD</t>
  </si>
  <si>
    <t>Chillicothe City SD</t>
  </si>
  <si>
    <t>Chippewa Local SD</t>
  </si>
  <si>
    <t>Cincinnati City SD</t>
  </si>
  <si>
    <t>Circleville City SD</t>
  </si>
  <si>
    <t>Pickaway</t>
  </si>
  <si>
    <t>Citizens Academy</t>
  </si>
  <si>
    <t>Citizens Leadership Academy</t>
  </si>
  <si>
    <t>Clark-Shawnee Local SD</t>
  </si>
  <si>
    <t>Clay Local SD</t>
  </si>
  <si>
    <t>Claymont City SD</t>
  </si>
  <si>
    <t>Clear Fork Valley Local SD</t>
  </si>
  <si>
    <t>Clearview Local SD</t>
  </si>
  <si>
    <t>Clermont-Northeastern Local</t>
  </si>
  <si>
    <t>Cleveland Hts-Univ Hts City</t>
  </si>
  <si>
    <t>Cleveland Municipal SD</t>
  </si>
  <si>
    <t>Clinton-Massie Local SD</t>
  </si>
  <si>
    <t>Cloverleaf Local SD</t>
  </si>
  <si>
    <t>Clyde-Green Springs Ex Vill</t>
  </si>
  <si>
    <t>Sandusky</t>
  </si>
  <si>
    <t>Coldwater Ex Vill SD</t>
  </si>
  <si>
    <t>College Corner Local SD</t>
  </si>
  <si>
    <t>Preble</t>
  </si>
  <si>
    <t>Colonel Crawford Local SD</t>
  </si>
  <si>
    <t>Columbia Local SD</t>
  </si>
  <si>
    <t>Columbiana Ex Vill SD</t>
  </si>
  <si>
    <t>Columbus City SD</t>
  </si>
  <si>
    <t>Columbus Grove Local SD</t>
  </si>
  <si>
    <t>Putnam</t>
  </si>
  <si>
    <t>Conneaut Area City SD</t>
  </si>
  <si>
    <t>Conotton Valley Union Local</t>
  </si>
  <si>
    <t>Continental Local SD</t>
  </si>
  <si>
    <t>Copley-Fairlawn City SD</t>
  </si>
  <si>
    <t>Cory-Rawson Local SD</t>
  </si>
  <si>
    <t>Coshocton City SD</t>
  </si>
  <si>
    <t>Coventry Local SD</t>
  </si>
  <si>
    <t>Covington Ex Vill SD</t>
  </si>
  <si>
    <t>Crestline Ex Vill SD</t>
  </si>
  <si>
    <t>Crestview Local SD</t>
  </si>
  <si>
    <t>Van Wert</t>
  </si>
  <si>
    <t>Crestwood Local SD</t>
  </si>
  <si>
    <t>Crooksville Ex Vill SD</t>
  </si>
  <si>
    <t>Perry</t>
  </si>
  <si>
    <t>Cuyahoga Falls City SD</t>
  </si>
  <si>
    <t>Cuyahoga Heights Local SD</t>
  </si>
  <si>
    <t>Dalton Local SD</t>
  </si>
  <si>
    <t>Danbury Local SD</t>
  </si>
  <si>
    <t>Danville Local SD</t>
  </si>
  <si>
    <t>Dawson-Bryant Local SD</t>
  </si>
  <si>
    <t>Dayton City SD</t>
  </si>
  <si>
    <t>Deer Park Community City SD</t>
  </si>
  <si>
    <t>Defiance City SD</t>
  </si>
  <si>
    <t>Delaware City SD</t>
  </si>
  <si>
    <t>Delphos City SD</t>
  </si>
  <si>
    <t>Dover City SD</t>
  </si>
  <si>
    <t>Dublin City SD</t>
  </si>
  <si>
    <t>East Cleveland City SD</t>
  </si>
  <si>
    <t>East Clinton Local SD</t>
  </si>
  <si>
    <t>East Guernsey Local SD</t>
  </si>
  <si>
    <t>East Holmes Local SD</t>
  </si>
  <si>
    <t>Holmes</t>
  </si>
  <si>
    <t>East Knox Local SD</t>
  </si>
  <si>
    <t>East Liverpool City SD</t>
  </si>
  <si>
    <t>East Muskingum Local SD</t>
  </si>
  <si>
    <t>East Palestine City SD</t>
  </si>
  <si>
    <t>Eastern Local SD</t>
  </si>
  <si>
    <t>Brown</t>
  </si>
  <si>
    <t>Meigs</t>
  </si>
  <si>
    <t>Pike</t>
  </si>
  <si>
    <t>Eastwood Local SD</t>
  </si>
  <si>
    <t>Eaton Community Schools City</t>
  </si>
  <si>
    <t>Edgerton Local SD</t>
  </si>
  <si>
    <t>Edgewood City SD</t>
  </si>
  <si>
    <t>Edison Local SD</t>
  </si>
  <si>
    <t>Edon-Northwest Local SD</t>
  </si>
  <si>
    <t>Elgin Local SD</t>
  </si>
  <si>
    <t>Elida Local SD</t>
  </si>
  <si>
    <t>Elmwood Local SD</t>
  </si>
  <si>
    <t>Elyria City SD</t>
  </si>
  <si>
    <t>Euclid City SD</t>
  </si>
  <si>
    <t>Everest High School</t>
  </si>
  <si>
    <t>Evergreen Local SD</t>
  </si>
  <si>
    <t>Fairbanks Local SD</t>
  </si>
  <si>
    <t>Union</t>
  </si>
  <si>
    <t>Fairborn City SD</t>
  </si>
  <si>
    <t>Fairfield City SD</t>
  </si>
  <si>
    <t>Fairfield Local SD</t>
  </si>
  <si>
    <t>Fairfield Union Local SD</t>
  </si>
  <si>
    <t>Fairland Local SD</t>
  </si>
  <si>
    <t>Fairlawn Local SD</t>
  </si>
  <si>
    <t>Fairless Local SD</t>
  </si>
  <si>
    <t>Fairport Harbor Ex Vill SD</t>
  </si>
  <si>
    <t>Fairview Park City SD</t>
  </si>
  <si>
    <t>Fayette Local SD</t>
  </si>
  <si>
    <t>Fayetteville-Perry Local SD</t>
  </si>
  <si>
    <t>Federal Hocking Local SD</t>
  </si>
  <si>
    <t>Felicity-Franklin Local SD</t>
  </si>
  <si>
    <t>Field Local SD</t>
  </si>
  <si>
    <t>Findlay City SD</t>
  </si>
  <si>
    <t>Finneytown Local SD</t>
  </si>
  <si>
    <t>Firelands Local SD</t>
  </si>
  <si>
    <t>Forest Hills Local SD</t>
  </si>
  <si>
    <t>Fort Frye Local SD</t>
  </si>
  <si>
    <t>Fort Loramie Local SD</t>
  </si>
  <si>
    <t>Fort Recovery Local SD</t>
  </si>
  <si>
    <t>Fostoria City SD</t>
  </si>
  <si>
    <t>Franklin City SD</t>
  </si>
  <si>
    <t>Franklin Local SD</t>
  </si>
  <si>
    <t>Franklin-Monroe Local SD</t>
  </si>
  <si>
    <t>Fredericktown Local SD</t>
  </si>
  <si>
    <t>Fremont City SD</t>
  </si>
  <si>
    <t>Frontier Local SD</t>
  </si>
  <si>
    <t>Gahanna-Jefferson City SD</t>
  </si>
  <si>
    <t>Galion City SD</t>
  </si>
  <si>
    <t>Gallia County Local SD</t>
  </si>
  <si>
    <t>Gallia</t>
  </si>
  <si>
    <t>Gallipolis City SD</t>
  </si>
  <si>
    <t>Garaway Local SD</t>
  </si>
  <si>
    <t>Garfield Heights City SD</t>
  </si>
  <si>
    <t>Geneva Area City SD</t>
  </si>
  <si>
    <t>Genoa Area Local SD</t>
  </si>
  <si>
    <t>Georgetown Ex Vill SD</t>
  </si>
  <si>
    <t>Gibsonburg Ex Vill SD</t>
  </si>
  <si>
    <t>Girard City SD</t>
  </si>
  <si>
    <t>Goshen Local SD</t>
  </si>
  <si>
    <t>Graham Local SD</t>
  </si>
  <si>
    <t>Champaign</t>
  </si>
  <si>
    <t>Grand Valley Local SD</t>
  </si>
  <si>
    <t>Grandview Heights City SD</t>
  </si>
  <si>
    <t>Granville Ex Vill SD</t>
  </si>
  <si>
    <t>Green Inspiration Acad</t>
  </si>
  <si>
    <t>Green Local SD</t>
  </si>
  <si>
    <t>Greeneview Local SD</t>
  </si>
  <si>
    <t>Greenfield Ex Vill SD</t>
  </si>
  <si>
    <t>Greenon Local SD</t>
  </si>
  <si>
    <t>Greenville City SD</t>
  </si>
  <si>
    <t>Groveport Madison Local SD</t>
  </si>
  <si>
    <t>Hamilton City SD</t>
  </si>
  <si>
    <t>Hamilton Local SD</t>
  </si>
  <si>
    <t>Hardin Northern Local SD</t>
  </si>
  <si>
    <t>Hardin-Houston Local SD</t>
  </si>
  <si>
    <t>Harrison Hills City SD</t>
  </si>
  <si>
    <t>Heath City SD</t>
  </si>
  <si>
    <t>Hicksville Ex Vill SD</t>
  </si>
  <si>
    <t>Highland Local SD</t>
  </si>
  <si>
    <t>Hilliard City SD</t>
  </si>
  <si>
    <t>Hillsboro City SD</t>
  </si>
  <si>
    <t>Hillsdale Local SD</t>
  </si>
  <si>
    <t>Holgate Local SD</t>
  </si>
  <si>
    <t>Henry</t>
  </si>
  <si>
    <t>Hopewell-Loudon Local SD</t>
  </si>
  <si>
    <t>Howland Local SD</t>
  </si>
  <si>
    <t>Hubbard Ex Vill SD</t>
  </si>
  <si>
    <t>Huber Heights City SD</t>
  </si>
  <si>
    <t>Hudson City SD</t>
  </si>
  <si>
    <t>Huntington Local SD</t>
  </si>
  <si>
    <t>Huron City SD</t>
  </si>
  <si>
    <t>Independence Local SD</t>
  </si>
  <si>
    <t>Indian Creek Local SD</t>
  </si>
  <si>
    <t>Indian Hill Ex Vill SD</t>
  </si>
  <si>
    <t>Indian Lake Local SD</t>
  </si>
  <si>
    <t>Indian Valley Local SD</t>
  </si>
  <si>
    <t>Ironton City SD</t>
  </si>
  <si>
    <t>Jackson Center Local SD</t>
  </si>
  <si>
    <t>Jackson City SD</t>
  </si>
  <si>
    <t>Jackson</t>
  </si>
  <si>
    <t>Jackson Local SD</t>
  </si>
  <si>
    <t>Jackson-Milton Local SD</t>
  </si>
  <si>
    <t>James A Garfield Local SD</t>
  </si>
  <si>
    <t>Jefferson Area Local SD</t>
  </si>
  <si>
    <t>Jefferson Local SD</t>
  </si>
  <si>
    <t>Jefferson Township Local SD</t>
  </si>
  <si>
    <t>Jennings Local SD</t>
  </si>
  <si>
    <t>Johnstown-Monroe Local SD</t>
  </si>
  <si>
    <t>Jonathan Alder Local SD</t>
  </si>
  <si>
    <t>Joseph Badger Local SD</t>
  </si>
  <si>
    <t>Kalida Local SD</t>
  </si>
  <si>
    <t>Kelleys Island Local SD</t>
  </si>
  <si>
    <t>Kenston Local SD</t>
  </si>
  <si>
    <t>Kent City SD</t>
  </si>
  <si>
    <t>Kenton City SD</t>
  </si>
  <si>
    <t>Kettering City SD</t>
  </si>
  <si>
    <t>Keystone Local SD</t>
  </si>
  <si>
    <t>Kings Local SD</t>
  </si>
  <si>
    <t>Kirtland Local SD</t>
  </si>
  <si>
    <t>La Brae Local SD</t>
  </si>
  <si>
    <t>Lake Local SD</t>
  </si>
  <si>
    <t>Lakeview Local SD</t>
  </si>
  <si>
    <t>Lakewood City SD</t>
  </si>
  <si>
    <t>Lakewood Local SD</t>
  </si>
  <si>
    <t>Lakota Local SD</t>
  </si>
  <si>
    <t>Lancaster City SD</t>
  </si>
  <si>
    <t>Lebanon City SD</t>
  </si>
  <si>
    <t>Leetonia Ex Vill SD</t>
  </si>
  <si>
    <t>Leipsic Local SD</t>
  </si>
  <si>
    <t>Lexington Local SD</t>
  </si>
  <si>
    <t>Liberty Benton Local SD</t>
  </si>
  <si>
    <t>Liberty Center Local SD</t>
  </si>
  <si>
    <t>Liberty Local SD</t>
  </si>
  <si>
    <t>Liberty Union-Thurston Local</t>
  </si>
  <si>
    <t>Licking Heights Local SD</t>
  </si>
  <si>
    <t>Licking Valley Local SD</t>
  </si>
  <si>
    <t>Lima City SD</t>
  </si>
  <si>
    <t>Lincolnview Local SD</t>
  </si>
  <si>
    <t>Lisbon Ex Vill SD</t>
  </si>
  <si>
    <t>Little Miami Local SD</t>
  </si>
  <si>
    <t>Lockland City SD</t>
  </si>
  <si>
    <t>Logan Elm Local SD</t>
  </si>
  <si>
    <t>Logan-Hocking Local SD</t>
  </si>
  <si>
    <t>Hocking</t>
  </si>
  <si>
    <t>London City SD</t>
  </si>
  <si>
    <t>Lorain City SD</t>
  </si>
  <si>
    <t>Lordstown Local SD</t>
  </si>
  <si>
    <t>Loudonville-Perrysville Ex V</t>
  </si>
  <si>
    <t>Louisville City SD</t>
  </si>
  <si>
    <t>Loveland City SD</t>
  </si>
  <si>
    <t>Lowellville Local SD</t>
  </si>
  <si>
    <t>Lucas Local SD</t>
  </si>
  <si>
    <t>Lynchburg-Clay Local SD</t>
  </si>
  <si>
    <t>Mad River Local SD</t>
  </si>
  <si>
    <t>Madeira City SD</t>
  </si>
  <si>
    <t>Madison Local SD</t>
  </si>
  <si>
    <t>Madison-Plains Local SD</t>
  </si>
  <si>
    <t>Mahoning County High School</t>
  </si>
  <si>
    <t>Manchester Local SD</t>
  </si>
  <si>
    <t>Adams</t>
  </si>
  <si>
    <t>Mansfield City SD</t>
  </si>
  <si>
    <t>Maple Heights City SD</t>
  </si>
  <si>
    <t>Mapleton Local SD</t>
  </si>
  <si>
    <t>Maplewood Local SD</t>
  </si>
  <si>
    <t>Margaretta Local SD</t>
  </si>
  <si>
    <t>Mariemont City SD</t>
  </si>
  <si>
    <t>Marietta City SD</t>
  </si>
  <si>
    <t>Marion City SD</t>
  </si>
  <si>
    <t>Marion Local SD</t>
  </si>
  <si>
    <t>Marlington Local SD</t>
  </si>
  <si>
    <t>Martins Ferry City SD</t>
  </si>
  <si>
    <t>Marysville Ex Vill SD</t>
  </si>
  <si>
    <t>Mason City SD</t>
  </si>
  <si>
    <t>Massillon City SD</t>
  </si>
  <si>
    <t>Mathews Local SD</t>
  </si>
  <si>
    <t>Maumee City SD</t>
  </si>
  <si>
    <t>Mayfield City SD</t>
  </si>
  <si>
    <t>Maysville Local SD</t>
  </si>
  <si>
    <t>McComb Local SD</t>
  </si>
  <si>
    <t>McDonald Local SD</t>
  </si>
  <si>
    <t>Mechanicsburg Ex Vill SD</t>
  </si>
  <si>
    <t>Medina City SD</t>
  </si>
  <si>
    <t>Meigs Local SD</t>
  </si>
  <si>
    <t>Mentor Ex Vill SD</t>
  </si>
  <si>
    <t>Miami East Local SD</t>
  </si>
  <si>
    <t>Miami Trace Local SD</t>
  </si>
  <si>
    <t>Fayette</t>
  </si>
  <si>
    <t>Miamisburg City SD</t>
  </si>
  <si>
    <t>Middletown City SD</t>
  </si>
  <si>
    <t>Midview Local SD</t>
  </si>
  <si>
    <t>Milford Ex Vill SD</t>
  </si>
  <si>
    <t>Millcreek-West Unity Local S</t>
  </si>
  <si>
    <t>Miller City-New Cleveland Lo</t>
  </si>
  <si>
    <t>Milton-Union Ex Vill SD</t>
  </si>
  <si>
    <t>Minerva Local SD</t>
  </si>
  <si>
    <t>Minford Local SD</t>
  </si>
  <si>
    <t>Minster Local SD</t>
  </si>
  <si>
    <t>Auglaize</t>
  </si>
  <si>
    <t>Mississinawa Valley Local SD</t>
  </si>
  <si>
    <t>Mogadore Local SD</t>
  </si>
  <si>
    <t>Mohawk Local SD</t>
  </si>
  <si>
    <t>Monroe Local SD</t>
  </si>
  <si>
    <t>Monroeville Local SD</t>
  </si>
  <si>
    <t>Montpelier Ex Vill SD</t>
  </si>
  <si>
    <t>Morgan Local SD</t>
  </si>
  <si>
    <t>Morgan</t>
  </si>
  <si>
    <t>Mount Gilead Ex Vill SD</t>
  </si>
  <si>
    <t>Mount Healthy City SD</t>
  </si>
  <si>
    <t>Mount Vernon City SD</t>
  </si>
  <si>
    <t>Napoleon City SD</t>
  </si>
  <si>
    <t>National Trail Local SD</t>
  </si>
  <si>
    <t>Nelsonville-York City SD</t>
  </si>
  <si>
    <t>New Albany-Plain Local SD</t>
  </si>
  <si>
    <t>New Boston Local SD</t>
  </si>
  <si>
    <t>New Bremen Local SD</t>
  </si>
  <si>
    <t>New Knoxville Local SD</t>
  </si>
  <si>
    <t>New Lebanon Local SD</t>
  </si>
  <si>
    <t>New Lexington City SD</t>
  </si>
  <si>
    <t>New London Local SD</t>
  </si>
  <si>
    <t>New Miami Local SD</t>
  </si>
  <si>
    <t>New Philadelphia City SD</t>
  </si>
  <si>
    <t>New Richmond Ex Vill SD</t>
  </si>
  <si>
    <t>New Riegel Local SD</t>
  </si>
  <si>
    <t>Newark City SD</t>
  </si>
  <si>
    <t>Newcomerstown Ex Vill SD</t>
  </si>
  <si>
    <t>Newton Falls Ex Vill SD</t>
  </si>
  <si>
    <t>Newton Local SD</t>
  </si>
  <si>
    <t>Niles City SD</t>
  </si>
  <si>
    <t>Noble Local SD</t>
  </si>
  <si>
    <t>Nordonia Hills City SD</t>
  </si>
  <si>
    <t>North Baltimore Local SD</t>
  </si>
  <si>
    <t>North Canton City SD</t>
  </si>
  <si>
    <t>North Central Local SD</t>
  </si>
  <si>
    <t>North College Hill City SD</t>
  </si>
  <si>
    <t>North Fork Local SD</t>
  </si>
  <si>
    <t>North Olmsted City SD</t>
  </si>
  <si>
    <t>North Ridgeville City SD</t>
  </si>
  <si>
    <t>North Royalton City SD</t>
  </si>
  <si>
    <t>North Union Local SD</t>
  </si>
  <si>
    <t>Northeastern Local SD</t>
  </si>
  <si>
    <t>Northern Local SD</t>
  </si>
  <si>
    <t>Northmont City SD</t>
  </si>
  <si>
    <t>Northmor Local SD</t>
  </si>
  <si>
    <t>Northridge Local SD</t>
  </si>
  <si>
    <t>Northwest Local SD</t>
  </si>
  <si>
    <t>Northwestern Local SD</t>
  </si>
  <si>
    <t>Northwood Local SD</t>
  </si>
  <si>
    <t>Norton City SD</t>
  </si>
  <si>
    <t>Norwalk City SD</t>
  </si>
  <si>
    <t>Norwood City SD</t>
  </si>
  <si>
    <t>Oak Hill Union Local SD</t>
  </si>
  <si>
    <t>Oak Hills Local SD</t>
  </si>
  <si>
    <t>Oakwood City SD</t>
  </si>
  <si>
    <t>Oberlin City SD</t>
  </si>
  <si>
    <t>Ohio Valley Local SD</t>
  </si>
  <si>
    <t>Old Fort Local SD</t>
  </si>
  <si>
    <t>Olentangy Local SD</t>
  </si>
  <si>
    <t>Olmsted Falls City SD</t>
  </si>
  <si>
    <t>Ontario Local SD</t>
  </si>
  <si>
    <t>Orange City SD</t>
  </si>
  <si>
    <t>Oregon City SD</t>
  </si>
  <si>
    <t>Orrville City SD</t>
  </si>
  <si>
    <t>Osnaburg Local SD</t>
  </si>
  <si>
    <t>Otsego Local SD</t>
  </si>
  <si>
    <t>Ottawa Hills Local SD</t>
  </si>
  <si>
    <t>Ottawa-Glandorf Local SD</t>
  </si>
  <si>
    <t>Ottoville Local SD</t>
  </si>
  <si>
    <t>Painsville City Local SD</t>
  </si>
  <si>
    <t>Paint Valley Local SD</t>
  </si>
  <si>
    <t>Pandora-Gilboa Local SD</t>
  </si>
  <si>
    <t>Parkway Local SD</t>
  </si>
  <si>
    <t>Parma City SD</t>
  </si>
  <si>
    <t>Patrick Henry Local SD</t>
  </si>
  <si>
    <t>Paulding Ex Vill SD</t>
  </si>
  <si>
    <t>Perkins Local SD</t>
  </si>
  <si>
    <t>Perry Local SD</t>
  </si>
  <si>
    <t>Perrysburg Ex Vill SD</t>
  </si>
  <si>
    <t>Pettisville Local SD</t>
  </si>
  <si>
    <t>Pickerington Local SD</t>
  </si>
  <si>
    <t>Pike-Delta-York Local SD</t>
  </si>
  <si>
    <t>Piqua City SD</t>
  </si>
  <si>
    <t>Plain Local SD</t>
  </si>
  <si>
    <t>Pleasant Local SD</t>
  </si>
  <si>
    <t>Plymouth-Shiloh Local SD</t>
  </si>
  <si>
    <t>Poland Local SD</t>
  </si>
  <si>
    <t>Port Clinton City SD</t>
  </si>
  <si>
    <t>Portsmouth City SD</t>
  </si>
  <si>
    <t>Preble-Shawnee Local SD</t>
  </si>
  <si>
    <t>Princeton City SD</t>
  </si>
  <si>
    <t>Put-In-Bay Local SD</t>
  </si>
  <si>
    <t>Pymatuning Valley Local SD</t>
  </si>
  <si>
    <t>Ravenna City SD</t>
  </si>
  <si>
    <t>Reading Community City SD</t>
  </si>
  <si>
    <t>Renaissance Academy</t>
  </si>
  <si>
    <t>Revere Local SD</t>
  </si>
  <si>
    <t>Reynoldsburg City SD</t>
  </si>
  <si>
    <t>Richmond Heights Local SD</t>
  </si>
  <si>
    <t>Ridgedale Local SD</t>
  </si>
  <si>
    <t>Ridgemont Local SD</t>
  </si>
  <si>
    <t>Ridgewood Local SD</t>
  </si>
  <si>
    <t>Ripley-Union-Lewis Local SD</t>
  </si>
  <si>
    <t>Rittman Ex Vill SD</t>
  </si>
  <si>
    <t>River Valley Local SD</t>
  </si>
  <si>
    <t>River View Local SD</t>
  </si>
  <si>
    <t>Riverdale Local SD</t>
  </si>
  <si>
    <t>Riverside Local SD</t>
  </si>
  <si>
    <t>Rock Hill Local SD</t>
  </si>
  <si>
    <t>Rocky River City SD</t>
  </si>
  <si>
    <t>Rolling Hills Local SD</t>
  </si>
  <si>
    <t>Rootstown Local SD</t>
  </si>
  <si>
    <t>Ross Local SD</t>
  </si>
  <si>
    <t>Rossford Ex Vill SD</t>
  </si>
  <si>
    <t>Russia Local SD</t>
  </si>
  <si>
    <t>Salem City SD</t>
  </si>
  <si>
    <t>Sandusky City SD</t>
  </si>
  <si>
    <t>Sandy Valley Local SD</t>
  </si>
  <si>
    <t>Scioto Valley Local SD</t>
  </si>
  <si>
    <t>Sebring Local SD</t>
  </si>
  <si>
    <t>Seneca East Local SD</t>
  </si>
  <si>
    <t>Shadyside Local SD</t>
  </si>
  <si>
    <t>Shaker Heights City SD</t>
  </si>
  <si>
    <t>Shawnee Local SD</t>
  </si>
  <si>
    <t>Sheffield-Sheffield Lake Cit</t>
  </si>
  <si>
    <t>Shelby City SD</t>
  </si>
  <si>
    <t>Sidney City SD</t>
  </si>
  <si>
    <t>Solon City SD</t>
  </si>
  <si>
    <t>South Central Local SD</t>
  </si>
  <si>
    <t>South Euclid-Lyndhurst City</t>
  </si>
  <si>
    <t>South Point Local SD</t>
  </si>
  <si>
    <t>South Range Local SD</t>
  </si>
  <si>
    <t>Southeast Local SD</t>
  </si>
  <si>
    <t>Southeastern Local SD</t>
  </si>
  <si>
    <t>Southern Local SD</t>
  </si>
  <si>
    <t>Southington Local SD</t>
  </si>
  <si>
    <t>Southwest Licking Local SD</t>
  </si>
  <si>
    <t>Southwest Local SD</t>
  </si>
  <si>
    <t>South-Western City SD</t>
  </si>
  <si>
    <t>Spencerville Local SD</t>
  </si>
  <si>
    <t>Springboro Community City SD</t>
  </si>
  <si>
    <t>Springfield City SD</t>
  </si>
  <si>
    <t>Springfield Local SD</t>
  </si>
  <si>
    <t>St Bernard-Elmwood Place Cit</t>
  </si>
  <si>
    <t>St Clairsville-Richland City</t>
  </si>
  <si>
    <t>St Henry Consolidated Local</t>
  </si>
  <si>
    <t>St Marys City SD</t>
  </si>
  <si>
    <t>Steubenville City SD</t>
  </si>
  <si>
    <t>Stow-Munroe Falls City SD</t>
  </si>
  <si>
    <t>Strasburg-Franklin Local SD</t>
  </si>
  <si>
    <t>Streetsboro City SD</t>
  </si>
  <si>
    <t>Strongsville City SD</t>
  </si>
  <si>
    <t>Struthers City SD</t>
  </si>
  <si>
    <t>Stryker Local SD</t>
  </si>
  <si>
    <t>Sugarcreek Local SD</t>
  </si>
  <si>
    <t>Swanton Local SD</t>
  </si>
  <si>
    <t>Switzerland Of Ohio Local SD</t>
  </si>
  <si>
    <t>Monroe</t>
  </si>
  <si>
    <t>Sycamore Community City SD</t>
  </si>
  <si>
    <t>Sylvania City SD</t>
  </si>
  <si>
    <t>Symmes Valley Local SD</t>
  </si>
  <si>
    <t>Talawanda City SD</t>
  </si>
  <si>
    <t>Tallmadge City SD</t>
  </si>
  <si>
    <t>Teays Valley Local SD</t>
  </si>
  <si>
    <t>Tecumseh Local SD</t>
  </si>
  <si>
    <t>Three Rivers Local SD</t>
  </si>
  <si>
    <t>Tiffin City SD</t>
  </si>
  <si>
    <t>Tipp City Ex Vill SD</t>
  </si>
  <si>
    <t>Toledo City SD</t>
  </si>
  <si>
    <t>Toronto City SD</t>
  </si>
  <si>
    <t>Triad Local SD</t>
  </si>
  <si>
    <t>Tri-County North Local SD</t>
  </si>
  <si>
    <t>Trimble Local SD</t>
  </si>
  <si>
    <t>Tri-Valley Local SD</t>
  </si>
  <si>
    <t>Tri-Village Local SD</t>
  </si>
  <si>
    <t>Triway Local SD</t>
  </si>
  <si>
    <t>Trotwood-Madison City SD</t>
  </si>
  <si>
    <t>Troy City SD</t>
  </si>
  <si>
    <t>Tuscarawas Valley Local SD</t>
  </si>
  <si>
    <t>Tuslaw Local SD</t>
  </si>
  <si>
    <t>Twin Valley Community Local</t>
  </si>
  <si>
    <t>Twinsburg City SD</t>
  </si>
  <si>
    <t>Union Local SD</t>
  </si>
  <si>
    <t>Union Scioto Local SD</t>
  </si>
  <si>
    <t>United Local SD</t>
  </si>
  <si>
    <t>Upper Arlington City SD</t>
  </si>
  <si>
    <t>Upper Sandusky Ex Vill SD</t>
  </si>
  <si>
    <t>Upper Scioto Valley Local SD</t>
  </si>
  <si>
    <t>Urban Early College Network</t>
  </si>
  <si>
    <t>Urbana City SD</t>
  </si>
  <si>
    <t>Valley Local SD</t>
  </si>
  <si>
    <t>Valley View Local SD</t>
  </si>
  <si>
    <t>Van Buren Local SD</t>
  </si>
  <si>
    <t>Van Wert City SD</t>
  </si>
  <si>
    <t>Vandalia-Butler City SD</t>
  </si>
  <si>
    <t>Vanlue Local SD</t>
  </si>
  <si>
    <t>Vermilion Local SD</t>
  </si>
  <si>
    <t>Versailles Ex Vill SD</t>
  </si>
  <si>
    <t>Vinton County Local SD</t>
  </si>
  <si>
    <t>Vinton</t>
  </si>
  <si>
    <t>Wadsworth City SD</t>
  </si>
  <si>
    <t>Walnut Township Local SD</t>
  </si>
  <si>
    <t>Wapakoneta City SD</t>
  </si>
  <si>
    <t>Warren City SD</t>
  </si>
  <si>
    <t>Warren Local SD</t>
  </si>
  <si>
    <t>Warrensville Heights City SD</t>
  </si>
  <si>
    <t>Washington Court House City</t>
  </si>
  <si>
    <t>Washington Local SD</t>
  </si>
  <si>
    <t>Washington-Nile Local SD</t>
  </si>
  <si>
    <t>Waterloo Local SD</t>
  </si>
  <si>
    <t>Wauseon Ex Vill SD</t>
  </si>
  <si>
    <t>Waverly City SD</t>
  </si>
  <si>
    <t>Wayne Local SD</t>
  </si>
  <si>
    <t>Wayne Trace Local SD</t>
  </si>
  <si>
    <t>Waynesfield-Goshen Local SD</t>
  </si>
  <si>
    <t>Weathersfield Local SD</t>
  </si>
  <si>
    <t>Wellington Ex Vill SD</t>
  </si>
  <si>
    <t>Wellston City SD</t>
  </si>
  <si>
    <t>Wellsville Local SD</t>
  </si>
  <si>
    <t>West Branch Local SD</t>
  </si>
  <si>
    <t>West Carrollton City SD</t>
  </si>
  <si>
    <t>West Clermont Local SD</t>
  </si>
  <si>
    <t>West Geauga Local SD</t>
  </si>
  <si>
    <t>West Holmes Local SD</t>
  </si>
  <si>
    <t>West Liberty-Salem Local SD</t>
  </si>
  <si>
    <t>West Muskingum Local SD</t>
  </si>
  <si>
    <t>West Preparatory Academy</t>
  </si>
  <si>
    <t>Western Brown Local SD</t>
  </si>
  <si>
    <t>Western Local SD</t>
  </si>
  <si>
    <t>Western Reserve Local SD</t>
  </si>
  <si>
    <t>Westerville City SD</t>
  </si>
  <si>
    <t>Westfall Local SD</t>
  </si>
  <si>
    <t>Westlake City SD</t>
  </si>
  <si>
    <t>Wheelersburg Local SD</t>
  </si>
  <si>
    <t>Whitehall City SD</t>
  </si>
  <si>
    <t>Wickliffe City SD</t>
  </si>
  <si>
    <t>Willard City SD</t>
  </si>
  <si>
    <t>Williamsburg Local SD</t>
  </si>
  <si>
    <t>Willoughby-Eastlake City SD</t>
  </si>
  <si>
    <t>Wilmington City SD</t>
  </si>
  <si>
    <t>Windham Ex Vill SD</t>
  </si>
  <si>
    <t>Winton Woods City SD</t>
  </si>
  <si>
    <t>Wolf Creek Local SD</t>
  </si>
  <si>
    <t>Woodmore Local SD</t>
  </si>
  <si>
    <t>Woodridge Local SD</t>
  </si>
  <si>
    <t>Wooster City SD</t>
  </si>
  <si>
    <t>Worthington City SD</t>
  </si>
  <si>
    <t>Wynford Local SD</t>
  </si>
  <si>
    <t>Wyoming City SD</t>
  </si>
  <si>
    <t>Xenia Community City SD</t>
  </si>
  <si>
    <t>Yellow Springs Ex Vill SD</t>
  </si>
  <si>
    <t>Youngstown City SD</t>
  </si>
  <si>
    <t>Zane Trace Local SD</t>
  </si>
  <si>
    <t>Zanesville City SD</t>
  </si>
  <si>
    <t>Schools that opened in FY22</t>
  </si>
  <si>
    <t>Used FY22 November payment FTE</t>
  </si>
  <si>
    <t>Schools that opened in FY21</t>
  </si>
  <si>
    <t>Used FY21 Final #2 FTE</t>
  </si>
  <si>
    <t>BASES</t>
  </si>
  <si>
    <t>Community School Name</t>
  </si>
  <si>
    <t>Opportunity Grant</t>
  </si>
  <si>
    <t>Targeted Assistance</t>
  </si>
  <si>
    <t>K-3 Literacy Funding</t>
  </si>
  <si>
    <t>Economic Disadvantaged</t>
  </si>
  <si>
    <t>English Learners Funding</t>
  </si>
  <si>
    <t>Special Education aid</t>
  </si>
  <si>
    <t>Career Tech Education Funding</t>
  </si>
  <si>
    <t>Graduation Bonus</t>
  </si>
  <si>
    <t>3rd Grade Reading Bonus</t>
  </si>
  <si>
    <t>Foundation Formula Funding</t>
  </si>
  <si>
    <t>General Funding Base</t>
  </si>
  <si>
    <t xml:space="preserve">English Learners </t>
  </si>
  <si>
    <t>Career Tech Education</t>
  </si>
  <si>
    <t>Mahoning Unlimited Classroom</t>
  </si>
  <si>
    <t>Total Formula Student FTE</t>
  </si>
  <si>
    <t>Economic Disadvantaged Funding</t>
  </si>
  <si>
    <t>Special Education Funding</t>
  </si>
  <si>
    <t>Total Funding</t>
  </si>
  <si>
    <t xml:space="preserve">Student Wellness and Success </t>
  </si>
  <si>
    <t>Total Net State Funding</t>
  </si>
  <si>
    <t>FY21 Per Pupil Funding</t>
  </si>
  <si>
    <t>FY21 Per Pupil Funding w/out Executive Budget Reductions</t>
  </si>
  <si>
    <t>Sponsor</t>
  </si>
  <si>
    <t>St Aloysius Orphanage</t>
  </si>
  <si>
    <t>ESC of Lake Erie West</t>
  </si>
  <si>
    <t>Ohio Council of Community Schools</t>
  </si>
  <si>
    <t>New Philadelphia City</t>
  </si>
  <si>
    <t>Buckeye Community Hope Foundation</t>
  </si>
  <si>
    <t>ODE Office of Ohio School Sponsorship</t>
  </si>
  <si>
    <t>Findlay City</t>
  </si>
  <si>
    <t>Educational Resource Consultants of Ohio</t>
  </si>
  <si>
    <t>ESC of Central Ohio</t>
  </si>
  <si>
    <t>Cleveland Municipal</t>
  </si>
  <si>
    <t>North Central Ohio ESC</t>
  </si>
  <si>
    <t>Thomas B. Fordham Foundation</t>
  </si>
  <si>
    <t>Zanesville City</t>
  </si>
  <si>
    <t>Richland Academy of the Arts</t>
  </si>
  <si>
    <t>Maysville Local</t>
  </si>
  <si>
    <t>Margaretta Local</t>
  </si>
  <si>
    <t>Bowling Green State University</t>
  </si>
  <si>
    <t>Tri-Rivers</t>
  </si>
  <si>
    <t>Mid-Ohio ESC</t>
  </si>
  <si>
    <t>FY25 Formula Cost using Base Cost parameters based on FY22 expenditures</t>
  </si>
  <si>
    <t>FY24</t>
  </si>
  <si>
    <t>Equity Supplement</t>
  </si>
  <si>
    <t>H2. FY24 Per Pupil</t>
  </si>
  <si>
    <t>FY21 Funding Base (H1a)</t>
  </si>
  <si>
    <t>Updated with FY23 FL1</t>
  </si>
  <si>
    <t>Funding Base* (F2)</t>
  </si>
  <si>
    <t>050765</t>
  </si>
  <si>
    <t>Ohio Connections Academy, Inc</t>
  </si>
  <si>
    <t>Y</t>
  </si>
  <si>
    <t>Quaker Digital Academy</t>
  </si>
  <si>
    <t>Auglaize County Educational Academy</t>
  </si>
  <si>
    <t>Summit Academy Community School-Columbus</t>
  </si>
  <si>
    <t>Summit Academy Community School - Dayton</t>
  </si>
  <si>
    <t>Summit Academy Secondary - Akron</t>
  </si>
  <si>
    <t>Summit Academy Secondary - Canton</t>
  </si>
  <si>
    <t>Summit Academy Community School-Parma</t>
  </si>
  <si>
    <t>Summit Academy Secondary - Youngstown</t>
  </si>
  <si>
    <t>Summit Academy Community School-Warren</t>
  </si>
  <si>
    <t>Summit Academy Community School - Cincinnati</t>
  </si>
  <si>
    <t>Bridges Community Academy dba Bridges Preparatory Academy</t>
  </si>
  <si>
    <t>Constellation Schools: Westpark Community Middle</t>
  </si>
  <si>
    <t>Constellation Schools: Madison Community Elementary</t>
  </si>
  <si>
    <t>Constellation Schools: Lorain Community Middle</t>
  </si>
  <si>
    <t>Constellation Schools: Old Brooklyn Community Middle</t>
  </si>
  <si>
    <t>Buckeye On-Line School for Success</t>
  </si>
  <si>
    <t>Whitehall Preparatory and Fitness Academy</t>
  </si>
  <si>
    <t>Springfield Preparatory and Fitness Academy</t>
  </si>
  <si>
    <t>Northland Preparatory and Fitness Academy</t>
  </si>
  <si>
    <t>Canton Harbor High School</t>
  </si>
  <si>
    <t>Cleveland Academy for Scholarship Technology and Leadership</t>
  </si>
  <si>
    <t>Constellation Schools: Puritas Community Middle</t>
  </si>
  <si>
    <t>Columbus Humanities, Arts and Technology Academy</t>
  </si>
  <si>
    <t>Columbus Arts &amp; Technology Academy</t>
  </si>
  <si>
    <t>Northwest School of the Arts</t>
  </si>
  <si>
    <t>Elevated Excellence Academy</t>
  </si>
  <si>
    <t xml:space="preserve">Emerson Academy </t>
  </si>
  <si>
    <t>Summit Academy Transition High School-Cincinnati</t>
  </si>
  <si>
    <t>Summit Academy Middle School - Columbus</t>
  </si>
  <si>
    <t>Summit Academy Transition High School-Columbus</t>
  </si>
  <si>
    <t>Summit Academy Alternative LearnersWarren Middle &amp; Secondary</t>
  </si>
  <si>
    <t>Summit Academy Transition High School Dayton</t>
  </si>
  <si>
    <t>Summit Academy Secondary School - Middletown</t>
  </si>
  <si>
    <t>Capital City Career Prep High School</t>
  </si>
  <si>
    <t>Phoenix Village Academy Primary 2 dba Wings Academy 1</t>
  </si>
  <si>
    <t>Maritime Academy of Toledo, The</t>
  </si>
  <si>
    <t>Educational Academy for Boys &amp; Girls</t>
  </si>
  <si>
    <t>Midnimo Cross Cultural Middle School</t>
  </si>
  <si>
    <t>Horizon Science Academy-Cincinnati</t>
  </si>
  <si>
    <t>Horizon Science Academy-Dayton</t>
  </si>
  <si>
    <t>Gem City Career Prep High School</t>
  </si>
  <si>
    <t>Horizon Science Academy-Springfield</t>
  </si>
  <si>
    <t>Horizon Science Academy-Denison Middle School</t>
  </si>
  <si>
    <t>Horizon Science Academy-Cleveland Middle School</t>
  </si>
  <si>
    <t>East Bridge Academy of Excellence</t>
  </si>
  <si>
    <t>Par Excellence Academy dba Par Excellence STEM Academy</t>
  </si>
  <si>
    <t>Toledo Preparatory and Fitness Academy</t>
  </si>
  <si>
    <t>Columbus Preparatory and Fitness Academy</t>
  </si>
  <si>
    <t>Mt. Healthy Preparatory and Fitness Academy</t>
  </si>
  <si>
    <t>Youngstown Academy of Excellence</t>
  </si>
  <si>
    <t>Cleveland Arts and Social Sciences Academy</t>
  </si>
  <si>
    <t>Charles School at Ohio Dominican University</t>
  </si>
  <si>
    <t>Cascade Career Prep High School</t>
  </si>
  <si>
    <t>North Woods Career Prep High School</t>
  </si>
  <si>
    <t>Dayton Business Technology High School</t>
  </si>
  <si>
    <t>Harvard Avenue Performance Academy</t>
  </si>
  <si>
    <t>Zanesville Community High School</t>
  </si>
  <si>
    <t>Constellation Schools: Westside Community School of the Arts</t>
  </si>
  <si>
    <t>Horizon Science Academy Columbus Middle School</t>
  </si>
  <si>
    <t>Dayton Early College Academy, Inc</t>
  </si>
  <si>
    <t>Sullivant Avenue Community School</t>
  </si>
  <si>
    <t>Ashland County Community Academy</t>
  </si>
  <si>
    <t>Horizon Science Academy Elementary School</t>
  </si>
  <si>
    <t>Cesar Chavez College Preparatory School</t>
  </si>
  <si>
    <t>L. Hollingworth School for Talented and Gifted</t>
  </si>
  <si>
    <t>Village Preparatory School Cliffs</t>
  </si>
  <si>
    <t>Greater Summit County Early Learning Center</t>
  </si>
  <si>
    <t>Renaissance Academy dba Bessie Sherrod Price Preparatory Aca</t>
  </si>
  <si>
    <t>Columbus Bilingual Academy-North</t>
  </si>
  <si>
    <t>Lakeland Academy Community School</t>
  </si>
  <si>
    <t>Horizon Science Academy Dayton High School</t>
  </si>
  <si>
    <t>Northeast Ohio College Preparatory School</t>
  </si>
  <si>
    <t>The Richland School of Academic Arts</t>
  </si>
  <si>
    <t>Graham Elementary and Middle School</t>
  </si>
  <si>
    <t xml:space="preserve">Horizon Science Academy Dayton Downtown </t>
  </si>
  <si>
    <t>Horizon Science Academy Youngstown</t>
  </si>
  <si>
    <t>Cleveland College Preparatory School</t>
  </si>
  <si>
    <t>Constellation Schools: Stockyard Community Middle</t>
  </si>
  <si>
    <t>Near West Intergenerational School</t>
  </si>
  <si>
    <t>Old Brook High School</t>
  </si>
  <si>
    <t>Southern Cleveland Drop Back Indba Innovative Career Academy</t>
  </si>
  <si>
    <t>West Cleveland Drop Back In dba Frederick Douglass High Scho</t>
  </si>
  <si>
    <t xml:space="preserve">North Central Academy </t>
  </si>
  <si>
    <t>Metro Early College High School</t>
  </si>
  <si>
    <t>The Academy for Urban Scholars</t>
  </si>
  <si>
    <t>University of Cleveland Preparatory School</t>
  </si>
  <si>
    <t>Constellation Schools: Eastside Arts Academy</t>
  </si>
  <si>
    <t>Townsend Community School</t>
  </si>
  <si>
    <t>Village Preparatory School Woodland Hills</t>
  </si>
  <si>
    <t>Lake Erie College Preparatory School</t>
  </si>
  <si>
    <t>STEAM Academy of Warrensville Heights</t>
  </si>
  <si>
    <t>The Brilliance School</t>
  </si>
  <si>
    <t>Imagine Environmental Science Academy</t>
  </si>
  <si>
    <t>Ann Jerkins-Harris Academy of Excellence</t>
  </si>
  <si>
    <t>Academy for Urban Scholars Youngstown</t>
  </si>
  <si>
    <t>Ohio College Preparatory School</t>
  </si>
  <si>
    <t>Canton College Preparatory School</t>
  </si>
  <si>
    <t>Liberty Preparatory School</t>
  </si>
  <si>
    <t>Albert Einstein Academy for Letters, Arts and Sciences-Ohio</t>
  </si>
  <si>
    <t>Main Preparatory Academy</t>
  </si>
  <si>
    <t>Eastland Preparatory Academy</t>
  </si>
  <si>
    <t>Hope Learning Academy of Toledo</t>
  </si>
  <si>
    <t>Imagine Columbus Primary Academy</t>
  </si>
  <si>
    <t>East Preparatory Academy</t>
  </si>
  <si>
    <t>Dayton SMART Elementary School</t>
  </si>
  <si>
    <t>Bio-Med Science Academy STEM School</t>
  </si>
  <si>
    <t>Utica Shale Academy of Ohio</t>
  </si>
  <si>
    <t>Lakeshore Intergenerational School</t>
  </si>
  <si>
    <t>Valley STEM+ME2 Academy</t>
  </si>
  <si>
    <t>iSTEM</t>
  </si>
  <si>
    <t>Tri-State STEM+M School</t>
  </si>
  <si>
    <t>Beacon Academy</t>
  </si>
  <si>
    <t>Euclid Preparatory School</t>
  </si>
  <si>
    <t>East Branch Preparatory AcademydbaWright Preparatory Academy</t>
  </si>
  <si>
    <t>Dayton Athletic Vocational Academy</t>
  </si>
  <si>
    <t>Village Preparatory School Willard</t>
  </si>
  <si>
    <t>Global Ambassadors Language Academy</t>
  </si>
  <si>
    <t>Westwood Preparatory Academy</t>
  </si>
  <si>
    <t>South Columbus Preparatory Academy at German Village</t>
  </si>
  <si>
    <t>Citizens Leadership Academy East</t>
  </si>
  <si>
    <t>Horizon Science Academy Primary</t>
  </si>
  <si>
    <t>Great River Connections Academy</t>
  </si>
  <si>
    <t>Lorain Bilingual Preparatory Academy</t>
  </si>
  <si>
    <t>Mount Auburn Preparatory Academy</t>
  </si>
  <si>
    <t>AchievePoint Career Academy - Cincinnati</t>
  </si>
  <si>
    <t>Northwest Ohio Classical Academy</t>
  </si>
  <si>
    <t>Huber Heights Preparatory Academy dba Parma Academy</t>
  </si>
  <si>
    <t>Kenmore Preparatory Academy dba Toledo Preparatory Academy</t>
  </si>
  <si>
    <t>Capital Collegiate Preparatory Academy</t>
  </si>
  <si>
    <t>North Columbus Preparatory Academy</t>
  </si>
  <si>
    <t>Central Point Preparatory Academy</t>
  </si>
  <si>
    <t>South Columbus Preparatory Academy at Southfield</t>
  </si>
  <si>
    <t>Dublin Preparatory Academy dba Northside Preparatory Academy</t>
  </si>
  <si>
    <t>Focus Learning Academy of Central Columbus</t>
  </si>
  <si>
    <t>Dayton Career Tech High School</t>
  </si>
  <si>
    <t>Buckeye Community School - London</t>
  </si>
  <si>
    <t>Buckeye Community School - Marion</t>
  </si>
  <si>
    <t>Explorers Academy of Science and Technology</t>
  </si>
  <si>
    <t>Western Toledo Preparatory Academy</t>
  </si>
  <si>
    <t>The Shepard School by ECS</t>
  </si>
  <si>
    <t>019602</t>
  </si>
  <si>
    <t>Community STE(A)M Academy - Xenia</t>
  </si>
  <si>
    <t>020188</t>
  </si>
  <si>
    <t>Hinckley Preparatory Academy</t>
  </si>
  <si>
    <t>020218</t>
  </si>
  <si>
    <t>The Legacy School</t>
  </si>
  <si>
    <t>020726</t>
  </si>
  <si>
    <t>ChallengeU Ohio Community School</t>
  </si>
  <si>
    <t>020728</t>
  </si>
  <si>
    <t>Mosaic Classical Academy</t>
  </si>
  <si>
    <t>020729</t>
  </si>
  <si>
    <t>AkroTech High School</t>
  </si>
  <si>
    <t>020754</t>
  </si>
  <si>
    <t>Buckeye Community School - Fremont</t>
  </si>
  <si>
    <t>020755</t>
  </si>
  <si>
    <t>Pathfinder Career Academy of Ohio</t>
  </si>
  <si>
    <t>020759</t>
  </si>
  <si>
    <t>Fairfield Preparatory Academy</t>
  </si>
  <si>
    <t>020760</t>
  </si>
  <si>
    <t>Franklin Learning Academy</t>
  </si>
  <si>
    <t>020811</t>
  </si>
  <si>
    <t>Southern Ohio Career Academy</t>
  </si>
  <si>
    <t>020817</t>
  </si>
  <si>
    <t>ReGeneration Middle School</t>
  </si>
  <si>
    <t>020825</t>
  </si>
  <si>
    <t>Springfield Sports Academy</t>
  </si>
  <si>
    <t>Summit Acdy Comm Schl for Alternative Learners of Middletown</t>
  </si>
  <si>
    <t>Summit Academy Community School Alternative Learners -Xenia</t>
  </si>
  <si>
    <t>Summit Academy Akron Middle School</t>
  </si>
  <si>
    <t>Constellation Schools: Lorain Community Elementary</t>
  </si>
  <si>
    <t>Constellation Schools: Elyria Community</t>
  </si>
  <si>
    <t>YB Columbus Community School</t>
  </si>
  <si>
    <t>Constellation Schools: Westpark Community Elementary</t>
  </si>
  <si>
    <t>Constellation Schools: Parma Community</t>
  </si>
  <si>
    <t>Washington Park Community School</t>
  </si>
  <si>
    <t>Summit Academy Community School for Alternative Learn-Canton</t>
  </si>
  <si>
    <t>Summit Academy Community School Alternative Learners-Lorain</t>
  </si>
  <si>
    <t>Cornerstone Academy Community School</t>
  </si>
  <si>
    <t>Alliance Community Schools, Inc. dba Dayton Leadership Acade</t>
  </si>
  <si>
    <t>ReGeneration Schools Avondale Elementary</t>
  </si>
  <si>
    <t>Cincinnati College Preparatory Academy</t>
  </si>
  <si>
    <t>Edge Learning</t>
  </si>
  <si>
    <t>Ohio Achievement Charter Schools, Inc. dba Millennium Commun</t>
  </si>
  <si>
    <t>Summit Academy Akron Elementary School</t>
  </si>
  <si>
    <t>Horizon Science Academy Columbus</t>
  </si>
  <si>
    <t xml:space="preserve">Riverside Community School, Inc. dba Riverside Academy  </t>
  </si>
  <si>
    <t>Queen City Career Prep High School</t>
  </si>
  <si>
    <t>Constellation Schools: Old Brooklyn Community Elementary</t>
  </si>
  <si>
    <t>Green Inspiration Academy</t>
  </si>
  <si>
    <t>Stark High School</t>
  </si>
  <si>
    <t>Black River Career Prep High School</t>
  </si>
  <si>
    <t>Focus Learning Academy of Southwest Columbus</t>
  </si>
  <si>
    <t>Focus Learning Academy of Southeastern Columbus</t>
  </si>
  <si>
    <t>Focus Learning Academy of Northern Columbus</t>
  </si>
  <si>
    <t>Trotwood Preparatory &amp; Fitness Academy</t>
  </si>
  <si>
    <t>Middletown Preparatory &amp; Fitness Academy</t>
  </si>
  <si>
    <t>The Autism Academy Of Learning</t>
  </si>
  <si>
    <t>Alternative Education Academy dba OHDELA</t>
  </si>
  <si>
    <t>Constellation Schools: Puritas Community Elementary</t>
  </si>
  <si>
    <t>Constellation Schools: Stockyard Community Elementary</t>
  </si>
  <si>
    <t>North Dayton School of Discovery</t>
  </si>
  <si>
    <t>Arts &amp; College Preparatory Academy</t>
  </si>
  <si>
    <t>Sciotoville Community School</t>
  </si>
  <si>
    <t>Schnee Learning Center</t>
  </si>
  <si>
    <t>The Unlimited Classroom dba Valley Virtual Remote Learning A</t>
  </si>
  <si>
    <t>Skyway Career Prep High School</t>
  </si>
  <si>
    <t>West Central Learning Academy II</t>
  </si>
  <si>
    <t>Lake Erie International High School</t>
  </si>
  <si>
    <t>S</t>
  </si>
  <si>
    <t>c1. Econ Dis ADM</t>
  </si>
  <si>
    <t>d1. English Leaner Cat1 ADM</t>
  </si>
  <si>
    <t>e1.  CTE Cat 1 FTE</t>
  </si>
  <si>
    <t>d2. English Leaner Cat2 ADM</t>
  </si>
  <si>
    <t>d3. English Leaner Cat3 ADM</t>
  </si>
  <si>
    <t>e2.  CTE Cat 2 FTE</t>
  </si>
  <si>
    <t>e3.  CTE Cat 3 FTE</t>
  </si>
  <si>
    <t>e4.  CTE Cat 4 FTE</t>
  </si>
  <si>
    <t>e5.  CTE Cat 5 FTE</t>
  </si>
  <si>
    <t>***</t>
  </si>
  <si>
    <t>H. Equity Supplement</t>
  </si>
  <si>
    <t xml:space="preserve">I. Formula Transition Supplement </t>
  </si>
  <si>
    <t>J. Facilities</t>
  </si>
  <si>
    <t>K. Total State Supports</t>
  </si>
  <si>
    <t>CS Name</t>
  </si>
  <si>
    <t>County Name</t>
  </si>
  <si>
    <t>E-School</t>
  </si>
  <si>
    <t>CS Org Status</t>
  </si>
  <si>
    <t>Sponsor IRN</t>
  </si>
  <si>
    <t>Sponsor Name</t>
  </si>
  <si>
    <t>Open</t>
  </si>
  <si>
    <t>083246</t>
  </si>
  <si>
    <t>048199</t>
  </si>
  <si>
    <t>016998</t>
  </si>
  <si>
    <t>044487</t>
  </si>
  <si>
    <t>000862</t>
  </si>
  <si>
    <t>043984</t>
  </si>
  <si>
    <t>007991</t>
  </si>
  <si>
    <t>012931</t>
  </si>
  <si>
    <t>Office of Ohio School Sponsorship</t>
  </si>
  <si>
    <t>Emerson Academy</t>
  </si>
  <si>
    <t>046938</t>
  </si>
  <si>
    <t>043786</t>
  </si>
  <si>
    <t>123257</t>
  </si>
  <si>
    <t>000821</t>
  </si>
  <si>
    <t>Horizon Science Academy Dayton Downtown</t>
  </si>
  <si>
    <t>048850</t>
  </si>
  <si>
    <t>046805</t>
  </si>
  <si>
    <t>Riverside Community School, Inc. dba Riverside Academy</t>
  </si>
  <si>
    <t>062893</t>
  </si>
  <si>
    <t>065268</t>
  </si>
  <si>
    <t>123521</t>
  </si>
  <si>
    <t>****</t>
  </si>
  <si>
    <t>E-School or STEM:</t>
  </si>
  <si>
    <t>G1</t>
  </si>
  <si>
    <t>Equity Supplement [a*$650]</t>
  </si>
  <si>
    <t>I1a</t>
  </si>
  <si>
    <t>I1b</t>
  </si>
  <si>
    <t>I2</t>
  </si>
  <si>
    <t>FY21 Per-Pupil [(I1a/I1b)+$40.08]</t>
  </si>
  <si>
    <t>FY24 Per-Pupil [(F + G +  H)/a]</t>
  </si>
  <si>
    <t xml:space="preserve">Facilities [brick-and-mortar (a*$1000)*I1,  e-school (a*$25)*I1] </t>
  </si>
  <si>
    <t>J1</t>
  </si>
  <si>
    <t xml:space="preserve">Total State Support [F + G + H + I + J] </t>
  </si>
  <si>
    <t>Transportation Funding [g*s4*G1]</t>
  </si>
  <si>
    <t>O</t>
  </si>
  <si>
    <t>011507</t>
  </si>
  <si>
    <t>045187</t>
  </si>
  <si>
    <t>049494</t>
  </si>
  <si>
    <t>043489</t>
  </si>
  <si>
    <t>045906</t>
  </si>
  <si>
    <t>045757</t>
  </si>
  <si>
    <t>043497</t>
  </si>
  <si>
    <t>046847</t>
  </si>
  <si>
    <t>045195</t>
  </si>
  <si>
    <t>049759</t>
  </si>
  <si>
    <t>046623</t>
  </si>
  <si>
    <t>048207</t>
  </si>
  <si>
    <t>048991</t>
  </si>
  <si>
    <t>047415</t>
  </si>
  <si>
    <t>046631</t>
  </si>
  <si>
    <t>047043</t>
  </si>
  <si>
    <t>047423</t>
  </si>
  <si>
    <t>043505</t>
  </si>
  <si>
    <t>043513</t>
  </si>
  <si>
    <t>043521</t>
  </si>
  <si>
    <t>049171</t>
  </si>
  <si>
    <t>048298</t>
  </si>
  <si>
    <t>048124</t>
  </si>
  <si>
    <t>048116</t>
  </si>
  <si>
    <t>046706</t>
  </si>
  <si>
    <t>043539</t>
  </si>
  <si>
    <t>045203</t>
  </si>
  <si>
    <t>046300</t>
  </si>
  <si>
    <t>045765</t>
  </si>
  <si>
    <t>043547</t>
  </si>
  <si>
    <t>043554</t>
  </si>
  <si>
    <t>046425</t>
  </si>
  <si>
    <t>047241</t>
  </si>
  <si>
    <t>043562</t>
  </si>
  <si>
    <t>043570</t>
  </si>
  <si>
    <t>043588</t>
  </si>
  <si>
    <t>043596</t>
  </si>
  <si>
    <t>043604</t>
  </si>
  <si>
    <t>048074</t>
  </si>
  <si>
    <t>048926</t>
  </si>
  <si>
    <t>043612</t>
  </si>
  <si>
    <t>047167</t>
  </si>
  <si>
    <t>046854</t>
  </si>
  <si>
    <t>048611</t>
  </si>
  <si>
    <t>046318</t>
  </si>
  <si>
    <t>043620</t>
  </si>
  <si>
    <t>046748</t>
  </si>
  <si>
    <t>048462</t>
  </si>
  <si>
    <t>046383</t>
  </si>
  <si>
    <t>046862</t>
  </si>
  <si>
    <t>050096</t>
  </si>
  <si>
    <t>049593</t>
  </si>
  <si>
    <t>045211</t>
  </si>
  <si>
    <t>048306</t>
  </si>
  <si>
    <t>049767</t>
  </si>
  <si>
    <t>043638</t>
  </si>
  <si>
    <t>045229</t>
  </si>
  <si>
    <t>043646</t>
  </si>
  <si>
    <t>045237</t>
  </si>
  <si>
    <t>047613</t>
  </si>
  <si>
    <t>050112</t>
  </si>
  <si>
    <t>050120</t>
  </si>
  <si>
    <t>043653</t>
  </si>
  <si>
    <t>048678</t>
  </si>
  <si>
    <t>046177</t>
  </si>
  <si>
    <t>043661</t>
  </si>
  <si>
    <t>043679</t>
  </si>
  <si>
    <t>046508</t>
  </si>
  <si>
    <t>045856</t>
  </si>
  <si>
    <t>047787</t>
  </si>
  <si>
    <t>048470</t>
  </si>
  <si>
    <t>046755</t>
  </si>
  <si>
    <t>043687</t>
  </si>
  <si>
    <t>045252</t>
  </si>
  <si>
    <t>043695</t>
  </si>
  <si>
    <t>043703</t>
  </si>
  <si>
    <t>046946</t>
  </si>
  <si>
    <t>048314</t>
  </si>
  <si>
    <t>043711</t>
  </si>
  <si>
    <t>049833</t>
  </si>
  <si>
    <t>047175</t>
  </si>
  <si>
    <t>048793</t>
  </si>
  <si>
    <t>045260</t>
  </si>
  <si>
    <t>050419</t>
  </si>
  <si>
    <t>045278</t>
  </si>
  <si>
    <t>047258</t>
  </si>
  <si>
    <t>043729</t>
  </si>
  <si>
    <t>047829</t>
  </si>
  <si>
    <t>043737</t>
  </si>
  <si>
    <t>009164</t>
  </si>
  <si>
    <t>046714</t>
  </si>
  <si>
    <t>045286</t>
  </si>
  <si>
    <t>050138</t>
  </si>
  <si>
    <t>047183</t>
  </si>
  <si>
    <t>045294</t>
  </si>
  <si>
    <t>043745</t>
  </si>
  <si>
    <t>050534</t>
  </si>
  <si>
    <t>043752</t>
  </si>
  <si>
    <t>043760</t>
  </si>
  <si>
    <t>133520</t>
  </si>
  <si>
    <t>012029</t>
  </si>
  <si>
    <t>046284</t>
  </si>
  <si>
    <t>049601</t>
  </si>
  <si>
    <t>043778</t>
  </si>
  <si>
    <t>049411</t>
  </si>
  <si>
    <t>048132</t>
  </si>
  <si>
    <t>046326</t>
  </si>
  <si>
    <t>043794</t>
  </si>
  <si>
    <t>046391</t>
  </si>
  <si>
    <t>048488</t>
  </si>
  <si>
    <t>045302</t>
  </si>
  <si>
    <t>045310</t>
  </si>
  <si>
    <t>064964</t>
  </si>
  <si>
    <t>046516</t>
  </si>
  <si>
    <t>048140</t>
  </si>
  <si>
    <t>045328</t>
  </si>
  <si>
    <t>043802</t>
  </si>
  <si>
    <t>012951</t>
  </si>
  <si>
    <t>009122</t>
  </si>
  <si>
    <t>049312</t>
  </si>
  <si>
    <t>043810</t>
  </si>
  <si>
    <t>047548</t>
  </si>
  <si>
    <t>049320</t>
  </si>
  <si>
    <t>049981</t>
  </si>
  <si>
    <t>047431</t>
  </si>
  <si>
    <t>043828</t>
  </si>
  <si>
    <t>049999</t>
  </si>
  <si>
    <t>045336</t>
  </si>
  <si>
    <t>045344</t>
  </si>
  <si>
    <t>046433</t>
  </si>
  <si>
    <t>049429</t>
  </si>
  <si>
    <t>050351</t>
  </si>
  <si>
    <t>049189</t>
  </si>
  <si>
    <t>045351</t>
  </si>
  <si>
    <t>043836</t>
  </si>
  <si>
    <t>046557</t>
  </si>
  <si>
    <t>050542</t>
  </si>
  <si>
    <t>048934</t>
  </si>
  <si>
    <t>047837</t>
  </si>
  <si>
    <t>047928</t>
  </si>
  <si>
    <t>043844</t>
  </si>
  <si>
    <t>043851</t>
  </si>
  <si>
    <t>043869</t>
  </si>
  <si>
    <t>043877</t>
  </si>
  <si>
    <t>043885</t>
  </si>
  <si>
    <t>043893</t>
  </si>
  <si>
    <t>047027</t>
  </si>
  <si>
    <t>043901</t>
  </si>
  <si>
    <t>046409</t>
  </si>
  <si>
    <t>069682</t>
  </si>
  <si>
    <t>047688</t>
  </si>
  <si>
    <t>047845</t>
  </si>
  <si>
    <t>043919</t>
  </si>
  <si>
    <t>048835</t>
  </si>
  <si>
    <t>043927</t>
  </si>
  <si>
    <t>046037</t>
  </si>
  <si>
    <t>048512</t>
  </si>
  <si>
    <t>049122</t>
  </si>
  <si>
    <t>050674</t>
  </si>
  <si>
    <t>043935</t>
  </si>
  <si>
    <t>050617</t>
  </si>
  <si>
    <t>046094</t>
  </si>
  <si>
    <t>046789</t>
  </si>
  <si>
    <t>047795</t>
  </si>
  <si>
    <t>050625</t>
  </si>
  <si>
    <t>048413</t>
  </si>
  <si>
    <t>045773</t>
  </si>
  <si>
    <t>050682</t>
  </si>
  <si>
    <t>043943</t>
  </si>
  <si>
    <t>043950</t>
  </si>
  <si>
    <t>011956</t>
  </si>
  <si>
    <t>047050</t>
  </si>
  <si>
    <t>050328</t>
  </si>
  <si>
    <t>043968</t>
  </si>
  <si>
    <t>046102</t>
  </si>
  <si>
    <t>047621</t>
  </si>
  <si>
    <t>046870</t>
  </si>
  <si>
    <t>047936</t>
  </si>
  <si>
    <t>049775</t>
  </si>
  <si>
    <t>049841</t>
  </si>
  <si>
    <t>045369</t>
  </si>
  <si>
    <t>043976</t>
  </si>
  <si>
    <t>047068</t>
  </si>
  <si>
    <t>046045</t>
  </si>
  <si>
    <t>045914</t>
  </si>
  <si>
    <t>046334</t>
  </si>
  <si>
    <t>049197</t>
  </si>
  <si>
    <t>047332</t>
  </si>
  <si>
    <t>048157</t>
  </si>
  <si>
    <t>047340</t>
  </si>
  <si>
    <t>050484</t>
  </si>
  <si>
    <t>049783</t>
  </si>
  <si>
    <t>048595</t>
  </si>
  <si>
    <t>043992</t>
  </si>
  <si>
    <t>044008</t>
  </si>
  <si>
    <t>048843</t>
  </si>
  <si>
    <t>046649</t>
  </si>
  <si>
    <t>047852</t>
  </si>
  <si>
    <t>044016</t>
  </si>
  <si>
    <t>050492</t>
  </si>
  <si>
    <t>046961</t>
  </si>
  <si>
    <t>044024</t>
  </si>
  <si>
    <t>065680</t>
  </si>
  <si>
    <t>044032</t>
  </si>
  <si>
    <t>050278</t>
  </si>
  <si>
    <t>044040</t>
  </si>
  <si>
    <t>044057</t>
  </si>
  <si>
    <t>048942</t>
  </si>
  <si>
    <t>045377</t>
  </si>
  <si>
    <t>045385</t>
  </si>
  <si>
    <t>044065</t>
  </si>
  <si>
    <t>046342</t>
  </si>
  <si>
    <t>046193</t>
  </si>
  <si>
    <t>045864</t>
  </si>
  <si>
    <t>044073</t>
  </si>
  <si>
    <t>045393</t>
  </si>
  <si>
    <t>049619</t>
  </si>
  <si>
    <t>050013</t>
  </si>
  <si>
    <t>050559</t>
  </si>
  <si>
    <t>047266</t>
  </si>
  <si>
    <t>045401</t>
  </si>
  <si>
    <t>046235</t>
  </si>
  <si>
    <t>044099</t>
  </si>
  <si>
    <t>046979</t>
  </si>
  <si>
    <t>044107</t>
  </si>
  <si>
    <t>046953</t>
  </si>
  <si>
    <t>047498</t>
  </si>
  <si>
    <t>049791</t>
  </si>
  <si>
    <t>045245</t>
  </si>
  <si>
    <t>044115</t>
  </si>
  <si>
    <t>045419</t>
  </si>
  <si>
    <t>048496</t>
  </si>
  <si>
    <t>048801</t>
  </si>
  <si>
    <t>047019</t>
  </si>
  <si>
    <t>044123</t>
  </si>
  <si>
    <t>045823</t>
  </si>
  <si>
    <t>047571</t>
  </si>
  <si>
    <t>049700</t>
  </si>
  <si>
    <t>050161</t>
  </si>
  <si>
    <t>045427</t>
  </si>
  <si>
    <t>048751</t>
  </si>
  <si>
    <t>050021</t>
  </si>
  <si>
    <t>049502</t>
  </si>
  <si>
    <t>044131</t>
  </si>
  <si>
    <t>015736</t>
  </si>
  <si>
    <t>000905</t>
  </si>
  <si>
    <t>046565</t>
  </si>
  <si>
    <t>047803</t>
  </si>
  <si>
    <t>045435</t>
  </si>
  <si>
    <t>048082</t>
  </si>
  <si>
    <t>050286</t>
  </si>
  <si>
    <t>044149</t>
  </si>
  <si>
    <t>049809</t>
  </si>
  <si>
    <t>044156</t>
  </si>
  <si>
    <t>049858</t>
  </si>
  <si>
    <t>048322</t>
  </si>
  <si>
    <t>049205</t>
  </si>
  <si>
    <t>045872</t>
  </si>
  <si>
    <t>048256</t>
  </si>
  <si>
    <t>048686</t>
  </si>
  <si>
    <t>049338</t>
  </si>
  <si>
    <t>047985</t>
  </si>
  <si>
    <t>048264</t>
  </si>
  <si>
    <t>050179</t>
  </si>
  <si>
    <t>049346</t>
  </si>
  <si>
    <t>046797</t>
  </si>
  <si>
    <t>047191</t>
  </si>
  <si>
    <t>044164</t>
  </si>
  <si>
    <t>044172</t>
  </si>
  <si>
    <t>044180</t>
  </si>
  <si>
    <t>048165</t>
  </si>
  <si>
    <t>050435</t>
  </si>
  <si>
    <t>047878</t>
  </si>
  <si>
    <t>050245</t>
  </si>
  <si>
    <t>049866</t>
  </si>
  <si>
    <t>050690</t>
  </si>
  <si>
    <t>050187</t>
  </si>
  <si>
    <t>044198</t>
  </si>
  <si>
    <t>047993</t>
  </si>
  <si>
    <t>046110</t>
  </si>
  <si>
    <t>049569</t>
  </si>
  <si>
    <t>044206</t>
  </si>
  <si>
    <t>044214</t>
  </si>
  <si>
    <t>045443</t>
  </si>
  <si>
    <t>049353</t>
  </si>
  <si>
    <t>049437</t>
  </si>
  <si>
    <t>047449</t>
  </si>
  <si>
    <t>047589</t>
  </si>
  <si>
    <t>050195</t>
  </si>
  <si>
    <t>046888</t>
  </si>
  <si>
    <t>048009</t>
  </si>
  <si>
    <t>048017</t>
  </si>
  <si>
    <t>044222</t>
  </si>
  <si>
    <t>050369</t>
  </si>
  <si>
    <t>045450</t>
  </si>
  <si>
    <t>050443</t>
  </si>
  <si>
    <t>044230</t>
  </si>
  <si>
    <t>049080</t>
  </si>
  <si>
    <t>044248</t>
  </si>
  <si>
    <t>044255</t>
  </si>
  <si>
    <t>044263</t>
  </si>
  <si>
    <t>050203</t>
  </si>
  <si>
    <t>045468</t>
  </si>
  <si>
    <t>049874</t>
  </si>
  <si>
    <t>044271</t>
  </si>
  <si>
    <t>048330</t>
  </si>
  <si>
    <t>049445</t>
  </si>
  <si>
    <t>047639</t>
  </si>
  <si>
    <t>048702</t>
  </si>
  <si>
    <t>044289</t>
  </si>
  <si>
    <t>046128</t>
  </si>
  <si>
    <t>047886</t>
  </si>
  <si>
    <t>049452</t>
  </si>
  <si>
    <t>048272</t>
  </si>
  <si>
    <t>000442</t>
  </si>
  <si>
    <t>050005</t>
  </si>
  <si>
    <t>044297</t>
  </si>
  <si>
    <t>044305</t>
  </si>
  <si>
    <t>045831</t>
  </si>
  <si>
    <t>050211</t>
  </si>
  <si>
    <t>044313</t>
  </si>
  <si>
    <t>044321</t>
  </si>
  <si>
    <t>044339</t>
  </si>
  <si>
    <t>048553</t>
  </si>
  <si>
    <t>049882</t>
  </si>
  <si>
    <t>044347</t>
  </si>
  <si>
    <t>045476</t>
  </si>
  <si>
    <t>050450</t>
  </si>
  <si>
    <t>044354</t>
  </si>
  <si>
    <t>050153</t>
  </si>
  <si>
    <t>044362</t>
  </si>
  <si>
    <t>044370</t>
  </si>
  <si>
    <t>047456</t>
  </si>
  <si>
    <t>050229</t>
  </si>
  <si>
    <t>045484</t>
  </si>
  <si>
    <t>044388</t>
  </si>
  <si>
    <t>048520</t>
  </si>
  <si>
    <t>045492</t>
  </si>
  <si>
    <t>048629</t>
  </si>
  <si>
    <t>046920</t>
  </si>
  <si>
    <t>044396</t>
  </si>
  <si>
    <t>044404</t>
  </si>
  <si>
    <t>048173</t>
  </si>
  <si>
    <t>045500</t>
  </si>
  <si>
    <t>050633</t>
  </si>
  <si>
    <t>049361</t>
  </si>
  <si>
    <t>045518</t>
  </si>
  <si>
    <t>049890</t>
  </si>
  <si>
    <t>049627</t>
  </si>
  <si>
    <t>045948</t>
  </si>
  <si>
    <t>046672</t>
  </si>
  <si>
    <t>050039</t>
  </si>
  <si>
    <t>050740</t>
  </si>
  <si>
    <t>139303</t>
  </si>
  <si>
    <t>047712</t>
  </si>
  <si>
    <t>045526</t>
  </si>
  <si>
    <t>048777</t>
  </si>
  <si>
    <t>045534</t>
  </si>
  <si>
    <t>044412</t>
  </si>
  <si>
    <t>044420</t>
  </si>
  <si>
    <t>044438</t>
  </si>
  <si>
    <t>049270</t>
  </si>
  <si>
    <t>044446</t>
  </si>
  <si>
    <t>046995</t>
  </si>
  <si>
    <t>044461</t>
  </si>
  <si>
    <t>045955</t>
  </si>
  <si>
    <t>045963</t>
  </si>
  <si>
    <t>048710</t>
  </si>
  <si>
    <t>044479</t>
  </si>
  <si>
    <t>047720</t>
  </si>
  <si>
    <t>046136</t>
  </si>
  <si>
    <t>045559</t>
  </si>
  <si>
    <t>049718</t>
  </si>
  <si>
    <t>044453</t>
  </si>
  <si>
    <t>045542</t>
  </si>
  <si>
    <t>045567</t>
  </si>
  <si>
    <t>048637</t>
  </si>
  <si>
    <t>044495</t>
  </si>
  <si>
    <t>048900</t>
  </si>
  <si>
    <t>050047</t>
  </si>
  <si>
    <t>050708</t>
  </si>
  <si>
    <t>044503</t>
  </si>
  <si>
    <t>050567</t>
  </si>
  <si>
    <t>050641</t>
  </si>
  <si>
    <t>044511</t>
  </si>
  <si>
    <t>048025</t>
  </si>
  <si>
    <t>044529</t>
  </si>
  <si>
    <t>044537</t>
  </si>
  <si>
    <t>044545</t>
  </si>
  <si>
    <t>050336</t>
  </si>
  <si>
    <t>046250</t>
  </si>
  <si>
    <t>046722</t>
  </si>
  <si>
    <t>049056</t>
  </si>
  <si>
    <t>048728</t>
  </si>
  <si>
    <t>048819</t>
  </si>
  <si>
    <t>048033</t>
  </si>
  <si>
    <t>048736</t>
  </si>
  <si>
    <t>047365</t>
  </si>
  <si>
    <t>049635</t>
  </si>
  <si>
    <t>049908</t>
  </si>
  <si>
    <t>046268</t>
  </si>
  <si>
    <t>050575</t>
  </si>
  <si>
    <t>050716</t>
  </si>
  <si>
    <t>044552</t>
  </si>
  <si>
    <t>044560</t>
  </si>
  <si>
    <t>044578</t>
  </si>
  <si>
    <t>047761</t>
  </si>
  <si>
    <t>047373</t>
  </si>
  <si>
    <t>044586</t>
  </si>
  <si>
    <t>044594</t>
  </si>
  <si>
    <t>061903</t>
  </si>
  <si>
    <t>049726</t>
  </si>
  <si>
    <t>046763</t>
  </si>
  <si>
    <t>046573</t>
  </si>
  <si>
    <t>049478</t>
  </si>
  <si>
    <t>046581</t>
  </si>
  <si>
    <t>044602</t>
  </si>
  <si>
    <t>044610</t>
  </si>
  <si>
    <t>049916</t>
  </si>
  <si>
    <t>050724</t>
  </si>
  <si>
    <t>048215</t>
  </si>
  <si>
    <t>049379</t>
  </si>
  <si>
    <t>049387</t>
  </si>
  <si>
    <t>044628</t>
  </si>
  <si>
    <t>049510</t>
  </si>
  <si>
    <t>049395</t>
  </si>
  <si>
    <t>048579</t>
  </si>
  <si>
    <t>044636</t>
  </si>
  <si>
    <t>047597</t>
  </si>
  <si>
    <t>045575</t>
  </si>
  <si>
    <t>046813</t>
  </si>
  <si>
    <t>045781</t>
  </si>
  <si>
    <t>047902</t>
  </si>
  <si>
    <t>049924</t>
  </si>
  <si>
    <t>045583</t>
  </si>
  <si>
    <t>047076</t>
  </si>
  <si>
    <t>046896</t>
  </si>
  <si>
    <t>047084</t>
  </si>
  <si>
    <t>044644</t>
  </si>
  <si>
    <t>049932</t>
  </si>
  <si>
    <t>048421</t>
  </si>
  <si>
    <t>049460</t>
  </si>
  <si>
    <t>048348</t>
  </si>
  <si>
    <t>044651</t>
  </si>
  <si>
    <t>044669</t>
  </si>
  <si>
    <t>049288</t>
  </si>
  <si>
    <t>044677</t>
  </si>
  <si>
    <t>048975</t>
  </si>
  <si>
    <t>045880</t>
  </si>
  <si>
    <t>044685</t>
  </si>
  <si>
    <t>044693</t>
  </si>
  <si>
    <t>050054</t>
  </si>
  <si>
    <t>047001</t>
  </si>
  <si>
    <t>046599</t>
  </si>
  <si>
    <t>048439</t>
  </si>
  <si>
    <t>047506</t>
  </si>
  <si>
    <t>046474</t>
  </si>
  <si>
    <t>046078</t>
  </si>
  <si>
    <t>045591</t>
  </si>
  <si>
    <t>048447</t>
  </si>
  <si>
    <t>046482</t>
  </si>
  <si>
    <t>047514</t>
  </si>
  <si>
    <t>047894</t>
  </si>
  <si>
    <t>048090</t>
  </si>
  <si>
    <t>047944</t>
  </si>
  <si>
    <t>044701</t>
  </si>
  <si>
    <t>047308</t>
  </si>
  <si>
    <t>049213</t>
  </si>
  <si>
    <t>046144</t>
  </si>
  <si>
    <t>045609</t>
  </si>
  <si>
    <t>049817</t>
  </si>
  <si>
    <t>044735</t>
  </si>
  <si>
    <t>044743</t>
  </si>
  <si>
    <t>049940</t>
  </si>
  <si>
    <t>049130</t>
  </si>
  <si>
    <t>048355</t>
  </si>
  <si>
    <t>049684</t>
  </si>
  <si>
    <t>046003</t>
  </si>
  <si>
    <t>044750</t>
  </si>
  <si>
    <t>045799</t>
  </si>
  <si>
    <t>044768</t>
  </si>
  <si>
    <t>044776</t>
  </si>
  <si>
    <t>044784</t>
  </si>
  <si>
    <t>046607</t>
  </si>
  <si>
    <t>047738</t>
  </si>
  <si>
    <t>044792</t>
  </si>
  <si>
    <t>047951</t>
  </si>
  <si>
    <t>048363</t>
  </si>
  <si>
    <t>049221</t>
  </si>
  <si>
    <t>050583</t>
  </si>
  <si>
    <t>046276</t>
  </si>
  <si>
    <t>049528</t>
  </si>
  <si>
    <t>046441</t>
  </si>
  <si>
    <t>048538</t>
  </si>
  <si>
    <t>049064</t>
  </si>
  <si>
    <t>050237</t>
  </si>
  <si>
    <t>048041</t>
  </si>
  <si>
    <t>047381</t>
  </si>
  <si>
    <t>044800</t>
  </si>
  <si>
    <t>045807</t>
  </si>
  <si>
    <t>050427</t>
  </si>
  <si>
    <t>044818</t>
  </si>
  <si>
    <t>048223</t>
  </si>
  <si>
    <t>048371</t>
  </si>
  <si>
    <t>050062</t>
  </si>
  <si>
    <t>044719</t>
  </si>
  <si>
    <t>045997</t>
  </si>
  <si>
    <t>048587</t>
  </si>
  <si>
    <t>044727</t>
  </si>
  <si>
    <t>044826</t>
  </si>
  <si>
    <t>044834</t>
  </si>
  <si>
    <t>050294</t>
  </si>
  <si>
    <t>049239</t>
  </si>
  <si>
    <t>044842</t>
  </si>
  <si>
    <t>044859</t>
  </si>
  <si>
    <t>050658</t>
  </si>
  <si>
    <t>047274</t>
  </si>
  <si>
    <t>000629</t>
  </si>
  <si>
    <t>000609</t>
  </si>
  <si>
    <t>047092</t>
  </si>
  <si>
    <t>048652</t>
  </si>
  <si>
    <t>044867</t>
  </si>
  <si>
    <t>044875</t>
  </si>
  <si>
    <t>047969</t>
  </si>
  <si>
    <t>046151</t>
  </si>
  <si>
    <t>044883</t>
  </si>
  <si>
    <t>049098</t>
  </si>
  <si>
    <t>046243</t>
  </si>
  <si>
    <t>047399</t>
  </si>
  <si>
    <t>044891</t>
  </si>
  <si>
    <t>045617</t>
  </si>
  <si>
    <t>044909</t>
  </si>
  <si>
    <t>044917</t>
  </si>
  <si>
    <t>046201</t>
  </si>
  <si>
    <t>091397</t>
  </si>
  <si>
    <t>045922</t>
  </si>
  <si>
    <t>048876</t>
  </si>
  <si>
    <t>046680</t>
  </si>
  <si>
    <t>050591</t>
  </si>
  <si>
    <t>048694</t>
  </si>
  <si>
    <t>044925</t>
  </si>
  <si>
    <t>050302</t>
  </si>
  <si>
    <t>049957</t>
  </si>
  <si>
    <t>049296</t>
  </si>
  <si>
    <t>050070</t>
  </si>
  <si>
    <t>046011</t>
  </si>
  <si>
    <t>049536</t>
  </si>
  <si>
    <t>046458</t>
  </si>
  <si>
    <t>016858</t>
  </si>
  <si>
    <t>044933</t>
  </si>
  <si>
    <t>045625</t>
  </si>
  <si>
    <t>047522</t>
  </si>
  <si>
    <t>044941</t>
  </si>
  <si>
    <t>049643</t>
  </si>
  <si>
    <t>048744</t>
  </si>
  <si>
    <t>047464</t>
  </si>
  <si>
    <t>044966</t>
  </si>
  <si>
    <t>044958</t>
  </si>
  <si>
    <t>047472</t>
  </si>
  <si>
    <t>046821</t>
  </si>
  <si>
    <t>045633</t>
  </si>
  <si>
    <t>050393</t>
  </si>
  <si>
    <t>044974</t>
  </si>
  <si>
    <t>046904</t>
  </si>
  <si>
    <t>044982</t>
  </si>
  <si>
    <t>044990</t>
  </si>
  <si>
    <t>050500</t>
  </si>
  <si>
    <t>045005</t>
  </si>
  <si>
    <t>045013</t>
  </si>
  <si>
    <t>048231</t>
  </si>
  <si>
    <t>049650</t>
  </si>
  <si>
    <t>049247</t>
  </si>
  <si>
    <t>045641</t>
  </si>
  <si>
    <t>049148</t>
  </si>
  <si>
    <t>050468</t>
  </si>
  <si>
    <t>049031</t>
  </si>
  <si>
    <t>045971</t>
  </si>
  <si>
    <t>050252</t>
  </si>
  <si>
    <t>045658</t>
  </si>
  <si>
    <t>045021</t>
  </si>
  <si>
    <t>045039</t>
  </si>
  <si>
    <t>048389</t>
  </si>
  <si>
    <t>045054</t>
  </si>
  <si>
    <t>046359</t>
  </si>
  <si>
    <t>047225</t>
  </si>
  <si>
    <t>047696</t>
  </si>
  <si>
    <t>046219</t>
  </si>
  <si>
    <t>048884</t>
  </si>
  <si>
    <t>046060</t>
  </si>
  <si>
    <t>049155</t>
  </si>
  <si>
    <t>047746</t>
  </si>
  <si>
    <t>048397</t>
  </si>
  <si>
    <t>045047</t>
  </si>
  <si>
    <t>049106</t>
  </si>
  <si>
    <t>045062</t>
  </si>
  <si>
    <t>049668</t>
  </si>
  <si>
    <t>045070</t>
  </si>
  <si>
    <t>045088</t>
  </si>
  <si>
    <t>045096</t>
  </si>
  <si>
    <t>046367</t>
  </si>
  <si>
    <t>045104</t>
  </si>
  <si>
    <t>045112</t>
  </si>
  <si>
    <t>045666</t>
  </si>
  <si>
    <t>044081</t>
  </si>
  <si>
    <t>050518</t>
  </si>
  <si>
    <t>049577</t>
  </si>
  <si>
    <t>049973</t>
  </si>
  <si>
    <t>045120</t>
  </si>
  <si>
    <t>045138</t>
  </si>
  <si>
    <t>046524</t>
  </si>
  <si>
    <t>045146</t>
  </si>
  <si>
    <t>045153</t>
  </si>
  <si>
    <t>045674</t>
  </si>
  <si>
    <t>045161</t>
  </si>
  <si>
    <t>049544</t>
  </si>
  <si>
    <t>045179</t>
  </si>
  <si>
    <t>K Total State Support [F+G+H+I+J]</t>
  </si>
  <si>
    <t>Directions</t>
  </si>
  <si>
    <t>Download and save the excel file on desktop or other drive on your computer (recommended). You may also use the worksheet online, but you would not be able to save changes. You may want to print these directions.</t>
  </si>
  <si>
    <t>The section below outlines the datasets used in generating the FY25 State Foundation Formula.</t>
  </si>
  <si>
    <r>
      <rPr>
        <b/>
        <i/>
        <sz val="11"/>
        <rFont val="Calibri"/>
        <family val="2"/>
        <scheme val="minor"/>
      </rPr>
      <t>Summary SFPR</t>
    </r>
    <r>
      <rPr>
        <sz val="11"/>
        <rFont val="Calibri"/>
        <family val="2"/>
        <scheme val="minor"/>
      </rPr>
      <t xml:space="preserve"> tab displays the Summary SFPR and it is not editable. </t>
    </r>
  </si>
  <si>
    <t xml:space="preserve">The cells may be edited by simply entering a new number (e.g. "40.12" instead of "30.12"). However, it is recommended that you edit by changing "30.12" to "=30.12+10"  or "=30.12 - 10" to not lose the original figure. </t>
  </si>
  <si>
    <t>If you override any values in the editable fields and then save the file, there is no mechanism to restore those values back in that file. You will have to download a new version and start from the beginning.</t>
  </si>
  <si>
    <t>If you do another simulation later in the year, check back on ODEW website for an updated version of the spreadsheet with revised data.</t>
  </si>
  <si>
    <t>Direct all questions to:</t>
  </si>
  <si>
    <t>Prabir Sarkar at (614) 728 7849 or Prabir.Sarkar@education.ohio.gov</t>
  </si>
  <si>
    <t>Elena Sanders at (614) 752 1561 or Elena.Sanders@education.ohio.gov</t>
  </si>
  <si>
    <t>Data from</t>
  </si>
  <si>
    <t>General phase-in %</t>
  </si>
  <si>
    <t>To change -Go to</t>
  </si>
  <si>
    <t>Edit Column</t>
  </si>
  <si>
    <t>ADM Data</t>
  </si>
  <si>
    <t>P</t>
  </si>
  <si>
    <t>Q</t>
  </si>
  <si>
    <t>R</t>
  </si>
  <si>
    <t>T</t>
  </si>
  <si>
    <t>U</t>
  </si>
  <si>
    <t>V</t>
  </si>
  <si>
    <r>
      <t>The file has several tabs (</t>
    </r>
    <r>
      <rPr>
        <b/>
        <i/>
        <sz val="11"/>
        <rFont val="Calibri"/>
        <family val="2"/>
        <scheme val="minor"/>
      </rPr>
      <t>Directions, Detailed SFPR , Summary SFPR, ADM Data</t>
    </r>
    <r>
      <rPr>
        <sz val="11"/>
        <rFont val="Calibri"/>
        <family val="2"/>
        <scheme val="minor"/>
      </rPr>
      <t>).  Any cells highlighted in light blue can be changed. All others are locked and should not be changed.</t>
    </r>
  </si>
  <si>
    <t>SWS</t>
  </si>
  <si>
    <t>66.67% phase-in percentage is applied to lines A, B, C, D, E.</t>
  </si>
  <si>
    <t xml:space="preserve">Note: Economically Disadvantaged Percentage is NOT recalculated  based on the data changes specific to your school. </t>
  </si>
  <si>
    <r>
      <t xml:space="preserve">Column M of the </t>
    </r>
    <r>
      <rPr>
        <b/>
        <i/>
        <sz val="11"/>
        <rFont val="Calibri"/>
        <family val="2"/>
        <scheme val="minor"/>
      </rPr>
      <t>Detailed SFPR</t>
    </r>
    <r>
      <rPr>
        <sz val="11"/>
        <rFont val="Calibri"/>
        <family val="2"/>
        <scheme val="minor"/>
      </rPr>
      <t xml:space="preserve"> tab indicate the tabs to go to change the data. Column N points to the columns where to change the data.</t>
    </r>
  </si>
  <si>
    <t>Review the below directions and explanations for variables used in the simulation. Actual aid will be calculated based on actual data and is subject to change. Changes between this simulation and actual aid may be significant, especially for individual schools.</t>
  </si>
  <si>
    <r>
      <t>To view the simulation for your school, go to the second tab (</t>
    </r>
    <r>
      <rPr>
        <b/>
        <i/>
        <sz val="11"/>
        <rFont val="Calibri"/>
        <family val="2"/>
        <scheme val="minor"/>
      </rPr>
      <t>Detailed SFPR</t>
    </r>
    <r>
      <rPr>
        <sz val="11"/>
        <rFont val="Calibri"/>
        <family val="2"/>
        <scheme val="minor"/>
      </rPr>
      <t xml:space="preserve">) and enter your school's IRN in the </t>
    </r>
    <r>
      <rPr>
        <b/>
        <sz val="11"/>
        <rFont val="Calibri"/>
        <family val="2"/>
        <scheme val="minor"/>
      </rPr>
      <t>IRN</t>
    </r>
    <r>
      <rPr>
        <sz val="11"/>
        <rFont val="Calibri"/>
        <family val="2"/>
        <scheme val="minor"/>
      </rPr>
      <t xml:space="preserve"> field (cell C7). Then the simulation for your school will populate the Detailed SFPR. </t>
    </r>
  </si>
  <si>
    <t>Ohio Department of Education &amp; Workforce</t>
  </si>
  <si>
    <t>Simulation Calculator for FY2025</t>
  </si>
  <si>
    <t>Detailed School Finance Payment Report (SFPR) - Community/STEM School</t>
  </si>
  <si>
    <t>STEM Schools are not eligible for line item H.</t>
  </si>
  <si>
    <t>School :</t>
  </si>
  <si>
    <t>Statewide Economically Disadvantaged Percentage</t>
  </si>
  <si>
    <t>E-school</t>
  </si>
  <si>
    <t>E-school or STEM</t>
  </si>
  <si>
    <t>Summary School Finance Payment Report (SFPR) - Community/STEM School</t>
  </si>
  <si>
    <t>School</t>
  </si>
  <si>
    <t>Note: Transportation  may be subject to proration in actual FY25 payments.</t>
  </si>
  <si>
    <t>Note: Facilities is being prorated in this simulation.</t>
  </si>
  <si>
    <t>James Lansden at (614) 387 0415 or James.Lansden@education.ohio.gov  or</t>
  </si>
  <si>
    <r>
      <t xml:space="preserve">To change the simulation change the data by manipulating  numbers in  </t>
    </r>
    <r>
      <rPr>
        <b/>
        <i/>
        <sz val="11"/>
        <rFont val="Calibri"/>
        <family val="2"/>
        <scheme val="minor"/>
      </rPr>
      <t xml:space="preserve">ADM Data </t>
    </r>
    <r>
      <rPr>
        <sz val="11"/>
        <rFont val="Calibri"/>
        <family val="2"/>
        <scheme val="minor"/>
      </rPr>
      <t>tab.  You will need to find your school in the tab by either scrolling to it, filtering or searching by school name or IRN. You may want to highlight the row with your school's data.</t>
    </r>
  </si>
  <si>
    <t>Average Base Cost Per-Pupil Amounts used in Base Cost calcualtions</t>
  </si>
  <si>
    <t>Statewide Average Base Cost Per Pupil</t>
  </si>
  <si>
    <t>Community School</t>
  </si>
  <si>
    <t>[if F(b) &lt; F(a+c) ,d=b,   else d= (a+c)]              State Funding</t>
  </si>
  <si>
    <t>Aggregate Base Cost</t>
  </si>
  <si>
    <t>E, F, G, H, I</t>
  </si>
  <si>
    <t>W</t>
  </si>
  <si>
    <t>X</t>
  </si>
  <si>
    <t>Z</t>
  </si>
  <si>
    <t>AA</t>
  </si>
  <si>
    <t>Note:  E-schools are not eligible for line items C and H.</t>
  </si>
  <si>
    <t>n</t>
  </si>
  <si>
    <r>
      <rPr>
        <b/>
        <sz val="11"/>
        <rFont val="Calibri"/>
        <family val="2"/>
        <scheme val="minor"/>
      </rPr>
      <t>Important</t>
    </r>
    <r>
      <rPr>
        <sz val="11"/>
        <rFont val="Calibri"/>
        <family val="2"/>
        <scheme val="minor"/>
      </rPr>
      <t>: When you update grade bands of the ADM in columns  E - I, the Enrolled ADM in column J automatically updates. However, NONE of the  categorical data is portionately reduced or increased. You have to change each categorical number separately and manually.</t>
    </r>
  </si>
  <si>
    <t>[c = (b-a) * %] Phase-in Funding</t>
  </si>
  <si>
    <t>b1. Sped Ed Cat1 ADM</t>
  </si>
  <si>
    <t>b2. Sped Ed Cat2 ADM</t>
  </si>
  <si>
    <t>b3. Sped Ed Cat3 ADM</t>
  </si>
  <si>
    <t>b4. Sped Ed Cat4 ADM</t>
  </si>
  <si>
    <t>b5. Sped Ed Cat5 ADM</t>
  </si>
  <si>
    <t>b6. Sped Ed Cat6 ADM</t>
  </si>
  <si>
    <t>a3. Grade 4-8 FTE not enrolled in CTE</t>
  </si>
  <si>
    <t xml:space="preserve">a4. Grades 9-12 FTE not enrolled in CTE </t>
  </si>
  <si>
    <t xml:space="preserve">Total State Support [F + G + H + I] </t>
  </si>
  <si>
    <t>FY24 March</t>
  </si>
  <si>
    <t xml:space="preserve">e1 </t>
  </si>
  <si>
    <t xml:space="preserve">e2 </t>
  </si>
  <si>
    <t xml:space="preserve">e3 </t>
  </si>
  <si>
    <t xml:space="preserve">e4 </t>
  </si>
  <si>
    <t xml:space="preserve">e5 </t>
  </si>
  <si>
    <t>Economic Disadvantaged Index [(c2/s3)^2]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</si>
</sst>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0.00000000_);[Red]\(#,##0.00000000\)"/>
    <numFmt numFmtId="166" formatCode="0.000000%"/>
    <numFmt numFmtId="167" formatCode="&quot;$&quot;#,##0"/>
    <numFmt numFmtId="168" formatCode="0.0000"/>
    <numFmt numFmtId="169" formatCode="0.00000000%"/>
    <numFmt numFmtId="170" formatCode="00000"/>
    <numFmt numFmtId="171" formatCode="000000"/>
    <numFmt numFmtId="172" formatCode="0.0000000%"/>
    <numFmt numFmtId="173" formatCode="0.00000000"/>
    <numFmt numFmtId="174" formatCode="#,##0.0000000000"/>
    <numFmt numFmtId="175" formatCode="#,##0.000000"/>
    <numFmt numFmtId="176" formatCode="0.0000%"/>
  </numFmts>
  <fonts count="50"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sz val="10"/>
      <name val="Segoe UI"/>
      <family val="2"/>
    </font>
    <font>
      <sz val="11"/>
      <color rgb="FF343A40"/>
      <name val="Calibri"/>
      <family val="2"/>
      <scheme val="minor"/>
    </font>
    <font>
      <b/>
      <sz val="16"/>
      <color theme="1"/>
      <name val="Calibri"/>
      <family val="2"/>
      <scheme val="minor"/>
    </font>
    <font>
      <sz val="10"/>
      <color rgb="FF343A40"/>
      <name val="Segoe UI"/>
      <family val="2"/>
    </font>
    <font>
      <sz val="10"/>
      <name val="Arial"/>
      <family val="2"/>
    </font>
    <font>
      <sz val="11"/>
      <color theme="1"/>
      <name val="Calibri"/>
      <family val="2"/>
    </font>
    <font>
      <sz val="10"/>
      <name val="Calibri"/>
      <family val="2"/>
    </font>
    <font>
      <sz val="11"/>
      <name val="Times New Roman"/>
      <family val="1"/>
    </font>
    <font>
      <sz val="12"/>
      <name val="Calibri"/>
      <family val="2"/>
    </font>
    <font>
      <sz val="11"/>
      <name val="Calibri"/>
      <family val="2"/>
    </font>
    <font>
      <b/>
      <sz val="11"/>
      <name val="Calibri"/>
      <family val="2"/>
    </font>
    <font>
      <sz val="10.5"/>
      <name val="Calibri"/>
      <family val="2"/>
      <scheme val="minor"/>
    </font>
    <font>
      <b/>
      <sz val="10.5"/>
      <name val="Calibri"/>
      <family val="2"/>
      <scheme val="minor"/>
    </font>
    <font>
      <sz val="10.5"/>
      <name val="Calibri"/>
      <family val="2"/>
    </font>
    <font>
      <sz val="10.5"/>
      <name val="Courier New"/>
      <family val="3"/>
    </font>
    <font>
      <b/>
      <sz val="10.5"/>
      <name val="Calibri"/>
      <family val="2"/>
    </font>
    <font>
      <sz val="10"/>
      <color theme="1"/>
      <name val="Arial Unicode MS"/>
      <family val="2"/>
    </font>
    <font>
      <sz val="8"/>
      <color theme="1"/>
      <name val="Calibri"/>
      <family val="2"/>
      <scheme val="minor"/>
    </font>
    <font>
      <sz val="11"/>
      <color rgb="FF000000"/>
      <name val="Calibri"/>
      <family val="2"/>
    </font>
    <font>
      <b/>
      <sz val="16"/>
      <color theme="0"/>
      <name val="Calibri"/>
      <family val="2"/>
      <scheme val="minor"/>
    </font>
    <font>
      <sz val="16"/>
      <color theme="1"/>
      <name val="Calibri"/>
      <family val="2"/>
      <scheme val="minor"/>
    </font>
    <font>
      <b/>
      <sz val="18"/>
      <color theme="0"/>
      <name val="Calibri"/>
      <family val="2"/>
      <scheme val="minor"/>
    </font>
    <font>
      <b/>
      <sz val="11"/>
      <color rgb="FFFFFFFF"/>
      <name val="Calibri"/>
      <family val="2"/>
    </font>
    <font>
      <sz val="11"/>
      <name val="Aptos Narrow"/>
      <family val="2"/>
    </font>
    <font>
      <sz val="11"/>
      <color rgb="FF333333"/>
      <name val="Calibri"/>
      <family val="2"/>
      <scheme val="minor"/>
    </font>
    <font>
      <b/>
      <sz val="11"/>
      <color rgb="FF000000"/>
      <name val="Calibri"/>
      <family val="2"/>
    </font>
    <font>
      <sz val="10"/>
      <name val="Calibri"/>
      <family val="2"/>
      <scheme val="minor"/>
    </font>
    <font>
      <b/>
      <sz val="18"/>
      <color theme="0" tint="-4.9989318521683403E-2"/>
      <name val="Calibri"/>
      <family val="2"/>
      <scheme val="minor"/>
    </font>
    <font>
      <b/>
      <i/>
      <sz val="11"/>
      <name val="Calibri"/>
      <family val="2"/>
      <scheme val="minor"/>
    </font>
    <font>
      <b/>
      <sz val="11"/>
      <name val="Calibri"/>
      <family val="2"/>
      <scheme val="minor"/>
    </font>
    <font>
      <sz val="10.5"/>
      <color theme="0"/>
      <name val="Calibri"/>
      <family val="2"/>
    </font>
    <font>
      <sz val="11"/>
      <color theme="0"/>
      <name val="Calibri"/>
      <family val="2"/>
    </font>
    <font>
      <b/>
      <sz val="10.5"/>
      <color theme="0"/>
      <name val="Calibri"/>
      <family val="2"/>
    </font>
    <font>
      <sz val="11"/>
      <color theme="0"/>
      <name val="Calibri"/>
      <family val="2"/>
      <scheme val="minor"/>
    </font>
    <font>
      <b/>
      <sz val="11"/>
      <color theme="0" tint="-4.9989318521683403E-2"/>
      <name val="Calibri"/>
      <family val="2"/>
      <scheme val="minor"/>
    </font>
    <font>
      <b/>
      <sz val="11"/>
      <color theme="0"/>
      <name val="Calibri"/>
      <family val="2"/>
    </font>
    <font>
      <b/>
      <i/>
      <sz val="11"/>
      <color theme="1"/>
      <name val="Calibri"/>
      <family val="2"/>
      <scheme val="minor"/>
    </font>
    <font>
      <b/>
      <sz val="11"/>
      <color theme="0"/>
      <name val="Calibri"/>
      <family val="2"/>
      <scheme val="minor"/>
    </font>
    <font>
      <b/>
      <sz val="10.5"/>
      <color theme="0"/>
      <name val="Calibri"/>
      <family val="2"/>
      <scheme val="minor"/>
    </font>
    <font>
      <b/>
      <sz val="10.5"/>
      <color theme="1"/>
      <name val="Calibri"/>
      <family val="2"/>
      <scheme val="minor"/>
    </font>
    <font>
      <sz val="10.5"/>
      <color theme="1"/>
      <name val="Calibri"/>
      <family val="2"/>
      <scheme val="minor"/>
    </font>
    <font>
      <sz val="10.5"/>
      <color theme="1"/>
      <name val="Calibri"/>
      <family val="2"/>
    </font>
    <font>
      <sz val="10.5"/>
      <color theme="1"/>
      <name val="Courier New"/>
      <family val="3"/>
    </font>
    <font>
      <b/>
      <sz val="10.5"/>
      <color theme="1"/>
      <name val="Calibri"/>
      <family val="2"/>
    </font>
    <font>
      <b/>
      <sz val="14"/>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00206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2060"/>
      </patternFill>
    </fill>
    <fill>
      <patternFill patternType="solid">
        <fgColor rgb="FFD9D9D9"/>
      </patternFill>
    </fill>
    <fill>
      <patternFill patternType="solid">
        <fgColor rgb="FF00B0F0"/>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10" fillId="0" borderId="0"/>
    <xf numFmtId="0" fontId="9" fillId="0" borderId="0"/>
    <xf numFmtId="9" fontId="10" fillId="0" borderId="0" applyFont="0" applyFill="0" applyBorder="0" applyAlignment="0" applyProtection="0"/>
    <xf numFmtId="43" fontId="10" fillId="0" borderId="0" applyFont="0" applyFill="0" applyBorder="0" applyAlignment="0" applyProtection="0"/>
    <xf numFmtId="0" fontId="23" fillId="0" borderId="0"/>
    <xf numFmtId="44" fontId="1" fillId="0" borderId="0" applyFont="0" applyFill="0" applyBorder="0" applyAlignment="0" applyProtection="0"/>
    <xf numFmtId="0" fontId="28" fillId="0" borderId="0"/>
    <xf numFmtId="0" fontId="23" fillId="0" borderId="0"/>
    <xf numFmtId="0" fontId="23" fillId="0" borderId="0"/>
    <xf numFmtId="0" fontId="10" fillId="0" borderId="0"/>
  </cellStyleXfs>
  <cellXfs count="368">
    <xf numFmtId="0" fontId="0" fillId="0" borderId="0" xfId="0"/>
    <xf numFmtId="4" fontId="0" fillId="0" borderId="0" xfId="0" applyNumberFormat="1"/>
    <xf numFmtId="43" fontId="0" fillId="0" borderId="0" xfId="1" applyFont="1"/>
    <xf numFmtId="0" fontId="0" fillId="0" borderId="0" xfId="0" applyAlignment="1">
      <alignment horizontal="center" vertical="center" wrapText="1"/>
    </xf>
    <xf numFmtId="0" fontId="0" fillId="0" borderId="0" xfId="0" applyAlignment="1">
      <alignment horizontal="center" vertical="center"/>
    </xf>
    <xf numFmtId="164" fontId="0" fillId="0" borderId="0" xfId="0" applyNumberFormat="1"/>
    <xf numFmtId="2" fontId="0" fillId="0" borderId="0" xfId="0" applyNumberFormat="1"/>
    <xf numFmtId="0" fontId="0" fillId="0" borderId="0" xfId="0" applyAlignment="1">
      <alignment vertical="center" wrapText="1"/>
    </xf>
    <xf numFmtId="8" fontId="0" fillId="0" borderId="0" xfId="0" applyNumberFormat="1"/>
    <xf numFmtId="165" fontId="0" fillId="0" borderId="0" xfId="0" applyNumberFormat="1"/>
    <xf numFmtId="0" fontId="0" fillId="0" borderId="0" xfId="0" applyAlignment="1">
      <alignment horizontal="right"/>
    </xf>
    <xf numFmtId="0" fontId="0" fillId="0" borderId="0" xfId="0" applyAlignment="1">
      <alignment horizontal="left"/>
    </xf>
    <xf numFmtId="0" fontId="0" fillId="0" borderId="0" xfId="0" applyAlignment="1">
      <alignment horizontal="center"/>
    </xf>
    <xf numFmtId="0" fontId="0" fillId="0" borderId="0" xfId="0" applyAlignment="1">
      <alignment horizontal="center" wrapText="1"/>
    </xf>
    <xf numFmtId="9" fontId="0" fillId="0" borderId="0" xfId="2" applyFont="1"/>
    <xf numFmtId="164" fontId="0" fillId="0" borderId="0" xfId="2" applyNumberFormat="1" applyFont="1"/>
    <xf numFmtId="0" fontId="3" fillId="0" borderId="0" xfId="0" applyFont="1" applyAlignment="1">
      <alignment horizontal="center" wrapText="1"/>
    </xf>
    <xf numFmtId="4" fontId="0" fillId="0" borderId="0" xfId="0" applyNumberFormat="1" applyAlignment="1">
      <alignment horizontal="center"/>
    </xf>
    <xf numFmtId="4" fontId="0" fillId="0" borderId="0" xfId="0" applyNumberFormat="1" applyAlignment="1">
      <alignment horizontal="right"/>
    </xf>
    <xf numFmtId="169" fontId="0" fillId="0" borderId="0" xfId="0" applyNumberFormat="1"/>
    <xf numFmtId="0" fontId="6" fillId="0" borderId="0" xfId="0" applyFont="1" applyAlignment="1">
      <alignment horizontal="center" wrapText="1"/>
    </xf>
    <xf numFmtId="164" fontId="0" fillId="3" borderId="0" xfId="0" applyNumberFormat="1" applyFill="1"/>
    <xf numFmtId="164" fontId="0" fillId="4" borderId="0" xfId="0" applyNumberFormat="1" applyFill="1"/>
    <xf numFmtId="164" fontId="0" fillId="2" borderId="0" xfId="0" applyNumberFormat="1" applyFill="1"/>
    <xf numFmtId="164" fontId="7" fillId="2" borderId="0" xfId="0" applyNumberFormat="1" applyFont="1" applyFill="1" applyAlignment="1">
      <alignment horizontal="center"/>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164" fontId="2" fillId="2" borderId="0" xfId="0" applyNumberFormat="1" applyFont="1" applyFill="1" applyAlignment="1">
      <alignment horizontal="center" vertical="center" wrapText="1"/>
    </xf>
    <xf numFmtId="0" fontId="0" fillId="3" borderId="0" xfId="0" applyFill="1"/>
    <xf numFmtId="0" fontId="0" fillId="4" borderId="0" xfId="0" applyFill="1"/>
    <xf numFmtId="1" fontId="0" fillId="0" borderId="0" xfId="0" applyNumberFormat="1" applyAlignment="1">
      <alignment horizontal="center"/>
    </xf>
    <xf numFmtId="0" fontId="2" fillId="0" borderId="0" xfId="0" applyFont="1" applyAlignment="1">
      <alignment horizontal="center" vertical="center"/>
    </xf>
    <xf numFmtId="0" fontId="2" fillId="0" borderId="0" xfId="0" applyFont="1" applyAlignment="1">
      <alignment horizontal="center"/>
    </xf>
    <xf numFmtId="0" fontId="0" fillId="2" borderId="0" xfId="0" applyFill="1"/>
    <xf numFmtId="0" fontId="0" fillId="2" borderId="0" xfId="0" applyFill="1" applyAlignment="1">
      <alignment horizontal="center"/>
    </xf>
    <xf numFmtId="4" fontId="0" fillId="2" borderId="0" xfId="0" applyNumberFormat="1" applyFill="1" applyAlignment="1">
      <alignment horizontal="right"/>
    </xf>
    <xf numFmtId="4" fontId="0" fillId="2" borderId="0" xfId="0" applyNumberFormat="1" applyFill="1"/>
    <xf numFmtId="43" fontId="0" fillId="0" borderId="0" xfId="1" applyFont="1" applyAlignment="1">
      <alignment horizontal="center"/>
    </xf>
    <xf numFmtId="4" fontId="0" fillId="0" borderId="0" xfId="1" applyNumberFormat="1" applyFont="1"/>
    <xf numFmtId="0" fontId="0" fillId="0" borderId="0" xfId="0" applyAlignment="1">
      <alignment wrapText="1"/>
    </xf>
    <xf numFmtId="0" fontId="0" fillId="5" borderId="0" xfId="0" applyFill="1"/>
    <xf numFmtId="0" fontId="0" fillId="5" borderId="0" xfId="0" applyFill="1" applyAlignment="1">
      <alignment horizontal="center"/>
    </xf>
    <xf numFmtId="164" fontId="0" fillId="5" borderId="0" xfId="0" applyNumberFormat="1" applyFill="1"/>
    <xf numFmtId="0" fontId="11" fillId="0" borderId="0" xfId="4" applyFont="1" applyProtection="1">
      <protection hidden="1"/>
    </xf>
    <xf numFmtId="0" fontId="13" fillId="0" borderId="0" xfId="4" applyFont="1" applyProtection="1">
      <protection hidden="1"/>
    </xf>
    <xf numFmtId="0" fontId="14" fillId="0" borderId="0" xfId="4" applyFont="1" applyProtection="1">
      <protection hidden="1"/>
    </xf>
    <xf numFmtId="4" fontId="14" fillId="0" borderId="0" xfId="4" applyNumberFormat="1" applyFont="1" applyProtection="1">
      <protection hidden="1"/>
    </xf>
    <xf numFmtId="0" fontId="18" fillId="0" borderId="0" xfId="4" applyFont="1" applyProtection="1">
      <protection hidden="1"/>
    </xf>
    <xf numFmtId="4" fontId="18" fillId="0" borderId="0" xfId="4" applyNumberFormat="1" applyFont="1" applyAlignment="1" applyProtection="1">
      <alignment horizontal="right"/>
      <protection hidden="1"/>
    </xf>
    <xf numFmtId="4" fontId="18" fillId="0" borderId="0" xfId="4" applyNumberFormat="1" applyFont="1" applyProtection="1">
      <protection hidden="1"/>
    </xf>
    <xf numFmtId="0" fontId="18" fillId="0" borderId="0" xfId="4" applyFont="1" applyAlignment="1" applyProtection="1">
      <alignment horizontal="center" vertical="center"/>
      <protection hidden="1"/>
    </xf>
    <xf numFmtId="43" fontId="18" fillId="0" borderId="0" xfId="7" applyFont="1" applyFill="1" applyProtection="1">
      <protection hidden="1"/>
    </xf>
    <xf numFmtId="164" fontId="18" fillId="0" borderId="0" xfId="4" applyNumberFormat="1" applyFont="1" applyProtection="1">
      <protection hidden="1"/>
    </xf>
    <xf numFmtId="0" fontId="14" fillId="0" borderId="0" xfId="4" applyFont="1" applyAlignment="1" applyProtection="1">
      <alignment horizontal="right" vertical="top"/>
      <protection hidden="1"/>
    </xf>
    <xf numFmtId="0" fontId="0" fillId="0" borderId="0" xfId="0" applyAlignment="1">
      <alignment vertical="center"/>
    </xf>
    <xf numFmtId="4" fontId="14" fillId="0" borderId="0" xfId="4" applyNumberFormat="1" applyFont="1" applyAlignment="1" applyProtection="1">
      <alignment horizontal="left"/>
      <protection hidden="1"/>
    </xf>
    <xf numFmtId="171" fontId="14" fillId="4" borderId="0" xfId="4" applyNumberFormat="1" applyFont="1" applyFill="1" applyAlignment="1" applyProtection="1">
      <alignment horizontal="left"/>
      <protection locked="0"/>
    </xf>
    <xf numFmtId="0" fontId="15" fillId="0" borderId="0" xfId="4" applyFont="1" applyAlignment="1" applyProtection="1">
      <alignment horizontal="right"/>
      <protection hidden="1"/>
    </xf>
    <xf numFmtId="164" fontId="16" fillId="0" borderId="0" xfId="4" applyNumberFormat="1" applyFont="1" applyAlignment="1" applyProtection="1">
      <alignment horizontal="right" vertical="center"/>
      <protection hidden="1"/>
    </xf>
    <xf numFmtId="4" fontId="10" fillId="0" borderId="0" xfId="4" applyNumberFormat="1" applyProtection="1">
      <protection hidden="1"/>
    </xf>
    <xf numFmtId="43" fontId="18" fillId="0" borderId="0" xfId="4" applyNumberFormat="1" applyFont="1" applyProtection="1">
      <protection hidden="1"/>
    </xf>
    <xf numFmtId="164" fontId="18" fillId="0" borderId="0" xfId="7" applyNumberFormat="1" applyFont="1" applyFill="1" applyAlignment="1" applyProtection="1">
      <protection hidden="1"/>
    </xf>
    <xf numFmtId="173" fontId="0" fillId="0" borderId="0" xfId="0" applyNumberFormat="1"/>
    <xf numFmtId="0" fontId="16" fillId="0" borderId="0" xfId="4" applyFont="1" applyAlignment="1" applyProtection="1">
      <alignment horizontal="left"/>
      <protection hidden="1"/>
    </xf>
    <xf numFmtId="0" fontId="16" fillId="0" borderId="0" xfId="4" applyFont="1" applyAlignment="1" applyProtection="1">
      <alignment horizontal="right"/>
      <protection hidden="1"/>
    </xf>
    <xf numFmtId="164" fontId="18" fillId="4" borderId="0" xfId="6" applyNumberFormat="1" applyFont="1" applyFill="1" applyProtection="1">
      <protection hidden="1"/>
    </xf>
    <xf numFmtId="164" fontId="14" fillId="0" borderId="0" xfId="4" applyNumberFormat="1" applyFont="1" applyProtection="1">
      <protection hidden="1"/>
    </xf>
    <xf numFmtId="169" fontId="0" fillId="2" borderId="0" xfId="0" applyNumberFormat="1" applyFill="1"/>
    <xf numFmtId="173" fontId="0" fillId="2" borderId="0" xfId="0" applyNumberFormat="1" applyFill="1"/>
    <xf numFmtId="0" fontId="14" fillId="0" borderId="0" xfId="0" applyFont="1" applyAlignment="1">
      <alignment horizontal="left" vertical="center" wrapText="1"/>
    </xf>
    <xf numFmtId="0" fontId="23" fillId="0" borderId="0" xfId="0" applyFont="1" applyAlignment="1">
      <alignment wrapText="1"/>
    </xf>
    <xf numFmtId="10" fontId="0" fillId="0" borderId="0" xfId="0" applyNumberFormat="1" applyAlignment="1">
      <alignment horizontal="left"/>
    </xf>
    <xf numFmtId="9" fontId="0" fillId="0" borderId="0" xfId="0" applyNumberFormat="1" applyAlignment="1">
      <alignment horizontal="left"/>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 fillId="0" borderId="4" xfId="0" applyFont="1" applyBorder="1"/>
    <xf numFmtId="0" fontId="2" fillId="0" borderId="5" xfId="0" applyFont="1" applyBorder="1"/>
    <xf numFmtId="0" fontId="0" fillId="0" borderId="5" xfId="0" applyBorder="1" applyAlignment="1">
      <alignment horizontal="left" vertical="top"/>
    </xf>
    <xf numFmtId="164" fontId="0" fillId="0" borderId="5" xfId="0" applyNumberFormat="1" applyBorder="1" applyAlignment="1">
      <alignment horizontal="right"/>
    </xf>
    <xf numFmtId="164" fontId="0" fillId="7" borderId="5" xfId="0" applyNumberFormat="1" applyFill="1" applyBorder="1" applyAlignment="1">
      <alignment horizontal="right"/>
    </xf>
    <xf numFmtId="164" fontId="0" fillId="8" borderId="5" xfId="0" applyNumberFormat="1" applyFill="1" applyBorder="1" applyAlignment="1">
      <alignment horizontal="right"/>
    </xf>
    <xf numFmtId="10" fontId="0" fillId="0" borderId="6" xfId="2" applyNumberFormat="1" applyFont="1" applyBorder="1" applyAlignment="1">
      <alignment horizontal="right"/>
    </xf>
    <xf numFmtId="164" fontId="1" fillId="7" borderId="5" xfId="9" applyNumberFormat="1" applyFont="1" applyFill="1" applyBorder="1" applyAlignment="1">
      <alignment horizontal="right"/>
    </xf>
    <xf numFmtId="0" fontId="2" fillId="0" borderId="7" xfId="0" applyFont="1" applyBorder="1"/>
    <xf numFmtId="0" fontId="2" fillId="0" borderId="8" xfId="0" applyFont="1" applyBorder="1"/>
    <xf numFmtId="0" fontId="0" fillId="0" borderId="8" xfId="0" applyBorder="1" applyAlignment="1">
      <alignment horizontal="left" vertical="top"/>
    </xf>
    <xf numFmtId="164" fontId="0" fillId="0" borderId="8" xfId="0" applyNumberFormat="1" applyBorder="1" applyAlignment="1">
      <alignment horizontal="right"/>
    </xf>
    <xf numFmtId="164" fontId="0" fillId="7" borderId="8" xfId="0" applyNumberFormat="1" applyFill="1" applyBorder="1" applyAlignment="1">
      <alignment horizontal="right"/>
    </xf>
    <xf numFmtId="164" fontId="0" fillId="8" borderId="8" xfId="0" applyNumberFormat="1" applyFill="1" applyBorder="1" applyAlignment="1">
      <alignment horizontal="right"/>
    </xf>
    <xf numFmtId="4" fontId="24" fillId="6" borderId="0" xfId="0" applyNumberFormat="1" applyFont="1" applyFill="1"/>
    <xf numFmtId="0" fontId="4" fillId="0" borderId="0" xfId="0" applyFont="1" applyAlignment="1">
      <alignment horizontal="center" vertical="center" wrapText="1"/>
    </xf>
    <xf numFmtId="0" fontId="5" fillId="0" borderId="0" xfId="0" applyFont="1" applyAlignment="1">
      <alignment horizontal="center" vertical="top" wrapText="1"/>
    </xf>
    <xf numFmtId="168" fontId="0" fillId="0" borderId="0" xfId="0" applyNumberFormat="1"/>
    <xf numFmtId="164" fontId="0" fillId="8" borderId="0" xfId="0" applyNumberFormat="1" applyFill="1"/>
    <xf numFmtId="166" fontId="0" fillId="8" borderId="0" xfId="2" applyNumberFormat="1" applyFont="1" applyFill="1"/>
    <xf numFmtId="0" fontId="2" fillId="0" borderId="0" xfId="0" applyFont="1" applyAlignment="1">
      <alignment vertical="center" wrapText="1"/>
    </xf>
    <xf numFmtId="0" fontId="2" fillId="0" borderId="0" xfId="0" applyFont="1"/>
    <xf numFmtId="171" fontId="0" fillId="0" borderId="0" xfId="0" applyNumberFormat="1"/>
    <xf numFmtId="43" fontId="0" fillId="0" borderId="0" xfId="1" applyFont="1" applyFill="1"/>
    <xf numFmtId="0" fontId="3" fillId="0" borderId="0" xfId="0" applyFont="1" applyAlignment="1">
      <alignment horizontal="center" vertical="center" wrapText="1"/>
    </xf>
    <xf numFmtId="10" fontId="2" fillId="0" borderId="0" xfId="2" applyNumberFormat="1" applyFont="1" applyFill="1"/>
    <xf numFmtId="0" fontId="6" fillId="0" borderId="0" xfId="0" applyFont="1" applyAlignment="1">
      <alignment vertical="center"/>
    </xf>
    <xf numFmtId="166" fontId="0" fillId="0" borderId="0" xfId="0" applyNumberFormat="1"/>
    <xf numFmtId="164" fontId="0" fillId="9" borderId="0" xfId="0" applyNumberFormat="1" applyFill="1"/>
    <xf numFmtId="0" fontId="25" fillId="6" borderId="2" xfId="0" applyFont="1" applyFill="1" applyBorder="1" applyAlignment="1">
      <alignment horizontal="center" vertical="center"/>
    </xf>
    <xf numFmtId="0" fontId="24" fillId="6" borderId="3" xfId="0" applyFont="1" applyFill="1" applyBorder="1" applyAlignment="1">
      <alignment horizontal="center" vertical="center" wrapText="1"/>
    </xf>
    <xf numFmtId="0" fontId="25" fillId="0" borderId="0" xfId="0" applyFont="1" applyAlignment="1">
      <alignment horizontal="center" vertical="center"/>
    </xf>
    <xf numFmtId="0" fontId="26" fillId="6" borderId="0" xfId="0" applyFont="1" applyFill="1" applyAlignment="1">
      <alignment horizontal="center" vertical="center"/>
    </xf>
    <xf numFmtId="0" fontId="26" fillId="6" borderId="0" xfId="0" applyFont="1" applyFill="1" applyAlignment="1">
      <alignment horizontal="center" vertical="center" wrapText="1"/>
    </xf>
    <xf numFmtId="0" fontId="26" fillId="6" borderId="0" xfId="0" applyFont="1" applyFill="1" applyAlignment="1">
      <alignment horizontal="left" vertical="center"/>
    </xf>
    <xf numFmtId="0" fontId="0" fillId="6" borderId="0" xfId="0" applyFill="1"/>
    <xf numFmtId="0" fontId="24" fillId="6" borderId="0" xfId="0" applyFont="1" applyFill="1" applyAlignment="1">
      <alignment wrapText="1"/>
    </xf>
    <xf numFmtId="0" fontId="14" fillId="0" borderId="0" xfId="4" applyFont="1" applyAlignment="1" applyProtection="1">
      <alignment horizontal="center"/>
      <protection hidden="1"/>
    </xf>
    <xf numFmtId="0" fontId="14" fillId="0" borderId="0" xfId="4" applyFont="1" applyAlignment="1" applyProtection="1">
      <alignment horizontal="right"/>
      <protection hidden="1"/>
    </xf>
    <xf numFmtId="0" fontId="18" fillId="0" borderId="0" xfId="4" applyFont="1" applyAlignment="1" applyProtection="1">
      <alignment horizontal="center"/>
      <protection hidden="1"/>
    </xf>
    <xf numFmtId="0" fontId="2" fillId="0" borderId="0" xfId="0" applyFont="1" applyAlignment="1">
      <alignment horizontal="left"/>
    </xf>
    <xf numFmtId="0" fontId="16" fillId="0" borderId="0" xfId="4" applyFont="1" applyAlignment="1" applyProtection="1">
      <alignment horizontal="center" vertical="center"/>
      <protection hidden="1"/>
    </xf>
    <xf numFmtId="6" fontId="0" fillId="0" borderId="0" xfId="0" applyNumberFormat="1" applyAlignment="1">
      <alignment horizontal="left"/>
    </xf>
    <xf numFmtId="49" fontId="0" fillId="0" borderId="0" xfId="0" applyNumberFormat="1"/>
    <xf numFmtId="164" fontId="0" fillId="0" borderId="0" xfId="0" applyNumberFormat="1" applyAlignment="1">
      <alignment horizontal="center"/>
    </xf>
    <xf numFmtId="0" fontId="27" fillId="10" borderId="9" xfId="8" applyFont="1" applyFill="1" applyBorder="1" applyAlignment="1">
      <alignment horizontal="center" vertical="center" wrapText="1"/>
    </xf>
    <xf numFmtId="0" fontId="23" fillId="0" borderId="0" xfId="8"/>
    <xf numFmtId="49" fontId="23" fillId="11" borderId="0" xfId="8" applyNumberFormat="1" applyFill="1"/>
    <xf numFmtId="49" fontId="23" fillId="0" borderId="0" xfId="8" applyNumberFormat="1"/>
    <xf numFmtId="0" fontId="23" fillId="0" borderId="0" xfId="8" applyAlignment="1">
      <alignment horizontal="center"/>
    </xf>
    <xf numFmtId="0" fontId="28" fillId="0" borderId="10" xfId="10" applyBorder="1"/>
    <xf numFmtId="0" fontId="28" fillId="0" borderId="0" xfId="10"/>
    <xf numFmtId="49" fontId="28" fillId="0" borderId="0" xfId="10" applyNumberFormat="1"/>
    <xf numFmtId="0" fontId="0" fillId="12" borderId="0" xfId="0" applyFill="1"/>
    <xf numFmtId="0" fontId="0" fillId="12" borderId="0" xfId="0" applyFill="1" applyAlignment="1">
      <alignment horizontal="center"/>
    </xf>
    <xf numFmtId="164" fontId="0" fillId="12" borderId="0" xfId="0" applyNumberFormat="1" applyFill="1"/>
    <xf numFmtId="4" fontId="0" fillId="12" borderId="0" xfId="0" applyNumberFormat="1" applyFill="1"/>
    <xf numFmtId="43" fontId="0" fillId="12" borderId="0" xfId="1" applyFont="1" applyFill="1"/>
    <xf numFmtId="2" fontId="0" fillId="12" borderId="0" xfId="0" applyNumberFormat="1" applyFill="1"/>
    <xf numFmtId="10" fontId="0" fillId="0" borderId="0" xfId="0" applyNumberFormat="1"/>
    <xf numFmtId="0" fontId="8" fillId="0" borderId="0" xfId="0" applyFont="1"/>
    <xf numFmtId="0" fontId="6" fillId="0" borderId="0" xfId="0" applyFont="1" applyAlignment="1">
      <alignment horizontal="center" vertical="center"/>
    </xf>
    <xf numFmtId="7" fontId="0" fillId="0" borderId="0" xfId="0" applyNumberFormat="1"/>
    <xf numFmtId="0" fontId="31" fillId="13" borderId="0" xfId="3" applyFont="1" applyFill="1" applyProtection="1">
      <protection hidden="1"/>
    </xf>
    <xf numFmtId="0" fontId="4" fillId="13" borderId="17" xfId="3" applyFont="1" applyFill="1" applyBorder="1" applyAlignment="1" applyProtection="1">
      <alignment horizontal="center" vertical="center"/>
      <protection hidden="1"/>
    </xf>
    <xf numFmtId="0" fontId="4" fillId="13" borderId="17" xfId="3" applyFont="1" applyFill="1" applyBorder="1" applyAlignment="1" applyProtection="1">
      <alignment vertical="center"/>
      <protection hidden="1"/>
    </xf>
    <xf numFmtId="0" fontId="34" fillId="13" borderId="0" xfId="3" applyFont="1" applyFill="1" applyAlignment="1" applyProtection="1">
      <alignment vertical="center" wrapText="1"/>
      <protection hidden="1"/>
    </xf>
    <xf numFmtId="0" fontId="4" fillId="13" borderId="18" xfId="3" applyFont="1" applyFill="1" applyBorder="1" applyAlignment="1" applyProtection="1">
      <alignment vertical="center" wrapText="1"/>
      <protection hidden="1"/>
    </xf>
    <xf numFmtId="0" fontId="4" fillId="13" borderId="0" xfId="3" applyFont="1" applyFill="1" applyAlignment="1" applyProtection="1">
      <alignment vertical="center" wrapText="1"/>
      <protection hidden="1"/>
    </xf>
    <xf numFmtId="0" fontId="4" fillId="13" borderId="0" xfId="3" applyFont="1" applyFill="1" applyAlignment="1" applyProtection="1">
      <alignment vertical="center"/>
      <protection hidden="1"/>
    </xf>
    <xf numFmtId="0" fontId="4" fillId="13" borderId="18" xfId="3" applyFont="1" applyFill="1" applyBorder="1" applyAlignment="1" applyProtection="1">
      <alignment vertical="center"/>
      <protection hidden="1"/>
    </xf>
    <xf numFmtId="0" fontId="31" fillId="13" borderId="0" xfId="3" applyFont="1" applyFill="1" applyAlignment="1" applyProtection="1">
      <alignment vertical="center"/>
      <protection hidden="1"/>
    </xf>
    <xf numFmtId="0" fontId="11" fillId="13" borderId="0" xfId="4" applyFont="1" applyFill="1" applyProtection="1">
      <protection hidden="1"/>
    </xf>
    <xf numFmtId="0" fontId="13" fillId="13" borderId="0" xfId="4" applyFont="1" applyFill="1" applyProtection="1">
      <protection hidden="1"/>
    </xf>
    <xf numFmtId="0" fontId="14" fillId="13" borderId="0" xfId="4" applyFont="1" applyFill="1" applyProtection="1">
      <protection hidden="1"/>
    </xf>
    <xf numFmtId="0" fontId="18" fillId="13" borderId="0" xfId="4" applyFont="1" applyFill="1" applyProtection="1">
      <protection hidden="1"/>
    </xf>
    <xf numFmtId="0" fontId="39" fillId="6" borderId="14" xfId="3" applyFont="1" applyFill="1" applyBorder="1" applyAlignment="1" applyProtection="1">
      <alignment vertical="center"/>
      <protection hidden="1"/>
    </xf>
    <xf numFmtId="0" fontId="39" fillId="6" borderId="15" xfId="3" applyFont="1" applyFill="1" applyBorder="1" applyAlignment="1" applyProtection="1">
      <alignment vertical="center"/>
      <protection hidden="1"/>
    </xf>
    <xf numFmtId="0" fontId="38" fillId="6" borderId="15" xfId="4" applyFont="1" applyFill="1" applyBorder="1" applyProtection="1">
      <protection hidden="1"/>
    </xf>
    <xf numFmtId="0" fontId="38" fillId="6" borderId="16" xfId="4" applyFont="1" applyFill="1" applyBorder="1" applyProtection="1">
      <protection hidden="1"/>
    </xf>
    <xf numFmtId="4" fontId="41" fillId="4" borderId="20" xfId="13" applyNumberFormat="1" applyFont="1" applyFill="1" applyBorder="1" applyAlignment="1" applyProtection="1">
      <alignment horizontal="center" vertical="top"/>
      <protection hidden="1"/>
    </xf>
    <xf numFmtId="0" fontId="41" fillId="4" borderId="21" xfId="13" applyFont="1" applyFill="1" applyBorder="1" applyAlignment="1" applyProtection="1">
      <alignment horizontal="center" vertical="top"/>
      <protection hidden="1"/>
    </xf>
    <xf numFmtId="0" fontId="36" fillId="6" borderId="0" xfId="4" applyFont="1" applyFill="1" applyProtection="1">
      <protection hidden="1"/>
    </xf>
    <xf numFmtId="0" fontId="36" fillId="6" borderId="18" xfId="4" applyFont="1" applyFill="1" applyBorder="1" applyProtection="1">
      <protection hidden="1"/>
    </xf>
    <xf numFmtId="0" fontId="40" fillId="6" borderId="17" xfId="4" applyFont="1" applyFill="1" applyBorder="1" applyAlignment="1" applyProtection="1">
      <alignment horizontal="right"/>
      <protection hidden="1"/>
    </xf>
    <xf numFmtId="0" fontId="40" fillId="6" borderId="0" xfId="4" applyFont="1" applyFill="1" applyAlignment="1" applyProtection="1">
      <alignment horizontal="right"/>
      <protection hidden="1"/>
    </xf>
    <xf numFmtId="0" fontId="40" fillId="6" borderId="0" xfId="4" applyFont="1" applyFill="1" applyAlignment="1" applyProtection="1">
      <alignment horizontal="right" vertical="top"/>
      <protection hidden="1"/>
    </xf>
    <xf numFmtId="0" fontId="18" fillId="6" borderId="0" xfId="4" applyFont="1" applyFill="1" applyProtection="1">
      <protection hidden="1"/>
    </xf>
    <xf numFmtId="0" fontId="35" fillId="6" borderId="0" xfId="4" applyFont="1" applyFill="1" applyProtection="1">
      <protection hidden="1"/>
    </xf>
    <xf numFmtId="0" fontId="37" fillId="6" borderId="0" xfId="4" applyFont="1" applyFill="1" applyAlignment="1" applyProtection="1">
      <alignment horizontal="center"/>
      <protection hidden="1"/>
    </xf>
    <xf numFmtId="0" fontId="37" fillId="6" borderId="0" xfId="4" applyFont="1" applyFill="1" applyProtection="1">
      <protection hidden="1"/>
    </xf>
    <xf numFmtId="43" fontId="35" fillId="6" borderId="0" xfId="4" applyNumberFormat="1" applyFont="1" applyFill="1" applyProtection="1">
      <protection hidden="1"/>
    </xf>
    <xf numFmtId="0" fontId="14" fillId="6" borderId="20" xfId="4" applyFont="1" applyFill="1" applyBorder="1" applyProtection="1">
      <protection hidden="1"/>
    </xf>
    <xf numFmtId="0" fontId="18" fillId="4" borderId="18" xfId="4" applyFont="1" applyFill="1" applyBorder="1" applyProtection="1">
      <protection hidden="1"/>
    </xf>
    <xf numFmtId="0" fontId="18" fillId="4" borderId="18" xfId="4" applyFont="1" applyFill="1" applyBorder="1" applyAlignment="1" applyProtection="1">
      <alignment horizontal="center"/>
      <protection hidden="1"/>
    </xf>
    <xf numFmtId="0" fontId="20" fillId="4" borderId="18" xfId="4" applyFont="1" applyFill="1" applyBorder="1" applyAlignment="1" applyProtection="1">
      <alignment horizontal="center"/>
      <protection hidden="1"/>
    </xf>
    <xf numFmtId="43" fontId="18" fillId="4" borderId="18" xfId="7" applyFont="1" applyFill="1" applyBorder="1" applyAlignment="1" applyProtection="1">
      <alignment horizontal="center"/>
      <protection hidden="1"/>
    </xf>
    <xf numFmtId="4" fontId="18" fillId="4" borderId="18" xfId="4" applyNumberFormat="1" applyFont="1" applyFill="1" applyBorder="1" applyAlignment="1" applyProtection="1">
      <alignment horizontal="center"/>
      <protection hidden="1"/>
    </xf>
    <xf numFmtId="164" fontId="18" fillId="4" borderId="18" xfId="7" applyNumberFormat="1" applyFont="1" applyFill="1" applyBorder="1" applyAlignment="1" applyProtection="1">
      <alignment horizontal="center"/>
      <protection hidden="1"/>
    </xf>
    <xf numFmtId="0" fontId="14" fillId="4" borderId="18" xfId="4" applyFont="1" applyFill="1" applyBorder="1" applyAlignment="1" applyProtection="1">
      <alignment horizontal="center"/>
      <protection hidden="1"/>
    </xf>
    <xf numFmtId="0" fontId="14" fillId="4" borderId="21" xfId="4" applyFont="1" applyFill="1" applyBorder="1" applyProtection="1">
      <protection hidden="1"/>
    </xf>
    <xf numFmtId="0" fontId="11" fillId="14" borderId="0" xfId="4" applyFont="1" applyFill="1" applyProtection="1">
      <protection hidden="1"/>
    </xf>
    <xf numFmtId="0" fontId="13" fillId="14" borderId="0" xfId="4" applyFont="1" applyFill="1" applyProtection="1">
      <protection hidden="1"/>
    </xf>
    <xf numFmtId="0" fontId="14" fillId="14" borderId="0" xfId="4" applyFont="1" applyFill="1" applyProtection="1">
      <protection hidden="1"/>
    </xf>
    <xf numFmtId="0" fontId="18" fillId="14" borderId="0" xfId="4" applyFont="1" applyFill="1" applyProtection="1">
      <protection hidden="1"/>
    </xf>
    <xf numFmtId="0" fontId="18" fillId="14" borderId="0" xfId="4" applyFont="1" applyFill="1" applyAlignment="1" applyProtection="1">
      <alignment horizontal="center"/>
      <protection hidden="1"/>
    </xf>
    <xf numFmtId="164" fontId="18" fillId="14" borderId="0" xfId="4" applyNumberFormat="1" applyFont="1" applyFill="1" applyAlignment="1" applyProtection="1">
      <alignment horizontal="right"/>
      <protection hidden="1"/>
    </xf>
    <xf numFmtId="167" fontId="18" fillId="14" borderId="0" xfId="4" applyNumberFormat="1" applyFont="1" applyFill="1" applyAlignment="1" applyProtection="1">
      <alignment horizontal="right"/>
      <protection hidden="1"/>
    </xf>
    <xf numFmtId="4" fontId="18" fillId="14" borderId="0" xfId="4" applyNumberFormat="1" applyFont="1" applyFill="1" applyAlignment="1" applyProtection="1">
      <alignment horizontal="right"/>
      <protection hidden="1"/>
    </xf>
    <xf numFmtId="0" fontId="39" fillId="6" borderId="16" xfId="3" applyFont="1" applyFill="1" applyBorder="1" applyAlignment="1" applyProtection="1">
      <alignment vertical="center"/>
      <protection hidden="1"/>
    </xf>
    <xf numFmtId="0" fontId="40" fillId="6" borderId="0" xfId="4" applyFont="1" applyFill="1" applyProtection="1">
      <protection hidden="1"/>
    </xf>
    <xf numFmtId="4" fontId="40" fillId="6" borderId="18" xfId="4" applyNumberFormat="1" applyFont="1" applyFill="1" applyBorder="1" applyProtection="1">
      <protection hidden="1"/>
    </xf>
    <xf numFmtId="4" fontId="40" fillId="6" borderId="18" xfId="4" applyNumberFormat="1" applyFont="1" applyFill="1" applyBorder="1" applyAlignment="1" applyProtection="1">
      <alignment horizontal="left"/>
      <protection hidden="1"/>
    </xf>
    <xf numFmtId="0" fontId="17" fillId="14" borderId="0" xfId="4" applyFont="1" applyFill="1" applyAlignment="1" applyProtection="1">
      <alignment vertical="center"/>
      <protection hidden="1"/>
    </xf>
    <xf numFmtId="0" fontId="17" fillId="14" borderId="18" xfId="4" applyFont="1" applyFill="1" applyBorder="1" applyAlignment="1" applyProtection="1">
      <alignment vertical="center"/>
      <protection hidden="1"/>
    </xf>
    <xf numFmtId="0" fontId="18" fillId="14" borderId="17" xfId="4" applyFont="1" applyFill="1" applyBorder="1" applyAlignment="1" applyProtection="1">
      <alignment horizontal="center"/>
      <protection hidden="1"/>
    </xf>
    <xf numFmtId="164" fontId="18" fillId="14" borderId="18" xfId="4" applyNumberFormat="1" applyFont="1" applyFill="1" applyBorder="1" applyAlignment="1" applyProtection="1">
      <alignment horizontal="right"/>
      <protection hidden="1"/>
    </xf>
    <xf numFmtId="164" fontId="10" fillId="14" borderId="0" xfId="4" applyNumberFormat="1" applyFill="1" applyAlignment="1" applyProtection="1">
      <alignment horizontal="right"/>
      <protection hidden="1"/>
    </xf>
    <xf numFmtId="164" fontId="18" fillId="14" borderId="18" xfId="4" applyNumberFormat="1" applyFont="1" applyFill="1" applyBorder="1" applyProtection="1">
      <protection hidden="1"/>
    </xf>
    <xf numFmtId="0" fontId="20" fillId="14" borderId="17" xfId="4" applyFont="1" applyFill="1" applyBorder="1" applyAlignment="1" applyProtection="1">
      <alignment horizontal="center"/>
      <protection hidden="1"/>
    </xf>
    <xf numFmtId="164" fontId="20" fillId="14" borderId="18" xfId="4" applyNumberFormat="1" applyFont="1" applyFill="1" applyBorder="1" applyProtection="1">
      <protection hidden="1"/>
    </xf>
    <xf numFmtId="0" fontId="18" fillId="14" borderId="17" xfId="4" applyFont="1" applyFill="1" applyBorder="1" applyAlignment="1" applyProtection="1">
      <alignment horizontal="right" vertical="center"/>
      <protection hidden="1"/>
    </xf>
    <xf numFmtId="167" fontId="18" fillId="14" borderId="18" xfId="4" applyNumberFormat="1" applyFont="1" applyFill="1" applyBorder="1" applyAlignment="1" applyProtection="1">
      <alignment horizontal="right"/>
      <protection hidden="1"/>
    </xf>
    <xf numFmtId="0" fontId="18" fillId="14" borderId="19" xfId="4" applyFont="1" applyFill="1" applyBorder="1" applyAlignment="1" applyProtection="1">
      <alignment horizontal="center" vertical="center"/>
      <protection hidden="1"/>
    </xf>
    <xf numFmtId="167" fontId="18" fillId="14" borderId="21" xfId="4" applyNumberFormat="1" applyFont="1" applyFill="1" applyBorder="1" applyAlignment="1" applyProtection="1">
      <alignment horizontal="right"/>
      <protection hidden="1"/>
    </xf>
    <xf numFmtId="0" fontId="23" fillId="13" borderId="0" xfId="11" applyFill="1" applyAlignment="1" applyProtection="1">
      <alignment horizontal="left" vertical="center" wrapText="1"/>
      <protection hidden="1"/>
    </xf>
    <xf numFmtId="0" fontId="26" fillId="6" borderId="14" xfId="12" applyFont="1" applyFill="1" applyBorder="1" applyAlignment="1" applyProtection="1">
      <alignment horizontal="center" vertical="center" wrapText="1"/>
      <protection hidden="1"/>
    </xf>
    <xf numFmtId="0" fontId="26" fillId="6" borderId="15" xfId="12" applyFont="1" applyFill="1" applyBorder="1" applyAlignment="1" applyProtection="1">
      <alignment horizontal="center" vertical="center" wrapText="1"/>
      <protection hidden="1"/>
    </xf>
    <xf numFmtId="0" fontId="26" fillId="6" borderId="16" xfId="12" applyFont="1" applyFill="1" applyBorder="1" applyAlignment="1" applyProtection="1">
      <alignment horizontal="left" vertical="center" wrapText="1"/>
      <protection hidden="1"/>
    </xf>
    <xf numFmtId="0" fontId="2" fillId="13" borderId="14" xfId="12" applyFont="1" applyFill="1" applyBorder="1" applyAlignment="1" applyProtection="1">
      <alignment horizontal="left" vertical="center" wrapText="1"/>
      <protection hidden="1"/>
    </xf>
    <xf numFmtId="0" fontId="4" fillId="13" borderId="15" xfId="12" applyFont="1" applyFill="1" applyBorder="1" applyAlignment="1" applyProtection="1">
      <alignment horizontal="left" vertical="center" wrapText="1"/>
      <protection hidden="1"/>
    </xf>
    <xf numFmtId="0" fontId="3" fillId="13" borderId="16" xfId="12" applyFont="1" applyFill="1" applyBorder="1" applyAlignment="1" applyProtection="1">
      <alignment horizontal="left" vertical="center" wrapText="1"/>
      <protection hidden="1"/>
    </xf>
    <xf numFmtId="0" fontId="2" fillId="13" borderId="17" xfId="12" applyFont="1" applyFill="1" applyBorder="1" applyAlignment="1" applyProtection="1">
      <alignment horizontal="left" vertical="center" wrapText="1"/>
      <protection hidden="1"/>
    </xf>
    <xf numFmtId="0" fontId="4" fillId="13" borderId="0" xfId="12" applyFont="1" applyFill="1" applyAlignment="1" applyProtection="1">
      <alignment horizontal="left" vertical="center" wrapText="1"/>
      <protection hidden="1"/>
    </xf>
    <xf numFmtId="0" fontId="3" fillId="13" borderId="18" xfId="12" applyFont="1" applyFill="1" applyBorder="1" applyAlignment="1" applyProtection="1">
      <alignment horizontal="left" vertical="center" wrapText="1"/>
      <protection hidden="1"/>
    </xf>
    <xf numFmtId="0" fontId="3" fillId="13" borderId="0" xfId="12" applyFont="1" applyFill="1" applyAlignment="1" applyProtection="1">
      <alignment vertical="center"/>
      <protection hidden="1"/>
    </xf>
    <xf numFmtId="10" fontId="3" fillId="13" borderId="18" xfId="12" applyNumberFormat="1" applyFont="1" applyFill="1" applyBorder="1" applyAlignment="1" applyProtection="1">
      <alignment horizontal="left" vertical="center" wrapText="1"/>
      <protection hidden="1"/>
    </xf>
    <xf numFmtId="0" fontId="3" fillId="13" borderId="0" xfId="12" applyFont="1" applyFill="1" applyAlignment="1" applyProtection="1">
      <alignment vertical="center" wrapText="1"/>
      <protection hidden="1"/>
    </xf>
    <xf numFmtId="164" fontId="3" fillId="13" borderId="18" xfId="12" applyNumberFormat="1" applyFont="1" applyFill="1" applyBorder="1" applyAlignment="1" applyProtection="1">
      <alignment horizontal="left" vertical="center" wrapText="1"/>
      <protection hidden="1"/>
    </xf>
    <xf numFmtId="176" fontId="3" fillId="13" borderId="18" xfId="12" applyNumberFormat="1" applyFont="1" applyFill="1" applyBorder="1" applyAlignment="1" applyProtection="1">
      <alignment horizontal="left" vertical="center" wrapText="1"/>
      <protection hidden="1"/>
    </xf>
    <xf numFmtId="0" fontId="2" fillId="13" borderId="19" xfId="12" applyFont="1" applyFill="1" applyBorder="1" applyAlignment="1" applyProtection="1">
      <alignment horizontal="left" vertical="center" wrapText="1"/>
      <protection hidden="1"/>
    </xf>
    <xf numFmtId="0" fontId="3" fillId="13" borderId="20" xfId="12" applyFont="1" applyFill="1" applyBorder="1" applyAlignment="1" applyProtection="1">
      <alignment vertical="center" wrapText="1"/>
      <protection hidden="1"/>
    </xf>
    <xf numFmtId="8" fontId="3" fillId="13" borderId="21" xfId="12" applyNumberFormat="1" applyFont="1" applyFill="1" applyBorder="1" applyAlignment="1" applyProtection="1">
      <alignment horizontal="left" vertical="center" wrapText="1"/>
      <protection hidden="1"/>
    </xf>
    <xf numFmtId="43" fontId="21" fillId="4" borderId="18" xfId="7" applyFont="1" applyFill="1" applyBorder="1" applyAlignment="1" applyProtection="1">
      <alignment horizontal="center"/>
      <protection hidden="1"/>
    </xf>
    <xf numFmtId="0" fontId="42" fillId="6" borderId="0" xfId="0" applyFont="1" applyFill="1" applyAlignment="1" applyProtection="1">
      <alignment horizontal="center" vertical="center"/>
      <protection hidden="1"/>
    </xf>
    <xf numFmtId="0" fontId="42" fillId="6" borderId="0" xfId="0" applyFont="1" applyFill="1" applyAlignment="1" applyProtection="1">
      <alignment horizontal="center" vertical="center" wrapText="1"/>
      <protection hidden="1"/>
    </xf>
    <xf numFmtId="0" fontId="2" fillId="0" borderId="0" xfId="0" applyFont="1" applyProtection="1">
      <protection hidden="1"/>
    </xf>
    <xf numFmtId="171" fontId="2" fillId="0" borderId="0" xfId="0" applyNumberFormat="1" applyFont="1" applyProtection="1">
      <protection hidden="1"/>
    </xf>
    <xf numFmtId="0" fontId="2" fillId="0" borderId="0" xfId="0" applyFont="1" applyAlignment="1" applyProtection="1">
      <alignment horizontal="center"/>
      <protection hidden="1"/>
    </xf>
    <xf numFmtId="0" fontId="0" fillId="0" borderId="0" xfId="0" applyProtection="1">
      <protection hidden="1"/>
    </xf>
    <xf numFmtId="49" fontId="2" fillId="0" borderId="0" xfId="0" applyNumberFormat="1" applyFont="1" applyProtection="1">
      <protection hidden="1"/>
    </xf>
    <xf numFmtId="4" fontId="0" fillId="0" borderId="0" xfId="0" applyNumberFormat="1" applyProtection="1">
      <protection hidden="1"/>
    </xf>
    <xf numFmtId="4" fontId="0" fillId="4" borderId="0" xfId="0" applyNumberFormat="1" applyFill="1" applyProtection="1">
      <protection locked="0"/>
    </xf>
    <xf numFmtId="2" fontId="0" fillId="2" borderId="0" xfId="0" applyNumberFormat="1" applyFill="1"/>
    <xf numFmtId="4" fontId="2" fillId="0" borderId="0" xfId="0" applyNumberFormat="1" applyFont="1" applyProtection="1">
      <protection hidden="1"/>
    </xf>
    <xf numFmtId="0" fontId="42" fillId="6" borderId="0" xfId="0" applyFont="1" applyFill="1" applyAlignment="1">
      <alignment horizontal="center" vertical="center" wrapText="1"/>
    </xf>
    <xf numFmtId="4" fontId="40" fillId="6" borderId="0" xfId="4" applyNumberFormat="1" applyFont="1" applyFill="1" applyProtection="1">
      <protection hidden="1"/>
    </xf>
    <xf numFmtId="0" fontId="40" fillId="6" borderId="18" xfId="4" applyFont="1" applyFill="1" applyBorder="1" applyProtection="1">
      <protection hidden="1"/>
    </xf>
    <xf numFmtId="0" fontId="15" fillId="13" borderId="0" xfId="4" applyFont="1" applyFill="1" applyProtection="1">
      <protection hidden="1"/>
    </xf>
    <xf numFmtId="4" fontId="40" fillId="6" borderId="0" xfId="4" applyNumberFormat="1" applyFont="1" applyFill="1" applyAlignment="1" applyProtection="1">
      <alignment horizontal="left"/>
      <protection hidden="1"/>
    </xf>
    <xf numFmtId="0" fontId="45" fillId="13" borderId="17" xfId="4" applyFont="1" applyFill="1" applyBorder="1" applyAlignment="1" applyProtection="1">
      <alignment horizontal="center" vertical="center"/>
      <protection hidden="1"/>
    </xf>
    <xf numFmtId="0" fontId="45" fillId="13" borderId="0" xfId="4" applyFont="1" applyFill="1" applyAlignment="1" applyProtection="1">
      <alignment horizontal="left" vertical="center"/>
      <protection hidden="1"/>
    </xf>
    <xf numFmtId="164" fontId="45" fillId="13" borderId="0" xfId="4" applyNumberFormat="1" applyFont="1" applyFill="1" applyAlignment="1" applyProtection="1">
      <alignment horizontal="right" vertical="center"/>
      <protection hidden="1"/>
    </xf>
    <xf numFmtId="0" fontId="46" fillId="13" borderId="17" xfId="4" applyFont="1" applyFill="1" applyBorder="1" applyAlignment="1" applyProtection="1">
      <alignment horizontal="center"/>
      <protection hidden="1"/>
    </xf>
    <xf numFmtId="166" fontId="46" fillId="13" borderId="0" xfId="6" applyNumberFormat="1" applyFont="1" applyFill="1" applyBorder="1" applyProtection="1">
      <protection hidden="1"/>
    </xf>
    <xf numFmtId="164" fontId="1" fillId="13" borderId="0" xfId="0" applyNumberFormat="1" applyFont="1" applyFill="1" applyProtection="1">
      <protection hidden="1"/>
    </xf>
    <xf numFmtId="4" fontId="46" fillId="13" borderId="0" xfId="4" applyNumberFormat="1" applyFont="1" applyFill="1" applyAlignment="1" applyProtection="1">
      <alignment horizontal="right"/>
      <protection hidden="1"/>
    </xf>
    <xf numFmtId="0" fontId="45" fillId="13" borderId="0" xfId="4" applyFont="1" applyFill="1" applyAlignment="1" applyProtection="1">
      <alignment vertical="center"/>
      <protection hidden="1"/>
    </xf>
    <xf numFmtId="4" fontId="46" fillId="13" borderId="0" xfId="4" applyNumberFormat="1" applyFont="1" applyFill="1" applyProtection="1">
      <protection hidden="1"/>
    </xf>
    <xf numFmtId="4" fontId="10" fillId="13" borderId="0" xfId="4" applyNumberFormat="1" applyFill="1" applyProtection="1">
      <protection hidden="1"/>
    </xf>
    <xf numFmtId="0" fontId="46" fillId="13" borderId="0" xfId="4" applyFont="1" applyFill="1" applyAlignment="1" applyProtection="1">
      <alignment horizontal="center"/>
      <protection hidden="1"/>
    </xf>
    <xf numFmtId="0" fontId="1" fillId="13" borderId="0" xfId="0" applyFont="1" applyFill="1" applyAlignment="1" applyProtection="1">
      <alignment horizontal="left"/>
      <protection hidden="1"/>
    </xf>
    <xf numFmtId="166" fontId="10" fillId="13" borderId="0" xfId="4" applyNumberFormat="1" applyFill="1" applyAlignment="1" applyProtection="1">
      <alignment horizontal="right"/>
      <protection hidden="1"/>
    </xf>
    <xf numFmtId="172" fontId="46" fillId="13" borderId="0" xfId="6" applyNumberFormat="1" applyFont="1" applyFill="1" applyBorder="1" applyProtection="1">
      <protection hidden="1"/>
    </xf>
    <xf numFmtId="173" fontId="10" fillId="13" borderId="0" xfId="4" applyNumberFormat="1" applyFill="1" applyAlignment="1" applyProtection="1">
      <alignment horizontal="right"/>
      <protection hidden="1"/>
    </xf>
    <xf numFmtId="174" fontId="46" fillId="13" borderId="0" xfId="4" applyNumberFormat="1" applyFont="1" applyFill="1" applyProtection="1">
      <protection hidden="1"/>
    </xf>
    <xf numFmtId="0" fontId="47" fillId="13" borderId="17" xfId="4" applyFont="1" applyFill="1" applyBorder="1" applyAlignment="1" applyProtection="1">
      <alignment horizontal="center" vertical="center"/>
      <protection hidden="1"/>
    </xf>
    <xf numFmtId="4" fontId="10" fillId="13" borderId="0" xfId="4" applyNumberFormat="1" applyFill="1" applyAlignment="1" applyProtection="1">
      <alignment horizontal="right"/>
      <protection hidden="1"/>
    </xf>
    <xf numFmtId="0" fontId="46" fillId="13" borderId="17" xfId="4" applyFont="1" applyFill="1" applyBorder="1" applyAlignment="1" applyProtection="1">
      <alignment horizontal="center" vertical="center"/>
      <protection hidden="1"/>
    </xf>
    <xf numFmtId="164" fontId="46" fillId="13" borderId="0" xfId="4" applyNumberFormat="1" applyFont="1" applyFill="1" applyProtection="1">
      <protection hidden="1"/>
    </xf>
    <xf numFmtId="0" fontId="45" fillId="13" borderId="0" xfId="4" applyFont="1" applyFill="1" applyAlignment="1" applyProtection="1">
      <alignment horizontal="center"/>
      <protection hidden="1"/>
    </xf>
    <xf numFmtId="164" fontId="10" fillId="13" borderId="0" xfId="4" applyNumberFormat="1" applyFill="1" applyAlignment="1" applyProtection="1">
      <alignment horizontal="right" vertical="center"/>
      <protection hidden="1"/>
    </xf>
    <xf numFmtId="164" fontId="10" fillId="13" borderId="0" xfId="4" applyNumberFormat="1" applyFill="1" applyAlignment="1" applyProtection="1">
      <alignment vertical="center"/>
      <protection hidden="1"/>
    </xf>
    <xf numFmtId="175" fontId="46" fillId="13" borderId="0" xfId="4" applyNumberFormat="1" applyFont="1" applyFill="1" applyAlignment="1" applyProtection="1">
      <alignment horizontal="right"/>
      <protection hidden="1"/>
    </xf>
    <xf numFmtId="0" fontId="46" fillId="13" borderId="0" xfId="4" applyFont="1" applyFill="1" applyProtection="1">
      <protection hidden="1"/>
    </xf>
    <xf numFmtId="0" fontId="45" fillId="13" borderId="0" xfId="4" applyFont="1" applyFill="1" applyAlignment="1" applyProtection="1">
      <alignment horizontal="center" vertical="center"/>
      <protection hidden="1"/>
    </xf>
    <xf numFmtId="166" fontId="46" fillId="13" borderId="0" xfId="4" applyNumberFormat="1" applyFont="1" applyFill="1" applyProtection="1">
      <protection hidden="1"/>
    </xf>
    <xf numFmtId="4" fontId="10" fillId="13" borderId="0" xfId="4" applyNumberFormat="1" applyFill="1" applyAlignment="1" applyProtection="1">
      <alignment vertical="center"/>
      <protection hidden="1"/>
    </xf>
    <xf numFmtId="4" fontId="10" fillId="13" borderId="0" xfId="4" applyNumberFormat="1" applyFill="1" applyAlignment="1" applyProtection="1">
      <alignment horizontal="right" vertical="center"/>
      <protection hidden="1"/>
    </xf>
    <xf numFmtId="169" fontId="45" fillId="13" borderId="0" xfId="2" applyNumberFormat="1" applyFont="1" applyFill="1" applyBorder="1" applyAlignment="1" applyProtection="1">
      <alignment vertical="center"/>
      <protection hidden="1"/>
    </xf>
    <xf numFmtId="0" fontId="48" fillId="13" borderId="17" xfId="4" applyFont="1" applyFill="1" applyBorder="1" applyAlignment="1" applyProtection="1">
      <alignment horizontal="center"/>
      <protection hidden="1"/>
    </xf>
    <xf numFmtId="164" fontId="48" fillId="13" borderId="0" xfId="7" applyNumberFormat="1" applyFont="1" applyFill="1" applyBorder="1" applyAlignment="1" applyProtection="1">
      <protection hidden="1"/>
    </xf>
    <xf numFmtId="0" fontId="10" fillId="13" borderId="17" xfId="4" applyFill="1" applyBorder="1" applyProtection="1">
      <protection hidden="1"/>
    </xf>
    <xf numFmtId="0" fontId="10" fillId="13" borderId="0" xfId="4" applyFill="1" applyProtection="1">
      <protection hidden="1"/>
    </xf>
    <xf numFmtId="0" fontId="10" fillId="13" borderId="19" xfId="4" applyFill="1" applyBorder="1" applyProtection="1">
      <protection hidden="1"/>
    </xf>
    <xf numFmtId="0" fontId="10" fillId="13" borderId="20" xfId="4" applyFill="1" applyBorder="1" applyProtection="1">
      <protection hidden="1"/>
    </xf>
    <xf numFmtId="4" fontId="0" fillId="0" borderId="0" xfId="0" applyNumberFormat="1" applyProtection="1">
      <protection locked="0"/>
    </xf>
    <xf numFmtId="0" fontId="0" fillId="2" borderId="0" xfId="0" applyFill="1" applyAlignment="1">
      <alignment horizontal="center" vertical="center"/>
    </xf>
    <xf numFmtId="7" fontId="0" fillId="2" borderId="0" xfId="0" applyNumberFormat="1" applyFill="1"/>
    <xf numFmtId="2" fontId="40" fillId="6" borderId="0" xfId="4" applyNumberFormat="1" applyFont="1" applyFill="1" applyAlignment="1" applyProtection="1">
      <alignment horizontal="center" vertical="center"/>
      <protection hidden="1"/>
    </xf>
    <xf numFmtId="4" fontId="0" fillId="0" borderId="0" xfId="0" applyNumberFormat="1" applyAlignment="1" applyProtection="1">
      <alignment horizontal="right"/>
      <protection hidden="1"/>
    </xf>
    <xf numFmtId="4" fontId="2" fillId="0" borderId="0" xfId="0" applyNumberFormat="1" applyFont="1" applyAlignment="1" applyProtection="1">
      <alignment horizontal="right"/>
      <protection hidden="1"/>
    </xf>
    <xf numFmtId="0" fontId="2" fillId="0" borderId="0" xfId="0" applyFont="1" applyAlignment="1" applyProtection="1">
      <alignment horizontal="right"/>
      <protection hidden="1"/>
    </xf>
    <xf numFmtId="0" fontId="2" fillId="0" borderId="0" xfId="0" applyFont="1" applyAlignment="1" applyProtection="1">
      <alignment horizontal="center" vertical="center"/>
      <protection hidden="1"/>
    </xf>
    <xf numFmtId="49" fontId="49" fillId="0" borderId="0" xfId="0" applyNumberFormat="1" applyFont="1" applyAlignment="1" applyProtection="1">
      <alignment horizontal="center" vertical="center"/>
      <protection locked="0"/>
    </xf>
    <xf numFmtId="4" fontId="0" fillId="4" borderId="0" xfId="0" applyNumberFormat="1" applyFill="1" applyAlignment="1" applyProtection="1">
      <alignment horizontal="right"/>
      <protection locked="0"/>
    </xf>
    <xf numFmtId="0" fontId="4" fillId="13" borderId="0" xfId="3" applyFont="1" applyFill="1" applyAlignment="1" applyProtection="1">
      <alignment horizontal="left" vertical="center" wrapText="1"/>
      <protection hidden="1"/>
    </xf>
    <xf numFmtId="0" fontId="4" fillId="13" borderId="18" xfId="3" applyFont="1" applyFill="1" applyBorder="1" applyAlignment="1" applyProtection="1">
      <alignment horizontal="left" vertical="center" wrapText="1"/>
      <protection hidden="1"/>
    </xf>
    <xf numFmtId="0" fontId="33" fillId="13" borderId="17" xfId="3" applyFont="1" applyFill="1" applyBorder="1" applyAlignment="1" applyProtection="1">
      <alignment vertical="center" wrapText="1"/>
      <protection hidden="1"/>
    </xf>
    <xf numFmtId="0" fontId="33" fillId="13" borderId="0" xfId="3" applyFont="1" applyFill="1" applyAlignment="1" applyProtection="1">
      <alignment vertical="center" wrapText="1"/>
      <protection hidden="1"/>
    </xf>
    <xf numFmtId="0" fontId="33" fillId="13" borderId="18" xfId="3" applyFont="1" applyFill="1" applyBorder="1" applyAlignment="1" applyProtection="1">
      <alignment vertical="center" wrapText="1"/>
      <protection hidden="1"/>
    </xf>
    <xf numFmtId="0" fontId="30" fillId="13" borderId="11" xfId="11" applyFont="1" applyFill="1" applyBorder="1" applyAlignment="1" applyProtection="1">
      <alignment horizontal="left" vertical="center" wrapText="1"/>
      <protection hidden="1"/>
    </xf>
    <xf numFmtId="0" fontId="30" fillId="13" borderId="12" xfId="11" applyFont="1" applyFill="1" applyBorder="1" applyAlignment="1" applyProtection="1">
      <alignment horizontal="left" vertical="center" wrapText="1"/>
      <protection hidden="1"/>
    </xf>
    <xf numFmtId="0" fontId="30" fillId="13" borderId="13" xfId="11" applyFont="1" applyFill="1" applyBorder="1" applyAlignment="1" applyProtection="1">
      <alignment horizontal="left" vertical="center" wrapText="1"/>
      <protection hidden="1"/>
    </xf>
    <xf numFmtId="0" fontId="32" fillId="6" borderId="14" xfId="3" applyFont="1" applyFill="1" applyBorder="1" applyAlignment="1" applyProtection="1">
      <alignment horizontal="center" vertical="center"/>
      <protection hidden="1"/>
    </xf>
    <xf numFmtId="0" fontId="32" fillId="6" borderId="15" xfId="3" applyFont="1" applyFill="1" applyBorder="1" applyAlignment="1" applyProtection="1">
      <alignment horizontal="center" vertical="center"/>
      <protection hidden="1"/>
    </xf>
    <xf numFmtId="0" fontId="32" fillId="6" borderId="16" xfId="3" applyFont="1" applyFill="1" applyBorder="1" applyAlignment="1" applyProtection="1">
      <alignment horizontal="center" vertical="center"/>
      <protection hidden="1"/>
    </xf>
    <xf numFmtId="0" fontId="36" fillId="6" borderId="17" xfId="4" applyFont="1" applyFill="1" applyBorder="1" applyAlignment="1" applyProtection="1">
      <alignment horizontal="center"/>
      <protection hidden="1"/>
    </xf>
    <xf numFmtId="0" fontId="36" fillId="6" borderId="0" xfId="4" applyFont="1" applyFill="1" applyAlignment="1" applyProtection="1">
      <alignment horizontal="center"/>
      <protection hidden="1"/>
    </xf>
    <xf numFmtId="0" fontId="39" fillId="6" borderId="17" xfId="3" applyFont="1" applyFill="1" applyBorder="1" applyAlignment="1" applyProtection="1">
      <alignment horizontal="center" vertical="center"/>
      <protection hidden="1"/>
    </xf>
    <xf numFmtId="0" fontId="39" fillId="6" borderId="0" xfId="3" applyFont="1" applyFill="1" applyAlignment="1" applyProtection="1">
      <alignment horizontal="center" vertical="center"/>
      <protection hidden="1"/>
    </xf>
    <xf numFmtId="0" fontId="39" fillId="6" borderId="18" xfId="3" applyFont="1" applyFill="1" applyBorder="1" applyAlignment="1" applyProtection="1">
      <alignment horizontal="center" vertical="center"/>
      <protection hidden="1"/>
    </xf>
    <xf numFmtId="0" fontId="39" fillId="6" borderId="17" xfId="5" applyFont="1" applyFill="1" applyBorder="1" applyAlignment="1" applyProtection="1">
      <alignment horizontal="center" vertical="center"/>
      <protection hidden="1"/>
    </xf>
    <xf numFmtId="0" fontId="39" fillId="6" borderId="0" xfId="5" applyFont="1" applyFill="1" applyAlignment="1" applyProtection="1">
      <alignment horizontal="center" vertical="center"/>
      <protection hidden="1"/>
    </xf>
    <xf numFmtId="0" fontId="39" fillId="6" borderId="18" xfId="5" applyFont="1" applyFill="1" applyBorder="1" applyAlignment="1" applyProtection="1">
      <alignment horizontal="center" vertical="center"/>
      <protection hidden="1"/>
    </xf>
    <xf numFmtId="0" fontId="32" fillId="6" borderId="17" xfId="13" applyFont="1" applyFill="1" applyBorder="1" applyAlignment="1" applyProtection="1">
      <alignment horizontal="center" vertical="center"/>
      <protection hidden="1"/>
    </xf>
    <xf numFmtId="0" fontId="32" fillId="6" borderId="0" xfId="13" applyFont="1" applyFill="1" applyAlignment="1" applyProtection="1">
      <alignment horizontal="center" vertical="center"/>
      <protection hidden="1"/>
    </xf>
    <xf numFmtId="0" fontId="32" fillId="6" borderId="18" xfId="13" applyFont="1" applyFill="1" applyBorder="1" applyAlignment="1" applyProtection="1">
      <alignment horizontal="center" vertical="center"/>
      <protection hidden="1"/>
    </xf>
    <xf numFmtId="0" fontId="44" fillId="13" borderId="17" xfId="4" applyFont="1" applyFill="1" applyBorder="1" applyAlignment="1" applyProtection="1">
      <alignment horizontal="left" vertical="center"/>
      <protection hidden="1"/>
    </xf>
    <xf numFmtId="0" fontId="44" fillId="13" borderId="0" xfId="4" applyFont="1" applyFill="1" applyAlignment="1" applyProtection="1">
      <alignment horizontal="left" vertical="center"/>
      <protection hidden="1"/>
    </xf>
    <xf numFmtId="0" fontId="40" fillId="6" borderId="17" xfId="4" applyFont="1" applyFill="1" applyBorder="1" applyAlignment="1" applyProtection="1">
      <alignment horizontal="right"/>
      <protection hidden="1"/>
    </xf>
    <xf numFmtId="0" fontId="40" fillId="6" borderId="0" xfId="4" applyFont="1" applyFill="1" applyAlignment="1" applyProtection="1">
      <alignment horizontal="right"/>
      <protection hidden="1"/>
    </xf>
    <xf numFmtId="0" fontId="40" fillId="6" borderId="0" xfId="4" applyFont="1" applyFill="1" applyAlignment="1" applyProtection="1">
      <alignment horizontal="center"/>
      <protection hidden="1"/>
    </xf>
    <xf numFmtId="0" fontId="40" fillId="6" borderId="0" xfId="4" applyFont="1" applyFill="1" applyAlignment="1" applyProtection="1">
      <alignment horizontal="left"/>
      <protection hidden="1"/>
    </xf>
    <xf numFmtId="0" fontId="46" fillId="13" borderId="0" xfId="4" applyFont="1" applyFill="1" applyAlignment="1" applyProtection="1">
      <alignment horizontal="left"/>
      <protection hidden="1"/>
    </xf>
    <xf numFmtId="0" fontId="1" fillId="13" borderId="0" xfId="0" applyFont="1" applyFill="1" applyAlignment="1" applyProtection="1">
      <alignment horizontal="left"/>
      <protection hidden="1"/>
    </xf>
    <xf numFmtId="0" fontId="45" fillId="13" borderId="0" xfId="4" applyFont="1" applyFill="1" applyAlignment="1" applyProtection="1">
      <alignment horizontal="left" vertical="center"/>
      <protection hidden="1"/>
    </xf>
    <xf numFmtId="0" fontId="46" fillId="13" borderId="0" xfId="4" applyFont="1" applyFill="1" applyAlignment="1" applyProtection="1">
      <alignment horizontal="left" vertical="center"/>
      <protection hidden="1"/>
    </xf>
    <xf numFmtId="0" fontId="10" fillId="13" borderId="0" xfId="4" applyFill="1" applyAlignment="1" applyProtection="1">
      <alignment horizontal="left" vertical="center"/>
      <protection hidden="1"/>
    </xf>
    <xf numFmtId="0" fontId="1" fillId="13" borderId="0" xfId="0" applyFont="1" applyFill="1" applyAlignment="1" applyProtection="1">
      <alignment horizontal="left" vertical="center"/>
      <protection hidden="1"/>
    </xf>
    <xf numFmtId="0" fontId="46" fillId="13" borderId="0" xfId="4" applyFont="1" applyFill="1" applyAlignment="1" applyProtection="1">
      <alignment horizontal="center"/>
      <protection hidden="1"/>
    </xf>
    <xf numFmtId="0" fontId="10" fillId="13" borderId="0" xfId="4" applyFill="1" applyAlignment="1" applyProtection="1">
      <alignment horizontal="left"/>
      <protection hidden="1"/>
    </xf>
    <xf numFmtId="0" fontId="10" fillId="13" borderId="0" xfId="4" applyFill="1" applyAlignment="1" applyProtection="1">
      <alignment horizontal="center"/>
      <protection hidden="1"/>
    </xf>
    <xf numFmtId="0" fontId="2" fillId="13" borderId="0" xfId="0" applyFont="1" applyFill="1" applyAlignment="1" applyProtection="1">
      <alignment horizontal="left"/>
      <protection hidden="1"/>
    </xf>
    <xf numFmtId="0" fontId="29" fillId="14" borderId="0" xfId="0" applyFont="1" applyFill="1" applyAlignment="1" applyProtection="1">
      <alignment horizontal="left"/>
      <protection hidden="1"/>
    </xf>
    <xf numFmtId="0" fontId="40" fillId="6" borderId="17" xfId="4" applyFont="1" applyFill="1" applyBorder="1" applyAlignment="1" applyProtection="1">
      <alignment horizontal="center"/>
      <protection hidden="1"/>
    </xf>
    <xf numFmtId="0" fontId="40" fillId="6" borderId="18" xfId="4" applyFont="1" applyFill="1" applyBorder="1" applyAlignment="1" applyProtection="1">
      <alignment horizontal="center"/>
      <protection hidden="1"/>
    </xf>
    <xf numFmtId="0" fontId="0" fillId="14" borderId="0" xfId="0" applyFill="1" applyAlignment="1" applyProtection="1">
      <alignment horizontal="left"/>
      <protection hidden="1"/>
    </xf>
    <xf numFmtId="170" fontId="40" fillId="6" borderId="0" xfId="4" applyNumberFormat="1" applyFont="1" applyFill="1" applyAlignment="1" applyProtection="1">
      <alignment horizontal="left" vertical="top"/>
      <protection hidden="1"/>
    </xf>
    <xf numFmtId="0" fontId="43" fillId="6" borderId="17" xfId="4" applyFont="1" applyFill="1" applyBorder="1" applyAlignment="1" applyProtection="1">
      <alignment horizontal="center" vertical="center"/>
      <protection hidden="1"/>
    </xf>
    <xf numFmtId="0" fontId="43" fillId="6" borderId="0" xfId="4" applyFont="1" applyFill="1" applyAlignment="1" applyProtection="1">
      <alignment horizontal="center" vertical="center"/>
      <protection hidden="1"/>
    </xf>
    <xf numFmtId="0" fontId="43" fillId="6" borderId="18" xfId="4" applyFont="1" applyFill="1" applyBorder="1" applyAlignment="1" applyProtection="1">
      <alignment horizontal="center" vertical="center"/>
      <protection hidden="1"/>
    </xf>
    <xf numFmtId="0" fontId="17" fillId="14" borderId="0" xfId="4" applyFont="1" applyFill="1" applyAlignment="1" applyProtection="1">
      <alignment horizontal="center" vertical="center" wrapText="1"/>
      <protection hidden="1"/>
    </xf>
    <xf numFmtId="0" fontId="18" fillId="14" borderId="0" xfId="4" applyFont="1" applyFill="1" applyAlignment="1" applyProtection="1">
      <alignment horizontal="left"/>
      <protection hidden="1"/>
    </xf>
    <xf numFmtId="0" fontId="18" fillId="14" borderId="0" xfId="4" applyFont="1" applyFill="1" applyAlignment="1" applyProtection="1">
      <alignment horizontal="center"/>
      <protection hidden="1"/>
    </xf>
    <xf numFmtId="0" fontId="16" fillId="14" borderId="0" xfId="4" applyFont="1" applyFill="1" applyAlignment="1" applyProtection="1">
      <alignment horizontal="left" vertical="center"/>
      <protection hidden="1"/>
    </xf>
    <xf numFmtId="0" fontId="0" fillId="14" borderId="20" xfId="0" applyFill="1" applyBorder="1" applyAlignment="1" applyProtection="1">
      <alignment horizontal="left" vertical="center"/>
      <protection hidden="1"/>
    </xf>
    <xf numFmtId="0" fontId="18" fillId="14" borderId="17" xfId="4" applyFont="1" applyFill="1" applyBorder="1" applyAlignment="1" applyProtection="1">
      <alignment horizontal="center"/>
      <protection hidden="1"/>
    </xf>
    <xf numFmtId="0" fontId="18" fillId="14" borderId="18" xfId="4" applyFont="1" applyFill="1" applyBorder="1" applyAlignment="1" applyProtection="1">
      <alignment horizontal="center"/>
      <protection hidden="1"/>
    </xf>
    <xf numFmtId="164" fontId="18" fillId="14" borderId="0" xfId="4" applyNumberFormat="1" applyFont="1" applyFill="1" applyAlignment="1" applyProtection="1">
      <alignment horizontal="right"/>
      <protection hidden="1"/>
    </xf>
    <xf numFmtId="164" fontId="17" fillId="14" borderId="18" xfId="4" applyNumberFormat="1" applyFont="1" applyFill="1" applyBorder="1" applyAlignment="1" applyProtection="1">
      <alignment horizontal="center" vertical="center" wrapText="1"/>
      <protection hidden="1"/>
    </xf>
    <xf numFmtId="0" fontId="17" fillId="14" borderId="17" xfId="4" applyFont="1" applyFill="1" applyBorder="1" applyAlignment="1" applyProtection="1">
      <alignment horizontal="left" vertical="center"/>
      <protection hidden="1"/>
    </xf>
    <xf numFmtId="0" fontId="17" fillId="14" borderId="0" xfId="4" applyFont="1" applyFill="1" applyAlignment="1" applyProtection="1">
      <alignment horizontal="left" vertical="center"/>
      <protection hidden="1"/>
    </xf>
    <xf numFmtId="0" fontId="17" fillId="14" borderId="0" xfId="4" applyFont="1" applyFill="1" applyAlignment="1" applyProtection="1">
      <alignment horizontal="center" vertical="center"/>
      <protection hidden="1"/>
    </xf>
    <xf numFmtId="0" fontId="16" fillId="14" borderId="17" xfId="4" applyFont="1" applyFill="1" applyBorder="1" applyAlignment="1" applyProtection="1">
      <alignment horizontal="center" vertical="center"/>
      <protection hidden="1"/>
    </xf>
    <xf numFmtId="0" fontId="16" fillId="14" borderId="0" xfId="4" applyFont="1" applyFill="1" applyAlignment="1" applyProtection="1">
      <alignment horizontal="center" vertical="center"/>
      <protection hidden="1"/>
    </xf>
    <xf numFmtId="164" fontId="0" fillId="14" borderId="0" xfId="0" applyNumberFormat="1" applyFill="1" applyAlignment="1" applyProtection="1">
      <alignment horizontal="right"/>
      <protection hidden="1"/>
    </xf>
    <xf numFmtId="0" fontId="3" fillId="14" borderId="17" xfId="0" applyFont="1" applyFill="1" applyBorder="1" applyAlignment="1" applyProtection="1">
      <alignment horizontal="left"/>
      <protection hidden="1"/>
    </xf>
    <xf numFmtId="0" fontId="3" fillId="14" borderId="0" xfId="0" applyFont="1" applyFill="1" applyAlignment="1" applyProtection="1">
      <alignment horizontal="left"/>
      <protection hidden="1"/>
    </xf>
    <xf numFmtId="0" fontId="20" fillId="14" borderId="17" xfId="4" applyFont="1" applyFill="1" applyBorder="1" applyAlignment="1" applyProtection="1">
      <alignment horizontal="left"/>
      <protection hidden="1"/>
    </xf>
    <xf numFmtId="0" fontId="20" fillId="14" borderId="0" xfId="4" applyFont="1" applyFill="1" applyAlignment="1" applyProtection="1">
      <alignment horizontal="left"/>
      <protection hidden="1"/>
    </xf>
    <xf numFmtId="0" fontId="20" fillId="14" borderId="18" xfId="4" applyFont="1" applyFill="1" applyBorder="1" applyAlignment="1" applyProtection="1">
      <alignment horizontal="left"/>
      <protection hidden="1"/>
    </xf>
    <xf numFmtId="0" fontId="19" fillId="14" borderId="17" xfId="4" applyFont="1" applyFill="1" applyBorder="1" applyAlignment="1" applyProtection="1">
      <alignment horizontal="center" vertical="center"/>
      <protection hidden="1"/>
    </xf>
    <xf numFmtId="0" fontId="19" fillId="14" borderId="0" xfId="4" applyFont="1" applyFill="1" applyAlignment="1" applyProtection="1">
      <alignment horizontal="center" vertical="center"/>
      <protection hidden="1"/>
    </xf>
    <xf numFmtId="0" fontId="19" fillId="14" borderId="18" xfId="4" applyFont="1" applyFill="1" applyBorder="1" applyAlignment="1" applyProtection="1">
      <alignment horizontal="center" vertical="center"/>
      <protection hidden="1"/>
    </xf>
    <xf numFmtId="0" fontId="18" fillId="14" borderId="17" xfId="4" applyFont="1" applyFill="1" applyBorder="1" applyAlignment="1" applyProtection="1">
      <alignment horizontal="left"/>
      <protection hidden="1"/>
    </xf>
    <xf numFmtId="0" fontId="0" fillId="14" borderId="18" xfId="0" applyFill="1" applyBorder="1" applyAlignment="1" applyProtection="1">
      <alignment horizontal="left"/>
      <protection hidden="1"/>
    </xf>
    <xf numFmtId="0" fontId="2" fillId="14" borderId="0" xfId="0" applyFont="1" applyFill="1" applyAlignment="1" applyProtection="1">
      <alignment horizontal="left"/>
      <protection hidden="1"/>
    </xf>
    <xf numFmtId="0" fontId="18" fillId="0" borderId="0" xfId="4" applyFont="1" applyAlignment="1" applyProtection="1">
      <alignment horizontal="left"/>
      <protection hidden="1"/>
    </xf>
    <xf numFmtId="0" fontId="3" fillId="0" borderId="0" xfId="0" applyFont="1" applyAlignment="1">
      <alignment horizontal="left"/>
    </xf>
    <xf numFmtId="0" fontId="14" fillId="0" borderId="0" xfId="4" applyFont="1" applyAlignment="1" applyProtection="1">
      <alignment horizontal="left"/>
      <protection hidden="1"/>
    </xf>
    <xf numFmtId="0" fontId="14" fillId="0" borderId="0" xfId="4" applyFont="1" applyAlignment="1" applyProtection="1">
      <alignment horizontal="center" wrapText="1"/>
      <protection hidden="1"/>
    </xf>
    <xf numFmtId="0" fontId="0" fillId="0" borderId="0" xfId="0" applyAlignment="1">
      <alignment horizontal="left"/>
    </xf>
    <xf numFmtId="0" fontId="17" fillId="0" borderId="0" xfId="4" applyFont="1" applyAlignment="1" applyProtection="1">
      <alignment horizontal="left" vertical="center"/>
      <protection hidden="1"/>
    </xf>
    <xf numFmtId="0" fontId="18" fillId="0" borderId="0" xfId="4" applyFont="1" applyAlignment="1" applyProtection="1">
      <alignment horizontal="left" vertical="center"/>
      <protection hidden="1"/>
    </xf>
    <xf numFmtId="0" fontId="10" fillId="0" borderId="0" xfId="4" applyAlignment="1" applyProtection="1">
      <alignment horizontal="left" vertical="center"/>
      <protection hidden="1"/>
    </xf>
    <xf numFmtId="0" fontId="9" fillId="0" borderId="0" xfId="3" applyAlignment="1" applyProtection="1">
      <alignment horizontal="center"/>
      <protection hidden="1"/>
    </xf>
    <xf numFmtId="0" fontId="12" fillId="0" borderId="0" xfId="3" applyFont="1" applyAlignment="1" applyProtection="1">
      <alignment horizontal="center" vertical="center"/>
      <protection hidden="1"/>
    </xf>
    <xf numFmtId="0" fontId="4" fillId="0" borderId="0" xfId="5" applyFont="1" applyAlignment="1" applyProtection="1">
      <alignment horizontal="center" vertical="center"/>
      <protection hidden="1"/>
    </xf>
    <xf numFmtId="0" fontId="15" fillId="0" borderId="0" xfId="4" applyFont="1" applyAlignment="1" applyProtection="1">
      <alignment horizontal="center" vertical="center"/>
      <protection hidden="1"/>
    </xf>
    <xf numFmtId="0" fontId="14" fillId="0" borderId="0" xfId="4" applyFont="1" applyAlignment="1" applyProtection="1">
      <alignment horizontal="center"/>
      <protection hidden="1"/>
    </xf>
    <xf numFmtId="0" fontId="14" fillId="0" borderId="0" xfId="4" applyFont="1" applyAlignment="1" applyProtection="1">
      <alignment horizontal="right"/>
      <protection hidden="1"/>
    </xf>
    <xf numFmtId="0" fontId="15" fillId="0" borderId="0" xfId="4" applyFont="1" applyAlignment="1" applyProtection="1">
      <alignment horizontal="center"/>
      <protection hidden="1"/>
    </xf>
  </cellXfs>
  <cellStyles count="14">
    <cellStyle name="Comma" xfId="1" builtinId="3"/>
    <cellStyle name="Comma 2" xfId="7" xr:uid="{FE914331-7E1D-4D30-AC22-8B866E794CE1}"/>
    <cellStyle name="Currency" xfId="9" builtinId="4"/>
    <cellStyle name="Normal" xfId="0" builtinId="0"/>
    <cellStyle name="Normal 10 2" xfId="5" xr:uid="{19ED9B75-E4C1-4FCB-871A-5C3B033CF492}"/>
    <cellStyle name="Normal 124 3" xfId="3" xr:uid="{36D54390-4BCB-4298-87DA-0BD018B1FBD6}"/>
    <cellStyle name="Normal 2" xfId="4" xr:uid="{95A75455-EE54-49F1-A807-9C056156E23F}"/>
    <cellStyle name="Normal 2 2" xfId="13" xr:uid="{623A81FC-9F5F-4FDA-98B2-2487B2AB0B5D}"/>
    <cellStyle name="Normal 2 3" xfId="12" xr:uid="{FB503C74-392A-4040-9C5F-46686CB7D1F3}"/>
    <cellStyle name="Normal 3" xfId="8" xr:uid="{8CC44A8C-C081-43B7-A8BF-110E116FCD58}"/>
    <cellStyle name="Normal 4" xfId="10" xr:uid="{6FFE08B3-CEB8-4717-9CDF-7EAD113F5BD6}"/>
    <cellStyle name="Normal 4 2" xfId="11" xr:uid="{C4C946BE-440A-4C33-AACD-84E30B6A009E}"/>
    <cellStyle name="Percent" xfId="2" builtinId="5"/>
    <cellStyle name="Percent 2" xfId="6" xr:uid="{BA0CA49C-B988-4069-83C0-8F015E57A36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image001.png@01D7F324.6173CBF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34</xdr:row>
      <xdr:rowOff>28574</xdr:rowOff>
    </xdr:from>
    <xdr:to>
      <xdr:col>5</xdr:col>
      <xdr:colOff>85282</xdr:colOff>
      <xdr:row>35</xdr:row>
      <xdr:rowOff>114299</xdr:rowOff>
    </xdr:to>
    <xdr:pic>
      <xdr:nvPicPr>
        <xdr:cNvPr id="2" name="Picture 1">
          <a:extLst>
            <a:ext uri="{FF2B5EF4-FFF2-40B4-BE49-F238E27FC236}">
              <a16:creationId xmlns:a16="http://schemas.microsoft.com/office/drawing/2014/main" id="{8FB540C7-0B11-9DCB-76ED-7A58CC64993D}"/>
            </a:ext>
          </a:extLst>
        </xdr:cNvPr>
        <xdr:cNvPicPr>
          <a:picLocks noChangeAspect="1"/>
        </xdr:cNvPicPr>
      </xdr:nvPicPr>
      <xdr:blipFill>
        <a:blip xmlns:r="http://schemas.openxmlformats.org/officeDocument/2006/relationships" r:embed="rId1"/>
        <a:stretch>
          <a:fillRect/>
        </a:stretch>
      </xdr:blipFill>
      <xdr:spPr>
        <a:xfrm>
          <a:off x="5181600" y="7429499"/>
          <a:ext cx="4904932" cy="115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228600</xdr:colOff>
      <xdr:row>34</xdr:row>
      <xdr:rowOff>104775</xdr:rowOff>
    </xdr:to>
    <xdr:pic>
      <xdr:nvPicPr>
        <xdr:cNvPr id="2" name="Picture 1">
          <a:extLst>
            <a:ext uri="{FF2B5EF4-FFF2-40B4-BE49-F238E27FC236}">
              <a16:creationId xmlns:a16="http://schemas.microsoft.com/office/drawing/2014/main" id="{915B4B45-8074-46EC-88AC-B2A188B9294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3810000"/>
          <a:ext cx="6410325"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chool%20Funding\2012\2012-23-09%20Simul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mily.Gephart/AppData/Local/Microsoft/Windows/Temporary%20Internet%20Files/Content.Outlook/QYEY5KIV/Transportation%20Funding%20Master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ed ADM"/>
      <sheetName val="By District of Residence"/>
      <sheetName val="FY13"/>
      <sheetName val="2010 Y-2"/>
      <sheetName val="FY2011 Revenue"/>
      <sheetName val="Categorical"/>
      <sheetName val="SD1CY11"/>
      <sheetName val="TPP School Operating"/>
      <sheetName val="Sheet2"/>
      <sheetName val="Tiered Aid"/>
      <sheetName val="Single formula"/>
      <sheetName val="Single formula TPP"/>
      <sheetName val="Sheet4"/>
      <sheetName val="Sheet1"/>
      <sheetName val="regression"/>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sheetName val="Instructions"/>
      <sheetName val="Sq miles"/>
      <sheetName val="Reg Ed Buses"/>
      <sheetName val="Program"/>
      <sheetName val="SS Wealth"/>
      <sheetName val="Prev T1T2"/>
      <sheetName val="Current T1"/>
      <sheetName val="CS riders"/>
      <sheetName val="Data summary"/>
      <sheetName val="Constants"/>
      <sheetName val="Costs"/>
      <sheetName val="Efficiency"/>
      <sheetName val="Other Type $"/>
      <sheetName val="Wealth and density"/>
      <sheetName val="Formula"/>
      <sheetName val="Sheet1"/>
      <sheetName val="Sheet2"/>
      <sheetName val="rider check sheet 10"/>
      <sheetName val="CS IRNs"/>
      <sheetName val="Sheet3"/>
      <sheetName val="Year end cost data summary"/>
    </sheetNames>
    <sheetDataSet>
      <sheetData sheetId="0"/>
      <sheetData sheetId="1"/>
      <sheetData sheetId="2"/>
      <sheetData sheetId="3"/>
      <sheetData sheetId="4"/>
      <sheetData sheetId="5"/>
      <sheetData sheetId="6"/>
      <sheetData sheetId="7">
        <row r="1">
          <cell r="A1">
            <v>1</v>
          </cell>
        </row>
      </sheetData>
      <sheetData sheetId="8"/>
      <sheetData sheetId="9">
        <row r="1">
          <cell r="A1">
            <v>1</v>
          </cell>
        </row>
      </sheetData>
      <sheetData sheetId="10">
        <row r="46">
          <cell r="B46">
            <v>273.6264195</v>
          </cell>
        </row>
        <row r="47">
          <cell r="B47">
            <v>273.6264195</v>
          </cell>
        </row>
        <row r="48">
          <cell r="B48">
            <v>390.89488499999999</v>
          </cell>
        </row>
        <row r="49">
          <cell r="B49">
            <v>390.89488499999999</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FA91-106F-46C3-A43B-C457D3423810}">
  <sheetPr>
    <tabColor rgb="FF002060"/>
    <pageSetUpPr fitToPage="1"/>
  </sheetPr>
  <dimension ref="A1:K33"/>
  <sheetViews>
    <sheetView zoomScaleNormal="100" workbookViewId="0">
      <selection activeCell="B9" sqref="B9:C9"/>
    </sheetView>
  </sheetViews>
  <sheetFormatPr defaultColWidth="9.140625" defaultRowHeight="12.75" x14ac:dyDescent="0.2"/>
  <cols>
    <col min="1" max="1" width="20.140625" style="146" customWidth="1"/>
    <col min="2" max="2" width="71.42578125" style="138" customWidth="1"/>
    <col min="3" max="3" width="41.5703125" style="138" customWidth="1"/>
    <col min="4" max="16384" width="9.140625" style="138"/>
  </cols>
  <sheetData>
    <row r="1" spans="1:11" ht="47.25" customHeight="1" thickBot="1" x14ac:dyDescent="0.25">
      <c r="A1" s="286" t="s">
        <v>2751</v>
      </c>
      <c r="B1" s="287"/>
      <c r="C1" s="288"/>
      <c r="D1" s="200"/>
      <c r="E1" s="200"/>
      <c r="F1" s="200"/>
      <c r="G1" s="200"/>
      <c r="H1" s="200"/>
      <c r="I1" s="200"/>
      <c r="J1" s="200"/>
      <c r="K1" s="200"/>
    </row>
    <row r="2" spans="1:11" ht="30" customHeight="1" x14ac:dyDescent="0.2">
      <c r="A2" s="289" t="s">
        <v>2725</v>
      </c>
      <c r="B2" s="290"/>
      <c r="C2" s="291"/>
    </row>
    <row r="3" spans="1:11" ht="33.75" customHeight="1" x14ac:dyDescent="0.2">
      <c r="A3" s="139">
        <v>1</v>
      </c>
      <c r="B3" s="281" t="s">
        <v>2726</v>
      </c>
      <c r="C3" s="282"/>
    </row>
    <row r="4" spans="1:11" ht="34.5" customHeight="1" x14ac:dyDescent="0.2">
      <c r="A4" s="139">
        <v>2</v>
      </c>
      <c r="B4" s="281" t="s">
        <v>2727</v>
      </c>
      <c r="C4" s="282"/>
    </row>
    <row r="5" spans="1:11" ht="33" customHeight="1" x14ac:dyDescent="0.2">
      <c r="A5" s="139">
        <v>3</v>
      </c>
      <c r="B5" s="281" t="s">
        <v>2746</v>
      </c>
      <c r="C5" s="282"/>
    </row>
    <row r="6" spans="1:11" ht="36.75" customHeight="1" x14ac:dyDescent="0.2">
      <c r="A6" s="139">
        <v>4</v>
      </c>
      <c r="B6" s="281" t="s">
        <v>2752</v>
      </c>
      <c r="C6" s="282"/>
    </row>
    <row r="7" spans="1:11" ht="25.5" customHeight="1" x14ac:dyDescent="0.2">
      <c r="A7" s="139">
        <v>5</v>
      </c>
      <c r="B7" s="281" t="s">
        <v>2728</v>
      </c>
      <c r="C7" s="282"/>
    </row>
    <row r="8" spans="1:11" ht="40.5" customHeight="1" x14ac:dyDescent="0.2">
      <c r="A8" s="139">
        <v>6</v>
      </c>
      <c r="B8" s="281" t="s">
        <v>2750</v>
      </c>
      <c r="C8" s="282"/>
      <c r="I8" s="138" t="s">
        <v>2778</v>
      </c>
    </row>
    <row r="9" spans="1:11" ht="54.75" customHeight="1" x14ac:dyDescent="0.2">
      <c r="A9" s="139">
        <v>7</v>
      </c>
      <c r="B9" s="281" t="s">
        <v>2766</v>
      </c>
      <c r="C9" s="282"/>
    </row>
    <row r="10" spans="1:11" ht="52.5" customHeight="1" x14ac:dyDescent="0.2">
      <c r="A10" s="139">
        <v>8</v>
      </c>
      <c r="B10" s="281" t="s">
        <v>2779</v>
      </c>
      <c r="C10" s="282"/>
    </row>
    <row r="11" spans="1:11" ht="33" customHeight="1" x14ac:dyDescent="0.2">
      <c r="A11" s="139">
        <v>9</v>
      </c>
      <c r="B11" s="281" t="s">
        <v>2729</v>
      </c>
      <c r="C11" s="282"/>
    </row>
    <row r="12" spans="1:11" ht="36.75" customHeight="1" x14ac:dyDescent="0.2">
      <c r="A12" s="139">
        <v>10</v>
      </c>
      <c r="B12" s="281" t="s">
        <v>2730</v>
      </c>
      <c r="C12" s="282"/>
    </row>
    <row r="13" spans="1:11" ht="40.5" customHeight="1" x14ac:dyDescent="0.2">
      <c r="A13" s="139">
        <v>11</v>
      </c>
      <c r="B13" s="281" t="s">
        <v>2731</v>
      </c>
      <c r="C13" s="282"/>
    </row>
    <row r="14" spans="1:11" ht="23.25" customHeight="1" x14ac:dyDescent="0.2">
      <c r="A14" s="283" t="s">
        <v>2749</v>
      </c>
      <c r="B14" s="284"/>
      <c r="C14" s="285"/>
    </row>
    <row r="15" spans="1:11" ht="23.25" customHeight="1" x14ac:dyDescent="0.2">
      <c r="A15" s="283" t="s">
        <v>2763</v>
      </c>
      <c r="B15" s="284"/>
      <c r="C15" s="285"/>
    </row>
    <row r="16" spans="1:11" ht="24" customHeight="1" x14ac:dyDescent="0.2">
      <c r="A16" s="283" t="s">
        <v>2764</v>
      </c>
      <c r="B16" s="284"/>
      <c r="C16" s="285"/>
    </row>
    <row r="17" spans="1:3" ht="15" x14ac:dyDescent="0.2">
      <c r="A17" s="140"/>
      <c r="B17" s="141" t="s">
        <v>2732</v>
      </c>
      <c r="C17" s="142"/>
    </row>
    <row r="18" spans="1:3" ht="15" x14ac:dyDescent="0.2">
      <c r="A18" s="140"/>
      <c r="B18" s="143" t="s">
        <v>2733</v>
      </c>
      <c r="C18" s="142"/>
    </row>
    <row r="19" spans="1:3" ht="15" x14ac:dyDescent="0.2">
      <c r="A19" s="140"/>
      <c r="B19" s="143" t="s">
        <v>2765</v>
      </c>
      <c r="C19" s="142"/>
    </row>
    <row r="20" spans="1:3" ht="15" x14ac:dyDescent="0.2">
      <c r="A20" s="140"/>
      <c r="B20" s="143" t="s">
        <v>2734</v>
      </c>
      <c r="C20" s="142"/>
    </row>
    <row r="21" spans="1:3" ht="15.75" thickBot="1" x14ac:dyDescent="0.25">
      <c r="A21" s="140"/>
      <c r="B21" s="144"/>
      <c r="C21" s="145"/>
    </row>
    <row r="22" spans="1:3" ht="24" thickBot="1" x14ac:dyDescent="0.25">
      <c r="A22" s="201"/>
      <c r="B22" s="202" t="s">
        <v>1</v>
      </c>
      <c r="C22" s="203" t="s">
        <v>2735</v>
      </c>
    </row>
    <row r="23" spans="1:3" ht="15" x14ac:dyDescent="0.2">
      <c r="A23" s="204"/>
      <c r="B23" s="205" t="s">
        <v>5</v>
      </c>
      <c r="C23" s="206" t="s">
        <v>15</v>
      </c>
    </row>
    <row r="24" spans="1:3" ht="15" x14ac:dyDescent="0.2">
      <c r="A24" s="207"/>
      <c r="B24" s="208" t="s">
        <v>6</v>
      </c>
      <c r="C24" s="209" t="s">
        <v>15</v>
      </c>
    </row>
    <row r="25" spans="1:3" ht="15" x14ac:dyDescent="0.2">
      <c r="A25" s="207"/>
      <c r="B25" s="208" t="s">
        <v>2767</v>
      </c>
      <c r="C25" s="209" t="s">
        <v>15</v>
      </c>
    </row>
    <row r="26" spans="1:3" ht="15" x14ac:dyDescent="0.2">
      <c r="A26" s="207"/>
      <c r="B26" s="210" t="s">
        <v>2736</v>
      </c>
      <c r="C26" s="211">
        <v>0.66669999999999996</v>
      </c>
    </row>
    <row r="27" spans="1:3" ht="15" x14ac:dyDescent="0.2">
      <c r="A27" s="207"/>
      <c r="B27" s="212" t="s">
        <v>12</v>
      </c>
      <c r="C27" s="209" t="s">
        <v>2790</v>
      </c>
    </row>
    <row r="28" spans="1:3" ht="15" x14ac:dyDescent="0.2">
      <c r="A28" s="207"/>
      <c r="B28" s="212" t="s">
        <v>13</v>
      </c>
      <c r="C28" s="209" t="s">
        <v>2790</v>
      </c>
    </row>
    <row r="29" spans="1:3" ht="15" x14ac:dyDescent="0.2">
      <c r="A29" s="207"/>
      <c r="B29" s="212" t="s">
        <v>2768</v>
      </c>
      <c r="C29" s="213">
        <v>8241.61</v>
      </c>
    </row>
    <row r="30" spans="1:3" ht="15" x14ac:dyDescent="0.2">
      <c r="A30" s="207"/>
      <c r="B30" s="212" t="s">
        <v>16</v>
      </c>
      <c r="C30" s="213">
        <v>9855.6200000000008</v>
      </c>
    </row>
    <row r="31" spans="1:3" ht="15" x14ac:dyDescent="0.2">
      <c r="A31" s="207"/>
      <c r="B31" s="212" t="s">
        <v>2758</v>
      </c>
      <c r="C31" s="214">
        <v>0.53806900000000002</v>
      </c>
    </row>
    <row r="32" spans="1:3" ht="15" x14ac:dyDescent="0.2">
      <c r="A32" s="207"/>
      <c r="B32" s="212" t="s">
        <v>17</v>
      </c>
      <c r="C32" s="209" t="s">
        <v>18</v>
      </c>
    </row>
    <row r="33" spans="1:3" ht="15.75" thickBot="1" x14ac:dyDescent="0.25">
      <c r="A33" s="215"/>
      <c r="B33" s="216" t="s">
        <v>992</v>
      </c>
      <c r="C33" s="217">
        <v>1167.72</v>
      </c>
    </row>
  </sheetData>
  <sheetProtection algorithmName="SHA-512" hashValue="Nw5UdOQgFSnOf7IFx1gXKq3Z8h3Lz2jLzRMLC1aoSclP3G1HMIBd23jQKJxeBYsGp86PvWUAW9xWIBaZ0OjhVA==" saltValue="VUXtT/QPlHosyvm/dK9maQ==" spinCount="100000" sheet="1" objects="1" scenarios="1"/>
  <mergeCells count="16">
    <mergeCell ref="B6:C6"/>
    <mergeCell ref="A1:C1"/>
    <mergeCell ref="A2:C2"/>
    <mergeCell ref="B3:C3"/>
    <mergeCell ref="B4:C4"/>
    <mergeCell ref="B5:C5"/>
    <mergeCell ref="B13:C13"/>
    <mergeCell ref="A16:C16"/>
    <mergeCell ref="B7:C7"/>
    <mergeCell ref="B8:C8"/>
    <mergeCell ref="B9:C9"/>
    <mergeCell ref="B10:C10"/>
    <mergeCell ref="B11:C11"/>
    <mergeCell ref="B12:C12"/>
    <mergeCell ref="A14:C14"/>
    <mergeCell ref="A15:C15"/>
  </mergeCells>
  <pageMargins left="0.7" right="0.7" top="0.75" bottom="0.75" header="0.3" footer="0.3"/>
  <pageSetup scale="7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E71A-25ED-435D-9A29-9D212D5C3417}">
  <dimension ref="A1:S354"/>
  <sheetViews>
    <sheetView workbookViewId="0">
      <pane xSplit="3" ySplit="4" topLeftCell="D5" activePane="bottomRight" state="frozen"/>
      <selection pane="topRight" activeCell="D1" sqref="D1"/>
      <selection pane="bottomLeft" activeCell="A3" sqref="A3"/>
      <selection pane="bottomRight" activeCell="G267" sqref="G267"/>
    </sheetView>
  </sheetViews>
  <sheetFormatPr defaultRowHeight="15" x14ac:dyDescent="0.25"/>
  <cols>
    <col min="1" max="1" width="7.5703125" bestFit="1" customWidth="1"/>
    <col min="2" max="2" width="46" bestFit="1" customWidth="1"/>
    <col min="3" max="3" width="13.140625" bestFit="1" customWidth="1"/>
    <col min="4" max="4" width="13.140625" style="12" customWidth="1"/>
    <col min="5" max="5" width="13.140625" customWidth="1"/>
    <col min="6" max="11" width="11.7109375" bestFit="1" customWidth="1"/>
    <col min="12" max="12" width="14.85546875" bestFit="1" customWidth="1"/>
    <col min="13" max="13" width="14.42578125" bestFit="1" customWidth="1"/>
    <col min="14" max="14" width="13.85546875" bestFit="1" customWidth="1"/>
    <col min="15" max="15" width="12.5703125" bestFit="1" customWidth="1"/>
    <col min="16" max="16" width="14.85546875" bestFit="1" customWidth="1"/>
    <col min="17" max="17" width="13.42578125" bestFit="1" customWidth="1"/>
    <col min="18" max="18" width="14.42578125" bestFit="1" customWidth="1"/>
    <col min="19" max="19" width="11.140625" customWidth="1"/>
  </cols>
  <sheetData>
    <row r="1" spans="1:19" x14ac:dyDescent="0.25">
      <c r="B1" s="10"/>
      <c r="C1" s="5"/>
      <c r="D1" s="119"/>
      <c r="E1" s="5"/>
      <c r="G1" s="11" t="s">
        <v>864</v>
      </c>
      <c r="H1" s="11"/>
      <c r="I1" s="11"/>
      <c r="J1" s="103">
        <f>'Detailed SFPR '!L11</f>
        <v>8241.61</v>
      </c>
      <c r="L1" t="s">
        <v>865</v>
      </c>
      <c r="M1" t="s">
        <v>866</v>
      </c>
      <c r="N1" t="s">
        <v>867</v>
      </c>
      <c r="O1" t="s">
        <v>868</v>
      </c>
      <c r="P1" t="s">
        <v>869</v>
      </c>
      <c r="Q1" t="s">
        <v>870</v>
      </c>
    </row>
    <row r="2" spans="1:19" x14ac:dyDescent="0.25">
      <c r="L2">
        <v>0.24349999999999999</v>
      </c>
      <c r="M2">
        <v>0.6179</v>
      </c>
      <c r="N2">
        <v>1.4844999999999999</v>
      </c>
      <c r="O2">
        <v>1.9812000000000001</v>
      </c>
      <c r="P2">
        <v>2.6829999999999998</v>
      </c>
      <c r="Q2">
        <v>3.9554</v>
      </c>
    </row>
    <row r="3" spans="1:19" x14ac:dyDescent="0.25">
      <c r="A3" s="12"/>
      <c r="B3" s="12"/>
      <c r="C3" s="12"/>
      <c r="E3" s="12"/>
      <c r="F3" s="12"/>
      <c r="G3" s="12"/>
      <c r="H3" s="12"/>
      <c r="I3" s="12"/>
      <c r="J3" s="12"/>
      <c r="K3" s="12"/>
      <c r="L3" s="12"/>
      <c r="M3" s="12"/>
      <c r="N3" s="12"/>
      <c r="O3" s="12"/>
      <c r="P3" s="12"/>
      <c r="Q3" s="12"/>
      <c r="R3" s="12"/>
      <c r="S3" s="12"/>
    </row>
    <row r="4" spans="1:19" s="4" customFormat="1" ht="60" x14ac:dyDescent="0.25">
      <c r="A4" s="4" t="s">
        <v>55</v>
      </c>
      <c r="B4" s="4" t="s">
        <v>56</v>
      </c>
      <c r="C4" s="4" t="s">
        <v>57</v>
      </c>
      <c r="D4" s="3" t="s">
        <v>58</v>
      </c>
      <c r="E4" s="3" t="s">
        <v>871</v>
      </c>
      <c r="F4" s="3" t="s">
        <v>872</v>
      </c>
      <c r="G4" s="3" t="s">
        <v>873</v>
      </c>
      <c r="H4" s="3" t="s">
        <v>874</v>
      </c>
      <c r="I4" s="3" t="s">
        <v>875</v>
      </c>
      <c r="J4" s="3" t="s">
        <v>876</v>
      </c>
      <c r="K4" s="3" t="s">
        <v>877</v>
      </c>
      <c r="L4" s="3" t="s">
        <v>878</v>
      </c>
      <c r="M4" s="3" t="s">
        <v>879</v>
      </c>
      <c r="N4" s="3" t="s">
        <v>880</v>
      </c>
      <c r="O4" s="3" t="s">
        <v>881</v>
      </c>
      <c r="P4" s="3" t="s">
        <v>882</v>
      </c>
      <c r="Q4" s="3" t="s">
        <v>883</v>
      </c>
      <c r="R4" s="3" t="s">
        <v>884</v>
      </c>
      <c r="S4" s="3" t="s">
        <v>871</v>
      </c>
    </row>
    <row r="5" spans="1:19" x14ac:dyDescent="0.25">
      <c r="A5" t="s">
        <v>66</v>
      </c>
      <c r="B5" t="s">
        <v>67</v>
      </c>
      <c r="C5" t="s">
        <v>68</v>
      </c>
      <c r="D5" s="12" t="s">
        <v>1088</v>
      </c>
      <c r="E5" s="1">
        <v>0</v>
      </c>
      <c r="F5" s="1">
        <f>VLOOKUP(A5,'ADM Data'!$A$2:$Q$344,11,FALSE)</f>
        <v>0.119718</v>
      </c>
      <c r="G5" s="1">
        <f>VLOOKUP(A5,'ADM Data'!$A$2:$Q$344,12,FALSE)</f>
        <v>68.549018000000004</v>
      </c>
      <c r="H5" s="1">
        <f>VLOOKUP(A5,'ADM Data'!$A$2:$Q$344,13,FALSE)</f>
        <v>18.071822999999998</v>
      </c>
      <c r="I5" s="1">
        <f>VLOOKUP(A5,'ADM Data'!$A$2:$Q$344,14,FALSE)</f>
        <v>0</v>
      </c>
      <c r="J5" s="1">
        <f>VLOOKUP(A5,'ADM Data'!$A$2:$Q$344,15,FALSE)</f>
        <v>0</v>
      </c>
      <c r="K5" s="1">
        <f>VLOOKUP(A5,'ADM Data'!$A$2:$Q$344,16,FALSE)</f>
        <v>0.17605599999999999</v>
      </c>
      <c r="L5" s="1">
        <f t="shared" ref="L5:L68" si="0">ROUND((F5*$L$2*$J$1),2)</f>
        <v>240.25</v>
      </c>
      <c r="M5" s="1">
        <f t="shared" ref="M5:M68" si="1">ROUND(G5*$M$2*$J$1,2)</f>
        <v>349085.24</v>
      </c>
      <c r="N5" s="1">
        <f t="shared" ref="N5:N68" si="2">ROUND(H5*$J$1*$N$2,2)</f>
        <v>221102.79</v>
      </c>
      <c r="O5" s="1">
        <f t="shared" ref="O5:O68" si="3">I5*$J$1*$O$2</f>
        <v>0</v>
      </c>
      <c r="P5" s="1">
        <f t="shared" ref="P5:P68" si="4">ROUND(J5*$P$2*$J$1,2)</f>
        <v>0</v>
      </c>
      <c r="Q5" s="1">
        <f t="shared" ref="Q5:Q68" si="5">ROUND(K5*$Q$2*$J$1,2)</f>
        <v>5739.23</v>
      </c>
      <c r="R5" s="1">
        <f t="shared" ref="R5:R68" si="6">L5+M5+N5+O5+P5+Q5</f>
        <v>576167.51</v>
      </c>
      <c r="S5" s="6">
        <f t="shared" ref="S5:S68" si="7">F5+G5+H5+I5+J5+K5</f>
        <v>86.916615000000007</v>
      </c>
    </row>
    <row r="6" spans="1:19" x14ac:dyDescent="0.25">
      <c r="A6" t="s">
        <v>70</v>
      </c>
      <c r="B6" t="s">
        <v>71</v>
      </c>
      <c r="C6" t="s">
        <v>72</v>
      </c>
      <c r="D6" s="12" t="s">
        <v>1088</v>
      </c>
      <c r="E6" s="1">
        <v>0</v>
      </c>
      <c r="F6" s="1">
        <f>VLOOKUP(A6,'ADM Data'!$A$2:$Q$344,11,FALSE)</f>
        <v>7.3785319999999999</v>
      </c>
      <c r="G6" s="1">
        <f>VLOOKUP(A6,'ADM Data'!$A$2:$Q$344,12,FALSE)</f>
        <v>68.293785</v>
      </c>
      <c r="H6" s="1">
        <f>VLOOKUP(A6,'ADM Data'!$A$2:$Q$344,13,FALSE)</f>
        <v>3.4971749999999999</v>
      </c>
      <c r="I6" s="1">
        <f>VLOOKUP(A6,'ADM Data'!$A$2:$Q$344,14,FALSE)</f>
        <v>0</v>
      </c>
      <c r="J6" s="1">
        <f>VLOOKUP(A6,'ADM Data'!$A$2:$Q$344,15,FALSE)</f>
        <v>0</v>
      </c>
      <c r="K6" s="1">
        <f>VLOOKUP(A6,'ADM Data'!$A$2:$Q$344,16,FALSE)</f>
        <v>11.152544000000001</v>
      </c>
      <c r="L6" s="1">
        <f t="shared" si="0"/>
        <v>14807.47</v>
      </c>
      <c r="M6" s="1">
        <f t="shared" si="1"/>
        <v>347785.47</v>
      </c>
      <c r="N6" s="1">
        <f t="shared" si="2"/>
        <v>42786.78</v>
      </c>
      <c r="O6" s="1">
        <f t="shared" si="3"/>
        <v>0</v>
      </c>
      <c r="P6" s="1">
        <f t="shared" si="4"/>
        <v>0</v>
      </c>
      <c r="Q6" s="1">
        <f t="shared" si="5"/>
        <v>363560.27</v>
      </c>
      <c r="R6" s="1">
        <f t="shared" si="6"/>
        <v>768939.99</v>
      </c>
      <c r="S6" s="6">
        <f t="shared" si="7"/>
        <v>90.322035999999997</v>
      </c>
    </row>
    <row r="7" spans="1:19" x14ac:dyDescent="0.25">
      <c r="A7" t="s">
        <v>73</v>
      </c>
      <c r="B7" t="s">
        <v>74</v>
      </c>
      <c r="C7" t="s">
        <v>75</v>
      </c>
      <c r="D7" s="12" t="s">
        <v>1088</v>
      </c>
      <c r="E7" s="1">
        <v>0</v>
      </c>
      <c r="F7" s="1">
        <f>VLOOKUP(A7,'ADM Data'!$A$2:$Q$344,11,FALSE)</f>
        <v>8.9888879999999993</v>
      </c>
      <c r="G7" s="1">
        <f>VLOOKUP(A7,'ADM Data'!$A$2:$Q$344,12,FALSE)</f>
        <v>54.279767</v>
      </c>
      <c r="H7" s="1">
        <f>VLOOKUP(A7,'ADM Data'!$A$2:$Q$344,13,FALSE)</f>
        <v>6.5833339999999998</v>
      </c>
      <c r="I7" s="1">
        <f>VLOOKUP(A7,'ADM Data'!$A$2:$Q$344,14,FALSE)</f>
        <v>0</v>
      </c>
      <c r="J7" s="1">
        <f>VLOOKUP(A7,'ADM Data'!$A$2:$Q$344,15,FALSE)</f>
        <v>0.661111</v>
      </c>
      <c r="K7" s="1">
        <f>VLOOKUP(A7,'ADM Data'!$A$2:$Q$344,16,FALSE)</f>
        <v>2.5111110000000001</v>
      </c>
      <c r="L7" s="1">
        <f t="shared" si="0"/>
        <v>18039.189999999999</v>
      </c>
      <c r="M7" s="1">
        <f t="shared" si="1"/>
        <v>276419.21999999997</v>
      </c>
      <c r="N7" s="1">
        <f t="shared" si="2"/>
        <v>80544.92</v>
      </c>
      <c r="O7" s="1">
        <f t="shared" si="3"/>
        <v>0</v>
      </c>
      <c r="P7" s="1">
        <f t="shared" si="4"/>
        <v>14618.64</v>
      </c>
      <c r="Q7" s="1">
        <f t="shared" si="5"/>
        <v>81859.37</v>
      </c>
      <c r="R7" s="1">
        <f t="shared" si="6"/>
        <v>471481.33999999997</v>
      </c>
      <c r="S7" s="6">
        <f t="shared" si="7"/>
        <v>73.024210999999994</v>
      </c>
    </row>
    <row r="8" spans="1:19" x14ac:dyDescent="0.25">
      <c r="A8" t="s">
        <v>76</v>
      </c>
      <c r="B8" t="s">
        <v>77</v>
      </c>
      <c r="C8" t="s">
        <v>68</v>
      </c>
      <c r="D8" s="12" t="s">
        <v>1088</v>
      </c>
      <c r="E8" s="1">
        <v>0</v>
      </c>
      <c r="F8" s="1">
        <f>VLOOKUP(A8,'ADM Data'!$A$2:$Q$344,11,FALSE)</f>
        <v>2.1666270000000001</v>
      </c>
      <c r="G8" s="1">
        <f>VLOOKUP(A8,'ADM Data'!$A$2:$Q$344,12,FALSE)</f>
        <v>61.304642999999999</v>
      </c>
      <c r="H8" s="1">
        <f>VLOOKUP(A8,'ADM Data'!$A$2:$Q$344,13,FALSE)</f>
        <v>2.1173709999999999</v>
      </c>
      <c r="I8" s="1">
        <f>VLOOKUP(A8,'ADM Data'!$A$2:$Q$344,14,FALSE)</f>
        <v>0</v>
      </c>
      <c r="J8" s="1">
        <f>VLOOKUP(A8,'ADM Data'!$A$2:$Q$344,15,FALSE)</f>
        <v>2</v>
      </c>
      <c r="K8" s="1">
        <f>VLOOKUP(A8,'ADM Data'!$A$2:$Q$344,16,FALSE)</f>
        <v>9</v>
      </c>
      <c r="L8" s="1">
        <f t="shared" si="0"/>
        <v>4348.0600000000004</v>
      </c>
      <c r="M8" s="1">
        <f t="shared" si="1"/>
        <v>312193.33</v>
      </c>
      <c r="N8" s="1">
        <f t="shared" si="2"/>
        <v>25905.34</v>
      </c>
      <c r="O8" s="1">
        <f t="shared" si="3"/>
        <v>0</v>
      </c>
      <c r="P8" s="1">
        <f t="shared" si="4"/>
        <v>44224.480000000003</v>
      </c>
      <c r="Q8" s="1">
        <f t="shared" si="5"/>
        <v>293389.78000000003</v>
      </c>
      <c r="R8" s="1">
        <f t="shared" si="6"/>
        <v>680060.99</v>
      </c>
      <c r="S8" s="6">
        <f t="shared" si="7"/>
        <v>76.588640999999996</v>
      </c>
    </row>
    <row r="9" spans="1:19" x14ac:dyDescent="0.25">
      <c r="A9" t="s">
        <v>78</v>
      </c>
      <c r="B9" t="s">
        <v>1841</v>
      </c>
      <c r="C9" t="s">
        <v>80</v>
      </c>
      <c r="D9" s="12" t="s">
        <v>1842</v>
      </c>
      <c r="E9" s="1">
        <v>0</v>
      </c>
      <c r="F9" s="1">
        <f>VLOOKUP(A9,'ADM Data'!$A$2:$Q$344,11,FALSE)</f>
        <v>60.396935999999997</v>
      </c>
      <c r="G9" s="1">
        <f>VLOOKUP(A9,'ADM Data'!$A$2:$Q$344,12,FALSE)</f>
        <v>449.09481499999998</v>
      </c>
      <c r="H9" s="1">
        <f>VLOOKUP(A9,'ADM Data'!$A$2:$Q$344,13,FALSE)</f>
        <v>24.66621</v>
      </c>
      <c r="I9" s="1">
        <f>VLOOKUP(A9,'ADM Data'!$A$2:$Q$344,14,FALSE)</f>
        <v>5.3382079999999998</v>
      </c>
      <c r="J9" s="1">
        <f>VLOOKUP(A9,'ADM Data'!$A$2:$Q$344,15,FALSE)</f>
        <v>21.578845000000001</v>
      </c>
      <c r="K9" s="1">
        <f>VLOOKUP(A9,'ADM Data'!$A$2:$Q$344,16,FALSE)</f>
        <v>139.47955400000001</v>
      </c>
      <c r="L9" s="1">
        <f t="shared" si="0"/>
        <v>121206.51</v>
      </c>
      <c r="M9" s="1">
        <f t="shared" si="1"/>
        <v>2287011.2200000002</v>
      </c>
      <c r="N9" s="1">
        <f t="shared" si="2"/>
        <v>301782.94</v>
      </c>
      <c r="O9" s="1">
        <f t="shared" si="3"/>
        <v>87163.742815184261</v>
      </c>
      <c r="P9" s="1">
        <f t="shared" si="4"/>
        <v>477156.59</v>
      </c>
      <c r="Q9" s="1">
        <f t="shared" si="5"/>
        <v>4546875.04</v>
      </c>
      <c r="R9" s="1">
        <f t="shared" si="6"/>
        <v>7821196.0428151842</v>
      </c>
      <c r="S9" s="6">
        <f t="shared" si="7"/>
        <v>700.55456800000002</v>
      </c>
    </row>
    <row r="10" spans="1:19" x14ac:dyDescent="0.25">
      <c r="A10" t="s">
        <v>82</v>
      </c>
      <c r="B10" t="s">
        <v>1843</v>
      </c>
      <c r="C10" t="s">
        <v>84</v>
      </c>
      <c r="D10" s="12" t="s">
        <v>1842</v>
      </c>
      <c r="E10" s="1">
        <v>0</v>
      </c>
      <c r="F10" s="1">
        <f>VLOOKUP(A10,'ADM Data'!$A$2:$Q$344,11,FALSE)</f>
        <v>5.5260939999999996</v>
      </c>
      <c r="G10" s="1">
        <f>VLOOKUP(A10,'ADM Data'!$A$2:$Q$344,12,FALSE)</f>
        <v>105.213032</v>
      </c>
      <c r="H10" s="1">
        <f>VLOOKUP(A10,'ADM Data'!$A$2:$Q$344,13,FALSE)</f>
        <v>4.7750019999999997</v>
      </c>
      <c r="I10" s="1">
        <f>VLOOKUP(A10,'ADM Data'!$A$2:$Q$344,14,FALSE)</f>
        <v>0.45006699999999999</v>
      </c>
      <c r="J10" s="1">
        <f>VLOOKUP(A10,'ADM Data'!$A$2:$Q$344,15,FALSE)</f>
        <v>3.941468</v>
      </c>
      <c r="K10" s="1">
        <f>VLOOKUP(A10,'ADM Data'!$A$2:$Q$344,16,FALSE)</f>
        <v>8.4409989999999997</v>
      </c>
      <c r="L10" s="1">
        <f t="shared" si="0"/>
        <v>11089.94</v>
      </c>
      <c r="M10" s="1">
        <f t="shared" si="1"/>
        <v>535796.4</v>
      </c>
      <c r="N10" s="1">
        <f t="shared" si="2"/>
        <v>58420.57</v>
      </c>
      <c r="O10" s="1">
        <f t="shared" si="3"/>
        <v>7348.8189740080452</v>
      </c>
      <c r="P10" s="1">
        <f t="shared" si="4"/>
        <v>87154.68</v>
      </c>
      <c r="Q10" s="1">
        <f t="shared" si="5"/>
        <v>275166.98</v>
      </c>
      <c r="R10" s="1">
        <f t="shared" si="6"/>
        <v>974977.38897400792</v>
      </c>
      <c r="S10" s="6">
        <f t="shared" si="7"/>
        <v>128.34666200000001</v>
      </c>
    </row>
    <row r="11" spans="1:19" x14ac:dyDescent="0.25">
      <c r="A11" t="s">
        <v>85</v>
      </c>
      <c r="B11" t="s">
        <v>86</v>
      </c>
      <c r="C11" t="s">
        <v>87</v>
      </c>
      <c r="D11" s="12" t="s">
        <v>1842</v>
      </c>
      <c r="E11" s="1">
        <v>0</v>
      </c>
      <c r="F11" s="1">
        <f>VLOOKUP(A11,'ADM Data'!$A$2:$Q$344,11,FALSE)</f>
        <v>1.0801540000000001</v>
      </c>
      <c r="G11" s="1">
        <f>VLOOKUP(A11,'ADM Data'!$A$2:$Q$344,12,FALSE)</f>
        <v>66.073757000000001</v>
      </c>
      <c r="H11" s="1">
        <f>VLOOKUP(A11,'ADM Data'!$A$2:$Q$344,13,FALSE)</f>
        <v>9.8008179999999996</v>
      </c>
      <c r="I11" s="1">
        <f>VLOOKUP(A11,'ADM Data'!$A$2:$Q$344,14,FALSE)</f>
        <v>0</v>
      </c>
      <c r="J11" s="1">
        <f>VLOOKUP(A11,'ADM Data'!$A$2:$Q$344,15,FALSE)</f>
        <v>0.96</v>
      </c>
      <c r="K11" s="1">
        <f>VLOOKUP(A11,'ADM Data'!$A$2:$Q$344,16,FALSE)</f>
        <v>2</v>
      </c>
      <c r="L11" s="1">
        <f t="shared" si="0"/>
        <v>2167.69</v>
      </c>
      <c r="M11" s="1">
        <f t="shared" si="1"/>
        <v>336480</v>
      </c>
      <c r="N11" s="1">
        <f t="shared" si="2"/>
        <v>119909.77</v>
      </c>
      <c r="O11" s="1">
        <f t="shared" si="3"/>
        <v>0</v>
      </c>
      <c r="P11" s="1">
        <f t="shared" si="4"/>
        <v>21227.75</v>
      </c>
      <c r="Q11" s="1">
        <f t="shared" si="5"/>
        <v>65197.73</v>
      </c>
      <c r="R11" s="1">
        <f t="shared" si="6"/>
        <v>544982.94000000006</v>
      </c>
      <c r="S11" s="6">
        <f t="shared" si="7"/>
        <v>79.91472899999998</v>
      </c>
    </row>
    <row r="12" spans="1:19" x14ac:dyDescent="0.25">
      <c r="A12" t="s">
        <v>88</v>
      </c>
      <c r="B12" t="s">
        <v>1844</v>
      </c>
      <c r="C12" t="s">
        <v>1530</v>
      </c>
      <c r="D12" s="12" t="s">
        <v>1842</v>
      </c>
      <c r="E12" s="1">
        <v>0</v>
      </c>
      <c r="F12" s="1">
        <f>VLOOKUP(A12,'ADM Data'!$A$2:$Q$344,11,FALSE)</f>
        <v>0</v>
      </c>
      <c r="G12" s="1">
        <f>VLOOKUP(A12,'ADM Data'!$A$2:$Q$344,12,FALSE)</f>
        <v>12.086999</v>
      </c>
      <c r="H12" s="1">
        <f>VLOOKUP(A12,'ADM Data'!$A$2:$Q$344,13,FALSE)</f>
        <v>0.109333</v>
      </c>
      <c r="I12" s="1">
        <f>VLOOKUP(A12,'ADM Data'!$A$2:$Q$344,14,FALSE)</f>
        <v>0</v>
      </c>
      <c r="J12" s="1">
        <f>VLOOKUP(A12,'ADM Data'!$A$2:$Q$344,15,FALSE)</f>
        <v>0</v>
      </c>
      <c r="K12" s="1">
        <f>VLOOKUP(A12,'ADM Data'!$A$2:$Q$344,16,FALSE)</f>
        <v>0.60555599999999998</v>
      </c>
      <c r="L12" s="1">
        <f t="shared" si="0"/>
        <v>0</v>
      </c>
      <c r="M12" s="1">
        <f t="shared" si="1"/>
        <v>61552.93</v>
      </c>
      <c r="N12" s="1">
        <f t="shared" si="2"/>
        <v>1337.65</v>
      </c>
      <c r="O12" s="1">
        <f t="shared" si="3"/>
        <v>0</v>
      </c>
      <c r="P12" s="1">
        <f t="shared" si="4"/>
        <v>0</v>
      </c>
      <c r="Q12" s="1">
        <f t="shared" si="5"/>
        <v>19740.439999999999</v>
      </c>
      <c r="R12" s="1">
        <f t="shared" si="6"/>
        <v>82631.02</v>
      </c>
      <c r="S12" s="6">
        <f t="shared" si="7"/>
        <v>12.801888</v>
      </c>
    </row>
    <row r="13" spans="1:19" x14ac:dyDescent="0.25">
      <c r="A13" t="s">
        <v>91</v>
      </c>
      <c r="B13" t="s">
        <v>1845</v>
      </c>
      <c r="C13" t="s">
        <v>93</v>
      </c>
      <c r="D13" s="12" t="s">
        <v>1088</v>
      </c>
      <c r="E13" s="1">
        <v>0</v>
      </c>
      <c r="F13" s="1">
        <f>VLOOKUP(A13,'ADM Data'!$A$2:$Q$344,11,FALSE)</f>
        <v>4.3381290000000003</v>
      </c>
      <c r="G13" s="1">
        <f>VLOOKUP(A13,'ADM Data'!$A$2:$Q$344,12,FALSE)</f>
        <v>2.2949639999999998</v>
      </c>
      <c r="H13" s="1">
        <f>VLOOKUP(A13,'ADM Data'!$A$2:$Q$344,13,FALSE)</f>
        <v>0.94244600000000001</v>
      </c>
      <c r="I13" s="1">
        <f>VLOOKUP(A13,'ADM Data'!$A$2:$Q$344,14,FALSE)</f>
        <v>0</v>
      </c>
      <c r="J13" s="1">
        <f>VLOOKUP(A13,'ADM Data'!$A$2:$Q$344,15,FALSE)</f>
        <v>1.1726620000000001</v>
      </c>
      <c r="K13" s="1">
        <f>VLOOKUP(A13,'ADM Data'!$A$2:$Q$344,16,FALSE)</f>
        <v>4.0863310000000004</v>
      </c>
      <c r="L13" s="1">
        <f t="shared" si="0"/>
        <v>8705.9</v>
      </c>
      <c r="M13" s="1">
        <f t="shared" si="1"/>
        <v>11687.08</v>
      </c>
      <c r="N13" s="1">
        <f t="shared" si="2"/>
        <v>11530.52</v>
      </c>
      <c r="O13" s="1">
        <f t="shared" si="3"/>
        <v>0</v>
      </c>
      <c r="P13" s="1">
        <f t="shared" si="4"/>
        <v>25930.18</v>
      </c>
      <c r="Q13" s="1">
        <f t="shared" si="5"/>
        <v>133209.75</v>
      </c>
      <c r="R13" s="1">
        <f t="shared" si="6"/>
        <v>191063.43</v>
      </c>
      <c r="S13" s="6">
        <f t="shared" si="7"/>
        <v>12.834532000000003</v>
      </c>
    </row>
    <row r="14" spans="1:19" x14ac:dyDescent="0.25">
      <c r="A14" t="s">
        <v>94</v>
      </c>
      <c r="B14" t="s">
        <v>1846</v>
      </c>
      <c r="C14" t="s">
        <v>72</v>
      </c>
      <c r="D14" s="12" t="s">
        <v>1088</v>
      </c>
      <c r="E14" s="1">
        <v>0</v>
      </c>
      <c r="F14" s="1">
        <f>VLOOKUP(A14,'ADM Data'!$A$2:$Q$344,11,FALSE)</f>
        <v>0</v>
      </c>
      <c r="G14" s="1">
        <f>VLOOKUP(A14,'ADM Data'!$A$2:$Q$344,12,FALSE)</f>
        <v>16.234043</v>
      </c>
      <c r="H14" s="1">
        <f>VLOOKUP(A14,'ADM Data'!$A$2:$Q$344,13,FALSE)</f>
        <v>5.3687940000000003</v>
      </c>
      <c r="I14" s="1">
        <f>VLOOKUP(A14,'ADM Data'!$A$2:$Q$344,14,FALSE)</f>
        <v>0</v>
      </c>
      <c r="J14" s="1">
        <f>VLOOKUP(A14,'ADM Data'!$A$2:$Q$344,15,FALSE)</f>
        <v>0</v>
      </c>
      <c r="K14" s="1">
        <f>VLOOKUP(A14,'ADM Data'!$A$2:$Q$344,16,FALSE)</f>
        <v>24.113475000000001</v>
      </c>
      <c r="L14" s="1">
        <f t="shared" si="0"/>
        <v>0</v>
      </c>
      <c r="M14" s="1">
        <f t="shared" si="1"/>
        <v>82671.710000000006</v>
      </c>
      <c r="N14" s="1">
        <f t="shared" si="2"/>
        <v>65685.42</v>
      </c>
      <c r="O14" s="1">
        <f t="shared" si="3"/>
        <v>0</v>
      </c>
      <c r="P14" s="1">
        <f t="shared" si="4"/>
        <v>0</v>
      </c>
      <c r="Q14" s="1">
        <f t="shared" si="5"/>
        <v>786071.9</v>
      </c>
      <c r="R14" s="1">
        <f t="shared" si="6"/>
        <v>934429.03</v>
      </c>
      <c r="S14" s="6">
        <f t="shared" si="7"/>
        <v>45.716312000000002</v>
      </c>
    </row>
    <row r="15" spans="1:19" x14ac:dyDescent="0.25">
      <c r="A15" t="s">
        <v>96</v>
      </c>
      <c r="B15" t="s">
        <v>1847</v>
      </c>
      <c r="C15" t="s">
        <v>98</v>
      </c>
      <c r="D15" s="12" t="s">
        <v>1088</v>
      </c>
      <c r="E15" s="1">
        <v>0</v>
      </c>
      <c r="F15" s="1">
        <f>VLOOKUP(A15,'ADM Data'!$A$2:$Q$344,11,FALSE)</f>
        <v>0</v>
      </c>
      <c r="G15" s="1">
        <f>VLOOKUP(A15,'ADM Data'!$A$2:$Q$344,12,FALSE)</f>
        <v>14.516716000000001</v>
      </c>
      <c r="H15" s="1">
        <f>VLOOKUP(A15,'ADM Data'!$A$2:$Q$344,13,FALSE)</f>
        <v>8.0894469999999998</v>
      </c>
      <c r="I15" s="1">
        <f>VLOOKUP(A15,'ADM Data'!$A$2:$Q$344,14,FALSE)</f>
        <v>0</v>
      </c>
      <c r="J15" s="1">
        <f>VLOOKUP(A15,'ADM Data'!$A$2:$Q$344,15,FALSE)</f>
        <v>0</v>
      </c>
      <c r="K15" s="1">
        <f>VLOOKUP(A15,'ADM Data'!$A$2:$Q$344,16,FALSE)</f>
        <v>17.422782999999999</v>
      </c>
      <c r="L15" s="1">
        <f t="shared" si="0"/>
        <v>0</v>
      </c>
      <c r="M15" s="1">
        <f t="shared" si="1"/>
        <v>73926.240000000005</v>
      </c>
      <c r="N15" s="1">
        <f t="shared" si="2"/>
        <v>98971.71</v>
      </c>
      <c r="O15" s="1">
        <f t="shared" si="3"/>
        <v>0</v>
      </c>
      <c r="P15" s="1">
        <f t="shared" si="4"/>
        <v>0</v>
      </c>
      <c r="Q15" s="1">
        <f t="shared" si="5"/>
        <v>567962.93999999994</v>
      </c>
      <c r="R15" s="1">
        <f t="shared" si="6"/>
        <v>740860.8899999999</v>
      </c>
      <c r="S15" s="6">
        <f t="shared" si="7"/>
        <v>40.028946000000005</v>
      </c>
    </row>
    <row r="16" spans="1:19" x14ac:dyDescent="0.25">
      <c r="A16" t="s">
        <v>99</v>
      </c>
      <c r="B16" t="s">
        <v>1848</v>
      </c>
      <c r="C16" t="s">
        <v>101</v>
      </c>
      <c r="D16" s="12" t="s">
        <v>1088</v>
      </c>
      <c r="E16" s="1">
        <v>0</v>
      </c>
      <c r="F16" s="1">
        <f>VLOOKUP(A16,'ADM Data'!$A$2:$Q$344,11,FALSE)</f>
        <v>0</v>
      </c>
      <c r="G16" s="1">
        <f>VLOOKUP(A16,'ADM Data'!$A$2:$Q$344,12,FALSE)</f>
        <v>17.226928000000001</v>
      </c>
      <c r="H16" s="1">
        <f>VLOOKUP(A16,'ADM Data'!$A$2:$Q$344,13,FALSE)</f>
        <v>2.1726269999999999</v>
      </c>
      <c r="I16" s="1">
        <f>VLOOKUP(A16,'ADM Data'!$A$2:$Q$344,14,FALSE)</f>
        <v>0</v>
      </c>
      <c r="J16" s="1">
        <f>VLOOKUP(A16,'ADM Data'!$A$2:$Q$344,15,FALSE)</f>
        <v>0</v>
      </c>
      <c r="K16" s="1">
        <f>VLOOKUP(A16,'ADM Data'!$A$2:$Q$344,16,FALSE)</f>
        <v>13.534416999999999</v>
      </c>
      <c r="L16" s="1">
        <f t="shared" si="0"/>
        <v>0</v>
      </c>
      <c r="M16" s="1">
        <f t="shared" si="1"/>
        <v>87727.97</v>
      </c>
      <c r="N16" s="1">
        <f t="shared" si="2"/>
        <v>26581.37</v>
      </c>
      <c r="O16" s="1">
        <f t="shared" si="3"/>
        <v>0</v>
      </c>
      <c r="P16" s="1">
        <f t="shared" si="4"/>
        <v>0</v>
      </c>
      <c r="Q16" s="1">
        <f t="shared" si="5"/>
        <v>441206.62</v>
      </c>
      <c r="R16" s="1">
        <f t="shared" si="6"/>
        <v>555515.96</v>
      </c>
      <c r="S16" s="6">
        <f t="shared" si="7"/>
        <v>32.933971999999997</v>
      </c>
    </row>
    <row r="17" spans="1:19" x14ac:dyDescent="0.25">
      <c r="A17" t="s">
        <v>102</v>
      </c>
      <c r="B17" t="s">
        <v>103</v>
      </c>
      <c r="C17" t="s">
        <v>68</v>
      </c>
      <c r="D17" s="12" t="s">
        <v>1088</v>
      </c>
      <c r="E17" s="1">
        <v>0</v>
      </c>
      <c r="F17" s="1">
        <f>VLOOKUP(A17,'ADM Data'!$A$2:$Q$344,11,FALSE)</f>
        <v>0.33558100000000002</v>
      </c>
      <c r="G17" s="1">
        <f>VLOOKUP(A17,'ADM Data'!$A$2:$Q$344,12,FALSE)</f>
        <v>39.542282</v>
      </c>
      <c r="H17" s="1">
        <f>VLOOKUP(A17,'ADM Data'!$A$2:$Q$344,13,FALSE)</f>
        <v>1.708982</v>
      </c>
      <c r="I17" s="1">
        <f>VLOOKUP(A17,'ADM Data'!$A$2:$Q$344,14,FALSE)</f>
        <v>0</v>
      </c>
      <c r="J17" s="1">
        <f>VLOOKUP(A17,'ADM Data'!$A$2:$Q$344,15,FALSE)</f>
        <v>0.24735799999999999</v>
      </c>
      <c r="K17" s="1">
        <f>VLOOKUP(A17,'ADM Data'!$A$2:$Q$344,16,FALSE)</f>
        <v>18.253043999999999</v>
      </c>
      <c r="L17" s="1">
        <f t="shared" si="0"/>
        <v>673.45</v>
      </c>
      <c r="M17" s="1">
        <f t="shared" si="1"/>
        <v>201368.71</v>
      </c>
      <c r="N17" s="1">
        <f t="shared" si="2"/>
        <v>20908.830000000002</v>
      </c>
      <c r="O17" s="1">
        <f t="shared" si="3"/>
        <v>0</v>
      </c>
      <c r="P17" s="1">
        <f t="shared" si="4"/>
        <v>5469.64</v>
      </c>
      <c r="Q17" s="1">
        <f t="shared" si="5"/>
        <v>595028.5</v>
      </c>
      <c r="R17" s="1">
        <f t="shared" si="6"/>
        <v>823449.13</v>
      </c>
      <c r="S17" s="6">
        <f t="shared" si="7"/>
        <v>60.087246999999991</v>
      </c>
    </row>
    <row r="18" spans="1:19" x14ac:dyDescent="0.25">
      <c r="A18" t="s">
        <v>104</v>
      </c>
      <c r="B18" t="s">
        <v>1849</v>
      </c>
      <c r="C18" t="s">
        <v>80</v>
      </c>
      <c r="D18" s="12" t="s">
        <v>1088</v>
      </c>
      <c r="E18" s="1">
        <v>0</v>
      </c>
      <c r="F18" s="1">
        <f>VLOOKUP(A18,'ADM Data'!$A$2:$Q$344,11,FALSE)</f>
        <v>1</v>
      </c>
      <c r="G18" s="1">
        <f>VLOOKUP(A18,'ADM Data'!$A$2:$Q$344,12,FALSE)</f>
        <v>22.242892999999999</v>
      </c>
      <c r="H18" s="1">
        <f>VLOOKUP(A18,'ADM Data'!$A$2:$Q$344,13,FALSE)</f>
        <v>9.5286869999999997</v>
      </c>
      <c r="I18" s="1">
        <f>VLOOKUP(A18,'ADM Data'!$A$2:$Q$344,14,FALSE)</f>
        <v>0</v>
      </c>
      <c r="J18" s="1">
        <f>VLOOKUP(A18,'ADM Data'!$A$2:$Q$344,15,FALSE)</f>
        <v>1.4693879999999999</v>
      </c>
      <c r="K18" s="1">
        <f>VLOOKUP(A18,'ADM Data'!$A$2:$Q$344,16,FALSE)</f>
        <v>19.703759999999999</v>
      </c>
      <c r="L18" s="1">
        <f t="shared" si="0"/>
        <v>2006.83</v>
      </c>
      <c r="M18" s="1">
        <f t="shared" si="1"/>
        <v>113271.73</v>
      </c>
      <c r="N18" s="1">
        <f t="shared" si="2"/>
        <v>116580.34</v>
      </c>
      <c r="O18" s="1">
        <f t="shared" si="3"/>
        <v>0</v>
      </c>
      <c r="P18" s="1">
        <f t="shared" si="4"/>
        <v>32491.46</v>
      </c>
      <c r="Q18" s="1">
        <f t="shared" si="5"/>
        <v>642320.19999999995</v>
      </c>
      <c r="R18" s="1">
        <f t="shared" si="6"/>
        <v>906670.55999999994</v>
      </c>
      <c r="S18" s="6">
        <f t="shared" si="7"/>
        <v>53.944727999999998</v>
      </c>
    </row>
    <row r="19" spans="1:19" x14ac:dyDescent="0.25">
      <c r="A19" t="s">
        <v>106</v>
      </c>
      <c r="B19" t="s">
        <v>1850</v>
      </c>
      <c r="C19" t="s">
        <v>108</v>
      </c>
      <c r="D19" s="12" t="s">
        <v>1088</v>
      </c>
      <c r="E19" s="1">
        <v>0</v>
      </c>
      <c r="F19" s="1">
        <f>VLOOKUP(A19,'ADM Data'!$A$2:$Q$344,11,FALSE)</f>
        <v>0</v>
      </c>
      <c r="G19" s="1">
        <f>VLOOKUP(A19,'ADM Data'!$A$2:$Q$344,12,FALSE)</f>
        <v>33.003644999999999</v>
      </c>
      <c r="H19" s="1">
        <f>VLOOKUP(A19,'ADM Data'!$A$2:$Q$344,13,FALSE)</f>
        <v>26.229769999999998</v>
      </c>
      <c r="I19" s="1">
        <f>VLOOKUP(A19,'ADM Data'!$A$2:$Q$344,14,FALSE)</f>
        <v>0</v>
      </c>
      <c r="J19" s="1">
        <f>VLOOKUP(A19,'ADM Data'!$A$2:$Q$344,15,FALSE)</f>
        <v>0.94776099999999996</v>
      </c>
      <c r="K19" s="1">
        <f>VLOOKUP(A19,'ADM Data'!$A$2:$Q$344,16,FALSE)</f>
        <v>4.7071639999999997</v>
      </c>
      <c r="L19" s="1">
        <f t="shared" si="0"/>
        <v>0</v>
      </c>
      <c r="M19" s="1">
        <f t="shared" si="1"/>
        <v>168070.76</v>
      </c>
      <c r="N19" s="1">
        <f t="shared" si="2"/>
        <v>320912.58</v>
      </c>
      <c r="O19" s="1">
        <f t="shared" si="3"/>
        <v>0</v>
      </c>
      <c r="P19" s="1">
        <f t="shared" si="4"/>
        <v>20957.12</v>
      </c>
      <c r="Q19" s="1">
        <f t="shared" si="5"/>
        <v>153448.20000000001</v>
      </c>
      <c r="R19" s="1">
        <f t="shared" si="6"/>
        <v>663388.66</v>
      </c>
      <c r="S19" s="6">
        <f t="shared" si="7"/>
        <v>64.888339999999999</v>
      </c>
    </row>
    <row r="20" spans="1:19" x14ac:dyDescent="0.25">
      <c r="A20" t="s">
        <v>109</v>
      </c>
      <c r="B20" t="s">
        <v>1851</v>
      </c>
      <c r="C20" t="s">
        <v>111</v>
      </c>
      <c r="D20" s="12" t="s">
        <v>1088</v>
      </c>
      <c r="E20" s="1">
        <v>0</v>
      </c>
      <c r="F20" s="1">
        <f>VLOOKUP(A20,'ADM Data'!$A$2:$Q$344,11,FALSE)</f>
        <v>5.6621620000000004</v>
      </c>
      <c r="G20" s="1">
        <f>VLOOKUP(A20,'ADM Data'!$A$2:$Q$344,12,FALSE)</f>
        <v>28.958822999999999</v>
      </c>
      <c r="H20" s="1">
        <f>VLOOKUP(A20,'ADM Data'!$A$2:$Q$344,13,FALSE)</f>
        <v>4.7315430000000003</v>
      </c>
      <c r="I20" s="1">
        <f>VLOOKUP(A20,'ADM Data'!$A$2:$Q$344,14,FALSE)</f>
        <v>0</v>
      </c>
      <c r="J20" s="1">
        <f>VLOOKUP(A20,'ADM Data'!$A$2:$Q$344,15,FALSE)</f>
        <v>0</v>
      </c>
      <c r="K20" s="1">
        <f>VLOOKUP(A20,'ADM Data'!$A$2:$Q$344,16,FALSE)</f>
        <v>24.754895999999999</v>
      </c>
      <c r="L20" s="1">
        <f t="shared" si="0"/>
        <v>11363.01</v>
      </c>
      <c r="M20" s="1">
        <f t="shared" si="1"/>
        <v>147472.54</v>
      </c>
      <c r="N20" s="1">
        <f t="shared" si="2"/>
        <v>57888.87</v>
      </c>
      <c r="O20" s="1">
        <f t="shared" si="3"/>
        <v>0</v>
      </c>
      <c r="P20" s="1">
        <f t="shared" si="4"/>
        <v>0</v>
      </c>
      <c r="Q20" s="1">
        <f t="shared" si="5"/>
        <v>806981.49</v>
      </c>
      <c r="R20" s="1">
        <f t="shared" si="6"/>
        <v>1023705.91</v>
      </c>
      <c r="S20" s="6">
        <f t="shared" si="7"/>
        <v>64.107423999999995</v>
      </c>
    </row>
    <row r="21" spans="1:19" x14ac:dyDescent="0.25">
      <c r="A21" t="s">
        <v>112</v>
      </c>
      <c r="B21" t="s">
        <v>1852</v>
      </c>
      <c r="C21" t="s">
        <v>75</v>
      </c>
      <c r="D21" s="12" t="s">
        <v>1088</v>
      </c>
      <c r="E21" s="1">
        <v>0</v>
      </c>
      <c r="F21" s="1">
        <f>VLOOKUP(A21,'ADM Data'!$A$2:$Q$344,11,FALSE)</f>
        <v>2</v>
      </c>
      <c r="G21" s="1">
        <f>VLOOKUP(A21,'ADM Data'!$A$2:$Q$344,12,FALSE)</f>
        <v>18.623799999999999</v>
      </c>
      <c r="H21" s="1">
        <f>VLOOKUP(A21,'ADM Data'!$A$2:$Q$344,13,FALSE)</f>
        <v>3.2042250000000001</v>
      </c>
      <c r="I21" s="1">
        <f>VLOOKUP(A21,'ADM Data'!$A$2:$Q$344,14,FALSE)</f>
        <v>0</v>
      </c>
      <c r="J21" s="1">
        <f>VLOOKUP(A21,'ADM Data'!$A$2:$Q$344,15,FALSE)</f>
        <v>0</v>
      </c>
      <c r="K21" s="1">
        <f>VLOOKUP(A21,'ADM Data'!$A$2:$Q$344,16,FALSE)</f>
        <v>13.5</v>
      </c>
      <c r="L21" s="1">
        <f t="shared" si="0"/>
        <v>4013.66</v>
      </c>
      <c r="M21" s="1">
        <f t="shared" si="1"/>
        <v>94841.53</v>
      </c>
      <c r="N21" s="1">
        <f t="shared" si="2"/>
        <v>39202.639999999999</v>
      </c>
      <c r="O21" s="1">
        <f t="shared" si="3"/>
        <v>0</v>
      </c>
      <c r="P21" s="1">
        <f t="shared" si="4"/>
        <v>0</v>
      </c>
      <c r="Q21" s="1">
        <f t="shared" si="5"/>
        <v>440084.67</v>
      </c>
      <c r="R21" s="1">
        <f t="shared" si="6"/>
        <v>578142.5</v>
      </c>
      <c r="S21" s="6">
        <f t="shared" si="7"/>
        <v>37.328024999999997</v>
      </c>
    </row>
    <row r="22" spans="1:19" x14ac:dyDescent="0.25">
      <c r="A22" t="s">
        <v>114</v>
      </c>
      <c r="B22" t="s">
        <v>1853</v>
      </c>
      <c r="C22" t="s">
        <v>116</v>
      </c>
      <c r="D22" s="12" t="s">
        <v>1088</v>
      </c>
      <c r="E22" s="1">
        <v>0</v>
      </c>
      <c r="F22" s="1">
        <f>VLOOKUP(A22,'ADM Data'!$A$2:$Q$344,11,FALSE)</f>
        <v>6.5354049999999999</v>
      </c>
      <c r="G22" s="1">
        <f>VLOOKUP(A22,'ADM Data'!$A$2:$Q$344,12,FALSE)</f>
        <v>21.614363999999998</v>
      </c>
      <c r="H22" s="1">
        <f>VLOOKUP(A22,'ADM Data'!$A$2:$Q$344,13,FALSE)</f>
        <v>0</v>
      </c>
      <c r="I22" s="1">
        <f>VLOOKUP(A22,'ADM Data'!$A$2:$Q$344,14,FALSE)</f>
        <v>0</v>
      </c>
      <c r="J22" s="1">
        <f>VLOOKUP(A22,'ADM Data'!$A$2:$Q$344,15,FALSE)</f>
        <v>0</v>
      </c>
      <c r="K22" s="1">
        <f>VLOOKUP(A22,'ADM Data'!$A$2:$Q$344,16,FALSE)</f>
        <v>0</v>
      </c>
      <c r="L22" s="1">
        <f t="shared" si="0"/>
        <v>13115.46</v>
      </c>
      <c r="M22" s="1">
        <f t="shared" si="1"/>
        <v>110070.95</v>
      </c>
      <c r="N22" s="1">
        <f t="shared" si="2"/>
        <v>0</v>
      </c>
      <c r="O22" s="1">
        <f t="shared" si="3"/>
        <v>0</v>
      </c>
      <c r="P22" s="1">
        <f t="shared" si="4"/>
        <v>0</v>
      </c>
      <c r="Q22" s="1">
        <f t="shared" si="5"/>
        <v>0</v>
      </c>
      <c r="R22" s="1">
        <f t="shared" si="6"/>
        <v>123186.41</v>
      </c>
      <c r="S22" s="6">
        <f t="shared" si="7"/>
        <v>28.149768999999999</v>
      </c>
    </row>
    <row r="23" spans="1:19" x14ac:dyDescent="0.25">
      <c r="A23" t="s">
        <v>117</v>
      </c>
      <c r="B23" t="s">
        <v>1854</v>
      </c>
      <c r="C23" t="s">
        <v>80</v>
      </c>
      <c r="D23" s="12" t="s">
        <v>1088</v>
      </c>
      <c r="E23" s="1">
        <v>0</v>
      </c>
      <c r="F23" s="1">
        <f>VLOOKUP(A23,'ADM Data'!$A$2:$Q$344,11,FALSE)</f>
        <v>1.925</v>
      </c>
      <c r="G23" s="1">
        <f>VLOOKUP(A23,'ADM Data'!$A$2:$Q$344,12,FALSE)</f>
        <v>11.6</v>
      </c>
      <c r="H23" s="1">
        <f>VLOOKUP(A23,'ADM Data'!$A$2:$Q$344,13,FALSE)</f>
        <v>0</v>
      </c>
      <c r="I23" s="1">
        <f>VLOOKUP(A23,'ADM Data'!$A$2:$Q$344,14,FALSE)</f>
        <v>0</v>
      </c>
      <c r="J23" s="1">
        <f>VLOOKUP(A23,'ADM Data'!$A$2:$Q$344,15,FALSE)</f>
        <v>1</v>
      </c>
      <c r="K23" s="1">
        <f>VLOOKUP(A23,'ADM Data'!$A$2:$Q$344,16,FALSE)</f>
        <v>2.9750000000000001</v>
      </c>
      <c r="L23" s="1">
        <f t="shared" si="0"/>
        <v>3863.15</v>
      </c>
      <c r="M23" s="1">
        <f t="shared" si="1"/>
        <v>59072.89</v>
      </c>
      <c r="N23" s="1">
        <f t="shared" si="2"/>
        <v>0</v>
      </c>
      <c r="O23" s="1">
        <f t="shared" si="3"/>
        <v>0</v>
      </c>
      <c r="P23" s="1">
        <f t="shared" si="4"/>
        <v>22112.240000000002</v>
      </c>
      <c r="Q23" s="1">
        <f t="shared" si="5"/>
        <v>96981.62</v>
      </c>
      <c r="R23" s="1">
        <f t="shared" si="6"/>
        <v>182029.9</v>
      </c>
      <c r="S23" s="6">
        <f t="shared" si="7"/>
        <v>17.5</v>
      </c>
    </row>
    <row r="24" spans="1:19" x14ac:dyDescent="0.25">
      <c r="A24" t="s">
        <v>119</v>
      </c>
      <c r="B24" t="s">
        <v>120</v>
      </c>
      <c r="C24" t="s">
        <v>80</v>
      </c>
      <c r="D24" s="12" t="s">
        <v>1088</v>
      </c>
      <c r="E24" s="1">
        <v>0</v>
      </c>
      <c r="F24" s="1">
        <f>VLOOKUP(A24,'ADM Data'!$A$2:$Q$344,11,FALSE)</f>
        <v>0.60736199999999996</v>
      </c>
      <c r="G24" s="1">
        <f>VLOOKUP(A24,'ADM Data'!$A$2:$Q$344,12,FALSE)</f>
        <v>6</v>
      </c>
      <c r="H24" s="1">
        <f>VLOOKUP(A24,'ADM Data'!$A$2:$Q$344,13,FALSE)</f>
        <v>0</v>
      </c>
      <c r="I24" s="1">
        <f>VLOOKUP(A24,'ADM Data'!$A$2:$Q$344,14,FALSE)</f>
        <v>0</v>
      </c>
      <c r="J24" s="1">
        <f>VLOOKUP(A24,'ADM Data'!$A$2:$Q$344,15,FALSE)</f>
        <v>0</v>
      </c>
      <c r="K24" s="1">
        <f>VLOOKUP(A24,'ADM Data'!$A$2:$Q$344,16,FALSE)</f>
        <v>8.0674849999999996</v>
      </c>
      <c r="L24" s="1">
        <f t="shared" si="0"/>
        <v>1218.8699999999999</v>
      </c>
      <c r="M24" s="1">
        <f t="shared" si="1"/>
        <v>30554.94</v>
      </c>
      <c r="N24" s="1">
        <f t="shared" si="2"/>
        <v>0</v>
      </c>
      <c r="O24" s="1">
        <f t="shared" si="3"/>
        <v>0</v>
      </c>
      <c r="P24" s="1">
        <f t="shared" si="4"/>
        <v>0</v>
      </c>
      <c r="Q24" s="1">
        <f t="shared" si="5"/>
        <v>262990.84999999998</v>
      </c>
      <c r="R24" s="1">
        <f t="shared" si="6"/>
        <v>294764.65999999997</v>
      </c>
      <c r="S24" s="6">
        <f t="shared" si="7"/>
        <v>14.674847</v>
      </c>
    </row>
    <row r="25" spans="1:19" x14ac:dyDescent="0.25">
      <c r="A25" t="s">
        <v>121</v>
      </c>
      <c r="B25" t="s">
        <v>1855</v>
      </c>
      <c r="C25" t="s">
        <v>80</v>
      </c>
      <c r="D25" s="12" t="s">
        <v>1088</v>
      </c>
      <c r="E25" s="1">
        <v>0</v>
      </c>
      <c r="F25" s="1">
        <f>VLOOKUP(A25,'ADM Data'!$A$2:$Q$344,11,FALSE)</f>
        <v>2.1572330000000002</v>
      </c>
      <c r="G25" s="1">
        <f>VLOOKUP(A25,'ADM Data'!$A$2:$Q$344,12,FALSE)</f>
        <v>11.993710999999999</v>
      </c>
      <c r="H25" s="1">
        <f>VLOOKUP(A25,'ADM Data'!$A$2:$Q$344,13,FALSE)</f>
        <v>1.2515719999999999</v>
      </c>
      <c r="I25" s="1">
        <f>VLOOKUP(A25,'ADM Data'!$A$2:$Q$344,14,FALSE)</f>
        <v>0</v>
      </c>
      <c r="J25" s="1">
        <f>VLOOKUP(A25,'ADM Data'!$A$2:$Q$344,15,FALSE)</f>
        <v>1</v>
      </c>
      <c r="K25" s="1">
        <f>VLOOKUP(A25,'ADM Data'!$A$2:$Q$344,16,FALSE)</f>
        <v>0.50943400000000005</v>
      </c>
      <c r="L25" s="1">
        <f t="shared" si="0"/>
        <v>4329.2</v>
      </c>
      <c r="M25" s="1">
        <f t="shared" si="1"/>
        <v>61077.86</v>
      </c>
      <c r="N25" s="1">
        <f t="shared" si="2"/>
        <v>15312.57</v>
      </c>
      <c r="O25" s="1">
        <f t="shared" si="3"/>
        <v>0</v>
      </c>
      <c r="P25" s="1">
        <f t="shared" si="4"/>
        <v>22112.240000000002</v>
      </c>
      <c r="Q25" s="1">
        <f t="shared" si="5"/>
        <v>16606.97</v>
      </c>
      <c r="R25" s="1">
        <f t="shared" si="6"/>
        <v>119438.84000000001</v>
      </c>
      <c r="S25" s="6">
        <f t="shared" si="7"/>
        <v>16.911949999999997</v>
      </c>
    </row>
    <row r="26" spans="1:19" x14ac:dyDescent="0.25">
      <c r="A26" t="s">
        <v>123</v>
      </c>
      <c r="B26" t="s">
        <v>1856</v>
      </c>
      <c r="C26" t="s">
        <v>125</v>
      </c>
      <c r="D26" s="12" t="s">
        <v>1088</v>
      </c>
      <c r="E26" s="1">
        <v>0</v>
      </c>
      <c r="F26" s="1">
        <f>VLOOKUP(A26,'ADM Data'!$A$2:$Q$344,11,FALSE)</f>
        <v>0.99375000000000002</v>
      </c>
      <c r="G26" s="1">
        <f>VLOOKUP(A26,'ADM Data'!$A$2:$Q$344,12,FALSE)</f>
        <v>17.743749999999999</v>
      </c>
      <c r="H26" s="1">
        <f>VLOOKUP(A26,'ADM Data'!$A$2:$Q$344,13,FALSE)</f>
        <v>0</v>
      </c>
      <c r="I26" s="1">
        <f>VLOOKUP(A26,'ADM Data'!$A$2:$Q$344,14,FALSE)</f>
        <v>0</v>
      </c>
      <c r="J26" s="1">
        <f>VLOOKUP(A26,'ADM Data'!$A$2:$Q$344,15,FALSE)</f>
        <v>0</v>
      </c>
      <c r="K26" s="1">
        <f>VLOOKUP(A26,'ADM Data'!$A$2:$Q$344,16,FALSE)</f>
        <v>0</v>
      </c>
      <c r="L26" s="1">
        <f t="shared" si="0"/>
        <v>1994.29</v>
      </c>
      <c r="M26" s="1">
        <f t="shared" si="1"/>
        <v>90359.88</v>
      </c>
      <c r="N26" s="1">
        <f t="shared" si="2"/>
        <v>0</v>
      </c>
      <c r="O26" s="1">
        <f t="shared" si="3"/>
        <v>0</v>
      </c>
      <c r="P26" s="1">
        <f t="shared" si="4"/>
        <v>0</v>
      </c>
      <c r="Q26" s="1">
        <f t="shared" si="5"/>
        <v>0</v>
      </c>
      <c r="R26" s="1">
        <f t="shared" si="6"/>
        <v>92354.17</v>
      </c>
      <c r="S26" s="6">
        <f t="shared" si="7"/>
        <v>18.737499999999997</v>
      </c>
    </row>
    <row r="27" spans="1:19" x14ac:dyDescent="0.25">
      <c r="A27" t="s">
        <v>126</v>
      </c>
      <c r="B27" t="s">
        <v>1857</v>
      </c>
      <c r="C27" t="s">
        <v>80</v>
      </c>
      <c r="D27" s="12" t="s">
        <v>1088</v>
      </c>
      <c r="E27" s="1">
        <v>0</v>
      </c>
      <c r="F27" s="1">
        <f>VLOOKUP(A27,'ADM Data'!$A$2:$Q$344,11,FALSE)</f>
        <v>3</v>
      </c>
      <c r="G27" s="1">
        <f>VLOOKUP(A27,'ADM Data'!$A$2:$Q$344,12,FALSE)</f>
        <v>21.774999999999999</v>
      </c>
      <c r="H27" s="1">
        <f>VLOOKUP(A27,'ADM Data'!$A$2:$Q$344,13,FALSE)</f>
        <v>0</v>
      </c>
      <c r="I27" s="1">
        <f>VLOOKUP(A27,'ADM Data'!$A$2:$Q$344,14,FALSE)</f>
        <v>0</v>
      </c>
      <c r="J27" s="1">
        <f>VLOOKUP(A27,'ADM Data'!$A$2:$Q$344,15,FALSE)</f>
        <v>0</v>
      </c>
      <c r="K27" s="1">
        <f>VLOOKUP(A27,'ADM Data'!$A$2:$Q$344,16,FALSE)</f>
        <v>3</v>
      </c>
      <c r="L27" s="1">
        <f t="shared" si="0"/>
        <v>6020.5</v>
      </c>
      <c r="M27" s="1">
        <f t="shared" si="1"/>
        <v>110888.99</v>
      </c>
      <c r="N27" s="1">
        <f t="shared" si="2"/>
        <v>0</v>
      </c>
      <c r="O27" s="1">
        <f t="shared" si="3"/>
        <v>0</v>
      </c>
      <c r="P27" s="1">
        <f t="shared" si="4"/>
        <v>0</v>
      </c>
      <c r="Q27" s="1">
        <f t="shared" si="5"/>
        <v>97796.59</v>
      </c>
      <c r="R27" s="1">
        <f t="shared" si="6"/>
        <v>214706.08000000002</v>
      </c>
      <c r="S27" s="6">
        <f t="shared" si="7"/>
        <v>27.774999999999999</v>
      </c>
    </row>
    <row r="28" spans="1:19" x14ac:dyDescent="0.25">
      <c r="A28" t="s">
        <v>128</v>
      </c>
      <c r="B28" t="s">
        <v>129</v>
      </c>
      <c r="C28" t="s">
        <v>68</v>
      </c>
      <c r="D28" s="12" t="s">
        <v>1088</v>
      </c>
      <c r="E28" s="1">
        <v>0</v>
      </c>
      <c r="F28" s="1">
        <f>VLOOKUP(A28,'ADM Data'!$A$2:$Q$344,11,FALSE)</f>
        <v>8.031129</v>
      </c>
      <c r="G28" s="1">
        <f>VLOOKUP(A28,'ADM Data'!$A$2:$Q$344,12,FALSE)</f>
        <v>50.124513999999998</v>
      </c>
      <c r="H28" s="1">
        <f>VLOOKUP(A28,'ADM Data'!$A$2:$Q$344,13,FALSE)</f>
        <v>2</v>
      </c>
      <c r="I28" s="1">
        <f>VLOOKUP(A28,'ADM Data'!$A$2:$Q$344,14,FALSE)</f>
        <v>0</v>
      </c>
      <c r="J28" s="1">
        <f>VLOOKUP(A28,'ADM Data'!$A$2:$Q$344,15,FALSE)</f>
        <v>0</v>
      </c>
      <c r="K28" s="1">
        <f>VLOOKUP(A28,'ADM Data'!$A$2:$Q$344,16,FALSE)</f>
        <v>3.6536960000000001</v>
      </c>
      <c r="L28" s="1">
        <f t="shared" si="0"/>
        <v>16117.13</v>
      </c>
      <c r="M28" s="1">
        <f t="shared" si="1"/>
        <v>255258.63</v>
      </c>
      <c r="N28" s="1">
        <f t="shared" si="2"/>
        <v>24469.34</v>
      </c>
      <c r="O28" s="1">
        <f t="shared" si="3"/>
        <v>0</v>
      </c>
      <c r="P28" s="1">
        <f t="shared" si="4"/>
        <v>0</v>
      </c>
      <c r="Q28" s="1">
        <f t="shared" si="5"/>
        <v>119106.34</v>
      </c>
      <c r="R28" s="1">
        <f t="shared" si="6"/>
        <v>414951.44000000006</v>
      </c>
      <c r="S28" s="6">
        <f t="shared" si="7"/>
        <v>63.809338999999994</v>
      </c>
    </row>
    <row r="29" spans="1:19" x14ac:dyDescent="0.25">
      <c r="A29" t="s">
        <v>130</v>
      </c>
      <c r="B29" t="s">
        <v>131</v>
      </c>
      <c r="C29" t="s">
        <v>132</v>
      </c>
      <c r="D29" s="12" t="s">
        <v>1842</v>
      </c>
      <c r="E29" s="1">
        <v>0</v>
      </c>
      <c r="F29" s="1">
        <f>VLOOKUP(A29,'ADM Data'!$A$2:$Q$344,11,FALSE)</f>
        <v>0</v>
      </c>
      <c r="G29" s="1">
        <f>VLOOKUP(A29,'ADM Data'!$A$2:$Q$344,12,FALSE)</f>
        <v>32.833699000000003</v>
      </c>
      <c r="H29" s="1">
        <f>VLOOKUP(A29,'ADM Data'!$A$2:$Q$344,13,FALSE)</f>
        <v>1.814775</v>
      </c>
      <c r="I29" s="1">
        <f>VLOOKUP(A29,'ADM Data'!$A$2:$Q$344,14,FALSE)</f>
        <v>0</v>
      </c>
      <c r="J29" s="1">
        <f>VLOOKUP(A29,'ADM Data'!$A$2:$Q$344,15,FALSE)</f>
        <v>0</v>
      </c>
      <c r="K29" s="1">
        <f>VLOOKUP(A29,'ADM Data'!$A$2:$Q$344,16,FALSE)</f>
        <v>2.7668270000000001</v>
      </c>
      <c r="L29" s="1">
        <f t="shared" si="0"/>
        <v>0</v>
      </c>
      <c r="M29" s="1">
        <f t="shared" si="1"/>
        <v>167205.31</v>
      </c>
      <c r="N29" s="1">
        <f t="shared" si="2"/>
        <v>22203.17</v>
      </c>
      <c r="O29" s="1">
        <f t="shared" si="3"/>
        <v>0</v>
      </c>
      <c r="P29" s="1">
        <f t="shared" si="4"/>
        <v>0</v>
      </c>
      <c r="Q29" s="1">
        <f t="shared" si="5"/>
        <v>90195.42</v>
      </c>
      <c r="R29" s="1">
        <f t="shared" si="6"/>
        <v>279603.89999999997</v>
      </c>
      <c r="S29" s="6">
        <f t="shared" si="7"/>
        <v>37.415300999999999</v>
      </c>
    </row>
    <row r="30" spans="1:19" x14ac:dyDescent="0.25">
      <c r="A30" t="s">
        <v>133</v>
      </c>
      <c r="B30" t="s">
        <v>1858</v>
      </c>
      <c r="C30" t="s">
        <v>135</v>
      </c>
      <c r="D30" s="12" t="s">
        <v>1842</v>
      </c>
      <c r="E30" s="1">
        <v>0</v>
      </c>
      <c r="F30" s="1">
        <f>VLOOKUP(A30,'ADM Data'!$A$2:$Q$344,11,FALSE)</f>
        <v>4.3985859999999999</v>
      </c>
      <c r="G30" s="1">
        <f>VLOOKUP(A30,'ADM Data'!$A$2:$Q$344,12,FALSE)</f>
        <v>84.727717999999996</v>
      </c>
      <c r="H30" s="1">
        <f>VLOOKUP(A30,'ADM Data'!$A$2:$Q$344,13,FALSE)</f>
        <v>3.1367389999999999</v>
      </c>
      <c r="I30" s="1">
        <f>VLOOKUP(A30,'ADM Data'!$A$2:$Q$344,14,FALSE)</f>
        <v>1.0217E-2</v>
      </c>
      <c r="J30" s="1">
        <f>VLOOKUP(A30,'ADM Data'!$A$2:$Q$344,15,FALSE)</f>
        <v>2.917065</v>
      </c>
      <c r="K30" s="1">
        <f>VLOOKUP(A30,'ADM Data'!$A$2:$Q$344,16,FALSE)</f>
        <v>10.375761000000001</v>
      </c>
      <c r="L30" s="1">
        <f t="shared" si="0"/>
        <v>8827.2199999999993</v>
      </c>
      <c r="M30" s="1">
        <f t="shared" si="1"/>
        <v>431475.13</v>
      </c>
      <c r="N30" s="1">
        <f t="shared" si="2"/>
        <v>38376.97</v>
      </c>
      <c r="O30" s="1">
        <f t="shared" si="3"/>
        <v>166.82601358784402</v>
      </c>
      <c r="P30" s="1">
        <f t="shared" si="4"/>
        <v>64502.84</v>
      </c>
      <c r="Q30" s="1">
        <f t="shared" si="5"/>
        <v>338238.02</v>
      </c>
      <c r="R30" s="1">
        <f t="shared" si="6"/>
        <v>881587.00601358782</v>
      </c>
      <c r="S30" s="6">
        <f t="shared" si="7"/>
        <v>105.56608599999998</v>
      </c>
    </row>
    <row r="31" spans="1:19" x14ac:dyDescent="0.25">
      <c r="A31" t="s">
        <v>136</v>
      </c>
      <c r="B31" t="s">
        <v>1859</v>
      </c>
      <c r="C31" t="s">
        <v>93</v>
      </c>
      <c r="D31" s="12" t="s">
        <v>1088</v>
      </c>
      <c r="E31" s="1">
        <v>0</v>
      </c>
      <c r="F31" s="1">
        <f>VLOOKUP(A31,'ADM Data'!$A$2:$Q$344,11,FALSE)</f>
        <v>5.4625769999999996</v>
      </c>
      <c r="G31" s="1">
        <f>VLOOKUP(A31,'ADM Data'!$A$2:$Q$344,12,FALSE)</f>
        <v>60.355753</v>
      </c>
      <c r="H31" s="1">
        <f>VLOOKUP(A31,'ADM Data'!$A$2:$Q$344,13,FALSE)</f>
        <v>0.69325199999999998</v>
      </c>
      <c r="I31" s="1">
        <f>VLOOKUP(A31,'ADM Data'!$A$2:$Q$344,14,FALSE)</f>
        <v>0.47852800000000001</v>
      </c>
      <c r="J31" s="1">
        <f>VLOOKUP(A31,'ADM Data'!$A$2:$Q$344,15,FALSE)</f>
        <v>0</v>
      </c>
      <c r="K31" s="1">
        <f>VLOOKUP(A31,'ADM Data'!$A$2:$Q$344,16,FALSE)</f>
        <v>5.4969330000000003</v>
      </c>
      <c r="L31" s="1">
        <f t="shared" si="0"/>
        <v>10962.47</v>
      </c>
      <c r="M31" s="1">
        <f t="shared" si="1"/>
        <v>307361.12</v>
      </c>
      <c r="N31" s="1">
        <f t="shared" si="2"/>
        <v>8481.7099999999991</v>
      </c>
      <c r="O31" s="1">
        <f t="shared" si="3"/>
        <v>7813.5380865384968</v>
      </c>
      <c r="P31" s="1">
        <f t="shared" si="4"/>
        <v>0</v>
      </c>
      <c r="Q31" s="1">
        <f t="shared" si="5"/>
        <v>179193.77</v>
      </c>
      <c r="R31" s="1">
        <f t="shared" si="6"/>
        <v>513812.6080865385</v>
      </c>
      <c r="S31" s="6">
        <f t="shared" si="7"/>
        <v>72.487043</v>
      </c>
    </row>
    <row r="32" spans="1:19" x14ac:dyDescent="0.25">
      <c r="A32" t="s">
        <v>138</v>
      </c>
      <c r="B32" t="s">
        <v>1860</v>
      </c>
      <c r="C32" t="s">
        <v>140</v>
      </c>
      <c r="D32" s="12" t="s">
        <v>1088</v>
      </c>
      <c r="E32" s="1">
        <v>0</v>
      </c>
      <c r="F32" s="1">
        <f>VLOOKUP(A32,'ADM Data'!$A$2:$Q$344,11,FALSE)</f>
        <v>1.3395710000000001</v>
      </c>
      <c r="G32" s="1">
        <f>VLOOKUP(A32,'ADM Data'!$A$2:$Q$344,12,FALSE)</f>
        <v>33.184049999999999</v>
      </c>
      <c r="H32" s="1">
        <f>VLOOKUP(A32,'ADM Data'!$A$2:$Q$344,13,FALSE)</f>
        <v>4.2944999999999997E-2</v>
      </c>
      <c r="I32" s="1">
        <f>VLOOKUP(A32,'ADM Data'!$A$2:$Q$344,14,FALSE)</f>
        <v>0</v>
      </c>
      <c r="J32" s="1">
        <f>VLOOKUP(A32,'ADM Data'!$A$2:$Q$344,15,FALSE)</f>
        <v>0</v>
      </c>
      <c r="K32" s="1">
        <f>VLOOKUP(A32,'ADM Data'!$A$2:$Q$344,16,FALSE)</f>
        <v>0</v>
      </c>
      <c r="L32" s="1">
        <f t="shared" si="0"/>
        <v>2688.29</v>
      </c>
      <c r="M32" s="1">
        <f t="shared" si="1"/>
        <v>168989.47</v>
      </c>
      <c r="N32" s="1">
        <f t="shared" si="2"/>
        <v>525.41999999999996</v>
      </c>
      <c r="O32" s="1">
        <f t="shared" si="3"/>
        <v>0</v>
      </c>
      <c r="P32" s="1">
        <f t="shared" si="4"/>
        <v>0</v>
      </c>
      <c r="Q32" s="1">
        <f t="shared" si="5"/>
        <v>0</v>
      </c>
      <c r="R32" s="1">
        <f t="shared" si="6"/>
        <v>172203.18000000002</v>
      </c>
      <c r="S32" s="6">
        <f t="shared" si="7"/>
        <v>34.566566000000002</v>
      </c>
    </row>
    <row r="33" spans="1:19" x14ac:dyDescent="0.25">
      <c r="A33" t="s">
        <v>141</v>
      </c>
      <c r="B33" t="s">
        <v>1861</v>
      </c>
      <c r="C33" t="s">
        <v>93</v>
      </c>
      <c r="D33" s="12" t="s">
        <v>1088</v>
      </c>
      <c r="E33" s="1">
        <v>0</v>
      </c>
      <c r="F33" s="1">
        <f>VLOOKUP(A33,'ADM Data'!$A$2:$Q$344,11,FALSE)</f>
        <v>1.98773</v>
      </c>
      <c r="G33" s="1">
        <f>VLOOKUP(A33,'ADM Data'!$A$2:$Q$344,12,FALSE)</f>
        <v>27.190186000000001</v>
      </c>
      <c r="H33" s="1">
        <f>VLOOKUP(A33,'ADM Data'!$A$2:$Q$344,13,FALSE)</f>
        <v>1.5153380000000001</v>
      </c>
      <c r="I33" s="1">
        <f>VLOOKUP(A33,'ADM Data'!$A$2:$Q$344,14,FALSE)</f>
        <v>0</v>
      </c>
      <c r="J33" s="1">
        <f>VLOOKUP(A33,'ADM Data'!$A$2:$Q$344,15,FALSE)</f>
        <v>0</v>
      </c>
      <c r="K33" s="1">
        <f>VLOOKUP(A33,'ADM Data'!$A$2:$Q$344,16,FALSE)</f>
        <v>2.6319020000000002</v>
      </c>
      <c r="L33" s="1">
        <f t="shared" si="0"/>
        <v>3989.04</v>
      </c>
      <c r="M33" s="1">
        <f t="shared" si="1"/>
        <v>138465.76999999999</v>
      </c>
      <c r="N33" s="1">
        <f t="shared" si="2"/>
        <v>18539.66</v>
      </c>
      <c r="O33" s="1">
        <f t="shared" si="3"/>
        <v>0</v>
      </c>
      <c r="P33" s="1">
        <f t="shared" si="4"/>
        <v>0</v>
      </c>
      <c r="Q33" s="1">
        <f t="shared" si="5"/>
        <v>85797.02</v>
      </c>
      <c r="R33" s="1">
        <f t="shared" si="6"/>
        <v>246791.49</v>
      </c>
      <c r="S33" s="6">
        <f t="shared" si="7"/>
        <v>33.325156</v>
      </c>
    </row>
    <row r="34" spans="1:19" x14ac:dyDescent="0.25">
      <c r="A34" t="s">
        <v>143</v>
      </c>
      <c r="B34" t="s">
        <v>1862</v>
      </c>
      <c r="C34" t="s">
        <v>101</v>
      </c>
      <c r="D34" s="12" t="s">
        <v>1088</v>
      </c>
      <c r="E34" s="1">
        <v>0</v>
      </c>
      <c r="F34" s="1">
        <f>VLOOKUP(A34,'ADM Data'!$A$2:$Q$344,11,FALSE)</f>
        <v>0</v>
      </c>
      <c r="G34" s="1">
        <f>VLOOKUP(A34,'ADM Data'!$A$2:$Q$344,12,FALSE)</f>
        <v>12.824629</v>
      </c>
      <c r="H34" s="1">
        <f>VLOOKUP(A34,'ADM Data'!$A$2:$Q$344,13,FALSE)</f>
        <v>0.679199</v>
      </c>
      <c r="I34" s="1">
        <f>VLOOKUP(A34,'ADM Data'!$A$2:$Q$344,14,FALSE)</f>
        <v>0</v>
      </c>
      <c r="J34" s="1">
        <f>VLOOKUP(A34,'ADM Data'!$A$2:$Q$344,15,FALSE)</f>
        <v>0</v>
      </c>
      <c r="K34" s="1">
        <f>VLOOKUP(A34,'ADM Data'!$A$2:$Q$344,16,FALSE)</f>
        <v>0.40796900000000003</v>
      </c>
      <c r="L34" s="1">
        <f t="shared" si="0"/>
        <v>0</v>
      </c>
      <c r="M34" s="1">
        <f t="shared" si="1"/>
        <v>65309.31</v>
      </c>
      <c r="N34" s="1">
        <f t="shared" si="2"/>
        <v>8309.7800000000007</v>
      </c>
      <c r="O34" s="1">
        <f t="shared" si="3"/>
        <v>0</v>
      </c>
      <c r="P34" s="1">
        <f t="shared" si="4"/>
        <v>0</v>
      </c>
      <c r="Q34" s="1">
        <f t="shared" si="5"/>
        <v>13299.33</v>
      </c>
      <c r="R34" s="1">
        <f t="shared" si="6"/>
        <v>86918.42</v>
      </c>
      <c r="S34" s="6">
        <f t="shared" si="7"/>
        <v>13.911797</v>
      </c>
    </row>
    <row r="35" spans="1:19" x14ac:dyDescent="0.25">
      <c r="A35" t="s">
        <v>145</v>
      </c>
      <c r="B35" t="s">
        <v>1863</v>
      </c>
      <c r="C35" t="s">
        <v>80</v>
      </c>
      <c r="D35" s="12" t="s">
        <v>1088</v>
      </c>
      <c r="E35" s="1">
        <v>0</v>
      </c>
      <c r="F35" s="1">
        <f>VLOOKUP(A35,'ADM Data'!$A$2:$Q$344,11,FALSE)</f>
        <v>0</v>
      </c>
      <c r="G35" s="1">
        <f>VLOOKUP(A35,'ADM Data'!$A$2:$Q$344,12,FALSE)</f>
        <v>49.710304999999998</v>
      </c>
      <c r="H35" s="1">
        <f>VLOOKUP(A35,'ADM Data'!$A$2:$Q$344,13,FALSE)</f>
        <v>7.8161750000000003</v>
      </c>
      <c r="I35" s="1">
        <f>VLOOKUP(A35,'ADM Data'!$A$2:$Q$344,14,FALSE)</f>
        <v>0</v>
      </c>
      <c r="J35" s="1">
        <f>VLOOKUP(A35,'ADM Data'!$A$2:$Q$344,15,FALSE)</f>
        <v>0</v>
      </c>
      <c r="K35" s="1">
        <f>VLOOKUP(A35,'ADM Data'!$A$2:$Q$344,16,FALSE)</f>
        <v>2.9476740000000001</v>
      </c>
      <c r="L35" s="1">
        <f t="shared" si="0"/>
        <v>0</v>
      </c>
      <c r="M35" s="1">
        <f t="shared" si="1"/>
        <v>253149.27</v>
      </c>
      <c r="N35" s="1">
        <f t="shared" si="2"/>
        <v>95628.32</v>
      </c>
      <c r="O35" s="1">
        <f t="shared" si="3"/>
        <v>0</v>
      </c>
      <c r="P35" s="1">
        <f t="shared" si="4"/>
        <v>0</v>
      </c>
      <c r="Q35" s="1">
        <f t="shared" si="5"/>
        <v>96090.82</v>
      </c>
      <c r="R35" s="1">
        <f t="shared" si="6"/>
        <v>444868.41</v>
      </c>
      <c r="S35" s="6">
        <f t="shared" si="7"/>
        <v>60.474153999999999</v>
      </c>
    </row>
    <row r="36" spans="1:19" x14ac:dyDescent="0.25">
      <c r="A36" t="s">
        <v>147</v>
      </c>
      <c r="B36" t="s">
        <v>1864</v>
      </c>
      <c r="C36" t="s">
        <v>80</v>
      </c>
      <c r="D36" s="12" t="s">
        <v>1088</v>
      </c>
      <c r="E36" s="1">
        <v>0</v>
      </c>
      <c r="F36" s="1">
        <f>VLOOKUP(A36,'ADM Data'!$A$2:$Q$344,11,FALSE)</f>
        <v>0</v>
      </c>
      <c r="G36" s="1">
        <f>VLOOKUP(A36,'ADM Data'!$A$2:$Q$344,12,FALSE)</f>
        <v>2.6437499999999998</v>
      </c>
      <c r="H36" s="1">
        <f>VLOOKUP(A36,'ADM Data'!$A$2:$Q$344,13,FALSE)</f>
        <v>0</v>
      </c>
      <c r="I36" s="1">
        <f>VLOOKUP(A36,'ADM Data'!$A$2:$Q$344,14,FALSE)</f>
        <v>0</v>
      </c>
      <c r="J36" s="1">
        <f>VLOOKUP(A36,'ADM Data'!$A$2:$Q$344,15,FALSE)</f>
        <v>0</v>
      </c>
      <c r="K36" s="1">
        <f>VLOOKUP(A36,'ADM Data'!$A$2:$Q$344,16,FALSE)</f>
        <v>0</v>
      </c>
      <c r="L36" s="1">
        <f t="shared" si="0"/>
        <v>0</v>
      </c>
      <c r="M36" s="1">
        <f t="shared" si="1"/>
        <v>13463.27</v>
      </c>
      <c r="N36" s="1">
        <f t="shared" si="2"/>
        <v>0</v>
      </c>
      <c r="O36" s="1">
        <f t="shared" si="3"/>
        <v>0</v>
      </c>
      <c r="P36" s="1">
        <f t="shared" si="4"/>
        <v>0</v>
      </c>
      <c r="Q36" s="1">
        <f t="shared" si="5"/>
        <v>0</v>
      </c>
      <c r="R36" s="1">
        <f t="shared" si="6"/>
        <v>13463.27</v>
      </c>
      <c r="S36" s="6">
        <f t="shared" si="7"/>
        <v>2.6437499999999998</v>
      </c>
    </row>
    <row r="37" spans="1:19" x14ac:dyDescent="0.25">
      <c r="A37" t="s">
        <v>149</v>
      </c>
      <c r="B37" t="s">
        <v>150</v>
      </c>
      <c r="C37" t="s">
        <v>80</v>
      </c>
      <c r="D37" s="12" t="s">
        <v>1088</v>
      </c>
      <c r="E37" s="1">
        <v>0</v>
      </c>
      <c r="F37" s="1">
        <f>VLOOKUP(A37,'ADM Data'!$A$2:$Q$344,11,FALSE)</f>
        <v>4.4530390000000004</v>
      </c>
      <c r="G37" s="1">
        <f>VLOOKUP(A37,'ADM Data'!$A$2:$Q$344,12,FALSE)</f>
        <v>91.955798999999999</v>
      </c>
      <c r="H37" s="1">
        <f>VLOOKUP(A37,'ADM Data'!$A$2:$Q$344,13,FALSE)</f>
        <v>5.1215469999999996</v>
      </c>
      <c r="I37" s="1">
        <f>VLOOKUP(A37,'ADM Data'!$A$2:$Q$344,14,FALSE)</f>
        <v>0</v>
      </c>
      <c r="J37" s="1">
        <f>VLOOKUP(A37,'ADM Data'!$A$2:$Q$344,15,FALSE)</f>
        <v>0</v>
      </c>
      <c r="K37" s="1">
        <f>VLOOKUP(A37,'ADM Data'!$A$2:$Q$344,16,FALSE)</f>
        <v>7.4088390000000004</v>
      </c>
      <c r="L37" s="1">
        <f t="shared" si="0"/>
        <v>8936.5</v>
      </c>
      <c r="M37" s="1">
        <f t="shared" si="1"/>
        <v>468284.06</v>
      </c>
      <c r="N37" s="1">
        <f t="shared" si="2"/>
        <v>62660.44</v>
      </c>
      <c r="O37" s="1">
        <f t="shared" si="3"/>
        <v>0</v>
      </c>
      <c r="P37" s="1">
        <f t="shared" si="4"/>
        <v>0</v>
      </c>
      <c r="Q37" s="1">
        <f t="shared" si="5"/>
        <v>241519.74</v>
      </c>
      <c r="R37" s="1">
        <f t="shared" si="6"/>
        <v>781400.74</v>
      </c>
      <c r="S37" s="6">
        <f t="shared" si="7"/>
        <v>108.939224</v>
      </c>
    </row>
    <row r="38" spans="1:19" x14ac:dyDescent="0.25">
      <c r="A38" t="s">
        <v>151</v>
      </c>
      <c r="B38" t="s">
        <v>152</v>
      </c>
      <c r="C38" t="s">
        <v>68</v>
      </c>
      <c r="D38" s="12" t="s">
        <v>1088</v>
      </c>
      <c r="E38" s="1">
        <v>0</v>
      </c>
      <c r="F38" s="1">
        <f>VLOOKUP(A38,'ADM Data'!$A$2:$Q$344,11,FALSE)</f>
        <v>9.4365030000000001</v>
      </c>
      <c r="G38" s="1">
        <f>VLOOKUP(A38,'ADM Data'!$A$2:$Q$344,12,FALSE)</f>
        <v>53.692176000000003</v>
      </c>
      <c r="H38" s="1">
        <f>VLOOKUP(A38,'ADM Data'!$A$2:$Q$344,13,FALSE)</f>
        <v>1.7985370000000001</v>
      </c>
      <c r="I38" s="1">
        <f>VLOOKUP(A38,'ADM Data'!$A$2:$Q$344,14,FALSE)</f>
        <v>0</v>
      </c>
      <c r="J38" s="1">
        <f>VLOOKUP(A38,'ADM Data'!$A$2:$Q$344,15,FALSE)</f>
        <v>0.83770999999999995</v>
      </c>
      <c r="K38" s="1">
        <f>VLOOKUP(A38,'ADM Data'!$A$2:$Q$344,16,FALSE)</f>
        <v>3.1772300000000002</v>
      </c>
      <c r="L38" s="1">
        <f t="shared" si="0"/>
        <v>18937.48</v>
      </c>
      <c r="M38" s="1">
        <f t="shared" si="1"/>
        <v>273426.90999999997</v>
      </c>
      <c r="N38" s="1">
        <f t="shared" si="2"/>
        <v>22004.51</v>
      </c>
      <c r="O38" s="1">
        <f t="shared" si="3"/>
        <v>0</v>
      </c>
      <c r="P38" s="1">
        <f t="shared" si="4"/>
        <v>18523.64</v>
      </c>
      <c r="Q38" s="1">
        <f t="shared" si="5"/>
        <v>103574.09</v>
      </c>
      <c r="R38" s="1">
        <f t="shared" si="6"/>
        <v>436466.63</v>
      </c>
      <c r="S38" s="6">
        <f t="shared" si="7"/>
        <v>68.942155999999997</v>
      </c>
    </row>
    <row r="39" spans="1:19" x14ac:dyDescent="0.25">
      <c r="A39" t="s">
        <v>153</v>
      </c>
      <c r="B39" t="s">
        <v>1865</v>
      </c>
      <c r="C39" t="s">
        <v>93</v>
      </c>
      <c r="D39" s="12" t="s">
        <v>1088</v>
      </c>
      <c r="E39" s="1">
        <v>0</v>
      </c>
      <c r="F39" s="1">
        <f>VLOOKUP(A39,'ADM Data'!$A$2:$Q$344,11,FALSE)</f>
        <v>3.8304100000000001</v>
      </c>
      <c r="G39" s="1">
        <f>VLOOKUP(A39,'ADM Data'!$A$2:$Q$344,12,FALSE)</f>
        <v>21.603428000000001</v>
      </c>
      <c r="H39" s="1">
        <f>VLOOKUP(A39,'ADM Data'!$A$2:$Q$344,13,FALSE)</f>
        <v>0</v>
      </c>
      <c r="I39" s="1">
        <f>VLOOKUP(A39,'ADM Data'!$A$2:$Q$344,14,FALSE)</f>
        <v>0</v>
      </c>
      <c r="J39" s="1">
        <f>VLOOKUP(A39,'ADM Data'!$A$2:$Q$344,15,FALSE)</f>
        <v>0</v>
      </c>
      <c r="K39" s="1">
        <f>VLOOKUP(A39,'ADM Data'!$A$2:$Q$344,16,FALSE)</f>
        <v>4.2982459999999998</v>
      </c>
      <c r="L39" s="1">
        <f t="shared" si="0"/>
        <v>7686.99</v>
      </c>
      <c r="M39" s="1">
        <f t="shared" si="1"/>
        <v>110015.26</v>
      </c>
      <c r="N39" s="1">
        <f t="shared" si="2"/>
        <v>0</v>
      </c>
      <c r="O39" s="1">
        <f t="shared" si="3"/>
        <v>0</v>
      </c>
      <c r="P39" s="1">
        <f t="shared" si="4"/>
        <v>0</v>
      </c>
      <c r="Q39" s="1">
        <f t="shared" si="5"/>
        <v>140117.94</v>
      </c>
      <c r="R39" s="1">
        <f t="shared" si="6"/>
        <v>257820.19</v>
      </c>
      <c r="S39" s="6">
        <f t="shared" si="7"/>
        <v>29.732084</v>
      </c>
    </row>
    <row r="40" spans="1:19" x14ac:dyDescent="0.25">
      <c r="A40" t="s">
        <v>155</v>
      </c>
      <c r="B40" t="s">
        <v>156</v>
      </c>
      <c r="C40" t="s">
        <v>93</v>
      </c>
      <c r="D40" s="12" t="s">
        <v>1088</v>
      </c>
      <c r="E40" s="1">
        <v>0</v>
      </c>
      <c r="F40" s="1">
        <f>VLOOKUP(A40,'ADM Data'!$A$2:$Q$344,11,FALSE)</f>
        <v>4.9520949999999999</v>
      </c>
      <c r="G40" s="1">
        <f>VLOOKUP(A40,'ADM Data'!$A$2:$Q$344,12,FALSE)</f>
        <v>27.485523000000001</v>
      </c>
      <c r="H40" s="1">
        <f>VLOOKUP(A40,'ADM Data'!$A$2:$Q$344,13,FALSE)</f>
        <v>4</v>
      </c>
      <c r="I40" s="1">
        <f>VLOOKUP(A40,'ADM Data'!$A$2:$Q$344,14,FALSE)</f>
        <v>0</v>
      </c>
      <c r="J40" s="1">
        <f>VLOOKUP(A40,'ADM Data'!$A$2:$Q$344,15,FALSE)</f>
        <v>1</v>
      </c>
      <c r="K40" s="1">
        <f>VLOOKUP(A40,'ADM Data'!$A$2:$Q$344,16,FALSE)</f>
        <v>1.7365269999999999</v>
      </c>
      <c r="L40" s="1">
        <f t="shared" si="0"/>
        <v>9938.02</v>
      </c>
      <c r="M40" s="1">
        <f t="shared" si="1"/>
        <v>139969.76999999999</v>
      </c>
      <c r="N40" s="1">
        <f t="shared" si="2"/>
        <v>48938.68</v>
      </c>
      <c r="O40" s="1">
        <f t="shared" si="3"/>
        <v>0</v>
      </c>
      <c r="P40" s="1">
        <f t="shared" si="4"/>
        <v>22112.240000000002</v>
      </c>
      <c r="Q40" s="1">
        <f t="shared" si="5"/>
        <v>56608.81</v>
      </c>
      <c r="R40" s="1">
        <f t="shared" si="6"/>
        <v>277567.51999999996</v>
      </c>
      <c r="S40" s="6">
        <f t="shared" si="7"/>
        <v>39.174145000000003</v>
      </c>
    </row>
    <row r="41" spans="1:19" x14ac:dyDescent="0.25">
      <c r="A41" t="s">
        <v>157</v>
      </c>
      <c r="B41" t="s">
        <v>1866</v>
      </c>
      <c r="C41" t="s">
        <v>93</v>
      </c>
      <c r="D41" s="12" t="s">
        <v>1088</v>
      </c>
      <c r="E41" s="1">
        <v>0</v>
      </c>
      <c r="F41" s="1">
        <f>VLOOKUP(A41,'ADM Data'!$A$2:$Q$344,11,FALSE)</f>
        <v>4.2792599999999998</v>
      </c>
      <c r="G41" s="1">
        <f>VLOOKUP(A41,'ADM Data'!$A$2:$Q$344,12,FALSE)</f>
        <v>35.541254000000002</v>
      </c>
      <c r="H41" s="1">
        <f>VLOOKUP(A41,'ADM Data'!$A$2:$Q$344,13,FALSE)</f>
        <v>3.4577740000000001</v>
      </c>
      <c r="I41" s="1">
        <f>VLOOKUP(A41,'ADM Data'!$A$2:$Q$344,14,FALSE)</f>
        <v>0</v>
      </c>
      <c r="J41" s="1">
        <f>VLOOKUP(A41,'ADM Data'!$A$2:$Q$344,15,FALSE)</f>
        <v>0</v>
      </c>
      <c r="K41" s="1">
        <f>VLOOKUP(A41,'ADM Data'!$A$2:$Q$344,16,FALSE)</f>
        <v>2.4607039999999998</v>
      </c>
      <c r="L41" s="1">
        <f t="shared" si="0"/>
        <v>8587.76</v>
      </c>
      <c r="M41" s="1">
        <f t="shared" si="1"/>
        <v>180993.51</v>
      </c>
      <c r="N41" s="1">
        <f t="shared" si="2"/>
        <v>42304.72</v>
      </c>
      <c r="O41" s="1">
        <f t="shared" si="3"/>
        <v>0</v>
      </c>
      <c r="P41" s="1">
        <f t="shared" si="4"/>
        <v>0</v>
      </c>
      <c r="Q41" s="1">
        <f t="shared" si="5"/>
        <v>80216.160000000003</v>
      </c>
      <c r="R41" s="1">
        <f t="shared" si="6"/>
        <v>312102.15000000002</v>
      </c>
      <c r="S41" s="6">
        <f t="shared" si="7"/>
        <v>45.738992000000003</v>
      </c>
    </row>
    <row r="42" spans="1:19" x14ac:dyDescent="0.25">
      <c r="A42" t="s">
        <v>159</v>
      </c>
      <c r="B42" t="s">
        <v>160</v>
      </c>
      <c r="C42" t="s">
        <v>93</v>
      </c>
      <c r="D42" s="12" t="s">
        <v>1088</v>
      </c>
      <c r="E42" s="1">
        <v>0</v>
      </c>
      <c r="F42" s="1">
        <f>VLOOKUP(A42,'ADM Data'!$A$2:$Q$344,11,FALSE)</f>
        <v>1.9096379999999999</v>
      </c>
      <c r="G42" s="1">
        <f>VLOOKUP(A42,'ADM Data'!$A$2:$Q$344,12,FALSE)</f>
        <v>20.608433000000002</v>
      </c>
      <c r="H42" s="1">
        <f>VLOOKUP(A42,'ADM Data'!$A$2:$Q$344,13,FALSE)</f>
        <v>1.8493980000000001</v>
      </c>
      <c r="I42" s="1">
        <f>VLOOKUP(A42,'ADM Data'!$A$2:$Q$344,14,FALSE)</f>
        <v>0.56024099999999999</v>
      </c>
      <c r="J42" s="1">
        <f>VLOOKUP(A42,'ADM Data'!$A$2:$Q$344,15,FALSE)</f>
        <v>0</v>
      </c>
      <c r="K42" s="1">
        <f>VLOOKUP(A42,'ADM Data'!$A$2:$Q$344,16,FALSE)</f>
        <v>0</v>
      </c>
      <c r="L42" s="1">
        <f t="shared" si="0"/>
        <v>3832.32</v>
      </c>
      <c r="M42" s="1">
        <f t="shared" si="1"/>
        <v>104948.26</v>
      </c>
      <c r="N42" s="1">
        <f t="shared" si="2"/>
        <v>22626.77</v>
      </c>
      <c r="O42" s="1">
        <f t="shared" si="3"/>
        <v>9147.7706448534136</v>
      </c>
      <c r="P42" s="1">
        <f t="shared" si="4"/>
        <v>0</v>
      </c>
      <c r="Q42" s="1">
        <f t="shared" si="5"/>
        <v>0</v>
      </c>
      <c r="R42" s="1">
        <f t="shared" si="6"/>
        <v>140555.12064485342</v>
      </c>
      <c r="S42" s="6">
        <f t="shared" si="7"/>
        <v>24.927710000000005</v>
      </c>
    </row>
    <row r="43" spans="1:19" x14ac:dyDescent="0.25">
      <c r="A43" t="s">
        <v>161</v>
      </c>
      <c r="B43" t="s">
        <v>162</v>
      </c>
      <c r="C43" t="s">
        <v>75</v>
      </c>
      <c r="D43" s="12" t="s">
        <v>1088</v>
      </c>
      <c r="E43" s="1">
        <v>0</v>
      </c>
      <c r="F43" s="1">
        <f>VLOOKUP(A43,'ADM Data'!$A$2:$Q$344,11,FALSE)</f>
        <v>7.207865</v>
      </c>
      <c r="G43" s="1">
        <f>VLOOKUP(A43,'ADM Data'!$A$2:$Q$344,12,FALSE)</f>
        <v>53.112355000000001</v>
      </c>
      <c r="H43" s="1">
        <f>VLOOKUP(A43,'ADM Data'!$A$2:$Q$344,13,FALSE)</f>
        <v>10.224717999999999</v>
      </c>
      <c r="I43" s="1">
        <f>VLOOKUP(A43,'ADM Data'!$A$2:$Q$344,14,FALSE)</f>
        <v>0.893258</v>
      </c>
      <c r="J43" s="1">
        <f>VLOOKUP(A43,'ADM Data'!$A$2:$Q$344,15,FALSE)</f>
        <v>1</v>
      </c>
      <c r="K43" s="1">
        <f>VLOOKUP(A43,'ADM Data'!$A$2:$Q$344,16,FALSE)</f>
        <v>1.573034</v>
      </c>
      <c r="L43" s="1">
        <f t="shared" si="0"/>
        <v>14464.97</v>
      </c>
      <c r="M43" s="1">
        <f t="shared" si="1"/>
        <v>270474.18</v>
      </c>
      <c r="N43" s="1">
        <f t="shared" si="2"/>
        <v>125096.05</v>
      </c>
      <c r="O43" s="1">
        <f t="shared" si="3"/>
        <v>14585.364710330858</v>
      </c>
      <c r="P43" s="1">
        <f t="shared" si="4"/>
        <v>22112.240000000002</v>
      </c>
      <c r="Q43" s="1">
        <f t="shared" si="5"/>
        <v>51279.12</v>
      </c>
      <c r="R43" s="1">
        <f t="shared" si="6"/>
        <v>498011.92471033079</v>
      </c>
      <c r="S43" s="6">
        <f t="shared" si="7"/>
        <v>74.011230000000012</v>
      </c>
    </row>
    <row r="44" spans="1:19" x14ac:dyDescent="0.25">
      <c r="A44" t="s">
        <v>163</v>
      </c>
      <c r="B44" t="s">
        <v>164</v>
      </c>
      <c r="C44" t="s">
        <v>80</v>
      </c>
      <c r="D44" s="12" t="s">
        <v>1088</v>
      </c>
      <c r="E44" s="1">
        <v>0</v>
      </c>
      <c r="F44" s="1">
        <f>VLOOKUP(A44,'ADM Data'!$A$2:$Q$344,11,FALSE)</f>
        <v>3.429379</v>
      </c>
      <c r="G44" s="1">
        <f>VLOOKUP(A44,'ADM Data'!$A$2:$Q$344,12,FALSE)</f>
        <v>75.298855000000003</v>
      </c>
      <c r="H44" s="1">
        <f>VLOOKUP(A44,'ADM Data'!$A$2:$Q$344,13,FALSE)</f>
        <v>7.0225980000000003</v>
      </c>
      <c r="I44" s="1">
        <f>VLOOKUP(A44,'ADM Data'!$A$2:$Q$344,14,FALSE)</f>
        <v>0</v>
      </c>
      <c r="J44" s="1">
        <f>VLOOKUP(A44,'ADM Data'!$A$2:$Q$344,15,FALSE)</f>
        <v>0.40677999999999997</v>
      </c>
      <c r="K44" s="1">
        <f>VLOOKUP(A44,'ADM Data'!$A$2:$Q$344,16,FALSE)</f>
        <v>7.0508470000000001</v>
      </c>
      <c r="L44" s="1">
        <f t="shared" si="0"/>
        <v>6882.19</v>
      </c>
      <c r="M44" s="1">
        <f t="shared" si="1"/>
        <v>383458.73</v>
      </c>
      <c r="N44" s="1">
        <f t="shared" si="2"/>
        <v>85919.17</v>
      </c>
      <c r="O44" s="1">
        <f t="shared" si="3"/>
        <v>0</v>
      </c>
      <c r="P44" s="1">
        <f t="shared" si="4"/>
        <v>8994.82</v>
      </c>
      <c r="Q44" s="1">
        <f t="shared" si="5"/>
        <v>229849.60000000001</v>
      </c>
      <c r="R44" s="1">
        <f t="shared" si="6"/>
        <v>715104.51</v>
      </c>
      <c r="S44" s="6">
        <f t="shared" si="7"/>
        <v>93.208459000000005</v>
      </c>
    </row>
    <row r="45" spans="1:19" x14ac:dyDescent="0.25">
      <c r="A45" t="s">
        <v>165</v>
      </c>
      <c r="B45" t="s">
        <v>1867</v>
      </c>
      <c r="C45" t="s">
        <v>80</v>
      </c>
      <c r="D45" s="12" t="s">
        <v>1088</v>
      </c>
      <c r="E45" s="1">
        <v>0</v>
      </c>
      <c r="F45" s="1">
        <f>VLOOKUP(A45,'ADM Data'!$A$2:$Q$344,11,FALSE)</f>
        <v>5.3915649999999999</v>
      </c>
      <c r="G45" s="1">
        <f>VLOOKUP(A45,'ADM Data'!$A$2:$Q$344,12,FALSE)</f>
        <v>24.379518000000001</v>
      </c>
      <c r="H45" s="1">
        <f>VLOOKUP(A45,'ADM Data'!$A$2:$Q$344,13,FALSE)</f>
        <v>0.37349399999999999</v>
      </c>
      <c r="I45" s="1">
        <f>VLOOKUP(A45,'ADM Data'!$A$2:$Q$344,14,FALSE)</f>
        <v>0</v>
      </c>
      <c r="J45" s="1">
        <f>VLOOKUP(A45,'ADM Data'!$A$2:$Q$344,15,FALSE)</f>
        <v>0</v>
      </c>
      <c r="K45" s="1">
        <f>VLOOKUP(A45,'ADM Data'!$A$2:$Q$344,16,FALSE)</f>
        <v>5.5000010000000001</v>
      </c>
      <c r="L45" s="1">
        <f t="shared" si="0"/>
        <v>10819.97</v>
      </c>
      <c r="M45" s="1">
        <f t="shared" si="1"/>
        <v>124152.47</v>
      </c>
      <c r="N45" s="1">
        <f t="shared" si="2"/>
        <v>4569.58</v>
      </c>
      <c r="O45" s="1">
        <f t="shared" si="3"/>
        <v>0</v>
      </c>
      <c r="P45" s="1">
        <f t="shared" si="4"/>
        <v>0</v>
      </c>
      <c r="Q45" s="1">
        <f t="shared" si="5"/>
        <v>179293.79</v>
      </c>
      <c r="R45" s="1">
        <f t="shared" si="6"/>
        <v>318835.81</v>
      </c>
      <c r="S45" s="6">
        <f t="shared" si="7"/>
        <v>35.644578000000003</v>
      </c>
    </row>
    <row r="46" spans="1:19" x14ac:dyDescent="0.25">
      <c r="A46" t="s">
        <v>167</v>
      </c>
      <c r="B46" t="s">
        <v>1868</v>
      </c>
      <c r="C46" t="s">
        <v>75</v>
      </c>
      <c r="D46" s="12" t="s">
        <v>1088</v>
      </c>
      <c r="E46" s="1">
        <v>0</v>
      </c>
      <c r="F46" s="1">
        <f>VLOOKUP(A46,'ADM Data'!$A$2:$Q$344,11,FALSE)</f>
        <v>0.66265099999999999</v>
      </c>
      <c r="G46" s="1">
        <f>VLOOKUP(A46,'ADM Data'!$A$2:$Q$344,12,FALSE)</f>
        <v>15.222894999999999</v>
      </c>
      <c r="H46" s="1">
        <f>VLOOKUP(A46,'ADM Data'!$A$2:$Q$344,13,FALSE)</f>
        <v>1.0240959999999999</v>
      </c>
      <c r="I46" s="1">
        <f>VLOOKUP(A46,'ADM Data'!$A$2:$Q$344,14,FALSE)</f>
        <v>0</v>
      </c>
      <c r="J46" s="1">
        <f>VLOOKUP(A46,'ADM Data'!$A$2:$Q$344,15,FALSE)</f>
        <v>0</v>
      </c>
      <c r="K46" s="1">
        <f>VLOOKUP(A46,'ADM Data'!$A$2:$Q$344,16,FALSE)</f>
        <v>0</v>
      </c>
      <c r="L46" s="1">
        <f t="shared" si="0"/>
        <v>1329.83</v>
      </c>
      <c r="M46" s="1">
        <f t="shared" si="1"/>
        <v>77522.45</v>
      </c>
      <c r="N46" s="1">
        <f t="shared" si="2"/>
        <v>12529.48</v>
      </c>
      <c r="O46" s="1">
        <f t="shared" si="3"/>
        <v>0</v>
      </c>
      <c r="P46" s="1">
        <f t="shared" si="4"/>
        <v>0</v>
      </c>
      <c r="Q46" s="1">
        <f t="shared" si="5"/>
        <v>0</v>
      </c>
      <c r="R46" s="1">
        <f t="shared" si="6"/>
        <v>91381.759999999995</v>
      </c>
      <c r="S46" s="6">
        <f t="shared" si="7"/>
        <v>16.909641999999998</v>
      </c>
    </row>
    <row r="47" spans="1:19" x14ac:dyDescent="0.25">
      <c r="A47" t="s">
        <v>169</v>
      </c>
      <c r="B47" t="s">
        <v>1869</v>
      </c>
      <c r="C47" t="s">
        <v>72</v>
      </c>
      <c r="D47" s="12" t="s">
        <v>1088</v>
      </c>
      <c r="E47" s="1">
        <v>0</v>
      </c>
      <c r="F47" s="1">
        <f>VLOOKUP(A47,'ADM Data'!$A$2:$Q$344,11,FALSE)</f>
        <v>17.269662</v>
      </c>
      <c r="G47" s="1">
        <f>VLOOKUP(A47,'ADM Data'!$A$2:$Q$344,12,FALSE)</f>
        <v>71.513497000000001</v>
      </c>
      <c r="H47" s="1">
        <f>VLOOKUP(A47,'ADM Data'!$A$2:$Q$344,13,FALSE)</f>
        <v>8.5561790000000002</v>
      </c>
      <c r="I47" s="1">
        <f>VLOOKUP(A47,'ADM Data'!$A$2:$Q$344,14,FALSE)</f>
        <v>0</v>
      </c>
      <c r="J47" s="1">
        <f>VLOOKUP(A47,'ADM Data'!$A$2:$Q$344,15,FALSE)</f>
        <v>1</v>
      </c>
      <c r="K47" s="1">
        <f>VLOOKUP(A47,'ADM Data'!$A$2:$Q$344,16,FALSE)</f>
        <v>0</v>
      </c>
      <c r="L47" s="1">
        <f t="shared" si="0"/>
        <v>34657.31</v>
      </c>
      <c r="M47" s="1">
        <f t="shared" si="1"/>
        <v>364181.83</v>
      </c>
      <c r="N47" s="1">
        <f t="shared" si="2"/>
        <v>104682.03</v>
      </c>
      <c r="O47" s="1">
        <f t="shared" si="3"/>
        <v>0</v>
      </c>
      <c r="P47" s="1">
        <f t="shared" si="4"/>
        <v>22112.240000000002</v>
      </c>
      <c r="Q47" s="1">
        <f t="shared" si="5"/>
        <v>0</v>
      </c>
      <c r="R47" s="1">
        <f t="shared" si="6"/>
        <v>525633.41</v>
      </c>
      <c r="S47" s="6">
        <f t="shared" si="7"/>
        <v>98.339337999999998</v>
      </c>
    </row>
    <row r="48" spans="1:19" x14ac:dyDescent="0.25">
      <c r="A48" t="s">
        <v>171</v>
      </c>
      <c r="B48" t="s">
        <v>172</v>
      </c>
      <c r="C48" t="s">
        <v>173</v>
      </c>
      <c r="D48" s="12" t="s">
        <v>1088</v>
      </c>
      <c r="E48" s="1">
        <v>0</v>
      </c>
      <c r="F48" s="1">
        <f>VLOOKUP(A48,'ADM Data'!$A$2:$Q$344,11,FALSE)</f>
        <v>0</v>
      </c>
      <c r="G48" s="1">
        <f>VLOOKUP(A48,'ADM Data'!$A$2:$Q$344,12,FALSE)</f>
        <v>10.714124</v>
      </c>
      <c r="H48" s="1">
        <f>VLOOKUP(A48,'ADM Data'!$A$2:$Q$344,13,FALSE)</f>
        <v>0.314606</v>
      </c>
      <c r="I48" s="1">
        <f>VLOOKUP(A48,'ADM Data'!$A$2:$Q$344,14,FALSE)</f>
        <v>0</v>
      </c>
      <c r="J48" s="1">
        <f>VLOOKUP(A48,'ADM Data'!$A$2:$Q$344,15,FALSE)</f>
        <v>0</v>
      </c>
      <c r="K48" s="1">
        <f>VLOOKUP(A48,'ADM Data'!$A$2:$Q$344,16,FALSE)</f>
        <v>0</v>
      </c>
      <c r="L48" s="1">
        <f t="shared" si="0"/>
        <v>0</v>
      </c>
      <c r="M48" s="1">
        <f t="shared" si="1"/>
        <v>54561.58</v>
      </c>
      <c r="N48" s="1">
        <f t="shared" si="2"/>
        <v>3849.1</v>
      </c>
      <c r="O48" s="1">
        <f t="shared" si="3"/>
        <v>0</v>
      </c>
      <c r="P48" s="1">
        <f t="shared" si="4"/>
        <v>0</v>
      </c>
      <c r="Q48" s="1">
        <f t="shared" si="5"/>
        <v>0</v>
      </c>
      <c r="R48" s="1">
        <f t="shared" si="6"/>
        <v>58410.68</v>
      </c>
      <c r="S48" s="6">
        <f t="shared" si="7"/>
        <v>11.028729999999999</v>
      </c>
    </row>
    <row r="49" spans="1:19" x14ac:dyDescent="0.25">
      <c r="A49" t="s">
        <v>174</v>
      </c>
      <c r="B49" t="s">
        <v>1870</v>
      </c>
      <c r="C49" t="s">
        <v>75</v>
      </c>
      <c r="D49" s="12" t="s">
        <v>1088</v>
      </c>
      <c r="E49" s="1">
        <v>0</v>
      </c>
      <c r="F49" s="1">
        <f>VLOOKUP(A49,'ADM Data'!$A$2:$Q$344,11,FALSE)</f>
        <v>0</v>
      </c>
      <c r="G49" s="1">
        <f>VLOOKUP(A49,'ADM Data'!$A$2:$Q$344,12,FALSE)</f>
        <v>14.159976</v>
      </c>
      <c r="H49" s="1">
        <f>VLOOKUP(A49,'ADM Data'!$A$2:$Q$344,13,FALSE)</f>
        <v>2.0654170000000001</v>
      </c>
      <c r="I49" s="1">
        <f>VLOOKUP(A49,'ADM Data'!$A$2:$Q$344,14,FALSE)</f>
        <v>0</v>
      </c>
      <c r="J49" s="1">
        <f>VLOOKUP(A49,'ADM Data'!$A$2:$Q$344,15,FALSE)</f>
        <v>0</v>
      </c>
      <c r="K49" s="1">
        <f>VLOOKUP(A49,'ADM Data'!$A$2:$Q$344,16,FALSE)</f>
        <v>21.328467</v>
      </c>
      <c r="L49" s="1">
        <f t="shared" si="0"/>
        <v>0</v>
      </c>
      <c r="M49" s="1">
        <f t="shared" si="1"/>
        <v>72109.55</v>
      </c>
      <c r="N49" s="1">
        <f t="shared" si="2"/>
        <v>25269.7</v>
      </c>
      <c r="O49" s="1">
        <f t="shared" si="3"/>
        <v>0</v>
      </c>
      <c r="P49" s="1">
        <f t="shared" si="4"/>
        <v>0</v>
      </c>
      <c r="Q49" s="1">
        <f t="shared" si="5"/>
        <v>695283.8</v>
      </c>
      <c r="R49" s="1">
        <f t="shared" si="6"/>
        <v>792663.05</v>
      </c>
      <c r="S49" s="6">
        <f t="shared" si="7"/>
        <v>37.55386</v>
      </c>
    </row>
    <row r="50" spans="1:19" x14ac:dyDescent="0.25">
      <c r="A50" s="33" t="s">
        <v>177</v>
      </c>
      <c r="B50" t="s">
        <v>1871</v>
      </c>
      <c r="C50" t="s">
        <v>93</v>
      </c>
      <c r="D50" s="12" t="s">
        <v>1088</v>
      </c>
      <c r="E50" s="1">
        <v>0</v>
      </c>
      <c r="F50" s="1">
        <f>VLOOKUP(A50,'ADM Data'!$A$2:$Q$344,11,FALSE)</f>
        <v>1</v>
      </c>
      <c r="G50" s="1">
        <f>VLOOKUP(A50,'ADM Data'!$A$2:$Q$344,12,FALSE)</f>
        <v>6.2888890000000002</v>
      </c>
      <c r="H50" s="1">
        <f>VLOOKUP(A50,'ADM Data'!$A$2:$Q$344,13,FALSE)</f>
        <v>11.133335000000001</v>
      </c>
      <c r="I50" s="1">
        <f>VLOOKUP(A50,'ADM Data'!$A$2:$Q$344,14,FALSE)</f>
        <v>0</v>
      </c>
      <c r="J50" s="1">
        <f>VLOOKUP(A50,'ADM Data'!$A$2:$Q$344,15,FALSE)</f>
        <v>1.088889</v>
      </c>
      <c r="K50" s="1">
        <f>VLOOKUP(A50,'ADM Data'!$A$2:$Q$344,16,FALSE)</f>
        <v>3.189133</v>
      </c>
      <c r="L50" s="1">
        <f t="shared" si="0"/>
        <v>2006.83</v>
      </c>
      <c r="M50" s="1">
        <f t="shared" si="1"/>
        <v>32026.11</v>
      </c>
      <c r="N50" s="1">
        <f t="shared" si="2"/>
        <v>136212.68</v>
      </c>
      <c r="O50" s="1">
        <f t="shared" si="3"/>
        <v>0</v>
      </c>
      <c r="P50" s="1">
        <f t="shared" si="4"/>
        <v>24077.77</v>
      </c>
      <c r="Q50" s="1">
        <f t="shared" si="5"/>
        <v>103962.11</v>
      </c>
      <c r="R50" s="1">
        <f t="shared" si="6"/>
        <v>298285.5</v>
      </c>
      <c r="S50" s="6">
        <f t="shared" si="7"/>
        <v>22.700246</v>
      </c>
    </row>
    <row r="51" spans="1:19" x14ac:dyDescent="0.25">
      <c r="A51" t="s">
        <v>179</v>
      </c>
      <c r="B51" t="s">
        <v>180</v>
      </c>
      <c r="C51" t="s">
        <v>90</v>
      </c>
      <c r="D51" s="12" t="s">
        <v>1088</v>
      </c>
      <c r="E51" s="1">
        <v>0</v>
      </c>
      <c r="F51" s="1">
        <f>VLOOKUP(A51,'ADM Data'!$A$2:$Q$344,11,FALSE)</f>
        <v>6.6358230000000002</v>
      </c>
      <c r="G51" s="1">
        <f>VLOOKUP(A51,'ADM Data'!$A$2:$Q$344,12,FALSE)</f>
        <v>24.450768</v>
      </c>
      <c r="H51" s="1">
        <f>VLOOKUP(A51,'ADM Data'!$A$2:$Q$344,13,FALSE)</f>
        <v>0</v>
      </c>
      <c r="I51" s="1">
        <f>VLOOKUP(A51,'ADM Data'!$A$2:$Q$344,14,FALSE)</f>
        <v>0</v>
      </c>
      <c r="J51" s="1">
        <f>VLOOKUP(A51,'ADM Data'!$A$2:$Q$344,15,FALSE)</f>
        <v>2</v>
      </c>
      <c r="K51" s="1">
        <f>VLOOKUP(A51,'ADM Data'!$A$2:$Q$344,16,FALSE)</f>
        <v>0</v>
      </c>
      <c r="L51" s="1">
        <f t="shared" si="0"/>
        <v>13316.98</v>
      </c>
      <c r="M51" s="1">
        <f t="shared" si="1"/>
        <v>124515.31</v>
      </c>
      <c r="N51" s="1">
        <f t="shared" si="2"/>
        <v>0</v>
      </c>
      <c r="O51" s="1">
        <f t="shared" si="3"/>
        <v>0</v>
      </c>
      <c r="P51" s="1">
        <f t="shared" si="4"/>
        <v>44224.480000000003</v>
      </c>
      <c r="Q51" s="1">
        <f t="shared" si="5"/>
        <v>0</v>
      </c>
      <c r="R51" s="1">
        <f t="shared" si="6"/>
        <v>182056.77000000002</v>
      </c>
      <c r="S51" s="6">
        <f t="shared" si="7"/>
        <v>33.086590999999999</v>
      </c>
    </row>
    <row r="52" spans="1:19" x14ac:dyDescent="0.25">
      <c r="A52" t="s">
        <v>181</v>
      </c>
      <c r="B52" t="s">
        <v>1872</v>
      </c>
      <c r="C52" t="s">
        <v>93</v>
      </c>
      <c r="D52" s="12" t="s">
        <v>1088</v>
      </c>
      <c r="E52" s="1">
        <v>0</v>
      </c>
      <c r="F52" s="1">
        <f>VLOOKUP(A52,'ADM Data'!$A$2:$Q$344,11,FALSE)</f>
        <v>0.43165500000000001</v>
      </c>
      <c r="G52" s="1">
        <f>VLOOKUP(A52,'ADM Data'!$A$2:$Q$344,12,FALSE)</f>
        <v>5.7122299999999999</v>
      </c>
      <c r="H52" s="1">
        <f>VLOOKUP(A52,'ADM Data'!$A$2:$Q$344,13,FALSE)</f>
        <v>6.7940370000000003</v>
      </c>
      <c r="I52" s="1">
        <f>VLOOKUP(A52,'ADM Data'!$A$2:$Q$344,14,FALSE)</f>
        <v>0</v>
      </c>
      <c r="J52" s="1">
        <f>VLOOKUP(A52,'ADM Data'!$A$2:$Q$344,15,FALSE)</f>
        <v>2.8417270000000001</v>
      </c>
      <c r="K52" s="1">
        <f>VLOOKUP(A52,'ADM Data'!$A$2:$Q$344,16,FALSE)</f>
        <v>5.3165469999999999</v>
      </c>
      <c r="L52" s="1">
        <f t="shared" si="0"/>
        <v>866.26</v>
      </c>
      <c r="M52" s="1">
        <f t="shared" si="1"/>
        <v>29089.48</v>
      </c>
      <c r="N52" s="1">
        <f t="shared" si="2"/>
        <v>83122.8</v>
      </c>
      <c r="O52" s="1">
        <f t="shared" si="3"/>
        <v>0</v>
      </c>
      <c r="P52" s="1">
        <f t="shared" si="4"/>
        <v>62836.95</v>
      </c>
      <c r="Q52" s="1">
        <f t="shared" si="5"/>
        <v>173313.39</v>
      </c>
      <c r="R52" s="1">
        <f t="shared" si="6"/>
        <v>349228.88</v>
      </c>
      <c r="S52" s="6">
        <f t="shared" si="7"/>
        <v>21.096195999999999</v>
      </c>
    </row>
    <row r="53" spans="1:19" x14ac:dyDescent="0.25">
      <c r="A53" t="s">
        <v>183</v>
      </c>
      <c r="B53" t="s">
        <v>1873</v>
      </c>
      <c r="C53" t="s">
        <v>111</v>
      </c>
      <c r="D53" s="12" t="s">
        <v>1088</v>
      </c>
      <c r="E53" s="1">
        <v>0</v>
      </c>
      <c r="F53" s="1">
        <f>VLOOKUP(A53,'ADM Data'!$A$2:$Q$344,11,FALSE)</f>
        <v>1</v>
      </c>
      <c r="G53" s="1">
        <f>VLOOKUP(A53,'ADM Data'!$A$2:$Q$344,12,FALSE)</f>
        <v>25.493148999999999</v>
      </c>
      <c r="H53" s="1">
        <f>VLOOKUP(A53,'ADM Data'!$A$2:$Q$344,13,FALSE)</f>
        <v>5.9041100000000002</v>
      </c>
      <c r="I53" s="1">
        <f>VLOOKUP(A53,'ADM Data'!$A$2:$Q$344,14,FALSE)</f>
        <v>0.55479500000000004</v>
      </c>
      <c r="J53" s="1">
        <f>VLOOKUP(A53,'ADM Data'!$A$2:$Q$344,15,FALSE)</f>
        <v>0</v>
      </c>
      <c r="K53" s="1">
        <f>VLOOKUP(A53,'ADM Data'!$A$2:$Q$344,16,FALSE)</f>
        <v>13.739727</v>
      </c>
      <c r="L53" s="1">
        <f t="shared" si="0"/>
        <v>2006.83</v>
      </c>
      <c r="M53" s="1">
        <f t="shared" si="1"/>
        <v>129823.63</v>
      </c>
      <c r="N53" s="1">
        <f t="shared" si="2"/>
        <v>72234.84</v>
      </c>
      <c r="O53" s="1">
        <f t="shared" si="3"/>
        <v>9058.8468443249421</v>
      </c>
      <c r="P53" s="1">
        <f t="shared" si="4"/>
        <v>0</v>
      </c>
      <c r="Q53" s="1">
        <f t="shared" si="5"/>
        <v>447899.49</v>
      </c>
      <c r="R53" s="1">
        <f t="shared" si="6"/>
        <v>661023.63684432488</v>
      </c>
      <c r="S53" s="6">
        <f t="shared" si="7"/>
        <v>46.691780999999999</v>
      </c>
    </row>
    <row r="54" spans="1:19" x14ac:dyDescent="0.25">
      <c r="A54" t="s">
        <v>185</v>
      </c>
      <c r="B54" t="s">
        <v>1874</v>
      </c>
      <c r="C54" t="s">
        <v>72</v>
      </c>
      <c r="D54" s="12" t="s">
        <v>1088</v>
      </c>
      <c r="E54" s="1">
        <v>0</v>
      </c>
      <c r="F54" s="1">
        <f>VLOOKUP(A54,'ADM Data'!$A$2:$Q$344,11,FALSE)</f>
        <v>0</v>
      </c>
      <c r="G54" s="1">
        <f>VLOOKUP(A54,'ADM Data'!$A$2:$Q$344,12,FALSE)</f>
        <v>19.55104</v>
      </c>
      <c r="H54" s="1">
        <f>VLOOKUP(A54,'ADM Data'!$A$2:$Q$344,13,FALSE)</f>
        <v>4.0489499999999996</v>
      </c>
      <c r="I54" s="1">
        <f>VLOOKUP(A54,'ADM Data'!$A$2:$Q$344,14,FALSE)</f>
        <v>0</v>
      </c>
      <c r="J54" s="1">
        <f>VLOOKUP(A54,'ADM Data'!$A$2:$Q$344,15,FALSE)</f>
        <v>0</v>
      </c>
      <c r="K54" s="1">
        <f>VLOOKUP(A54,'ADM Data'!$A$2:$Q$344,16,FALSE)</f>
        <v>9.8111879999999996</v>
      </c>
      <c r="L54" s="1">
        <f t="shared" si="0"/>
        <v>0</v>
      </c>
      <c r="M54" s="1">
        <f t="shared" si="1"/>
        <v>99563.49</v>
      </c>
      <c r="N54" s="1">
        <f t="shared" si="2"/>
        <v>49537.57</v>
      </c>
      <c r="O54" s="1">
        <f t="shared" si="3"/>
        <v>0</v>
      </c>
      <c r="P54" s="1">
        <f t="shared" si="4"/>
        <v>0</v>
      </c>
      <c r="Q54" s="1">
        <f t="shared" si="5"/>
        <v>319833.59000000003</v>
      </c>
      <c r="R54" s="1">
        <f t="shared" si="6"/>
        <v>468934.65</v>
      </c>
      <c r="S54" s="6">
        <f t="shared" si="7"/>
        <v>33.411178</v>
      </c>
    </row>
    <row r="55" spans="1:19" x14ac:dyDescent="0.25">
      <c r="A55" t="s">
        <v>187</v>
      </c>
      <c r="B55" t="s">
        <v>188</v>
      </c>
      <c r="C55" t="s">
        <v>108</v>
      </c>
      <c r="D55" s="12" t="s">
        <v>1088</v>
      </c>
      <c r="E55" s="1">
        <v>0</v>
      </c>
      <c r="F55" s="1">
        <f>VLOOKUP(A55,'ADM Data'!$A$2:$Q$344,11,FALSE)</f>
        <v>12.84507</v>
      </c>
      <c r="G55" s="1">
        <f>VLOOKUP(A55,'ADM Data'!$A$2:$Q$344,12,FALSE)</f>
        <v>32.450704000000002</v>
      </c>
      <c r="H55" s="1">
        <f>VLOOKUP(A55,'ADM Data'!$A$2:$Q$344,13,FALSE)</f>
        <v>6.7183099999999998</v>
      </c>
      <c r="I55" s="1">
        <f>VLOOKUP(A55,'ADM Data'!$A$2:$Q$344,14,FALSE)</f>
        <v>0</v>
      </c>
      <c r="J55" s="1">
        <f>VLOOKUP(A55,'ADM Data'!$A$2:$Q$344,15,FALSE)</f>
        <v>2.1214789999999999</v>
      </c>
      <c r="K55" s="1">
        <f>VLOOKUP(A55,'ADM Data'!$A$2:$Q$344,16,FALSE)</f>
        <v>13.267607</v>
      </c>
      <c r="L55" s="1">
        <f t="shared" si="0"/>
        <v>25777.9</v>
      </c>
      <c r="M55" s="1">
        <f t="shared" si="1"/>
        <v>165254.91</v>
      </c>
      <c r="N55" s="1">
        <f t="shared" si="2"/>
        <v>82196.31</v>
      </c>
      <c r="O55" s="1">
        <f t="shared" si="3"/>
        <v>0</v>
      </c>
      <c r="P55" s="1">
        <f t="shared" si="4"/>
        <v>46910.65</v>
      </c>
      <c r="Q55" s="1">
        <f t="shared" si="5"/>
        <v>432508.92</v>
      </c>
      <c r="R55" s="1">
        <f t="shared" si="6"/>
        <v>752648.69</v>
      </c>
      <c r="S55" s="6">
        <f t="shared" si="7"/>
        <v>67.403170000000003</v>
      </c>
    </row>
    <row r="56" spans="1:19" x14ac:dyDescent="0.25">
      <c r="A56" t="s">
        <v>191</v>
      </c>
      <c r="B56" t="s">
        <v>1875</v>
      </c>
      <c r="C56" t="s">
        <v>193</v>
      </c>
      <c r="D56" s="12" t="s">
        <v>1088</v>
      </c>
      <c r="E56" s="1">
        <v>0</v>
      </c>
      <c r="F56" s="1">
        <f>VLOOKUP(A56,'ADM Data'!$A$2:$Q$344,11,FALSE)</f>
        <v>0</v>
      </c>
      <c r="G56" s="1">
        <f>VLOOKUP(A56,'ADM Data'!$A$2:$Q$344,12,FALSE)</f>
        <v>21.664286000000001</v>
      </c>
      <c r="H56" s="1">
        <f>VLOOKUP(A56,'ADM Data'!$A$2:$Q$344,13,FALSE)</f>
        <v>6.2889290000000004</v>
      </c>
      <c r="I56" s="1">
        <f>VLOOKUP(A56,'ADM Data'!$A$2:$Q$344,14,FALSE)</f>
        <v>0</v>
      </c>
      <c r="J56" s="1">
        <f>VLOOKUP(A56,'ADM Data'!$A$2:$Q$344,15,FALSE)</f>
        <v>0</v>
      </c>
      <c r="K56" s="1">
        <f>VLOOKUP(A56,'ADM Data'!$A$2:$Q$344,16,FALSE)</f>
        <v>12.107143000000001</v>
      </c>
      <c r="L56" s="1">
        <f t="shared" si="0"/>
        <v>0</v>
      </c>
      <c r="M56" s="1">
        <f t="shared" si="1"/>
        <v>110325.18</v>
      </c>
      <c r="N56" s="1">
        <f t="shared" si="2"/>
        <v>76942.97</v>
      </c>
      <c r="O56" s="1">
        <f t="shared" si="3"/>
        <v>0</v>
      </c>
      <c r="P56" s="1">
        <f t="shared" si="4"/>
        <v>0</v>
      </c>
      <c r="Q56" s="1">
        <f t="shared" si="5"/>
        <v>394679.11</v>
      </c>
      <c r="R56" s="1">
        <f t="shared" si="6"/>
        <v>581947.26</v>
      </c>
      <c r="S56" s="6">
        <f t="shared" si="7"/>
        <v>40.060358000000001</v>
      </c>
    </row>
    <row r="57" spans="1:19" x14ac:dyDescent="0.25">
      <c r="A57" t="s">
        <v>194</v>
      </c>
      <c r="B57" t="s">
        <v>195</v>
      </c>
      <c r="C57" t="s">
        <v>196</v>
      </c>
      <c r="D57" s="12" t="s">
        <v>1088</v>
      </c>
      <c r="E57" s="1">
        <v>0</v>
      </c>
      <c r="F57" s="1">
        <f>VLOOKUP(A57,'ADM Data'!$A$2:$Q$344,11,FALSE)</f>
        <v>0</v>
      </c>
      <c r="G57" s="1">
        <f>VLOOKUP(A57,'ADM Data'!$A$2:$Q$344,12,FALSE)</f>
        <v>3.725527</v>
      </c>
      <c r="H57" s="1">
        <f>VLOOKUP(A57,'ADM Data'!$A$2:$Q$344,13,FALSE)</f>
        <v>2.5593999999999999E-2</v>
      </c>
      <c r="I57" s="1">
        <f>VLOOKUP(A57,'ADM Data'!$A$2:$Q$344,14,FALSE)</f>
        <v>0</v>
      </c>
      <c r="J57" s="1">
        <f>VLOOKUP(A57,'ADM Data'!$A$2:$Q$344,15,FALSE)</f>
        <v>0</v>
      </c>
      <c r="K57" s="1">
        <f>VLOOKUP(A57,'ADM Data'!$A$2:$Q$344,16,FALSE)</f>
        <v>0</v>
      </c>
      <c r="L57" s="1">
        <f t="shared" si="0"/>
        <v>0</v>
      </c>
      <c r="M57" s="1">
        <f t="shared" si="1"/>
        <v>18972.21</v>
      </c>
      <c r="N57" s="1">
        <f t="shared" si="2"/>
        <v>313.13</v>
      </c>
      <c r="O57" s="1">
        <f t="shared" si="3"/>
        <v>0</v>
      </c>
      <c r="P57" s="1">
        <f t="shared" si="4"/>
        <v>0</v>
      </c>
      <c r="Q57" s="1">
        <f t="shared" si="5"/>
        <v>0</v>
      </c>
      <c r="R57" s="1">
        <f t="shared" si="6"/>
        <v>19285.34</v>
      </c>
      <c r="S57" s="6">
        <f t="shared" si="7"/>
        <v>3.7511209999999999</v>
      </c>
    </row>
    <row r="58" spans="1:19" x14ac:dyDescent="0.25">
      <c r="A58" t="s">
        <v>197</v>
      </c>
      <c r="B58" t="s">
        <v>1876</v>
      </c>
      <c r="C58" t="s">
        <v>93</v>
      </c>
      <c r="D58" s="12" t="s">
        <v>1088</v>
      </c>
      <c r="E58" s="1">
        <v>0</v>
      </c>
      <c r="F58" s="1">
        <f>VLOOKUP(A58,'ADM Data'!$A$2:$Q$344,11,FALSE)</f>
        <v>0</v>
      </c>
      <c r="G58" s="1">
        <f>VLOOKUP(A58,'ADM Data'!$A$2:$Q$344,12,FALSE)</f>
        <v>18.165482000000001</v>
      </c>
      <c r="H58" s="1">
        <f>VLOOKUP(A58,'ADM Data'!$A$2:$Q$344,13,FALSE)</f>
        <v>7.9705880000000002</v>
      </c>
      <c r="I58" s="1">
        <f>VLOOKUP(A58,'ADM Data'!$A$2:$Q$344,14,FALSE)</f>
        <v>0</v>
      </c>
      <c r="J58" s="1">
        <f>VLOOKUP(A58,'ADM Data'!$A$2:$Q$344,15,FALSE)</f>
        <v>0</v>
      </c>
      <c r="K58" s="1">
        <f>VLOOKUP(A58,'ADM Data'!$A$2:$Q$344,16,FALSE)</f>
        <v>1</v>
      </c>
      <c r="L58" s="1">
        <f t="shared" si="0"/>
        <v>0</v>
      </c>
      <c r="M58" s="1">
        <f t="shared" si="1"/>
        <v>92507.55</v>
      </c>
      <c r="N58" s="1">
        <f t="shared" si="2"/>
        <v>97517.51</v>
      </c>
      <c r="O58" s="1">
        <f t="shared" si="3"/>
        <v>0</v>
      </c>
      <c r="P58" s="1">
        <f t="shared" si="4"/>
        <v>0</v>
      </c>
      <c r="Q58" s="1">
        <f t="shared" si="5"/>
        <v>32598.86</v>
      </c>
      <c r="R58" s="1">
        <f t="shared" si="6"/>
        <v>222623.91999999998</v>
      </c>
      <c r="S58" s="6">
        <f t="shared" si="7"/>
        <v>27.13607</v>
      </c>
    </row>
    <row r="59" spans="1:19" x14ac:dyDescent="0.25">
      <c r="A59" t="s">
        <v>199</v>
      </c>
      <c r="B59" t="s">
        <v>200</v>
      </c>
      <c r="C59" t="s">
        <v>93</v>
      </c>
      <c r="D59" s="12" t="s">
        <v>1088</v>
      </c>
      <c r="E59" s="1">
        <v>0</v>
      </c>
      <c r="F59" s="1">
        <f>VLOOKUP(A59,'ADM Data'!$A$2:$Q$344,11,FALSE)</f>
        <v>1.1037710000000001</v>
      </c>
      <c r="G59" s="1">
        <f>VLOOKUP(A59,'ADM Data'!$A$2:$Q$344,12,FALSE)</f>
        <v>33.966737999999999</v>
      </c>
      <c r="H59" s="1">
        <f>VLOOKUP(A59,'ADM Data'!$A$2:$Q$344,13,FALSE)</f>
        <v>0</v>
      </c>
      <c r="I59" s="1">
        <f>VLOOKUP(A59,'ADM Data'!$A$2:$Q$344,14,FALSE)</f>
        <v>0</v>
      </c>
      <c r="J59" s="1">
        <f>VLOOKUP(A59,'ADM Data'!$A$2:$Q$344,15,FALSE)</f>
        <v>1</v>
      </c>
      <c r="K59" s="1">
        <f>VLOOKUP(A59,'ADM Data'!$A$2:$Q$344,16,FALSE)</f>
        <v>152.101632</v>
      </c>
      <c r="L59" s="1">
        <f t="shared" si="0"/>
        <v>2215.08</v>
      </c>
      <c r="M59" s="1">
        <f t="shared" si="1"/>
        <v>172975.3</v>
      </c>
      <c r="N59" s="1">
        <f t="shared" si="2"/>
        <v>0</v>
      </c>
      <c r="O59" s="1">
        <f t="shared" si="3"/>
        <v>0</v>
      </c>
      <c r="P59" s="1">
        <f t="shared" si="4"/>
        <v>22112.240000000002</v>
      </c>
      <c r="Q59" s="1">
        <f t="shared" si="5"/>
        <v>4958340.45</v>
      </c>
      <c r="R59" s="1">
        <f t="shared" si="6"/>
        <v>5155643.07</v>
      </c>
      <c r="S59" s="6">
        <f t="shared" si="7"/>
        <v>188.17214100000001</v>
      </c>
    </row>
    <row r="60" spans="1:19" x14ac:dyDescent="0.25">
      <c r="A60" t="s">
        <v>201</v>
      </c>
      <c r="B60" t="s">
        <v>202</v>
      </c>
      <c r="C60" t="s">
        <v>93</v>
      </c>
      <c r="D60" s="12" t="s">
        <v>1088</v>
      </c>
      <c r="E60" s="1">
        <v>0</v>
      </c>
      <c r="F60" s="1">
        <f>VLOOKUP(A60,'ADM Data'!$A$2:$Q$344,11,FALSE)</f>
        <v>2.5294110000000001</v>
      </c>
      <c r="G60" s="1">
        <f>VLOOKUP(A60,'ADM Data'!$A$2:$Q$344,12,FALSE)</f>
        <v>19.690524</v>
      </c>
      <c r="H60" s="1">
        <f>VLOOKUP(A60,'ADM Data'!$A$2:$Q$344,13,FALSE)</f>
        <v>1</v>
      </c>
      <c r="I60" s="1">
        <f>VLOOKUP(A60,'ADM Data'!$A$2:$Q$344,14,FALSE)</f>
        <v>0</v>
      </c>
      <c r="J60" s="1">
        <f>VLOOKUP(A60,'ADM Data'!$A$2:$Q$344,15,FALSE)</f>
        <v>0</v>
      </c>
      <c r="K60" s="1">
        <f>VLOOKUP(A60,'ADM Data'!$A$2:$Q$344,16,FALSE)</f>
        <v>2</v>
      </c>
      <c r="L60" s="1">
        <f t="shared" si="0"/>
        <v>5076.1000000000004</v>
      </c>
      <c r="M60" s="1">
        <f t="shared" si="1"/>
        <v>100273.81</v>
      </c>
      <c r="N60" s="1">
        <f t="shared" si="2"/>
        <v>12234.67</v>
      </c>
      <c r="O60" s="1">
        <f t="shared" si="3"/>
        <v>0</v>
      </c>
      <c r="P60" s="1">
        <f t="shared" si="4"/>
        <v>0</v>
      </c>
      <c r="Q60" s="1">
        <f t="shared" si="5"/>
        <v>65197.73</v>
      </c>
      <c r="R60" s="1">
        <f t="shared" si="6"/>
        <v>182782.31</v>
      </c>
      <c r="S60" s="6">
        <f t="shared" si="7"/>
        <v>25.219935</v>
      </c>
    </row>
    <row r="61" spans="1:19" x14ac:dyDescent="0.25">
      <c r="A61" t="s">
        <v>203</v>
      </c>
      <c r="B61" t="s">
        <v>1877</v>
      </c>
      <c r="C61" t="s">
        <v>80</v>
      </c>
      <c r="D61" s="12" t="s">
        <v>1088</v>
      </c>
      <c r="E61" s="1">
        <v>0</v>
      </c>
      <c r="F61" s="1">
        <f>VLOOKUP(A61,'ADM Data'!$A$2:$Q$344,11,FALSE)</f>
        <v>2.2349399999999999</v>
      </c>
      <c r="G61" s="1">
        <f>VLOOKUP(A61,'ADM Data'!$A$2:$Q$344,12,FALSE)</f>
        <v>5.6445780000000001</v>
      </c>
      <c r="H61" s="1">
        <f>VLOOKUP(A61,'ADM Data'!$A$2:$Q$344,13,FALSE)</f>
        <v>0</v>
      </c>
      <c r="I61" s="1">
        <f>VLOOKUP(A61,'ADM Data'!$A$2:$Q$344,14,FALSE)</f>
        <v>0</v>
      </c>
      <c r="J61" s="1">
        <f>VLOOKUP(A61,'ADM Data'!$A$2:$Q$344,15,FALSE)</f>
        <v>0</v>
      </c>
      <c r="K61" s="1">
        <f>VLOOKUP(A61,'ADM Data'!$A$2:$Q$344,16,FALSE)</f>
        <v>0</v>
      </c>
      <c r="L61" s="1">
        <f t="shared" si="0"/>
        <v>4485.1499999999996</v>
      </c>
      <c r="M61" s="1">
        <f t="shared" si="1"/>
        <v>28744.959999999999</v>
      </c>
      <c r="N61" s="1">
        <f t="shared" si="2"/>
        <v>0</v>
      </c>
      <c r="O61" s="1">
        <f t="shared" si="3"/>
        <v>0</v>
      </c>
      <c r="P61" s="1">
        <f t="shared" si="4"/>
        <v>0</v>
      </c>
      <c r="Q61" s="1">
        <f t="shared" si="5"/>
        <v>0</v>
      </c>
      <c r="R61" s="1">
        <f t="shared" si="6"/>
        <v>33230.11</v>
      </c>
      <c r="S61" s="6">
        <f t="shared" si="7"/>
        <v>7.879518</v>
      </c>
    </row>
    <row r="62" spans="1:19" x14ac:dyDescent="0.25">
      <c r="A62" t="s">
        <v>205</v>
      </c>
      <c r="B62" t="s">
        <v>1878</v>
      </c>
      <c r="C62" t="s">
        <v>68</v>
      </c>
      <c r="D62" s="12" t="s">
        <v>1088</v>
      </c>
      <c r="E62" s="1">
        <v>0</v>
      </c>
      <c r="F62" s="1">
        <f>VLOOKUP(A62,'ADM Data'!$A$2:$Q$344,11,FALSE)</f>
        <v>0</v>
      </c>
      <c r="G62" s="1">
        <f>VLOOKUP(A62,'ADM Data'!$A$2:$Q$344,12,FALSE)</f>
        <v>34.83417</v>
      </c>
      <c r="H62" s="1">
        <f>VLOOKUP(A62,'ADM Data'!$A$2:$Q$344,13,FALSE)</f>
        <v>5.4422110000000004</v>
      </c>
      <c r="I62" s="1">
        <f>VLOOKUP(A62,'ADM Data'!$A$2:$Q$344,14,FALSE)</f>
        <v>0</v>
      </c>
      <c r="J62" s="1">
        <f>VLOOKUP(A62,'ADM Data'!$A$2:$Q$344,15,FALSE)</f>
        <v>1</v>
      </c>
      <c r="K62" s="1">
        <f>VLOOKUP(A62,'ADM Data'!$A$2:$Q$344,16,FALSE)</f>
        <v>5</v>
      </c>
      <c r="L62" s="1">
        <f t="shared" si="0"/>
        <v>0</v>
      </c>
      <c r="M62" s="1">
        <f t="shared" si="1"/>
        <v>177392.69</v>
      </c>
      <c r="N62" s="1">
        <f t="shared" si="2"/>
        <v>66583.66</v>
      </c>
      <c r="O62" s="1">
        <f t="shared" si="3"/>
        <v>0</v>
      </c>
      <c r="P62" s="1">
        <f t="shared" si="4"/>
        <v>22112.240000000002</v>
      </c>
      <c r="Q62" s="1">
        <f t="shared" si="5"/>
        <v>162994.32</v>
      </c>
      <c r="R62" s="1">
        <f t="shared" si="6"/>
        <v>429082.91000000003</v>
      </c>
      <c r="S62" s="6">
        <f t="shared" si="7"/>
        <v>46.276381000000001</v>
      </c>
    </row>
    <row r="63" spans="1:19" x14ac:dyDescent="0.25">
      <c r="A63" t="s">
        <v>207</v>
      </c>
      <c r="B63" t="s">
        <v>1879</v>
      </c>
      <c r="C63" t="s">
        <v>93</v>
      </c>
      <c r="D63" s="12" t="s">
        <v>1088</v>
      </c>
      <c r="E63" s="1">
        <v>0</v>
      </c>
      <c r="F63" s="1">
        <f>VLOOKUP(A63,'ADM Data'!$A$2:$Q$344,11,FALSE)</f>
        <v>1</v>
      </c>
      <c r="G63" s="1">
        <f>VLOOKUP(A63,'ADM Data'!$A$2:$Q$344,12,FALSE)</f>
        <v>6.8975900000000001</v>
      </c>
      <c r="H63" s="1">
        <f>VLOOKUP(A63,'ADM Data'!$A$2:$Q$344,13,FALSE)</f>
        <v>0</v>
      </c>
      <c r="I63" s="1">
        <f>VLOOKUP(A63,'ADM Data'!$A$2:$Q$344,14,FALSE)</f>
        <v>0</v>
      </c>
      <c r="J63" s="1">
        <f>VLOOKUP(A63,'ADM Data'!$A$2:$Q$344,15,FALSE)</f>
        <v>1</v>
      </c>
      <c r="K63" s="1">
        <f>VLOOKUP(A63,'ADM Data'!$A$2:$Q$344,16,FALSE)</f>
        <v>0.52409600000000001</v>
      </c>
      <c r="L63" s="1">
        <f t="shared" si="0"/>
        <v>2006.83</v>
      </c>
      <c r="M63" s="1">
        <f t="shared" si="1"/>
        <v>35125.910000000003</v>
      </c>
      <c r="N63" s="1">
        <f t="shared" si="2"/>
        <v>0</v>
      </c>
      <c r="O63" s="1">
        <f t="shared" si="3"/>
        <v>0</v>
      </c>
      <c r="P63" s="1">
        <f t="shared" si="4"/>
        <v>22112.240000000002</v>
      </c>
      <c r="Q63" s="1">
        <f t="shared" si="5"/>
        <v>17084.93</v>
      </c>
      <c r="R63" s="1">
        <f t="shared" si="6"/>
        <v>76329.91</v>
      </c>
      <c r="S63" s="6">
        <f t="shared" si="7"/>
        <v>9.4216860000000011</v>
      </c>
    </row>
    <row r="64" spans="1:19" x14ac:dyDescent="0.25">
      <c r="A64" t="s">
        <v>209</v>
      </c>
      <c r="B64" t="s">
        <v>1880</v>
      </c>
      <c r="C64" t="s">
        <v>93</v>
      </c>
      <c r="D64" s="12" t="s">
        <v>1088</v>
      </c>
      <c r="E64" s="1">
        <v>0</v>
      </c>
      <c r="F64" s="1">
        <f>VLOOKUP(A64,'ADM Data'!$A$2:$Q$344,11,FALSE)</f>
        <v>1</v>
      </c>
      <c r="G64" s="1">
        <f>VLOOKUP(A64,'ADM Data'!$A$2:$Q$344,12,FALSE)</f>
        <v>7</v>
      </c>
      <c r="H64" s="1">
        <f>VLOOKUP(A64,'ADM Data'!$A$2:$Q$344,13,FALSE)</f>
        <v>0</v>
      </c>
      <c r="I64" s="1">
        <f>VLOOKUP(A64,'ADM Data'!$A$2:$Q$344,14,FALSE)</f>
        <v>0</v>
      </c>
      <c r="J64" s="1">
        <f>VLOOKUP(A64,'ADM Data'!$A$2:$Q$344,15,FALSE)</f>
        <v>0</v>
      </c>
      <c r="K64" s="1">
        <f>VLOOKUP(A64,'ADM Data'!$A$2:$Q$344,16,FALSE)</f>
        <v>0</v>
      </c>
      <c r="L64" s="1">
        <f t="shared" si="0"/>
        <v>2006.83</v>
      </c>
      <c r="M64" s="1">
        <f t="shared" si="1"/>
        <v>35647.440000000002</v>
      </c>
      <c r="N64" s="1">
        <f t="shared" si="2"/>
        <v>0</v>
      </c>
      <c r="O64" s="1">
        <f t="shared" si="3"/>
        <v>0</v>
      </c>
      <c r="P64" s="1">
        <f t="shared" si="4"/>
        <v>0</v>
      </c>
      <c r="Q64" s="1">
        <f t="shared" si="5"/>
        <v>0</v>
      </c>
      <c r="R64" s="1">
        <f t="shared" si="6"/>
        <v>37654.270000000004</v>
      </c>
      <c r="S64" s="6">
        <f t="shared" si="7"/>
        <v>8</v>
      </c>
    </row>
    <row r="65" spans="1:19" x14ac:dyDescent="0.25">
      <c r="A65" t="s">
        <v>211</v>
      </c>
      <c r="B65" t="s">
        <v>1881</v>
      </c>
      <c r="C65" t="s">
        <v>75</v>
      </c>
      <c r="D65" s="12" t="s">
        <v>1088</v>
      </c>
      <c r="E65" s="1">
        <v>0</v>
      </c>
      <c r="F65" s="1">
        <f>VLOOKUP(A65,'ADM Data'!$A$2:$Q$344,11,FALSE)</f>
        <v>2</v>
      </c>
      <c r="G65" s="1">
        <f>VLOOKUP(A65,'ADM Data'!$A$2:$Q$344,12,FALSE)</f>
        <v>30.874258999999999</v>
      </c>
      <c r="H65" s="1">
        <f>VLOOKUP(A65,'ADM Data'!$A$2:$Q$344,13,FALSE)</f>
        <v>4.2386359999999996</v>
      </c>
      <c r="I65" s="1">
        <f>VLOOKUP(A65,'ADM Data'!$A$2:$Q$344,14,FALSE)</f>
        <v>0</v>
      </c>
      <c r="J65" s="1">
        <f>VLOOKUP(A65,'ADM Data'!$A$2:$Q$344,15,FALSE)</f>
        <v>0.86941599999999997</v>
      </c>
      <c r="K65" s="1">
        <f>VLOOKUP(A65,'ADM Data'!$A$2:$Q$344,16,FALSE)</f>
        <v>0</v>
      </c>
      <c r="L65" s="1">
        <f t="shared" si="0"/>
        <v>4013.66</v>
      </c>
      <c r="M65" s="1">
        <f t="shared" si="1"/>
        <v>157226.88</v>
      </c>
      <c r="N65" s="1">
        <f t="shared" si="2"/>
        <v>51858.31</v>
      </c>
      <c r="O65" s="1">
        <f t="shared" si="3"/>
        <v>0</v>
      </c>
      <c r="P65" s="1">
        <f t="shared" si="4"/>
        <v>19224.73</v>
      </c>
      <c r="Q65" s="1">
        <f t="shared" si="5"/>
        <v>0</v>
      </c>
      <c r="R65" s="1">
        <f t="shared" si="6"/>
        <v>232323.58000000002</v>
      </c>
      <c r="S65" s="6">
        <f t="shared" si="7"/>
        <v>37.982310999999996</v>
      </c>
    </row>
    <row r="66" spans="1:19" x14ac:dyDescent="0.25">
      <c r="A66" t="s">
        <v>213</v>
      </c>
      <c r="B66" t="s">
        <v>1882</v>
      </c>
      <c r="C66" t="s">
        <v>72</v>
      </c>
      <c r="D66" s="12" t="s">
        <v>1088</v>
      </c>
      <c r="E66" s="1">
        <v>0</v>
      </c>
      <c r="F66" s="1">
        <f>VLOOKUP(A66,'ADM Data'!$A$2:$Q$344,11,FALSE)</f>
        <v>6.2655370000000001</v>
      </c>
      <c r="G66" s="1">
        <f>VLOOKUP(A66,'ADM Data'!$A$2:$Q$344,12,FALSE)</f>
        <v>4.4180789999999996</v>
      </c>
      <c r="H66" s="1">
        <f>VLOOKUP(A66,'ADM Data'!$A$2:$Q$344,13,FALSE)</f>
        <v>0</v>
      </c>
      <c r="I66" s="1">
        <f>VLOOKUP(A66,'ADM Data'!$A$2:$Q$344,14,FALSE)</f>
        <v>0</v>
      </c>
      <c r="J66" s="1">
        <f>VLOOKUP(A66,'ADM Data'!$A$2:$Q$344,15,FALSE)</f>
        <v>0</v>
      </c>
      <c r="K66" s="1">
        <f>VLOOKUP(A66,'ADM Data'!$A$2:$Q$344,16,FALSE)</f>
        <v>0.27118599999999998</v>
      </c>
      <c r="L66" s="1">
        <f t="shared" si="0"/>
        <v>12573.88</v>
      </c>
      <c r="M66" s="1">
        <f t="shared" si="1"/>
        <v>22499.03</v>
      </c>
      <c r="N66" s="1">
        <f t="shared" si="2"/>
        <v>0</v>
      </c>
      <c r="O66" s="1">
        <f t="shared" si="3"/>
        <v>0</v>
      </c>
      <c r="P66" s="1">
        <f t="shared" si="4"/>
        <v>0</v>
      </c>
      <c r="Q66" s="1">
        <f t="shared" si="5"/>
        <v>8840.36</v>
      </c>
      <c r="R66" s="1">
        <f t="shared" si="6"/>
        <v>43913.27</v>
      </c>
      <c r="S66" s="6">
        <f t="shared" si="7"/>
        <v>10.954802000000001</v>
      </c>
    </row>
    <row r="67" spans="1:19" x14ac:dyDescent="0.25">
      <c r="A67" t="s">
        <v>215</v>
      </c>
      <c r="B67" t="s">
        <v>1883</v>
      </c>
      <c r="C67" t="s">
        <v>72</v>
      </c>
      <c r="D67" s="12" t="s">
        <v>1088</v>
      </c>
      <c r="E67" s="1">
        <v>0</v>
      </c>
      <c r="F67" s="1">
        <f>VLOOKUP(A67,'ADM Data'!$A$2:$Q$344,11,FALSE)</f>
        <v>0</v>
      </c>
      <c r="G67" s="1">
        <f>VLOOKUP(A67,'ADM Data'!$A$2:$Q$344,12,FALSE)</f>
        <v>18.022798000000002</v>
      </c>
      <c r="H67" s="1">
        <f>VLOOKUP(A67,'ADM Data'!$A$2:$Q$344,13,FALSE)</f>
        <v>2.1208469999999999</v>
      </c>
      <c r="I67" s="1">
        <f>VLOOKUP(A67,'ADM Data'!$A$2:$Q$344,14,FALSE)</f>
        <v>0</v>
      </c>
      <c r="J67" s="1">
        <f>VLOOKUP(A67,'ADM Data'!$A$2:$Q$344,15,FALSE)</f>
        <v>0</v>
      </c>
      <c r="K67" s="1">
        <f>VLOOKUP(A67,'ADM Data'!$A$2:$Q$344,16,FALSE)</f>
        <v>0</v>
      </c>
      <c r="L67" s="1">
        <f t="shared" si="0"/>
        <v>0</v>
      </c>
      <c r="M67" s="1">
        <f t="shared" si="1"/>
        <v>91780.93</v>
      </c>
      <c r="N67" s="1">
        <f t="shared" si="2"/>
        <v>25947.86</v>
      </c>
      <c r="O67" s="1">
        <f t="shared" si="3"/>
        <v>0</v>
      </c>
      <c r="P67" s="1">
        <f t="shared" si="4"/>
        <v>0</v>
      </c>
      <c r="Q67" s="1">
        <f t="shared" si="5"/>
        <v>0</v>
      </c>
      <c r="R67" s="1">
        <f t="shared" si="6"/>
        <v>117728.79</v>
      </c>
      <c r="S67" s="6">
        <f t="shared" si="7"/>
        <v>20.143645000000003</v>
      </c>
    </row>
    <row r="68" spans="1:19" x14ac:dyDescent="0.25">
      <c r="A68" t="s">
        <v>217</v>
      </c>
      <c r="B68" t="s">
        <v>1884</v>
      </c>
      <c r="C68" t="s">
        <v>68</v>
      </c>
      <c r="D68" s="12" t="s">
        <v>1088</v>
      </c>
      <c r="E68" s="1">
        <v>0</v>
      </c>
      <c r="F68" s="1">
        <f>VLOOKUP(A68,'ADM Data'!$A$2:$Q$344,11,FALSE)</f>
        <v>9.6421670000000006</v>
      </c>
      <c r="G68" s="1">
        <f>VLOOKUP(A68,'ADM Data'!$A$2:$Q$344,12,FALSE)</f>
        <v>17.680852000000002</v>
      </c>
      <c r="H68" s="1">
        <f>VLOOKUP(A68,'ADM Data'!$A$2:$Q$344,13,FALSE)</f>
        <v>0</v>
      </c>
      <c r="I68" s="1">
        <f>VLOOKUP(A68,'ADM Data'!$A$2:$Q$344,14,FALSE)</f>
        <v>0</v>
      </c>
      <c r="J68" s="1">
        <f>VLOOKUP(A68,'ADM Data'!$A$2:$Q$344,15,FALSE)</f>
        <v>0</v>
      </c>
      <c r="K68" s="1">
        <f>VLOOKUP(A68,'ADM Data'!$A$2:$Q$344,16,FALSE)</f>
        <v>0.34816200000000003</v>
      </c>
      <c r="L68" s="1">
        <f t="shared" si="0"/>
        <v>19350.21</v>
      </c>
      <c r="M68" s="1">
        <f t="shared" si="1"/>
        <v>90039.58</v>
      </c>
      <c r="N68" s="1">
        <f t="shared" si="2"/>
        <v>0</v>
      </c>
      <c r="O68" s="1">
        <f t="shared" si="3"/>
        <v>0</v>
      </c>
      <c r="P68" s="1">
        <f t="shared" si="4"/>
        <v>0</v>
      </c>
      <c r="Q68" s="1">
        <f t="shared" si="5"/>
        <v>11349.69</v>
      </c>
      <c r="R68" s="1">
        <f t="shared" si="6"/>
        <v>120739.48000000001</v>
      </c>
      <c r="S68" s="6">
        <f t="shared" si="7"/>
        <v>27.671181000000001</v>
      </c>
    </row>
    <row r="69" spans="1:19" x14ac:dyDescent="0.25">
      <c r="A69" t="s">
        <v>219</v>
      </c>
      <c r="B69" t="s">
        <v>1885</v>
      </c>
      <c r="C69" t="s">
        <v>80</v>
      </c>
      <c r="D69" s="12" t="s">
        <v>1088</v>
      </c>
      <c r="E69" s="1">
        <v>0</v>
      </c>
      <c r="F69" s="1">
        <f>VLOOKUP(A69,'ADM Data'!$A$2:$Q$344,11,FALSE)</f>
        <v>5.1765869999999996</v>
      </c>
      <c r="G69" s="1">
        <f>VLOOKUP(A69,'ADM Data'!$A$2:$Q$344,12,FALSE)</f>
        <v>18.424603999999999</v>
      </c>
      <c r="H69" s="1">
        <f>VLOOKUP(A69,'ADM Data'!$A$2:$Q$344,13,FALSE)</f>
        <v>1.196429</v>
      </c>
      <c r="I69" s="1">
        <f>VLOOKUP(A69,'ADM Data'!$A$2:$Q$344,14,FALSE)</f>
        <v>0</v>
      </c>
      <c r="J69" s="1">
        <f>VLOOKUP(A69,'ADM Data'!$A$2:$Q$344,15,FALSE)</f>
        <v>0</v>
      </c>
      <c r="K69" s="1">
        <f>VLOOKUP(A69,'ADM Data'!$A$2:$Q$344,16,FALSE)</f>
        <v>1</v>
      </c>
      <c r="L69" s="1">
        <f t="shared" ref="L69:L132" si="8">ROUND((F69*$L$2*$J$1),2)</f>
        <v>10388.540000000001</v>
      </c>
      <c r="M69" s="1">
        <f t="shared" ref="M69:M132" si="9">ROUND(G69*$M$2*$J$1,2)</f>
        <v>93827.13</v>
      </c>
      <c r="N69" s="1">
        <f t="shared" ref="N69:N132" si="10">ROUND(H69*$J$1*$N$2,2)</f>
        <v>14637.91</v>
      </c>
      <c r="O69" s="1">
        <f t="shared" ref="O69:O132" si="11">I69*$J$1*$O$2</f>
        <v>0</v>
      </c>
      <c r="P69" s="1">
        <f t="shared" ref="P69:P132" si="12">ROUND(J69*$P$2*$J$1,2)</f>
        <v>0</v>
      </c>
      <c r="Q69" s="1">
        <f t="shared" ref="Q69:Q132" si="13">ROUND(K69*$Q$2*$J$1,2)</f>
        <v>32598.86</v>
      </c>
      <c r="R69" s="1">
        <f t="shared" ref="R69:R132" si="14">L69+M69+N69+O69+P69+Q69</f>
        <v>151452.44</v>
      </c>
      <c r="S69" s="6">
        <f t="shared" ref="S69:S132" si="15">F69+G69+H69+I69+J69+K69</f>
        <v>25.797619999999998</v>
      </c>
    </row>
    <row r="70" spans="1:19" x14ac:dyDescent="0.25">
      <c r="A70" t="s">
        <v>221</v>
      </c>
      <c r="B70" t="s">
        <v>222</v>
      </c>
      <c r="C70" t="s">
        <v>68</v>
      </c>
      <c r="D70" s="12" t="s">
        <v>1088</v>
      </c>
      <c r="E70" s="1">
        <v>0</v>
      </c>
      <c r="F70" s="1">
        <f>VLOOKUP(A70,'ADM Data'!$A$2:$Q$344,11,FALSE)</f>
        <v>8.8216450000000002</v>
      </c>
      <c r="G70" s="1">
        <f>VLOOKUP(A70,'ADM Data'!$A$2:$Q$344,12,FALSE)</f>
        <v>53.854253</v>
      </c>
      <c r="H70" s="1">
        <f>VLOOKUP(A70,'ADM Data'!$A$2:$Q$344,13,FALSE)</f>
        <v>5.9437220000000002</v>
      </c>
      <c r="I70" s="1">
        <f>VLOOKUP(A70,'ADM Data'!$A$2:$Q$344,14,FALSE)</f>
        <v>0</v>
      </c>
      <c r="J70" s="1">
        <f>VLOOKUP(A70,'ADM Data'!$A$2:$Q$344,15,FALSE)</f>
        <v>0</v>
      </c>
      <c r="K70" s="1">
        <f>VLOOKUP(A70,'ADM Data'!$A$2:$Q$344,16,FALSE)</f>
        <v>6.5160169999999997</v>
      </c>
      <c r="L70" s="1">
        <f t="shared" si="8"/>
        <v>17703.560000000001</v>
      </c>
      <c r="M70" s="1">
        <f t="shared" si="9"/>
        <v>274252.28999999998</v>
      </c>
      <c r="N70" s="1">
        <f t="shared" si="10"/>
        <v>72719.48</v>
      </c>
      <c r="O70" s="1">
        <f t="shared" si="11"/>
        <v>0</v>
      </c>
      <c r="P70" s="1">
        <f t="shared" si="12"/>
        <v>0</v>
      </c>
      <c r="Q70" s="1">
        <f t="shared" si="13"/>
        <v>212414.75</v>
      </c>
      <c r="R70" s="1">
        <f t="shared" si="14"/>
        <v>577090.07999999996</v>
      </c>
      <c r="S70" s="6">
        <f t="shared" si="15"/>
        <v>75.135637000000003</v>
      </c>
    </row>
    <row r="71" spans="1:19" x14ac:dyDescent="0.25">
      <c r="A71" t="s">
        <v>223</v>
      </c>
      <c r="B71" t="s">
        <v>224</v>
      </c>
      <c r="C71" t="s">
        <v>108</v>
      </c>
      <c r="D71" s="12" t="s">
        <v>1088</v>
      </c>
      <c r="E71" s="1">
        <v>0</v>
      </c>
      <c r="F71" s="1">
        <f>VLOOKUP(A71,'ADM Data'!$A$2:$Q$344,11,FALSE)</f>
        <v>5.63483</v>
      </c>
      <c r="G71" s="1">
        <f>VLOOKUP(A71,'ADM Data'!$A$2:$Q$344,12,FALSE)</f>
        <v>57.021515000000001</v>
      </c>
      <c r="H71" s="1">
        <f>VLOOKUP(A71,'ADM Data'!$A$2:$Q$344,13,FALSE)</f>
        <v>5.2303389999999998</v>
      </c>
      <c r="I71" s="1">
        <f>VLOOKUP(A71,'ADM Data'!$A$2:$Q$344,14,FALSE)</f>
        <v>0</v>
      </c>
      <c r="J71" s="1">
        <f>VLOOKUP(A71,'ADM Data'!$A$2:$Q$344,15,FALSE)</f>
        <v>0</v>
      </c>
      <c r="K71" s="1">
        <f>VLOOKUP(A71,'ADM Data'!$A$2:$Q$344,16,FALSE)</f>
        <v>9.6966210000000004</v>
      </c>
      <c r="L71" s="1">
        <f t="shared" si="8"/>
        <v>11308.16</v>
      </c>
      <c r="M71" s="1">
        <f t="shared" si="9"/>
        <v>290381.53999999998</v>
      </c>
      <c r="N71" s="1">
        <f t="shared" si="10"/>
        <v>63991.47</v>
      </c>
      <c r="O71" s="1">
        <f t="shared" si="11"/>
        <v>0</v>
      </c>
      <c r="P71" s="1">
        <f t="shared" si="12"/>
        <v>0</v>
      </c>
      <c r="Q71" s="1">
        <f t="shared" si="13"/>
        <v>316098.83</v>
      </c>
      <c r="R71" s="1">
        <f t="shared" si="14"/>
        <v>681780</v>
      </c>
      <c r="S71" s="6">
        <f t="shared" si="15"/>
        <v>77.583304999999996</v>
      </c>
    </row>
    <row r="72" spans="1:19" x14ac:dyDescent="0.25">
      <c r="A72" t="s">
        <v>225</v>
      </c>
      <c r="B72" t="s">
        <v>1886</v>
      </c>
      <c r="C72" t="s">
        <v>80</v>
      </c>
      <c r="D72" s="12" t="s">
        <v>1088</v>
      </c>
      <c r="E72" s="1">
        <v>0</v>
      </c>
      <c r="F72" s="1">
        <f>VLOOKUP(A72,'ADM Data'!$A$2:$Q$344,11,FALSE)</f>
        <v>0.56167</v>
      </c>
      <c r="G72" s="1">
        <f>VLOOKUP(A72,'ADM Data'!$A$2:$Q$344,12,FALSE)</f>
        <v>19.096774</v>
      </c>
      <c r="H72" s="1">
        <f>VLOOKUP(A72,'ADM Data'!$A$2:$Q$344,13,FALSE)</f>
        <v>2.9772289999999999</v>
      </c>
      <c r="I72" s="1">
        <f>VLOOKUP(A72,'ADM Data'!$A$2:$Q$344,14,FALSE)</f>
        <v>0</v>
      </c>
      <c r="J72" s="1">
        <f>VLOOKUP(A72,'ADM Data'!$A$2:$Q$344,15,FALSE)</f>
        <v>0</v>
      </c>
      <c r="K72" s="1">
        <f>VLOOKUP(A72,'ADM Data'!$A$2:$Q$344,16,FALSE)</f>
        <v>2</v>
      </c>
      <c r="L72" s="1">
        <f t="shared" si="8"/>
        <v>1127.18</v>
      </c>
      <c r="M72" s="1">
        <f t="shared" si="9"/>
        <v>97250.15</v>
      </c>
      <c r="N72" s="1">
        <f t="shared" si="10"/>
        <v>36425.410000000003</v>
      </c>
      <c r="O72" s="1">
        <f t="shared" si="11"/>
        <v>0</v>
      </c>
      <c r="P72" s="1">
        <f t="shared" si="12"/>
        <v>0</v>
      </c>
      <c r="Q72" s="1">
        <f t="shared" si="13"/>
        <v>65197.73</v>
      </c>
      <c r="R72" s="1">
        <f t="shared" si="14"/>
        <v>200000.47</v>
      </c>
      <c r="S72" s="6">
        <f t="shared" si="15"/>
        <v>24.635673000000001</v>
      </c>
    </row>
    <row r="73" spans="1:19" x14ac:dyDescent="0.25">
      <c r="A73" t="s">
        <v>227</v>
      </c>
      <c r="B73" t="s">
        <v>228</v>
      </c>
      <c r="C73" t="s">
        <v>93</v>
      </c>
      <c r="D73" s="12" t="s">
        <v>1088</v>
      </c>
      <c r="E73" s="1">
        <v>0</v>
      </c>
      <c r="F73" s="1">
        <f>VLOOKUP(A73,'ADM Data'!$A$2:$Q$344,11,FALSE)</f>
        <v>3.7109830000000001</v>
      </c>
      <c r="G73" s="1">
        <f>VLOOKUP(A73,'ADM Data'!$A$2:$Q$344,12,FALSE)</f>
        <v>14.294797000000001</v>
      </c>
      <c r="H73" s="1">
        <f>VLOOKUP(A73,'ADM Data'!$A$2:$Q$344,13,FALSE)</f>
        <v>0</v>
      </c>
      <c r="I73" s="1">
        <f>VLOOKUP(A73,'ADM Data'!$A$2:$Q$344,14,FALSE)</f>
        <v>0</v>
      </c>
      <c r="J73" s="1">
        <f>VLOOKUP(A73,'ADM Data'!$A$2:$Q$344,15,FALSE)</f>
        <v>2.1445090000000002</v>
      </c>
      <c r="K73" s="1">
        <f>VLOOKUP(A73,'ADM Data'!$A$2:$Q$344,16,FALSE)</f>
        <v>0.49711</v>
      </c>
      <c r="L73" s="1">
        <f t="shared" si="8"/>
        <v>7447.32</v>
      </c>
      <c r="M73" s="1">
        <f t="shared" si="9"/>
        <v>72796.12</v>
      </c>
      <c r="N73" s="1">
        <f t="shared" si="10"/>
        <v>0</v>
      </c>
      <c r="O73" s="1">
        <f t="shared" si="11"/>
        <v>0</v>
      </c>
      <c r="P73" s="1">
        <f t="shared" si="12"/>
        <v>47419.9</v>
      </c>
      <c r="Q73" s="1">
        <f t="shared" si="13"/>
        <v>16205.22</v>
      </c>
      <c r="R73" s="1">
        <f t="shared" si="14"/>
        <v>143868.56</v>
      </c>
      <c r="S73" s="6">
        <f t="shared" si="15"/>
        <v>20.647399</v>
      </c>
    </row>
    <row r="74" spans="1:19" x14ac:dyDescent="0.25">
      <c r="A74" t="s">
        <v>231</v>
      </c>
      <c r="B74" t="s">
        <v>232</v>
      </c>
      <c r="C74" t="s">
        <v>93</v>
      </c>
      <c r="D74" s="12" t="s">
        <v>1088</v>
      </c>
      <c r="E74" s="1">
        <v>0</v>
      </c>
      <c r="F74" s="1">
        <f>VLOOKUP(A74,'ADM Data'!$A$2:$Q$344,11,FALSE)</f>
        <v>0</v>
      </c>
      <c r="G74" s="1">
        <f>VLOOKUP(A74,'ADM Data'!$A$2:$Q$344,12,FALSE)</f>
        <v>13.228388000000001</v>
      </c>
      <c r="H74" s="1">
        <f>VLOOKUP(A74,'ADM Data'!$A$2:$Q$344,13,FALSE)</f>
        <v>2.6407189999999998</v>
      </c>
      <c r="I74" s="1">
        <f>VLOOKUP(A74,'ADM Data'!$A$2:$Q$344,14,FALSE)</f>
        <v>5.3357279999999996</v>
      </c>
      <c r="J74" s="1">
        <f>VLOOKUP(A74,'ADM Data'!$A$2:$Q$344,15,FALSE)</f>
        <v>0</v>
      </c>
      <c r="K74" s="1">
        <f>VLOOKUP(A74,'ADM Data'!$A$2:$Q$344,16,FALSE)</f>
        <v>1.8671329999999999</v>
      </c>
      <c r="L74" s="1">
        <f t="shared" si="8"/>
        <v>0</v>
      </c>
      <c r="M74" s="1">
        <f t="shared" si="9"/>
        <v>67365.440000000002</v>
      </c>
      <c r="N74" s="1">
        <f t="shared" si="10"/>
        <v>32308.33</v>
      </c>
      <c r="O74" s="1">
        <f t="shared" si="11"/>
        <v>87123.248686408901</v>
      </c>
      <c r="P74" s="1">
        <f t="shared" si="12"/>
        <v>0</v>
      </c>
      <c r="Q74" s="1">
        <f t="shared" si="13"/>
        <v>60866.42</v>
      </c>
      <c r="R74" s="1">
        <f t="shared" si="14"/>
        <v>247663.43868640892</v>
      </c>
      <c r="S74" s="6">
        <f t="shared" si="15"/>
        <v>23.071967999999998</v>
      </c>
    </row>
    <row r="75" spans="1:19" x14ac:dyDescent="0.25">
      <c r="A75" t="s">
        <v>233</v>
      </c>
      <c r="B75" t="s">
        <v>234</v>
      </c>
      <c r="C75" t="s">
        <v>80</v>
      </c>
      <c r="D75" s="12" t="s">
        <v>1088</v>
      </c>
      <c r="E75" s="1">
        <v>0</v>
      </c>
      <c r="F75" s="1">
        <f>VLOOKUP(A75,'ADM Data'!$A$2:$Q$344,11,FALSE)</f>
        <v>0</v>
      </c>
      <c r="G75" s="1">
        <f>VLOOKUP(A75,'ADM Data'!$A$2:$Q$344,12,FALSE)</f>
        <v>17.386088000000001</v>
      </c>
      <c r="H75" s="1">
        <f>VLOOKUP(A75,'ADM Data'!$A$2:$Q$344,13,FALSE)</f>
        <v>2.5443699999999998</v>
      </c>
      <c r="I75" s="1">
        <f>VLOOKUP(A75,'ADM Data'!$A$2:$Q$344,14,FALSE)</f>
        <v>0</v>
      </c>
      <c r="J75" s="1">
        <f>VLOOKUP(A75,'ADM Data'!$A$2:$Q$344,15,FALSE)</f>
        <v>0</v>
      </c>
      <c r="K75" s="1">
        <f>VLOOKUP(A75,'ADM Data'!$A$2:$Q$344,16,FALSE)</f>
        <v>0</v>
      </c>
      <c r="L75" s="1">
        <f t="shared" si="8"/>
        <v>0</v>
      </c>
      <c r="M75" s="1">
        <f t="shared" si="9"/>
        <v>88538.49</v>
      </c>
      <c r="N75" s="1">
        <f t="shared" si="10"/>
        <v>31129.53</v>
      </c>
      <c r="O75" s="1">
        <f t="shared" si="11"/>
        <v>0</v>
      </c>
      <c r="P75" s="1">
        <f t="shared" si="12"/>
        <v>0</v>
      </c>
      <c r="Q75" s="1">
        <f t="shared" si="13"/>
        <v>0</v>
      </c>
      <c r="R75" s="1">
        <f t="shared" si="14"/>
        <v>119668.02</v>
      </c>
      <c r="S75" s="6">
        <f t="shared" si="15"/>
        <v>19.930458000000002</v>
      </c>
    </row>
    <row r="76" spans="1:19" x14ac:dyDescent="0.25">
      <c r="A76" t="s">
        <v>235</v>
      </c>
      <c r="B76" t="s">
        <v>1887</v>
      </c>
      <c r="C76" t="s">
        <v>93</v>
      </c>
      <c r="D76" s="12" t="s">
        <v>1088</v>
      </c>
      <c r="E76" s="1">
        <v>0</v>
      </c>
      <c r="F76" s="1">
        <f>VLOOKUP(A76,'ADM Data'!$A$2:$Q$344,11,FALSE)</f>
        <v>1.5</v>
      </c>
      <c r="G76" s="1">
        <f>VLOOKUP(A76,'ADM Data'!$A$2:$Q$344,12,FALSE)</f>
        <v>8.1707319999999992</v>
      </c>
      <c r="H76" s="1">
        <f>VLOOKUP(A76,'ADM Data'!$A$2:$Q$344,13,FALSE)</f>
        <v>3.6341459999999999</v>
      </c>
      <c r="I76" s="1">
        <f>VLOOKUP(A76,'ADM Data'!$A$2:$Q$344,14,FALSE)</f>
        <v>0</v>
      </c>
      <c r="J76" s="1">
        <f>VLOOKUP(A76,'ADM Data'!$A$2:$Q$344,15,FALSE)</f>
        <v>0</v>
      </c>
      <c r="K76" s="1">
        <f>VLOOKUP(A76,'ADM Data'!$A$2:$Q$344,16,FALSE)</f>
        <v>0.21341399999999999</v>
      </c>
      <c r="L76" s="1">
        <f t="shared" si="8"/>
        <v>3010.25</v>
      </c>
      <c r="M76" s="1">
        <f t="shared" si="9"/>
        <v>41609.379999999997</v>
      </c>
      <c r="N76" s="1">
        <f t="shared" si="10"/>
        <v>44462.58</v>
      </c>
      <c r="O76" s="1">
        <f t="shared" si="11"/>
        <v>0</v>
      </c>
      <c r="P76" s="1">
        <f t="shared" si="12"/>
        <v>0</v>
      </c>
      <c r="Q76" s="1">
        <f t="shared" si="13"/>
        <v>6957.05</v>
      </c>
      <c r="R76" s="1">
        <f t="shared" si="14"/>
        <v>96039.26</v>
      </c>
      <c r="S76" s="6">
        <f t="shared" si="15"/>
        <v>13.518291999999999</v>
      </c>
    </row>
    <row r="77" spans="1:19" x14ac:dyDescent="0.25">
      <c r="A77" t="s">
        <v>237</v>
      </c>
      <c r="B77" t="s">
        <v>1888</v>
      </c>
      <c r="C77" t="s">
        <v>239</v>
      </c>
      <c r="D77" s="12" t="s">
        <v>1088</v>
      </c>
      <c r="E77" s="1">
        <v>0</v>
      </c>
      <c r="F77" s="1">
        <f>VLOOKUP(A77,'ADM Data'!$A$2:$Q$344,11,FALSE)</f>
        <v>11.580572</v>
      </c>
      <c r="G77" s="1">
        <f>VLOOKUP(A77,'ADM Data'!$A$2:$Q$344,12,FALSE)</f>
        <v>34.320175999999996</v>
      </c>
      <c r="H77" s="1">
        <f>VLOOKUP(A77,'ADM Data'!$A$2:$Q$344,13,FALSE)</f>
        <v>3.532689</v>
      </c>
      <c r="I77" s="1">
        <f>VLOOKUP(A77,'ADM Data'!$A$2:$Q$344,14,FALSE)</f>
        <v>0</v>
      </c>
      <c r="J77" s="1">
        <f>VLOOKUP(A77,'ADM Data'!$A$2:$Q$344,15,FALSE)</f>
        <v>0</v>
      </c>
      <c r="K77" s="1">
        <f>VLOOKUP(A77,'ADM Data'!$A$2:$Q$344,16,FALSE)</f>
        <v>3.5511050000000002</v>
      </c>
      <c r="L77" s="1">
        <f t="shared" si="8"/>
        <v>23240.26</v>
      </c>
      <c r="M77" s="1">
        <f t="shared" si="9"/>
        <v>174775.18</v>
      </c>
      <c r="N77" s="1">
        <f t="shared" si="10"/>
        <v>43221.279999999999</v>
      </c>
      <c r="O77" s="1">
        <f t="shared" si="11"/>
        <v>0</v>
      </c>
      <c r="P77" s="1">
        <f t="shared" si="12"/>
        <v>0</v>
      </c>
      <c r="Q77" s="1">
        <f t="shared" si="13"/>
        <v>115761.99</v>
      </c>
      <c r="R77" s="1">
        <f t="shared" si="14"/>
        <v>356998.71</v>
      </c>
      <c r="S77" s="6">
        <f t="shared" si="15"/>
        <v>52.98454199999999</v>
      </c>
    </row>
    <row r="78" spans="1:19" x14ac:dyDescent="0.25">
      <c r="A78" t="s">
        <v>240</v>
      </c>
      <c r="B78" t="s">
        <v>1889</v>
      </c>
      <c r="C78" t="s">
        <v>68</v>
      </c>
      <c r="D78" s="12" t="s">
        <v>1088</v>
      </c>
      <c r="E78" s="1">
        <v>0</v>
      </c>
      <c r="F78" s="1">
        <f>VLOOKUP(A78,'ADM Data'!$A$2:$Q$344,11,FALSE)</f>
        <v>2</v>
      </c>
      <c r="G78" s="1">
        <f>VLOOKUP(A78,'ADM Data'!$A$2:$Q$344,12,FALSE)</f>
        <v>42.200549000000002</v>
      </c>
      <c r="H78" s="1">
        <f>VLOOKUP(A78,'ADM Data'!$A$2:$Q$344,13,FALSE)</f>
        <v>2</v>
      </c>
      <c r="I78" s="1">
        <f>VLOOKUP(A78,'ADM Data'!$A$2:$Q$344,14,FALSE)</f>
        <v>0</v>
      </c>
      <c r="J78" s="1">
        <f>VLOOKUP(A78,'ADM Data'!$A$2:$Q$344,15,FALSE)</f>
        <v>0</v>
      </c>
      <c r="K78" s="1">
        <f>VLOOKUP(A78,'ADM Data'!$A$2:$Q$344,16,FALSE)</f>
        <v>5.3395409999999996</v>
      </c>
      <c r="L78" s="1">
        <f t="shared" si="8"/>
        <v>4013.66</v>
      </c>
      <c r="M78" s="1">
        <f t="shared" si="9"/>
        <v>214905.91</v>
      </c>
      <c r="N78" s="1">
        <f t="shared" si="10"/>
        <v>24469.34</v>
      </c>
      <c r="O78" s="1">
        <f t="shared" si="11"/>
        <v>0</v>
      </c>
      <c r="P78" s="1">
        <f t="shared" si="12"/>
        <v>0</v>
      </c>
      <c r="Q78" s="1">
        <f t="shared" si="13"/>
        <v>174062.97</v>
      </c>
      <c r="R78" s="1">
        <f t="shared" si="14"/>
        <v>417451.88</v>
      </c>
      <c r="S78" s="6">
        <f t="shared" si="15"/>
        <v>51.540089999999999</v>
      </c>
    </row>
    <row r="79" spans="1:19" x14ac:dyDescent="0.25">
      <c r="A79" t="s">
        <v>242</v>
      </c>
      <c r="B79" t="s">
        <v>1890</v>
      </c>
      <c r="C79" t="s">
        <v>93</v>
      </c>
      <c r="D79" s="12" t="s">
        <v>1088</v>
      </c>
      <c r="E79" s="1">
        <v>0</v>
      </c>
      <c r="F79" s="1">
        <f>VLOOKUP(A79,'ADM Data'!$A$2:$Q$344,11,FALSE)</f>
        <v>16.031289000000001</v>
      </c>
      <c r="G79" s="1">
        <f>VLOOKUP(A79,'ADM Data'!$A$2:$Q$344,12,FALSE)</f>
        <v>40.998404000000001</v>
      </c>
      <c r="H79" s="1">
        <f>VLOOKUP(A79,'ADM Data'!$A$2:$Q$344,13,FALSE)</f>
        <v>4</v>
      </c>
      <c r="I79" s="1">
        <f>VLOOKUP(A79,'ADM Data'!$A$2:$Q$344,14,FALSE)</f>
        <v>0</v>
      </c>
      <c r="J79" s="1">
        <f>VLOOKUP(A79,'ADM Data'!$A$2:$Q$344,15,FALSE)</f>
        <v>0</v>
      </c>
      <c r="K79" s="1">
        <f>VLOOKUP(A79,'ADM Data'!$A$2:$Q$344,16,FALSE)</f>
        <v>4.5497699999999996</v>
      </c>
      <c r="L79" s="1">
        <f t="shared" si="8"/>
        <v>32172.1</v>
      </c>
      <c r="M79" s="1">
        <f t="shared" si="9"/>
        <v>208784</v>
      </c>
      <c r="N79" s="1">
        <f t="shared" si="10"/>
        <v>48938.68</v>
      </c>
      <c r="O79" s="1">
        <f t="shared" si="11"/>
        <v>0</v>
      </c>
      <c r="P79" s="1">
        <f t="shared" si="12"/>
        <v>0</v>
      </c>
      <c r="Q79" s="1">
        <f t="shared" si="13"/>
        <v>148317.32999999999</v>
      </c>
      <c r="R79" s="1">
        <f t="shared" si="14"/>
        <v>438212.11</v>
      </c>
      <c r="S79" s="6">
        <f t="shared" si="15"/>
        <v>65.579463000000004</v>
      </c>
    </row>
    <row r="80" spans="1:19" x14ac:dyDescent="0.25">
      <c r="A80" t="s">
        <v>244</v>
      </c>
      <c r="B80" t="s">
        <v>1891</v>
      </c>
      <c r="C80" t="s">
        <v>75</v>
      </c>
      <c r="D80" s="12" t="s">
        <v>1088</v>
      </c>
      <c r="E80" s="1">
        <v>0</v>
      </c>
      <c r="F80" s="1">
        <f>VLOOKUP(A80,'ADM Data'!$A$2:$Q$344,11,FALSE)</f>
        <v>2.8588960000000001</v>
      </c>
      <c r="G80" s="1">
        <f>VLOOKUP(A80,'ADM Data'!$A$2:$Q$344,12,FALSE)</f>
        <v>25.815950000000001</v>
      </c>
      <c r="H80" s="1">
        <f>VLOOKUP(A80,'ADM Data'!$A$2:$Q$344,13,FALSE)</f>
        <v>1.2269939999999999</v>
      </c>
      <c r="I80" s="1">
        <f>VLOOKUP(A80,'ADM Data'!$A$2:$Q$344,14,FALSE)</f>
        <v>0</v>
      </c>
      <c r="J80" s="1">
        <f>VLOOKUP(A80,'ADM Data'!$A$2:$Q$344,15,FALSE)</f>
        <v>0</v>
      </c>
      <c r="K80" s="1">
        <f>VLOOKUP(A80,'ADM Data'!$A$2:$Q$344,16,FALSE)</f>
        <v>0.64375000000000004</v>
      </c>
      <c r="L80" s="1">
        <f t="shared" si="8"/>
        <v>5737.32</v>
      </c>
      <c r="M80" s="1">
        <f t="shared" si="9"/>
        <v>131467.49</v>
      </c>
      <c r="N80" s="1">
        <f t="shared" si="10"/>
        <v>15011.87</v>
      </c>
      <c r="O80" s="1">
        <f t="shared" si="11"/>
        <v>0</v>
      </c>
      <c r="P80" s="1">
        <f t="shared" si="12"/>
        <v>0</v>
      </c>
      <c r="Q80" s="1">
        <f t="shared" si="13"/>
        <v>20985.52</v>
      </c>
      <c r="R80" s="1">
        <f t="shared" si="14"/>
        <v>173202.19999999998</v>
      </c>
      <c r="S80" s="6">
        <f t="shared" si="15"/>
        <v>30.545590000000004</v>
      </c>
    </row>
    <row r="81" spans="1:19" x14ac:dyDescent="0.25">
      <c r="A81" t="s">
        <v>246</v>
      </c>
      <c r="B81" t="s">
        <v>1892</v>
      </c>
      <c r="C81" t="s">
        <v>108</v>
      </c>
      <c r="D81" s="12" t="s">
        <v>1088</v>
      </c>
      <c r="E81" s="1">
        <v>0</v>
      </c>
      <c r="F81" s="1">
        <f>VLOOKUP(A81,'ADM Data'!$A$2:$Q$344,11,FALSE)</f>
        <v>5</v>
      </c>
      <c r="G81" s="1">
        <f>VLOOKUP(A81,'ADM Data'!$A$2:$Q$344,12,FALSE)</f>
        <v>20.749998999999999</v>
      </c>
      <c r="H81" s="1">
        <f>VLOOKUP(A81,'ADM Data'!$A$2:$Q$344,13,FALSE)</f>
        <v>1</v>
      </c>
      <c r="I81" s="1">
        <f>VLOOKUP(A81,'ADM Data'!$A$2:$Q$344,14,FALSE)</f>
        <v>0</v>
      </c>
      <c r="J81" s="1">
        <f>VLOOKUP(A81,'ADM Data'!$A$2:$Q$344,15,FALSE)</f>
        <v>0</v>
      </c>
      <c r="K81" s="1">
        <f>VLOOKUP(A81,'ADM Data'!$A$2:$Q$344,16,FALSE)</f>
        <v>4.75</v>
      </c>
      <c r="L81" s="1">
        <f t="shared" si="8"/>
        <v>10034.16</v>
      </c>
      <c r="M81" s="1">
        <f t="shared" si="9"/>
        <v>105669.18</v>
      </c>
      <c r="N81" s="1">
        <f t="shared" si="10"/>
        <v>12234.67</v>
      </c>
      <c r="O81" s="1">
        <f t="shared" si="11"/>
        <v>0</v>
      </c>
      <c r="P81" s="1">
        <f t="shared" si="12"/>
        <v>0</v>
      </c>
      <c r="Q81" s="1">
        <f t="shared" si="13"/>
        <v>154844.6</v>
      </c>
      <c r="R81" s="1">
        <f t="shared" si="14"/>
        <v>282782.61</v>
      </c>
      <c r="S81" s="6">
        <f t="shared" si="15"/>
        <v>31.499998999999999</v>
      </c>
    </row>
    <row r="82" spans="1:19" x14ac:dyDescent="0.25">
      <c r="A82" t="s">
        <v>248</v>
      </c>
      <c r="B82" t="s">
        <v>1893</v>
      </c>
      <c r="C82" t="s">
        <v>80</v>
      </c>
      <c r="D82" s="12" t="s">
        <v>1088</v>
      </c>
      <c r="E82" s="1">
        <v>0</v>
      </c>
      <c r="F82" s="1">
        <f>VLOOKUP(A82,'ADM Data'!$A$2:$Q$344,11,FALSE)</f>
        <v>1</v>
      </c>
      <c r="G82" s="1">
        <f>VLOOKUP(A82,'ADM Data'!$A$2:$Q$344,12,FALSE)</f>
        <v>27.131736</v>
      </c>
      <c r="H82" s="1">
        <f>VLOOKUP(A82,'ADM Data'!$A$2:$Q$344,13,FALSE)</f>
        <v>1.4251499999999999</v>
      </c>
      <c r="I82" s="1">
        <f>VLOOKUP(A82,'ADM Data'!$A$2:$Q$344,14,FALSE)</f>
        <v>0</v>
      </c>
      <c r="J82" s="1">
        <f>VLOOKUP(A82,'ADM Data'!$A$2:$Q$344,15,FALSE)</f>
        <v>1.754491</v>
      </c>
      <c r="K82" s="1">
        <f>VLOOKUP(A82,'ADM Data'!$A$2:$Q$344,16,FALSE)</f>
        <v>2</v>
      </c>
      <c r="L82" s="1">
        <f t="shared" si="8"/>
        <v>2006.83</v>
      </c>
      <c r="M82" s="1">
        <f t="shared" si="9"/>
        <v>138168.12</v>
      </c>
      <c r="N82" s="1">
        <f t="shared" si="10"/>
        <v>17436.240000000002</v>
      </c>
      <c r="O82" s="1">
        <f t="shared" si="11"/>
        <v>0</v>
      </c>
      <c r="P82" s="1">
        <f t="shared" si="12"/>
        <v>38795.730000000003</v>
      </c>
      <c r="Q82" s="1">
        <f t="shared" si="13"/>
        <v>65197.73</v>
      </c>
      <c r="R82" s="1">
        <f t="shared" si="14"/>
        <v>261604.65</v>
      </c>
      <c r="S82" s="6">
        <f t="shared" si="15"/>
        <v>33.311377</v>
      </c>
    </row>
    <row r="83" spans="1:19" x14ac:dyDescent="0.25">
      <c r="A83" t="s">
        <v>250</v>
      </c>
      <c r="B83" t="s">
        <v>1894</v>
      </c>
      <c r="C83" t="s">
        <v>93</v>
      </c>
      <c r="D83" s="12" t="s">
        <v>1088</v>
      </c>
      <c r="E83" s="1">
        <v>0</v>
      </c>
      <c r="F83" s="1">
        <f>VLOOKUP(A83,'ADM Data'!$A$2:$Q$344,11,FALSE)</f>
        <v>0</v>
      </c>
      <c r="G83" s="1">
        <f>VLOOKUP(A83,'ADM Data'!$A$2:$Q$344,12,FALSE)</f>
        <v>56.543886999999998</v>
      </c>
      <c r="H83" s="1">
        <f>VLOOKUP(A83,'ADM Data'!$A$2:$Q$344,13,FALSE)</f>
        <v>3.4939399999999998</v>
      </c>
      <c r="I83" s="1">
        <f>VLOOKUP(A83,'ADM Data'!$A$2:$Q$344,14,FALSE)</f>
        <v>0</v>
      </c>
      <c r="J83" s="1">
        <f>VLOOKUP(A83,'ADM Data'!$A$2:$Q$344,15,FALSE)</f>
        <v>0</v>
      </c>
      <c r="K83" s="1">
        <f>VLOOKUP(A83,'ADM Data'!$A$2:$Q$344,16,FALSE)</f>
        <v>2.9260549999999999</v>
      </c>
      <c r="L83" s="1">
        <f t="shared" si="8"/>
        <v>0</v>
      </c>
      <c r="M83" s="1">
        <f t="shared" si="9"/>
        <v>287949.23</v>
      </c>
      <c r="N83" s="1">
        <f t="shared" si="10"/>
        <v>42747.199999999997</v>
      </c>
      <c r="O83" s="1">
        <f t="shared" si="11"/>
        <v>0</v>
      </c>
      <c r="P83" s="1">
        <f t="shared" si="12"/>
        <v>0</v>
      </c>
      <c r="Q83" s="1">
        <f t="shared" si="13"/>
        <v>95386.07</v>
      </c>
      <c r="R83" s="1">
        <f t="shared" si="14"/>
        <v>426082.5</v>
      </c>
      <c r="S83" s="6">
        <f t="shared" si="15"/>
        <v>62.963881999999998</v>
      </c>
    </row>
    <row r="84" spans="1:19" x14ac:dyDescent="0.25">
      <c r="A84" t="s">
        <v>252</v>
      </c>
      <c r="B84" t="s">
        <v>253</v>
      </c>
      <c r="C84" t="s">
        <v>125</v>
      </c>
      <c r="D84" s="12" t="s">
        <v>1088</v>
      </c>
      <c r="E84" s="1">
        <v>0</v>
      </c>
      <c r="F84" s="1">
        <f>VLOOKUP(A84,'ADM Data'!$A$2:$Q$344,11,FALSE)</f>
        <v>7.6586819999999998</v>
      </c>
      <c r="G84" s="1">
        <f>VLOOKUP(A84,'ADM Data'!$A$2:$Q$344,12,FALSE)</f>
        <v>46.155687999999998</v>
      </c>
      <c r="H84" s="1">
        <f>VLOOKUP(A84,'ADM Data'!$A$2:$Q$344,13,FALSE)</f>
        <v>0</v>
      </c>
      <c r="I84" s="1">
        <f>VLOOKUP(A84,'ADM Data'!$A$2:$Q$344,14,FALSE)</f>
        <v>0</v>
      </c>
      <c r="J84" s="1">
        <f>VLOOKUP(A84,'ADM Data'!$A$2:$Q$344,15,FALSE)</f>
        <v>0</v>
      </c>
      <c r="K84" s="1">
        <f>VLOOKUP(A84,'ADM Data'!$A$2:$Q$344,16,FALSE)</f>
        <v>2.0778439999999998</v>
      </c>
      <c r="L84" s="1">
        <f t="shared" si="8"/>
        <v>15369.69</v>
      </c>
      <c r="M84" s="1">
        <f t="shared" si="9"/>
        <v>235047.42</v>
      </c>
      <c r="N84" s="1">
        <f t="shared" si="10"/>
        <v>0</v>
      </c>
      <c r="O84" s="1">
        <f t="shared" si="11"/>
        <v>0</v>
      </c>
      <c r="P84" s="1">
        <f t="shared" si="12"/>
        <v>0</v>
      </c>
      <c r="Q84" s="1">
        <f t="shared" si="13"/>
        <v>67735.350000000006</v>
      </c>
      <c r="R84" s="1">
        <f t="shared" si="14"/>
        <v>318152.46000000002</v>
      </c>
      <c r="S84" s="6">
        <f t="shared" si="15"/>
        <v>55.892213999999996</v>
      </c>
    </row>
    <row r="85" spans="1:19" x14ac:dyDescent="0.25">
      <c r="A85" t="s">
        <v>254</v>
      </c>
      <c r="B85" t="s">
        <v>1895</v>
      </c>
      <c r="C85" t="s">
        <v>98</v>
      </c>
      <c r="D85" s="12" t="s">
        <v>1088</v>
      </c>
      <c r="E85" s="1">
        <v>0</v>
      </c>
      <c r="F85" s="1">
        <f>VLOOKUP(A85,'ADM Data'!$A$2:$Q$344,11,FALSE)</f>
        <v>0</v>
      </c>
      <c r="G85" s="1">
        <f>VLOOKUP(A85,'ADM Data'!$A$2:$Q$344,12,FALSE)</f>
        <v>20.133731999999998</v>
      </c>
      <c r="H85" s="1">
        <f>VLOOKUP(A85,'ADM Data'!$A$2:$Q$344,13,FALSE)</f>
        <v>3.1352950000000002</v>
      </c>
      <c r="I85" s="1">
        <f>VLOOKUP(A85,'ADM Data'!$A$2:$Q$344,14,FALSE)</f>
        <v>0</v>
      </c>
      <c r="J85" s="1">
        <f>VLOOKUP(A85,'ADM Data'!$A$2:$Q$344,15,FALSE)</f>
        <v>0</v>
      </c>
      <c r="K85" s="1">
        <f>VLOOKUP(A85,'ADM Data'!$A$2:$Q$344,16,FALSE)</f>
        <v>0</v>
      </c>
      <c r="L85" s="1">
        <f t="shared" si="8"/>
        <v>0</v>
      </c>
      <c r="M85" s="1">
        <f t="shared" si="9"/>
        <v>102530.85</v>
      </c>
      <c r="N85" s="1">
        <f t="shared" si="10"/>
        <v>38359.300000000003</v>
      </c>
      <c r="O85" s="1">
        <f t="shared" si="11"/>
        <v>0</v>
      </c>
      <c r="P85" s="1">
        <f t="shared" si="12"/>
        <v>0</v>
      </c>
      <c r="Q85" s="1">
        <f t="shared" si="13"/>
        <v>0</v>
      </c>
      <c r="R85" s="1">
        <f t="shared" si="14"/>
        <v>140890.15000000002</v>
      </c>
      <c r="S85" s="6">
        <f t="shared" si="15"/>
        <v>23.269026999999998</v>
      </c>
    </row>
    <row r="86" spans="1:19" x14ac:dyDescent="0.25">
      <c r="A86" t="s">
        <v>256</v>
      </c>
      <c r="B86" t="s">
        <v>257</v>
      </c>
      <c r="C86" t="s">
        <v>258</v>
      </c>
      <c r="D86" s="12" t="s">
        <v>1088</v>
      </c>
      <c r="E86" s="1">
        <v>0</v>
      </c>
      <c r="F86" s="1">
        <f>VLOOKUP(A86,'ADM Data'!$A$2:$Q$344,11,FALSE)</f>
        <v>6.93865</v>
      </c>
      <c r="G86" s="1">
        <f>VLOOKUP(A86,'ADM Data'!$A$2:$Q$344,12,FALSE)</f>
        <v>18.687114999999999</v>
      </c>
      <c r="H86" s="1">
        <f>VLOOKUP(A86,'ADM Data'!$A$2:$Q$344,13,FALSE)</f>
        <v>0.36196299999999998</v>
      </c>
      <c r="I86" s="1">
        <f>VLOOKUP(A86,'ADM Data'!$A$2:$Q$344,14,FALSE)</f>
        <v>0</v>
      </c>
      <c r="J86" s="1">
        <f>VLOOKUP(A86,'ADM Data'!$A$2:$Q$344,15,FALSE)</f>
        <v>1.625767</v>
      </c>
      <c r="K86" s="1">
        <f>VLOOKUP(A86,'ADM Data'!$A$2:$Q$344,16,FALSE)</f>
        <v>3.4478520000000001</v>
      </c>
      <c r="L86" s="1">
        <f t="shared" si="8"/>
        <v>13924.71</v>
      </c>
      <c r="M86" s="1">
        <f t="shared" si="9"/>
        <v>95163.96</v>
      </c>
      <c r="N86" s="1">
        <f t="shared" si="10"/>
        <v>4428.5</v>
      </c>
      <c r="O86" s="1">
        <f t="shared" si="11"/>
        <v>0</v>
      </c>
      <c r="P86" s="1">
        <f t="shared" si="12"/>
        <v>35949.35</v>
      </c>
      <c r="Q86" s="1">
        <f t="shared" si="13"/>
        <v>112396.06</v>
      </c>
      <c r="R86" s="1">
        <f t="shared" si="14"/>
        <v>261862.58000000002</v>
      </c>
      <c r="S86" s="6">
        <f t="shared" si="15"/>
        <v>31.061346999999998</v>
      </c>
    </row>
    <row r="87" spans="1:19" x14ac:dyDescent="0.25">
      <c r="A87" t="s">
        <v>259</v>
      </c>
      <c r="B87" t="s">
        <v>260</v>
      </c>
      <c r="C87" t="s">
        <v>80</v>
      </c>
      <c r="D87" s="12" t="s">
        <v>1088</v>
      </c>
      <c r="E87" s="1">
        <v>0</v>
      </c>
      <c r="F87" s="1">
        <f>VLOOKUP(A87,'ADM Data'!$A$2:$Q$344,11,FALSE)</f>
        <v>7.8035370000000004</v>
      </c>
      <c r="G87" s="1">
        <f>VLOOKUP(A87,'ADM Data'!$A$2:$Q$344,12,FALSE)</f>
        <v>31.658155000000001</v>
      </c>
      <c r="H87" s="1">
        <f>VLOOKUP(A87,'ADM Data'!$A$2:$Q$344,13,FALSE)</f>
        <v>1</v>
      </c>
      <c r="I87" s="1">
        <f>VLOOKUP(A87,'ADM Data'!$A$2:$Q$344,14,FALSE)</f>
        <v>0</v>
      </c>
      <c r="J87" s="1">
        <f>VLOOKUP(A87,'ADM Data'!$A$2:$Q$344,15,FALSE)</f>
        <v>1</v>
      </c>
      <c r="K87" s="1">
        <f>VLOOKUP(A87,'ADM Data'!$A$2:$Q$344,16,FALSE)</f>
        <v>3</v>
      </c>
      <c r="L87" s="1">
        <f t="shared" si="8"/>
        <v>15660.39</v>
      </c>
      <c r="M87" s="1">
        <f t="shared" si="9"/>
        <v>161218.85999999999</v>
      </c>
      <c r="N87" s="1">
        <f t="shared" si="10"/>
        <v>12234.67</v>
      </c>
      <c r="O87" s="1">
        <f t="shared" si="11"/>
        <v>0</v>
      </c>
      <c r="P87" s="1">
        <f t="shared" si="12"/>
        <v>22112.240000000002</v>
      </c>
      <c r="Q87" s="1">
        <f t="shared" si="13"/>
        <v>97796.59</v>
      </c>
      <c r="R87" s="1">
        <f t="shared" si="14"/>
        <v>309022.75</v>
      </c>
      <c r="S87" s="6">
        <f t="shared" si="15"/>
        <v>44.461691999999999</v>
      </c>
    </row>
    <row r="88" spans="1:19" x14ac:dyDescent="0.25">
      <c r="A88" t="s">
        <v>261</v>
      </c>
      <c r="B88" t="s">
        <v>262</v>
      </c>
      <c r="C88" t="s">
        <v>93</v>
      </c>
      <c r="D88" s="12" t="s">
        <v>1088</v>
      </c>
      <c r="E88" s="1">
        <v>0</v>
      </c>
      <c r="F88" s="1">
        <f>VLOOKUP(A88,'ADM Data'!$A$2:$Q$344,11,FALSE)</f>
        <v>5.5340910000000001</v>
      </c>
      <c r="G88" s="1">
        <f>VLOOKUP(A88,'ADM Data'!$A$2:$Q$344,12,FALSE)</f>
        <v>22.982955</v>
      </c>
      <c r="H88" s="1">
        <f>VLOOKUP(A88,'ADM Data'!$A$2:$Q$344,13,FALSE)</f>
        <v>0</v>
      </c>
      <c r="I88" s="1">
        <f>VLOOKUP(A88,'ADM Data'!$A$2:$Q$344,14,FALSE)</f>
        <v>0</v>
      </c>
      <c r="J88" s="1">
        <f>VLOOKUP(A88,'ADM Data'!$A$2:$Q$344,15,FALSE)</f>
        <v>1.6875</v>
      </c>
      <c r="K88" s="1">
        <f>VLOOKUP(A88,'ADM Data'!$A$2:$Q$344,16,FALSE)</f>
        <v>6.9545459999999997</v>
      </c>
      <c r="L88" s="1">
        <f t="shared" si="8"/>
        <v>11105.99</v>
      </c>
      <c r="M88" s="1">
        <f t="shared" si="9"/>
        <v>117040.49</v>
      </c>
      <c r="N88" s="1">
        <f t="shared" si="10"/>
        <v>0</v>
      </c>
      <c r="O88" s="1">
        <f t="shared" si="11"/>
        <v>0</v>
      </c>
      <c r="P88" s="1">
        <f t="shared" si="12"/>
        <v>37314.400000000001</v>
      </c>
      <c r="Q88" s="1">
        <f t="shared" si="13"/>
        <v>226710.3</v>
      </c>
      <c r="R88" s="1">
        <f t="shared" si="14"/>
        <v>392171.18</v>
      </c>
      <c r="S88" s="6">
        <f t="shared" si="15"/>
        <v>37.159092000000001</v>
      </c>
    </row>
    <row r="89" spans="1:19" x14ac:dyDescent="0.25">
      <c r="A89" t="s">
        <v>263</v>
      </c>
      <c r="B89" t="s">
        <v>264</v>
      </c>
      <c r="C89" t="s">
        <v>93</v>
      </c>
      <c r="D89" s="12" t="s">
        <v>1088</v>
      </c>
      <c r="E89" s="1">
        <v>0</v>
      </c>
      <c r="F89" s="1">
        <f>VLOOKUP(A89,'ADM Data'!$A$2:$Q$344,11,FALSE)</f>
        <v>2.7607360000000001</v>
      </c>
      <c r="G89" s="1">
        <f>VLOOKUP(A89,'ADM Data'!$A$2:$Q$344,12,FALSE)</f>
        <v>52.065071000000003</v>
      </c>
      <c r="H89" s="1">
        <f>VLOOKUP(A89,'ADM Data'!$A$2:$Q$344,13,FALSE)</f>
        <v>0.92638100000000001</v>
      </c>
      <c r="I89" s="1">
        <f>VLOOKUP(A89,'ADM Data'!$A$2:$Q$344,14,FALSE)</f>
        <v>0</v>
      </c>
      <c r="J89" s="1">
        <f>VLOOKUP(A89,'ADM Data'!$A$2:$Q$344,15,FALSE)</f>
        <v>0</v>
      </c>
      <c r="K89" s="1">
        <f>VLOOKUP(A89,'ADM Data'!$A$2:$Q$344,16,FALSE)</f>
        <v>4.3677530000000004</v>
      </c>
      <c r="L89" s="1">
        <f t="shared" si="8"/>
        <v>5540.33</v>
      </c>
      <c r="M89" s="1">
        <f t="shared" si="9"/>
        <v>265140.90000000002</v>
      </c>
      <c r="N89" s="1">
        <f t="shared" si="10"/>
        <v>11333.97</v>
      </c>
      <c r="O89" s="1">
        <f t="shared" si="11"/>
        <v>0</v>
      </c>
      <c r="P89" s="1">
        <f t="shared" si="12"/>
        <v>0</v>
      </c>
      <c r="Q89" s="1">
        <f t="shared" si="13"/>
        <v>142383.79</v>
      </c>
      <c r="R89" s="1">
        <f t="shared" si="14"/>
        <v>424398.99</v>
      </c>
      <c r="S89" s="6">
        <f t="shared" si="15"/>
        <v>60.119941000000004</v>
      </c>
    </row>
    <row r="90" spans="1:19" x14ac:dyDescent="0.25">
      <c r="A90" t="s">
        <v>265</v>
      </c>
      <c r="B90" t="s">
        <v>1896</v>
      </c>
      <c r="C90" t="s">
        <v>93</v>
      </c>
      <c r="D90" s="12" t="s">
        <v>1088</v>
      </c>
      <c r="E90" s="1">
        <v>0</v>
      </c>
      <c r="F90" s="1">
        <f>VLOOKUP(A90,'ADM Data'!$A$2:$Q$344,11,FALSE)</f>
        <v>0</v>
      </c>
      <c r="G90" s="1">
        <f>VLOOKUP(A90,'ADM Data'!$A$2:$Q$344,12,FALSE)</f>
        <v>11.164706000000001</v>
      </c>
      <c r="H90" s="1">
        <f>VLOOKUP(A90,'ADM Data'!$A$2:$Q$344,13,FALSE)</f>
        <v>1.829412</v>
      </c>
      <c r="I90" s="1">
        <f>VLOOKUP(A90,'ADM Data'!$A$2:$Q$344,14,FALSE)</f>
        <v>0</v>
      </c>
      <c r="J90" s="1">
        <f>VLOOKUP(A90,'ADM Data'!$A$2:$Q$344,15,FALSE)</f>
        <v>0</v>
      </c>
      <c r="K90" s="1">
        <f>VLOOKUP(A90,'ADM Data'!$A$2:$Q$344,16,FALSE)</f>
        <v>1</v>
      </c>
      <c r="L90" s="1">
        <f t="shared" si="8"/>
        <v>0</v>
      </c>
      <c r="M90" s="1">
        <f t="shared" si="9"/>
        <v>56856.160000000003</v>
      </c>
      <c r="N90" s="1">
        <f t="shared" si="10"/>
        <v>22382.25</v>
      </c>
      <c r="O90" s="1">
        <f t="shared" si="11"/>
        <v>0</v>
      </c>
      <c r="P90" s="1">
        <f t="shared" si="12"/>
        <v>0</v>
      </c>
      <c r="Q90" s="1">
        <f t="shared" si="13"/>
        <v>32598.86</v>
      </c>
      <c r="R90" s="1">
        <f t="shared" si="14"/>
        <v>111837.27</v>
      </c>
      <c r="S90" s="6">
        <f t="shared" si="15"/>
        <v>13.994118</v>
      </c>
    </row>
    <row r="91" spans="1:19" x14ac:dyDescent="0.25">
      <c r="A91" t="s">
        <v>267</v>
      </c>
      <c r="B91" t="s">
        <v>1897</v>
      </c>
      <c r="C91" t="s">
        <v>72</v>
      </c>
      <c r="D91" s="12" t="s">
        <v>1088</v>
      </c>
      <c r="E91" s="1">
        <v>0</v>
      </c>
      <c r="F91" s="1">
        <f>VLOOKUP(A91,'ADM Data'!$A$2:$Q$344,11,FALSE)</f>
        <v>0.70153799999999999</v>
      </c>
      <c r="G91" s="1">
        <f>VLOOKUP(A91,'ADM Data'!$A$2:$Q$344,12,FALSE)</f>
        <v>6.6909989999999997</v>
      </c>
      <c r="H91" s="1">
        <f>VLOOKUP(A91,'ADM Data'!$A$2:$Q$344,13,FALSE)</f>
        <v>0.16922999999999999</v>
      </c>
      <c r="I91" s="1">
        <f>VLOOKUP(A91,'ADM Data'!$A$2:$Q$344,14,FALSE)</f>
        <v>0</v>
      </c>
      <c r="J91" s="1">
        <f>VLOOKUP(A91,'ADM Data'!$A$2:$Q$344,15,FALSE)</f>
        <v>0</v>
      </c>
      <c r="K91" s="1">
        <f>VLOOKUP(A91,'ADM Data'!$A$2:$Q$344,16,FALSE)</f>
        <v>0.52307700000000001</v>
      </c>
      <c r="L91" s="1">
        <f t="shared" si="8"/>
        <v>1407.87</v>
      </c>
      <c r="M91" s="1">
        <f t="shared" si="9"/>
        <v>34073.85</v>
      </c>
      <c r="N91" s="1">
        <f t="shared" si="10"/>
        <v>2070.4699999999998</v>
      </c>
      <c r="O91" s="1">
        <f t="shared" si="11"/>
        <v>0</v>
      </c>
      <c r="P91" s="1">
        <f t="shared" si="12"/>
        <v>0</v>
      </c>
      <c r="Q91" s="1">
        <f t="shared" si="13"/>
        <v>17051.72</v>
      </c>
      <c r="R91" s="1">
        <f t="shared" si="14"/>
        <v>54603.91</v>
      </c>
      <c r="S91" s="6">
        <f t="shared" si="15"/>
        <v>8.0848440000000004</v>
      </c>
    </row>
    <row r="92" spans="1:19" x14ac:dyDescent="0.25">
      <c r="A92" t="s">
        <v>269</v>
      </c>
      <c r="B92" t="s">
        <v>1898</v>
      </c>
      <c r="C92" t="s">
        <v>80</v>
      </c>
      <c r="D92" s="12" t="s">
        <v>1088</v>
      </c>
      <c r="E92" s="1">
        <v>0</v>
      </c>
      <c r="F92" s="1">
        <f>VLOOKUP(A92,'ADM Data'!$A$2:$Q$344,11,FALSE)</f>
        <v>0.51851899999999995</v>
      </c>
      <c r="G92" s="1">
        <f>VLOOKUP(A92,'ADM Data'!$A$2:$Q$344,12,FALSE)</f>
        <v>55.919755000000002</v>
      </c>
      <c r="H92" s="1">
        <f>VLOOKUP(A92,'ADM Data'!$A$2:$Q$344,13,FALSE)</f>
        <v>1</v>
      </c>
      <c r="I92" s="1">
        <f>VLOOKUP(A92,'ADM Data'!$A$2:$Q$344,14,FALSE)</f>
        <v>0</v>
      </c>
      <c r="J92" s="1">
        <f>VLOOKUP(A92,'ADM Data'!$A$2:$Q$344,15,FALSE)</f>
        <v>0</v>
      </c>
      <c r="K92" s="1">
        <f>VLOOKUP(A92,'ADM Data'!$A$2:$Q$344,16,FALSE)</f>
        <v>2.7336360000000002</v>
      </c>
      <c r="L92" s="1">
        <f t="shared" si="8"/>
        <v>1040.58</v>
      </c>
      <c r="M92" s="1">
        <f t="shared" si="9"/>
        <v>284770.84000000003</v>
      </c>
      <c r="N92" s="1">
        <f t="shared" si="10"/>
        <v>12234.67</v>
      </c>
      <c r="O92" s="1">
        <f t="shared" si="11"/>
        <v>0</v>
      </c>
      <c r="P92" s="1">
        <f t="shared" si="12"/>
        <v>0</v>
      </c>
      <c r="Q92" s="1">
        <f t="shared" si="13"/>
        <v>89113.43</v>
      </c>
      <c r="R92" s="1">
        <f t="shared" si="14"/>
        <v>387159.52</v>
      </c>
      <c r="S92" s="6">
        <f t="shared" si="15"/>
        <v>60.171909999999997</v>
      </c>
    </row>
    <row r="93" spans="1:19" x14ac:dyDescent="0.25">
      <c r="A93" t="s">
        <v>271</v>
      </c>
      <c r="B93" t="s">
        <v>272</v>
      </c>
      <c r="C93" t="s">
        <v>93</v>
      </c>
      <c r="D93" s="12" t="s">
        <v>1088</v>
      </c>
      <c r="E93" s="1">
        <v>0</v>
      </c>
      <c r="F93" s="1">
        <f>VLOOKUP(A93,'ADM Data'!$A$2:$Q$344,11,FALSE)</f>
        <v>18.248730999999999</v>
      </c>
      <c r="G93" s="1">
        <f>VLOOKUP(A93,'ADM Data'!$A$2:$Q$344,12,FALSE)</f>
        <v>36.947831000000001</v>
      </c>
      <c r="H93" s="1">
        <f>VLOOKUP(A93,'ADM Data'!$A$2:$Q$344,13,FALSE)</f>
        <v>1.971098</v>
      </c>
      <c r="I93" s="1">
        <f>VLOOKUP(A93,'ADM Data'!$A$2:$Q$344,14,FALSE)</f>
        <v>0</v>
      </c>
      <c r="J93" s="1">
        <f>VLOOKUP(A93,'ADM Data'!$A$2:$Q$344,15,FALSE)</f>
        <v>0.56345199999999995</v>
      </c>
      <c r="K93" s="1">
        <f>VLOOKUP(A93,'ADM Data'!$A$2:$Q$344,16,FALSE)</f>
        <v>3.6395940000000002</v>
      </c>
      <c r="L93" s="1">
        <f t="shared" si="8"/>
        <v>36622.14</v>
      </c>
      <c r="M93" s="1">
        <f t="shared" si="9"/>
        <v>188156.49</v>
      </c>
      <c r="N93" s="1">
        <f t="shared" si="10"/>
        <v>24115.73</v>
      </c>
      <c r="O93" s="1">
        <f t="shared" si="11"/>
        <v>0</v>
      </c>
      <c r="P93" s="1">
        <f t="shared" si="12"/>
        <v>12459.19</v>
      </c>
      <c r="Q93" s="1">
        <f t="shared" si="13"/>
        <v>118646.63</v>
      </c>
      <c r="R93" s="1">
        <f t="shared" si="14"/>
        <v>380000.18000000005</v>
      </c>
      <c r="S93" s="6">
        <f t="shared" si="15"/>
        <v>61.370705999999998</v>
      </c>
    </row>
    <row r="94" spans="1:19" x14ac:dyDescent="0.25">
      <c r="A94" t="s">
        <v>273</v>
      </c>
      <c r="B94" t="s">
        <v>274</v>
      </c>
      <c r="C94" t="s">
        <v>68</v>
      </c>
      <c r="D94" s="12" t="s">
        <v>1088</v>
      </c>
      <c r="E94" s="1">
        <v>0</v>
      </c>
      <c r="F94" s="1">
        <f>VLOOKUP(A94,'ADM Data'!$A$2:$Q$344,11,FALSE)</f>
        <v>0</v>
      </c>
      <c r="G94" s="1">
        <f>VLOOKUP(A94,'ADM Data'!$A$2:$Q$344,12,FALSE)</f>
        <v>3.461957</v>
      </c>
      <c r="H94" s="1">
        <f>VLOOKUP(A94,'ADM Data'!$A$2:$Q$344,13,FALSE)</f>
        <v>0</v>
      </c>
      <c r="I94" s="1">
        <f>VLOOKUP(A94,'ADM Data'!$A$2:$Q$344,14,FALSE)</f>
        <v>1</v>
      </c>
      <c r="J94" s="1">
        <f>VLOOKUP(A94,'ADM Data'!$A$2:$Q$344,15,FALSE)</f>
        <v>0</v>
      </c>
      <c r="K94" s="1">
        <f>VLOOKUP(A94,'ADM Data'!$A$2:$Q$344,16,FALSE)</f>
        <v>2.012365</v>
      </c>
      <c r="L94" s="1">
        <f t="shared" si="8"/>
        <v>0</v>
      </c>
      <c r="M94" s="1">
        <f t="shared" si="9"/>
        <v>17629.98</v>
      </c>
      <c r="N94" s="1">
        <f t="shared" si="10"/>
        <v>0</v>
      </c>
      <c r="O94" s="1">
        <f t="shared" si="11"/>
        <v>16328.277732000002</v>
      </c>
      <c r="P94" s="1">
        <f t="shared" si="12"/>
        <v>0</v>
      </c>
      <c r="Q94" s="1">
        <f t="shared" si="13"/>
        <v>65600.81</v>
      </c>
      <c r="R94" s="1">
        <f t="shared" si="14"/>
        <v>99559.067731999996</v>
      </c>
      <c r="S94" s="6">
        <f t="shared" si="15"/>
        <v>6.4743219999999999</v>
      </c>
    </row>
    <row r="95" spans="1:19" x14ac:dyDescent="0.25">
      <c r="A95" t="s">
        <v>276</v>
      </c>
      <c r="B95" t="s">
        <v>1899</v>
      </c>
      <c r="C95" t="s">
        <v>278</v>
      </c>
      <c r="D95" s="12" t="s">
        <v>1088</v>
      </c>
      <c r="E95" s="1">
        <v>0</v>
      </c>
      <c r="F95" s="1">
        <f>VLOOKUP(A95,'ADM Data'!$A$2:$Q$344,11,FALSE)</f>
        <v>0</v>
      </c>
      <c r="G95" s="1">
        <f>VLOOKUP(A95,'ADM Data'!$A$2:$Q$344,12,FALSE)</f>
        <v>45.436253000000001</v>
      </c>
      <c r="H95" s="1">
        <f>VLOOKUP(A95,'ADM Data'!$A$2:$Q$344,13,FALSE)</f>
        <v>7.9355760000000002</v>
      </c>
      <c r="I95" s="1">
        <f>VLOOKUP(A95,'ADM Data'!$A$2:$Q$344,14,FALSE)</f>
        <v>1</v>
      </c>
      <c r="J95" s="1">
        <f>VLOOKUP(A95,'ADM Data'!$A$2:$Q$344,15,FALSE)</f>
        <v>1</v>
      </c>
      <c r="K95" s="1">
        <f>VLOOKUP(A95,'ADM Data'!$A$2:$Q$344,16,FALSE)</f>
        <v>2</v>
      </c>
      <c r="L95" s="1">
        <f t="shared" si="8"/>
        <v>0</v>
      </c>
      <c r="M95" s="1">
        <f t="shared" si="9"/>
        <v>231383.7</v>
      </c>
      <c r="N95" s="1">
        <f t="shared" si="10"/>
        <v>97089.15</v>
      </c>
      <c r="O95" s="1">
        <f t="shared" si="11"/>
        <v>16328.277732000002</v>
      </c>
      <c r="P95" s="1">
        <f t="shared" si="12"/>
        <v>22112.240000000002</v>
      </c>
      <c r="Q95" s="1">
        <f t="shared" si="13"/>
        <v>65197.73</v>
      </c>
      <c r="R95" s="1">
        <f t="shared" si="14"/>
        <v>432111.09773199994</v>
      </c>
      <c r="S95" s="6">
        <f t="shared" si="15"/>
        <v>57.371828999999998</v>
      </c>
    </row>
    <row r="96" spans="1:19" x14ac:dyDescent="0.25">
      <c r="A96" t="s">
        <v>279</v>
      </c>
      <c r="B96" t="s">
        <v>1900</v>
      </c>
      <c r="C96" t="s">
        <v>80</v>
      </c>
      <c r="D96" s="12" t="s">
        <v>1088</v>
      </c>
      <c r="E96" s="1">
        <v>0</v>
      </c>
      <c r="F96" s="1">
        <f>VLOOKUP(A96,'ADM Data'!$A$2:$Q$344,11,FALSE)</f>
        <v>7.1320759999999996</v>
      </c>
      <c r="G96" s="1">
        <f>VLOOKUP(A96,'ADM Data'!$A$2:$Q$344,12,FALSE)</f>
        <v>16.147798000000002</v>
      </c>
      <c r="H96" s="1">
        <f>VLOOKUP(A96,'ADM Data'!$A$2:$Q$344,13,FALSE)</f>
        <v>1</v>
      </c>
      <c r="I96" s="1">
        <f>VLOOKUP(A96,'ADM Data'!$A$2:$Q$344,14,FALSE)</f>
        <v>0</v>
      </c>
      <c r="J96" s="1">
        <f>VLOOKUP(A96,'ADM Data'!$A$2:$Q$344,15,FALSE)</f>
        <v>0</v>
      </c>
      <c r="K96" s="1">
        <f>VLOOKUP(A96,'ADM Data'!$A$2:$Q$344,16,FALSE)</f>
        <v>0</v>
      </c>
      <c r="L96" s="1">
        <f t="shared" si="8"/>
        <v>14312.88</v>
      </c>
      <c r="M96" s="1">
        <f t="shared" si="9"/>
        <v>82232.509999999995</v>
      </c>
      <c r="N96" s="1">
        <f t="shared" si="10"/>
        <v>12234.67</v>
      </c>
      <c r="O96" s="1">
        <f t="shared" si="11"/>
        <v>0</v>
      </c>
      <c r="P96" s="1">
        <f t="shared" si="12"/>
        <v>0</v>
      </c>
      <c r="Q96" s="1">
        <f t="shared" si="13"/>
        <v>0</v>
      </c>
      <c r="R96" s="1">
        <f t="shared" si="14"/>
        <v>108780.06</v>
      </c>
      <c r="S96" s="6">
        <f t="shared" si="15"/>
        <v>24.279874</v>
      </c>
    </row>
    <row r="97" spans="1:19" x14ac:dyDescent="0.25">
      <c r="A97" t="s">
        <v>282</v>
      </c>
      <c r="B97" t="s">
        <v>1901</v>
      </c>
      <c r="C97" t="s">
        <v>93</v>
      </c>
      <c r="D97" s="12" t="s">
        <v>1088</v>
      </c>
      <c r="E97" s="1">
        <v>0</v>
      </c>
      <c r="F97" s="1">
        <f>VLOOKUP(A97,'ADM Data'!$A$2:$Q$344,11,FALSE)</f>
        <v>0.56078399999999995</v>
      </c>
      <c r="G97" s="1">
        <f>VLOOKUP(A97,'ADM Data'!$A$2:$Q$344,12,FALSE)</f>
        <v>45.372551999999999</v>
      </c>
      <c r="H97" s="1">
        <f>VLOOKUP(A97,'ADM Data'!$A$2:$Q$344,13,FALSE)</f>
        <v>4.0627449999999996</v>
      </c>
      <c r="I97" s="1">
        <f>VLOOKUP(A97,'ADM Data'!$A$2:$Q$344,14,FALSE)</f>
        <v>0</v>
      </c>
      <c r="J97" s="1">
        <f>VLOOKUP(A97,'ADM Data'!$A$2:$Q$344,15,FALSE)</f>
        <v>0</v>
      </c>
      <c r="K97" s="1">
        <f>VLOOKUP(A97,'ADM Data'!$A$2:$Q$344,16,FALSE)</f>
        <v>2.9137249999999999</v>
      </c>
      <c r="L97" s="1">
        <f t="shared" si="8"/>
        <v>1125.4000000000001</v>
      </c>
      <c r="M97" s="1">
        <f t="shared" si="9"/>
        <v>231059.3</v>
      </c>
      <c r="N97" s="1">
        <f t="shared" si="10"/>
        <v>49706.34</v>
      </c>
      <c r="O97" s="1">
        <f t="shared" si="11"/>
        <v>0</v>
      </c>
      <c r="P97" s="1">
        <f t="shared" si="12"/>
        <v>0</v>
      </c>
      <c r="Q97" s="1">
        <f t="shared" si="13"/>
        <v>94984.13</v>
      </c>
      <c r="R97" s="1">
        <f t="shared" si="14"/>
        <v>376875.17</v>
      </c>
      <c r="S97" s="6">
        <f t="shared" si="15"/>
        <v>52.909805999999996</v>
      </c>
    </row>
    <row r="98" spans="1:19" x14ac:dyDescent="0.25">
      <c r="A98" t="s">
        <v>284</v>
      </c>
      <c r="B98" t="s">
        <v>285</v>
      </c>
      <c r="C98" t="s">
        <v>230</v>
      </c>
      <c r="D98" s="12" t="s">
        <v>1088</v>
      </c>
      <c r="E98" s="1">
        <v>0</v>
      </c>
      <c r="F98" s="1">
        <f>VLOOKUP(A98,'ADM Data'!$A$2:$Q$344,11,FALSE)</f>
        <v>18.354037999999999</v>
      </c>
      <c r="G98" s="1">
        <f>VLOOKUP(A98,'ADM Data'!$A$2:$Q$344,12,FALSE)</f>
        <v>51.869562999999999</v>
      </c>
      <c r="H98" s="1">
        <f>VLOOKUP(A98,'ADM Data'!$A$2:$Q$344,13,FALSE)</f>
        <v>3.9875780000000001</v>
      </c>
      <c r="I98" s="1">
        <f>VLOOKUP(A98,'ADM Data'!$A$2:$Q$344,14,FALSE)</f>
        <v>0</v>
      </c>
      <c r="J98" s="1">
        <f>VLOOKUP(A98,'ADM Data'!$A$2:$Q$344,15,FALSE)</f>
        <v>2.1304349999999999</v>
      </c>
      <c r="K98" s="1">
        <f>VLOOKUP(A98,'ADM Data'!$A$2:$Q$344,16,FALSE)</f>
        <v>2.6967349999999999</v>
      </c>
      <c r="L98" s="1">
        <f t="shared" si="8"/>
        <v>36833.47</v>
      </c>
      <c r="M98" s="1">
        <f t="shared" si="9"/>
        <v>264145.27</v>
      </c>
      <c r="N98" s="1">
        <f t="shared" si="10"/>
        <v>48786.7</v>
      </c>
      <c r="O98" s="1">
        <f t="shared" si="11"/>
        <v>0</v>
      </c>
      <c r="P98" s="1">
        <f t="shared" si="12"/>
        <v>47108.69</v>
      </c>
      <c r="Q98" s="1">
        <f t="shared" si="13"/>
        <v>87910.5</v>
      </c>
      <c r="R98" s="1">
        <f t="shared" si="14"/>
        <v>484784.63</v>
      </c>
      <c r="S98" s="6">
        <f t="shared" si="15"/>
        <v>79.038349000000011</v>
      </c>
    </row>
    <row r="99" spans="1:19" x14ac:dyDescent="0.25">
      <c r="A99" t="s">
        <v>286</v>
      </c>
      <c r="B99" t="s">
        <v>1902</v>
      </c>
      <c r="C99" t="s">
        <v>72</v>
      </c>
      <c r="D99" s="12" t="s">
        <v>1088</v>
      </c>
      <c r="E99" s="1">
        <v>0</v>
      </c>
      <c r="F99" s="1">
        <f>VLOOKUP(A99,'ADM Data'!$A$2:$Q$344,11,FALSE)</f>
        <v>1</v>
      </c>
      <c r="G99" s="1">
        <f>VLOOKUP(A99,'ADM Data'!$A$2:$Q$344,12,FALSE)</f>
        <v>25.930634999999999</v>
      </c>
      <c r="H99" s="1">
        <f>VLOOKUP(A99,'ADM Data'!$A$2:$Q$344,13,FALSE)</f>
        <v>0.28323700000000002</v>
      </c>
      <c r="I99" s="1">
        <f>VLOOKUP(A99,'ADM Data'!$A$2:$Q$344,14,FALSE)</f>
        <v>0</v>
      </c>
      <c r="J99" s="1">
        <f>VLOOKUP(A99,'ADM Data'!$A$2:$Q$344,15,FALSE)</f>
        <v>1</v>
      </c>
      <c r="K99" s="1">
        <f>VLOOKUP(A99,'ADM Data'!$A$2:$Q$344,16,FALSE)</f>
        <v>3.6473979999999999</v>
      </c>
      <c r="L99" s="1">
        <f t="shared" si="8"/>
        <v>2006.83</v>
      </c>
      <c r="M99" s="1">
        <f t="shared" si="9"/>
        <v>132051.51999999999</v>
      </c>
      <c r="N99" s="1">
        <f t="shared" si="10"/>
        <v>3465.31</v>
      </c>
      <c r="O99" s="1">
        <f t="shared" si="11"/>
        <v>0</v>
      </c>
      <c r="P99" s="1">
        <f t="shared" si="12"/>
        <v>22112.240000000002</v>
      </c>
      <c r="Q99" s="1">
        <f t="shared" si="13"/>
        <v>118901.03</v>
      </c>
      <c r="R99" s="1">
        <f t="shared" si="14"/>
        <v>278536.92999999993</v>
      </c>
      <c r="S99" s="6">
        <f t="shared" si="15"/>
        <v>31.861269999999998</v>
      </c>
    </row>
    <row r="100" spans="1:19" x14ac:dyDescent="0.25">
      <c r="A100" t="s">
        <v>288</v>
      </c>
      <c r="B100" t="s">
        <v>1903</v>
      </c>
      <c r="C100" t="s">
        <v>93</v>
      </c>
      <c r="D100" s="12" t="s">
        <v>1088</v>
      </c>
      <c r="E100" s="1">
        <v>0</v>
      </c>
      <c r="F100" s="1">
        <f>VLOOKUP(A100,'ADM Data'!$A$2:$Q$344,11,FALSE)</f>
        <v>2</v>
      </c>
      <c r="G100" s="1">
        <f>VLOOKUP(A100,'ADM Data'!$A$2:$Q$344,12,FALSE)</f>
        <v>8.3470189999999995</v>
      </c>
      <c r="H100" s="1">
        <f>VLOOKUP(A100,'ADM Data'!$A$2:$Q$344,13,FALSE)</f>
        <v>0</v>
      </c>
      <c r="I100" s="1">
        <f>VLOOKUP(A100,'ADM Data'!$A$2:$Q$344,14,FALSE)</f>
        <v>0</v>
      </c>
      <c r="J100" s="1">
        <f>VLOOKUP(A100,'ADM Data'!$A$2:$Q$344,15,FALSE)</f>
        <v>0.224242</v>
      </c>
      <c r="K100" s="1">
        <f>VLOOKUP(A100,'ADM Data'!$A$2:$Q$344,16,FALSE)</f>
        <v>0</v>
      </c>
      <c r="L100" s="1">
        <f t="shared" si="8"/>
        <v>4013.66</v>
      </c>
      <c r="M100" s="1">
        <f t="shared" si="9"/>
        <v>42507.12</v>
      </c>
      <c r="N100" s="1">
        <f t="shared" si="10"/>
        <v>0</v>
      </c>
      <c r="O100" s="1">
        <f t="shared" si="11"/>
        <v>0</v>
      </c>
      <c r="P100" s="1">
        <f t="shared" si="12"/>
        <v>4958.49</v>
      </c>
      <c r="Q100" s="1">
        <f t="shared" si="13"/>
        <v>0</v>
      </c>
      <c r="R100" s="1">
        <f t="shared" si="14"/>
        <v>51479.27</v>
      </c>
      <c r="S100" s="6">
        <f t="shared" si="15"/>
        <v>10.571261</v>
      </c>
    </row>
    <row r="101" spans="1:19" x14ac:dyDescent="0.25">
      <c r="A101" t="s">
        <v>290</v>
      </c>
      <c r="B101" t="s">
        <v>291</v>
      </c>
      <c r="C101" t="s">
        <v>68</v>
      </c>
      <c r="D101" s="12" t="s">
        <v>1088</v>
      </c>
      <c r="E101" s="1">
        <v>0</v>
      </c>
      <c r="F101" s="1">
        <f>VLOOKUP(A101,'ADM Data'!$A$2:$Q$344,11,FALSE)</f>
        <v>2.0792679999999999</v>
      </c>
      <c r="G101" s="1">
        <f>VLOOKUP(A101,'ADM Data'!$A$2:$Q$344,12,FALSE)</f>
        <v>21.987805000000002</v>
      </c>
      <c r="H101" s="1">
        <f>VLOOKUP(A101,'ADM Data'!$A$2:$Q$344,13,FALSE)</f>
        <v>1</v>
      </c>
      <c r="I101" s="1">
        <f>VLOOKUP(A101,'ADM Data'!$A$2:$Q$344,14,FALSE)</f>
        <v>0</v>
      </c>
      <c r="J101" s="1">
        <f>VLOOKUP(A101,'ADM Data'!$A$2:$Q$344,15,FALSE)</f>
        <v>1.0914630000000001</v>
      </c>
      <c r="K101" s="1">
        <f>VLOOKUP(A101,'ADM Data'!$A$2:$Q$344,16,FALSE)</f>
        <v>2.9085369999999999</v>
      </c>
      <c r="L101" s="1">
        <f t="shared" si="8"/>
        <v>4172.74</v>
      </c>
      <c r="M101" s="1">
        <f t="shared" si="9"/>
        <v>111972.7</v>
      </c>
      <c r="N101" s="1">
        <f t="shared" si="10"/>
        <v>12234.67</v>
      </c>
      <c r="O101" s="1">
        <f t="shared" si="11"/>
        <v>0</v>
      </c>
      <c r="P101" s="1">
        <f t="shared" si="12"/>
        <v>24134.69</v>
      </c>
      <c r="Q101" s="1">
        <f t="shared" si="13"/>
        <v>94815</v>
      </c>
      <c r="R101" s="1">
        <f t="shared" si="14"/>
        <v>247329.8</v>
      </c>
      <c r="S101" s="6">
        <f t="shared" si="15"/>
        <v>29.067073000000001</v>
      </c>
    </row>
    <row r="102" spans="1:19" x14ac:dyDescent="0.25">
      <c r="A102" t="s">
        <v>292</v>
      </c>
      <c r="B102" t="s">
        <v>293</v>
      </c>
      <c r="C102" t="s">
        <v>72</v>
      </c>
      <c r="D102" s="12" t="s">
        <v>1088</v>
      </c>
      <c r="E102" s="1">
        <v>0</v>
      </c>
      <c r="F102" s="1">
        <f>VLOOKUP(A102,'ADM Data'!$A$2:$Q$344,11,FALSE)</f>
        <v>1.0058480000000001</v>
      </c>
      <c r="G102" s="1">
        <f>VLOOKUP(A102,'ADM Data'!$A$2:$Q$344,12,FALSE)</f>
        <v>49.409357</v>
      </c>
      <c r="H102" s="1">
        <f>VLOOKUP(A102,'ADM Data'!$A$2:$Q$344,13,FALSE)</f>
        <v>1.1228070000000001</v>
      </c>
      <c r="I102" s="1">
        <f>VLOOKUP(A102,'ADM Data'!$A$2:$Q$344,14,FALSE)</f>
        <v>0</v>
      </c>
      <c r="J102" s="1">
        <f>VLOOKUP(A102,'ADM Data'!$A$2:$Q$344,15,FALSE)</f>
        <v>0</v>
      </c>
      <c r="K102" s="1">
        <f>VLOOKUP(A102,'ADM Data'!$A$2:$Q$344,16,FALSE)</f>
        <v>5</v>
      </c>
      <c r="L102" s="1">
        <f t="shared" si="8"/>
        <v>2018.57</v>
      </c>
      <c r="M102" s="1">
        <f t="shared" si="9"/>
        <v>251616.7</v>
      </c>
      <c r="N102" s="1">
        <f t="shared" si="10"/>
        <v>13737.17</v>
      </c>
      <c r="O102" s="1">
        <f t="shared" si="11"/>
        <v>0</v>
      </c>
      <c r="P102" s="1">
        <f t="shared" si="12"/>
        <v>0</v>
      </c>
      <c r="Q102" s="1">
        <f t="shared" si="13"/>
        <v>162994.32</v>
      </c>
      <c r="R102" s="1">
        <f t="shared" si="14"/>
        <v>430366.76</v>
      </c>
      <c r="S102" s="6">
        <f t="shared" si="15"/>
        <v>56.538012000000002</v>
      </c>
    </row>
    <row r="103" spans="1:19" x14ac:dyDescent="0.25">
      <c r="A103" t="s">
        <v>294</v>
      </c>
      <c r="B103" t="s">
        <v>1904</v>
      </c>
      <c r="C103" t="s">
        <v>296</v>
      </c>
      <c r="D103" s="12" t="s">
        <v>1088</v>
      </c>
      <c r="E103" s="1">
        <v>0</v>
      </c>
      <c r="F103" s="1">
        <f>VLOOKUP(A103,'ADM Data'!$A$2:$Q$344,11,FALSE)</f>
        <v>0</v>
      </c>
      <c r="G103" s="1">
        <f>VLOOKUP(A103,'ADM Data'!$A$2:$Q$344,12,FALSE)</f>
        <v>18.990359999999999</v>
      </c>
      <c r="H103" s="1">
        <f>VLOOKUP(A103,'ADM Data'!$A$2:$Q$344,13,FALSE)</f>
        <v>4.4567899999999998</v>
      </c>
      <c r="I103" s="1">
        <f>VLOOKUP(A103,'ADM Data'!$A$2:$Q$344,14,FALSE)</f>
        <v>0</v>
      </c>
      <c r="J103" s="1">
        <f>VLOOKUP(A103,'ADM Data'!$A$2:$Q$344,15,FALSE)</f>
        <v>0</v>
      </c>
      <c r="K103" s="1">
        <f>VLOOKUP(A103,'ADM Data'!$A$2:$Q$344,16,FALSE)</f>
        <v>0</v>
      </c>
      <c r="L103" s="1">
        <f t="shared" si="8"/>
        <v>0</v>
      </c>
      <c r="M103" s="1">
        <f t="shared" si="9"/>
        <v>96708.23</v>
      </c>
      <c r="N103" s="1">
        <f t="shared" si="10"/>
        <v>54527.360000000001</v>
      </c>
      <c r="O103" s="1">
        <f t="shared" si="11"/>
        <v>0</v>
      </c>
      <c r="P103" s="1">
        <f t="shared" si="12"/>
        <v>0</v>
      </c>
      <c r="Q103" s="1">
        <f t="shared" si="13"/>
        <v>0</v>
      </c>
      <c r="R103" s="1">
        <f t="shared" si="14"/>
        <v>151235.59</v>
      </c>
      <c r="S103" s="6">
        <f t="shared" si="15"/>
        <v>23.447150000000001</v>
      </c>
    </row>
    <row r="104" spans="1:19" x14ac:dyDescent="0.25">
      <c r="A104" t="s">
        <v>297</v>
      </c>
      <c r="B104" t="s">
        <v>1905</v>
      </c>
      <c r="C104" t="s">
        <v>93</v>
      </c>
      <c r="D104" s="12" t="s">
        <v>1088</v>
      </c>
      <c r="E104" s="1">
        <v>0</v>
      </c>
      <c r="F104" s="1">
        <f>VLOOKUP(A104,'ADM Data'!$A$2:$Q$344,11,FALSE)</f>
        <v>5.7215680000000004</v>
      </c>
      <c r="G104" s="1">
        <f>VLOOKUP(A104,'ADM Data'!$A$2:$Q$344,12,FALSE)</f>
        <v>25.221568999999999</v>
      </c>
      <c r="H104" s="1">
        <f>VLOOKUP(A104,'ADM Data'!$A$2:$Q$344,13,FALSE)</f>
        <v>4.331372</v>
      </c>
      <c r="I104" s="1">
        <f>VLOOKUP(A104,'ADM Data'!$A$2:$Q$344,14,FALSE)</f>
        <v>0</v>
      </c>
      <c r="J104" s="1">
        <f>VLOOKUP(A104,'ADM Data'!$A$2:$Q$344,15,FALSE)</f>
        <v>0</v>
      </c>
      <c r="K104" s="1">
        <f>VLOOKUP(A104,'ADM Data'!$A$2:$Q$344,16,FALSE)</f>
        <v>2.680393</v>
      </c>
      <c r="L104" s="1">
        <f t="shared" si="8"/>
        <v>11482.23</v>
      </c>
      <c r="M104" s="1">
        <f t="shared" si="9"/>
        <v>128440.61</v>
      </c>
      <c r="N104" s="1">
        <f t="shared" si="10"/>
        <v>52992.91</v>
      </c>
      <c r="O104" s="1">
        <f t="shared" si="11"/>
        <v>0</v>
      </c>
      <c r="P104" s="1">
        <f t="shared" si="12"/>
        <v>0</v>
      </c>
      <c r="Q104" s="1">
        <f t="shared" si="13"/>
        <v>87377.77</v>
      </c>
      <c r="R104" s="1">
        <f t="shared" si="14"/>
        <v>280293.52</v>
      </c>
      <c r="S104" s="6">
        <f t="shared" si="15"/>
        <v>37.954902000000004</v>
      </c>
    </row>
    <row r="105" spans="1:19" x14ac:dyDescent="0.25">
      <c r="A105" t="s">
        <v>299</v>
      </c>
      <c r="B105" t="s">
        <v>1490</v>
      </c>
      <c r="C105" t="s">
        <v>108</v>
      </c>
      <c r="D105" s="12" t="s">
        <v>1088</v>
      </c>
      <c r="E105" s="1">
        <v>0</v>
      </c>
      <c r="F105" s="1">
        <f>VLOOKUP(A105,'ADM Data'!$A$2:$Q$344,11,FALSE)</f>
        <v>0</v>
      </c>
      <c r="G105" s="1">
        <f>VLOOKUP(A105,'ADM Data'!$A$2:$Q$344,12,FALSE)</f>
        <v>19.741232</v>
      </c>
      <c r="H105" s="1">
        <f>VLOOKUP(A105,'ADM Data'!$A$2:$Q$344,13,FALSE)</f>
        <v>7.2221209999999996</v>
      </c>
      <c r="I105" s="1">
        <f>VLOOKUP(A105,'ADM Data'!$A$2:$Q$344,14,FALSE)</f>
        <v>0</v>
      </c>
      <c r="J105" s="1">
        <f>VLOOKUP(A105,'ADM Data'!$A$2:$Q$344,15,FALSE)</f>
        <v>1.8889389999999999</v>
      </c>
      <c r="K105" s="1">
        <f>VLOOKUP(A105,'ADM Data'!$A$2:$Q$344,16,FALSE)</f>
        <v>2.270105</v>
      </c>
      <c r="L105" s="1">
        <f t="shared" si="8"/>
        <v>0</v>
      </c>
      <c r="M105" s="1">
        <f t="shared" si="9"/>
        <v>100532.04</v>
      </c>
      <c r="N105" s="1">
        <f t="shared" si="10"/>
        <v>88360.27</v>
      </c>
      <c r="O105" s="1">
        <f t="shared" si="11"/>
        <v>0</v>
      </c>
      <c r="P105" s="1">
        <f t="shared" si="12"/>
        <v>41768.67</v>
      </c>
      <c r="Q105" s="1">
        <f t="shared" si="13"/>
        <v>74002.84</v>
      </c>
      <c r="R105" s="1">
        <f t="shared" si="14"/>
        <v>304663.81999999995</v>
      </c>
      <c r="S105" s="6">
        <f t="shared" si="15"/>
        <v>31.122396999999999</v>
      </c>
    </row>
    <row r="106" spans="1:19" x14ac:dyDescent="0.25">
      <c r="A106" t="s">
        <v>301</v>
      </c>
      <c r="B106" t="s">
        <v>302</v>
      </c>
      <c r="C106" t="s">
        <v>93</v>
      </c>
      <c r="D106" s="12" t="s">
        <v>1088</v>
      </c>
      <c r="E106" s="1">
        <v>0</v>
      </c>
      <c r="F106" s="1">
        <f>VLOOKUP(A106,'ADM Data'!$A$2:$Q$344,11,FALSE)</f>
        <v>32.959142999999997</v>
      </c>
      <c r="G106" s="1">
        <f>VLOOKUP(A106,'ADM Data'!$A$2:$Q$344,12,FALSE)</f>
        <v>233.40110899999999</v>
      </c>
      <c r="H106" s="1">
        <f>VLOOKUP(A106,'ADM Data'!$A$2:$Q$344,13,FALSE)</f>
        <v>9.5848829999999996</v>
      </c>
      <c r="I106" s="1">
        <f>VLOOKUP(A106,'ADM Data'!$A$2:$Q$344,14,FALSE)</f>
        <v>1.552071</v>
      </c>
      <c r="J106" s="1">
        <f>VLOOKUP(A106,'ADM Data'!$A$2:$Q$344,15,FALSE)</f>
        <v>2</v>
      </c>
      <c r="K106" s="1">
        <f>VLOOKUP(A106,'ADM Data'!$A$2:$Q$344,16,FALSE)</f>
        <v>23.218575000000001</v>
      </c>
      <c r="L106" s="1">
        <f t="shared" si="8"/>
        <v>66143.460000000006</v>
      </c>
      <c r="M106" s="1">
        <f t="shared" si="9"/>
        <v>1188593</v>
      </c>
      <c r="N106" s="1">
        <f t="shared" si="10"/>
        <v>117267.88</v>
      </c>
      <c r="O106" s="1">
        <f t="shared" si="11"/>
        <v>25342.646347782975</v>
      </c>
      <c r="P106" s="1">
        <f t="shared" si="12"/>
        <v>44224.480000000003</v>
      </c>
      <c r="Q106" s="1">
        <f t="shared" si="13"/>
        <v>756899.17</v>
      </c>
      <c r="R106" s="1">
        <f t="shared" si="14"/>
        <v>2198470.6363477828</v>
      </c>
      <c r="S106" s="6">
        <f t="shared" si="15"/>
        <v>302.71578099999999</v>
      </c>
    </row>
    <row r="107" spans="1:19" x14ac:dyDescent="0.25">
      <c r="A107" t="s">
        <v>303</v>
      </c>
      <c r="B107" t="s">
        <v>1906</v>
      </c>
      <c r="C107" t="s">
        <v>93</v>
      </c>
      <c r="D107" s="12" t="s">
        <v>1088</v>
      </c>
      <c r="E107" s="1">
        <v>0</v>
      </c>
      <c r="F107" s="1">
        <f>VLOOKUP(A107,'ADM Data'!$A$2:$Q$344,11,FALSE)</f>
        <v>0</v>
      </c>
      <c r="G107" s="1">
        <f>VLOOKUP(A107,'ADM Data'!$A$2:$Q$344,12,FALSE)</f>
        <v>3</v>
      </c>
      <c r="H107" s="1">
        <f>VLOOKUP(A107,'ADM Data'!$A$2:$Q$344,13,FALSE)</f>
        <v>0</v>
      </c>
      <c r="I107" s="1">
        <f>VLOOKUP(A107,'ADM Data'!$A$2:$Q$344,14,FALSE)</f>
        <v>0</v>
      </c>
      <c r="J107" s="1">
        <f>VLOOKUP(A107,'ADM Data'!$A$2:$Q$344,15,FALSE)</f>
        <v>0</v>
      </c>
      <c r="K107" s="1">
        <f>VLOOKUP(A107,'ADM Data'!$A$2:$Q$344,16,FALSE)</f>
        <v>0</v>
      </c>
      <c r="L107" s="1">
        <f t="shared" si="8"/>
        <v>0</v>
      </c>
      <c r="M107" s="1">
        <f t="shared" si="9"/>
        <v>15277.47</v>
      </c>
      <c r="N107" s="1">
        <f t="shared" si="10"/>
        <v>0</v>
      </c>
      <c r="O107" s="1">
        <f t="shared" si="11"/>
        <v>0</v>
      </c>
      <c r="P107" s="1">
        <f t="shared" si="12"/>
        <v>0</v>
      </c>
      <c r="Q107" s="1">
        <f t="shared" si="13"/>
        <v>0</v>
      </c>
      <c r="R107" s="1">
        <f t="shared" si="14"/>
        <v>15277.47</v>
      </c>
      <c r="S107" s="6">
        <f t="shared" si="15"/>
        <v>3</v>
      </c>
    </row>
    <row r="108" spans="1:19" x14ac:dyDescent="0.25">
      <c r="A108" t="s">
        <v>305</v>
      </c>
      <c r="B108" t="s">
        <v>306</v>
      </c>
      <c r="C108" t="s">
        <v>93</v>
      </c>
      <c r="D108" s="12" t="s">
        <v>1088</v>
      </c>
      <c r="E108" s="1">
        <v>0</v>
      </c>
      <c r="F108" s="1">
        <f>VLOOKUP(A108,'ADM Data'!$A$2:$Q$344,11,FALSE)</f>
        <v>2</v>
      </c>
      <c r="G108" s="1">
        <f>VLOOKUP(A108,'ADM Data'!$A$2:$Q$344,12,FALSE)</f>
        <v>34.911693</v>
      </c>
      <c r="H108" s="1">
        <f>VLOOKUP(A108,'ADM Data'!$A$2:$Q$344,13,FALSE)</f>
        <v>0</v>
      </c>
      <c r="I108" s="1">
        <f>VLOOKUP(A108,'ADM Data'!$A$2:$Q$344,14,FALSE)</f>
        <v>0</v>
      </c>
      <c r="J108" s="1">
        <f>VLOOKUP(A108,'ADM Data'!$A$2:$Q$344,15,FALSE)</f>
        <v>0</v>
      </c>
      <c r="K108" s="1">
        <f>VLOOKUP(A108,'ADM Data'!$A$2:$Q$344,16,FALSE)</f>
        <v>3.7177910000000001</v>
      </c>
      <c r="L108" s="1">
        <f t="shared" si="8"/>
        <v>4013.66</v>
      </c>
      <c r="M108" s="1">
        <f t="shared" si="9"/>
        <v>177787.48</v>
      </c>
      <c r="N108" s="1">
        <f t="shared" si="10"/>
        <v>0</v>
      </c>
      <c r="O108" s="1">
        <f t="shared" si="11"/>
        <v>0</v>
      </c>
      <c r="P108" s="1">
        <f t="shared" si="12"/>
        <v>0</v>
      </c>
      <c r="Q108" s="1">
        <f t="shared" si="13"/>
        <v>121195.76</v>
      </c>
      <c r="R108" s="1">
        <f t="shared" si="14"/>
        <v>302996.90000000002</v>
      </c>
      <c r="S108" s="6">
        <f t="shared" si="15"/>
        <v>40.629483999999998</v>
      </c>
    </row>
    <row r="109" spans="1:19" x14ac:dyDescent="0.25">
      <c r="A109" t="s">
        <v>307</v>
      </c>
      <c r="B109" t="s">
        <v>1907</v>
      </c>
      <c r="C109" t="s">
        <v>68</v>
      </c>
      <c r="D109" s="12" t="s">
        <v>1088</v>
      </c>
      <c r="E109" s="1">
        <v>0</v>
      </c>
      <c r="F109" s="1">
        <f>VLOOKUP(A109,'ADM Data'!$A$2:$Q$344,11,FALSE)</f>
        <v>4.7911400000000004</v>
      </c>
      <c r="G109" s="1">
        <f>VLOOKUP(A109,'ADM Data'!$A$2:$Q$344,12,FALSE)</f>
        <v>28.746835999999998</v>
      </c>
      <c r="H109" s="1">
        <f>VLOOKUP(A109,'ADM Data'!$A$2:$Q$344,13,FALSE)</f>
        <v>0</v>
      </c>
      <c r="I109" s="1">
        <f>VLOOKUP(A109,'ADM Data'!$A$2:$Q$344,14,FALSE)</f>
        <v>0</v>
      </c>
      <c r="J109" s="1">
        <f>VLOOKUP(A109,'ADM Data'!$A$2:$Q$344,15,FALSE)</f>
        <v>0</v>
      </c>
      <c r="K109" s="1">
        <f>VLOOKUP(A109,'ADM Data'!$A$2:$Q$344,16,FALSE)</f>
        <v>4</v>
      </c>
      <c r="L109" s="1">
        <f t="shared" si="8"/>
        <v>9615.01</v>
      </c>
      <c r="M109" s="1">
        <f t="shared" si="9"/>
        <v>146393</v>
      </c>
      <c r="N109" s="1">
        <f t="shared" si="10"/>
        <v>0</v>
      </c>
      <c r="O109" s="1">
        <f t="shared" si="11"/>
        <v>0</v>
      </c>
      <c r="P109" s="1">
        <f t="shared" si="12"/>
        <v>0</v>
      </c>
      <c r="Q109" s="1">
        <f t="shared" si="13"/>
        <v>130395.46</v>
      </c>
      <c r="R109" s="1">
        <f t="shared" si="14"/>
        <v>286403.47000000003</v>
      </c>
      <c r="S109" s="6">
        <f t="shared" si="15"/>
        <v>37.537976</v>
      </c>
    </row>
    <row r="110" spans="1:19" x14ac:dyDescent="0.25">
      <c r="A110" t="s">
        <v>309</v>
      </c>
      <c r="B110" t="s">
        <v>1908</v>
      </c>
      <c r="C110" t="s">
        <v>80</v>
      </c>
      <c r="D110" s="12" t="s">
        <v>1088</v>
      </c>
      <c r="E110" s="1">
        <v>0</v>
      </c>
      <c r="F110" s="1">
        <f>VLOOKUP(A110,'ADM Data'!$A$2:$Q$344,11,FALSE)</f>
        <v>14.213089</v>
      </c>
      <c r="G110" s="1">
        <f>VLOOKUP(A110,'ADM Data'!$A$2:$Q$344,12,FALSE)</f>
        <v>74.530223000000007</v>
      </c>
      <c r="H110" s="1">
        <f>VLOOKUP(A110,'ADM Data'!$A$2:$Q$344,13,FALSE)</f>
        <v>5.3784559999999999</v>
      </c>
      <c r="I110" s="1">
        <f>VLOOKUP(A110,'ADM Data'!$A$2:$Q$344,14,FALSE)</f>
        <v>0</v>
      </c>
      <c r="J110" s="1">
        <f>VLOOKUP(A110,'ADM Data'!$A$2:$Q$344,15,FALSE)</f>
        <v>0.689971</v>
      </c>
      <c r="K110" s="1">
        <f>VLOOKUP(A110,'ADM Data'!$A$2:$Q$344,16,FALSE)</f>
        <v>10.053426999999999</v>
      </c>
      <c r="L110" s="1">
        <f t="shared" si="8"/>
        <v>28523.279999999999</v>
      </c>
      <c r="M110" s="1">
        <f t="shared" si="9"/>
        <v>379544.48</v>
      </c>
      <c r="N110" s="1">
        <f t="shared" si="10"/>
        <v>65803.63</v>
      </c>
      <c r="O110" s="1">
        <f t="shared" si="11"/>
        <v>0</v>
      </c>
      <c r="P110" s="1">
        <f t="shared" si="12"/>
        <v>15256.8</v>
      </c>
      <c r="Q110" s="1">
        <f t="shared" si="13"/>
        <v>327730.3</v>
      </c>
      <c r="R110" s="1">
        <f t="shared" si="14"/>
        <v>816858.49</v>
      </c>
      <c r="S110" s="6">
        <f t="shared" si="15"/>
        <v>104.865166</v>
      </c>
    </row>
    <row r="111" spans="1:19" x14ac:dyDescent="0.25">
      <c r="A111" t="s">
        <v>311</v>
      </c>
      <c r="B111" t="s">
        <v>312</v>
      </c>
      <c r="C111" t="s">
        <v>313</v>
      </c>
      <c r="D111" s="12" t="s">
        <v>1088</v>
      </c>
      <c r="E111" s="1">
        <v>0</v>
      </c>
      <c r="F111" s="1">
        <f>VLOOKUP(A111,'ADM Data'!$A$2:$Q$344,11,FALSE)</f>
        <v>0</v>
      </c>
      <c r="G111" s="1">
        <f>VLOOKUP(A111,'ADM Data'!$A$2:$Q$344,12,FALSE)</f>
        <v>8.2955679999999994</v>
      </c>
      <c r="H111" s="1">
        <f>VLOOKUP(A111,'ADM Data'!$A$2:$Q$344,13,FALSE)</f>
        <v>3.7186910000000002</v>
      </c>
      <c r="I111" s="1">
        <f>VLOOKUP(A111,'ADM Data'!$A$2:$Q$344,14,FALSE)</f>
        <v>0</v>
      </c>
      <c r="J111" s="1">
        <f>VLOOKUP(A111,'ADM Data'!$A$2:$Q$344,15,FALSE)</f>
        <v>0</v>
      </c>
      <c r="K111" s="1">
        <f>VLOOKUP(A111,'ADM Data'!$A$2:$Q$344,16,FALSE)</f>
        <v>0</v>
      </c>
      <c r="L111" s="1">
        <f t="shared" si="8"/>
        <v>0</v>
      </c>
      <c r="M111" s="1">
        <f t="shared" si="9"/>
        <v>42245.1</v>
      </c>
      <c r="N111" s="1">
        <f t="shared" si="10"/>
        <v>45496.959999999999</v>
      </c>
      <c r="O111" s="1">
        <f t="shared" si="11"/>
        <v>0</v>
      </c>
      <c r="P111" s="1">
        <f t="shared" si="12"/>
        <v>0</v>
      </c>
      <c r="Q111" s="1">
        <f t="shared" si="13"/>
        <v>0</v>
      </c>
      <c r="R111" s="1">
        <f t="shared" si="14"/>
        <v>87742.06</v>
      </c>
      <c r="S111" s="6">
        <f t="shared" si="15"/>
        <v>12.014258999999999</v>
      </c>
    </row>
    <row r="112" spans="1:19" x14ac:dyDescent="0.25">
      <c r="A112" t="s">
        <v>314</v>
      </c>
      <c r="B112" t="s">
        <v>1909</v>
      </c>
      <c r="C112" t="s">
        <v>98</v>
      </c>
      <c r="D112" s="12" t="s">
        <v>1088</v>
      </c>
      <c r="E112" s="1">
        <v>0</v>
      </c>
      <c r="F112" s="1">
        <f>VLOOKUP(A112,'ADM Data'!$A$2:$Q$344,11,FALSE)</f>
        <v>4.6477279999999999</v>
      </c>
      <c r="G112" s="1">
        <f>VLOOKUP(A112,'ADM Data'!$A$2:$Q$344,12,FALSE)</f>
        <v>5.7414620000000003</v>
      </c>
      <c r="H112" s="1">
        <f>VLOOKUP(A112,'ADM Data'!$A$2:$Q$344,13,FALSE)</f>
        <v>0.45810000000000001</v>
      </c>
      <c r="I112" s="1">
        <f>VLOOKUP(A112,'ADM Data'!$A$2:$Q$344,14,FALSE)</f>
        <v>0</v>
      </c>
      <c r="J112" s="1">
        <f>VLOOKUP(A112,'ADM Data'!$A$2:$Q$344,15,FALSE)</f>
        <v>0</v>
      </c>
      <c r="K112" s="1">
        <f>VLOOKUP(A112,'ADM Data'!$A$2:$Q$344,16,FALSE)</f>
        <v>0.67045500000000002</v>
      </c>
      <c r="L112" s="1">
        <f t="shared" si="8"/>
        <v>9327.2099999999991</v>
      </c>
      <c r="M112" s="1">
        <f t="shared" si="9"/>
        <v>29238.34</v>
      </c>
      <c r="N112" s="1">
        <f t="shared" si="10"/>
        <v>5604.7</v>
      </c>
      <c r="O112" s="1">
        <f t="shared" si="11"/>
        <v>0</v>
      </c>
      <c r="P112" s="1">
        <f t="shared" si="12"/>
        <v>0</v>
      </c>
      <c r="Q112" s="1">
        <f t="shared" si="13"/>
        <v>21856.07</v>
      </c>
      <c r="R112" s="1">
        <f t="shared" si="14"/>
        <v>66026.320000000007</v>
      </c>
      <c r="S112" s="6">
        <f t="shared" si="15"/>
        <v>11.517745</v>
      </c>
    </row>
    <row r="113" spans="1:19" x14ac:dyDescent="0.25">
      <c r="A113" t="s">
        <v>316</v>
      </c>
      <c r="B113" t="s">
        <v>317</v>
      </c>
      <c r="C113" t="s">
        <v>80</v>
      </c>
      <c r="D113" s="12" t="s">
        <v>1088</v>
      </c>
      <c r="E113" s="1">
        <v>0</v>
      </c>
      <c r="F113" s="1">
        <f>VLOOKUP(A113,'ADM Data'!$A$2:$Q$344,11,FALSE)</f>
        <v>1.4990810000000001</v>
      </c>
      <c r="G113" s="1">
        <f>VLOOKUP(A113,'ADM Data'!$A$2:$Q$344,12,FALSE)</f>
        <v>11.326733000000001</v>
      </c>
      <c r="H113" s="1">
        <f>VLOOKUP(A113,'ADM Data'!$A$2:$Q$344,13,FALSE)</f>
        <v>1</v>
      </c>
      <c r="I113" s="1">
        <f>VLOOKUP(A113,'ADM Data'!$A$2:$Q$344,14,FALSE)</f>
        <v>0.96534699999999996</v>
      </c>
      <c r="J113" s="1">
        <f>VLOOKUP(A113,'ADM Data'!$A$2:$Q$344,15,FALSE)</f>
        <v>0</v>
      </c>
      <c r="K113" s="1">
        <f>VLOOKUP(A113,'ADM Data'!$A$2:$Q$344,16,FALSE)</f>
        <v>0.524752</v>
      </c>
      <c r="L113" s="1">
        <f t="shared" si="8"/>
        <v>3008.4</v>
      </c>
      <c r="M113" s="1">
        <f t="shared" si="9"/>
        <v>57681.279999999999</v>
      </c>
      <c r="N113" s="1">
        <f t="shared" si="10"/>
        <v>12234.67</v>
      </c>
      <c r="O113" s="1">
        <f t="shared" si="11"/>
        <v>15762.453923753004</v>
      </c>
      <c r="P113" s="1">
        <f t="shared" si="12"/>
        <v>0</v>
      </c>
      <c r="Q113" s="1">
        <f t="shared" si="13"/>
        <v>17106.32</v>
      </c>
      <c r="R113" s="1">
        <f t="shared" si="14"/>
        <v>105793.12392375301</v>
      </c>
      <c r="S113" s="6">
        <f t="shared" si="15"/>
        <v>15.315913</v>
      </c>
    </row>
    <row r="114" spans="1:19" x14ac:dyDescent="0.25">
      <c r="A114" t="s">
        <v>318</v>
      </c>
      <c r="B114" t="s">
        <v>1910</v>
      </c>
      <c r="C114" t="s">
        <v>93</v>
      </c>
      <c r="D114" s="12" t="s">
        <v>1088</v>
      </c>
      <c r="E114" s="1">
        <v>0</v>
      </c>
      <c r="F114" s="1">
        <f>VLOOKUP(A114,'ADM Data'!$A$2:$Q$344,11,FALSE)</f>
        <v>0.20958099999999999</v>
      </c>
      <c r="G114" s="1">
        <f>VLOOKUP(A114,'ADM Data'!$A$2:$Q$344,12,FALSE)</f>
        <v>6.9520960000000001</v>
      </c>
      <c r="H114" s="1">
        <f>VLOOKUP(A114,'ADM Data'!$A$2:$Q$344,13,FALSE)</f>
        <v>1.2095800000000001</v>
      </c>
      <c r="I114" s="1">
        <f>VLOOKUP(A114,'ADM Data'!$A$2:$Q$344,14,FALSE)</f>
        <v>0</v>
      </c>
      <c r="J114" s="1">
        <f>VLOOKUP(A114,'ADM Data'!$A$2:$Q$344,15,FALSE)</f>
        <v>0</v>
      </c>
      <c r="K114" s="1">
        <f>VLOOKUP(A114,'ADM Data'!$A$2:$Q$344,16,FALSE)</f>
        <v>1.3173649999999999</v>
      </c>
      <c r="L114" s="1">
        <f t="shared" si="8"/>
        <v>420.59</v>
      </c>
      <c r="M114" s="1">
        <f t="shared" si="9"/>
        <v>35403.49</v>
      </c>
      <c r="N114" s="1">
        <f t="shared" si="10"/>
        <v>14798.81</v>
      </c>
      <c r="O114" s="1">
        <f t="shared" si="11"/>
        <v>0</v>
      </c>
      <c r="P114" s="1">
        <f t="shared" si="12"/>
        <v>0</v>
      </c>
      <c r="Q114" s="1">
        <f t="shared" si="13"/>
        <v>42944.6</v>
      </c>
      <c r="R114" s="1">
        <f t="shared" si="14"/>
        <v>93567.489999999991</v>
      </c>
      <c r="S114" s="6">
        <f t="shared" si="15"/>
        <v>9.6886220000000005</v>
      </c>
    </row>
    <row r="115" spans="1:19" x14ac:dyDescent="0.25">
      <c r="A115" t="s">
        <v>320</v>
      </c>
      <c r="B115" t="s">
        <v>1911</v>
      </c>
      <c r="C115" t="s">
        <v>93</v>
      </c>
      <c r="D115" s="12" t="s">
        <v>1088</v>
      </c>
      <c r="E115" s="1">
        <v>0</v>
      </c>
      <c r="F115" s="1">
        <f>VLOOKUP(A115,'ADM Data'!$A$2:$Q$344,11,FALSE)</f>
        <v>3.5697670000000001</v>
      </c>
      <c r="G115" s="1">
        <f>VLOOKUP(A115,'ADM Data'!$A$2:$Q$344,12,FALSE)</f>
        <v>37.151583000000002</v>
      </c>
      <c r="H115" s="1">
        <f>VLOOKUP(A115,'ADM Data'!$A$2:$Q$344,13,FALSE)</f>
        <v>1.5348839999999999</v>
      </c>
      <c r="I115" s="1">
        <f>VLOOKUP(A115,'ADM Data'!$A$2:$Q$344,14,FALSE)</f>
        <v>0</v>
      </c>
      <c r="J115" s="1">
        <f>VLOOKUP(A115,'ADM Data'!$A$2:$Q$344,15,FALSE)</f>
        <v>0.84302299999999997</v>
      </c>
      <c r="K115" s="1">
        <f>VLOOKUP(A115,'ADM Data'!$A$2:$Q$344,16,FALSE)</f>
        <v>3</v>
      </c>
      <c r="L115" s="1">
        <f t="shared" si="8"/>
        <v>7163.92</v>
      </c>
      <c r="M115" s="1">
        <f t="shared" si="9"/>
        <v>189194.1</v>
      </c>
      <c r="N115" s="1">
        <f t="shared" si="10"/>
        <v>18778.8</v>
      </c>
      <c r="O115" s="1">
        <f t="shared" si="11"/>
        <v>0</v>
      </c>
      <c r="P115" s="1">
        <f t="shared" si="12"/>
        <v>18641.13</v>
      </c>
      <c r="Q115" s="1">
        <f t="shared" si="13"/>
        <v>97796.59</v>
      </c>
      <c r="R115" s="1">
        <f t="shared" si="14"/>
        <v>331574.54000000004</v>
      </c>
      <c r="S115" s="6">
        <f t="shared" si="15"/>
        <v>46.099257000000001</v>
      </c>
    </row>
    <row r="116" spans="1:19" x14ac:dyDescent="0.25">
      <c r="A116" t="s">
        <v>322</v>
      </c>
      <c r="B116" t="s">
        <v>323</v>
      </c>
      <c r="C116" t="s">
        <v>72</v>
      </c>
      <c r="D116" s="12" t="s">
        <v>2051</v>
      </c>
      <c r="E116" s="1">
        <v>0</v>
      </c>
      <c r="F116" s="1">
        <f>VLOOKUP(A116,'ADM Data'!$A$2:$Q$344,11,FALSE)</f>
        <v>1.1142860000000001</v>
      </c>
      <c r="G116" s="1">
        <f>VLOOKUP(A116,'ADM Data'!$A$2:$Q$344,12,FALSE)</f>
        <v>17.182856999999998</v>
      </c>
      <c r="H116" s="1">
        <f>VLOOKUP(A116,'ADM Data'!$A$2:$Q$344,13,FALSE)</f>
        <v>1</v>
      </c>
      <c r="I116" s="1">
        <f>VLOOKUP(A116,'ADM Data'!$A$2:$Q$344,14,FALSE)</f>
        <v>1</v>
      </c>
      <c r="J116" s="1">
        <f>VLOOKUP(A116,'ADM Data'!$A$2:$Q$344,15,FALSE)</f>
        <v>0.91428600000000004</v>
      </c>
      <c r="K116" s="1">
        <f>VLOOKUP(A116,'ADM Data'!$A$2:$Q$344,16,FALSE)</f>
        <v>8.9657140000000002</v>
      </c>
      <c r="L116" s="1">
        <f t="shared" si="8"/>
        <v>2236.1799999999998</v>
      </c>
      <c r="M116" s="1">
        <f t="shared" si="9"/>
        <v>87503.54</v>
      </c>
      <c r="N116" s="1">
        <f t="shared" si="10"/>
        <v>12234.67</v>
      </c>
      <c r="O116" s="1">
        <f t="shared" si="11"/>
        <v>16328.277732000002</v>
      </c>
      <c r="P116" s="1">
        <f t="shared" si="12"/>
        <v>20216.91</v>
      </c>
      <c r="Q116" s="1">
        <f t="shared" si="13"/>
        <v>292272.09000000003</v>
      </c>
      <c r="R116" s="1">
        <f t="shared" si="14"/>
        <v>430791.667732</v>
      </c>
      <c r="S116" s="6">
        <f t="shared" si="15"/>
        <v>30.177143000000001</v>
      </c>
    </row>
    <row r="117" spans="1:19" x14ac:dyDescent="0.25">
      <c r="A117" t="s">
        <v>326</v>
      </c>
      <c r="B117" t="s">
        <v>1912</v>
      </c>
      <c r="C117" t="s">
        <v>328</v>
      </c>
      <c r="D117" s="12" t="s">
        <v>1088</v>
      </c>
      <c r="E117" s="1">
        <v>0</v>
      </c>
      <c r="F117" s="1">
        <f>VLOOKUP(A117,'ADM Data'!$A$2:$Q$344,11,FALSE)</f>
        <v>1.679144</v>
      </c>
      <c r="G117" s="1">
        <f>VLOOKUP(A117,'ADM Data'!$A$2:$Q$344,12,FALSE)</f>
        <v>3.3689840000000002</v>
      </c>
      <c r="H117" s="1">
        <f>VLOOKUP(A117,'ADM Data'!$A$2:$Q$344,13,FALSE)</f>
        <v>1</v>
      </c>
      <c r="I117" s="1">
        <f>VLOOKUP(A117,'ADM Data'!$A$2:$Q$344,14,FALSE)</f>
        <v>0</v>
      </c>
      <c r="J117" s="1">
        <f>VLOOKUP(A117,'ADM Data'!$A$2:$Q$344,15,FALSE)</f>
        <v>0</v>
      </c>
      <c r="K117" s="1">
        <f>VLOOKUP(A117,'ADM Data'!$A$2:$Q$344,16,FALSE)</f>
        <v>2</v>
      </c>
      <c r="L117" s="1">
        <f t="shared" si="8"/>
        <v>3369.76</v>
      </c>
      <c r="M117" s="1">
        <f t="shared" si="9"/>
        <v>17156.52</v>
      </c>
      <c r="N117" s="1">
        <f t="shared" si="10"/>
        <v>12234.67</v>
      </c>
      <c r="O117" s="1">
        <f t="shared" si="11"/>
        <v>0</v>
      </c>
      <c r="P117" s="1">
        <f t="shared" si="12"/>
        <v>0</v>
      </c>
      <c r="Q117" s="1">
        <f t="shared" si="13"/>
        <v>65197.73</v>
      </c>
      <c r="R117" s="1">
        <f t="shared" si="14"/>
        <v>97958.68</v>
      </c>
      <c r="S117" s="6">
        <f t="shared" si="15"/>
        <v>8.0481280000000002</v>
      </c>
    </row>
    <row r="118" spans="1:19" x14ac:dyDescent="0.25">
      <c r="A118" t="s">
        <v>329</v>
      </c>
      <c r="B118" t="s">
        <v>330</v>
      </c>
      <c r="C118" t="s">
        <v>125</v>
      </c>
      <c r="D118" s="12" t="s">
        <v>1088</v>
      </c>
      <c r="E118" s="1">
        <v>0</v>
      </c>
      <c r="F118" s="1">
        <f>VLOOKUP(A118,'ADM Data'!$A$2:$Q$344,11,FALSE)</f>
        <v>10.701148999999999</v>
      </c>
      <c r="G118" s="1">
        <f>VLOOKUP(A118,'ADM Data'!$A$2:$Q$344,12,FALSE)</f>
        <v>70.603448999999998</v>
      </c>
      <c r="H118" s="1">
        <f>VLOOKUP(A118,'ADM Data'!$A$2:$Q$344,13,FALSE)</f>
        <v>4.3678160000000004</v>
      </c>
      <c r="I118" s="1">
        <f>VLOOKUP(A118,'ADM Data'!$A$2:$Q$344,14,FALSE)</f>
        <v>0</v>
      </c>
      <c r="J118" s="1">
        <f>VLOOKUP(A118,'ADM Data'!$A$2:$Q$344,15,FALSE)</f>
        <v>0</v>
      </c>
      <c r="K118" s="1">
        <f>VLOOKUP(A118,'ADM Data'!$A$2:$Q$344,16,FALSE)</f>
        <v>7</v>
      </c>
      <c r="L118" s="1">
        <f t="shared" si="8"/>
        <v>21475.41</v>
      </c>
      <c r="M118" s="1">
        <f t="shared" si="9"/>
        <v>359547.42</v>
      </c>
      <c r="N118" s="1">
        <f t="shared" si="10"/>
        <v>53438.79</v>
      </c>
      <c r="O118" s="1">
        <f t="shared" si="11"/>
        <v>0</v>
      </c>
      <c r="P118" s="1">
        <f t="shared" si="12"/>
        <v>0</v>
      </c>
      <c r="Q118" s="1">
        <f t="shared" si="13"/>
        <v>228192.05</v>
      </c>
      <c r="R118" s="1">
        <f t="shared" si="14"/>
        <v>662653.66999999993</v>
      </c>
      <c r="S118" s="6">
        <f t="shared" si="15"/>
        <v>92.672414000000003</v>
      </c>
    </row>
    <row r="119" spans="1:19" x14ac:dyDescent="0.25">
      <c r="A119" t="s">
        <v>331</v>
      </c>
      <c r="B119" t="s">
        <v>1913</v>
      </c>
      <c r="C119" t="s">
        <v>72</v>
      </c>
      <c r="D119" s="12" t="s">
        <v>1088</v>
      </c>
      <c r="E119" s="1">
        <v>0</v>
      </c>
      <c r="F119" s="1">
        <f>VLOOKUP(A119,'ADM Data'!$A$2:$Q$344,11,FALSE)</f>
        <v>0.63636400000000004</v>
      </c>
      <c r="G119" s="1">
        <f>VLOOKUP(A119,'ADM Data'!$A$2:$Q$344,12,FALSE)</f>
        <v>35.454546000000001</v>
      </c>
      <c r="H119" s="1">
        <f>VLOOKUP(A119,'ADM Data'!$A$2:$Q$344,13,FALSE)</f>
        <v>2.4659089999999999</v>
      </c>
      <c r="I119" s="1">
        <f>VLOOKUP(A119,'ADM Data'!$A$2:$Q$344,14,FALSE)</f>
        <v>0</v>
      </c>
      <c r="J119" s="1">
        <f>VLOOKUP(A119,'ADM Data'!$A$2:$Q$344,15,FALSE)</f>
        <v>0</v>
      </c>
      <c r="K119" s="1">
        <f>VLOOKUP(A119,'ADM Data'!$A$2:$Q$344,16,FALSE)</f>
        <v>0.49431799999999998</v>
      </c>
      <c r="L119" s="1">
        <f t="shared" si="8"/>
        <v>1277.08</v>
      </c>
      <c r="M119" s="1">
        <f t="shared" si="9"/>
        <v>180551.95</v>
      </c>
      <c r="N119" s="1">
        <f t="shared" si="10"/>
        <v>30169.58</v>
      </c>
      <c r="O119" s="1">
        <f t="shared" si="11"/>
        <v>0</v>
      </c>
      <c r="P119" s="1">
        <f t="shared" si="12"/>
        <v>0</v>
      </c>
      <c r="Q119" s="1">
        <f t="shared" si="13"/>
        <v>16114.21</v>
      </c>
      <c r="R119" s="1">
        <f t="shared" si="14"/>
        <v>228112.81999999998</v>
      </c>
      <c r="S119" s="6">
        <f t="shared" si="15"/>
        <v>39.051137000000004</v>
      </c>
    </row>
    <row r="120" spans="1:19" x14ac:dyDescent="0.25">
      <c r="A120" t="s">
        <v>333</v>
      </c>
      <c r="B120" t="s">
        <v>1914</v>
      </c>
      <c r="C120" t="s">
        <v>80</v>
      </c>
      <c r="D120" s="12" t="s">
        <v>1088</v>
      </c>
      <c r="E120" s="1">
        <v>0</v>
      </c>
      <c r="F120" s="1">
        <f>VLOOKUP(A120,'ADM Data'!$A$2:$Q$344,11,FALSE)</f>
        <v>1.7608699999999999</v>
      </c>
      <c r="G120" s="1">
        <f>VLOOKUP(A120,'ADM Data'!$A$2:$Q$344,12,FALSE)</f>
        <v>66.605326000000005</v>
      </c>
      <c r="H120" s="1">
        <f>VLOOKUP(A120,'ADM Data'!$A$2:$Q$344,13,FALSE)</f>
        <v>4.3081759999999996</v>
      </c>
      <c r="I120" s="1">
        <f>VLOOKUP(A120,'ADM Data'!$A$2:$Q$344,14,FALSE)</f>
        <v>0</v>
      </c>
      <c r="J120" s="1">
        <f>VLOOKUP(A120,'ADM Data'!$A$2:$Q$344,15,FALSE)</f>
        <v>2.4276719999999998</v>
      </c>
      <c r="K120" s="1">
        <f>VLOOKUP(A120,'ADM Data'!$A$2:$Q$344,16,FALSE)</f>
        <v>5.5471700000000004</v>
      </c>
      <c r="L120" s="1">
        <f t="shared" si="8"/>
        <v>3533.77</v>
      </c>
      <c r="M120" s="1">
        <f t="shared" si="9"/>
        <v>339187.01</v>
      </c>
      <c r="N120" s="1">
        <f t="shared" si="10"/>
        <v>52709.11</v>
      </c>
      <c r="O120" s="1">
        <f t="shared" si="11"/>
        <v>0</v>
      </c>
      <c r="P120" s="1">
        <f t="shared" si="12"/>
        <v>53681.27</v>
      </c>
      <c r="Q120" s="1">
        <f t="shared" si="13"/>
        <v>180831.44</v>
      </c>
      <c r="R120" s="1">
        <f t="shared" si="14"/>
        <v>629942.60000000009</v>
      </c>
      <c r="S120" s="6">
        <f t="shared" si="15"/>
        <v>80.649214000000001</v>
      </c>
    </row>
    <row r="121" spans="1:19" x14ac:dyDescent="0.25">
      <c r="A121" t="s">
        <v>335</v>
      </c>
      <c r="B121" t="s">
        <v>336</v>
      </c>
      <c r="C121" t="s">
        <v>98</v>
      </c>
      <c r="D121" s="12" t="s">
        <v>1088</v>
      </c>
      <c r="E121" s="1">
        <v>0</v>
      </c>
      <c r="F121" s="1">
        <f>VLOOKUP(A121,'ADM Data'!$A$2:$Q$344,11,FALSE)</f>
        <v>0</v>
      </c>
      <c r="G121" s="1">
        <f>VLOOKUP(A121,'ADM Data'!$A$2:$Q$344,12,FALSE)</f>
        <v>0</v>
      </c>
      <c r="H121" s="1">
        <f>VLOOKUP(A121,'ADM Data'!$A$2:$Q$344,13,FALSE)</f>
        <v>0</v>
      </c>
      <c r="I121" s="1">
        <f>VLOOKUP(A121,'ADM Data'!$A$2:$Q$344,14,FALSE)</f>
        <v>0</v>
      </c>
      <c r="J121" s="1">
        <f>VLOOKUP(A121,'ADM Data'!$A$2:$Q$344,15,FALSE)</f>
        <v>0</v>
      </c>
      <c r="K121" s="1">
        <f>VLOOKUP(A121,'ADM Data'!$A$2:$Q$344,16,FALSE)</f>
        <v>0</v>
      </c>
      <c r="L121" s="1">
        <f t="shared" si="8"/>
        <v>0</v>
      </c>
      <c r="M121" s="1">
        <f t="shared" si="9"/>
        <v>0</v>
      </c>
      <c r="N121" s="1">
        <f t="shared" si="10"/>
        <v>0</v>
      </c>
      <c r="O121" s="1">
        <f t="shared" si="11"/>
        <v>0</v>
      </c>
      <c r="P121" s="1">
        <f t="shared" si="12"/>
        <v>0</v>
      </c>
      <c r="Q121" s="1">
        <f t="shared" si="13"/>
        <v>0</v>
      </c>
      <c r="R121" s="1">
        <f t="shared" si="14"/>
        <v>0</v>
      </c>
      <c r="S121" s="6">
        <f t="shared" si="15"/>
        <v>0</v>
      </c>
    </row>
    <row r="122" spans="1:19" x14ac:dyDescent="0.25">
      <c r="A122" t="s">
        <v>337</v>
      </c>
      <c r="B122" t="s">
        <v>1915</v>
      </c>
      <c r="C122" t="s">
        <v>230</v>
      </c>
      <c r="D122" s="12" t="s">
        <v>1088</v>
      </c>
      <c r="E122" s="1">
        <v>0</v>
      </c>
      <c r="F122" s="1">
        <f>VLOOKUP(A122,'ADM Data'!$A$2:$Q$344,11,FALSE)</f>
        <v>2.5595240000000001</v>
      </c>
      <c r="G122" s="1">
        <f>VLOOKUP(A122,'ADM Data'!$A$2:$Q$344,12,FALSE)</f>
        <v>18.839285</v>
      </c>
      <c r="H122" s="1">
        <f>VLOOKUP(A122,'ADM Data'!$A$2:$Q$344,13,FALSE)</f>
        <v>0</v>
      </c>
      <c r="I122" s="1">
        <f>VLOOKUP(A122,'ADM Data'!$A$2:$Q$344,14,FALSE)</f>
        <v>0</v>
      </c>
      <c r="J122" s="1">
        <f>VLOOKUP(A122,'ADM Data'!$A$2:$Q$344,15,FALSE)</f>
        <v>0</v>
      </c>
      <c r="K122" s="1">
        <f>VLOOKUP(A122,'ADM Data'!$A$2:$Q$344,16,FALSE)</f>
        <v>0</v>
      </c>
      <c r="L122" s="1">
        <f t="shared" si="8"/>
        <v>5136.53</v>
      </c>
      <c r="M122" s="1">
        <f t="shared" si="9"/>
        <v>95938.89</v>
      </c>
      <c r="N122" s="1">
        <f t="shared" si="10"/>
        <v>0</v>
      </c>
      <c r="O122" s="1">
        <f t="shared" si="11"/>
        <v>0</v>
      </c>
      <c r="P122" s="1">
        <f t="shared" si="12"/>
        <v>0</v>
      </c>
      <c r="Q122" s="1">
        <f t="shared" si="13"/>
        <v>0</v>
      </c>
      <c r="R122" s="1">
        <f t="shared" si="14"/>
        <v>101075.42</v>
      </c>
      <c r="S122" s="6">
        <f t="shared" si="15"/>
        <v>21.398809</v>
      </c>
    </row>
    <row r="123" spans="1:19" x14ac:dyDescent="0.25">
      <c r="A123" t="s">
        <v>339</v>
      </c>
      <c r="B123" t="s">
        <v>1916</v>
      </c>
      <c r="C123" t="s">
        <v>93</v>
      </c>
      <c r="D123" s="12" t="s">
        <v>1088</v>
      </c>
      <c r="E123" s="1">
        <v>0</v>
      </c>
      <c r="F123" s="1">
        <f>VLOOKUP(A123,'ADM Data'!$A$2:$Q$344,11,FALSE)</f>
        <v>2.2671239999999999</v>
      </c>
      <c r="G123" s="1">
        <f>VLOOKUP(A123,'ADM Data'!$A$2:$Q$344,12,FALSE)</f>
        <v>72.541524999999993</v>
      </c>
      <c r="H123" s="1">
        <f>VLOOKUP(A123,'ADM Data'!$A$2:$Q$344,13,FALSE)</f>
        <v>5.6598639999999998</v>
      </c>
      <c r="I123" s="1">
        <f>VLOOKUP(A123,'ADM Data'!$A$2:$Q$344,14,FALSE)</f>
        <v>0</v>
      </c>
      <c r="J123" s="1">
        <f>VLOOKUP(A123,'ADM Data'!$A$2:$Q$344,15,FALSE)</f>
        <v>1</v>
      </c>
      <c r="K123" s="1">
        <f>VLOOKUP(A123,'ADM Data'!$A$2:$Q$344,16,FALSE)</f>
        <v>11.883562</v>
      </c>
      <c r="L123" s="1">
        <f t="shared" si="8"/>
        <v>4549.74</v>
      </c>
      <c r="M123" s="1">
        <f t="shared" si="9"/>
        <v>369417.05</v>
      </c>
      <c r="N123" s="1">
        <f t="shared" si="10"/>
        <v>69246.570000000007</v>
      </c>
      <c r="O123" s="1">
        <f t="shared" si="11"/>
        <v>0</v>
      </c>
      <c r="P123" s="1">
        <f t="shared" si="12"/>
        <v>22112.240000000002</v>
      </c>
      <c r="Q123" s="1">
        <f t="shared" si="13"/>
        <v>387390.62</v>
      </c>
      <c r="R123" s="1">
        <f t="shared" si="14"/>
        <v>852716.22</v>
      </c>
      <c r="S123" s="6">
        <f t="shared" si="15"/>
        <v>93.352074999999985</v>
      </c>
    </row>
    <row r="124" spans="1:19" x14ac:dyDescent="0.25">
      <c r="A124" t="s">
        <v>341</v>
      </c>
      <c r="B124" t="s">
        <v>1917</v>
      </c>
      <c r="C124" t="s">
        <v>72</v>
      </c>
      <c r="D124" s="12" t="s">
        <v>1088</v>
      </c>
      <c r="E124" s="1">
        <v>0</v>
      </c>
      <c r="F124" s="1">
        <f>VLOOKUP(A124,'ADM Data'!$A$2:$Q$344,11,FALSE)</f>
        <v>8</v>
      </c>
      <c r="G124" s="1">
        <f>VLOOKUP(A124,'ADM Data'!$A$2:$Q$344,12,FALSE)</f>
        <v>33.377142999999997</v>
      </c>
      <c r="H124" s="1">
        <f>VLOOKUP(A124,'ADM Data'!$A$2:$Q$344,13,FALSE)</f>
        <v>2</v>
      </c>
      <c r="I124" s="1">
        <f>VLOOKUP(A124,'ADM Data'!$A$2:$Q$344,14,FALSE)</f>
        <v>0</v>
      </c>
      <c r="J124" s="1">
        <f>VLOOKUP(A124,'ADM Data'!$A$2:$Q$344,15,FALSE)</f>
        <v>0</v>
      </c>
      <c r="K124" s="1">
        <f>VLOOKUP(A124,'ADM Data'!$A$2:$Q$344,16,FALSE)</f>
        <v>0</v>
      </c>
      <c r="L124" s="1">
        <f t="shared" si="8"/>
        <v>16054.66</v>
      </c>
      <c r="M124" s="1">
        <f t="shared" si="9"/>
        <v>169972.79</v>
      </c>
      <c r="N124" s="1">
        <f t="shared" si="10"/>
        <v>24469.34</v>
      </c>
      <c r="O124" s="1">
        <f t="shared" si="11"/>
        <v>0</v>
      </c>
      <c r="P124" s="1">
        <f t="shared" si="12"/>
        <v>0</v>
      </c>
      <c r="Q124" s="1">
        <f t="shared" si="13"/>
        <v>0</v>
      </c>
      <c r="R124" s="1">
        <f t="shared" si="14"/>
        <v>210496.79</v>
      </c>
      <c r="S124" s="6">
        <f t="shared" si="15"/>
        <v>43.377142999999997</v>
      </c>
    </row>
    <row r="125" spans="1:19" x14ac:dyDescent="0.25">
      <c r="A125" t="s">
        <v>342</v>
      </c>
      <c r="B125" t="s">
        <v>1918</v>
      </c>
      <c r="C125" t="s">
        <v>108</v>
      </c>
      <c r="D125" s="12" t="s">
        <v>1088</v>
      </c>
      <c r="E125" s="1">
        <v>0</v>
      </c>
      <c r="F125" s="1">
        <f>VLOOKUP(A125,'ADM Data'!$A$2:$Q$344,11,FALSE)</f>
        <v>10.455969</v>
      </c>
      <c r="G125" s="1">
        <f>VLOOKUP(A125,'ADM Data'!$A$2:$Q$344,12,FALSE)</f>
        <v>27.160471000000001</v>
      </c>
      <c r="H125" s="1">
        <f>VLOOKUP(A125,'ADM Data'!$A$2:$Q$344,13,FALSE)</f>
        <v>0</v>
      </c>
      <c r="I125" s="1">
        <f>VLOOKUP(A125,'ADM Data'!$A$2:$Q$344,14,FALSE)</f>
        <v>0</v>
      </c>
      <c r="J125" s="1">
        <f>VLOOKUP(A125,'ADM Data'!$A$2:$Q$344,15,FALSE)</f>
        <v>0</v>
      </c>
      <c r="K125" s="1">
        <f>VLOOKUP(A125,'ADM Data'!$A$2:$Q$344,16,FALSE)</f>
        <v>4.1467710000000002</v>
      </c>
      <c r="L125" s="1">
        <f t="shared" si="8"/>
        <v>20983.37</v>
      </c>
      <c r="M125" s="1">
        <f t="shared" si="9"/>
        <v>138314.45000000001</v>
      </c>
      <c r="N125" s="1">
        <f t="shared" si="10"/>
        <v>0</v>
      </c>
      <c r="O125" s="1">
        <f t="shared" si="11"/>
        <v>0</v>
      </c>
      <c r="P125" s="1">
        <f t="shared" si="12"/>
        <v>0</v>
      </c>
      <c r="Q125" s="1">
        <f t="shared" si="13"/>
        <v>135180.01999999999</v>
      </c>
      <c r="R125" s="1">
        <f t="shared" si="14"/>
        <v>294477.83999999997</v>
      </c>
      <c r="S125" s="6">
        <f t="shared" si="15"/>
        <v>41.763210999999998</v>
      </c>
    </row>
    <row r="126" spans="1:19" x14ac:dyDescent="0.25">
      <c r="A126" t="s">
        <v>344</v>
      </c>
      <c r="B126" t="s">
        <v>345</v>
      </c>
      <c r="C126" t="s">
        <v>93</v>
      </c>
      <c r="D126" s="12" t="s">
        <v>1088</v>
      </c>
      <c r="E126" s="1">
        <v>0</v>
      </c>
      <c r="F126" s="1">
        <f>VLOOKUP(A126,'ADM Data'!$A$2:$Q$344,11,FALSE)</f>
        <v>0.50588200000000005</v>
      </c>
      <c r="G126" s="1">
        <f>VLOOKUP(A126,'ADM Data'!$A$2:$Q$344,12,FALSE)</f>
        <v>5</v>
      </c>
      <c r="H126" s="1">
        <f>VLOOKUP(A126,'ADM Data'!$A$2:$Q$344,13,FALSE)</f>
        <v>0</v>
      </c>
      <c r="I126" s="1">
        <f>VLOOKUP(A126,'ADM Data'!$A$2:$Q$344,14,FALSE)</f>
        <v>0</v>
      </c>
      <c r="J126" s="1">
        <f>VLOOKUP(A126,'ADM Data'!$A$2:$Q$344,15,FALSE)</f>
        <v>0</v>
      </c>
      <c r="K126" s="1">
        <f>VLOOKUP(A126,'ADM Data'!$A$2:$Q$344,16,FALSE)</f>
        <v>0</v>
      </c>
      <c r="L126" s="1">
        <f t="shared" si="8"/>
        <v>1015.22</v>
      </c>
      <c r="M126" s="1">
        <f t="shared" si="9"/>
        <v>25462.45</v>
      </c>
      <c r="N126" s="1">
        <f t="shared" si="10"/>
        <v>0</v>
      </c>
      <c r="O126" s="1">
        <f t="shared" si="11"/>
        <v>0</v>
      </c>
      <c r="P126" s="1">
        <f t="shared" si="12"/>
        <v>0</v>
      </c>
      <c r="Q126" s="1">
        <f t="shared" si="13"/>
        <v>0</v>
      </c>
      <c r="R126" s="1">
        <f t="shared" si="14"/>
        <v>26477.670000000002</v>
      </c>
      <c r="S126" s="6">
        <f t="shared" si="15"/>
        <v>5.5058819999999997</v>
      </c>
    </row>
    <row r="127" spans="1:19" x14ac:dyDescent="0.25">
      <c r="A127" t="s">
        <v>346</v>
      </c>
      <c r="B127" t="s">
        <v>1919</v>
      </c>
      <c r="C127" t="s">
        <v>80</v>
      </c>
      <c r="D127" s="12" t="s">
        <v>1088</v>
      </c>
      <c r="E127" s="1">
        <v>0</v>
      </c>
      <c r="F127" s="1">
        <f>VLOOKUP(A127,'ADM Data'!$A$2:$Q$344,11,FALSE)</f>
        <v>7.0754720000000004</v>
      </c>
      <c r="G127" s="1">
        <f>VLOOKUP(A127,'ADM Data'!$A$2:$Q$344,12,FALSE)</f>
        <v>22.149540999999999</v>
      </c>
      <c r="H127" s="1">
        <f>VLOOKUP(A127,'ADM Data'!$A$2:$Q$344,13,FALSE)</f>
        <v>1.295598</v>
      </c>
      <c r="I127" s="1">
        <f>VLOOKUP(A127,'ADM Data'!$A$2:$Q$344,14,FALSE)</f>
        <v>0</v>
      </c>
      <c r="J127" s="1">
        <f>VLOOKUP(A127,'ADM Data'!$A$2:$Q$344,15,FALSE)</f>
        <v>0</v>
      </c>
      <c r="K127" s="1">
        <f>VLOOKUP(A127,'ADM Data'!$A$2:$Q$344,16,FALSE)</f>
        <v>2.1698110000000002</v>
      </c>
      <c r="L127" s="1">
        <f t="shared" si="8"/>
        <v>14199.28</v>
      </c>
      <c r="M127" s="1">
        <f t="shared" si="9"/>
        <v>112796.33</v>
      </c>
      <c r="N127" s="1">
        <f t="shared" si="10"/>
        <v>15851.21</v>
      </c>
      <c r="O127" s="1">
        <f t="shared" si="11"/>
        <v>0</v>
      </c>
      <c r="P127" s="1">
        <f t="shared" si="12"/>
        <v>0</v>
      </c>
      <c r="Q127" s="1">
        <f t="shared" si="13"/>
        <v>70733.37</v>
      </c>
      <c r="R127" s="1">
        <f t="shared" si="14"/>
        <v>213580.19</v>
      </c>
      <c r="S127" s="6">
        <f t="shared" si="15"/>
        <v>32.690422000000005</v>
      </c>
    </row>
    <row r="128" spans="1:19" x14ac:dyDescent="0.25">
      <c r="A128" t="s">
        <v>348</v>
      </c>
      <c r="B128" t="s">
        <v>349</v>
      </c>
      <c r="C128" t="s">
        <v>93</v>
      </c>
      <c r="D128" s="12" t="s">
        <v>1088</v>
      </c>
      <c r="E128" s="1">
        <v>0</v>
      </c>
      <c r="F128" s="1">
        <f>VLOOKUP(A128,'ADM Data'!$A$2:$Q$344,11,FALSE)</f>
        <v>2.4601220000000001</v>
      </c>
      <c r="G128" s="1">
        <f>VLOOKUP(A128,'ADM Data'!$A$2:$Q$344,12,FALSE)</f>
        <v>30.548884000000001</v>
      </c>
      <c r="H128" s="1">
        <f>VLOOKUP(A128,'ADM Data'!$A$2:$Q$344,13,FALSE)</f>
        <v>3.4417170000000001</v>
      </c>
      <c r="I128" s="1">
        <f>VLOOKUP(A128,'ADM Data'!$A$2:$Q$344,14,FALSE)</f>
        <v>0</v>
      </c>
      <c r="J128" s="1">
        <f>VLOOKUP(A128,'ADM Data'!$A$2:$Q$344,15,FALSE)</f>
        <v>0</v>
      </c>
      <c r="K128" s="1">
        <f>VLOOKUP(A128,'ADM Data'!$A$2:$Q$344,16,FALSE)</f>
        <v>3.7975460000000001</v>
      </c>
      <c r="L128" s="1">
        <f t="shared" si="8"/>
        <v>4937.05</v>
      </c>
      <c r="M128" s="1">
        <f t="shared" si="9"/>
        <v>155569.91</v>
      </c>
      <c r="N128" s="1">
        <f t="shared" si="10"/>
        <v>42108.27</v>
      </c>
      <c r="O128" s="1">
        <f t="shared" si="11"/>
        <v>0</v>
      </c>
      <c r="P128" s="1">
        <f t="shared" si="12"/>
        <v>0</v>
      </c>
      <c r="Q128" s="1">
        <f t="shared" si="13"/>
        <v>123795.69</v>
      </c>
      <c r="R128" s="1">
        <f t="shared" si="14"/>
        <v>326410.92</v>
      </c>
      <c r="S128" s="6">
        <f t="shared" si="15"/>
        <v>40.248268999999993</v>
      </c>
    </row>
    <row r="129" spans="1:19" x14ac:dyDescent="0.25">
      <c r="A129" t="s">
        <v>350</v>
      </c>
      <c r="B129" t="s">
        <v>1920</v>
      </c>
      <c r="C129" t="s">
        <v>80</v>
      </c>
      <c r="D129" s="12" t="s">
        <v>1088</v>
      </c>
      <c r="E129" s="1">
        <v>0</v>
      </c>
      <c r="F129" s="1">
        <f>VLOOKUP(A129,'ADM Data'!$A$2:$Q$344,11,FALSE)</f>
        <v>0</v>
      </c>
      <c r="G129" s="1">
        <f>VLOOKUP(A129,'ADM Data'!$A$2:$Q$344,12,FALSE)</f>
        <v>4.4562499999999998</v>
      </c>
      <c r="H129" s="1">
        <f>VLOOKUP(A129,'ADM Data'!$A$2:$Q$344,13,FALSE)</f>
        <v>0.96875</v>
      </c>
      <c r="I129" s="1">
        <f>VLOOKUP(A129,'ADM Data'!$A$2:$Q$344,14,FALSE)</f>
        <v>0</v>
      </c>
      <c r="J129" s="1">
        <f>VLOOKUP(A129,'ADM Data'!$A$2:$Q$344,15,FALSE)</f>
        <v>0</v>
      </c>
      <c r="K129" s="1">
        <f>VLOOKUP(A129,'ADM Data'!$A$2:$Q$344,16,FALSE)</f>
        <v>0</v>
      </c>
      <c r="L129" s="1">
        <f t="shared" si="8"/>
        <v>0</v>
      </c>
      <c r="M129" s="1">
        <f t="shared" si="9"/>
        <v>22693.41</v>
      </c>
      <c r="N129" s="1">
        <f t="shared" si="10"/>
        <v>11852.34</v>
      </c>
      <c r="O129" s="1">
        <f t="shared" si="11"/>
        <v>0</v>
      </c>
      <c r="P129" s="1">
        <f t="shared" si="12"/>
        <v>0</v>
      </c>
      <c r="Q129" s="1">
        <f t="shared" si="13"/>
        <v>0</v>
      </c>
      <c r="R129" s="1">
        <f t="shared" si="14"/>
        <v>34545.75</v>
      </c>
      <c r="S129" s="6">
        <f t="shared" si="15"/>
        <v>5.4249999999999998</v>
      </c>
    </row>
    <row r="130" spans="1:19" x14ac:dyDescent="0.25">
      <c r="A130" t="s">
        <v>352</v>
      </c>
      <c r="B130" t="s">
        <v>1921</v>
      </c>
      <c r="C130" t="s">
        <v>80</v>
      </c>
      <c r="D130" s="12" t="s">
        <v>1088</v>
      </c>
      <c r="E130" s="1">
        <v>0</v>
      </c>
      <c r="F130" s="1">
        <f>VLOOKUP(A130,'ADM Data'!$A$2:$Q$344,11,FALSE)</f>
        <v>6.4074070000000001</v>
      </c>
      <c r="G130" s="1">
        <f>VLOOKUP(A130,'ADM Data'!$A$2:$Q$344,12,FALSE)</f>
        <v>32.617283999999998</v>
      </c>
      <c r="H130" s="1">
        <f>VLOOKUP(A130,'ADM Data'!$A$2:$Q$344,13,FALSE)</f>
        <v>0</v>
      </c>
      <c r="I130" s="1">
        <f>VLOOKUP(A130,'ADM Data'!$A$2:$Q$344,14,FALSE)</f>
        <v>0</v>
      </c>
      <c r="J130" s="1">
        <f>VLOOKUP(A130,'ADM Data'!$A$2:$Q$344,15,FALSE)</f>
        <v>0</v>
      </c>
      <c r="K130" s="1">
        <f>VLOOKUP(A130,'ADM Data'!$A$2:$Q$344,16,FALSE)</f>
        <v>4</v>
      </c>
      <c r="L130" s="1">
        <f t="shared" si="8"/>
        <v>12858.59</v>
      </c>
      <c r="M130" s="1">
        <f t="shared" si="9"/>
        <v>166103.22</v>
      </c>
      <c r="N130" s="1">
        <f t="shared" si="10"/>
        <v>0</v>
      </c>
      <c r="O130" s="1">
        <f t="shared" si="11"/>
        <v>0</v>
      </c>
      <c r="P130" s="1">
        <f t="shared" si="12"/>
        <v>0</v>
      </c>
      <c r="Q130" s="1">
        <f t="shared" si="13"/>
        <v>130395.46</v>
      </c>
      <c r="R130" s="1">
        <f t="shared" si="14"/>
        <v>309357.27</v>
      </c>
      <c r="S130" s="6">
        <f t="shared" si="15"/>
        <v>43.024690999999997</v>
      </c>
    </row>
    <row r="131" spans="1:19" x14ac:dyDescent="0.25">
      <c r="A131" t="s">
        <v>354</v>
      </c>
      <c r="B131" t="s">
        <v>355</v>
      </c>
      <c r="C131" t="s">
        <v>278</v>
      </c>
      <c r="D131" s="12" t="s">
        <v>1088</v>
      </c>
      <c r="E131" s="1">
        <v>0</v>
      </c>
      <c r="F131" s="1">
        <f>VLOOKUP(A131,'ADM Data'!$A$2:$Q$344,11,FALSE)</f>
        <v>6.1666670000000003</v>
      </c>
      <c r="G131" s="1">
        <f>VLOOKUP(A131,'ADM Data'!$A$2:$Q$344,12,FALSE)</f>
        <v>47.875000999999997</v>
      </c>
      <c r="H131" s="1">
        <f>VLOOKUP(A131,'ADM Data'!$A$2:$Q$344,13,FALSE)</f>
        <v>9.0178560000000001</v>
      </c>
      <c r="I131" s="1">
        <f>VLOOKUP(A131,'ADM Data'!$A$2:$Q$344,14,FALSE)</f>
        <v>0</v>
      </c>
      <c r="J131" s="1">
        <f>VLOOKUP(A131,'ADM Data'!$A$2:$Q$344,15,FALSE)</f>
        <v>4.1904760000000003</v>
      </c>
      <c r="K131" s="1">
        <f>VLOOKUP(A131,'ADM Data'!$A$2:$Q$344,16,FALSE)</f>
        <v>6.601191</v>
      </c>
      <c r="L131" s="1">
        <f t="shared" si="8"/>
        <v>12375.46</v>
      </c>
      <c r="M131" s="1">
        <f t="shared" si="9"/>
        <v>243803</v>
      </c>
      <c r="N131" s="1">
        <f t="shared" si="10"/>
        <v>110330.49</v>
      </c>
      <c r="O131" s="1">
        <f t="shared" si="11"/>
        <v>0</v>
      </c>
      <c r="P131" s="1">
        <f t="shared" si="12"/>
        <v>92660.81</v>
      </c>
      <c r="Q131" s="1">
        <f t="shared" si="13"/>
        <v>215191.33</v>
      </c>
      <c r="R131" s="1">
        <f t="shared" si="14"/>
        <v>674361.09</v>
      </c>
      <c r="S131" s="6">
        <f t="shared" si="15"/>
        <v>73.851191</v>
      </c>
    </row>
    <row r="132" spans="1:19" x14ac:dyDescent="0.25">
      <c r="A132" t="s">
        <v>356</v>
      </c>
      <c r="B132" t="s">
        <v>357</v>
      </c>
      <c r="C132" t="s">
        <v>80</v>
      </c>
      <c r="D132" s="12" t="s">
        <v>1088</v>
      </c>
      <c r="E132" s="1">
        <v>0</v>
      </c>
      <c r="F132" s="1">
        <f>VLOOKUP(A132,'ADM Data'!$A$2:$Q$344,11,FALSE)</f>
        <v>0</v>
      </c>
      <c r="G132" s="1">
        <f>VLOOKUP(A132,'ADM Data'!$A$2:$Q$344,12,FALSE)</f>
        <v>36.895325</v>
      </c>
      <c r="H132" s="1">
        <f>VLOOKUP(A132,'ADM Data'!$A$2:$Q$344,13,FALSE)</f>
        <v>5.0195119999999998</v>
      </c>
      <c r="I132" s="1">
        <f>VLOOKUP(A132,'ADM Data'!$A$2:$Q$344,14,FALSE)</f>
        <v>0</v>
      </c>
      <c r="J132" s="1">
        <f>VLOOKUP(A132,'ADM Data'!$A$2:$Q$344,15,FALSE)</f>
        <v>0</v>
      </c>
      <c r="K132" s="1">
        <f>VLOOKUP(A132,'ADM Data'!$A$2:$Q$344,16,FALSE)</f>
        <v>1.3414630000000001</v>
      </c>
      <c r="L132" s="1">
        <f t="shared" si="8"/>
        <v>0</v>
      </c>
      <c r="M132" s="1">
        <f t="shared" si="9"/>
        <v>187889.1</v>
      </c>
      <c r="N132" s="1">
        <f t="shared" si="10"/>
        <v>61412.07</v>
      </c>
      <c r="O132" s="1">
        <f t="shared" si="11"/>
        <v>0</v>
      </c>
      <c r="P132" s="1">
        <f t="shared" si="12"/>
        <v>0</v>
      </c>
      <c r="Q132" s="1">
        <f t="shared" si="13"/>
        <v>43730.17</v>
      </c>
      <c r="R132" s="1">
        <f t="shared" si="14"/>
        <v>293031.34000000003</v>
      </c>
      <c r="S132" s="6">
        <f t="shared" si="15"/>
        <v>43.256299999999996</v>
      </c>
    </row>
    <row r="133" spans="1:19" x14ac:dyDescent="0.25">
      <c r="A133" t="s">
        <v>358</v>
      </c>
      <c r="B133" t="s">
        <v>359</v>
      </c>
      <c r="C133" t="s">
        <v>93</v>
      </c>
      <c r="D133" s="12" t="s">
        <v>1088</v>
      </c>
      <c r="E133" s="1">
        <v>0</v>
      </c>
      <c r="F133" s="1">
        <f>VLOOKUP(A133,'ADM Data'!$A$2:$Q$344,11,FALSE)</f>
        <v>0</v>
      </c>
      <c r="G133" s="1">
        <f>VLOOKUP(A133,'ADM Data'!$A$2:$Q$344,12,FALSE)</f>
        <v>21.064708</v>
      </c>
      <c r="H133" s="1">
        <f>VLOOKUP(A133,'ADM Data'!$A$2:$Q$344,13,FALSE)</f>
        <v>1</v>
      </c>
      <c r="I133" s="1">
        <f>VLOOKUP(A133,'ADM Data'!$A$2:$Q$344,14,FALSE)</f>
        <v>0</v>
      </c>
      <c r="J133" s="1">
        <f>VLOOKUP(A133,'ADM Data'!$A$2:$Q$344,15,FALSE)</f>
        <v>0</v>
      </c>
      <c r="K133" s="1">
        <f>VLOOKUP(A133,'ADM Data'!$A$2:$Q$344,16,FALSE)</f>
        <v>1</v>
      </c>
      <c r="L133" s="1">
        <f t="shared" ref="L133:L196" si="16">ROUND((F133*$L$2*$J$1),2)</f>
        <v>0</v>
      </c>
      <c r="M133" s="1">
        <f t="shared" ref="M133:M196" si="17">ROUND(G133*$M$2*$J$1,2)</f>
        <v>107271.83</v>
      </c>
      <c r="N133" s="1">
        <f t="shared" ref="N133:N196" si="18">ROUND(H133*$J$1*$N$2,2)</f>
        <v>12234.67</v>
      </c>
      <c r="O133" s="1">
        <f t="shared" ref="O133:O196" si="19">I133*$J$1*$O$2</f>
        <v>0</v>
      </c>
      <c r="P133" s="1">
        <f t="shared" ref="P133:P196" si="20">ROUND(J133*$P$2*$J$1,2)</f>
        <v>0</v>
      </c>
      <c r="Q133" s="1">
        <f t="shared" ref="Q133:Q196" si="21">ROUND(K133*$Q$2*$J$1,2)</f>
        <v>32598.86</v>
      </c>
      <c r="R133" s="1">
        <f t="shared" ref="R133:R196" si="22">L133+M133+N133+O133+P133+Q133</f>
        <v>152105.35999999999</v>
      </c>
      <c r="S133" s="6">
        <f t="shared" ref="S133:S196" si="23">F133+G133+H133+I133+J133+K133</f>
        <v>23.064708</v>
      </c>
    </row>
    <row r="134" spans="1:19" x14ac:dyDescent="0.25">
      <c r="A134" t="s">
        <v>360</v>
      </c>
      <c r="B134" t="s">
        <v>1922</v>
      </c>
      <c r="C134" t="s">
        <v>80</v>
      </c>
      <c r="D134" s="12" t="s">
        <v>1088</v>
      </c>
      <c r="E134" s="1">
        <v>0</v>
      </c>
      <c r="F134" s="1">
        <f>VLOOKUP(A134,'ADM Data'!$A$2:$Q$344,11,FALSE)</f>
        <v>0</v>
      </c>
      <c r="G134" s="1">
        <f>VLOOKUP(A134,'ADM Data'!$A$2:$Q$344,12,FALSE)</f>
        <v>78.775110999999995</v>
      </c>
      <c r="H134" s="1">
        <f>VLOOKUP(A134,'ADM Data'!$A$2:$Q$344,13,FALSE)</f>
        <v>7.5365840000000004</v>
      </c>
      <c r="I134" s="1">
        <f>VLOOKUP(A134,'ADM Data'!$A$2:$Q$344,14,FALSE)</f>
        <v>0</v>
      </c>
      <c r="J134" s="1">
        <f>VLOOKUP(A134,'ADM Data'!$A$2:$Q$344,15,FALSE)</f>
        <v>0</v>
      </c>
      <c r="K134" s="1">
        <f>VLOOKUP(A134,'ADM Data'!$A$2:$Q$344,16,FALSE)</f>
        <v>1.49756</v>
      </c>
      <c r="L134" s="1">
        <f t="shared" si="16"/>
        <v>0</v>
      </c>
      <c r="M134" s="1">
        <f t="shared" si="17"/>
        <v>401161.53</v>
      </c>
      <c r="N134" s="1">
        <f t="shared" si="18"/>
        <v>92207.62</v>
      </c>
      <c r="O134" s="1">
        <f t="shared" si="19"/>
        <v>0</v>
      </c>
      <c r="P134" s="1">
        <f t="shared" si="20"/>
        <v>0</v>
      </c>
      <c r="Q134" s="1">
        <f t="shared" si="21"/>
        <v>48818.76</v>
      </c>
      <c r="R134" s="1">
        <f t="shared" si="22"/>
        <v>542187.91</v>
      </c>
      <c r="S134" s="6">
        <f t="shared" si="23"/>
        <v>87.809255000000007</v>
      </c>
    </row>
    <row r="135" spans="1:19" x14ac:dyDescent="0.25">
      <c r="A135" t="s">
        <v>362</v>
      </c>
      <c r="B135" t="s">
        <v>363</v>
      </c>
      <c r="C135" t="s">
        <v>93</v>
      </c>
      <c r="D135" s="12" t="s">
        <v>1088</v>
      </c>
      <c r="E135" s="1">
        <v>0</v>
      </c>
      <c r="F135" s="1">
        <f>VLOOKUP(A135,'ADM Data'!$A$2:$Q$344,11,FALSE)</f>
        <v>0</v>
      </c>
      <c r="G135" s="1">
        <f>VLOOKUP(A135,'ADM Data'!$A$2:$Q$344,12,FALSE)</f>
        <v>8.8705890000000007</v>
      </c>
      <c r="H135" s="1">
        <f>VLOOKUP(A135,'ADM Data'!$A$2:$Q$344,13,FALSE)</f>
        <v>2.3117640000000002</v>
      </c>
      <c r="I135" s="1">
        <f>VLOOKUP(A135,'ADM Data'!$A$2:$Q$344,14,FALSE)</f>
        <v>0</v>
      </c>
      <c r="J135" s="1">
        <f>VLOOKUP(A135,'ADM Data'!$A$2:$Q$344,15,FALSE)</f>
        <v>0</v>
      </c>
      <c r="K135" s="1">
        <f>VLOOKUP(A135,'ADM Data'!$A$2:$Q$344,16,FALSE)</f>
        <v>1</v>
      </c>
      <c r="L135" s="1">
        <f t="shared" si="16"/>
        <v>0</v>
      </c>
      <c r="M135" s="1">
        <f t="shared" si="17"/>
        <v>45173.39</v>
      </c>
      <c r="N135" s="1">
        <f t="shared" si="18"/>
        <v>28283.67</v>
      </c>
      <c r="O135" s="1">
        <f t="shared" si="19"/>
        <v>0</v>
      </c>
      <c r="P135" s="1">
        <f t="shared" si="20"/>
        <v>0</v>
      </c>
      <c r="Q135" s="1">
        <f t="shared" si="21"/>
        <v>32598.86</v>
      </c>
      <c r="R135" s="1">
        <f t="shared" si="22"/>
        <v>106055.92</v>
      </c>
      <c r="S135" s="6">
        <f t="shared" si="23"/>
        <v>12.182353000000001</v>
      </c>
    </row>
    <row r="136" spans="1:19" x14ac:dyDescent="0.25">
      <c r="A136" t="s">
        <v>364</v>
      </c>
      <c r="B136" t="s">
        <v>365</v>
      </c>
      <c r="C136" t="s">
        <v>93</v>
      </c>
      <c r="D136" s="12" t="s">
        <v>1088</v>
      </c>
      <c r="E136" s="1">
        <v>0</v>
      </c>
      <c r="F136" s="1">
        <f>VLOOKUP(A136,'ADM Data'!$A$2:$Q$344,11,FALSE)</f>
        <v>1</v>
      </c>
      <c r="G136" s="1">
        <f>VLOOKUP(A136,'ADM Data'!$A$2:$Q$344,12,FALSE)</f>
        <v>5.9882359999999997</v>
      </c>
      <c r="H136" s="1">
        <f>VLOOKUP(A136,'ADM Data'!$A$2:$Q$344,13,FALSE)</f>
        <v>3.235293</v>
      </c>
      <c r="I136" s="1">
        <f>VLOOKUP(A136,'ADM Data'!$A$2:$Q$344,14,FALSE)</f>
        <v>0</v>
      </c>
      <c r="J136" s="1">
        <f>VLOOKUP(A136,'ADM Data'!$A$2:$Q$344,15,FALSE)</f>
        <v>0</v>
      </c>
      <c r="K136" s="1">
        <f>VLOOKUP(A136,'ADM Data'!$A$2:$Q$344,16,FALSE)</f>
        <v>0</v>
      </c>
      <c r="L136" s="1">
        <f t="shared" si="16"/>
        <v>2006.83</v>
      </c>
      <c r="M136" s="1">
        <f t="shared" si="17"/>
        <v>30495.040000000001</v>
      </c>
      <c r="N136" s="1">
        <f t="shared" si="18"/>
        <v>39582.74</v>
      </c>
      <c r="O136" s="1">
        <f t="shared" si="19"/>
        <v>0</v>
      </c>
      <c r="P136" s="1">
        <f t="shared" si="20"/>
        <v>0</v>
      </c>
      <c r="Q136" s="1">
        <f t="shared" si="21"/>
        <v>0</v>
      </c>
      <c r="R136" s="1">
        <f t="shared" si="22"/>
        <v>72084.61</v>
      </c>
      <c r="S136" s="6">
        <f t="shared" si="23"/>
        <v>10.223528999999999</v>
      </c>
    </row>
    <row r="137" spans="1:19" x14ac:dyDescent="0.25">
      <c r="A137" t="s">
        <v>366</v>
      </c>
      <c r="B137" t="s">
        <v>1923</v>
      </c>
      <c r="C137" t="s">
        <v>80</v>
      </c>
      <c r="D137" s="12" t="s">
        <v>1088</v>
      </c>
      <c r="E137" s="1">
        <v>0</v>
      </c>
      <c r="F137" s="1">
        <f>VLOOKUP(A137,'ADM Data'!$A$2:$Q$344,11,FALSE)</f>
        <v>0</v>
      </c>
      <c r="G137" s="1">
        <f>VLOOKUP(A137,'ADM Data'!$A$2:$Q$344,12,FALSE)</f>
        <v>17.509204</v>
      </c>
      <c r="H137" s="1">
        <f>VLOOKUP(A137,'ADM Data'!$A$2:$Q$344,13,FALSE)</f>
        <v>1.1472389999999999</v>
      </c>
      <c r="I137" s="1">
        <f>VLOOKUP(A137,'ADM Data'!$A$2:$Q$344,14,FALSE)</f>
        <v>0</v>
      </c>
      <c r="J137" s="1">
        <f>VLOOKUP(A137,'ADM Data'!$A$2:$Q$344,15,FALSE)</f>
        <v>0</v>
      </c>
      <c r="K137" s="1">
        <f>VLOOKUP(A137,'ADM Data'!$A$2:$Q$344,16,FALSE)</f>
        <v>1.7975460000000001</v>
      </c>
      <c r="L137" s="1">
        <f t="shared" si="16"/>
        <v>0</v>
      </c>
      <c r="M137" s="1">
        <f t="shared" si="17"/>
        <v>89165.46</v>
      </c>
      <c r="N137" s="1">
        <f t="shared" si="18"/>
        <v>14036.09</v>
      </c>
      <c r="O137" s="1">
        <f t="shared" si="19"/>
        <v>0</v>
      </c>
      <c r="P137" s="1">
        <f t="shared" si="20"/>
        <v>0</v>
      </c>
      <c r="Q137" s="1">
        <f t="shared" si="21"/>
        <v>58597.96</v>
      </c>
      <c r="R137" s="1">
        <f t="shared" si="22"/>
        <v>161799.51</v>
      </c>
      <c r="S137" s="6">
        <f t="shared" si="23"/>
        <v>20.453989</v>
      </c>
    </row>
    <row r="138" spans="1:19" x14ac:dyDescent="0.25">
      <c r="A138" t="s">
        <v>368</v>
      </c>
      <c r="B138" t="s">
        <v>1924</v>
      </c>
      <c r="C138" t="s">
        <v>80</v>
      </c>
      <c r="D138" s="12" t="s">
        <v>1088</v>
      </c>
      <c r="E138" s="1">
        <v>0</v>
      </c>
      <c r="F138" s="1">
        <f>VLOOKUP(A138,'ADM Data'!$A$2:$Q$344,11,FALSE)</f>
        <v>0</v>
      </c>
      <c r="G138" s="1">
        <f>VLOOKUP(A138,'ADM Data'!$A$2:$Q$344,12,FALSE)</f>
        <v>115.480738</v>
      </c>
      <c r="H138" s="1">
        <f>VLOOKUP(A138,'ADM Data'!$A$2:$Q$344,13,FALSE)</f>
        <v>13.580487</v>
      </c>
      <c r="I138" s="1">
        <f>VLOOKUP(A138,'ADM Data'!$A$2:$Q$344,14,FALSE)</f>
        <v>0</v>
      </c>
      <c r="J138" s="1">
        <f>VLOOKUP(A138,'ADM Data'!$A$2:$Q$344,15,FALSE)</f>
        <v>0.78048799999999996</v>
      </c>
      <c r="K138" s="1">
        <f>VLOOKUP(A138,'ADM Data'!$A$2:$Q$344,16,FALSE)</f>
        <v>1.268292</v>
      </c>
      <c r="L138" s="1">
        <f t="shared" si="16"/>
        <v>0</v>
      </c>
      <c r="M138" s="1">
        <f t="shared" si="17"/>
        <v>588084.6</v>
      </c>
      <c r="N138" s="1">
        <f t="shared" si="18"/>
        <v>166152.78</v>
      </c>
      <c r="O138" s="1">
        <f t="shared" si="19"/>
        <v>0</v>
      </c>
      <c r="P138" s="1">
        <f t="shared" si="20"/>
        <v>17258.34</v>
      </c>
      <c r="Q138" s="1">
        <f t="shared" si="21"/>
        <v>41344.879999999997</v>
      </c>
      <c r="R138" s="1">
        <f t="shared" si="22"/>
        <v>812840.6</v>
      </c>
      <c r="S138" s="6">
        <f t="shared" si="23"/>
        <v>131.110005</v>
      </c>
    </row>
    <row r="139" spans="1:19" x14ac:dyDescent="0.25">
      <c r="A139" t="s">
        <v>370</v>
      </c>
      <c r="B139" t="s">
        <v>371</v>
      </c>
      <c r="C139" t="s">
        <v>93</v>
      </c>
      <c r="D139" s="12" t="s">
        <v>1088</v>
      </c>
      <c r="E139" s="1">
        <v>0</v>
      </c>
      <c r="F139" s="1">
        <f>VLOOKUP(A139,'ADM Data'!$A$2:$Q$344,11,FALSE)</f>
        <v>0</v>
      </c>
      <c r="G139" s="1">
        <f>VLOOKUP(A139,'ADM Data'!$A$2:$Q$344,12,FALSE)</f>
        <v>22.064326999999999</v>
      </c>
      <c r="H139" s="1">
        <f>VLOOKUP(A139,'ADM Data'!$A$2:$Q$344,13,FALSE)</f>
        <v>2.8882349999999999</v>
      </c>
      <c r="I139" s="1">
        <f>VLOOKUP(A139,'ADM Data'!$A$2:$Q$344,14,FALSE)</f>
        <v>0</v>
      </c>
      <c r="J139" s="1">
        <f>VLOOKUP(A139,'ADM Data'!$A$2:$Q$344,15,FALSE)</f>
        <v>0</v>
      </c>
      <c r="K139" s="1">
        <f>VLOOKUP(A139,'ADM Data'!$A$2:$Q$344,16,FALSE)</f>
        <v>1.5882350000000001</v>
      </c>
      <c r="L139" s="1">
        <f t="shared" si="16"/>
        <v>0</v>
      </c>
      <c r="M139" s="1">
        <f t="shared" si="17"/>
        <v>112362.38</v>
      </c>
      <c r="N139" s="1">
        <f t="shared" si="18"/>
        <v>35336.6</v>
      </c>
      <c r="O139" s="1">
        <f t="shared" si="19"/>
        <v>0</v>
      </c>
      <c r="P139" s="1">
        <f t="shared" si="20"/>
        <v>0</v>
      </c>
      <c r="Q139" s="1">
        <f t="shared" si="21"/>
        <v>51774.66</v>
      </c>
      <c r="R139" s="1">
        <f t="shared" si="22"/>
        <v>199473.64</v>
      </c>
      <c r="S139" s="6">
        <f t="shared" si="23"/>
        <v>26.540797000000001</v>
      </c>
    </row>
    <row r="140" spans="1:19" x14ac:dyDescent="0.25">
      <c r="A140" t="s">
        <v>372</v>
      </c>
      <c r="B140" t="s">
        <v>373</v>
      </c>
      <c r="C140" t="s">
        <v>93</v>
      </c>
      <c r="D140" s="12" t="s">
        <v>1088</v>
      </c>
      <c r="E140" s="1">
        <v>0</v>
      </c>
      <c r="F140" s="1">
        <f>VLOOKUP(A140,'ADM Data'!$A$2:$Q$344,11,FALSE)</f>
        <v>9.2716069999999995</v>
      </c>
      <c r="G140" s="1">
        <f>VLOOKUP(A140,'ADM Data'!$A$2:$Q$344,12,FALSE)</f>
        <v>61.173551000000003</v>
      </c>
      <c r="H140" s="1">
        <f>VLOOKUP(A140,'ADM Data'!$A$2:$Q$344,13,FALSE)</f>
        <v>2</v>
      </c>
      <c r="I140" s="1">
        <f>VLOOKUP(A140,'ADM Data'!$A$2:$Q$344,14,FALSE)</f>
        <v>0</v>
      </c>
      <c r="J140" s="1">
        <f>VLOOKUP(A140,'ADM Data'!$A$2:$Q$344,15,FALSE)</f>
        <v>0</v>
      </c>
      <c r="K140" s="1">
        <f>VLOOKUP(A140,'ADM Data'!$A$2:$Q$344,16,FALSE)</f>
        <v>13</v>
      </c>
      <c r="L140" s="1">
        <f t="shared" si="16"/>
        <v>18606.560000000001</v>
      </c>
      <c r="M140" s="1">
        <f t="shared" si="17"/>
        <v>311525.75</v>
      </c>
      <c r="N140" s="1">
        <f t="shared" si="18"/>
        <v>24469.34</v>
      </c>
      <c r="O140" s="1">
        <f t="shared" si="19"/>
        <v>0</v>
      </c>
      <c r="P140" s="1">
        <f t="shared" si="20"/>
        <v>0</v>
      </c>
      <c r="Q140" s="1">
        <f t="shared" si="21"/>
        <v>423785.23</v>
      </c>
      <c r="R140" s="1">
        <f t="shared" si="22"/>
        <v>778386.88</v>
      </c>
      <c r="S140" s="6">
        <f t="shared" si="23"/>
        <v>85.445158000000006</v>
      </c>
    </row>
    <row r="141" spans="1:19" x14ac:dyDescent="0.25">
      <c r="A141" t="s">
        <v>374</v>
      </c>
      <c r="B141" t="s">
        <v>1925</v>
      </c>
      <c r="C141" t="s">
        <v>116</v>
      </c>
      <c r="D141" s="12" t="s">
        <v>1088</v>
      </c>
      <c r="E141" s="1">
        <v>0</v>
      </c>
      <c r="F141" s="1">
        <f>VLOOKUP(A141,'ADM Data'!$A$2:$Q$344,11,FALSE)</f>
        <v>0.31707299999999999</v>
      </c>
      <c r="G141" s="1">
        <f>VLOOKUP(A141,'ADM Data'!$A$2:$Q$344,12,FALSE)</f>
        <v>18.080622999999999</v>
      </c>
      <c r="H141" s="1">
        <f>VLOOKUP(A141,'ADM Data'!$A$2:$Q$344,13,FALSE)</f>
        <v>4.8083270000000002</v>
      </c>
      <c r="I141" s="1">
        <f>VLOOKUP(A141,'ADM Data'!$A$2:$Q$344,14,FALSE)</f>
        <v>0</v>
      </c>
      <c r="J141" s="1">
        <f>VLOOKUP(A141,'ADM Data'!$A$2:$Q$344,15,FALSE)</f>
        <v>0</v>
      </c>
      <c r="K141" s="1">
        <f>VLOOKUP(A141,'ADM Data'!$A$2:$Q$344,16,FALSE)</f>
        <v>1.695122</v>
      </c>
      <c r="L141" s="1">
        <f t="shared" si="16"/>
        <v>636.30999999999995</v>
      </c>
      <c r="M141" s="1">
        <f t="shared" si="17"/>
        <v>92075.41</v>
      </c>
      <c r="N141" s="1">
        <f t="shared" si="18"/>
        <v>58828.29</v>
      </c>
      <c r="O141" s="1">
        <f t="shared" si="19"/>
        <v>0</v>
      </c>
      <c r="P141" s="1">
        <f t="shared" si="20"/>
        <v>0</v>
      </c>
      <c r="Q141" s="1">
        <f t="shared" si="21"/>
        <v>55259.05</v>
      </c>
      <c r="R141" s="1">
        <f t="shared" si="22"/>
        <v>206799.06</v>
      </c>
      <c r="S141" s="6">
        <f t="shared" si="23"/>
        <v>24.901145000000003</v>
      </c>
    </row>
    <row r="142" spans="1:19" x14ac:dyDescent="0.25">
      <c r="A142" t="s">
        <v>376</v>
      </c>
      <c r="B142" t="s">
        <v>377</v>
      </c>
      <c r="C142" t="s">
        <v>98</v>
      </c>
      <c r="D142" s="12" t="s">
        <v>1088</v>
      </c>
      <c r="E142" s="1">
        <v>0</v>
      </c>
      <c r="F142" s="1">
        <f>VLOOKUP(A142,'ADM Data'!$A$2:$Q$344,11,FALSE)</f>
        <v>1.45614</v>
      </c>
      <c r="G142" s="1">
        <f>VLOOKUP(A142,'ADM Data'!$A$2:$Q$344,12,FALSE)</f>
        <v>24.865497000000001</v>
      </c>
      <c r="H142" s="1">
        <f>VLOOKUP(A142,'ADM Data'!$A$2:$Q$344,13,FALSE)</f>
        <v>2.7543859999999998</v>
      </c>
      <c r="I142" s="1">
        <f>VLOOKUP(A142,'ADM Data'!$A$2:$Q$344,14,FALSE)</f>
        <v>0</v>
      </c>
      <c r="J142" s="1">
        <f>VLOOKUP(A142,'ADM Data'!$A$2:$Q$344,15,FALSE)</f>
        <v>0</v>
      </c>
      <c r="K142" s="1">
        <f>VLOOKUP(A142,'ADM Data'!$A$2:$Q$344,16,FALSE)</f>
        <v>3</v>
      </c>
      <c r="L142" s="1">
        <f t="shared" si="16"/>
        <v>2922.23</v>
      </c>
      <c r="M142" s="1">
        <f t="shared" si="17"/>
        <v>126627.32</v>
      </c>
      <c r="N142" s="1">
        <f t="shared" si="18"/>
        <v>33699</v>
      </c>
      <c r="O142" s="1">
        <f t="shared" si="19"/>
        <v>0</v>
      </c>
      <c r="P142" s="1">
        <f t="shared" si="20"/>
        <v>0</v>
      </c>
      <c r="Q142" s="1">
        <f t="shared" si="21"/>
        <v>97796.59</v>
      </c>
      <c r="R142" s="1">
        <f t="shared" si="22"/>
        <v>261045.13999999998</v>
      </c>
      <c r="S142" s="6">
        <f t="shared" si="23"/>
        <v>32.076023000000006</v>
      </c>
    </row>
    <row r="143" spans="1:19" x14ac:dyDescent="0.25">
      <c r="A143" t="s">
        <v>378</v>
      </c>
      <c r="B143" t="s">
        <v>379</v>
      </c>
      <c r="C143" t="s">
        <v>108</v>
      </c>
      <c r="D143" s="12" t="s">
        <v>1088</v>
      </c>
      <c r="E143" s="1">
        <v>0</v>
      </c>
      <c r="F143" s="1">
        <f>VLOOKUP(A143,'ADM Data'!$A$2:$Q$344,11,FALSE)</f>
        <v>8</v>
      </c>
      <c r="G143" s="1">
        <f>VLOOKUP(A143,'ADM Data'!$A$2:$Q$344,12,FALSE)</f>
        <v>21.458335000000002</v>
      </c>
      <c r="H143" s="1">
        <f>VLOOKUP(A143,'ADM Data'!$A$2:$Q$344,13,FALSE)</f>
        <v>0.92857100000000004</v>
      </c>
      <c r="I143" s="1">
        <f>VLOOKUP(A143,'ADM Data'!$A$2:$Q$344,14,FALSE)</f>
        <v>0.55357199999999995</v>
      </c>
      <c r="J143" s="1">
        <f>VLOOKUP(A143,'ADM Data'!$A$2:$Q$344,15,FALSE)</f>
        <v>0</v>
      </c>
      <c r="K143" s="1">
        <f>VLOOKUP(A143,'ADM Data'!$A$2:$Q$344,16,FALSE)</f>
        <v>0</v>
      </c>
      <c r="L143" s="1">
        <f t="shared" si="16"/>
        <v>16054.66</v>
      </c>
      <c r="M143" s="1">
        <f t="shared" si="17"/>
        <v>109276.37</v>
      </c>
      <c r="N143" s="1">
        <f t="shared" si="18"/>
        <v>11360.76</v>
      </c>
      <c r="O143" s="1">
        <f t="shared" si="19"/>
        <v>9038.8773606587038</v>
      </c>
      <c r="P143" s="1">
        <f t="shared" si="20"/>
        <v>0</v>
      </c>
      <c r="Q143" s="1">
        <f t="shared" si="21"/>
        <v>0</v>
      </c>
      <c r="R143" s="1">
        <f t="shared" si="22"/>
        <v>145730.6673606587</v>
      </c>
      <c r="S143" s="6">
        <f t="shared" si="23"/>
        <v>30.940478000000002</v>
      </c>
    </row>
    <row r="144" spans="1:19" x14ac:dyDescent="0.25">
      <c r="A144" t="s">
        <v>380</v>
      </c>
      <c r="B144" t="s">
        <v>1926</v>
      </c>
      <c r="C144" t="s">
        <v>93</v>
      </c>
      <c r="D144" s="12" t="s">
        <v>2051</v>
      </c>
      <c r="E144" s="1">
        <v>0</v>
      </c>
      <c r="F144" s="1">
        <f>VLOOKUP(A144,'ADM Data'!$A$2:$Q$344,11,FALSE)</f>
        <v>3</v>
      </c>
      <c r="G144" s="1">
        <f>VLOOKUP(A144,'ADM Data'!$A$2:$Q$344,12,FALSE)</f>
        <v>12.305085999999999</v>
      </c>
      <c r="H144" s="1">
        <f>VLOOKUP(A144,'ADM Data'!$A$2:$Q$344,13,FALSE)</f>
        <v>0</v>
      </c>
      <c r="I144" s="1">
        <f>VLOOKUP(A144,'ADM Data'!$A$2:$Q$344,14,FALSE)</f>
        <v>0</v>
      </c>
      <c r="J144" s="1">
        <f>VLOOKUP(A144,'ADM Data'!$A$2:$Q$344,15,FALSE)</f>
        <v>0</v>
      </c>
      <c r="K144" s="1">
        <f>VLOOKUP(A144,'ADM Data'!$A$2:$Q$344,16,FALSE)</f>
        <v>2.9887009999999998</v>
      </c>
      <c r="L144" s="1">
        <f t="shared" si="16"/>
        <v>6020.5</v>
      </c>
      <c r="M144" s="1">
        <f t="shared" si="17"/>
        <v>62663.54</v>
      </c>
      <c r="N144" s="1">
        <f t="shared" si="18"/>
        <v>0</v>
      </c>
      <c r="O144" s="1">
        <f t="shared" si="19"/>
        <v>0</v>
      </c>
      <c r="P144" s="1">
        <f t="shared" si="20"/>
        <v>0</v>
      </c>
      <c r="Q144" s="1">
        <f t="shared" si="21"/>
        <v>97428.26</v>
      </c>
      <c r="R144" s="1">
        <f t="shared" si="22"/>
        <v>166112.29999999999</v>
      </c>
      <c r="S144" s="6">
        <f t="shared" si="23"/>
        <v>18.293786999999998</v>
      </c>
    </row>
    <row r="145" spans="1:19" x14ac:dyDescent="0.25">
      <c r="A145" t="s">
        <v>382</v>
      </c>
      <c r="B145" t="s">
        <v>383</v>
      </c>
      <c r="C145" t="s">
        <v>196</v>
      </c>
      <c r="D145" s="12" t="s">
        <v>1088</v>
      </c>
      <c r="E145" s="1">
        <v>0</v>
      </c>
      <c r="F145" s="1">
        <f>VLOOKUP(A145,'ADM Data'!$A$2:$Q$344,11,FALSE)</f>
        <v>0</v>
      </c>
      <c r="G145" s="1">
        <f>VLOOKUP(A145,'ADM Data'!$A$2:$Q$344,12,FALSE)</f>
        <v>5.7727269999999997</v>
      </c>
      <c r="H145" s="1">
        <f>VLOOKUP(A145,'ADM Data'!$A$2:$Q$344,13,FALSE)</f>
        <v>0</v>
      </c>
      <c r="I145" s="1">
        <f>VLOOKUP(A145,'ADM Data'!$A$2:$Q$344,14,FALSE)</f>
        <v>0</v>
      </c>
      <c r="J145" s="1">
        <f>VLOOKUP(A145,'ADM Data'!$A$2:$Q$344,15,FALSE)</f>
        <v>0</v>
      </c>
      <c r="K145" s="1">
        <f>VLOOKUP(A145,'ADM Data'!$A$2:$Q$344,16,FALSE)</f>
        <v>0</v>
      </c>
      <c r="L145" s="1">
        <f t="shared" si="16"/>
        <v>0</v>
      </c>
      <c r="M145" s="1">
        <f t="shared" si="17"/>
        <v>29397.56</v>
      </c>
      <c r="N145" s="1">
        <f t="shared" si="18"/>
        <v>0</v>
      </c>
      <c r="O145" s="1">
        <f t="shared" si="19"/>
        <v>0</v>
      </c>
      <c r="P145" s="1">
        <f t="shared" si="20"/>
        <v>0</v>
      </c>
      <c r="Q145" s="1">
        <f t="shared" si="21"/>
        <v>0</v>
      </c>
      <c r="R145" s="1">
        <f t="shared" si="22"/>
        <v>29397.56</v>
      </c>
      <c r="S145" s="6">
        <f t="shared" si="23"/>
        <v>5.7727269999999997</v>
      </c>
    </row>
    <row r="146" spans="1:19" x14ac:dyDescent="0.25">
      <c r="A146" t="s">
        <v>384</v>
      </c>
      <c r="B146" t="s">
        <v>1927</v>
      </c>
      <c r="C146" t="s">
        <v>93</v>
      </c>
      <c r="D146" s="12" t="s">
        <v>1088</v>
      </c>
      <c r="E146" s="1">
        <v>0</v>
      </c>
      <c r="F146" s="1">
        <f>VLOOKUP(A146,'ADM Data'!$A$2:$Q$344,11,FALSE)</f>
        <v>0</v>
      </c>
      <c r="G146" s="1">
        <f>VLOOKUP(A146,'ADM Data'!$A$2:$Q$344,12,FALSE)</f>
        <v>43.521666000000003</v>
      </c>
      <c r="H146" s="1">
        <f>VLOOKUP(A146,'ADM Data'!$A$2:$Q$344,13,FALSE)</f>
        <v>10.050632</v>
      </c>
      <c r="I146" s="1">
        <f>VLOOKUP(A146,'ADM Data'!$A$2:$Q$344,14,FALSE)</f>
        <v>0.87341800000000003</v>
      </c>
      <c r="J146" s="1">
        <f>VLOOKUP(A146,'ADM Data'!$A$2:$Q$344,15,FALSE)</f>
        <v>0.15189900000000001</v>
      </c>
      <c r="K146" s="1">
        <f>VLOOKUP(A146,'ADM Data'!$A$2:$Q$344,16,FALSE)</f>
        <v>0</v>
      </c>
      <c r="L146" s="1">
        <f t="shared" si="16"/>
        <v>0</v>
      </c>
      <c r="M146" s="1">
        <f t="shared" si="17"/>
        <v>221633.68</v>
      </c>
      <c r="N146" s="1">
        <f t="shared" si="18"/>
        <v>122966.17</v>
      </c>
      <c r="O146" s="1">
        <f t="shared" si="19"/>
        <v>14261.411680127978</v>
      </c>
      <c r="P146" s="1">
        <f t="shared" si="20"/>
        <v>3358.83</v>
      </c>
      <c r="Q146" s="1">
        <f t="shared" si="21"/>
        <v>0</v>
      </c>
      <c r="R146" s="1">
        <f t="shared" si="22"/>
        <v>362220.09168012795</v>
      </c>
      <c r="S146" s="6">
        <f t="shared" si="23"/>
        <v>54.597615000000005</v>
      </c>
    </row>
    <row r="147" spans="1:19" x14ac:dyDescent="0.25">
      <c r="A147" t="s">
        <v>386</v>
      </c>
      <c r="B147" t="s">
        <v>387</v>
      </c>
      <c r="C147" t="s">
        <v>93</v>
      </c>
      <c r="D147" s="12" t="s">
        <v>1088</v>
      </c>
      <c r="E147" s="1">
        <v>0</v>
      </c>
      <c r="F147" s="1">
        <f>VLOOKUP(A147,'ADM Data'!$A$2:$Q$344,11,FALSE)</f>
        <v>0</v>
      </c>
      <c r="G147" s="1">
        <f>VLOOKUP(A147,'ADM Data'!$A$2:$Q$344,12,FALSE)</f>
        <v>25.850501000000001</v>
      </c>
      <c r="H147" s="1">
        <f>VLOOKUP(A147,'ADM Data'!$A$2:$Q$344,13,FALSE)</f>
        <v>5.7940110000000002</v>
      </c>
      <c r="I147" s="1">
        <f>VLOOKUP(A147,'ADM Data'!$A$2:$Q$344,14,FALSE)</f>
        <v>0</v>
      </c>
      <c r="J147" s="1">
        <f>VLOOKUP(A147,'ADM Data'!$A$2:$Q$344,15,FALSE)</f>
        <v>0</v>
      </c>
      <c r="K147" s="1">
        <f>VLOOKUP(A147,'ADM Data'!$A$2:$Q$344,16,FALSE)</f>
        <v>1.7212019999999999</v>
      </c>
      <c r="L147" s="1">
        <f t="shared" si="16"/>
        <v>0</v>
      </c>
      <c r="M147" s="1">
        <f t="shared" si="17"/>
        <v>131643.44</v>
      </c>
      <c r="N147" s="1">
        <f t="shared" si="18"/>
        <v>70887.81</v>
      </c>
      <c r="O147" s="1">
        <f t="shared" si="19"/>
        <v>0</v>
      </c>
      <c r="P147" s="1">
        <f t="shared" si="20"/>
        <v>0</v>
      </c>
      <c r="Q147" s="1">
        <f t="shared" si="21"/>
        <v>56109.23</v>
      </c>
      <c r="R147" s="1">
        <f t="shared" si="22"/>
        <v>258640.48</v>
      </c>
      <c r="S147" s="6">
        <f t="shared" si="23"/>
        <v>33.365714000000004</v>
      </c>
    </row>
    <row r="148" spans="1:19" x14ac:dyDescent="0.25">
      <c r="A148" t="s">
        <v>388</v>
      </c>
      <c r="B148" t="s">
        <v>1928</v>
      </c>
      <c r="C148" t="s">
        <v>80</v>
      </c>
      <c r="D148" s="12" t="s">
        <v>1088</v>
      </c>
      <c r="E148" s="1">
        <v>0</v>
      </c>
      <c r="F148" s="1">
        <f>VLOOKUP(A148,'ADM Data'!$A$2:$Q$344,11,FALSE)</f>
        <v>0.83333299999999999</v>
      </c>
      <c r="G148" s="1">
        <f>VLOOKUP(A148,'ADM Data'!$A$2:$Q$344,12,FALSE)</f>
        <v>24.129628</v>
      </c>
      <c r="H148" s="1">
        <f>VLOOKUP(A148,'ADM Data'!$A$2:$Q$344,13,FALSE)</f>
        <v>0</v>
      </c>
      <c r="I148" s="1">
        <f>VLOOKUP(A148,'ADM Data'!$A$2:$Q$344,14,FALSE)</f>
        <v>0.18518499999999999</v>
      </c>
      <c r="J148" s="1">
        <f>VLOOKUP(A148,'ADM Data'!$A$2:$Q$344,15,FALSE)</f>
        <v>0</v>
      </c>
      <c r="K148" s="1">
        <f>VLOOKUP(A148,'ADM Data'!$A$2:$Q$344,16,FALSE)</f>
        <v>0</v>
      </c>
      <c r="L148" s="1">
        <f t="shared" si="16"/>
        <v>1672.36</v>
      </c>
      <c r="M148" s="1">
        <f t="shared" si="17"/>
        <v>122879.91</v>
      </c>
      <c r="N148" s="1">
        <f t="shared" si="18"/>
        <v>0</v>
      </c>
      <c r="O148" s="1">
        <f t="shared" si="19"/>
        <v>3023.7521118004202</v>
      </c>
      <c r="P148" s="1">
        <f t="shared" si="20"/>
        <v>0</v>
      </c>
      <c r="Q148" s="1">
        <f t="shared" si="21"/>
        <v>0</v>
      </c>
      <c r="R148" s="1">
        <f t="shared" si="22"/>
        <v>127576.02211180043</v>
      </c>
      <c r="S148" s="6">
        <f t="shared" si="23"/>
        <v>25.148146000000001</v>
      </c>
    </row>
    <row r="149" spans="1:19" x14ac:dyDescent="0.25">
      <c r="A149" t="s">
        <v>390</v>
      </c>
      <c r="B149" t="s">
        <v>391</v>
      </c>
      <c r="C149" t="s">
        <v>80</v>
      </c>
      <c r="D149" s="12" t="s">
        <v>1088</v>
      </c>
      <c r="E149" s="1">
        <v>0</v>
      </c>
      <c r="F149" s="1">
        <f>VLOOKUP(A149,'ADM Data'!$A$2:$Q$344,11,FALSE)</f>
        <v>0</v>
      </c>
      <c r="G149" s="1">
        <f>VLOOKUP(A149,'ADM Data'!$A$2:$Q$344,12,FALSE)</f>
        <v>0</v>
      </c>
      <c r="H149" s="1">
        <f>VLOOKUP(A149,'ADM Data'!$A$2:$Q$344,13,FALSE)</f>
        <v>0</v>
      </c>
      <c r="I149" s="1">
        <f>VLOOKUP(A149,'ADM Data'!$A$2:$Q$344,14,FALSE)</f>
        <v>0</v>
      </c>
      <c r="J149" s="1">
        <f>VLOOKUP(A149,'ADM Data'!$A$2:$Q$344,15,FALSE)</f>
        <v>0</v>
      </c>
      <c r="K149" s="1">
        <f>VLOOKUP(A149,'ADM Data'!$A$2:$Q$344,16,FALSE)</f>
        <v>0</v>
      </c>
      <c r="L149" s="1">
        <f t="shared" si="16"/>
        <v>0</v>
      </c>
      <c r="M149" s="1">
        <f t="shared" si="17"/>
        <v>0</v>
      </c>
      <c r="N149" s="1">
        <f t="shared" si="18"/>
        <v>0</v>
      </c>
      <c r="O149" s="1">
        <f t="shared" si="19"/>
        <v>0</v>
      </c>
      <c r="P149" s="1">
        <f t="shared" si="20"/>
        <v>0</v>
      </c>
      <c r="Q149" s="1">
        <f t="shared" si="21"/>
        <v>0</v>
      </c>
      <c r="R149" s="1">
        <f t="shared" si="22"/>
        <v>0</v>
      </c>
      <c r="S149" s="6">
        <f t="shared" si="23"/>
        <v>0</v>
      </c>
    </row>
    <row r="150" spans="1:19" x14ac:dyDescent="0.25">
      <c r="A150" t="s">
        <v>392</v>
      </c>
      <c r="B150" t="s">
        <v>393</v>
      </c>
      <c r="C150" t="s">
        <v>98</v>
      </c>
      <c r="D150" s="12" t="s">
        <v>1088</v>
      </c>
      <c r="E150" s="1">
        <v>0</v>
      </c>
      <c r="F150" s="1">
        <f>VLOOKUP(A150,'ADM Data'!$A$2:$Q$344,11,FALSE)</f>
        <v>0.41189799999999999</v>
      </c>
      <c r="G150" s="1">
        <f>VLOOKUP(A150,'ADM Data'!$A$2:$Q$344,12,FALSE)</f>
        <v>9.1706579999999995</v>
      </c>
      <c r="H150" s="1">
        <f>VLOOKUP(A150,'ADM Data'!$A$2:$Q$344,13,FALSE)</f>
        <v>0.64910500000000004</v>
      </c>
      <c r="I150" s="1">
        <f>VLOOKUP(A150,'ADM Data'!$A$2:$Q$344,14,FALSE)</f>
        <v>0</v>
      </c>
      <c r="J150" s="1">
        <f>VLOOKUP(A150,'ADM Data'!$A$2:$Q$344,15,FALSE)</f>
        <v>2</v>
      </c>
      <c r="K150" s="1">
        <f>VLOOKUP(A150,'ADM Data'!$A$2:$Q$344,16,FALSE)</f>
        <v>2.5119739999999999</v>
      </c>
      <c r="L150" s="1">
        <f t="shared" si="16"/>
        <v>826.61</v>
      </c>
      <c r="M150" s="1">
        <f t="shared" si="17"/>
        <v>46701.49</v>
      </c>
      <c r="N150" s="1">
        <f t="shared" si="18"/>
        <v>7941.59</v>
      </c>
      <c r="O150" s="1">
        <f t="shared" si="19"/>
        <v>0</v>
      </c>
      <c r="P150" s="1">
        <f t="shared" si="20"/>
        <v>44224.480000000003</v>
      </c>
      <c r="Q150" s="1">
        <f t="shared" si="21"/>
        <v>81887.5</v>
      </c>
      <c r="R150" s="1">
        <f t="shared" si="22"/>
        <v>181581.67</v>
      </c>
      <c r="S150" s="6">
        <f t="shared" si="23"/>
        <v>14.743635000000001</v>
      </c>
    </row>
    <row r="151" spans="1:19" x14ac:dyDescent="0.25">
      <c r="A151" t="s">
        <v>394</v>
      </c>
      <c r="B151" t="s">
        <v>395</v>
      </c>
      <c r="C151" t="s">
        <v>111</v>
      </c>
      <c r="D151" s="12" t="s">
        <v>1088</v>
      </c>
      <c r="E151" s="1">
        <v>0</v>
      </c>
      <c r="F151" s="1">
        <f>VLOOKUP(A151,'ADM Data'!$A$2:$Q$344,11,FALSE)</f>
        <v>2.91018</v>
      </c>
      <c r="G151" s="1">
        <f>VLOOKUP(A151,'ADM Data'!$A$2:$Q$344,12,FALSE)</f>
        <v>41.341320000000003</v>
      </c>
      <c r="H151" s="1">
        <f>VLOOKUP(A151,'ADM Data'!$A$2:$Q$344,13,FALSE)</f>
        <v>0.35928199999999999</v>
      </c>
      <c r="I151" s="1">
        <f>VLOOKUP(A151,'ADM Data'!$A$2:$Q$344,14,FALSE)</f>
        <v>0</v>
      </c>
      <c r="J151" s="1">
        <f>VLOOKUP(A151,'ADM Data'!$A$2:$Q$344,15,FALSE)</f>
        <v>0</v>
      </c>
      <c r="K151" s="1">
        <f>VLOOKUP(A151,'ADM Data'!$A$2:$Q$344,16,FALSE)</f>
        <v>2.9640719999999998</v>
      </c>
      <c r="L151" s="1">
        <f t="shared" si="16"/>
        <v>5840.24</v>
      </c>
      <c r="M151" s="1">
        <f t="shared" si="17"/>
        <v>210530.29</v>
      </c>
      <c r="N151" s="1">
        <f t="shared" si="18"/>
        <v>4395.7</v>
      </c>
      <c r="O151" s="1">
        <f t="shared" si="19"/>
        <v>0</v>
      </c>
      <c r="P151" s="1">
        <f t="shared" si="20"/>
        <v>0</v>
      </c>
      <c r="Q151" s="1">
        <f t="shared" si="21"/>
        <v>96625.38</v>
      </c>
      <c r="R151" s="1">
        <f t="shared" si="22"/>
        <v>317391.61</v>
      </c>
      <c r="S151" s="6">
        <f t="shared" si="23"/>
        <v>47.574854000000002</v>
      </c>
    </row>
    <row r="152" spans="1:19" x14ac:dyDescent="0.25">
      <c r="A152" t="s">
        <v>396</v>
      </c>
      <c r="B152" t="s">
        <v>1929</v>
      </c>
      <c r="C152" t="s">
        <v>80</v>
      </c>
      <c r="D152" s="12" t="s">
        <v>1088</v>
      </c>
      <c r="E152" s="1">
        <v>0</v>
      </c>
      <c r="F152" s="1">
        <f>VLOOKUP(A152,'ADM Data'!$A$2:$Q$344,11,FALSE)</f>
        <v>0</v>
      </c>
      <c r="G152" s="1">
        <f>VLOOKUP(A152,'ADM Data'!$A$2:$Q$344,12,FALSE)</f>
        <v>12.670809</v>
      </c>
      <c r="H152" s="1">
        <f>VLOOKUP(A152,'ADM Data'!$A$2:$Q$344,13,FALSE)</f>
        <v>0.13750000000000001</v>
      </c>
      <c r="I152" s="1">
        <f>VLOOKUP(A152,'ADM Data'!$A$2:$Q$344,14,FALSE)</f>
        <v>0</v>
      </c>
      <c r="J152" s="1">
        <f>VLOOKUP(A152,'ADM Data'!$A$2:$Q$344,15,FALSE)</f>
        <v>0</v>
      </c>
      <c r="K152" s="1">
        <f>VLOOKUP(A152,'ADM Data'!$A$2:$Q$344,16,FALSE)</f>
        <v>1.9818979999999999</v>
      </c>
      <c r="L152" s="1">
        <f t="shared" si="16"/>
        <v>0</v>
      </c>
      <c r="M152" s="1">
        <f t="shared" si="17"/>
        <v>64525.98</v>
      </c>
      <c r="N152" s="1">
        <f t="shared" si="18"/>
        <v>1682.27</v>
      </c>
      <c r="O152" s="1">
        <f t="shared" si="19"/>
        <v>0</v>
      </c>
      <c r="P152" s="1">
        <f t="shared" si="20"/>
        <v>0</v>
      </c>
      <c r="Q152" s="1">
        <f t="shared" si="21"/>
        <v>64607.62</v>
      </c>
      <c r="R152" s="1">
        <f t="shared" si="22"/>
        <v>130815.87</v>
      </c>
      <c r="S152" s="6">
        <f t="shared" si="23"/>
        <v>14.790206999999999</v>
      </c>
    </row>
    <row r="153" spans="1:19" x14ac:dyDescent="0.25">
      <c r="A153" t="s">
        <v>398</v>
      </c>
      <c r="B153" t="s">
        <v>399</v>
      </c>
      <c r="C153" t="s">
        <v>80</v>
      </c>
      <c r="D153" s="12" t="s">
        <v>1088</v>
      </c>
      <c r="E153" s="1">
        <v>0</v>
      </c>
      <c r="F153" s="1">
        <f>VLOOKUP(A153,'ADM Data'!$A$2:$Q$344,11,FALSE)</f>
        <v>8.6047910000000005</v>
      </c>
      <c r="G153" s="1">
        <f>VLOOKUP(A153,'ADM Data'!$A$2:$Q$344,12,FALSE)</f>
        <v>52.497008000000001</v>
      </c>
      <c r="H153" s="1">
        <f>VLOOKUP(A153,'ADM Data'!$A$2:$Q$344,13,FALSE)</f>
        <v>3.065868</v>
      </c>
      <c r="I153" s="1">
        <f>VLOOKUP(A153,'ADM Data'!$A$2:$Q$344,14,FALSE)</f>
        <v>0</v>
      </c>
      <c r="J153" s="1">
        <f>VLOOKUP(A153,'ADM Data'!$A$2:$Q$344,15,FALSE)</f>
        <v>0</v>
      </c>
      <c r="K153" s="1">
        <f>VLOOKUP(A153,'ADM Data'!$A$2:$Q$344,16,FALSE)</f>
        <v>3.4730530000000002</v>
      </c>
      <c r="L153" s="1">
        <f t="shared" si="16"/>
        <v>17268.37</v>
      </c>
      <c r="M153" s="1">
        <f t="shared" si="17"/>
        <v>267340.53000000003</v>
      </c>
      <c r="N153" s="1">
        <f t="shared" si="18"/>
        <v>37509.879999999997</v>
      </c>
      <c r="O153" s="1">
        <f t="shared" si="19"/>
        <v>0</v>
      </c>
      <c r="P153" s="1">
        <f t="shared" si="20"/>
        <v>0</v>
      </c>
      <c r="Q153" s="1">
        <f t="shared" si="21"/>
        <v>113217.58</v>
      </c>
      <c r="R153" s="1">
        <f t="shared" si="22"/>
        <v>435336.36000000004</v>
      </c>
      <c r="S153" s="6">
        <f t="shared" si="23"/>
        <v>67.640719999999988</v>
      </c>
    </row>
    <row r="154" spans="1:19" x14ac:dyDescent="0.25">
      <c r="A154" t="s">
        <v>400</v>
      </c>
      <c r="B154" t="s">
        <v>1930</v>
      </c>
      <c r="C154" t="s">
        <v>258</v>
      </c>
      <c r="D154" s="12" t="s">
        <v>1088</v>
      </c>
      <c r="E154" s="1">
        <v>0</v>
      </c>
      <c r="F154" s="1">
        <f>VLOOKUP(A154,'ADM Data'!$A$2:$Q$344,11,FALSE)</f>
        <v>8.4269999999999998E-2</v>
      </c>
      <c r="G154" s="1">
        <f>VLOOKUP(A154,'ADM Data'!$A$2:$Q$344,12,FALSE)</f>
        <v>75.561216999999999</v>
      </c>
      <c r="H154" s="1">
        <f>VLOOKUP(A154,'ADM Data'!$A$2:$Q$344,13,FALSE)</f>
        <v>7.4960680000000002</v>
      </c>
      <c r="I154" s="1">
        <f>VLOOKUP(A154,'ADM Data'!$A$2:$Q$344,14,FALSE)</f>
        <v>0.74</v>
      </c>
      <c r="J154" s="1">
        <f>VLOOKUP(A154,'ADM Data'!$A$2:$Q$344,15,FALSE)</f>
        <v>0.71348299999999998</v>
      </c>
      <c r="K154" s="1">
        <f>VLOOKUP(A154,'ADM Data'!$A$2:$Q$344,16,FALSE)</f>
        <v>3.17</v>
      </c>
      <c r="L154" s="1">
        <f t="shared" si="16"/>
        <v>169.12</v>
      </c>
      <c r="M154" s="1">
        <f t="shared" si="17"/>
        <v>384794.8</v>
      </c>
      <c r="N154" s="1">
        <f t="shared" si="18"/>
        <v>91711.92</v>
      </c>
      <c r="O154" s="1">
        <f t="shared" si="19"/>
        <v>12082.925521680001</v>
      </c>
      <c r="P154" s="1">
        <f t="shared" si="20"/>
        <v>15776.71</v>
      </c>
      <c r="Q154" s="1">
        <f t="shared" si="21"/>
        <v>103338.4</v>
      </c>
      <c r="R154" s="1">
        <f t="shared" si="22"/>
        <v>607873.87552167999</v>
      </c>
      <c r="S154" s="6">
        <f t="shared" si="23"/>
        <v>87.76503799999999</v>
      </c>
    </row>
    <row r="155" spans="1:19" x14ac:dyDescent="0.25">
      <c r="A155" t="s">
        <v>402</v>
      </c>
      <c r="B155" t="s">
        <v>403</v>
      </c>
      <c r="C155" t="s">
        <v>72</v>
      </c>
      <c r="D155" s="12" t="s">
        <v>1088</v>
      </c>
      <c r="E155" s="1">
        <v>0</v>
      </c>
      <c r="F155" s="1">
        <f>VLOOKUP(A155,'ADM Data'!$A$2:$Q$344,11,FALSE)</f>
        <v>7.2138720000000003</v>
      </c>
      <c r="G155" s="1">
        <f>VLOOKUP(A155,'ADM Data'!$A$2:$Q$344,12,FALSE)</f>
        <v>75.609396000000004</v>
      </c>
      <c r="H155" s="1">
        <f>VLOOKUP(A155,'ADM Data'!$A$2:$Q$344,13,FALSE)</f>
        <v>9.3160919999999994</v>
      </c>
      <c r="I155" s="1">
        <f>VLOOKUP(A155,'ADM Data'!$A$2:$Q$344,14,FALSE)</f>
        <v>5.7800000000000004E-3</v>
      </c>
      <c r="J155" s="1">
        <f>VLOOKUP(A155,'ADM Data'!$A$2:$Q$344,15,FALSE)</f>
        <v>5.7803E-2</v>
      </c>
      <c r="K155" s="1">
        <f>VLOOKUP(A155,'ADM Data'!$A$2:$Q$344,16,FALSE)</f>
        <v>0.39887600000000001</v>
      </c>
      <c r="L155" s="1">
        <f t="shared" si="16"/>
        <v>14477.03</v>
      </c>
      <c r="M155" s="1">
        <f t="shared" si="17"/>
        <v>385040.15</v>
      </c>
      <c r="N155" s="1">
        <f t="shared" si="18"/>
        <v>113979.31</v>
      </c>
      <c r="O155" s="1">
        <f t="shared" si="19"/>
        <v>94.377445290960026</v>
      </c>
      <c r="P155" s="1">
        <f t="shared" si="20"/>
        <v>1278.1500000000001</v>
      </c>
      <c r="Q155" s="1">
        <f t="shared" si="21"/>
        <v>13002.9</v>
      </c>
      <c r="R155" s="1">
        <f t="shared" si="22"/>
        <v>527871.91744529107</v>
      </c>
      <c r="S155" s="6">
        <f t="shared" si="23"/>
        <v>92.601819000000006</v>
      </c>
    </row>
    <row r="156" spans="1:19" x14ac:dyDescent="0.25">
      <c r="A156" t="s">
        <v>405</v>
      </c>
      <c r="B156" t="s">
        <v>1931</v>
      </c>
      <c r="C156" t="s">
        <v>80</v>
      </c>
      <c r="D156" s="12" t="s">
        <v>1088</v>
      </c>
      <c r="E156" s="1">
        <v>0</v>
      </c>
      <c r="F156" s="1">
        <f>VLOOKUP(A156,'ADM Data'!$A$2:$Q$344,11,FALSE)</f>
        <v>8.4584480000000006</v>
      </c>
      <c r="G156" s="1">
        <f>VLOOKUP(A156,'ADM Data'!$A$2:$Q$344,12,FALSE)</f>
        <v>67.572971999999993</v>
      </c>
      <c r="H156" s="1">
        <f>VLOOKUP(A156,'ADM Data'!$A$2:$Q$344,13,FALSE)</f>
        <v>2.0804019999999999</v>
      </c>
      <c r="I156" s="1">
        <f>VLOOKUP(A156,'ADM Data'!$A$2:$Q$344,14,FALSE)</f>
        <v>1</v>
      </c>
      <c r="J156" s="1">
        <f>VLOOKUP(A156,'ADM Data'!$A$2:$Q$344,15,FALSE)</f>
        <v>0</v>
      </c>
      <c r="K156" s="1">
        <f>VLOOKUP(A156,'ADM Data'!$A$2:$Q$344,16,FALSE)</f>
        <v>8.1360700000000001</v>
      </c>
      <c r="L156" s="1">
        <f t="shared" si="16"/>
        <v>16974.68</v>
      </c>
      <c r="M156" s="1">
        <f t="shared" si="17"/>
        <v>344114.74</v>
      </c>
      <c r="N156" s="1">
        <f t="shared" si="18"/>
        <v>25453.03</v>
      </c>
      <c r="O156" s="1">
        <f t="shared" si="19"/>
        <v>16328.277732000002</v>
      </c>
      <c r="P156" s="1">
        <f t="shared" si="20"/>
        <v>0</v>
      </c>
      <c r="Q156" s="1">
        <f t="shared" si="21"/>
        <v>265226.64</v>
      </c>
      <c r="R156" s="1">
        <f t="shared" si="22"/>
        <v>668097.36773199996</v>
      </c>
      <c r="S156" s="6">
        <f t="shared" si="23"/>
        <v>87.247892000000007</v>
      </c>
    </row>
    <row r="157" spans="1:19" x14ac:dyDescent="0.25">
      <c r="A157" t="s">
        <v>407</v>
      </c>
      <c r="B157" t="s">
        <v>1932</v>
      </c>
      <c r="C157" t="s">
        <v>80</v>
      </c>
      <c r="D157" s="12" t="s">
        <v>1088</v>
      </c>
      <c r="E157" s="1">
        <v>0</v>
      </c>
      <c r="F157" s="1">
        <f>VLOOKUP(A157,'ADM Data'!$A$2:$Q$344,11,FALSE)</f>
        <v>2</v>
      </c>
      <c r="G157" s="1">
        <f>VLOOKUP(A157,'ADM Data'!$A$2:$Q$344,12,FALSE)</f>
        <v>19.414397000000001</v>
      </c>
      <c r="H157" s="1">
        <f>VLOOKUP(A157,'ADM Data'!$A$2:$Q$344,13,FALSE)</f>
        <v>2.1084339999999999</v>
      </c>
      <c r="I157" s="1">
        <f>VLOOKUP(A157,'ADM Data'!$A$2:$Q$344,14,FALSE)</f>
        <v>0</v>
      </c>
      <c r="J157" s="1">
        <f>VLOOKUP(A157,'ADM Data'!$A$2:$Q$344,15,FALSE)</f>
        <v>0</v>
      </c>
      <c r="K157" s="1">
        <f>VLOOKUP(A157,'ADM Data'!$A$2:$Q$344,16,FALSE)</f>
        <v>1</v>
      </c>
      <c r="L157" s="1">
        <f t="shared" si="16"/>
        <v>4013.66</v>
      </c>
      <c r="M157" s="1">
        <f t="shared" si="17"/>
        <v>98867.64</v>
      </c>
      <c r="N157" s="1">
        <f t="shared" si="18"/>
        <v>25795.99</v>
      </c>
      <c r="O157" s="1">
        <f t="shared" si="19"/>
        <v>0</v>
      </c>
      <c r="P157" s="1">
        <f t="shared" si="20"/>
        <v>0</v>
      </c>
      <c r="Q157" s="1">
        <f t="shared" si="21"/>
        <v>32598.86</v>
      </c>
      <c r="R157" s="1">
        <f t="shared" si="22"/>
        <v>161276.15000000002</v>
      </c>
      <c r="S157" s="6">
        <f t="shared" si="23"/>
        <v>24.522831</v>
      </c>
    </row>
    <row r="158" spans="1:19" x14ac:dyDescent="0.25">
      <c r="A158" t="s">
        <v>409</v>
      </c>
      <c r="B158" t="s">
        <v>1933</v>
      </c>
      <c r="C158" t="s">
        <v>80</v>
      </c>
      <c r="D158" s="12" t="s">
        <v>1088</v>
      </c>
      <c r="E158" s="1">
        <v>0</v>
      </c>
      <c r="F158" s="1">
        <f>VLOOKUP(A158,'ADM Data'!$A$2:$Q$344,11,FALSE)</f>
        <v>0.55151499999999998</v>
      </c>
      <c r="G158" s="1">
        <f>VLOOKUP(A158,'ADM Data'!$A$2:$Q$344,12,FALSE)</f>
        <v>25.181819000000001</v>
      </c>
      <c r="H158" s="1">
        <f>VLOOKUP(A158,'ADM Data'!$A$2:$Q$344,13,FALSE)</f>
        <v>1.5030300000000001</v>
      </c>
      <c r="I158" s="1">
        <f>VLOOKUP(A158,'ADM Data'!$A$2:$Q$344,14,FALSE)</f>
        <v>0</v>
      </c>
      <c r="J158" s="1">
        <f>VLOOKUP(A158,'ADM Data'!$A$2:$Q$344,15,FALSE)</f>
        <v>0</v>
      </c>
      <c r="K158" s="1">
        <f>VLOOKUP(A158,'ADM Data'!$A$2:$Q$344,16,FALSE)</f>
        <v>1</v>
      </c>
      <c r="L158" s="1">
        <f t="shared" si="16"/>
        <v>1106.8</v>
      </c>
      <c r="M158" s="1">
        <f t="shared" si="17"/>
        <v>128238.18</v>
      </c>
      <c r="N158" s="1">
        <f t="shared" si="18"/>
        <v>18389.080000000002</v>
      </c>
      <c r="O158" s="1">
        <f t="shared" si="19"/>
        <v>0</v>
      </c>
      <c r="P158" s="1">
        <f t="shared" si="20"/>
        <v>0</v>
      </c>
      <c r="Q158" s="1">
        <f t="shared" si="21"/>
        <v>32598.86</v>
      </c>
      <c r="R158" s="1">
        <f t="shared" si="22"/>
        <v>180332.91999999998</v>
      </c>
      <c r="S158" s="6">
        <f t="shared" si="23"/>
        <v>28.236363999999998</v>
      </c>
    </row>
    <row r="159" spans="1:19" x14ac:dyDescent="0.25">
      <c r="A159" t="s">
        <v>411</v>
      </c>
      <c r="B159" t="s">
        <v>412</v>
      </c>
      <c r="C159" t="s">
        <v>80</v>
      </c>
      <c r="D159" s="12" t="s">
        <v>1088</v>
      </c>
      <c r="E159" s="1">
        <v>0</v>
      </c>
      <c r="F159" s="1">
        <f>VLOOKUP(A159,'ADM Data'!$A$2:$Q$344,11,FALSE)</f>
        <v>0.12069000000000001</v>
      </c>
      <c r="G159" s="1">
        <f>VLOOKUP(A159,'ADM Data'!$A$2:$Q$344,12,FALSE)</f>
        <v>7.5057470000000004</v>
      </c>
      <c r="H159" s="1">
        <f>VLOOKUP(A159,'ADM Data'!$A$2:$Q$344,13,FALSE)</f>
        <v>0</v>
      </c>
      <c r="I159" s="1">
        <f>VLOOKUP(A159,'ADM Data'!$A$2:$Q$344,14,FALSE)</f>
        <v>0</v>
      </c>
      <c r="J159" s="1">
        <f>VLOOKUP(A159,'ADM Data'!$A$2:$Q$344,15,FALSE)</f>
        <v>0</v>
      </c>
      <c r="K159" s="1">
        <f>VLOOKUP(A159,'ADM Data'!$A$2:$Q$344,16,FALSE)</f>
        <v>1</v>
      </c>
      <c r="L159" s="1">
        <f t="shared" si="16"/>
        <v>242.2</v>
      </c>
      <c r="M159" s="1">
        <f t="shared" si="17"/>
        <v>38222.949999999997</v>
      </c>
      <c r="N159" s="1">
        <f t="shared" si="18"/>
        <v>0</v>
      </c>
      <c r="O159" s="1">
        <f t="shared" si="19"/>
        <v>0</v>
      </c>
      <c r="P159" s="1">
        <f t="shared" si="20"/>
        <v>0</v>
      </c>
      <c r="Q159" s="1">
        <f t="shared" si="21"/>
        <v>32598.86</v>
      </c>
      <c r="R159" s="1">
        <f t="shared" si="22"/>
        <v>71064.009999999995</v>
      </c>
      <c r="S159" s="6">
        <f t="shared" si="23"/>
        <v>8.6264369999999992</v>
      </c>
    </row>
    <row r="160" spans="1:19" x14ac:dyDescent="0.25">
      <c r="A160" t="s">
        <v>413</v>
      </c>
      <c r="B160" t="s">
        <v>1934</v>
      </c>
      <c r="C160" t="s">
        <v>80</v>
      </c>
      <c r="D160" s="12" t="s">
        <v>1088</v>
      </c>
      <c r="E160" s="1">
        <v>0</v>
      </c>
      <c r="F160" s="1">
        <f>VLOOKUP(A160,'ADM Data'!$A$2:$Q$344,11,FALSE)</f>
        <v>1</v>
      </c>
      <c r="G160" s="1">
        <f>VLOOKUP(A160,'ADM Data'!$A$2:$Q$344,12,FALSE)</f>
        <v>20.401959999999999</v>
      </c>
      <c r="H160" s="1">
        <f>VLOOKUP(A160,'ADM Data'!$A$2:$Q$344,13,FALSE)</f>
        <v>2.540616</v>
      </c>
      <c r="I160" s="1">
        <f>VLOOKUP(A160,'ADM Data'!$A$2:$Q$344,14,FALSE)</f>
        <v>1</v>
      </c>
      <c r="J160" s="1">
        <f>VLOOKUP(A160,'ADM Data'!$A$2:$Q$344,15,FALSE)</f>
        <v>0</v>
      </c>
      <c r="K160" s="1">
        <f>VLOOKUP(A160,'ADM Data'!$A$2:$Q$344,16,FALSE)</f>
        <v>1</v>
      </c>
      <c r="L160" s="1">
        <f t="shared" si="16"/>
        <v>2006.83</v>
      </c>
      <c r="M160" s="1">
        <f t="shared" si="17"/>
        <v>103896.79</v>
      </c>
      <c r="N160" s="1">
        <f t="shared" si="18"/>
        <v>31083.599999999999</v>
      </c>
      <c r="O160" s="1">
        <f t="shared" si="19"/>
        <v>16328.277732000002</v>
      </c>
      <c r="P160" s="1">
        <f t="shared" si="20"/>
        <v>0</v>
      </c>
      <c r="Q160" s="1">
        <f t="shared" si="21"/>
        <v>32598.86</v>
      </c>
      <c r="R160" s="1">
        <f t="shared" si="22"/>
        <v>185914.357732</v>
      </c>
      <c r="S160" s="6">
        <f t="shared" si="23"/>
        <v>25.942575999999999</v>
      </c>
    </row>
    <row r="161" spans="1:19" x14ac:dyDescent="0.25">
      <c r="A161" t="s">
        <v>415</v>
      </c>
      <c r="B161" t="s">
        <v>1935</v>
      </c>
      <c r="C161" t="s">
        <v>68</v>
      </c>
      <c r="D161" s="12" t="s">
        <v>1088</v>
      </c>
      <c r="E161" s="1">
        <v>0</v>
      </c>
      <c r="F161" s="1">
        <f>VLOOKUP(A161,'ADM Data'!$A$2:$Q$344,11,FALSE)</f>
        <v>1.2585770000000001</v>
      </c>
      <c r="G161" s="1">
        <f>VLOOKUP(A161,'ADM Data'!$A$2:$Q$344,12,FALSE)</f>
        <v>6.4767580000000002</v>
      </c>
      <c r="H161" s="1">
        <f>VLOOKUP(A161,'ADM Data'!$A$2:$Q$344,13,FALSE)</f>
        <v>0</v>
      </c>
      <c r="I161" s="1">
        <f>VLOOKUP(A161,'ADM Data'!$A$2:$Q$344,14,FALSE)</f>
        <v>0</v>
      </c>
      <c r="J161" s="1">
        <f>VLOOKUP(A161,'ADM Data'!$A$2:$Q$344,15,FALSE)</f>
        <v>0</v>
      </c>
      <c r="K161" s="1">
        <f>VLOOKUP(A161,'ADM Data'!$A$2:$Q$344,16,FALSE)</f>
        <v>1.8242430000000001</v>
      </c>
      <c r="L161" s="1">
        <f t="shared" si="16"/>
        <v>2525.75</v>
      </c>
      <c r="M161" s="1">
        <f t="shared" si="17"/>
        <v>32982.83</v>
      </c>
      <c r="N161" s="1">
        <f t="shared" si="18"/>
        <v>0</v>
      </c>
      <c r="O161" s="1">
        <f t="shared" si="19"/>
        <v>0</v>
      </c>
      <c r="P161" s="1">
        <f t="shared" si="20"/>
        <v>0</v>
      </c>
      <c r="Q161" s="1">
        <f t="shared" si="21"/>
        <v>59468.25</v>
      </c>
      <c r="R161" s="1">
        <f t="shared" si="22"/>
        <v>94976.83</v>
      </c>
      <c r="S161" s="6">
        <f t="shared" si="23"/>
        <v>9.5595780000000001</v>
      </c>
    </row>
    <row r="162" spans="1:19" x14ac:dyDescent="0.25">
      <c r="A162" t="s">
        <v>417</v>
      </c>
      <c r="B162" t="s">
        <v>418</v>
      </c>
      <c r="C162" t="s">
        <v>68</v>
      </c>
      <c r="D162" s="12" t="s">
        <v>1088</v>
      </c>
      <c r="E162" s="1">
        <v>0</v>
      </c>
      <c r="F162" s="1">
        <f>VLOOKUP(A162,'ADM Data'!$A$2:$Q$344,11,FALSE)</f>
        <v>0</v>
      </c>
      <c r="G162" s="1">
        <f>VLOOKUP(A162,'ADM Data'!$A$2:$Q$344,12,FALSE)</f>
        <v>35.167698000000001</v>
      </c>
      <c r="H162" s="1">
        <f>VLOOKUP(A162,'ADM Data'!$A$2:$Q$344,13,FALSE)</f>
        <v>0</v>
      </c>
      <c r="I162" s="1">
        <f>VLOOKUP(A162,'ADM Data'!$A$2:$Q$344,14,FALSE)</f>
        <v>0</v>
      </c>
      <c r="J162" s="1">
        <f>VLOOKUP(A162,'ADM Data'!$A$2:$Q$344,15,FALSE)</f>
        <v>0.13664599999999999</v>
      </c>
      <c r="K162" s="1">
        <f>VLOOKUP(A162,'ADM Data'!$A$2:$Q$344,16,FALSE)</f>
        <v>1.981366</v>
      </c>
      <c r="L162" s="1">
        <f t="shared" si="16"/>
        <v>0</v>
      </c>
      <c r="M162" s="1">
        <f t="shared" si="17"/>
        <v>179091.18</v>
      </c>
      <c r="N162" s="1">
        <f t="shared" si="18"/>
        <v>0</v>
      </c>
      <c r="O162" s="1">
        <f t="shared" si="19"/>
        <v>0</v>
      </c>
      <c r="P162" s="1">
        <f t="shared" si="20"/>
        <v>3021.55</v>
      </c>
      <c r="Q162" s="1">
        <f t="shared" si="21"/>
        <v>64590.28</v>
      </c>
      <c r="R162" s="1">
        <f t="shared" si="22"/>
        <v>246703.00999999998</v>
      </c>
      <c r="S162" s="6">
        <f t="shared" si="23"/>
        <v>37.285710000000002</v>
      </c>
    </row>
    <row r="163" spans="1:19" x14ac:dyDescent="0.25">
      <c r="A163" t="s">
        <v>419</v>
      </c>
      <c r="B163" t="s">
        <v>1936</v>
      </c>
      <c r="C163" t="s">
        <v>68</v>
      </c>
      <c r="D163" s="12" t="s">
        <v>1088</v>
      </c>
      <c r="E163" s="1">
        <v>0</v>
      </c>
      <c r="F163" s="1">
        <f>VLOOKUP(A163,'ADM Data'!$A$2:$Q$344,11,FALSE)</f>
        <v>2</v>
      </c>
      <c r="G163" s="1">
        <f>VLOOKUP(A163,'ADM Data'!$A$2:$Q$344,12,FALSE)</f>
        <v>14.814814999999999</v>
      </c>
      <c r="H163" s="1">
        <f>VLOOKUP(A163,'ADM Data'!$A$2:$Q$344,13,FALSE)</f>
        <v>0</v>
      </c>
      <c r="I163" s="1">
        <f>VLOOKUP(A163,'ADM Data'!$A$2:$Q$344,14,FALSE)</f>
        <v>0</v>
      </c>
      <c r="J163" s="1">
        <f>VLOOKUP(A163,'ADM Data'!$A$2:$Q$344,15,FALSE)</f>
        <v>0</v>
      </c>
      <c r="K163" s="1">
        <f>VLOOKUP(A163,'ADM Data'!$A$2:$Q$344,16,FALSE)</f>
        <v>1.604938</v>
      </c>
      <c r="L163" s="1">
        <f t="shared" si="16"/>
        <v>4013.66</v>
      </c>
      <c r="M163" s="1">
        <f t="shared" si="17"/>
        <v>75444.31</v>
      </c>
      <c r="N163" s="1">
        <f t="shared" si="18"/>
        <v>0</v>
      </c>
      <c r="O163" s="1">
        <f t="shared" si="19"/>
        <v>0</v>
      </c>
      <c r="P163" s="1">
        <f t="shared" si="20"/>
        <v>0</v>
      </c>
      <c r="Q163" s="1">
        <f t="shared" si="21"/>
        <v>52319.16</v>
      </c>
      <c r="R163" s="1">
        <f t="shared" si="22"/>
        <v>131777.13</v>
      </c>
      <c r="S163" s="6">
        <f t="shared" si="23"/>
        <v>18.419753</v>
      </c>
    </row>
    <row r="164" spans="1:19" x14ac:dyDescent="0.25">
      <c r="A164" t="s">
        <v>421</v>
      </c>
      <c r="B164" t="s">
        <v>422</v>
      </c>
      <c r="C164" t="s">
        <v>80</v>
      </c>
      <c r="D164" s="12" t="s">
        <v>1088</v>
      </c>
      <c r="E164" s="1">
        <v>0</v>
      </c>
      <c r="F164" s="1">
        <f>VLOOKUP(A164,'ADM Data'!$A$2:$Q$344,11,FALSE)</f>
        <v>1.8452379999999999</v>
      </c>
      <c r="G164" s="1">
        <f>VLOOKUP(A164,'ADM Data'!$A$2:$Q$344,12,FALSE)</f>
        <v>24.755952000000001</v>
      </c>
      <c r="H164" s="1">
        <f>VLOOKUP(A164,'ADM Data'!$A$2:$Q$344,13,FALSE)</f>
        <v>0</v>
      </c>
      <c r="I164" s="1">
        <f>VLOOKUP(A164,'ADM Data'!$A$2:$Q$344,14,FALSE)</f>
        <v>0</v>
      </c>
      <c r="J164" s="1">
        <f>VLOOKUP(A164,'ADM Data'!$A$2:$Q$344,15,FALSE)</f>
        <v>1</v>
      </c>
      <c r="K164" s="1">
        <f>VLOOKUP(A164,'ADM Data'!$A$2:$Q$344,16,FALSE)</f>
        <v>1.8123229999999999</v>
      </c>
      <c r="L164" s="1">
        <f t="shared" si="16"/>
        <v>3703.08</v>
      </c>
      <c r="M164" s="1">
        <f t="shared" si="17"/>
        <v>126069.46</v>
      </c>
      <c r="N164" s="1">
        <f t="shared" si="18"/>
        <v>0</v>
      </c>
      <c r="O164" s="1">
        <f t="shared" si="19"/>
        <v>0</v>
      </c>
      <c r="P164" s="1">
        <f t="shared" si="20"/>
        <v>22112.240000000002</v>
      </c>
      <c r="Q164" s="1">
        <f t="shared" si="21"/>
        <v>59079.67</v>
      </c>
      <c r="R164" s="1">
        <f t="shared" si="22"/>
        <v>210964.45</v>
      </c>
      <c r="S164" s="6">
        <f t="shared" si="23"/>
        <v>29.413512999999998</v>
      </c>
    </row>
    <row r="165" spans="1:19" x14ac:dyDescent="0.25">
      <c r="A165" t="s">
        <v>423</v>
      </c>
      <c r="B165" t="s">
        <v>424</v>
      </c>
      <c r="C165" t="s">
        <v>93</v>
      </c>
      <c r="D165" s="12" t="s">
        <v>1088</v>
      </c>
      <c r="E165" s="1">
        <v>0</v>
      </c>
      <c r="F165" s="1">
        <f>VLOOKUP(A165,'ADM Data'!$A$2:$Q$344,11,FALSE)</f>
        <v>2.203487</v>
      </c>
      <c r="G165" s="1">
        <f>VLOOKUP(A165,'ADM Data'!$A$2:$Q$344,12,FALSE)</f>
        <v>9.5377910000000004</v>
      </c>
      <c r="H165" s="1">
        <f>VLOOKUP(A165,'ADM Data'!$A$2:$Q$344,13,FALSE)</f>
        <v>1.5024660000000001</v>
      </c>
      <c r="I165" s="1">
        <f>VLOOKUP(A165,'ADM Data'!$A$2:$Q$344,14,FALSE)</f>
        <v>0</v>
      </c>
      <c r="J165" s="1">
        <f>VLOOKUP(A165,'ADM Data'!$A$2:$Q$344,15,FALSE)</f>
        <v>1</v>
      </c>
      <c r="K165" s="1">
        <f>VLOOKUP(A165,'ADM Data'!$A$2:$Q$344,16,FALSE)</f>
        <v>3.389535</v>
      </c>
      <c r="L165" s="1">
        <f t="shared" si="16"/>
        <v>4422.03</v>
      </c>
      <c r="M165" s="1">
        <f t="shared" si="17"/>
        <v>48571.11</v>
      </c>
      <c r="N165" s="1">
        <f t="shared" si="18"/>
        <v>18382.18</v>
      </c>
      <c r="O165" s="1">
        <f t="shared" si="19"/>
        <v>0</v>
      </c>
      <c r="P165" s="1">
        <f t="shared" si="20"/>
        <v>22112.240000000002</v>
      </c>
      <c r="Q165" s="1">
        <f t="shared" si="21"/>
        <v>110494.99</v>
      </c>
      <c r="R165" s="1">
        <f t="shared" si="22"/>
        <v>203982.55000000002</v>
      </c>
      <c r="S165" s="6">
        <f t="shared" si="23"/>
        <v>17.633279000000002</v>
      </c>
    </row>
    <row r="166" spans="1:19" x14ac:dyDescent="0.25">
      <c r="A166" t="s">
        <v>425</v>
      </c>
      <c r="B166" t="s">
        <v>1937</v>
      </c>
      <c r="C166" t="s">
        <v>108</v>
      </c>
      <c r="D166" s="12" t="s">
        <v>1088</v>
      </c>
      <c r="E166" s="1">
        <v>0</v>
      </c>
      <c r="F166" s="1">
        <f>VLOOKUP(A166,'ADM Data'!$A$2:$Q$344,11,FALSE)</f>
        <v>0</v>
      </c>
      <c r="G166" s="1">
        <f>VLOOKUP(A166,'ADM Data'!$A$2:$Q$344,12,FALSE)</f>
        <v>38.459769999999999</v>
      </c>
      <c r="H166" s="1">
        <f>VLOOKUP(A166,'ADM Data'!$A$2:$Q$344,13,FALSE)</f>
        <v>7.499708</v>
      </c>
      <c r="I166" s="1">
        <f>VLOOKUP(A166,'ADM Data'!$A$2:$Q$344,14,FALSE)</f>
        <v>1</v>
      </c>
      <c r="J166" s="1">
        <f>VLOOKUP(A166,'ADM Data'!$A$2:$Q$344,15,FALSE)</f>
        <v>2.9873419999999999</v>
      </c>
      <c r="K166" s="1">
        <f>VLOOKUP(A166,'ADM Data'!$A$2:$Q$344,16,FALSE)</f>
        <v>1.481012</v>
      </c>
      <c r="L166" s="1">
        <f t="shared" si="16"/>
        <v>0</v>
      </c>
      <c r="M166" s="1">
        <f t="shared" si="17"/>
        <v>195856.03</v>
      </c>
      <c r="N166" s="1">
        <f t="shared" si="18"/>
        <v>91756.45</v>
      </c>
      <c r="O166" s="1">
        <f t="shared" si="19"/>
        <v>16328.277732000002</v>
      </c>
      <c r="P166" s="1">
        <f t="shared" si="20"/>
        <v>66056.820000000007</v>
      </c>
      <c r="Q166" s="1">
        <f t="shared" si="21"/>
        <v>48279.31</v>
      </c>
      <c r="R166" s="1">
        <f t="shared" si="22"/>
        <v>418276.88773199997</v>
      </c>
      <c r="S166" s="6">
        <f t="shared" si="23"/>
        <v>51.427831999999995</v>
      </c>
    </row>
    <row r="167" spans="1:19" x14ac:dyDescent="0.25">
      <c r="A167" t="s">
        <v>427</v>
      </c>
      <c r="B167" t="s">
        <v>1938</v>
      </c>
      <c r="C167" t="s">
        <v>80</v>
      </c>
      <c r="D167" s="12" t="s">
        <v>1088</v>
      </c>
      <c r="E167" s="1">
        <v>0</v>
      </c>
      <c r="F167" s="1">
        <f>VLOOKUP(A167,'ADM Data'!$A$2:$Q$344,11,FALSE)</f>
        <v>0</v>
      </c>
      <c r="G167" s="1">
        <f>VLOOKUP(A167,'ADM Data'!$A$2:$Q$344,12,FALSE)</f>
        <v>22.133327000000001</v>
      </c>
      <c r="H167" s="1">
        <f>VLOOKUP(A167,'ADM Data'!$A$2:$Q$344,13,FALSE)</f>
        <v>0.234568</v>
      </c>
      <c r="I167" s="1">
        <f>VLOOKUP(A167,'ADM Data'!$A$2:$Q$344,14,FALSE)</f>
        <v>0</v>
      </c>
      <c r="J167" s="1">
        <f>VLOOKUP(A167,'ADM Data'!$A$2:$Q$344,15,FALSE)</f>
        <v>2</v>
      </c>
      <c r="K167" s="1">
        <f>VLOOKUP(A167,'ADM Data'!$A$2:$Q$344,16,FALSE)</f>
        <v>1</v>
      </c>
      <c r="L167" s="1">
        <f t="shared" si="16"/>
        <v>0</v>
      </c>
      <c r="M167" s="1">
        <f t="shared" si="17"/>
        <v>112713.76</v>
      </c>
      <c r="N167" s="1">
        <f t="shared" si="18"/>
        <v>2869.86</v>
      </c>
      <c r="O167" s="1">
        <f t="shared" si="19"/>
        <v>0</v>
      </c>
      <c r="P167" s="1">
        <f t="shared" si="20"/>
        <v>44224.480000000003</v>
      </c>
      <c r="Q167" s="1">
        <f t="shared" si="21"/>
        <v>32598.86</v>
      </c>
      <c r="R167" s="1">
        <f t="shared" si="22"/>
        <v>192406.96000000002</v>
      </c>
      <c r="S167" s="6">
        <f t="shared" si="23"/>
        <v>25.367895000000001</v>
      </c>
    </row>
    <row r="168" spans="1:19" x14ac:dyDescent="0.25">
      <c r="A168" t="s">
        <v>429</v>
      </c>
      <c r="B168" t="s">
        <v>430</v>
      </c>
      <c r="C168" t="s">
        <v>98</v>
      </c>
      <c r="D168" s="12" t="s">
        <v>1088</v>
      </c>
      <c r="E168" s="1">
        <v>0</v>
      </c>
      <c r="F168" s="1">
        <f>VLOOKUP(A168,'ADM Data'!$A$2:$Q$344,11,FALSE)</f>
        <v>5</v>
      </c>
      <c r="G168" s="1">
        <f>VLOOKUP(A168,'ADM Data'!$A$2:$Q$344,12,FALSE)</f>
        <v>46.327382</v>
      </c>
      <c r="H168" s="1">
        <f>VLOOKUP(A168,'ADM Data'!$A$2:$Q$344,13,FALSE)</f>
        <v>5.7440480000000003</v>
      </c>
      <c r="I168" s="1">
        <f>VLOOKUP(A168,'ADM Data'!$A$2:$Q$344,14,FALSE)</f>
        <v>0</v>
      </c>
      <c r="J168" s="1">
        <f>VLOOKUP(A168,'ADM Data'!$A$2:$Q$344,15,FALSE)</f>
        <v>1.3154760000000001</v>
      </c>
      <c r="K168" s="1">
        <f>VLOOKUP(A168,'ADM Data'!$A$2:$Q$344,16,FALSE)</f>
        <v>5</v>
      </c>
      <c r="L168" s="1">
        <f t="shared" si="16"/>
        <v>10034.16</v>
      </c>
      <c r="M168" s="1">
        <f t="shared" si="17"/>
        <v>235921.77</v>
      </c>
      <c r="N168" s="1">
        <f t="shared" si="18"/>
        <v>70276.53</v>
      </c>
      <c r="O168" s="1">
        <f t="shared" si="19"/>
        <v>0</v>
      </c>
      <c r="P168" s="1">
        <f t="shared" si="20"/>
        <v>29088.12</v>
      </c>
      <c r="Q168" s="1">
        <f t="shared" si="21"/>
        <v>162994.32</v>
      </c>
      <c r="R168" s="1">
        <f t="shared" si="22"/>
        <v>508314.89999999997</v>
      </c>
      <c r="S168" s="6">
        <f t="shared" si="23"/>
        <v>63.386905999999996</v>
      </c>
    </row>
    <row r="169" spans="1:19" x14ac:dyDescent="0.25">
      <c r="A169" t="s">
        <v>431</v>
      </c>
      <c r="B169" t="s">
        <v>1939</v>
      </c>
      <c r="C169" t="s">
        <v>101</v>
      </c>
      <c r="D169" s="12" t="s">
        <v>1088</v>
      </c>
      <c r="E169" s="1">
        <v>0</v>
      </c>
      <c r="F169" s="1">
        <f>VLOOKUP(A169,'ADM Data'!$A$2:$Q$344,11,FALSE)</f>
        <v>4.7882350000000002</v>
      </c>
      <c r="G169" s="1">
        <f>VLOOKUP(A169,'ADM Data'!$A$2:$Q$344,12,FALSE)</f>
        <v>41.935293999999999</v>
      </c>
      <c r="H169" s="1">
        <f>VLOOKUP(A169,'ADM Data'!$A$2:$Q$344,13,FALSE)</f>
        <v>0</v>
      </c>
      <c r="I169" s="1">
        <f>VLOOKUP(A169,'ADM Data'!$A$2:$Q$344,14,FALSE)</f>
        <v>0</v>
      </c>
      <c r="J169" s="1">
        <f>VLOOKUP(A169,'ADM Data'!$A$2:$Q$344,15,FALSE)</f>
        <v>2</v>
      </c>
      <c r="K169" s="1">
        <f>VLOOKUP(A169,'ADM Data'!$A$2:$Q$344,16,FALSE)</f>
        <v>3.2882349999999998</v>
      </c>
      <c r="L169" s="1">
        <f t="shared" si="16"/>
        <v>9609.18</v>
      </c>
      <c r="M169" s="1">
        <f t="shared" si="17"/>
        <v>213555.1</v>
      </c>
      <c r="N169" s="1">
        <f t="shared" si="18"/>
        <v>0</v>
      </c>
      <c r="O169" s="1">
        <f t="shared" si="19"/>
        <v>0</v>
      </c>
      <c r="P169" s="1">
        <f t="shared" si="20"/>
        <v>44224.480000000003</v>
      </c>
      <c r="Q169" s="1">
        <f t="shared" si="21"/>
        <v>107192.73</v>
      </c>
      <c r="R169" s="1">
        <f t="shared" si="22"/>
        <v>374581.49</v>
      </c>
      <c r="S169" s="6">
        <f t="shared" si="23"/>
        <v>52.011763999999999</v>
      </c>
    </row>
    <row r="170" spans="1:19" x14ac:dyDescent="0.25">
      <c r="A170" t="s">
        <v>433</v>
      </c>
      <c r="B170" t="s">
        <v>434</v>
      </c>
      <c r="C170" t="s">
        <v>75</v>
      </c>
      <c r="D170" s="12" t="s">
        <v>1088</v>
      </c>
      <c r="E170" s="1">
        <v>0</v>
      </c>
      <c r="F170" s="1">
        <f>VLOOKUP(A170,'ADM Data'!$A$2:$Q$344,11,FALSE)</f>
        <v>0</v>
      </c>
      <c r="G170" s="1">
        <f>VLOOKUP(A170,'ADM Data'!$A$2:$Q$344,12,FALSE)</f>
        <v>29.228916000000002</v>
      </c>
      <c r="H170" s="1">
        <f>VLOOKUP(A170,'ADM Data'!$A$2:$Q$344,13,FALSE)</f>
        <v>0</v>
      </c>
      <c r="I170" s="1">
        <f>VLOOKUP(A170,'ADM Data'!$A$2:$Q$344,14,FALSE)</f>
        <v>0</v>
      </c>
      <c r="J170" s="1">
        <f>VLOOKUP(A170,'ADM Data'!$A$2:$Q$344,15,FALSE)</f>
        <v>1</v>
      </c>
      <c r="K170" s="1">
        <f>VLOOKUP(A170,'ADM Data'!$A$2:$Q$344,16,FALSE)</f>
        <v>1.445783</v>
      </c>
      <c r="L170" s="1">
        <f t="shared" si="16"/>
        <v>0</v>
      </c>
      <c r="M170" s="1">
        <f t="shared" si="17"/>
        <v>148847.99</v>
      </c>
      <c r="N170" s="1">
        <f t="shared" si="18"/>
        <v>0</v>
      </c>
      <c r="O170" s="1">
        <f t="shared" si="19"/>
        <v>0</v>
      </c>
      <c r="P170" s="1">
        <f t="shared" si="20"/>
        <v>22112.240000000002</v>
      </c>
      <c r="Q170" s="1">
        <f t="shared" si="21"/>
        <v>47130.879999999997</v>
      </c>
      <c r="R170" s="1">
        <f t="shared" si="22"/>
        <v>218091.11</v>
      </c>
      <c r="S170" s="6">
        <f t="shared" si="23"/>
        <v>31.674699</v>
      </c>
    </row>
    <row r="171" spans="1:19" x14ac:dyDescent="0.25">
      <c r="A171" t="s">
        <v>435</v>
      </c>
      <c r="B171" t="s">
        <v>436</v>
      </c>
      <c r="C171" t="s">
        <v>140</v>
      </c>
      <c r="D171" s="12" t="s">
        <v>2051</v>
      </c>
      <c r="E171" s="1">
        <v>0</v>
      </c>
      <c r="F171" s="1">
        <f>VLOOKUP(A171,'ADM Data'!$A$2:$Q$344,11,FALSE)</f>
        <v>1</v>
      </c>
      <c r="G171" s="1">
        <f>VLOOKUP(A171,'ADM Data'!$A$2:$Q$344,12,FALSE)</f>
        <v>36.413074999999999</v>
      </c>
      <c r="H171" s="1">
        <f>VLOOKUP(A171,'ADM Data'!$A$2:$Q$344,13,FALSE)</f>
        <v>0.46617199999999998</v>
      </c>
      <c r="I171" s="1">
        <f>VLOOKUP(A171,'ADM Data'!$A$2:$Q$344,14,FALSE)</f>
        <v>1</v>
      </c>
      <c r="J171" s="1">
        <f>VLOOKUP(A171,'ADM Data'!$A$2:$Q$344,15,FALSE)</f>
        <v>0</v>
      </c>
      <c r="K171" s="1">
        <f>VLOOKUP(A171,'ADM Data'!$A$2:$Q$344,16,FALSE)</f>
        <v>4.7963389999999997</v>
      </c>
      <c r="L171" s="1">
        <f t="shared" si="16"/>
        <v>2006.83</v>
      </c>
      <c r="M171" s="1">
        <f t="shared" si="17"/>
        <v>185433.25</v>
      </c>
      <c r="N171" s="1">
        <f t="shared" si="18"/>
        <v>5703.46</v>
      </c>
      <c r="O171" s="1">
        <f t="shared" si="19"/>
        <v>16328.277732000002</v>
      </c>
      <c r="P171" s="1">
        <f t="shared" si="20"/>
        <v>0</v>
      </c>
      <c r="Q171" s="1">
        <f t="shared" si="21"/>
        <v>156355.20000000001</v>
      </c>
      <c r="R171" s="1">
        <f t="shared" si="22"/>
        <v>365827.01773199998</v>
      </c>
      <c r="S171" s="6">
        <f t="shared" si="23"/>
        <v>43.675585999999996</v>
      </c>
    </row>
    <row r="172" spans="1:19" x14ac:dyDescent="0.25">
      <c r="A172" t="s">
        <v>437</v>
      </c>
      <c r="B172" t="s">
        <v>1940</v>
      </c>
      <c r="C172" t="s">
        <v>196</v>
      </c>
      <c r="D172" s="12" t="s">
        <v>1088</v>
      </c>
      <c r="E172" s="1">
        <v>0</v>
      </c>
      <c r="F172" s="1">
        <f>VLOOKUP(A172,'ADM Data'!$A$2:$Q$344,11,FALSE)</f>
        <v>0</v>
      </c>
      <c r="G172" s="1">
        <f>VLOOKUP(A172,'ADM Data'!$A$2:$Q$344,12,FALSE)</f>
        <v>13.597550999999999</v>
      </c>
      <c r="H172" s="1">
        <f>VLOOKUP(A172,'ADM Data'!$A$2:$Q$344,13,FALSE)</f>
        <v>2.056305</v>
      </c>
      <c r="I172" s="1">
        <f>VLOOKUP(A172,'ADM Data'!$A$2:$Q$344,14,FALSE)</f>
        <v>0</v>
      </c>
      <c r="J172" s="1">
        <f>VLOOKUP(A172,'ADM Data'!$A$2:$Q$344,15,FALSE)</f>
        <v>0</v>
      </c>
      <c r="K172" s="1">
        <f>VLOOKUP(A172,'ADM Data'!$A$2:$Q$344,16,FALSE)</f>
        <v>0</v>
      </c>
      <c r="L172" s="1">
        <f t="shared" si="16"/>
        <v>0</v>
      </c>
      <c r="M172" s="1">
        <f t="shared" si="17"/>
        <v>69245.399999999994</v>
      </c>
      <c r="N172" s="1">
        <f t="shared" si="18"/>
        <v>25158.21</v>
      </c>
      <c r="O172" s="1">
        <f t="shared" si="19"/>
        <v>0</v>
      </c>
      <c r="P172" s="1">
        <f t="shared" si="20"/>
        <v>0</v>
      </c>
      <c r="Q172" s="1">
        <f t="shared" si="21"/>
        <v>0</v>
      </c>
      <c r="R172" s="1">
        <f t="shared" si="22"/>
        <v>94403.609999999986</v>
      </c>
      <c r="S172" s="6">
        <f t="shared" si="23"/>
        <v>15.653855999999999</v>
      </c>
    </row>
    <row r="173" spans="1:19" x14ac:dyDescent="0.25">
      <c r="A173" t="s">
        <v>439</v>
      </c>
      <c r="B173" t="s">
        <v>1941</v>
      </c>
      <c r="C173" t="s">
        <v>80</v>
      </c>
      <c r="D173" s="12" t="s">
        <v>1088</v>
      </c>
      <c r="E173" s="1">
        <v>0</v>
      </c>
      <c r="F173" s="1">
        <f>VLOOKUP(A173,'ADM Data'!$A$2:$Q$344,11,FALSE)</f>
        <v>4.5706519999999999</v>
      </c>
      <c r="G173" s="1">
        <f>VLOOKUP(A173,'ADM Data'!$A$2:$Q$344,12,FALSE)</f>
        <v>59.088540000000002</v>
      </c>
      <c r="H173" s="1">
        <f>VLOOKUP(A173,'ADM Data'!$A$2:$Q$344,13,FALSE)</f>
        <v>14.847825</v>
      </c>
      <c r="I173" s="1">
        <f>VLOOKUP(A173,'ADM Data'!$A$2:$Q$344,14,FALSE)</f>
        <v>2.5489130000000002</v>
      </c>
      <c r="J173" s="1">
        <f>VLOOKUP(A173,'ADM Data'!$A$2:$Q$344,15,FALSE)</f>
        <v>2.4239130000000002</v>
      </c>
      <c r="K173" s="1">
        <f>VLOOKUP(A173,'ADM Data'!$A$2:$Q$344,16,FALSE)</f>
        <v>29.727484</v>
      </c>
      <c r="L173" s="1">
        <f t="shared" si="16"/>
        <v>9172.5300000000007</v>
      </c>
      <c r="M173" s="1">
        <f t="shared" si="17"/>
        <v>300907.84999999998</v>
      </c>
      <c r="N173" s="1">
        <f t="shared" si="18"/>
        <v>181658.23999999999</v>
      </c>
      <c r="O173" s="1">
        <f t="shared" si="19"/>
        <v>41619.359378705325</v>
      </c>
      <c r="P173" s="1">
        <f t="shared" si="20"/>
        <v>53598.15</v>
      </c>
      <c r="Q173" s="1">
        <f t="shared" si="21"/>
        <v>969082.21</v>
      </c>
      <c r="R173" s="1">
        <f t="shared" si="22"/>
        <v>1556038.3393787052</v>
      </c>
      <c r="S173" s="6">
        <f t="shared" si="23"/>
        <v>113.20732700000001</v>
      </c>
    </row>
    <row r="174" spans="1:19" x14ac:dyDescent="0.25">
      <c r="A174" t="s">
        <v>441</v>
      </c>
      <c r="B174" t="s">
        <v>442</v>
      </c>
      <c r="C174" t="s">
        <v>68</v>
      </c>
      <c r="D174" s="12" t="s">
        <v>1088</v>
      </c>
      <c r="E174" s="1">
        <v>0</v>
      </c>
      <c r="F174" s="1">
        <f>VLOOKUP(A174,'ADM Data'!$A$2:$Q$344,11,FALSE)</f>
        <v>1</v>
      </c>
      <c r="G174" s="1">
        <f>VLOOKUP(A174,'ADM Data'!$A$2:$Q$344,12,FALSE)</f>
        <v>1</v>
      </c>
      <c r="H174" s="1">
        <f>VLOOKUP(A174,'ADM Data'!$A$2:$Q$344,13,FALSE)</f>
        <v>0</v>
      </c>
      <c r="I174" s="1">
        <f>VLOOKUP(A174,'ADM Data'!$A$2:$Q$344,14,FALSE)</f>
        <v>0</v>
      </c>
      <c r="J174" s="1">
        <f>VLOOKUP(A174,'ADM Data'!$A$2:$Q$344,15,FALSE)</f>
        <v>0</v>
      </c>
      <c r="K174" s="1">
        <f>VLOOKUP(A174,'ADM Data'!$A$2:$Q$344,16,FALSE)</f>
        <v>0</v>
      </c>
      <c r="L174" s="1">
        <f t="shared" si="16"/>
        <v>2006.83</v>
      </c>
      <c r="M174" s="1">
        <f t="shared" si="17"/>
        <v>5092.49</v>
      </c>
      <c r="N174" s="1">
        <f t="shared" si="18"/>
        <v>0</v>
      </c>
      <c r="O174" s="1">
        <f t="shared" si="19"/>
        <v>0</v>
      </c>
      <c r="P174" s="1">
        <f t="shared" si="20"/>
        <v>0</v>
      </c>
      <c r="Q174" s="1">
        <f t="shared" si="21"/>
        <v>0</v>
      </c>
      <c r="R174" s="1">
        <f t="shared" si="22"/>
        <v>7099.32</v>
      </c>
      <c r="S174" s="6">
        <f t="shared" si="23"/>
        <v>2</v>
      </c>
    </row>
    <row r="175" spans="1:19" x14ac:dyDescent="0.25">
      <c r="A175" t="s">
        <v>443</v>
      </c>
      <c r="B175" t="s">
        <v>444</v>
      </c>
      <c r="C175" t="s">
        <v>80</v>
      </c>
      <c r="D175" s="12" t="s">
        <v>1088</v>
      </c>
      <c r="E175" s="1">
        <v>0</v>
      </c>
      <c r="F175" s="1">
        <f>VLOOKUP(A175,'ADM Data'!$A$2:$Q$344,11,FALSE)</f>
        <v>7.266667</v>
      </c>
      <c r="G175" s="1">
        <f>VLOOKUP(A175,'ADM Data'!$A$2:$Q$344,12,FALSE)</f>
        <v>34.175758999999999</v>
      </c>
      <c r="H175" s="1">
        <f>VLOOKUP(A175,'ADM Data'!$A$2:$Q$344,13,FALSE)</f>
        <v>3.6787869999999998</v>
      </c>
      <c r="I175" s="1">
        <f>VLOOKUP(A175,'ADM Data'!$A$2:$Q$344,14,FALSE)</f>
        <v>0.61818200000000001</v>
      </c>
      <c r="J175" s="1">
        <f>VLOOKUP(A175,'ADM Data'!$A$2:$Q$344,15,FALSE)</f>
        <v>0.97575800000000001</v>
      </c>
      <c r="K175" s="1">
        <f>VLOOKUP(A175,'ADM Data'!$A$2:$Q$344,16,FALSE)</f>
        <v>1.448485</v>
      </c>
      <c r="L175" s="1">
        <f t="shared" si="16"/>
        <v>14582.98</v>
      </c>
      <c r="M175" s="1">
        <f t="shared" si="17"/>
        <v>174039.74</v>
      </c>
      <c r="N175" s="1">
        <f t="shared" si="18"/>
        <v>45008.75</v>
      </c>
      <c r="O175" s="1">
        <f t="shared" si="19"/>
        <v>10093.847384923225</v>
      </c>
      <c r="P175" s="1">
        <f t="shared" si="20"/>
        <v>21576.19</v>
      </c>
      <c r="Q175" s="1">
        <f t="shared" si="21"/>
        <v>47218.97</v>
      </c>
      <c r="R175" s="1">
        <f t="shared" si="22"/>
        <v>312520.47738492326</v>
      </c>
      <c r="S175" s="6">
        <f t="shared" si="23"/>
        <v>48.163637999999992</v>
      </c>
    </row>
    <row r="176" spans="1:19" x14ac:dyDescent="0.25">
      <c r="A176" t="s">
        <v>445</v>
      </c>
      <c r="B176" t="s">
        <v>1942</v>
      </c>
      <c r="C176" t="s">
        <v>98</v>
      </c>
      <c r="D176" s="12" t="s">
        <v>1088</v>
      </c>
      <c r="E176" s="1">
        <v>0</v>
      </c>
      <c r="F176" s="1">
        <f>VLOOKUP(A176,'ADM Data'!$A$2:$Q$344,11,FALSE)</f>
        <v>0</v>
      </c>
      <c r="G176" s="1">
        <f>VLOOKUP(A176,'ADM Data'!$A$2:$Q$344,12,FALSE)</f>
        <v>7.1472389999999999</v>
      </c>
      <c r="H176" s="1">
        <f>VLOOKUP(A176,'ADM Data'!$A$2:$Q$344,13,FALSE)</f>
        <v>9.8159999999999997E-2</v>
      </c>
      <c r="I176" s="1">
        <f>VLOOKUP(A176,'ADM Data'!$A$2:$Q$344,14,FALSE)</f>
        <v>0</v>
      </c>
      <c r="J176" s="1">
        <f>VLOOKUP(A176,'ADM Data'!$A$2:$Q$344,15,FALSE)</f>
        <v>0</v>
      </c>
      <c r="K176" s="1">
        <f>VLOOKUP(A176,'ADM Data'!$A$2:$Q$344,16,FALSE)</f>
        <v>0</v>
      </c>
      <c r="L176" s="1">
        <f t="shared" si="16"/>
        <v>0</v>
      </c>
      <c r="M176" s="1">
        <f t="shared" si="17"/>
        <v>36397.25</v>
      </c>
      <c r="N176" s="1">
        <f t="shared" si="18"/>
        <v>1200.96</v>
      </c>
      <c r="O176" s="1">
        <f t="shared" si="19"/>
        <v>0</v>
      </c>
      <c r="P176" s="1">
        <f t="shared" si="20"/>
        <v>0</v>
      </c>
      <c r="Q176" s="1">
        <f t="shared" si="21"/>
        <v>0</v>
      </c>
      <c r="R176" s="1">
        <f t="shared" si="22"/>
        <v>37598.21</v>
      </c>
      <c r="S176" s="6">
        <f t="shared" si="23"/>
        <v>7.2453989999999999</v>
      </c>
    </row>
    <row r="177" spans="1:19" x14ac:dyDescent="0.25">
      <c r="A177" t="s">
        <v>447</v>
      </c>
      <c r="B177" t="s">
        <v>448</v>
      </c>
      <c r="C177" t="s">
        <v>93</v>
      </c>
      <c r="D177" s="12" t="s">
        <v>1088</v>
      </c>
      <c r="E177" s="1">
        <v>0</v>
      </c>
      <c r="F177" s="1">
        <f>VLOOKUP(A177,'ADM Data'!$A$2:$Q$344,11,FALSE)</f>
        <v>0</v>
      </c>
      <c r="G177" s="1">
        <f>VLOOKUP(A177,'ADM Data'!$A$2:$Q$344,12,FALSE)</f>
        <v>20.787773000000001</v>
      </c>
      <c r="H177" s="1">
        <f>VLOOKUP(A177,'ADM Data'!$A$2:$Q$344,13,FALSE)</f>
        <v>2.7206109999999999</v>
      </c>
      <c r="I177" s="1">
        <f>VLOOKUP(A177,'ADM Data'!$A$2:$Q$344,14,FALSE)</f>
        <v>0</v>
      </c>
      <c r="J177" s="1">
        <f>VLOOKUP(A177,'ADM Data'!$A$2:$Q$344,15,FALSE)</f>
        <v>0</v>
      </c>
      <c r="K177" s="1">
        <f>VLOOKUP(A177,'ADM Data'!$A$2:$Q$344,16,FALSE)</f>
        <v>1</v>
      </c>
      <c r="L177" s="1">
        <f t="shared" si="16"/>
        <v>0</v>
      </c>
      <c r="M177" s="1">
        <f t="shared" si="17"/>
        <v>105861.54</v>
      </c>
      <c r="N177" s="1">
        <f t="shared" si="18"/>
        <v>33285.78</v>
      </c>
      <c r="O177" s="1">
        <f t="shared" si="19"/>
        <v>0</v>
      </c>
      <c r="P177" s="1">
        <f t="shared" si="20"/>
        <v>0</v>
      </c>
      <c r="Q177" s="1">
        <f t="shared" si="21"/>
        <v>32598.86</v>
      </c>
      <c r="R177" s="1">
        <f t="shared" si="22"/>
        <v>171746.18</v>
      </c>
      <c r="S177" s="6">
        <f t="shared" si="23"/>
        <v>24.508384</v>
      </c>
    </row>
    <row r="178" spans="1:19" x14ac:dyDescent="0.25">
      <c r="A178" t="s">
        <v>449</v>
      </c>
      <c r="B178" t="s">
        <v>1943</v>
      </c>
      <c r="C178" t="s">
        <v>93</v>
      </c>
      <c r="D178" s="12" t="s">
        <v>1088</v>
      </c>
      <c r="E178" s="1">
        <v>0</v>
      </c>
      <c r="F178" s="1">
        <f>VLOOKUP(A178,'ADM Data'!$A$2:$Q$344,11,FALSE)</f>
        <v>2.0662639999999999</v>
      </c>
      <c r="G178" s="1">
        <f>VLOOKUP(A178,'ADM Data'!$A$2:$Q$344,12,FALSE)</f>
        <v>21.162652000000001</v>
      </c>
      <c r="H178" s="1">
        <f>VLOOKUP(A178,'ADM Data'!$A$2:$Q$344,13,FALSE)</f>
        <v>0</v>
      </c>
      <c r="I178" s="1">
        <f>VLOOKUP(A178,'ADM Data'!$A$2:$Q$344,14,FALSE)</f>
        <v>1</v>
      </c>
      <c r="J178" s="1">
        <f>VLOOKUP(A178,'ADM Data'!$A$2:$Q$344,15,FALSE)</f>
        <v>0</v>
      </c>
      <c r="K178" s="1">
        <f>VLOOKUP(A178,'ADM Data'!$A$2:$Q$344,16,FALSE)</f>
        <v>2.6084329999999998</v>
      </c>
      <c r="L178" s="1">
        <f t="shared" si="16"/>
        <v>4146.6400000000003</v>
      </c>
      <c r="M178" s="1">
        <f t="shared" si="17"/>
        <v>107770.61</v>
      </c>
      <c r="N178" s="1">
        <f t="shared" si="18"/>
        <v>0</v>
      </c>
      <c r="O178" s="1">
        <f t="shared" si="19"/>
        <v>16328.277732000002</v>
      </c>
      <c r="P178" s="1">
        <f t="shared" si="20"/>
        <v>0</v>
      </c>
      <c r="Q178" s="1">
        <f t="shared" si="21"/>
        <v>85031.95</v>
      </c>
      <c r="R178" s="1">
        <f t="shared" si="22"/>
        <v>213277.477732</v>
      </c>
      <c r="S178" s="6">
        <f t="shared" si="23"/>
        <v>26.837349000000003</v>
      </c>
    </row>
    <row r="179" spans="1:19" x14ac:dyDescent="0.25">
      <c r="A179" t="s">
        <v>451</v>
      </c>
      <c r="B179" t="s">
        <v>1944</v>
      </c>
      <c r="C179" t="s">
        <v>68</v>
      </c>
      <c r="D179" s="12" t="s">
        <v>1088</v>
      </c>
      <c r="E179" s="1">
        <v>0</v>
      </c>
      <c r="F179" s="1">
        <f>VLOOKUP(A179,'ADM Data'!$A$2:$Q$344,11,FALSE)</f>
        <v>2</v>
      </c>
      <c r="G179" s="1">
        <f>VLOOKUP(A179,'ADM Data'!$A$2:$Q$344,12,FALSE)</f>
        <v>24.677215</v>
      </c>
      <c r="H179" s="1">
        <f>VLOOKUP(A179,'ADM Data'!$A$2:$Q$344,13,FALSE)</f>
        <v>3.6265830000000001</v>
      </c>
      <c r="I179" s="1">
        <f>VLOOKUP(A179,'ADM Data'!$A$2:$Q$344,14,FALSE)</f>
        <v>0</v>
      </c>
      <c r="J179" s="1">
        <f>VLOOKUP(A179,'ADM Data'!$A$2:$Q$344,15,FALSE)</f>
        <v>0</v>
      </c>
      <c r="K179" s="1">
        <f>VLOOKUP(A179,'ADM Data'!$A$2:$Q$344,16,FALSE)</f>
        <v>10.563291</v>
      </c>
      <c r="L179" s="1">
        <f t="shared" si="16"/>
        <v>4013.66</v>
      </c>
      <c r="M179" s="1">
        <f t="shared" si="17"/>
        <v>125668.49</v>
      </c>
      <c r="N179" s="1">
        <f t="shared" si="18"/>
        <v>44370.05</v>
      </c>
      <c r="O179" s="1">
        <f t="shared" si="19"/>
        <v>0</v>
      </c>
      <c r="P179" s="1">
        <f t="shared" si="20"/>
        <v>0</v>
      </c>
      <c r="Q179" s="1">
        <f t="shared" si="21"/>
        <v>344351.29</v>
      </c>
      <c r="R179" s="1">
        <f t="shared" si="22"/>
        <v>518403.49</v>
      </c>
      <c r="S179" s="6">
        <f t="shared" si="23"/>
        <v>40.867089</v>
      </c>
    </row>
    <row r="180" spans="1:19" x14ac:dyDescent="0.25">
      <c r="A180" t="s">
        <v>453</v>
      </c>
      <c r="B180" t="s">
        <v>454</v>
      </c>
      <c r="C180" t="s">
        <v>98</v>
      </c>
      <c r="D180" s="12" t="s">
        <v>1088</v>
      </c>
      <c r="E180" s="1">
        <v>0</v>
      </c>
      <c r="F180" s="1">
        <f>VLOOKUP(A180,'ADM Data'!$A$2:$Q$344,11,FALSE)</f>
        <v>3</v>
      </c>
      <c r="G180" s="1">
        <f>VLOOKUP(A180,'ADM Data'!$A$2:$Q$344,12,FALSE)</f>
        <v>14.009615</v>
      </c>
      <c r="H180" s="1">
        <f>VLOOKUP(A180,'ADM Data'!$A$2:$Q$344,13,FALSE)</f>
        <v>0</v>
      </c>
      <c r="I180" s="1">
        <f>VLOOKUP(A180,'ADM Data'!$A$2:$Q$344,14,FALSE)</f>
        <v>0</v>
      </c>
      <c r="J180" s="1">
        <f>VLOOKUP(A180,'ADM Data'!$A$2:$Q$344,15,FALSE)</f>
        <v>6.25E-2</v>
      </c>
      <c r="K180" s="1">
        <f>VLOOKUP(A180,'ADM Data'!$A$2:$Q$344,16,FALSE)</f>
        <v>0.69230800000000003</v>
      </c>
      <c r="L180" s="1">
        <f t="shared" si="16"/>
        <v>6020.5</v>
      </c>
      <c r="M180" s="1">
        <f t="shared" si="17"/>
        <v>71343.839999999997</v>
      </c>
      <c r="N180" s="1">
        <f t="shared" si="18"/>
        <v>0</v>
      </c>
      <c r="O180" s="1">
        <f t="shared" si="19"/>
        <v>0</v>
      </c>
      <c r="P180" s="1">
        <f t="shared" si="20"/>
        <v>1382.01</v>
      </c>
      <c r="Q180" s="1">
        <f t="shared" si="21"/>
        <v>22568.45</v>
      </c>
      <c r="R180" s="1">
        <f t="shared" si="22"/>
        <v>101314.79999999999</v>
      </c>
      <c r="S180" s="6">
        <f t="shared" si="23"/>
        <v>17.764423000000001</v>
      </c>
    </row>
    <row r="181" spans="1:19" x14ac:dyDescent="0.25">
      <c r="A181" t="s">
        <v>455</v>
      </c>
      <c r="B181" t="s">
        <v>1945</v>
      </c>
      <c r="C181" t="s">
        <v>93</v>
      </c>
      <c r="D181" s="12" t="s">
        <v>1088</v>
      </c>
      <c r="E181" s="1">
        <v>0</v>
      </c>
      <c r="F181" s="1">
        <f>VLOOKUP(A181,'ADM Data'!$A$2:$Q$344,11,FALSE)</f>
        <v>1.740964</v>
      </c>
      <c r="G181" s="1">
        <f>VLOOKUP(A181,'ADM Data'!$A$2:$Q$344,12,FALSE)</f>
        <v>16.207816999999999</v>
      </c>
      <c r="H181" s="1">
        <f>VLOOKUP(A181,'ADM Data'!$A$2:$Q$344,13,FALSE)</f>
        <v>0.95180699999999996</v>
      </c>
      <c r="I181" s="1">
        <f>VLOOKUP(A181,'ADM Data'!$A$2:$Q$344,14,FALSE)</f>
        <v>0</v>
      </c>
      <c r="J181" s="1">
        <f>VLOOKUP(A181,'ADM Data'!$A$2:$Q$344,15,FALSE)</f>
        <v>0</v>
      </c>
      <c r="K181" s="1">
        <f>VLOOKUP(A181,'ADM Data'!$A$2:$Q$344,16,FALSE)</f>
        <v>1.807229</v>
      </c>
      <c r="L181" s="1">
        <f t="shared" si="16"/>
        <v>3493.82</v>
      </c>
      <c r="M181" s="1">
        <f t="shared" si="17"/>
        <v>82538.16</v>
      </c>
      <c r="N181" s="1">
        <f t="shared" si="18"/>
        <v>11645.04</v>
      </c>
      <c r="O181" s="1">
        <f t="shared" si="19"/>
        <v>0</v>
      </c>
      <c r="P181" s="1">
        <f t="shared" si="20"/>
        <v>0</v>
      </c>
      <c r="Q181" s="1">
        <f t="shared" si="21"/>
        <v>58913.61</v>
      </c>
      <c r="R181" s="1">
        <f t="shared" si="22"/>
        <v>156590.63</v>
      </c>
      <c r="S181" s="6">
        <f t="shared" si="23"/>
        <v>20.707816999999995</v>
      </c>
    </row>
    <row r="182" spans="1:19" x14ac:dyDescent="0.25">
      <c r="A182" t="s">
        <v>457</v>
      </c>
      <c r="B182" t="s">
        <v>1946</v>
      </c>
      <c r="C182" t="s">
        <v>80</v>
      </c>
      <c r="D182" s="12" t="s">
        <v>1088</v>
      </c>
      <c r="E182" s="1">
        <v>0</v>
      </c>
      <c r="F182" s="1">
        <f>VLOOKUP(A182,'ADM Data'!$A$2:$Q$344,11,FALSE)</f>
        <v>0</v>
      </c>
      <c r="G182" s="1">
        <f>VLOOKUP(A182,'ADM Data'!$A$2:$Q$344,12,FALSE)</f>
        <v>16.360406999999999</v>
      </c>
      <c r="H182" s="1">
        <f>VLOOKUP(A182,'ADM Data'!$A$2:$Q$344,13,FALSE)</f>
        <v>0</v>
      </c>
      <c r="I182" s="1">
        <f>VLOOKUP(A182,'ADM Data'!$A$2:$Q$344,14,FALSE)</f>
        <v>0</v>
      </c>
      <c r="J182" s="1">
        <f>VLOOKUP(A182,'ADM Data'!$A$2:$Q$344,15,FALSE)</f>
        <v>0</v>
      </c>
      <c r="K182" s="1">
        <f>VLOOKUP(A182,'ADM Data'!$A$2:$Q$344,16,FALSE)</f>
        <v>0.50253800000000004</v>
      </c>
      <c r="L182" s="1">
        <f t="shared" si="16"/>
        <v>0</v>
      </c>
      <c r="M182" s="1">
        <f t="shared" si="17"/>
        <v>83315.22</v>
      </c>
      <c r="N182" s="1">
        <f t="shared" si="18"/>
        <v>0</v>
      </c>
      <c r="O182" s="1">
        <f t="shared" si="19"/>
        <v>0</v>
      </c>
      <c r="P182" s="1">
        <f t="shared" si="20"/>
        <v>0</v>
      </c>
      <c r="Q182" s="1">
        <f t="shared" si="21"/>
        <v>16382.17</v>
      </c>
      <c r="R182" s="1">
        <f t="shared" si="22"/>
        <v>99697.39</v>
      </c>
      <c r="S182" s="6">
        <f t="shared" si="23"/>
        <v>16.862945</v>
      </c>
    </row>
    <row r="183" spans="1:19" x14ac:dyDescent="0.25">
      <c r="A183" t="s">
        <v>459</v>
      </c>
      <c r="B183" t="s">
        <v>1947</v>
      </c>
      <c r="C183" t="s">
        <v>72</v>
      </c>
      <c r="D183" s="12" t="s">
        <v>1088</v>
      </c>
      <c r="E183" s="1">
        <v>0</v>
      </c>
      <c r="F183" s="1">
        <f>VLOOKUP(A183,'ADM Data'!$A$2:$Q$344,11,FALSE)</f>
        <v>0.64327500000000004</v>
      </c>
      <c r="G183" s="1">
        <f>VLOOKUP(A183,'ADM Data'!$A$2:$Q$344,12,FALSE)</f>
        <v>6.5964910000000003</v>
      </c>
      <c r="H183" s="1">
        <f>VLOOKUP(A183,'ADM Data'!$A$2:$Q$344,13,FALSE)</f>
        <v>2</v>
      </c>
      <c r="I183" s="1">
        <f>VLOOKUP(A183,'ADM Data'!$A$2:$Q$344,14,FALSE)</f>
        <v>0</v>
      </c>
      <c r="J183" s="1">
        <f>VLOOKUP(A183,'ADM Data'!$A$2:$Q$344,15,FALSE)</f>
        <v>0</v>
      </c>
      <c r="K183" s="1">
        <f>VLOOKUP(A183,'ADM Data'!$A$2:$Q$344,16,FALSE)</f>
        <v>0.92397700000000005</v>
      </c>
      <c r="L183" s="1">
        <f t="shared" si="16"/>
        <v>1290.94</v>
      </c>
      <c r="M183" s="1">
        <f t="shared" si="17"/>
        <v>33592.57</v>
      </c>
      <c r="N183" s="1">
        <f t="shared" si="18"/>
        <v>24469.34</v>
      </c>
      <c r="O183" s="1">
        <f t="shared" si="19"/>
        <v>0</v>
      </c>
      <c r="P183" s="1">
        <f t="shared" si="20"/>
        <v>0</v>
      </c>
      <c r="Q183" s="1">
        <f t="shared" si="21"/>
        <v>30120.6</v>
      </c>
      <c r="R183" s="1">
        <f t="shared" si="22"/>
        <v>89473.450000000012</v>
      </c>
      <c r="S183" s="6">
        <f t="shared" si="23"/>
        <v>10.163743</v>
      </c>
    </row>
    <row r="184" spans="1:19" x14ac:dyDescent="0.25">
      <c r="A184" t="s">
        <v>461</v>
      </c>
      <c r="B184" t="s">
        <v>462</v>
      </c>
      <c r="C184" t="s">
        <v>80</v>
      </c>
      <c r="D184" s="12" t="s">
        <v>1088</v>
      </c>
      <c r="E184" s="1">
        <v>0</v>
      </c>
      <c r="F184" s="1">
        <f>VLOOKUP(A184,'ADM Data'!$A$2:$Q$344,11,FALSE)</f>
        <v>1.1625289999999999</v>
      </c>
      <c r="G184" s="1">
        <f>VLOOKUP(A184,'ADM Data'!$A$2:$Q$344,12,FALSE)</f>
        <v>19.425149999999999</v>
      </c>
      <c r="H184" s="1">
        <f>VLOOKUP(A184,'ADM Data'!$A$2:$Q$344,13,FALSE)</f>
        <v>0</v>
      </c>
      <c r="I184" s="1">
        <f>VLOOKUP(A184,'ADM Data'!$A$2:$Q$344,14,FALSE)</f>
        <v>0</v>
      </c>
      <c r="J184" s="1">
        <f>VLOOKUP(A184,'ADM Data'!$A$2:$Q$344,15,FALSE)</f>
        <v>0</v>
      </c>
      <c r="K184" s="1">
        <f>VLOOKUP(A184,'ADM Data'!$A$2:$Q$344,16,FALSE)</f>
        <v>0</v>
      </c>
      <c r="L184" s="1">
        <f t="shared" si="16"/>
        <v>2333</v>
      </c>
      <c r="M184" s="1">
        <f t="shared" si="17"/>
        <v>98922.4</v>
      </c>
      <c r="N184" s="1">
        <f t="shared" si="18"/>
        <v>0</v>
      </c>
      <c r="O184" s="1">
        <f t="shared" si="19"/>
        <v>0</v>
      </c>
      <c r="P184" s="1">
        <f t="shared" si="20"/>
        <v>0</v>
      </c>
      <c r="Q184" s="1">
        <f t="shared" si="21"/>
        <v>0</v>
      </c>
      <c r="R184" s="1">
        <f t="shared" si="22"/>
        <v>101255.4</v>
      </c>
      <c r="S184" s="6">
        <f t="shared" si="23"/>
        <v>20.587678999999998</v>
      </c>
    </row>
    <row r="185" spans="1:19" x14ac:dyDescent="0.25">
      <c r="A185" t="s">
        <v>463</v>
      </c>
      <c r="B185" t="s">
        <v>464</v>
      </c>
      <c r="C185" t="s">
        <v>68</v>
      </c>
      <c r="D185" s="12" t="s">
        <v>1088</v>
      </c>
      <c r="E185" s="1">
        <v>0</v>
      </c>
      <c r="F185" s="1">
        <f>VLOOKUP(A185,'ADM Data'!$A$2:$Q$344,11,FALSE)</f>
        <v>6.4251009999999997</v>
      </c>
      <c r="G185" s="1">
        <f>VLOOKUP(A185,'ADM Data'!$A$2:$Q$344,12,FALSE)</f>
        <v>49.671320999999999</v>
      </c>
      <c r="H185" s="1">
        <f>VLOOKUP(A185,'ADM Data'!$A$2:$Q$344,13,FALSE)</f>
        <v>4.7692310000000004</v>
      </c>
      <c r="I185" s="1">
        <f>VLOOKUP(A185,'ADM Data'!$A$2:$Q$344,14,FALSE)</f>
        <v>0</v>
      </c>
      <c r="J185" s="1">
        <f>VLOOKUP(A185,'ADM Data'!$A$2:$Q$344,15,FALSE)</f>
        <v>0</v>
      </c>
      <c r="K185" s="1">
        <f>VLOOKUP(A185,'ADM Data'!$A$2:$Q$344,16,FALSE)</f>
        <v>24.362348000000001</v>
      </c>
      <c r="L185" s="1">
        <f t="shared" si="16"/>
        <v>12894.1</v>
      </c>
      <c r="M185" s="1">
        <f t="shared" si="17"/>
        <v>252950.75</v>
      </c>
      <c r="N185" s="1">
        <f t="shared" si="18"/>
        <v>58349.97</v>
      </c>
      <c r="O185" s="1">
        <f t="shared" si="19"/>
        <v>0</v>
      </c>
      <c r="P185" s="1">
        <f t="shared" si="20"/>
        <v>0</v>
      </c>
      <c r="Q185" s="1">
        <f t="shared" si="21"/>
        <v>794184.87</v>
      </c>
      <c r="R185" s="1">
        <f t="shared" si="22"/>
        <v>1118379.69</v>
      </c>
      <c r="S185" s="6">
        <f t="shared" si="23"/>
        <v>85.228000999999992</v>
      </c>
    </row>
    <row r="186" spans="1:19" x14ac:dyDescent="0.25">
      <c r="A186" t="s">
        <v>465</v>
      </c>
      <c r="B186" t="s">
        <v>466</v>
      </c>
      <c r="C186" t="s">
        <v>80</v>
      </c>
      <c r="D186" s="12" t="s">
        <v>1088</v>
      </c>
      <c r="E186" s="1">
        <v>0</v>
      </c>
      <c r="F186" s="1">
        <f>VLOOKUP(A186,'ADM Data'!$A$2:$Q$344,11,FALSE)</f>
        <v>1.864706</v>
      </c>
      <c r="G186" s="1">
        <f>VLOOKUP(A186,'ADM Data'!$A$2:$Q$344,12,FALSE)</f>
        <v>33.344385000000003</v>
      </c>
      <c r="H186" s="1">
        <f>VLOOKUP(A186,'ADM Data'!$A$2:$Q$344,13,FALSE)</f>
        <v>2.9705889999999999</v>
      </c>
      <c r="I186" s="1">
        <f>VLOOKUP(A186,'ADM Data'!$A$2:$Q$344,14,FALSE)</f>
        <v>1</v>
      </c>
      <c r="J186" s="1">
        <f>VLOOKUP(A186,'ADM Data'!$A$2:$Q$344,15,FALSE)</f>
        <v>1</v>
      </c>
      <c r="K186" s="1">
        <f>VLOOKUP(A186,'ADM Data'!$A$2:$Q$344,16,FALSE)</f>
        <v>2</v>
      </c>
      <c r="L186" s="1">
        <f t="shared" si="16"/>
        <v>3742.15</v>
      </c>
      <c r="M186" s="1">
        <f t="shared" si="17"/>
        <v>169805.97</v>
      </c>
      <c r="N186" s="1">
        <f t="shared" si="18"/>
        <v>36344.18</v>
      </c>
      <c r="O186" s="1">
        <f t="shared" si="19"/>
        <v>16328.277732000002</v>
      </c>
      <c r="P186" s="1">
        <f t="shared" si="20"/>
        <v>22112.240000000002</v>
      </c>
      <c r="Q186" s="1">
        <f t="shared" si="21"/>
        <v>65197.73</v>
      </c>
      <c r="R186" s="1">
        <f t="shared" si="22"/>
        <v>313530.54773199995</v>
      </c>
      <c r="S186" s="6">
        <f t="shared" si="23"/>
        <v>42.179679999999998</v>
      </c>
    </row>
    <row r="187" spans="1:19" x14ac:dyDescent="0.25">
      <c r="A187" t="s">
        <v>467</v>
      </c>
      <c r="B187" t="s">
        <v>1948</v>
      </c>
      <c r="C187" t="s">
        <v>469</v>
      </c>
      <c r="D187" s="12" t="s">
        <v>2051</v>
      </c>
      <c r="E187" s="1">
        <v>0</v>
      </c>
      <c r="F187" s="1">
        <f>VLOOKUP(A187,'ADM Data'!$A$2:$Q$344,11,FALSE)</f>
        <v>13.188571</v>
      </c>
      <c r="G187" s="1">
        <f>VLOOKUP(A187,'ADM Data'!$A$2:$Q$344,12,FALSE)</f>
        <v>60.753767000000003</v>
      </c>
      <c r="H187" s="1">
        <f>VLOOKUP(A187,'ADM Data'!$A$2:$Q$344,13,FALSE)</f>
        <v>4</v>
      </c>
      <c r="I187" s="1">
        <f>VLOOKUP(A187,'ADM Data'!$A$2:$Q$344,14,FALSE)</f>
        <v>0</v>
      </c>
      <c r="J187" s="1">
        <f>VLOOKUP(A187,'ADM Data'!$A$2:$Q$344,15,FALSE)</f>
        <v>0.37714300000000001</v>
      </c>
      <c r="K187" s="1">
        <f>VLOOKUP(A187,'ADM Data'!$A$2:$Q$344,16,FALSE)</f>
        <v>11.754286</v>
      </c>
      <c r="L187" s="1">
        <f t="shared" si="16"/>
        <v>26467.25</v>
      </c>
      <c r="M187" s="1">
        <f t="shared" si="17"/>
        <v>309388</v>
      </c>
      <c r="N187" s="1">
        <f t="shared" si="18"/>
        <v>48938.68</v>
      </c>
      <c r="O187" s="1">
        <f t="shared" si="19"/>
        <v>0</v>
      </c>
      <c r="P187" s="1">
        <f t="shared" si="20"/>
        <v>8339.48</v>
      </c>
      <c r="Q187" s="1">
        <f t="shared" si="21"/>
        <v>383176.37</v>
      </c>
      <c r="R187" s="1">
        <f t="shared" si="22"/>
        <v>776309.78</v>
      </c>
      <c r="S187" s="6">
        <f t="shared" si="23"/>
        <v>90.073767000000004</v>
      </c>
    </row>
    <row r="188" spans="1:19" x14ac:dyDescent="0.25">
      <c r="A188" t="s">
        <v>470</v>
      </c>
      <c r="B188" t="s">
        <v>471</v>
      </c>
      <c r="C188" t="s">
        <v>93</v>
      </c>
      <c r="D188" s="12" t="s">
        <v>1088</v>
      </c>
      <c r="E188" s="1">
        <v>0</v>
      </c>
      <c r="F188" s="1">
        <f>VLOOKUP(A188,'ADM Data'!$A$2:$Q$344,11,FALSE)</f>
        <v>21.495388999999999</v>
      </c>
      <c r="G188" s="1">
        <f>VLOOKUP(A188,'ADM Data'!$A$2:$Q$344,12,FALSE)</f>
        <v>103.190467</v>
      </c>
      <c r="H188" s="1">
        <f>VLOOKUP(A188,'ADM Data'!$A$2:$Q$344,13,FALSE)</f>
        <v>6.8421050000000001</v>
      </c>
      <c r="I188" s="1">
        <f>VLOOKUP(A188,'ADM Data'!$A$2:$Q$344,14,FALSE)</f>
        <v>0</v>
      </c>
      <c r="J188" s="1">
        <f>VLOOKUP(A188,'ADM Data'!$A$2:$Q$344,15,FALSE)</f>
        <v>1.099415</v>
      </c>
      <c r="K188" s="1">
        <f>VLOOKUP(A188,'ADM Data'!$A$2:$Q$344,16,FALSE)</f>
        <v>10.270567</v>
      </c>
      <c r="L188" s="1">
        <f t="shared" si="16"/>
        <v>43137.64</v>
      </c>
      <c r="M188" s="1">
        <f t="shared" si="17"/>
        <v>525496.51</v>
      </c>
      <c r="N188" s="1">
        <f t="shared" si="18"/>
        <v>83710.899999999994</v>
      </c>
      <c r="O188" s="1">
        <f t="shared" si="19"/>
        <v>0</v>
      </c>
      <c r="P188" s="1">
        <f t="shared" si="20"/>
        <v>24310.53</v>
      </c>
      <c r="Q188" s="1">
        <f t="shared" si="21"/>
        <v>334808.82</v>
      </c>
      <c r="R188" s="1">
        <f t="shared" si="22"/>
        <v>1011464.4000000001</v>
      </c>
      <c r="S188" s="6">
        <f t="shared" si="23"/>
        <v>142.897943</v>
      </c>
    </row>
    <row r="189" spans="1:19" x14ac:dyDescent="0.25">
      <c r="A189" t="s">
        <v>472</v>
      </c>
      <c r="B189" t="s">
        <v>1949</v>
      </c>
      <c r="C189" t="s">
        <v>135</v>
      </c>
      <c r="D189" s="12" t="s">
        <v>1088</v>
      </c>
      <c r="E189" s="1">
        <v>0</v>
      </c>
      <c r="F189" s="1">
        <f>VLOOKUP(A189,'ADM Data'!$A$2:$Q$344,11,FALSE)</f>
        <v>0</v>
      </c>
      <c r="G189" s="1">
        <f>VLOOKUP(A189,'ADM Data'!$A$2:$Q$344,12,FALSE)</f>
        <v>22.650347</v>
      </c>
      <c r="H189" s="1">
        <f>VLOOKUP(A189,'ADM Data'!$A$2:$Q$344,13,FALSE)</f>
        <v>5.9057690000000003</v>
      </c>
      <c r="I189" s="1">
        <f>VLOOKUP(A189,'ADM Data'!$A$2:$Q$344,14,FALSE)</f>
        <v>0</v>
      </c>
      <c r="J189" s="1">
        <f>VLOOKUP(A189,'ADM Data'!$A$2:$Q$344,15,FALSE)</f>
        <v>0</v>
      </c>
      <c r="K189" s="1">
        <f>VLOOKUP(A189,'ADM Data'!$A$2:$Q$344,16,FALSE)</f>
        <v>0</v>
      </c>
      <c r="L189" s="1">
        <f t="shared" si="16"/>
        <v>0</v>
      </c>
      <c r="M189" s="1">
        <f t="shared" si="17"/>
        <v>115346.68</v>
      </c>
      <c r="N189" s="1">
        <f t="shared" si="18"/>
        <v>72255.14</v>
      </c>
      <c r="O189" s="1">
        <f t="shared" si="19"/>
        <v>0</v>
      </c>
      <c r="P189" s="1">
        <f t="shared" si="20"/>
        <v>0</v>
      </c>
      <c r="Q189" s="1">
        <f t="shared" si="21"/>
        <v>0</v>
      </c>
      <c r="R189" s="1">
        <f t="shared" si="22"/>
        <v>187601.82</v>
      </c>
      <c r="S189" s="6">
        <f t="shared" si="23"/>
        <v>28.556115999999999</v>
      </c>
    </row>
    <row r="190" spans="1:19" x14ac:dyDescent="0.25">
      <c r="A190" t="s">
        <v>474</v>
      </c>
      <c r="B190" t="s">
        <v>475</v>
      </c>
      <c r="C190" t="s">
        <v>80</v>
      </c>
      <c r="D190" s="12" t="s">
        <v>1088</v>
      </c>
      <c r="E190" s="1">
        <v>0</v>
      </c>
      <c r="F190" s="1">
        <f>VLOOKUP(A190,'ADM Data'!$A$2:$Q$344,11,FALSE)</f>
        <v>0</v>
      </c>
      <c r="G190" s="1">
        <f>VLOOKUP(A190,'ADM Data'!$A$2:$Q$344,12,FALSE)</f>
        <v>18.221696999999999</v>
      </c>
      <c r="H190" s="1">
        <f>VLOOKUP(A190,'ADM Data'!$A$2:$Q$344,13,FALSE)</f>
        <v>0</v>
      </c>
      <c r="I190" s="1">
        <f>VLOOKUP(A190,'ADM Data'!$A$2:$Q$344,14,FALSE)</f>
        <v>0</v>
      </c>
      <c r="J190" s="1">
        <f>VLOOKUP(A190,'ADM Data'!$A$2:$Q$344,15,FALSE)</f>
        <v>0</v>
      </c>
      <c r="K190" s="1">
        <f>VLOOKUP(A190,'ADM Data'!$A$2:$Q$344,16,FALSE)</f>
        <v>0</v>
      </c>
      <c r="L190" s="1">
        <f t="shared" si="16"/>
        <v>0</v>
      </c>
      <c r="M190" s="1">
        <f t="shared" si="17"/>
        <v>92793.82</v>
      </c>
      <c r="N190" s="1">
        <f t="shared" si="18"/>
        <v>0</v>
      </c>
      <c r="O190" s="1">
        <f t="shared" si="19"/>
        <v>0</v>
      </c>
      <c r="P190" s="1">
        <f t="shared" si="20"/>
        <v>0</v>
      </c>
      <c r="Q190" s="1">
        <f t="shared" si="21"/>
        <v>0</v>
      </c>
      <c r="R190" s="1">
        <f t="shared" si="22"/>
        <v>92793.82</v>
      </c>
      <c r="S190" s="6">
        <f t="shared" si="23"/>
        <v>18.221696999999999</v>
      </c>
    </row>
    <row r="191" spans="1:19" x14ac:dyDescent="0.25">
      <c r="A191" t="s">
        <v>476</v>
      </c>
      <c r="B191" t="s">
        <v>1950</v>
      </c>
      <c r="C191" t="s">
        <v>80</v>
      </c>
      <c r="D191" s="12" t="s">
        <v>1088</v>
      </c>
      <c r="E191" s="1">
        <v>0</v>
      </c>
      <c r="F191" s="1">
        <f>VLOOKUP(A191,'ADM Data'!$A$2:$Q$344,11,FALSE)</f>
        <v>0</v>
      </c>
      <c r="G191" s="1">
        <f>VLOOKUP(A191,'ADM Data'!$A$2:$Q$344,12,FALSE)</f>
        <v>21.288772999999999</v>
      </c>
      <c r="H191" s="1">
        <f>VLOOKUP(A191,'ADM Data'!$A$2:$Q$344,13,FALSE)</f>
        <v>1</v>
      </c>
      <c r="I191" s="1">
        <f>VLOOKUP(A191,'ADM Data'!$A$2:$Q$344,14,FALSE)</f>
        <v>0</v>
      </c>
      <c r="J191" s="1">
        <f>VLOOKUP(A191,'ADM Data'!$A$2:$Q$344,15,FALSE)</f>
        <v>0</v>
      </c>
      <c r="K191" s="1">
        <f>VLOOKUP(A191,'ADM Data'!$A$2:$Q$344,16,FALSE)</f>
        <v>1.857755</v>
      </c>
      <c r="L191" s="1">
        <f t="shared" si="16"/>
        <v>0</v>
      </c>
      <c r="M191" s="1">
        <f t="shared" si="17"/>
        <v>108412.88</v>
      </c>
      <c r="N191" s="1">
        <f t="shared" si="18"/>
        <v>12234.67</v>
      </c>
      <c r="O191" s="1">
        <f t="shared" si="19"/>
        <v>0</v>
      </c>
      <c r="P191" s="1">
        <f t="shared" si="20"/>
        <v>0</v>
      </c>
      <c r="Q191" s="1">
        <f t="shared" si="21"/>
        <v>60560.7</v>
      </c>
      <c r="R191" s="1">
        <f t="shared" si="22"/>
        <v>181208.25</v>
      </c>
      <c r="S191" s="6">
        <f t="shared" si="23"/>
        <v>24.146528</v>
      </c>
    </row>
    <row r="192" spans="1:19" x14ac:dyDescent="0.25">
      <c r="A192" t="s">
        <v>478</v>
      </c>
      <c r="B192" t="s">
        <v>479</v>
      </c>
      <c r="C192" t="s">
        <v>98</v>
      </c>
      <c r="D192" s="12" t="s">
        <v>1088</v>
      </c>
      <c r="E192" s="1">
        <v>0</v>
      </c>
      <c r="F192" s="1">
        <f>VLOOKUP(A192,'ADM Data'!$A$2:$Q$344,11,FALSE)</f>
        <v>0</v>
      </c>
      <c r="G192" s="1">
        <f>VLOOKUP(A192,'ADM Data'!$A$2:$Q$344,12,FALSE)</f>
        <v>35.411513999999997</v>
      </c>
      <c r="H192" s="1">
        <f>VLOOKUP(A192,'ADM Data'!$A$2:$Q$344,13,FALSE)</f>
        <v>1.130952</v>
      </c>
      <c r="I192" s="1">
        <f>VLOOKUP(A192,'ADM Data'!$A$2:$Q$344,14,FALSE)</f>
        <v>0</v>
      </c>
      <c r="J192" s="1">
        <f>VLOOKUP(A192,'ADM Data'!$A$2:$Q$344,15,FALSE)</f>
        <v>3</v>
      </c>
      <c r="K192" s="1">
        <f>VLOOKUP(A192,'ADM Data'!$A$2:$Q$344,16,FALSE)</f>
        <v>3.9047610000000001</v>
      </c>
      <c r="L192" s="1">
        <f t="shared" si="16"/>
        <v>0</v>
      </c>
      <c r="M192" s="1">
        <f t="shared" si="17"/>
        <v>180332.81</v>
      </c>
      <c r="N192" s="1">
        <f t="shared" si="18"/>
        <v>13836.82</v>
      </c>
      <c r="O192" s="1">
        <f t="shared" si="19"/>
        <v>0</v>
      </c>
      <c r="P192" s="1">
        <f t="shared" si="20"/>
        <v>66336.72</v>
      </c>
      <c r="Q192" s="1">
        <f t="shared" si="21"/>
        <v>127290.77</v>
      </c>
      <c r="R192" s="1">
        <f t="shared" si="22"/>
        <v>387797.12</v>
      </c>
      <c r="S192" s="6">
        <f t="shared" si="23"/>
        <v>43.447226999999998</v>
      </c>
    </row>
    <row r="193" spans="1:19" x14ac:dyDescent="0.25">
      <c r="A193" t="s">
        <v>480</v>
      </c>
      <c r="B193" t="s">
        <v>1951</v>
      </c>
      <c r="C193" t="s">
        <v>108</v>
      </c>
      <c r="D193" s="12" t="s">
        <v>2051</v>
      </c>
      <c r="E193" s="1">
        <v>0</v>
      </c>
      <c r="F193" s="1">
        <f>VLOOKUP(A193,'ADM Data'!$A$2:$Q$344,11,FALSE)</f>
        <v>0</v>
      </c>
      <c r="G193" s="1">
        <f>VLOOKUP(A193,'ADM Data'!$A$2:$Q$344,12,FALSE)</f>
        <v>40.770114999999997</v>
      </c>
      <c r="H193" s="1">
        <f>VLOOKUP(A193,'ADM Data'!$A$2:$Q$344,13,FALSE)</f>
        <v>4</v>
      </c>
      <c r="I193" s="1">
        <f>VLOOKUP(A193,'ADM Data'!$A$2:$Q$344,14,FALSE)</f>
        <v>3.5459770000000002</v>
      </c>
      <c r="J193" s="1">
        <f>VLOOKUP(A193,'ADM Data'!$A$2:$Q$344,15,FALSE)</f>
        <v>0</v>
      </c>
      <c r="K193" s="1">
        <f>VLOOKUP(A193,'ADM Data'!$A$2:$Q$344,16,FALSE)</f>
        <v>5.2356319999999998</v>
      </c>
      <c r="L193" s="1">
        <f t="shared" si="16"/>
        <v>0</v>
      </c>
      <c r="M193" s="1">
        <f t="shared" si="17"/>
        <v>207621.44</v>
      </c>
      <c r="N193" s="1">
        <f t="shared" si="18"/>
        <v>48938.68</v>
      </c>
      <c r="O193" s="1">
        <f t="shared" si="19"/>
        <v>57899.697287284172</v>
      </c>
      <c r="P193" s="1">
        <f t="shared" si="20"/>
        <v>0</v>
      </c>
      <c r="Q193" s="1">
        <f t="shared" si="21"/>
        <v>170675.66</v>
      </c>
      <c r="R193" s="1">
        <f t="shared" si="22"/>
        <v>485135.47728728421</v>
      </c>
      <c r="S193" s="6">
        <f t="shared" si="23"/>
        <v>53.551724</v>
      </c>
    </row>
    <row r="194" spans="1:19" s="33" customFormat="1" x14ac:dyDescent="0.25">
      <c r="A194" s="33" t="s">
        <v>482</v>
      </c>
      <c r="B194" s="33" t="s">
        <v>483</v>
      </c>
      <c r="C194" s="33" t="s">
        <v>93</v>
      </c>
      <c r="D194" s="34" t="s">
        <v>1088</v>
      </c>
      <c r="E194" s="36">
        <v>0</v>
      </c>
      <c r="F194" s="1">
        <f>VLOOKUP(A194,'ADM Data'!$A$2:$Q$344,11,FALSE)</f>
        <v>1.4176470000000001</v>
      </c>
      <c r="G194" s="1">
        <f>VLOOKUP(A194,'ADM Data'!$A$2:$Q$344,12,FALSE)</f>
        <v>7.1</v>
      </c>
      <c r="H194" s="1">
        <f>VLOOKUP(A194,'ADM Data'!$A$2:$Q$344,13,FALSE)</f>
        <v>1.5117640000000001</v>
      </c>
      <c r="I194" s="1">
        <f>VLOOKUP(A194,'ADM Data'!$A$2:$Q$344,14,FALSE)</f>
        <v>0</v>
      </c>
      <c r="J194" s="1">
        <f>VLOOKUP(A194,'ADM Data'!$A$2:$Q$344,15,FALSE)</f>
        <v>0</v>
      </c>
      <c r="K194" s="1">
        <f>VLOOKUP(A194,'ADM Data'!$A$2:$Q$344,16,FALSE)</f>
        <v>0</v>
      </c>
      <c r="L194" s="36">
        <f t="shared" si="16"/>
        <v>2844.98</v>
      </c>
      <c r="M194" s="36">
        <f t="shared" si="17"/>
        <v>36156.68</v>
      </c>
      <c r="N194" s="36">
        <f t="shared" si="18"/>
        <v>18495.93</v>
      </c>
      <c r="O194" s="36">
        <f t="shared" si="19"/>
        <v>0</v>
      </c>
      <c r="P194" s="36">
        <f t="shared" si="20"/>
        <v>0</v>
      </c>
      <c r="Q194" s="36">
        <f t="shared" si="21"/>
        <v>0</v>
      </c>
      <c r="R194" s="36">
        <f t="shared" si="22"/>
        <v>57497.590000000004</v>
      </c>
      <c r="S194" s="228">
        <f t="shared" si="23"/>
        <v>10.029411</v>
      </c>
    </row>
    <row r="195" spans="1:19" x14ac:dyDescent="0.25">
      <c r="A195" t="s">
        <v>484</v>
      </c>
      <c r="B195" t="s">
        <v>485</v>
      </c>
      <c r="C195" t="s">
        <v>93</v>
      </c>
      <c r="D195" s="12" t="s">
        <v>1088</v>
      </c>
      <c r="E195" s="1">
        <v>0</v>
      </c>
      <c r="F195" s="1">
        <f>VLOOKUP(A195,'ADM Data'!$A$2:$Q$344,11,FALSE)</f>
        <v>1.84456</v>
      </c>
      <c r="G195" s="1">
        <f>VLOOKUP(A195,'ADM Data'!$A$2:$Q$344,12,FALSE)</f>
        <v>69.085755000000006</v>
      </c>
      <c r="H195" s="1">
        <f>VLOOKUP(A195,'ADM Data'!$A$2:$Q$344,13,FALSE)</f>
        <v>8.9740939999999991</v>
      </c>
      <c r="I195" s="1">
        <f>VLOOKUP(A195,'ADM Data'!$A$2:$Q$344,14,FALSE)</f>
        <v>2</v>
      </c>
      <c r="J195" s="1">
        <f>VLOOKUP(A195,'ADM Data'!$A$2:$Q$344,15,FALSE)</f>
        <v>0</v>
      </c>
      <c r="K195" s="1">
        <f>VLOOKUP(A195,'ADM Data'!$A$2:$Q$344,16,FALSE)</f>
        <v>3.5388600000000001</v>
      </c>
      <c r="L195" s="1">
        <f t="shared" si="16"/>
        <v>3701.72</v>
      </c>
      <c r="M195" s="1">
        <f t="shared" si="17"/>
        <v>351818.57</v>
      </c>
      <c r="N195" s="1">
        <f t="shared" si="18"/>
        <v>109795.08</v>
      </c>
      <c r="O195" s="1">
        <f t="shared" si="19"/>
        <v>32656.555464000005</v>
      </c>
      <c r="P195" s="1">
        <f t="shared" si="20"/>
        <v>0</v>
      </c>
      <c r="Q195" s="1">
        <f t="shared" si="21"/>
        <v>115362.82</v>
      </c>
      <c r="R195" s="1">
        <f t="shared" si="22"/>
        <v>613334.74546399992</v>
      </c>
      <c r="S195" s="6">
        <f t="shared" si="23"/>
        <v>85.443269000000001</v>
      </c>
    </row>
    <row r="196" spans="1:19" x14ac:dyDescent="0.25">
      <c r="A196" t="s">
        <v>486</v>
      </c>
      <c r="B196" t="s">
        <v>487</v>
      </c>
      <c r="C196" t="s">
        <v>80</v>
      </c>
      <c r="D196" s="12" t="s">
        <v>1088</v>
      </c>
      <c r="E196" s="1">
        <v>0</v>
      </c>
      <c r="F196" s="1">
        <f>VLOOKUP(A196,'ADM Data'!$A$2:$Q$344,11,FALSE)</f>
        <v>6.0584790000000002</v>
      </c>
      <c r="G196" s="1">
        <f>VLOOKUP(A196,'ADM Data'!$A$2:$Q$344,12,FALSE)</f>
        <v>70.842105000000004</v>
      </c>
      <c r="H196" s="1">
        <f>VLOOKUP(A196,'ADM Data'!$A$2:$Q$344,13,FALSE)</f>
        <v>5.7309939999999999</v>
      </c>
      <c r="I196" s="1">
        <f>VLOOKUP(A196,'ADM Data'!$A$2:$Q$344,14,FALSE)</f>
        <v>0</v>
      </c>
      <c r="J196" s="1">
        <f>VLOOKUP(A196,'ADM Data'!$A$2:$Q$344,15,FALSE)</f>
        <v>0</v>
      </c>
      <c r="K196" s="1">
        <f>VLOOKUP(A196,'ADM Data'!$A$2:$Q$344,16,FALSE)</f>
        <v>1.982456</v>
      </c>
      <c r="L196" s="1">
        <f t="shared" si="16"/>
        <v>12158.35</v>
      </c>
      <c r="M196" s="1">
        <f t="shared" si="17"/>
        <v>360762.77</v>
      </c>
      <c r="N196" s="1">
        <f t="shared" si="18"/>
        <v>70116.820000000007</v>
      </c>
      <c r="O196" s="1">
        <f t="shared" si="19"/>
        <v>0</v>
      </c>
      <c r="P196" s="1">
        <f t="shared" si="20"/>
        <v>0</v>
      </c>
      <c r="Q196" s="1">
        <f t="shared" si="21"/>
        <v>64625.81</v>
      </c>
      <c r="R196" s="1">
        <f t="shared" si="22"/>
        <v>507663.75</v>
      </c>
      <c r="S196" s="6">
        <f t="shared" si="23"/>
        <v>84.614034000000004</v>
      </c>
    </row>
    <row r="197" spans="1:19" x14ac:dyDescent="0.25">
      <c r="A197" t="s">
        <v>488</v>
      </c>
      <c r="B197" t="s">
        <v>1952</v>
      </c>
      <c r="C197" t="s">
        <v>190</v>
      </c>
      <c r="D197" s="12" t="s">
        <v>2051</v>
      </c>
      <c r="E197" s="1">
        <v>0</v>
      </c>
      <c r="F197" s="1">
        <f>VLOOKUP(A197,'ADM Data'!$A$2:$Q$344,11,FALSE)</f>
        <v>0</v>
      </c>
      <c r="G197" s="1">
        <f>VLOOKUP(A197,'ADM Data'!$A$2:$Q$344,12,FALSE)</f>
        <v>4.3649440000000004</v>
      </c>
      <c r="H197" s="1">
        <f>VLOOKUP(A197,'ADM Data'!$A$2:$Q$344,13,FALSE)</f>
        <v>2.3218390000000002</v>
      </c>
      <c r="I197" s="1">
        <f>VLOOKUP(A197,'ADM Data'!$A$2:$Q$344,14,FALSE)</f>
        <v>0.5</v>
      </c>
      <c r="J197" s="1">
        <f>VLOOKUP(A197,'ADM Data'!$A$2:$Q$344,15,FALSE)</f>
        <v>0</v>
      </c>
      <c r="K197" s="1">
        <f>VLOOKUP(A197,'ADM Data'!$A$2:$Q$344,16,FALSE)</f>
        <v>0.60919500000000004</v>
      </c>
      <c r="L197" s="1">
        <f t="shared" ref="L197:L260" si="24">ROUND((F197*$L$2*$J$1),2)</f>
        <v>0</v>
      </c>
      <c r="M197" s="1">
        <f t="shared" ref="M197:M260" si="25">ROUND(G197*$M$2*$J$1,2)</f>
        <v>22228.44</v>
      </c>
      <c r="N197" s="1">
        <f t="shared" ref="N197:N260" si="26">ROUND(H197*$J$1*$N$2,2)</f>
        <v>28406.93</v>
      </c>
      <c r="O197" s="1">
        <f t="shared" ref="O197:O260" si="27">I197*$J$1*$O$2</f>
        <v>8164.1388660000011</v>
      </c>
      <c r="P197" s="1">
        <f t="shared" ref="P197:P260" si="28">ROUND(J197*$P$2*$J$1,2)</f>
        <v>0</v>
      </c>
      <c r="Q197" s="1">
        <f t="shared" ref="Q197:Q260" si="29">ROUND(K197*$Q$2*$J$1,2)</f>
        <v>19859.07</v>
      </c>
      <c r="R197" s="1">
        <f t="shared" ref="R197:R260" si="30">L197+M197+N197+O197+P197+Q197</f>
        <v>78658.578865999996</v>
      </c>
      <c r="S197" s="6">
        <f t="shared" ref="S197:S260" si="31">F197+G197+H197+I197+J197+K197</f>
        <v>7.7959779999999999</v>
      </c>
    </row>
    <row r="198" spans="1:19" x14ac:dyDescent="0.25">
      <c r="A198" t="s">
        <v>490</v>
      </c>
      <c r="B198" t="s">
        <v>1953</v>
      </c>
      <c r="C198" t="s">
        <v>492</v>
      </c>
      <c r="D198" s="12" t="s">
        <v>2051</v>
      </c>
      <c r="E198" s="1">
        <v>0</v>
      </c>
      <c r="F198" s="1">
        <f>VLOOKUP(A198,'ADM Data'!$A$2:$Q$344,11,FALSE)</f>
        <v>0</v>
      </c>
      <c r="G198" s="1">
        <f>VLOOKUP(A198,'ADM Data'!$A$2:$Q$344,12,FALSE)</f>
        <v>9.5</v>
      </c>
      <c r="H198" s="1">
        <f>VLOOKUP(A198,'ADM Data'!$A$2:$Q$344,13,FALSE)</f>
        <v>0</v>
      </c>
      <c r="I198" s="1">
        <f>VLOOKUP(A198,'ADM Data'!$A$2:$Q$344,14,FALSE)</f>
        <v>0</v>
      </c>
      <c r="J198" s="1">
        <f>VLOOKUP(A198,'ADM Data'!$A$2:$Q$344,15,FALSE)</f>
        <v>0</v>
      </c>
      <c r="K198" s="1">
        <f>VLOOKUP(A198,'ADM Data'!$A$2:$Q$344,16,FALSE)</f>
        <v>2</v>
      </c>
      <c r="L198" s="1">
        <f t="shared" si="24"/>
        <v>0</v>
      </c>
      <c r="M198" s="1">
        <f t="shared" si="25"/>
        <v>48378.66</v>
      </c>
      <c r="N198" s="1">
        <f t="shared" si="26"/>
        <v>0</v>
      </c>
      <c r="O198" s="1">
        <f t="shared" si="27"/>
        <v>0</v>
      </c>
      <c r="P198" s="1">
        <f t="shared" si="28"/>
        <v>0</v>
      </c>
      <c r="Q198" s="1">
        <f t="shared" si="29"/>
        <v>65197.73</v>
      </c>
      <c r="R198" s="1">
        <f t="shared" si="30"/>
        <v>113576.39000000001</v>
      </c>
      <c r="S198" s="6">
        <f t="shared" si="31"/>
        <v>11.5</v>
      </c>
    </row>
    <row r="199" spans="1:19" x14ac:dyDescent="0.25">
      <c r="A199" t="s">
        <v>493</v>
      </c>
      <c r="B199" t="s">
        <v>1954</v>
      </c>
      <c r="C199" t="s">
        <v>101</v>
      </c>
      <c r="D199" s="12" t="s">
        <v>1088</v>
      </c>
      <c r="E199" s="1">
        <v>0</v>
      </c>
      <c r="F199" s="1">
        <f>VLOOKUP(A199,'ADM Data'!$A$2:$Q$344,11,FALSE)</f>
        <v>5.4911250000000003</v>
      </c>
      <c r="G199" s="1">
        <f>VLOOKUP(A199,'ADM Data'!$A$2:$Q$344,12,FALSE)</f>
        <v>34.435647000000003</v>
      </c>
      <c r="H199" s="1">
        <f>VLOOKUP(A199,'ADM Data'!$A$2:$Q$344,13,FALSE)</f>
        <v>0</v>
      </c>
      <c r="I199" s="1">
        <f>VLOOKUP(A199,'ADM Data'!$A$2:$Q$344,14,FALSE)</f>
        <v>0</v>
      </c>
      <c r="J199" s="1">
        <f>VLOOKUP(A199,'ADM Data'!$A$2:$Q$344,15,FALSE)</f>
        <v>0.36094599999999999</v>
      </c>
      <c r="K199" s="1">
        <f>VLOOKUP(A199,'ADM Data'!$A$2:$Q$344,16,FALSE)</f>
        <v>1.869823</v>
      </c>
      <c r="L199" s="1">
        <f t="shared" si="24"/>
        <v>11019.77</v>
      </c>
      <c r="M199" s="1">
        <f t="shared" si="25"/>
        <v>175363.22</v>
      </c>
      <c r="N199" s="1">
        <f t="shared" si="26"/>
        <v>0</v>
      </c>
      <c r="O199" s="1">
        <f t="shared" si="27"/>
        <v>0</v>
      </c>
      <c r="P199" s="1">
        <f t="shared" si="28"/>
        <v>7981.32</v>
      </c>
      <c r="Q199" s="1">
        <f t="shared" si="29"/>
        <v>60954.11</v>
      </c>
      <c r="R199" s="1">
        <f t="shared" si="30"/>
        <v>255318.41999999998</v>
      </c>
      <c r="S199" s="6">
        <f t="shared" si="31"/>
        <v>42.157540999999995</v>
      </c>
    </row>
    <row r="200" spans="1:19" x14ac:dyDescent="0.25">
      <c r="A200" t="s">
        <v>495</v>
      </c>
      <c r="B200" t="s">
        <v>496</v>
      </c>
      <c r="C200" t="s">
        <v>93</v>
      </c>
      <c r="D200" s="12" t="s">
        <v>1088</v>
      </c>
      <c r="E200" s="1">
        <v>0</v>
      </c>
      <c r="F200" s="1">
        <f>VLOOKUP(A200,'ADM Data'!$A$2:$Q$344,11,FALSE)</f>
        <v>0</v>
      </c>
      <c r="G200" s="1">
        <f>VLOOKUP(A200,'ADM Data'!$A$2:$Q$344,12,FALSE)</f>
        <v>16.254546000000001</v>
      </c>
      <c r="H200" s="1">
        <f>VLOOKUP(A200,'ADM Data'!$A$2:$Q$344,13,FALSE)</f>
        <v>0</v>
      </c>
      <c r="I200" s="1">
        <f>VLOOKUP(A200,'ADM Data'!$A$2:$Q$344,14,FALSE)</f>
        <v>0</v>
      </c>
      <c r="J200" s="1">
        <f>VLOOKUP(A200,'ADM Data'!$A$2:$Q$344,15,FALSE)</f>
        <v>0</v>
      </c>
      <c r="K200" s="1">
        <f>VLOOKUP(A200,'ADM Data'!$A$2:$Q$344,16,FALSE)</f>
        <v>0</v>
      </c>
      <c r="L200" s="1">
        <f t="shared" si="24"/>
        <v>0</v>
      </c>
      <c r="M200" s="1">
        <f t="shared" si="25"/>
        <v>82776.13</v>
      </c>
      <c r="N200" s="1">
        <f t="shared" si="26"/>
        <v>0</v>
      </c>
      <c r="O200" s="1">
        <f t="shared" si="27"/>
        <v>0</v>
      </c>
      <c r="P200" s="1">
        <f t="shared" si="28"/>
        <v>0</v>
      </c>
      <c r="Q200" s="1">
        <f t="shared" si="29"/>
        <v>0</v>
      </c>
      <c r="R200" s="1">
        <f t="shared" si="30"/>
        <v>82776.13</v>
      </c>
      <c r="S200" s="6">
        <f t="shared" si="31"/>
        <v>16.254546000000001</v>
      </c>
    </row>
    <row r="201" spans="1:19" x14ac:dyDescent="0.25">
      <c r="A201" t="s">
        <v>497</v>
      </c>
      <c r="B201" t="s">
        <v>1955</v>
      </c>
      <c r="C201" t="s">
        <v>80</v>
      </c>
      <c r="D201" s="12" t="s">
        <v>1088</v>
      </c>
      <c r="E201" s="1">
        <v>0</v>
      </c>
      <c r="F201" s="1">
        <f>VLOOKUP(A201,'ADM Data'!$A$2:$Q$344,11,FALSE)</f>
        <v>8.7485029999999995</v>
      </c>
      <c r="G201" s="1">
        <f>VLOOKUP(A201,'ADM Data'!$A$2:$Q$344,12,FALSE)</f>
        <v>20.293413999999999</v>
      </c>
      <c r="H201" s="1">
        <f>VLOOKUP(A201,'ADM Data'!$A$2:$Q$344,13,FALSE)</f>
        <v>3.791515</v>
      </c>
      <c r="I201" s="1">
        <f>VLOOKUP(A201,'ADM Data'!$A$2:$Q$344,14,FALSE)</f>
        <v>0</v>
      </c>
      <c r="J201" s="1">
        <f>VLOOKUP(A201,'ADM Data'!$A$2:$Q$344,15,FALSE)</f>
        <v>1</v>
      </c>
      <c r="K201" s="1">
        <f>VLOOKUP(A201,'ADM Data'!$A$2:$Q$344,16,FALSE)</f>
        <v>3.257485</v>
      </c>
      <c r="L201" s="1">
        <f t="shared" si="24"/>
        <v>17556.78</v>
      </c>
      <c r="M201" s="1">
        <f t="shared" si="25"/>
        <v>103344.02</v>
      </c>
      <c r="N201" s="1">
        <f t="shared" si="26"/>
        <v>46387.93</v>
      </c>
      <c r="O201" s="1">
        <f t="shared" si="27"/>
        <v>0</v>
      </c>
      <c r="P201" s="1">
        <f t="shared" si="28"/>
        <v>22112.240000000002</v>
      </c>
      <c r="Q201" s="1">
        <f t="shared" si="29"/>
        <v>106190.31</v>
      </c>
      <c r="R201" s="1">
        <f t="shared" si="30"/>
        <v>295591.28000000003</v>
      </c>
      <c r="S201" s="6">
        <f t="shared" si="31"/>
        <v>37.090916999999997</v>
      </c>
    </row>
    <row r="202" spans="1:19" x14ac:dyDescent="0.25">
      <c r="A202" t="s">
        <v>499</v>
      </c>
      <c r="B202" t="s">
        <v>1956</v>
      </c>
      <c r="C202" t="s">
        <v>101</v>
      </c>
      <c r="D202" s="12" t="s">
        <v>1088</v>
      </c>
      <c r="E202" s="1">
        <v>0</v>
      </c>
      <c r="F202" s="1">
        <f>VLOOKUP(A202,'ADM Data'!$A$2:$Q$344,11,FALSE)</f>
        <v>8.0059179999999994</v>
      </c>
      <c r="G202" s="1">
        <f>VLOOKUP(A202,'ADM Data'!$A$2:$Q$344,12,FALSE)</f>
        <v>18.340025000000001</v>
      </c>
      <c r="H202" s="1">
        <f>VLOOKUP(A202,'ADM Data'!$A$2:$Q$344,13,FALSE)</f>
        <v>0</v>
      </c>
      <c r="I202" s="1">
        <f>VLOOKUP(A202,'ADM Data'!$A$2:$Q$344,14,FALSE)</f>
        <v>0</v>
      </c>
      <c r="J202" s="1">
        <f>VLOOKUP(A202,'ADM Data'!$A$2:$Q$344,15,FALSE)</f>
        <v>0</v>
      </c>
      <c r="K202" s="1">
        <f>VLOOKUP(A202,'ADM Data'!$A$2:$Q$344,16,FALSE)</f>
        <v>2.5857990000000002</v>
      </c>
      <c r="L202" s="1">
        <f t="shared" si="24"/>
        <v>16066.53</v>
      </c>
      <c r="M202" s="1">
        <f t="shared" si="25"/>
        <v>93396.41</v>
      </c>
      <c r="N202" s="1">
        <f t="shared" si="26"/>
        <v>0</v>
      </c>
      <c r="O202" s="1">
        <f t="shared" si="27"/>
        <v>0</v>
      </c>
      <c r="P202" s="1">
        <f t="shared" si="28"/>
        <v>0</v>
      </c>
      <c r="Q202" s="1">
        <f t="shared" si="29"/>
        <v>84294.11</v>
      </c>
      <c r="R202" s="1">
        <f t="shared" si="30"/>
        <v>193757.05</v>
      </c>
      <c r="S202" s="6">
        <f t="shared" si="31"/>
        <v>28.931742</v>
      </c>
    </row>
    <row r="203" spans="1:19" x14ac:dyDescent="0.25">
      <c r="A203" t="s">
        <v>501</v>
      </c>
      <c r="B203" t="s">
        <v>1957</v>
      </c>
      <c r="C203" t="s">
        <v>72</v>
      </c>
      <c r="D203" s="12" t="s">
        <v>1088</v>
      </c>
      <c r="E203" s="1">
        <v>0</v>
      </c>
      <c r="F203" s="1">
        <f>VLOOKUP(A203,'ADM Data'!$A$2:$Q$344,11,FALSE)</f>
        <v>0.63563999999999998</v>
      </c>
      <c r="G203" s="1">
        <f>VLOOKUP(A203,'ADM Data'!$A$2:$Q$344,12,FALSE)</f>
        <v>9.7179490000000008</v>
      </c>
      <c r="H203" s="1">
        <f>VLOOKUP(A203,'ADM Data'!$A$2:$Q$344,13,FALSE)</f>
        <v>0.60897400000000002</v>
      </c>
      <c r="I203" s="1">
        <f>VLOOKUP(A203,'ADM Data'!$A$2:$Q$344,14,FALSE)</f>
        <v>0</v>
      </c>
      <c r="J203" s="1">
        <f>VLOOKUP(A203,'ADM Data'!$A$2:$Q$344,15,FALSE)</f>
        <v>0</v>
      </c>
      <c r="K203" s="1">
        <f>VLOOKUP(A203,'ADM Data'!$A$2:$Q$344,16,FALSE)</f>
        <v>0</v>
      </c>
      <c r="L203" s="1">
        <f t="shared" si="24"/>
        <v>1275.6199999999999</v>
      </c>
      <c r="M203" s="1">
        <f t="shared" si="25"/>
        <v>49488.57</v>
      </c>
      <c r="N203" s="1">
        <f t="shared" si="26"/>
        <v>7450.6</v>
      </c>
      <c r="O203" s="1">
        <f t="shared" si="27"/>
        <v>0</v>
      </c>
      <c r="P203" s="1">
        <f t="shared" si="28"/>
        <v>0</v>
      </c>
      <c r="Q203" s="1">
        <f t="shared" si="29"/>
        <v>0</v>
      </c>
      <c r="R203" s="1">
        <f t="shared" si="30"/>
        <v>58214.79</v>
      </c>
      <c r="S203" s="6">
        <f t="shared" si="31"/>
        <v>10.962563000000001</v>
      </c>
    </row>
    <row r="204" spans="1:19" x14ac:dyDescent="0.25">
      <c r="A204" t="s">
        <v>503</v>
      </c>
      <c r="B204" t="s">
        <v>1958</v>
      </c>
      <c r="C204" t="s">
        <v>80</v>
      </c>
      <c r="D204" s="12" t="s">
        <v>1088</v>
      </c>
      <c r="E204" s="1">
        <v>0</v>
      </c>
      <c r="F204" s="1">
        <f>VLOOKUP(A204,'ADM Data'!$A$2:$Q$344,11,FALSE)</f>
        <v>10.729412</v>
      </c>
      <c r="G204" s="1">
        <f>VLOOKUP(A204,'ADM Data'!$A$2:$Q$344,12,FALSE)</f>
        <v>56.691597999999999</v>
      </c>
      <c r="H204" s="1">
        <f>VLOOKUP(A204,'ADM Data'!$A$2:$Q$344,13,FALSE)</f>
        <v>1.3882350000000001</v>
      </c>
      <c r="I204" s="1">
        <f>VLOOKUP(A204,'ADM Data'!$A$2:$Q$344,14,FALSE)</f>
        <v>0</v>
      </c>
      <c r="J204" s="1">
        <f>VLOOKUP(A204,'ADM Data'!$A$2:$Q$344,15,FALSE)</f>
        <v>0</v>
      </c>
      <c r="K204" s="1">
        <f>VLOOKUP(A204,'ADM Data'!$A$2:$Q$344,16,FALSE)</f>
        <v>7.9647059999999996</v>
      </c>
      <c r="L204" s="1">
        <f t="shared" si="24"/>
        <v>21532.13</v>
      </c>
      <c r="M204" s="1">
        <f t="shared" si="25"/>
        <v>288701.44</v>
      </c>
      <c r="N204" s="1">
        <f t="shared" si="26"/>
        <v>16984.599999999999</v>
      </c>
      <c r="O204" s="1">
        <f t="shared" si="27"/>
        <v>0</v>
      </c>
      <c r="P204" s="1">
        <f t="shared" si="28"/>
        <v>0</v>
      </c>
      <c r="Q204" s="1">
        <f t="shared" si="29"/>
        <v>259640.37</v>
      </c>
      <c r="R204" s="1">
        <f t="shared" si="30"/>
        <v>586858.54</v>
      </c>
      <c r="S204" s="6">
        <f t="shared" si="31"/>
        <v>76.773950999999983</v>
      </c>
    </row>
    <row r="205" spans="1:19" x14ac:dyDescent="0.25">
      <c r="A205" t="s">
        <v>506</v>
      </c>
      <c r="B205" t="s">
        <v>1959</v>
      </c>
      <c r="C205" t="s">
        <v>80</v>
      </c>
      <c r="D205" s="12" t="s">
        <v>1088</v>
      </c>
      <c r="E205" s="1">
        <v>0</v>
      </c>
      <c r="F205" s="1">
        <f>VLOOKUP(A205,'ADM Data'!$A$2:$Q$344,11,FALSE)</f>
        <v>1.4827589999999999</v>
      </c>
      <c r="G205" s="1">
        <f>VLOOKUP(A205,'ADM Data'!$A$2:$Q$344,12,FALSE)</f>
        <v>7.0459779999999999</v>
      </c>
      <c r="H205" s="1">
        <f>VLOOKUP(A205,'ADM Data'!$A$2:$Q$344,13,FALSE)</f>
        <v>0</v>
      </c>
      <c r="I205" s="1">
        <f>VLOOKUP(A205,'ADM Data'!$A$2:$Q$344,14,FALSE)</f>
        <v>0</v>
      </c>
      <c r="J205" s="1">
        <f>VLOOKUP(A205,'ADM Data'!$A$2:$Q$344,15,FALSE)</f>
        <v>0</v>
      </c>
      <c r="K205" s="1">
        <f>VLOOKUP(A205,'ADM Data'!$A$2:$Q$344,16,FALSE)</f>
        <v>1.3333330000000001</v>
      </c>
      <c r="L205" s="1">
        <f t="shared" si="24"/>
        <v>2975.65</v>
      </c>
      <c r="M205" s="1">
        <f t="shared" si="25"/>
        <v>35881.58</v>
      </c>
      <c r="N205" s="1">
        <f t="shared" si="26"/>
        <v>0</v>
      </c>
      <c r="O205" s="1">
        <f t="shared" si="27"/>
        <v>0</v>
      </c>
      <c r="P205" s="1">
        <f t="shared" si="28"/>
        <v>0</v>
      </c>
      <c r="Q205" s="1">
        <f t="shared" si="29"/>
        <v>43465.14</v>
      </c>
      <c r="R205" s="1">
        <f t="shared" si="30"/>
        <v>82322.37</v>
      </c>
      <c r="S205" s="6">
        <f t="shared" si="31"/>
        <v>9.8620699999999992</v>
      </c>
    </row>
    <row r="206" spans="1:19" x14ac:dyDescent="0.25">
      <c r="A206" t="s">
        <v>508</v>
      </c>
      <c r="B206" t="s">
        <v>1960</v>
      </c>
      <c r="C206" t="s">
        <v>93</v>
      </c>
      <c r="D206" s="12" t="s">
        <v>1088</v>
      </c>
      <c r="E206" s="1">
        <v>0</v>
      </c>
      <c r="F206" s="1">
        <f>VLOOKUP(A206,'ADM Data'!$A$2:$Q$344,11,FALSE)</f>
        <v>2.3215140000000001</v>
      </c>
      <c r="G206" s="1">
        <f>VLOOKUP(A206,'ADM Data'!$A$2:$Q$344,12,FALSE)</f>
        <v>82.034575000000004</v>
      </c>
      <c r="H206" s="1">
        <f>VLOOKUP(A206,'ADM Data'!$A$2:$Q$344,13,FALSE)</f>
        <v>72.436419000000001</v>
      </c>
      <c r="I206" s="1">
        <f>VLOOKUP(A206,'ADM Data'!$A$2:$Q$344,14,FALSE)</f>
        <v>0.05</v>
      </c>
      <c r="J206" s="1">
        <f>VLOOKUP(A206,'ADM Data'!$A$2:$Q$344,15,FALSE)</f>
        <v>22.993589</v>
      </c>
      <c r="K206" s="1">
        <f>VLOOKUP(A206,'ADM Data'!$A$2:$Q$344,16,FALSE)</f>
        <v>19.170515999999999</v>
      </c>
      <c r="L206" s="1">
        <f t="shared" si="24"/>
        <v>4658.8900000000003</v>
      </c>
      <c r="M206" s="1">
        <f t="shared" si="25"/>
        <v>417760.32</v>
      </c>
      <c r="N206" s="1">
        <f t="shared" si="26"/>
        <v>886235.69</v>
      </c>
      <c r="O206" s="1">
        <f t="shared" si="27"/>
        <v>816.41388660000007</v>
      </c>
      <c r="P206" s="1">
        <f t="shared" si="28"/>
        <v>508439.75</v>
      </c>
      <c r="Q206" s="1">
        <f t="shared" si="29"/>
        <v>624937.05000000005</v>
      </c>
      <c r="R206" s="1">
        <f t="shared" si="30"/>
        <v>2442848.1138865999</v>
      </c>
      <c r="S206" s="6">
        <f t="shared" si="31"/>
        <v>199.00661299999999</v>
      </c>
    </row>
    <row r="207" spans="1:19" x14ac:dyDescent="0.25">
      <c r="A207" t="s">
        <v>510</v>
      </c>
      <c r="B207" t="s">
        <v>511</v>
      </c>
      <c r="C207" t="s">
        <v>80</v>
      </c>
      <c r="D207" s="12" t="s">
        <v>1088</v>
      </c>
      <c r="E207" s="1">
        <v>0</v>
      </c>
      <c r="F207" s="1">
        <f>VLOOKUP(A207,'ADM Data'!$A$2:$Q$344,11,FALSE)</f>
        <v>3</v>
      </c>
      <c r="G207" s="1">
        <f>VLOOKUP(A207,'ADM Data'!$A$2:$Q$344,12,FALSE)</f>
        <v>2.9583330000000001</v>
      </c>
      <c r="H207" s="1">
        <f>VLOOKUP(A207,'ADM Data'!$A$2:$Q$344,13,FALSE)</f>
        <v>0</v>
      </c>
      <c r="I207" s="1">
        <f>VLOOKUP(A207,'ADM Data'!$A$2:$Q$344,14,FALSE)</f>
        <v>0</v>
      </c>
      <c r="J207" s="1">
        <f>VLOOKUP(A207,'ADM Data'!$A$2:$Q$344,15,FALSE)</f>
        <v>1.3630949999999999</v>
      </c>
      <c r="K207" s="1">
        <f>VLOOKUP(A207,'ADM Data'!$A$2:$Q$344,16,FALSE)</f>
        <v>3.0833339999999998</v>
      </c>
      <c r="L207" s="1">
        <f t="shared" si="24"/>
        <v>6020.5</v>
      </c>
      <c r="M207" s="1">
        <f t="shared" si="25"/>
        <v>15065.28</v>
      </c>
      <c r="N207" s="1">
        <f t="shared" si="26"/>
        <v>0</v>
      </c>
      <c r="O207" s="1">
        <f t="shared" si="27"/>
        <v>0</v>
      </c>
      <c r="P207" s="1">
        <f t="shared" si="28"/>
        <v>30141.08</v>
      </c>
      <c r="Q207" s="1">
        <f t="shared" si="29"/>
        <v>100513.19</v>
      </c>
      <c r="R207" s="1">
        <f t="shared" si="30"/>
        <v>151740.04999999999</v>
      </c>
      <c r="S207" s="6">
        <f t="shared" si="31"/>
        <v>10.404761999999998</v>
      </c>
    </row>
    <row r="208" spans="1:19" x14ac:dyDescent="0.25">
      <c r="A208" t="s">
        <v>512</v>
      </c>
      <c r="B208" t="s">
        <v>1961</v>
      </c>
      <c r="C208" t="s">
        <v>93</v>
      </c>
      <c r="D208" s="12" t="s">
        <v>1088</v>
      </c>
      <c r="E208" s="1">
        <v>0</v>
      </c>
      <c r="F208" s="1">
        <f>VLOOKUP(A208,'ADM Data'!$A$2:$Q$344,11,FALSE)</f>
        <v>4.4593020000000001</v>
      </c>
      <c r="G208" s="1">
        <f>VLOOKUP(A208,'ADM Data'!$A$2:$Q$344,12,FALSE)</f>
        <v>20.337209999999999</v>
      </c>
      <c r="H208" s="1">
        <f>VLOOKUP(A208,'ADM Data'!$A$2:$Q$344,13,FALSE)</f>
        <v>0.68604600000000004</v>
      </c>
      <c r="I208" s="1">
        <f>VLOOKUP(A208,'ADM Data'!$A$2:$Q$344,14,FALSE)</f>
        <v>0</v>
      </c>
      <c r="J208" s="1">
        <f>VLOOKUP(A208,'ADM Data'!$A$2:$Q$344,15,FALSE)</f>
        <v>0</v>
      </c>
      <c r="K208" s="1">
        <f>VLOOKUP(A208,'ADM Data'!$A$2:$Q$344,16,FALSE)</f>
        <v>0.80232599999999998</v>
      </c>
      <c r="L208" s="1">
        <f t="shared" si="24"/>
        <v>8949.07</v>
      </c>
      <c r="M208" s="1">
        <f t="shared" si="25"/>
        <v>103567.06</v>
      </c>
      <c r="N208" s="1">
        <f t="shared" si="26"/>
        <v>8393.5499999999993</v>
      </c>
      <c r="O208" s="1">
        <f t="shared" si="27"/>
        <v>0</v>
      </c>
      <c r="P208" s="1">
        <f t="shared" si="28"/>
        <v>0</v>
      </c>
      <c r="Q208" s="1">
        <f t="shared" si="29"/>
        <v>26154.92</v>
      </c>
      <c r="R208" s="1">
        <f t="shared" si="30"/>
        <v>147064.6</v>
      </c>
      <c r="S208" s="6">
        <f t="shared" si="31"/>
        <v>26.284884000000002</v>
      </c>
    </row>
    <row r="209" spans="1:19" x14ac:dyDescent="0.25">
      <c r="A209" t="s">
        <v>514</v>
      </c>
      <c r="B209" t="s">
        <v>515</v>
      </c>
      <c r="C209" t="s">
        <v>93</v>
      </c>
      <c r="D209" s="12" t="s">
        <v>1088</v>
      </c>
      <c r="E209" s="1">
        <v>0</v>
      </c>
      <c r="F209" s="1">
        <f>VLOOKUP(A209,'ADM Data'!$A$2:$Q$344,11,FALSE)</f>
        <v>3.9252880000000001</v>
      </c>
      <c r="G209" s="1">
        <f>VLOOKUP(A209,'ADM Data'!$A$2:$Q$344,12,FALSE)</f>
        <v>7.6724119999999996</v>
      </c>
      <c r="H209" s="1">
        <f>VLOOKUP(A209,'ADM Data'!$A$2:$Q$344,13,FALSE)</f>
        <v>0</v>
      </c>
      <c r="I209" s="1">
        <f>VLOOKUP(A209,'ADM Data'!$A$2:$Q$344,14,FALSE)</f>
        <v>0</v>
      </c>
      <c r="J209" s="1">
        <f>VLOOKUP(A209,'ADM Data'!$A$2:$Q$344,15,FALSE)</f>
        <v>0</v>
      </c>
      <c r="K209" s="1">
        <f>VLOOKUP(A209,'ADM Data'!$A$2:$Q$344,16,FALSE)</f>
        <v>0</v>
      </c>
      <c r="L209" s="1">
        <f t="shared" si="24"/>
        <v>7877.39</v>
      </c>
      <c r="M209" s="1">
        <f t="shared" si="25"/>
        <v>39071.69</v>
      </c>
      <c r="N209" s="1">
        <f t="shared" si="26"/>
        <v>0</v>
      </c>
      <c r="O209" s="1">
        <f t="shared" si="27"/>
        <v>0</v>
      </c>
      <c r="P209" s="1">
        <f t="shared" si="28"/>
        <v>0</v>
      </c>
      <c r="Q209" s="1">
        <f t="shared" si="29"/>
        <v>0</v>
      </c>
      <c r="R209" s="1">
        <f t="shared" si="30"/>
        <v>46949.08</v>
      </c>
      <c r="S209" s="6">
        <f t="shared" si="31"/>
        <v>11.5977</v>
      </c>
    </row>
    <row r="210" spans="1:19" x14ac:dyDescent="0.25">
      <c r="A210" t="s">
        <v>516</v>
      </c>
      <c r="B210" t="s">
        <v>517</v>
      </c>
      <c r="C210" t="s">
        <v>80</v>
      </c>
      <c r="D210" s="12" t="s">
        <v>1088</v>
      </c>
      <c r="E210" s="1">
        <v>0</v>
      </c>
      <c r="F210" s="1">
        <f>VLOOKUP(A210,'ADM Data'!$A$2:$Q$344,11,FALSE)</f>
        <v>3.5437180000000001</v>
      </c>
      <c r="G210" s="1">
        <f>VLOOKUP(A210,'ADM Data'!$A$2:$Q$344,12,FALSE)</f>
        <v>19.156744</v>
      </c>
      <c r="H210" s="1">
        <f>VLOOKUP(A210,'ADM Data'!$A$2:$Q$344,13,FALSE)</f>
        <v>0</v>
      </c>
      <c r="I210" s="1">
        <f>VLOOKUP(A210,'ADM Data'!$A$2:$Q$344,14,FALSE)</f>
        <v>0</v>
      </c>
      <c r="J210" s="1">
        <f>VLOOKUP(A210,'ADM Data'!$A$2:$Q$344,15,FALSE)</f>
        <v>1</v>
      </c>
      <c r="K210" s="1">
        <f>VLOOKUP(A210,'ADM Data'!$A$2:$Q$344,16,FALSE)</f>
        <v>2.6140349999999999</v>
      </c>
      <c r="L210" s="1">
        <f t="shared" si="24"/>
        <v>7111.65</v>
      </c>
      <c r="M210" s="1">
        <f t="shared" si="25"/>
        <v>97555.54</v>
      </c>
      <c r="N210" s="1">
        <f t="shared" si="26"/>
        <v>0</v>
      </c>
      <c r="O210" s="1">
        <f t="shared" si="27"/>
        <v>0</v>
      </c>
      <c r="P210" s="1">
        <f t="shared" si="28"/>
        <v>22112.240000000002</v>
      </c>
      <c r="Q210" s="1">
        <f t="shared" si="29"/>
        <v>85214.57</v>
      </c>
      <c r="R210" s="1">
        <f t="shared" si="30"/>
        <v>211994</v>
      </c>
      <c r="S210" s="6">
        <f t="shared" si="31"/>
        <v>26.314497000000003</v>
      </c>
    </row>
    <row r="211" spans="1:19" x14ac:dyDescent="0.25">
      <c r="A211" t="s">
        <v>518</v>
      </c>
      <c r="B211" t="s">
        <v>1962</v>
      </c>
      <c r="C211" t="s">
        <v>80</v>
      </c>
      <c r="D211" s="12" t="s">
        <v>1088</v>
      </c>
      <c r="E211" s="1">
        <v>0</v>
      </c>
      <c r="F211" s="1">
        <f>VLOOKUP(A211,'ADM Data'!$A$2:$Q$344,11,FALSE)</f>
        <v>10.531791999999999</v>
      </c>
      <c r="G211" s="1">
        <f>VLOOKUP(A211,'ADM Data'!$A$2:$Q$344,12,FALSE)</f>
        <v>34.647488000000003</v>
      </c>
      <c r="H211" s="1">
        <f>VLOOKUP(A211,'ADM Data'!$A$2:$Q$344,13,FALSE)</f>
        <v>2.104047</v>
      </c>
      <c r="I211" s="1">
        <f>VLOOKUP(A211,'ADM Data'!$A$2:$Q$344,14,FALSE)</f>
        <v>0</v>
      </c>
      <c r="J211" s="1">
        <f>VLOOKUP(A211,'ADM Data'!$A$2:$Q$344,15,FALSE)</f>
        <v>1</v>
      </c>
      <c r="K211" s="1">
        <f>VLOOKUP(A211,'ADM Data'!$A$2:$Q$344,16,FALSE)</f>
        <v>2</v>
      </c>
      <c r="L211" s="1">
        <f t="shared" si="24"/>
        <v>21135.54</v>
      </c>
      <c r="M211" s="1">
        <f t="shared" si="25"/>
        <v>176442.01</v>
      </c>
      <c r="N211" s="1">
        <f t="shared" si="26"/>
        <v>25742.32</v>
      </c>
      <c r="O211" s="1">
        <f t="shared" si="27"/>
        <v>0</v>
      </c>
      <c r="P211" s="1">
        <f t="shared" si="28"/>
        <v>22112.240000000002</v>
      </c>
      <c r="Q211" s="1">
        <f t="shared" si="29"/>
        <v>65197.73</v>
      </c>
      <c r="R211" s="1">
        <f t="shared" si="30"/>
        <v>310629.84000000003</v>
      </c>
      <c r="S211" s="6">
        <f t="shared" si="31"/>
        <v>50.283327000000007</v>
      </c>
    </row>
    <row r="212" spans="1:19" x14ac:dyDescent="0.25">
      <c r="A212" t="s">
        <v>520</v>
      </c>
      <c r="B212" t="s">
        <v>521</v>
      </c>
      <c r="C212" t="s">
        <v>72</v>
      </c>
      <c r="D212" s="12" t="s">
        <v>1088</v>
      </c>
      <c r="E212" s="1">
        <v>0</v>
      </c>
      <c r="F212" s="1">
        <f>VLOOKUP(A212,'ADM Data'!$A$2:$Q$344,11,FALSE)</f>
        <v>0</v>
      </c>
      <c r="G212" s="1">
        <f>VLOOKUP(A212,'ADM Data'!$A$2:$Q$344,12,FALSE)</f>
        <v>26.497561999999999</v>
      </c>
      <c r="H212" s="1">
        <f>VLOOKUP(A212,'ADM Data'!$A$2:$Q$344,13,FALSE)</f>
        <v>4.1615229999999999</v>
      </c>
      <c r="I212" s="1">
        <f>VLOOKUP(A212,'ADM Data'!$A$2:$Q$344,14,FALSE)</f>
        <v>0</v>
      </c>
      <c r="J212" s="1">
        <f>VLOOKUP(A212,'ADM Data'!$A$2:$Q$344,15,FALSE)</f>
        <v>0</v>
      </c>
      <c r="K212" s="1">
        <f>VLOOKUP(A212,'ADM Data'!$A$2:$Q$344,16,FALSE)</f>
        <v>0</v>
      </c>
      <c r="L212" s="1">
        <f t="shared" si="24"/>
        <v>0</v>
      </c>
      <c r="M212" s="1">
        <f t="shared" si="25"/>
        <v>134938.59</v>
      </c>
      <c r="N212" s="1">
        <f t="shared" si="26"/>
        <v>50914.86</v>
      </c>
      <c r="O212" s="1">
        <f t="shared" si="27"/>
        <v>0</v>
      </c>
      <c r="P212" s="1">
        <f t="shared" si="28"/>
        <v>0</v>
      </c>
      <c r="Q212" s="1">
        <f t="shared" si="29"/>
        <v>0</v>
      </c>
      <c r="R212" s="1">
        <f t="shared" si="30"/>
        <v>185853.45</v>
      </c>
      <c r="S212" s="6">
        <f t="shared" si="31"/>
        <v>30.659084999999997</v>
      </c>
    </row>
    <row r="213" spans="1:19" x14ac:dyDescent="0.25">
      <c r="A213" t="s">
        <v>522</v>
      </c>
      <c r="B213" t="s">
        <v>523</v>
      </c>
      <c r="C213" t="s">
        <v>75</v>
      </c>
      <c r="D213" s="12" t="s">
        <v>1088</v>
      </c>
      <c r="E213" s="1">
        <v>0</v>
      </c>
      <c r="F213" s="1">
        <f>VLOOKUP(A213,'ADM Data'!$A$2:$Q$344,11,FALSE)</f>
        <v>1.8433729999999999</v>
      </c>
      <c r="G213" s="1">
        <f>VLOOKUP(A213,'ADM Data'!$A$2:$Q$344,12,FALSE)</f>
        <v>12.078312</v>
      </c>
      <c r="H213" s="1">
        <f>VLOOKUP(A213,'ADM Data'!$A$2:$Q$344,13,FALSE)</f>
        <v>2.9698790000000002</v>
      </c>
      <c r="I213" s="1">
        <f>VLOOKUP(A213,'ADM Data'!$A$2:$Q$344,14,FALSE)</f>
        <v>0</v>
      </c>
      <c r="J213" s="1">
        <f>VLOOKUP(A213,'ADM Data'!$A$2:$Q$344,15,FALSE)</f>
        <v>0</v>
      </c>
      <c r="K213" s="1">
        <f>VLOOKUP(A213,'ADM Data'!$A$2:$Q$344,16,FALSE)</f>
        <v>0</v>
      </c>
      <c r="L213" s="1">
        <f t="shared" si="24"/>
        <v>3699.34</v>
      </c>
      <c r="M213" s="1">
        <f t="shared" si="25"/>
        <v>61508.69</v>
      </c>
      <c r="N213" s="1">
        <f t="shared" si="26"/>
        <v>36335.49</v>
      </c>
      <c r="O213" s="1">
        <f t="shared" si="27"/>
        <v>0</v>
      </c>
      <c r="P213" s="1">
        <f t="shared" si="28"/>
        <v>0</v>
      </c>
      <c r="Q213" s="1">
        <f t="shared" si="29"/>
        <v>0</v>
      </c>
      <c r="R213" s="1">
        <f t="shared" si="30"/>
        <v>101543.51999999999</v>
      </c>
      <c r="S213" s="6">
        <f t="shared" si="31"/>
        <v>16.891563999999999</v>
      </c>
    </row>
    <row r="214" spans="1:19" x14ac:dyDescent="0.25">
      <c r="A214" t="s">
        <v>525</v>
      </c>
      <c r="B214" t="s">
        <v>1963</v>
      </c>
      <c r="C214" t="s">
        <v>93</v>
      </c>
      <c r="D214" s="12" t="s">
        <v>1088</v>
      </c>
      <c r="E214" s="1">
        <v>0</v>
      </c>
      <c r="F214" s="1">
        <f>VLOOKUP(A214,'ADM Data'!$A$2:$Q$344,11,FALSE)</f>
        <v>7.8588230000000001</v>
      </c>
      <c r="G214" s="1">
        <f>VLOOKUP(A214,'ADM Data'!$A$2:$Q$344,12,FALSE)</f>
        <v>0.103922</v>
      </c>
      <c r="H214" s="1">
        <f>VLOOKUP(A214,'ADM Data'!$A$2:$Q$344,13,FALSE)</f>
        <v>0</v>
      </c>
      <c r="I214" s="1">
        <f>VLOOKUP(A214,'ADM Data'!$A$2:$Q$344,14,FALSE)</f>
        <v>0</v>
      </c>
      <c r="J214" s="1">
        <f>VLOOKUP(A214,'ADM Data'!$A$2:$Q$344,15,FALSE)</f>
        <v>0</v>
      </c>
      <c r="K214" s="1">
        <f>VLOOKUP(A214,'ADM Data'!$A$2:$Q$344,16,FALSE)</f>
        <v>3</v>
      </c>
      <c r="L214" s="1">
        <f t="shared" si="24"/>
        <v>15771.34</v>
      </c>
      <c r="M214" s="1">
        <f t="shared" si="25"/>
        <v>529.22</v>
      </c>
      <c r="N214" s="1">
        <f t="shared" si="26"/>
        <v>0</v>
      </c>
      <c r="O214" s="1">
        <f t="shared" si="27"/>
        <v>0</v>
      </c>
      <c r="P214" s="1">
        <f t="shared" si="28"/>
        <v>0</v>
      </c>
      <c r="Q214" s="1">
        <f t="shared" si="29"/>
        <v>97796.59</v>
      </c>
      <c r="R214" s="1">
        <f t="shared" si="30"/>
        <v>114097.15</v>
      </c>
      <c r="S214" s="6">
        <f t="shared" si="31"/>
        <v>10.962745</v>
      </c>
    </row>
    <row r="215" spans="1:19" x14ac:dyDescent="0.25">
      <c r="A215" t="s">
        <v>527</v>
      </c>
      <c r="B215" t="s">
        <v>528</v>
      </c>
      <c r="C215" t="s">
        <v>75</v>
      </c>
      <c r="D215" s="12" t="s">
        <v>1088</v>
      </c>
      <c r="E215" s="1">
        <v>0</v>
      </c>
      <c r="F215" s="1">
        <f>VLOOKUP(A215,'ADM Data'!$A$2:$Q$344,11,FALSE)</f>
        <v>2.7961770000000001</v>
      </c>
      <c r="G215" s="1">
        <f>VLOOKUP(A215,'ADM Data'!$A$2:$Q$344,12,FALSE)</f>
        <v>5.0445859999999998</v>
      </c>
      <c r="H215" s="1">
        <f>VLOOKUP(A215,'ADM Data'!$A$2:$Q$344,13,FALSE)</f>
        <v>0</v>
      </c>
      <c r="I215" s="1">
        <f>VLOOKUP(A215,'ADM Data'!$A$2:$Q$344,14,FALSE)</f>
        <v>0</v>
      </c>
      <c r="J215" s="1">
        <f>VLOOKUP(A215,'ADM Data'!$A$2:$Q$344,15,FALSE)</f>
        <v>0</v>
      </c>
      <c r="K215" s="1">
        <f>VLOOKUP(A215,'ADM Data'!$A$2:$Q$344,16,FALSE)</f>
        <v>0</v>
      </c>
      <c r="L215" s="1">
        <f t="shared" si="24"/>
        <v>5611.46</v>
      </c>
      <c r="M215" s="1">
        <f t="shared" si="25"/>
        <v>25689.51</v>
      </c>
      <c r="N215" s="1">
        <f t="shared" si="26"/>
        <v>0</v>
      </c>
      <c r="O215" s="1">
        <f t="shared" si="27"/>
        <v>0</v>
      </c>
      <c r="P215" s="1">
        <f t="shared" si="28"/>
        <v>0</v>
      </c>
      <c r="Q215" s="1">
        <f t="shared" si="29"/>
        <v>0</v>
      </c>
      <c r="R215" s="1">
        <f t="shared" si="30"/>
        <v>31300.969999999998</v>
      </c>
      <c r="S215" s="6">
        <f t="shared" si="31"/>
        <v>7.8407629999999999</v>
      </c>
    </row>
    <row r="216" spans="1:19" x14ac:dyDescent="0.25">
      <c r="A216" t="s">
        <v>529</v>
      </c>
      <c r="B216" t="s">
        <v>1964</v>
      </c>
      <c r="C216" t="s">
        <v>93</v>
      </c>
      <c r="D216" s="12" t="s">
        <v>1842</v>
      </c>
      <c r="E216" s="1">
        <v>0</v>
      </c>
      <c r="F216" s="1">
        <f>VLOOKUP(A216,'ADM Data'!$A$2:$Q$344,11,FALSE)</f>
        <v>17.202294999999999</v>
      </c>
      <c r="G216" s="1">
        <f>VLOOKUP(A216,'ADM Data'!$A$2:$Q$344,12,FALSE)</f>
        <v>143.44475600000001</v>
      </c>
      <c r="H216" s="1">
        <f>VLOOKUP(A216,'ADM Data'!$A$2:$Q$344,13,FALSE)</f>
        <v>13.12115</v>
      </c>
      <c r="I216" s="1">
        <f>VLOOKUP(A216,'ADM Data'!$A$2:$Q$344,14,FALSE)</f>
        <v>1.6666669999999999</v>
      </c>
      <c r="J216" s="1">
        <f>VLOOKUP(A216,'ADM Data'!$A$2:$Q$344,15,FALSE)</f>
        <v>7.9286789999999998</v>
      </c>
      <c r="K216" s="1">
        <f>VLOOKUP(A216,'ADM Data'!$A$2:$Q$344,16,FALSE)</f>
        <v>34.713965999999999</v>
      </c>
      <c r="L216" s="1">
        <f t="shared" si="24"/>
        <v>34522.120000000003</v>
      </c>
      <c r="M216" s="1">
        <f t="shared" si="25"/>
        <v>730491.1</v>
      </c>
      <c r="N216" s="1">
        <f t="shared" si="26"/>
        <v>160532.94</v>
      </c>
      <c r="O216" s="1">
        <f t="shared" si="27"/>
        <v>27213.801662759248</v>
      </c>
      <c r="P216" s="1">
        <f t="shared" si="28"/>
        <v>175320.85</v>
      </c>
      <c r="Q216" s="1">
        <f t="shared" si="29"/>
        <v>1131635.8600000001</v>
      </c>
      <c r="R216" s="1">
        <f t="shared" si="30"/>
        <v>2259716.671662759</v>
      </c>
      <c r="S216" s="6">
        <f t="shared" si="31"/>
        <v>218.07751299999998</v>
      </c>
    </row>
    <row r="217" spans="1:19" x14ac:dyDescent="0.25">
      <c r="A217" t="s">
        <v>531</v>
      </c>
      <c r="B217" t="s">
        <v>532</v>
      </c>
      <c r="C217" t="s">
        <v>72</v>
      </c>
      <c r="D217" s="12" t="s">
        <v>1088</v>
      </c>
      <c r="E217" s="1">
        <v>0</v>
      </c>
      <c r="F217" s="1">
        <f>VLOOKUP(A217,'ADM Data'!$A$2:$Q$344,11,FALSE)</f>
        <v>2.650887</v>
      </c>
      <c r="G217" s="1">
        <f>VLOOKUP(A217,'ADM Data'!$A$2:$Q$344,12,FALSE)</f>
        <v>20.683433000000001</v>
      </c>
      <c r="H217" s="1">
        <f>VLOOKUP(A217,'ADM Data'!$A$2:$Q$344,13,FALSE)</f>
        <v>1.2544379999999999</v>
      </c>
      <c r="I217" s="1">
        <f>VLOOKUP(A217,'ADM Data'!$A$2:$Q$344,14,FALSE)</f>
        <v>0</v>
      </c>
      <c r="J217" s="1">
        <f>VLOOKUP(A217,'ADM Data'!$A$2:$Q$344,15,FALSE)</f>
        <v>2</v>
      </c>
      <c r="K217" s="1">
        <f>VLOOKUP(A217,'ADM Data'!$A$2:$Q$344,16,FALSE)</f>
        <v>2.9408280000000002</v>
      </c>
      <c r="L217" s="1">
        <f t="shared" si="24"/>
        <v>5319.88</v>
      </c>
      <c r="M217" s="1">
        <f t="shared" si="25"/>
        <v>105330.19</v>
      </c>
      <c r="N217" s="1">
        <f t="shared" si="26"/>
        <v>15347.64</v>
      </c>
      <c r="O217" s="1">
        <f t="shared" si="27"/>
        <v>0</v>
      </c>
      <c r="P217" s="1">
        <f t="shared" si="28"/>
        <v>44224.480000000003</v>
      </c>
      <c r="Q217" s="1">
        <f t="shared" si="29"/>
        <v>95867.65</v>
      </c>
      <c r="R217" s="1">
        <f t="shared" si="30"/>
        <v>266089.83999999997</v>
      </c>
      <c r="S217" s="6">
        <f t="shared" si="31"/>
        <v>29.529586000000002</v>
      </c>
    </row>
    <row r="218" spans="1:19" x14ac:dyDescent="0.25">
      <c r="A218" t="s">
        <v>533</v>
      </c>
      <c r="B218" t="s">
        <v>1965</v>
      </c>
      <c r="C218" t="s">
        <v>125</v>
      </c>
      <c r="D218" s="12" t="s">
        <v>1088</v>
      </c>
      <c r="E218" s="1">
        <v>0</v>
      </c>
      <c r="F218" s="1">
        <f>VLOOKUP(A218,'ADM Data'!$A$2:$Q$344,11,FALSE)</f>
        <v>4</v>
      </c>
      <c r="G218" s="1">
        <f>VLOOKUP(A218,'ADM Data'!$A$2:$Q$344,12,FALSE)</f>
        <v>22.738095999999999</v>
      </c>
      <c r="H218" s="1">
        <f>VLOOKUP(A218,'ADM Data'!$A$2:$Q$344,13,FALSE)</f>
        <v>1.535714</v>
      </c>
      <c r="I218" s="1">
        <f>VLOOKUP(A218,'ADM Data'!$A$2:$Q$344,14,FALSE)</f>
        <v>0</v>
      </c>
      <c r="J218" s="1">
        <f>VLOOKUP(A218,'ADM Data'!$A$2:$Q$344,15,FALSE)</f>
        <v>0</v>
      </c>
      <c r="K218" s="1">
        <f>VLOOKUP(A218,'ADM Data'!$A$2:$Q$344,16,FALSE)</f>
        <v>1</v>
      </c>
      <c r="L218" s="1">
        <f t="shared" si="24"/>
        <v>8027.33</v>
      </c>
      <c r="M218" s="1">
        <f t="shared" si="25"/>
        <v>115793.55</v>
      </c>
      <c r="N218" s="1">
        <f t="shared" si="26"/>
        <v>18788.95</v>
      </c>
      <c r="O218" s="1">
        <f t="shared" si="27"/>
        <v>0</v>
      </c>
      <c r="P218" s="1">
        <f t="shared" si="28"/>
        <v>0</v>
      </c>
      <c r="Q218" s="1">
        <f t="shared" si="29"/>
        <v>32598.86</v>
      </c>
      <c r="R218" s="1">
        <f t="shared" si="30"/>
        <v>175208.69</v>
      </c>
      <c r="S218" s="6">
        <f t="shared" si="31"/>
        <v>29.273809999999997</v>
      </c>
    </row>
    <row r="219" spans="1:19" x14ac:dyDescent="0.25">
      <c r="A219" t="s">
        <v>535</v>
      </c>
      <c r="B219" t="s">
        <v>1966</v>
      </c>
      <c r="C219" t="s">
        <v>75</v>
      </c>
      <c r="D219" s="12" t="s">
        <v>1088</v>
      </c>
      <c r="E219" s="1">
        <v>0</v>
      </c>
      <c r="F219" s="1">
        <f>VLOOKUP(A219,'ADM Data'!$A$2:$Q$344,11,FALSE)</f>
        <v>4.757396</v>
      </c>
      <c r="G219" s="1">
        <f>VLOOKUP(A219,'ADM Data'!$A$2:$Q$344,12,FALSE)</f>
        <v>33.075231000000002</v>
      </c>
      <c r="H219" s="1">
        <f>VLOOKUP(A219,'ADM Data'!$A$2:$Q$344,13,FALSE)</f>
        <v>5.0118349999999996</v>
      </c>
      <c r="I219" s="1">
        <f>VLOOKUP(A219,'ADM Data'!$A$2:$Q$344,14,FALSE)</f>
        <v>0</v>
      </c>
      <c r="J219" s="1">
        <f>VLOOKUP(A219,'ADM Data'!$A$2:$Q$344,15,FALSE)</f>
        <v>1</v>
      </c>
      <c r="K219" s="1">
        <f>VLOOKUP(A219,'ADM Data'!$A$2:$Q$344,16,FALSE)</f>
        <v>0</v>
      </c>
      <c r="L219" s="1">
        <f t="shared" si="24"/>
        <v>9547.2900000000009</v>
      </c>
      <c r="M219" s="1">
        <f t="shared" si="25"/>
        <v>168435.31</v>
      </c>
      <c r="N219" s="1">
        <f t="shared" si="26"/>
        <v>61318.15</v>
      </c>
      <c r="O219" s="1">
        <f t="shared" si="27"/>
        <v>0</v>
      </c>
      <c r="P219" s="1">
        <f t="shared" si="28"/>
        <v>22112.240000000002</v>
      </c>
      <c r="Q219" s="1">
        <f t="shared" si="29"/>
        <v>0</v>
      </c>
      <c r="R219" s="1">
        <f t="shared" si="30"/>
        <v>261412.99</v>
      </c>
      <c r="S219" s="6">
        <f t="shared" si="31"/>
        <v>43.844462</v>
      </c>
    </row>
    <row r="220" spans="1:19" x14ac:dyDescent="0.25">
      <c r="A220" t="s">
        <v>537</v>
      </c>
      <c r="B220" t="s">
        <v>1967</v>
      </c>
      <c r="C220" t="s">
        <v>75</v>
      </c>
      <c r="D220" s="12" t="s">
        <v>1088</v>
      </c>
      <c r="E220" s="1">
        <v>0</v>
      </c>
      <c r="F220" s="1">
        <f>VLOOKUP(A220,'ADM Data'!$A$2:$Q$344,11,FALSE)</f>
        <v>0</v>
      </c>
      <c r="G220" s="1">
        <f>VLOOKUP(A220,'ADM Data'!$A$2:$Q$344,12,FALSE)</f>
        <v>51.358561000000002</v>
      </c>
      <c r="H220" s="1">
        <f>VLOOKUP(A220,'ADM Data'!$A$2:$Q$344,13,FALSE)</f>
        <v>10.496786999999999</v>
      </c>
      <c r="I220" s="1">
        <f>VLOOKUP(A220,'ADM Data'!$A$2:$Q$344,14,FALSE)</f>
        <v>0</v>
      </c>
      <c r="J220" s="1">
        <f>VLOOKUP(A220,'ADM Data'!$A$2:$Q$344,15,FALSE)</f>
        <v>0</v>
      </c>
      <c r="K220" s="1">
        <f>VLOOKUP(A220,'ADM Data'!$A$2:$Q$344,16,FALSE)</f>
        <v>0.74804800000000005</v>
      </c>
      <c r="L220" s="1">
        <f t="shared" si="24"/>
        <v>0</v>
      </c>
      <c r="M220" s="1">
        <f t="shared" si="25"/>
        <v>261543</v>
      </c>
      <c r="N220" s="1">
        <f t="shared" si="26"/>
        <v>128424.73</v>
      </c>
      <c r="O220" s="1">
        <f t="shared" si="27"/>
        <v>0</v>
      </c>
      <c r="P220" s="1">
        <f t="shared" si="28"/>
        <v>0</v>
      </c>
      <c r="Q220" s="1">
        <f t="shared" si="29"/>
        <v>24385.52</v>
      </c>
      <c r="R220" s="1">
        <f t="shared" si="30"/>
        <v>414353.25</v>
      </c>
      <c r="S220" s="6">
        <f t="shared" si="31"/>
        <v>62.603395999999996</v>
      </c>
    </row>
    <row r="221" spans="1:19" x14ac:dyDescent="0.25">
      <c r="A221" t="s">
        <v>539</v>
      </c>
      <c r="B221" t="s">
        <v>540</v>
      </c>
      <c r="C221" t="s">
        <v>75</v>
      </c>
      <c r="D221" s="12" t="s">
        <v>1088</v>
      </c>
      <c r="E221" s="1">
        <v>0</v>
      </c>
      <c r="F221" s="1">
        <f>VLOOKUP(A221,'ADM Data'!$A$2:$Q$344,11,FALSE)</f>
        <v>3.4409939999999999</v>
      </c>
      <c r="G221" s="1">
        <f>VLOOKUP(A221,'ADM Data'!$A$2:$Q$344,12,FALSE)</f>
        <v>17.793621000000002</v>
      </c>
      <c r="H221" s="1">
        <f>VLOOKUP(A221,'ADM Data'!$A$2:$Q$344,13,FALSE)</f>
        <v>1.7888200000000001</v>
      </c>
      <c r="I221" s="1">
        <f>VLOOKUP(A221,'ADM Data'!$A$2:$Q$344,14,FALSE)</f>
        <v>0</v>
      </c>
      <c r="J221" s="1">
        <f>VLOOKUP(A221,'ADM Data'!$A$2:$Q$344,15,FALSE)</f>
        <v>0</v>
      </c>
      <c r="K221" s="1">
        <f>VLOOKUP(A221,'ADM Data'!$A$2:$Q$344,16,FALSE)</f>
        <v>0</v>
      </c>
      <c r="L221" s="1">
        <f t="shared" si="24"/>
        <v>6905.5</v>
      </c>
      <c r="M221" s="1">
        <f t="shared" si="25"/>
        <v>90613.85</v>
      </c>
      <c r="N221" s="1">
        <f t="shared" si="26"/>
        <v>21885.62</v>
      </c>
      <c r="O221" s="1">
        <f t="shared" si="27"/>
        <v>0</v>
      </c>
      <c r="P221" s="1">
        <f t="shared" si="28"/>
        <v>0</v>
      </c>
      <c r="Q221" s="1">
        <f t="shared" si="29"/>
        <v>0</v>
      </c>
      <c r="R221" s="1">
        <f t="shared" si="30"/>
        <v>119404.97</v>
      </c>
      <c r="S221" s="6">
        <f t="shared" si="31"/>
        <v>23.023435000000003</v>
      </c>
    </row>
    <row r="222" spans="1:19" x14ac:dyDescent="0.25">
      <c r="A222" t="s">
        <v>541</v>
      </c>
      <c r="B222" t="s">
        <v>542</v>
      </c>
      <c r="C222" t="s">
        <v>230</v>
      </c>
      <c r="D222" s="12" t="s">
        <v>1088</v>
      </c>
      <c r="E222" s="1">
        <v>0</v>
      </c>
      <c r="F222" s="1">
        <f>VLOOKUP(A222,'ADM Data'!$A$2:$Q$344,11,FALSE)</f>
        <v>0</v>
      </c>
      <c r="G222" s="1">
        <f>VLOOKUP(A222,'ADM Data'!$A$2:$Q$344,12,FALSE)</f>
        <v>39.063057999999998</v>
      </c>
      <c r="H222" s="1">
        <f>VLOOKUP(A222,'ADM Data'!$A$2:$Q$344,13,FALSE)</f>
        <v>7.0536589999999997</v>
      </c>
      <c r="I222" s="1">
        <f>VLOOKUP(A222,'ADM Data'!$A$2:$Q$344,14,FALSE)</f>
        <v>0</v>
      </c>
      <c r="J222" s="1">
        <f>VLOOKUP(A222,'ADM Data'!$A$2:$Q$344,15,FALSE)</f>
        <v>1.902439</v>
      </c>
      <c r="K222" s="1">
        <f>VLOOKUP(A222,'ADM Data'!$A$2:$Q$344,16,FALSE)</f>
        <v>2.6731699999999998</v>
      </c>
      <c r="L222" s="1">
        <f t="shared" si="24"/>
        <v>0</v>
      </c>
      <c r="M222" s="1">
        <f t="shared" si="25"/>
        <v>198928.26</v>
      </c>
      <c r="N222" s="1">
        <f t="shared" si="26"/>
        <v>86299.19</v>
      </c>
      <c r="O222" s="1">
        <f t="shared" si="27"/>
        <v>0</v>
      </c>
      <c r="P222" s="1">
        <f t="shared" si="28"/>
        <v>42067.19</v>
      </c>
      <c r="Q222" s="1">
        <f t="shared" si="29"/>
        <v>87142.31</v>
      </c>
      <c r="R222" s="1">
        <f t="shared" si="30"/>
        <v>414436.95</v>
      </c>
      <c r="S222" s="6">
        <f t="shared" si="31"/>
        <v>50.692325999999994</v>
      </c>
    </row>
    <row r="223" spans="1:19" x14ac:dyDescent="0.25">
      <c r="A223" t="s">
        <v>543</v>
      </c>
      <c r="B223" t="s">
        <v>1968</v>
      </c>
      <c r="C223" t="s">
        <v>68</v>
      </c>
      <c r="D223" s="12" t="s">
        <v>1088</v>
      </c>
      <c r="E223" s="1">
        <v>0</v>
      </c>
      <c r="F223" s="1">
        <f>VLOOKUP(A223,'ADM Data'!$A$2:$Q$344,11,FALSE)</f>
        <v>4.0451810000000004</v>
      </c>
      <c r="G223" s="1">
        <f>VLOOKUP(A223,'ADM Data'!$A$2:$Q$344,12,FALSE)</f>
        <v>19.501062999999998</v>
      </c>
      <c r="H223" s="1">
        <f>VLOOKUP(A223,'ADM Data'!$A$2:$Q$344,13,FALSE)</f>
        <v>1.240964</v>
      </c>
      <c r="I223" s="1">
        <f>VLOOKUP(A223,'ADM Data'!$A$2:$Q$344,14,FALSE)</f>
        <v>0</v>
      </c>
      <c r="J223" s="1">
        <f>VLOOKUP(A223,'ADM Data'!$A$2:$Q$344,15,FALSE)</f>
        <v>0</v>
      </c>
      <c r="K223" s="1">
        <f>VLOOKUP(A223,'ADM Data'!$A$2:$Q$344,16,FALSE)</f>
        <v>1.677711</v>
      </c>
      <c r="L223" s="1">
        <f t="shared" si="24"/>
        <v>8118</v>
      </c>
      <c r="M223" s="1">
        <f t="shared" si="25"/>
        <v>99308.98</v>
      </c>
      <c r="N223" s="1">
        <f t="shared" si="26"/>
        <v>15182.79</v>
      </c>
      <c r="O223" s="1">
        <f t="shared" si="27"/>
        <v>0</v>
      </c>
      <c r="P223" s="1">
        <f t="shared" si="28"/>
        <v>0</v>
      </c>
      <c r="Q223" s="1">
        <f t="shared" si="29"/>
        <v>54691.47</v>
      </c>
      <c r="R223" s="1">
        <f t="shared" si="30"/>
        <v>177301.24</v>
      </c>
      <c r="S223" s="6">
        <f t="shared" si="31"/>
        <v>26.464918999999998</v>
      </c>
    </row>
    <row r="224" spans="1:19" x14ac:dyDescent="0.25">
      <c r="A224" t="s">
        <v>545</v>
      </c>
      <c r="B224" t="s">
        <v>1969</v>
      </c>
      <c r="C224" t="s">
        <v>80</v>
      </c>
      <c r="D224" s="12" t="s">
        <v>1088</v>
      </c>
      <c r="E224" s="1">
        <v>0</v>
      </c>
      <c r="F224" s="1">
        <f>VLOOKUP(A224,'ADM Data'!$A$2:$Q$344,11,FALSE)</f>
        <v>3</v>
      </c>
      <c r="G224" s="1">
        <f>VLOOKUP(A224,'ADM Data'!$A$2:$Q$344,12,FALSE)</f>
        <v>12.023391999999999</v>
      </c>
      <c r="H224" s="1">
        <f>VLOOKUP(A224,'ADM Data'!$A$2:$Q$344,13,FALSE)</f>
        <v>0.90058499999999997</v>
      </c>
      <c r="I224" s="1">
        <f>VLOOKUP(A224,'ADM Data'!$A$2:$Q$344,14,FALSE)</f>
        <v>0</v>
      </c>
      <c r="J224" s="1">
        <f>VLOOKUP(A224,'ADM Data'!$A$2:$Q$344,15,FALSE)</f>
        <v>0</v>
      </c>
      <c r="K224" s="1">
        <f>VLOOKUP(A224,'ADM Data'!$A$2:$Q$344,16,FALSE)</f>
        <v>2.9473669999999998</v>
      </c>
      <c r="L224" s="1">
        <f t="shared" si="24"/>
        <v>6020.5</v>
      </c>
      <c r="M224" s="1">
        <f t="shared" si="25"/>
        <v>61229.01</v>
      </c>
      <c r="N224" s="1">
        <f t="shared" si="26"/>
        <v>11018.36</v>
      </c>
      <c r="O224" s="1">
        <f t="shared" si="27"/>
        <v>0</v>
      </c>
      <c r="P224" s="1">
        <f t="shared" si="28"/>
        <v>0</v>
      </c>
      <c r="Q224" s="1">
        <f t="shared" si="29"/>
        <v>96080.82</v>
      </c>
      <c r="R224" s="1">
        <f t="shared" si="30"/>
        <v>174348.69</v>
      </c>
      <c r="S224" s="6">
        <f t="shared" si="31"/>
        <v>18.871344000000001</v>
      </c>
    </row>
    <row r="225" spans="1:19" x14ac:dyDescent="0.25">
      <c r="A225" t="s">
        <v>547</v>
      </c>
      <c r="B225" t="s">
        <v>1970</v>
      </c>
      <c r="C225" t="s">
        <v>68</v>
      </c>
      <c r="D225" s="12" t="s">
        <v>1088</v>
      </c>
      <c r="E225" s="1">
        <v>0</v>
      </c>
      <c r="F225" s="1">
        <f>VLOOKUP(A225,'ADM Data'!$A$2:$Q$344,11,FALSE)</f>
        <v>7.2679109999999998</v>
      </c>
      <c r="G225" s="1">
        <f>VLOOKUP(A225,'ADM Data'!$A$2:$Q$344,12,FALSE)</f>
        <v>30.487292</v>
      </c>
      <c r="H225" s="1">
        <f>VLOOKUP(A225,'ADM Data'!$A$2:$Q$344,13,FALSE)</f>
        <v>1.981733</v>
      </c>
      <c r="I225" s="1">
        <f>VLOOKUP(A225,'ADM Data'!$A$2:$Q$344,14,FALSE)</f>
        <v>1</v>
      </c>
      <c r="J225" s="1">
        <f>VLOOKUP(A225,'ADM Data'!$A$2:$Q$344,15,FALSE)</f>
        <v>0.69555599999999995</v>
      </c>
      <c r="K225" s="1">
        <f>VLOOKUP(A225,'ADM Data'!$A$2:$Q$344,16,FALSE)</f>
        <v>1.894563</v>
      </c>
      <c r="L225" s="1">
        <f t="shared" si="24"/>
        <v>14585.48</v>
      </c>
      <c r="M225" s="1">
        <f t="shared" si="25"/>
        <v>155256.25</v>
      </c>
      <c r="N225" s="1">
        <f t="shared" si="26"/>
        <v>24245.85</v>
      </c>
      <c r="O225" s="1">
        <f t="shared" si="27"/>
        <v>16328.277732000002</v>
      </c>
      <c r="P225" s="1">
        <f t="shared" si="28"/>
        <v>15380.3</v>
      </c>
      <c r="Q225" s="1">
        <f t="shared" si="29"/>
        <v>61760.6</v>
      </c>
      <c r="R225" s="1">
        <f t="shared" si="30"/>
        <v>287556.75773199997</v>
      </c>
      <c r="S225" s="6">
        <f t="shared" si="31"/>
        <v>43.327055000000001</v>
      </c>
    </row>
    <row r="226" spans="1:19" x14ac:dyDescent="0.25">
      <c r="A226" t="s">
        <v>549</v>
      </c>
      <c r="B226" t="s">
        <v>1971</v>
      </c>
      <c r="C226" t="s">
        <v>93</v>
      </c>
      <c r="D226" s="12" t="s">
        <v>1088</v>
      </c>
      <c r="E226" s="1">
        <v>0</v>
      </c>
      <c r="F226" s="1">
        <f>VLOOKUP(A226,'ADM Data'!$A$2:$Q$344,11,FALSE)</f>
        <v>3.9597699999999998</v>
      </c>
      <c r="G226" s="1">
        <f>VLOOKUP(A226,'ADM Data'!$A$2:$Q$344,12,FALSE)</f>
        <v>17.591954000000001</v>
      </c>
      <c r="H226" s="1">
        <f>VLOOKUP(A226,'ADM Data'!$A$2:$Q$344,13,FALSE)</f>
        <v>0.86781600000000003</v>
      </c>
      <c r="I226" s="1">
        <f>VLOOKUP(A226,'ADM Data'!$A$2:$Q$344,14,FALSE)</f>
        <v>0.58045999999999998</v>
      </c>
      <c r="J226" s="1">
        <f>VLOOKUP(A226,'ADM Data'!$A$2:$Q$344,15,FALSE)</f>
        <v>0</v>
      </c>
      <c r="K226" s="1">
        <f>VLOOKUP(A226,'ADM Data'!$A$2:$Q$344,16,FALSE)</f>
        <v>3.0689660000000001</v>
      </c>
      <c r="L226" s="1">
        <f t="shared" si="24"/>
        <v>7946.59</v>
      </c>
      <c r="M226" s="1">
        <f t="shared" si="25"/>
        <v>89586.86</v>
      </c>
      <c r="N226" s="1">
        <f t="shared" si="26"/>
        <v>10617.44</v>
      </c>
      <c r="O226" s="1">
        <f t="shared" si="27"/>
        <v>9477.9120923167193</v>
      </c>
      <c r="P226" s="1">
        <f t="shared" si="28"/>
        <v>0</v>
      </c>
      <c r="Q226" s="1">
        <f t="shared" si="29"/>
        <v>100044.81</v>
      </c>
      <c r="R226" s="1">
        <f t="shared" si="30"/>
        <v>217673.61209231673</v>
      </c>
      <c r="S226" s="6">
        <f t="shared" si="31"/>
        <v>26.068966</v>
      </c>
    </row>
    <row r="227" spans="1:19" x14ac:dyDescent="0.25">
      <c r="A227" t="s">
        <v>551</v>
      </c>
      <c r="B227" t="s">
        <v>1972</v>
      </c>
      <c r="C227" t="s">
        <v>93</v>
      </c>
      <c r="D227" s="12" t="s">
        <v>1088</v>
      </c>
      <c r="E227" s="1">
        <v>0</v>
      </c>
      <c r="F227" s="1">
        <f>VLOOKUP(A227,'ADM Data'!$A$2:$Q$344,11,FALSE)</f>
        <v>0.37928000000000001</v>
      </c>
      <c r="G227" s="1">
        <f>VLOOKUP(A227,'ADM Data'!$A$2:$Q$344,12,FALSE)</f>
        <v>8.4266889999999997</v>
      </c>
      <c r="H227" s="1">
        <f>VLOOKUP(A227,'ADM Data'!$A$2:$Q$344,13,FALSE)</f>
        <v>3.0043890000000002</v>
      </c>
      <c r="I227" s="1">
        <f>VLOOKUP(A227,'ADM Data'!$A$2:$Q$344,14,FALSE)</f>
        <v>0</v>
      </c>
      <c r="J227" s="1">
        <f>VLOOKUP(A227,'ADM Data'!$A$2:$Q$344,15,FALSE)</f>
        <v>0</v>
      </c>
      <c r="K227" s="1">
        <f>VLOOKUP(A227,'ADM Data'!$A$2:$Q$344,16,FALSE)</f>
        <v>0.579237</v>
      </c>
      <c r="L227" s="1">
        <f t="shared" si="24"/>
        <v>761.15</v>
      </c>
      <c r="M227" s="1">
        <f t="shared" si="25"/>
        <v>42912.84</v>
      </c>
      <c r="N227" s="1">
        <f t="shared" si="26"/>
        <v>36757.71</v>
      </c>
      <c r="O227" s="1">
        <f t="shared" si="27"/>
        <v>0</v>
      </c>
      <c r="P227" s="1">
        <f t="shared" si="28"/>
        <v>0</v>
      </c>
      <c r="Q227" s="1">
        <f t="shared" si="29"/>
        <v>18882.47</v>
      </c>
      <c r="R227" s="1">
        <f t="shared" si="30"/>
        <v>99314.17</v>
      </c>
      <c r="S227" s="6">
        <f t="shared" si="31"/>
        <v>12.389595</v>
      </c>
    </row>
    <row r="228" spans="1:19" x14ac:dyDescent="0.25">
      <c r="A228" t="s">
        <v>553</v>
      </c>
      <c r="B228" t="s">
        <v>554</v>
      </c>
      <c r="C228" t="s">
        <v>555</v>
      </c>
      <c r="D228" s="12" t="s">
        <v>1088</v>
      </c>
      <c r="E228" s="1">
        <v>0</v>
      </c>
      <c r="F228" s="1">
        <f>VLOOKUP(A228,'ADM Data'!$A$2:$Q$344,11,FALSE)</f>
        <v>5.0800010000000002</v>
      </c>
      <c r="G228" s="1">
        <f>VLOOKUP(A228,'ADM Data'!$A$2:$Q$344,12,FALSE)</f>
        <v>25.325714999999999</v>
      </c>
      <c r="H228" s="1">
        <f>VLOOKUP(A228,'ADM Data'!$A$2:$Q$344,13,FALSE)</f>
        <v>1.794286</v>
      </c>
      <c r="I228" s="1">
        <f>VLOOKUP(A228,'ADM Data'!$A$2:$Q$344,14,FALSE)</f>
        <v>0</v>
      </c>
      <c r="J228" s="1">
        <f>VLOOKUP(A228,'ADM Data'!$A$2:$Q$344,15,FALSE)</f>
        <v>0</v>
      </c>
      <c r="K228" s="1">
        <f>VLOOKUP(A228,'ADM Data'!$A$2:$Q$344,16,FALSE)</f>
        <v>4</v>
      </c>
      <c r="L228" s="1">
        <f t="shared" si="24"/>
        <v>10194.709999999999</v>
      </c>
      <c r="M228" s="1">
        <f t="shared" si="25"/>
        <v>128970.97</v>
      </c>
      <c r="N228" s="1">
        <f t="shared" si="26"/>
        <v>21952.5</v>
      </c>
      <c r="O228" s="1">
        <f t="shared" si="27"/>
        <v>0</v>
      </c>
      <c r="P228" s="1">
        <f t="shared" si="28"/>
        <v>0</v>
      </c>
      <c r="Q228" s="1">
        <f t="shared" si="29"/>
        <v>130395.46</v>
      </c>
      <c r="R228" s="1">
        <f t="shared" si="30"/>
        <v>291513.64</v>
      </c>
      <c r="S228" s="6">
        <f t="shared" si="31"/>
        <v>36.200001999999998</v>
      </c>
    </row>
    <row r="229" spans="1:19" x14ac:dyDescent="0.25">
      <c r="A229" t="s">
        <v>556</v>
      </c>
      <c r="B229" t="s">
        <v>557</v>
      </c>
      <c r="C229" t="s">
        <v>75</v>
      </c>
      <c r="D229" s="12" t="s">
        <v>1088</v>
      </c>
      <c r="E229" s="1">
        <v>0</v>
      </c>
      <c r="F229" s="1">
        <f>VLOOKUP(A229,'ADM Data'!$A$2:$Q$344,11,FALSE)</f>
        <v>0</v>
      </c>
      <c r="G229" s="1">
        <f>VLOOKUP(A229,'ADM Data'!$A$2:$Q$344,12,FALSE)</f>
        <v>7.076422</v>
      </c>
      <c r="H229" s="1">
        <f>VLOOKUP(A229,'ADM Data'!$A$2:$Q$344,13,FALSE)</f>
        <v>2.2300390000000001</v>
      </c>
      <c r="I229" s="1">
        <f>VLOOKUP(A229,'ADM Data'!$A$2:$Q$344,14,FALSE)</f>
        <v>0</v>
      </c>
      <c r="J229" s="1">
        <f>VLOOKUP(A229,'ADM Data'!$A$2:$Q$344,15,FALSE)</f>
        <v>0</v>
      </c>
      <c r="K229" s="1">
        <f>VLOOKUP(A229,'ADM Data'!$A$2:$Q$344,16,FALSE)</f>
        <v>0</v>
      </c>
      <c r="L229" s="1">
        <f t="shared" si="24"/>
        <v>0</v>
      </c>
      <c r="M229" s="1">
        <f t="shared" si="25"/>
        <v>36036.61</v>
      </c>
      <c r="N229" s="1">
        <f t="shared" si="26"/>
        <v>27283.79</v>
      </c>
      <c r="O229" s="1">
        <f t="shared" si="27"/>
        <v>0</v>
      </c>
      <c r="P229" s="1">
        <f t="shared" si="28"/>
        <v>0</v>
      </c>
      <c r="Q229" s="1">
        <f t="shared" si="29"/>
        <v>0</v>
      </c>
      <c r="R229" s="1">
        <f t="shared" si="30"/>
        <v>63320.4</v>
      </c>
      <c r="S229" s="6">
        <f t="shared" si="31"/>
        <v>9.3064610000000005</v>
      </c>
    </row>
    <row r="230" spans="1:19" x14ac:dyDescent="0.25">
      <c r="A230" t="s">
        <v>558</v>
      </c>
      <c r="B230" t="s">
        <v>559</v>
      </c>
      <c r="C230" t="s">
        <v>68</v>
      </c>
      <c r="D230" s="12" t="s">
        <v>1842</v>
      </c>
      <c r="E230" s="1">
        <v>0</v>
      </c>
      <c r="F230" s="1">
        <f>VLOOKUP(A230,'ADM Data'!$A$2:$Q$344,11,FALSE)</f>
        <v>0.93967400000000001</v>
      </c>
      <c r="G230" s="1">
        <f>VLOOKUP(A230,'ADM Data'!$A$2:$Q$344,12,FALSE)</f>
        <v>126.200293</v>
      </c>
      <c r="H230" s="1">
        <f>VLOOKUP(A230,'ADM Data'!$A$2:$Q$344,13,FALSE)</f>
        <v>9.445055</v>
      </c>
      <c r="I230" s="1">
        <f>VLOOKUP(A230,'ADM Data'!$A$2:$Q$344,14,FALSE)</f>
        <v>1.2563580000000001</v>
      </c>
      <c r="J230" s="1">
        <f>VLOOKUP(A230,'ADM Data'!$A$2:$Q$344,15,FALSE)</f>
        <v>4.496143</v>
      </c>
      <c r="K230" s="1">
        <f>VLOOKUP(A230,'ADM Data'!$A$2:$Q$344,16,FALSE)</f>
        <v>19.224892000000001</v>
      </c>
      <c r="L230" s="1">
        <f t="shared" si="24"/>
        <v>1885.77</v>
      </c>
      <c r="M230" s="1">
        <f t="shared" si="25"/>
        <v>642673.82999999996</v>
      </c>
      <c r="N230" s="1">
        <f t="shared" si="26"/>
        <v>115557.13</v>
      </c>
      <c r="O230" s="1">
        <f t="shared" si="27"/>
        <v>20514.162354820059</v>
      </c>
      <c r="P230" s="1">
        <f t="shared" si="28"/>
        <v>99419.79</v>
      </c>
      <c r="Q230" s="1">
        <f t="shared" si="29"/>
        <v>626709.64</v>
      </c>
      <c r="R230" s="1">
        <f t="shared" si="30"/>
        <v>1506760.3223548201</v>
      </c>
      <c r="S230" s="6">
        <f t="shared" si="31"/>
        <v>161.56241500000002</v>
      </c>
    </row>
    <row r="231" spans="1:19" x14ac:dyDescent="0.25">
      <c r="A231" t="s">
        <v>560</v>
      </c>
      <c r="B231" t="s">
        <v>561</v>
      </c>
      <c r="C231" t="s">
        <v>230</v>
      </c>
      <c r="D231" s="12" t="s">
        <v>1088</v>
      </c>
      <c r="E231" s="1">
        <v>0</v>
      </c>
      <c r="F231" s="1">
        <f>VLOOKUP(A231,'ADM Data'!$A$2:$Q$344,11,FALSE)</f>
        <v>0</v>
      </c>
      <c r="G231" s="1">
        <f>VLOOKUP(A231,'ADM Data'!$A$2:$Q$344,12,FALSE)</f>
        <v>105.52185</v>
      </c>
      <c r="H231" s="1">
        <f>VLOOKUP(A231,'ADM Data'!$A$2:$Q$344,13,FALSE)</f>
        <v>20.558229999999998</v>
      </c>
      <c r="I231" s="1">
        <f>VLOOKUP(A231,'ADM Data'!$A$2:$Q$344,14,FALSE)</f>
        <v>0</v>
      </c>
      <c r="J231" s="1">
        <f>VLOOKUP(A231,'ADM Data'!$A$2:$Q$344,15,FALSE)</f>
        <v>1.308211</v>
      </c>
      <c r="K231" s="1">
        <f>VLOOKUP(A231,'ADM Data'!$A$2:$Q$344,16,FALSE)</f>
        <v>5.9195989999999998</v>
      </c>
      <c r="L231" s="1">
        <f t="shared" si="24"/>
        <v>0</v>
      </c>
      <c r="M231" s="1">
        <f t="shared" si="25"/>
        <v>537369.05000000005</v>
      </c>
      <c r="N231" s="1">
        <f t="shared" si="26"/>
        <v>251523.16</v>
      </c>
      <c r="O231" s="1">
        <f t="shared" si="27"/>
        <v>0</v>
      </c>
      <c r="P231" s="1">
        <f t="shared" si="28"/>
        <v>28927.48</v>
      </c>
      <c r="Q231" s="1">
        <f t="shared" si="29"/>
        <v>192972.2</v>
      </c>
      <c r="R231" s="1">
        <f t="shared" si="30"/>
        <v>1010791.8900000001</v>
      </c>
      <c r="S231" s="6">
        <f t="shared" si="31"/>
        <v>133.30788999999999</v>
      </c>
    </row>
    <row r="232" spans="1:19" x14ac:dyDescent="0.25">
      <c r="A232" t="s">
        <v>562</v>
      </c>
      <c r="B232" t="s">
        <v>563</v>
      </c>
      <c r="C232" t="s">
        <v>84</v>
      </c>
      <c r="D232" s="12" t="s">
        <v>1842</v>
      </c>
      <c r="E232" s="1">
        <v>0</v>
      </c>
      <c r="F232" s="1">
        <f>VLOOKUP(A232,'ADM Data'!$A$2:$Q$344,11,FALSE)</f>
        <v>1.479384</v>
      </c>
      <c r="G232" s="1">
        <f>VLOOKUP(A232,'ADM Data'!$A$2:$Q$344,12,FALSE)</f>
        <v>14.613747</v>
      </c>
      <c r="H232" s="1">
        <f>VLOOKUP(A232,'ADM Data'!$A$2:$Q$344,13,FALSE)</f>
        <v>1.8921030000000001</v>
      </c>
      <c r="I232" s="1">
        <f>VLOOKUP(A232,'ADM Data'!$A$2:$Q$344,14,FALSE)</f>
        <v>0</v>
      </c>
      <c r="J232" s="1">
        <f>VLOOKUP(A232,'ADM Data'!$A$2:$Q$344,15,FALSE)</f>
        <v>6.9009000000000001E-2</v>
      </c>
      <c r="K232" s="1">
        <f>VLOOKUP(A232,'ADM Data'!$A$2:$Q$344,16,FALSE)</f>
        <v>2.98</v>
      </c>
      <c r="L232" s="1">
        <f t="shared" si="24"/>
        <v>2968.88</v>
      </c>
      <c r="M232" s="1">
        <f t="shared" si="25"/>
        <v>74420.37</v>
      </c>
      <c r="N232" s="1">
        <f t="shared" si="26"/>
        <v>23149.26</v>
      </c>
      <c r="O232" s="1">
        <f t="shared" si="27"/>
        <v>0</v>
      </c>
      <c r="P232" s="1">
        <f t="shared" si="28"/>
        <v>1525.94</v>
      </c>
      <c r="Q232" s="1">
        <f t="shared" si="29"/>
        <v>97144.62</v>
      </c>
      <c r="R232" s="1">
        <f t="shared" si="30"/>
        <v>199209.07</v>
      </c>
      <c r="S232" s="6">
        <f t="shared" si="31"/>
        <v>21.034243</v>
      </c>
    </row>
    <row r="233" spans="1:19" x14ac:dyDescent="0.25">
      <c r="A233" t="s">
        <v>564</v>
      </c>
      <c r="B233" t="s">
        <v>565</v>
      </c>
      <c r="C233" t="s">
        <v>80</v>
      </c>
      <c r="D233" s="12" t="s">
        <v>1088</v>
      </c>
      <c r="E233" s="1">
        <v>0</v>
      </c>
      <c r="F233" s="1">
        <f>VLOOKUP(A233,'ADM Data'!$A$2:$Q$344,11,FALSE)</f>
        <v>0</v>
      </c>
      <c r="G233" s="1">
        <f>VLOOKUP(A233,'ADM Data'!$A$2:$Q$344,12,FALSE)</f>
        <v>33.652050000000003</v>
      </c>
      <c r="H233" s="1">
        <f>VLOOKUP(A233,'ADM Data'!$A$2:$Q$344,13,FALSE)</f>
        <v>5.5951230000000001</v>
      </c>
      <c r="I233" s="1">
        <f>VLOOKUP(A233,'ADM Data'!$A$2:$Q$344,14,FALSE)</f>
        <v>0</v>
      </c>
      <c r="J233" s="1">
        <f>VLOOKUP(A233,'ADM Data'!$A$2:$Q$344,15,FALSE)</f>
        <v>0</v>
      </c>
      <c r="K233" s="1">
        <f>VLOOKUP(A233,'ADM Data'!$A$2:$Q$344,16,FALSE)</f>
        <v>1.98122</v>
      </c>
      <c r="L233" s="1">
        <f t="shared" si="24"/>
        <v>0</v>
      </c>
      <c r="M233" s="1">
        <f t="shared" si="25"/>
        <v>171372.76</v>
      </c>
      <c r="N233" s="1">
        <f t="shared" si="26"/>
        <v>68454.48</v>
      </c>
      <c r="O233" s="1">
        <f t="shared" si="27"/>
        <v>0</v>
      </c>
      <c r="P233" s="1">
        <f t="shared" si="28"/>
        <v>0</v>
      </c>
      <c r="Q233" s="1">
        <f t="shared" si="29"/>
        <v>64585.52</v>
      </c>
      <c r="R233" s="1">
        <f t="shared" si="30"/>
        <v>304412.76</v>
      </c>
      <c r="S233" s="6">
        <f t="shared" si="31"/>
        <v>41.228393000000004</v>
      </c>
    </row>
    <row r="234" spans="1:19" x14ac:dyDescent="0.25">
      <c r="A234" t="s">
        <v>566</v>
      </c>
      <c r="B234" t="s">
        <v>1973</v>
      </c>
      <c r="C234" t="s">
        <v>93</v>
      </c>
      <c r="D234" s="12" t="s">
        <v>1088</v>
      </c>
      <c r="E234" s="1">
        <v>0</v>
      </c>
      <c r="F234" s="1">
        <f>VLOOKUP(A234,'ADM Data'!$A$2:$Q$344,11,FALSE)</f>
        <v>0</v>
      </c>
      <c r="G234" s="1">
        <f>VLOOKUP(A234,'ADM Data'!$A$2:$Q$344,12,FALSE)</f>
        <v>5.4909090000000003</v>
      </c>
      <c r="H234" s="1">
        <f>VLOOKUP(A234,'ADM Data'!$A$2:$Q$344,13,FALSE)</f>
        <v>0</v>
      </c>
      <c r="I234" s="1">
        <f>VLOOKUP(A234,'ADM Data'!$A$2:$Q$344,14,FALSE)</f>
        <v>0</v>
      </c>
      <c r="J234" s="1">
        <f>VLOOKUP(A234,'ADM Data'!$A$2:$Q$344,15,FALSE)</f>
        <v>0</v>
      </c>
      <c r="K234" s="1">
        <f>VLOOKUP(A234,'ADM Data'!$A$2:$Q$344,16,FALSE)</f>
        <v>0</v>
      </c>
      <c r="L234" s="1">
        <f t="shared" si="24"/>
        <v>0</v>
      </c>
      <c r="M234" s="1">
        <f t="shared" si="25"/>
        <v>27962.400000000001</v>
      </c>
      <c r="N234" s="1">
        <f t="shared" si="26"/>
        <v>0</v>
      </c>
      <c r="O234" s="1">
        <f t="shared" si="27"/>
        <v>0</v>
      </c>
      <c r="P234" s="1">
        <f t="shared" si="28"/>
        <v>0</v>
      </c>
      <c r="Q234" s="1">
        <f t="shared" si="29"/>
        <v>0</v>
      </c>
      <c r="R234" s="1">
        <f t="shared" si="30"/>
        <v>27962.400000000001</v>
      </c>
      <c r="S234" s="6">
        <f t="shared" si="31"/>
        <v>5.4909090000000003</v>
      </c>
    </row>
    <row r="235" spans="1:19" x14ac:dyDescent="0.25">
      <c r="A235" t="s">
        <v>568</v>
      </c>
      <c r="B235" t="s">
        <v>1974</v>
      </c>
      <c r="C235" t="s">
        <v>93</v>
      </c>
      <c r="D235" s="12" t="s">
        <v>1088</v>
      </c>
      <c r="E235" s="1">
        <v>0</v>
      </c>
      <c r="F235" s="1">
        <f>VLOOKUP(A235,'ADM Data'!$A$2:$Q$344,11,FALSE)</f>
        <v>1</v>
      </c>
      <c r="G235" s="1">
        <f>VLOOKUP(A235,'ADM Data'!$A$2:$Q$344,12,FALSE)</f>
        <v>29.292397999999999</v>
      </c>
      <c r="H235" s="1">
        <f>VLOOKUP(A235,'ADM Data'!$A$2:$Q$344,13,FALSE)</f>
        <v>0</v>
      </c>
      <c r="I235" s="1">
        <f>VLOOKUP(A235,'ADM Data'!$A$2:$Q$344,14,FALSE)</f>
        <v>0</v>
      </c>
      <c r="J235" s="1">
        <f>VLOOKUP(A235,'ADM Data'!$A$2:$Q$344,15,FALSE)</f>
        <v>0.64327500000000004</v>
      </c>
      <c r="K235" s="1">
        <f>VLOOKUP(A235,'ADM Data'!$A$2:$Q$344,16,FALSE)</f>
        <v>1</v>
      </c>
      <c r="L235" s="1">
        <f t="shared" si="24"/>
        <v>2006.83</v>
      </c>
      <c r="M235" s="1">
        <f t="shared" si="25"/>
        <v>149171.26999999999</v>
      </c>
      <c r="N235" s="1">
        <f t="shared" si="26"/>
        <v>0</v>
      </c>
      <c r="O235" s="1">
        <f t="shared" si="27"/>
        <v>0</v>
      </c>
      <c r="P235" s="1">
        <f t="shared" si="28"/>
        <v>14224.25</v>
      </c>
      <c r="Q235" s="1">
        <f t="shared" si="29"/>
        <v>32598.86</v>
      </c>
      <c r="R235" s="1">
        <f t="shared" si="30"/>
        <v>198001.20999999996</v>
      </c>
      <c r="S235" s="6">
        <f t="shared" si="31"/>
        <v>31.935672999999998</v>
      </c>
    </row>
    <row r="236" spans="1:19" x14ac:dyDescent="0.25">
      <c r="A236" t="s">
        <v>570</v>
      </c>
      <c r="B236" t="s">
        <v>571</v>
      </c>
      <c r="C236" t="s">
        <v>93</v>
      </c>
      <c r="D236" s="12" t="s">
        <v>1088</v>
      </c>
      <c r="E236" s="1">
        <v>0</v>
      </c>
      <c r="F236" s="1">
        <f>VLOOKUP(A236,'ADM Data'!$A$2:$Q$344,11,FALSE)</f>
        <v>0</v>
      </c>
      <c r="G236" s="1">
        <f>VLOOKUP(A236,'ADM Data'!$A$2:$Q$344,12,FALSE)</f>
        <v>34.580489</v>
      </c>
      <c r="H236" s="1">
        <f>VLOOKUP(A236,'ADM Data'!$A$2:$Q$344,13,FALSE)</f>
        <v>8.87317</v>
      </c>
      <c r="I236" s="1">
        <f>VLOOKUP(A236,'ADM Data'!$A$2:$Q$344,14,FALSE)</f>
        <v>0</v>
      </c>
      <c r="J236" s="1">
        <f>VLOOKUP(A236,'ADM Data'!$A$2:$Q$344,15,FALSE)</f>
        <v>0</v>
      </c>
      <c r="K236" s="1">
        <f>VLOOKUP(A236,'ADM Data'!$A$2:$Q$344,16,FALSE)</f>
        <v>1.853658</v>
      </c>
      <c r="L236" s="1">
        <f t="shared" si="24"/>
        <v>0</v>
      </c>
      <c r="M236" s="1">
        <f t="shared" si="25"/>
        <v>176100.82</v>
      </c>
      <c r="N236" s="1">
        <f t="shared" si="26"/>
        <v>108560.31</v>
      </c>
      <c r="O236" s="1">
        <f t="shared" si="27"/>
        <v>0</v>
      </c>
      <c r="P236" s="1">
        <f t="shared" si="28"/>
        <v>0</v>
      </c>
      <c r="Q236" s="1">
        <f t="shared" si="29"/>
        <v>60427.15</v>
      </c>
      <c r="R236" s="1">
        <f t="shared" si="30"/>
        <v>345088.28</v>
      </c>
      <c r="S236" s="6">
        <f t="shared" si="31"/>
        <v>45.307317000000005</v>
      </c>
    </row>
    <row r="237" spans="1:19" x14ac:dyDescent="0.25">
      <c r="A237" t="s">
        <v>572</v>
      </c>
      <c r="B237" t="s">
        <v>573</v>
      </c>
      <c r="C237" t="s">
        <v>93</v>
      </c>
      <c r="D237" s="12" t="s">
        <v>1088</v>
      </c>
      <c r="E237" s="1">
        <v>0</v>
      </c>
      <c r="F237" s="1">
        <f>VLOOKUP(A237,'ADM Data'!$A$2:$Q$344,11,FALSE)</f>
        <v>0.40909099999999998</v>
      </c>
      <c r="G237" s="1">
        <f>VLOOKUP(A237,'ADM Data'!$A$2:$Q$344,12,FALSE)</f>
        <v>9.8068170000000006</v>
      </c>
      <c r="H237" s="1">
        <f>VLOOKUP(A237,'ADM Data'!$A$2:$Q$344,13,FALSE)</f>
        <v>0</v>
      </c>
      <c r="I237" s="1">
        <f>VLOOKUP(A237,'ADM Data'!$A$2:$Q$344,14,FALSE)</f>
        <v>0</v>
      </c>
      <c r="J237" s="1">
        <f>VLOOKUP(A237,'ADM Data'!$A$2:$Q$344,15,FALSE)</f>
        <v>0.142045</v>
      </c>
      <c r="K237" s="1">
        <f>VLOOKUP(A237,'ADM Data'!$A$2:$Q$344,16,FALSE)</f>
        <v>2.8409E-2</v>
      </c>
      <c r="L237" s="1">
        <f t="shared" si="24"/>
        <v>820.98</v>
      </c>
      <c r="M237" s="1">
        <f t="shared" si="25"/>
        <v>49941.13</v>
      </c>
      <c r="N237" s="1">
        <f t="shared" si="26"/>
        <v>0</v>
      </c>
      <c r="O237" s="1">
        <f t="shared" si="27"/>
        <v>0</v>
      </c>
      <c r="P237" s="1">
        <f t="shared" si="28"/>
        <v>3140.93</v>
      </c>
      <c r="Q237" s="1">
        <f t="shared" si="29"/>
        <v>926.1</v>
      </c>
      <c r="R237" s="1">
        <f t="shared" si="30"/>
        <v>54829.14</v>
      </c>
      <c r="S237" s="6">
        <f t="shared" si="31"/>
        <v>10.386362</v>
      </c>
    </row>
    <row r="238" spans="1:19" x14ac:dyDescent="0.25">
      <c r="A238" t="s">
        <v>574</v>
      </c>
      <c r="B238" t="s">
        <v>575</v>
      </c>
      <c r="C238" t="s">
        <v>80</v>
      </c>
      <c r="D238" s="12" t="s">
        <v>1088</v>
      </c>
      <c r="E238" s="1">
        <v>0</v>
      </c>
      <c r="F238" s="1">
        <f>VLOOKUP(A238,'ADM Data'!$A$2:$Q$344,11,FALSE)</f>
        <v>0</v>
      </c>
      <c r="G238" s="1">
        <f>VLOOKUP(A238,'ADM Data'!$A$2:$Q$344,12,FALSE)</f>
        <v>36.789850999999999</v>
      </c>
      <c r="H238" s="1">
        <f>VLOOKUP(A238,'ADM Data'!$A$2:$Q$344,13,FALSE)</f>
        <v>4.6130950000000004</v>
      </c>
      <c r="I238" s="1">
        <f>VLOOKUP(A238,'ADM Data'!$A$2:$Q$344,14,FALSE)</f>
        <v>0</v>
      </c>
      <c r="J238" s="1">
        <f>VLOOKUP(A238,'ADM Data'!$A$2:$Q$344,15,FALSE)</f>
        <v>0</v>
      </c>
      <c r="K238" s="1">
        <f>VLOOKUP(A238,'ADM Data'!$A$2:$Q$344,16,FALSE)</f>
        <v>2.0119050000000001</v>
      </c>
      <c r="L238" s="1">
        <f t="shared" si="24"/>
        <v>0</v>
      </c>
      <c r="M238" s="1">
        <f t="shared" si="25"/>
        <v>187351.98</v>
      </c>
      <c r="N238" s="1">
        <f t="shared" si="26"/>
        <v>56439.7</v>
      </c>
      <c r="O238" s="1">
        <f t="shared" si="27"/>
        <v>0</v>
      </c>
      <c r="P238" s="1">
        <f t="shared" si="28"/>
        <v>0</v>
      </c>
      <c r="Q238" s="1">
        <f t="shared" si="29"/>
        <v>65585.820000000007</v>
      </c>
      <c r="R238" s="1">
        <f t="shared" si="30"/>
        <v>309377.5</v>
      </c>
      <c r="S238" s="6">
        <f t="shared" si="31"/>
        <v>43.414850999999999</v>
      </c>
    </row>
    <row r="239" spans="1:19" x14ac:dyDescent="0.25">
      <c r="A239" t="s">
        <v>576</v>
      </c>
      <c r="B239" t="s">
        <v>577</v>
      </c>
      <c r="C239" t="s">
        <v>98</v>
      </c>
      <c r="D239" s="12" t="s">
        <v>1088</v>
      </c>
      <c r="E239" s="1">
        <v>0</v>
      </c>
      <c r="F239" s="1">
        <f>VLOOKUP(A239,'ADM Data'!$A$2:$Q$344,11,FALSE)</f>
        <v>5.2678570000000002</v>
      </c>
      <c r="G239" s="1">
        <f>VLOOKUP(A239,'ADM Data'!$A$2:$Q$344,12,FALSE)</f>
        <v>35.317005999999999</v>
      </c>
      <c r="H239" s="1">
        <f>VLOOKUP(A239,'ADM Data'!$A$2:$Q$344,13,FALSE)</f>
        <v>0.19642899999999999</v>
      </c>
      <c r="I239" s="1">
        <f>VLOOKUP(A239,'ADM Data'!$A$2:$Q$344,14,FALSE)</f>
        <v>1</v>
      </c>
      <c r="J239" s="1">
        <f>VLOOKUP(A239,'ADM Data'!$A$2:$Q$344,15,FALSE)</f>
        <v>1</v>
      </c>
      <c r="K239" s="1">
        <f>VLOOKUP(A239,'ADM Data'!$A$2:$Q$344,16,FALSE)</f>
        <v>1.107143</v>
      </c>
      <c r="L239" s="1">
        <f t="shared" si="24"/>
        <v>10571.7</v>
      </c>
      <c r="M239" s="1">
        <f t="shared" si="25"/>
        <v>179851.53</v>
      </c>
      <c r="N239" s="1">
        <f t="shared" si="26"/>
        <v>2403.2399999999998</v>
      </c>
      <c r="O239" s="1">
        <f t="shared" si="27"/>
        <v>16328.277732000002</v>
      </c>
      <c r="P239" s="1">
        <f t="shared" si="28"/>
        <v>22112.240000000002</v>
      </c>
      <c r="Q239" s="1">
        <f t="shared" si="29"/>
        <v>36091.599999999999</v>
      </c>
      <c r="R239" s="1">
        <f t="shared" si="30"/>
        <v>267358.58773199999</v>
      </c>
      <c r="S239" s="6">
        <f t="shared" si="31"/>
        <v>43.888435000000001</v>
      </c>
    </row>
    <row r="240" spans="1:19" x14ac:dyDescent="0.25">
      <c r="A240" t="s">
        <v>578</v>
      </c>
      <c r="B240" t="s">
        <v>579</v>
      </c>
      <c r="C240" t="s">
        <v>93</v>
      </c>
      <c r="D240" s="12" t="s">
        <v>1088</v>
      </c>
      <c r="E240" s="1">
        <v>0</v>
      </c>
      <c r="F240" s="1">
        <f>VLOOKUP(A240,'ADM Data'!$A$2:$Q$344,11,FALSE)</f>
        <v>0</v>
      </c>
      <c r="G240" s="1">
        <f>VLOOKUP(A240,'ADM Data'!$A$2:$Q$344,12,FALSE)</f>
        <v>28.208862</v>
      </c>
      <c r="H240" s="1">
        <f>VLOOKUP(A240,'ADM Data'!$A$2:$Q$344,13,FALSE)</f>
        <v>1.6455690000000001</v>
      </c>
      <c r="I240" s="1">
        <f>VLOOKUP(A240,'ADM Data'!$A$2:$Q$344,14,FALSE)</f>
        <v>0</v>
      </c>
      <c r="J240" s="1">
        <f>VLOOKUP(A240,'ADM Data'!$A$2:$Q$344,15,FALSE)</f>
        <v>0</v>
      </c>
      <c r="K240" s="1">
        <f>VLOOKUP(A240,'ADM Data'!$A$2:$Q$344,16,FALSE)</f>
        <v>2.6012659999999999</v>
      </c>
      <c r="L240" s="1">
        <f t="shared" si="24"/>
        <v>0</v>
      </c>
      <c r="M240" s="1">
        <f t="shared" si="25"/>
        <v>143653.37</v>
      </c>
      <c r="N240" s="1">
        <f t="shared" si="26"/>
        <v>20132.990000000002</v>
      </c>
      <c r="O240" s="1">
        <f t="shared" si="27"/>
        <v>0</v>
      </c>
      <c r="P240" s="1">
        <f t="shared" si="28"/>
        <v>0</v>
      </c>
      <c r="Q240" s="1">
        <f t="shared" si="29"/>
        <v>84798.32</v>
      </c>
      <c r="R240" s="1">
        <f t="shared" si="30"/>
        <v>248584.68</v>
      </c>
      <c r="S240" s="6">
        <f t="shared" si="31"/>
        <v>32.455697000000001</v>
      </c>
    </row>
    <row r="241" spans="1:19" x14ac:dyDescent="0.25">
      <c r="A241" t="s">
        <v>580</v>
      </c>
      <c r="B241" t="s">
        <v>1975</v>
      </c>
      <c r="C241" t="s">
        <v>75</v>
      </c>
      <c r="D241" s="12" t="s">
        <v>1088</v>
      </c>
      <c r="E241" s="1">
        <v>0</v>
      </c>
      <c r="F241" s="1">
        <f>VLOOKUP(A241,'ADM Data'!$A$2:$Q$344,11,FALSE)</f>
        <v>2.7573970000000001</v>
      </c>
      <c r="G241" s="1">
        <f>VLOOKUP(A241,'ADM Data'!$A$2:$Q$344,12,FALSE)</f>
        <v>27.680475000000001</v>
      </c>
      <c r="H241" s="1">
        <f>VLOOKUP(A241,'ADM Data'!$A$2:$Q$344,13,FALSE)</f>
        <v>2.3254440000000001</v>
      </c>
      <c r="I241" s="1">
        <f>VLOOKUP(A241,'ADM Data'!$A$2:$Q$344,14,FALSE)</f>
        <v>0</v>
      </c>
      <c r="J241" s="1">
        <f>VLOOKUP(A241,'ADM Data'!$A$2:$Q$344,15,FALSE)</f>
        <v>0</v>
      </c>
      <c r="K241" s="1">
        <f>VLOOKUP(A241,'ADM Data'!$A$2:$Q$344,16,FALSE)</f>
        <v>0</v>
      </c>
      <c r="L241" s="1">
        <f t="shared" si="24"/>
        <v>5533.63</v>
      </c>
      <c r="M241" s="1">
        <f t="shared" si="25"/>
        <v>140962.56</v>
      </c>
      <c r="N241" s="1">
        <f t="shared" si="26"/>
        <v>28451.040000000001</v>
      </c>
      <c r="O241" s="1">
        <f t="shared" si="27"/>
        <v>0</v>
      </c>
      <c r="P241" s="1">
        <f t="shared" si="28"/>
        <v>0</v>
      </c>
      <c r="Q241" s="1">
        <f t="shared" si="29"/>
        <v>0</v>
      </c>
      <c r="R241" s="1">
        <f t="shared" si="30"/>
        <v>174947.23</v>
      </c>
      <c r="S241" s="6">
        <f t="shared" si="31"/>
        <v>32.763316000000003</v>
      </c>
    </row>
    <row r="242" spans="1:19" x14ac:dyDescent="0.25">
      <c r="A242" t="s">
        <v>582</v>
      </c>
      <c r="B242" t="s">
        <v>1976</v>
      </c>
      <c r="C242" t="s">
        <v>93</v>
      </c>
      <c r="D242" s="12" t="s">
        <v>1088</v>
      </c>
      <c r="E242" s="1">
        <v>0</v>
      </c>
      <c r="F242" s="1">
        <f>VLOOKUP(A242,'ADM Data'!$A$2:$Q$344,11,FALSE)</f>
        <v>1.669856</v>
      </c>
      <c r="G242" s="1">
        <f>VLOOKUP(A242,'ADM Data'!$A$2:$Q$344,12,FALSE)</f>
        <v>1.885167</v>
      </c>
      <c r="H242" s="1">
        <f>VLOOKUP(A242,'ADM Data'!$A$2:$Q$344,13,FALSE)</f>
        <v>0</v>
      </c>
      <c r="I242" s="1">
        <f>VLOOKUP(A242,'ADM Data'!$A$2:$Q$344,14,FALSE)</f>
        <v>0</v>
      </c>
      <c r="J242" s="1">
        <f>VLOOKUP(A242,'ADM Data'!$A$2:$Q$344,15,FALSE)</f>
        <v>0</v>
      </c>
      <c r="K242" s="1">
        <f>VLOOKUP(A242,'ADM Data'!$A$2:$Q$344,16,FALSE)</f>
        <v>9.5694000000000001E-2</v>
      </c>
      <c r="L242" s="1">
        <f t="shared" si="24"/>
        <v>3351.12</v>
      </c>
      <c r="M242" s="1">
        <f t="shared" si="25"/>
        <v>9600.2000000000007</v>
      </c>
      <c r="N242" s="1">
        <f t="shared" si="26"/>
        <v>0</v>
      </c>
      <c r="O242" s="1">
        <f t="shared" si="27"/>
        <v>0</v>
      </c>
      <c r="P242" s="1">
        <f t="shared" si="28"/>
        <v>0</v>
      </c>
      <c r="Q242" s="1">
        <f t="shared" si="29"/>
        <v>3119.52</v>
      </c>
      <c r="R242" s="1">
        <f t="shared" si="30"/>
        <v>16070.84</v>
      </c>
      <c r="S242" s="6">
        <f t="shared" si="31"/>
        <v>3.6507170000000002</v>
      </c>
    </row>
    <row r="243" spans="1:19" x14ac:dyDescent="0.25">
      <c r="A243" t="s">
        <v>584</v>
      </c>
      <c r="B243" t="s">
        <v>1977</v>
      </c>
      <c r="C243" t="s">
        <v>72</v>
      </c>
      <c r="D243" s="12" t="s">
        <v>1088</v>
      </c>
      <c r="E243" s="1">
        <v>0</v>
      </c>
      <c r="F243" s="1">
        <f>VLOOKUP(A243,'ADM Data'!$A$2:$Q$344,11,FALSE)</f>
        <v>0</v>
      </c>
      <c r="G243" s="1">
        <f>VLOOKUP(A243,'ADM Data'!$A$2:$Q$344,12,FALSE)</f>
        <v>5.8294110000000003</v>
      </c>
      <c r="H243" s="1">
        <f>VLOOKUP(A243,'ADM Data'!$A$2:$Q$344,13,FALSE)</f>
        <v>0</v>
      </c>
      <c r="I243" s="1">
        <f>VLOOKUP(A243,'ADM Data'!$A$2:$Q$344,14,FALSE)</f>
        <v>0</v>
      </c>
      <c r="J243" s="1">
        <f>VLOOKUP(A243,'ADM Data'!$A$2:$Q$344,15,FALSE)</f>
        <v>0</v>
      </c>
      <c r="K243" s="1">
        <f>VLOOKUP(A243,'ADM Data'!$A$2:$Q$344,16,FALSE)</f>
        <v>0.51764699999999997</v>
      </c>
      <c r="L243" s="1">
        <f t="shared" si="24"/>
        <v>0</v>
      </c>
      <c r="M243" s="1">
        <f t="shared" si="25"/>
        <v>29686.22</v>
      </c>
      <c r="N243" s="1">
        <f t="shared" si="26"/>
        <v>0</v>
      </c>
      <c r="O243" s="1">
        <f t="shared" si="27"/>
        <v>0</v>
      </c>
      <c r="P243" s="1">
        <f t="shared" si="28"/>
        <v>0</v>
      </c>
      <c r="Q243" s="1">
        <f t="shared" si="29"/>
        <v>16874.7</v>
      </c>
      <c r="R243" s="1">
        <f t="shared" si="30"/>
        <v>46560.92</v>
      </c>
      <c r="S243" s="6">
        <f t="shared" si="31"/>
        <v>6.3470580000000005</v>
      </c>
    </row>
    <row r="244" spans="1:19" x14ac:dyDescent="0.25">
      <c r="A244" t="s">
        <v>586</v>
      </c>
      <c r="B244" t="s">
        <v>587</v>
      </c>
      <c r="C244" t="s">
        <v>98</v>
      </c>
      <c r="D244" s="12" t="s">
        <v>1088</v>
      </c>
      <c r="E244" s="1">
        <v>0</v>
      </c>
      <c r="F244" s="1">
        <f>VLOOKUP(A244,'ADM Data'!$A$2:$Q$344,11,FALSE)</f>
        <v>0</v>
      </c>
      <c r="G244" s="1">
        <f>VLOOKUP(A244,'ADM Data'!$A$2:$Q$344,12,FALSE)</f>
        <v>13.861737</v>
      </c>
      <c r="H244" s="1">
        <f>VLOOKUP(A244,'ADM Data'!$A$2:$Q$344,13,FALSE)</f>
        <v>0</v>
      </c>
      <c r="I244" s="1">
        <f>VLOOKUP(A244,'ADM Data'!$A$2:$Q$344,14,FALSE)</f>
        <v>0</v>
      </c>
      <c r="J244" s="1">
        <f>VLOOKUP(A244,'ADM Data'!$A$2:$Q$344,15,FALSE)</f>
        <v>0</v>
      </c>
      <c r="K244" s="1">
        <f>VLOOKUP(A244,'ADM Data'!$A$2:$Q$344,16,FALSE)</f>
        <v>0.37356299999999998</v>
      </c>
      <c r="L244" s="1">
        <f t="shared" si="24"/>
        <v>0</v>
      </c>
      <c r="M244" s="1">
        <f t="shared" si="25"/>
        <v>70590.77</v>
      </c>
      <c r="N244" s="1">
        <f t="shared" si="26"/>
        <v>0</v>
      </c>
      <c r="O244" s="1">
        <f t="shared" si="27"/>
        <v>0</v>
      </c>
      <c r="P244" s="1">
        <f t="shared" si="28"/>
        <v>0</v>
      </c>
      <c r="Q244" s="1">
        <f t="shared" si="29"/>
        <v>12177.73</v>
      </c>
      <c r="R244" s="1">
        <f t="shared" si="30"/>
        <v>82768.5</v>
      </c>
      <c r="S244" s="6">
        <f t="shared" si="31"/>
        <v>14.235300000000001</v>
      </c>
    </row>
    <row r="245" spans="1:19" x14ac:dyDescent="0.25">
      <c r="A245" t="s">
        <v>588</v>
      </c>
      <c r="B245" t="s">
        <v>1978</v>
      </c>
      <c r="C245" t="s">
        <v>590</v>
      </c>
      <c r="D245" s="12" t="s">
        <v>1088</v>
      </c>
      <c r="E245" s="1">
        <v>0</v>
      </c>
      <c r="F245" s="1">
        <f>VLOOKUP(A245,'ADM Data'!$A$2:$Q$344,11,FALSE)</f>
        <v>0</v>
      </c>
      <c r="G245" s="1">
        <f>VLOOKUP(A245,'ADM Data'!$A$2:$Q$344,12,FALSE)</f>
        <v>77.611355000000003</v>
      </c>
      <c r="H245" s="1">
        <f>VLOOKUP(A245,'ADM Data'!$A$2:$Q$344,13,FALSE)</f>
        <v>9.1950500000000002</v>
      </c>
      <c r="I245" s="1">
        <f>VLOOKUP(A245,'ADM Data'!$A$2:$Q$344,14,FALSE)</f>
        <v>0</v>
      </c>
      <c r="J245" s="1">
        <f>VLOOKUP(A245,'ADM Data'!$A$2:$Q$344,15,FALSE)</f>
        <v>0</v>
      </c>
      <c r="K245" s="1">
        <f>VLOOKUP(A245,'ADM Data'!$A$2:$Q$344,16,FALSE)</f>
        <v>1</v>
      </c>
      <c r="L245" s="1">
        <f t="shared" si="24"/>
        <v>0</v>
      </c>
      <c r="M245" s="1">
        <f t="shared" si="25"/>
        <v>395235.11</v>
      </c>
      <c r="N245" s="1">
        <f t="shared" si="26"/>
        <v>112498.4</v>
      </c>
      <c r="O245" s="1">
        <f t="shared" si="27"/>
        <v>0</v>
      </c>
      <c r="P245" s="1">
        <f t="shared" si="28"/>
        <v>0</v>
      </c>
      <c r="Q245" s="1">
        <f t="shared" si="29"/>
        <v>32598.86</v>
      </c>
      <c r="R245" s="1">
        <f t="shared" si="30"/>
        <v>540332.37</v>
      </c>
      <c r="S245" s="6">
        <f t="shared" si="31"/>
        <v>87.806404999999998</v>
      </c>
    </row>
    <row r="246" spans="1:19" x14ac:dyDescent="0.25">
      <c r="A246" t="s">
        <v>591</v>
      </c>
      <c r="B246" t="s">
        <v>1979</v>
      </c>
      <c r="C246" t="s">
        <v>555</v>
      </c>
      <c r="D246" s="12" t="s">
        <v>1088</v>
      </c>
      <c r="E246" s="1">
        <v>0</v>
      </c>
      <c r="F246" s="1">
        <f>VLOOKUP(A246,'ADM Data'!$A$2:$Q$344,11,FALSE)</f>
        <v>0</v>
      </c>
      <c r="G246" s="1">
        <f>VLOOKUP(A246,'ADM Data'!$A$2:$Q$344,12,FALSE)</f>
        <v>137.9205</v>
      </c>
      <c r="H246" s="1">
        <f>VLOOKUP(A246,'ADM Data'!$A$2:$Q$344,13,FALSE)</f>
        <v>11.968108000000001</v>
      </c>
      <c r="I246" s="1">
        <f>VLOOKUP(A246,'ADM Data'!$A$2:$Q$344,14,FALSE)</f>
        <v>0</v>
      </c>
      <c r="J246" s="1">
        <f>VLOOKUP(A246,'ADM Data'!$A$2:$Q$344,15,FALSE)</f>
        <v>1.573099</v>
      </c>
      <c r="K246" s="1">
        <f>VLOOKUP(A246,'ADM Data'!$A$2:$Q$344,16,FALSE)</f>
        <v>0.52809300000000003</v>
      </c>
      <c r="L246" s="1">
        <f t="shared" si="24"/>
        <v>0</v>
      </c>
      <c r="M246" s="1">
        <f t="shared" si="25"/>
        <v>702358.88</v>
      </c>
      <c r="N246" s="1">
        <f t="shared" si="26"/>
        <v>146425.85</v>
      </c>
      <c r="O246" s="1">
        <f t="shared" si="27"/>
        <v>0</v>
      </c>
      <c r="P246" s="1">
        <f t="shared" si="28"/>
        <v>34784.74</v>
      </c>
      <c r="Q246" s="1">
        <f t="shared" si="29"/>
        <v>17215.23</v>
      </c>
      <c r="R246" s="1">
        <f t="shared" si="30"/>
        <v>900784.7</v>
      </c>
      <c r="S246" s="6">
        <f t="shared" si="31"/>
        <v>151.98980000000003</v>
      </c>
    </row>
    <row r="247" spans="1:19" x14ac:dyDescent="0.25">
      <c r="A247" t="s">
        <v>593</v>
      </c>
      <c r="B247" t="s">
        <v>594</v>
      </c>
      <c r="C247" t="s">
        <v>108</v>
      </c>
      <c r="D247" s="12" t="s">
        <v>1088</v>
      </c>
      <c r="E247" s="1">
        <v>0</v>
      </c>
      <c r="F247" s="1">
        <f>VLOOKUP(A247,'ADM Data'!$A$2:$Q$344,11,FALSE)</f>
        <v>2</v>
      </c>
      <c r="G247" s="1">
        <f>VLOOKUP(A247,'ADM Data'!$A$2:$Q$344,12,FALSE)</f>
        <v>1.7552239999999999</v>
      </c>
      <c r="H247" s="1">
        <f>VLOOKUP(A247,'ADM Data'!$A$2:$Q$344,13,FALSE)</f>
        <v>0</v>
      </c>
      <c r="I247" s="1">
        <f>VLOOKUP(A247,'ADM Data'!$A$2:$Q$344,14,FALSE)</f>
        <v>0</v>
      </c>
      <c r="J247" s="1">
        <f>VLOOKUP(A247,'ADM Data'!$A$2:$Q$344,15,FALSE)</f>
        <v>0</v>
      </c>
      <c r="K247" s="1">
        <f>VLOOKUP(A247,'ADM Data'!$A$2:$Q$344,16,FALSE)</f>
        <v>0</v>
      </c>
      <c r="L247" s="1">
        <f t="shared" si="24"/>
        <v>4013.66</v>
      </c>
      <c r="M247" s="1">
        <f t="shared" si="25"/>
        <v>8938.4599999999991</v>
      </c>
      <c r="N247" s="1">
        <f t="shared" si="26"/>
        <v>0</v>
      </c>
      <c r="O247" s="1">
        <f t="shared" si="27"/>
        <v>0</v>
      </c>
      <c r="P247" s="1">
        <f t="shared" si="28"/>
        <v>0</v>
      </c>
      <c r="Q247" s="1">
        <f t="shared" si="29"/>
        <v>0</v>
      </c>
      <c r="R247" s="1">
        <f t="shared" si="30"/>
        <v>12952.119999999999</v>
      </c>
      <c r="S247" s="6">
        <f t="shared" si="31"/>
        <v>3.7552240000000001</v>
      </c>
    </row>
    <row r="248" spans="1:19" x14ac:dyDescent="0.25">
      <c r="A248" t="s">
        <v>596</v>
      </c>
      <c r="B248" t="s">
        <v>1980</v>
      </c>
      <c r="C248" t="s">
        <v>68</v>
      </c>
      <c r="D248" s="12" t="s">
        <v>1088</v>
      </c>
      <c r="E248" s="1">
        <v>0</v>
      </c>
      <c r="F248" s="1">
        <f>VLOOKUP(A248,'ADM Data'!$A$2:$Q$344,11,FALSE)</f>
        <v>2.8698220000000001</v>
      </c>
      <c r="G248" s="1">
        <f>VLOOKUP(A248,'ADM Data'!$A$2:$Q$344,12,FALSE)</f>
        <v>22.213017000000001</v>
      </c>
      <c r="H248" s="1">
        <f>VLOOKUP(A248,'ADM Data'!$A$2:$Q$344,13,FALSE)</f>
        <v>1.6568050000000001</v>
      </c>
      <c r="I248" s="1">
        <f>VLOOKUP(A248,'ADM Data'!$A$2:$Q$344,14,FALSE)</f>
        <v>0</v>
      </c>
      <c r="J248" s="1">
        <f>VLOOKUP(A248,'ADM Data'!$A$2:$Q$344,15,FALSE)</f>
        <v>0.96449700000000005</v>
      </c>
      <c r="K248" s="1">
        <f>VLOOKUP(A248,'ADM Data'!$A$2:$Q$344,16,FALSE)</f>
        <v>1.56213</v>
      </c>
      <c r="L248" s="1">
        <f t="shared" si="24"/>
        <v>5759.25</v>
      </c>
      <c r="M248" s="1">
        <f t="shared" si="25"/>
        <v>113119.59</v>
      </c>
      <c r="N248" s="1">
        <f t="shared" si="26"/>
        <v>20270.46</v>
      </c>
      <c r="O248" s="1">
        <f t="shared" si="27"/>
        <v>0</v>
      </c>
      <c r="P248" s="1">
        <f t="shared" si="28"/>
        <v>21327.19</v>
      </c>
      <c r="Q248" s="1">
        <f t="shared" si="29"/>
        <v>50923.66</v>
      </c>
      <c r="R248" s="1">
        <f t="shared" si="30"/>
        <v>211400.15</v>
      </c>
      <c r="S248" s="6">
        <f t="shared" si="31"/>
        <v>29.266271</v>
      </c>
    </row>
    <row r="249" spans="1:19" x14ac:dyDescent="0.25">
      <c r="A249" t="s">
        <v>598</v>
      </c>
      <c r="B249" t="s">
        <v>599</v>
      </c>
      <c r="C249" t="s">
        <v>111</v>
      </c>
      <c r="D249" s="12" t="s">
        <v>1088</v>
      </c>
      <c r="E249" s="1">
        <v>0</v>
      </c>
      <c r="F249" s="1">
        <f>VLOOKUP(A249,'ADM Data'!$A$2:$Q$344,11,FALSE)</f>
        <v>7</v>
      </c>
      <c r="G249" s="1">
        <f>VLOOKUP(A249,'ADM Data'!$A$2:$Q$344,12,FALSE)</f>
        <v>11.621302</v>
      </c>
      <c r="H249" s="1">
        <f>VLOOKUP(A249,'ADM Data'!$A$2:$Q$344,13,FALSE)</f>
        <v>1.230769</v>
      </c>
      <c r="I249" s="1">
        <f>VLOOKUP(A249,'ADM Data'!$A$2:$Q$344,14,FALSE)</f>
        <v>0</v>
      </c>
      <c r="J249" s="1">
        <f>VLOOKUP(A249,'ADM Data'!$A$2:$Q$344,15,FALSE)</f>
        <v>0</v>
      </c>
      <c r="K249" s="1">
        <f>VLOOKUP(A249,'ADM Data'!$A$2:$Q$344,16,FALSE)</f>
        <v>1.313609</v>
      </c>
      <c r="L249" s="1">
        <f t="shared" si="24"/>
        <v>14047.82</v>
      </c>
      <c r="M249" s="1">
        <f t="shared" si="25"/>
        <v>59181.37</v>
      </c>
      <c r="N249" s="1">
        <f t="shared" si="26"/>
        <v>15058.05</v>
      </c>
      <c r="O249" s="1">
        <f t="shared" si="27"/>
        <v>0</v>
      </c>
      <c r="P249" s="1">
        <f t="shared" si="28"/>
        <v>0</v>
      </c>
      <c r="Q249" s="1">
        <f t="shared" si="29"/>
        <v>42822.16</v>
      </c>
      <c r="R249" s="1">
        <f t="shared" si="30"/>
        <v>131109.40000000002</v>
      </c>
      <c r="S249" s="6">
        <f t="shared" si="31"/>
        <v>21.165679999999998</v>
      </c>
    </row>
    <row r="250" spans="1:19" x14ac:dyDescent="0.25">
      <c r="A250" t="s">
        <v>600</v>
      </c>
      <c r="B250" t="s">
        <v>1981</v>
      </c>
      <c r="C250" t="s">
        <v>68</v>
      </c>
      <c r="D250" s="12" t="s">
        <v>1088</v>
      </c>
      <c r="E250" s="1">
        <v>0</v>
      </c>
      <c r="F250" s="1">
        <f>VLOOKUP(A250,'ADM Data'!$A$2:$Q$344,11,FALSE)</f>
        <v>6.0512550000000003</v>
      </c>
      <c r="G250" s="1">
        <f>VLOOKUP(A250,'ADM Data'!$A$2:$Q$344,12,FALSE)</f>
        <v>32.711762999999998</v>
      </c>
      <c r="H250" s="1">
        <f>VLOOKUP(A250,'ADM Data'!$A$2:$Q$344,13,FALSE)</f>
        <v>2.76905</v>
      </c>
      <c r="I250" s="1">
        <f>VLOOKUP(A250,'ADM Data'!$A$2:$Q$344,14,FALSE)</f>
        <v>0</v>
      </c>
      <c r="J250" s="1">
        <f>VLOOKUP(A250,'ADM Data'!$A$2:$Q$344,15,FALSE)</f>
        <v>1</v>
      </c>
      <c r="K250" s="1">
        <f>VLOOKUP(A250,'ADM Data'!$A$2:$Q$344,16,FALSE)</f>
        <v>1.393805</v>
      </c>
      <c r="L250" s="1">
        <f t="shared" si="24"/>
        <v>12143.85</v>
      </c>
      <c r="M250" s="1">
        <f t="shared" si="25"/>
        <v>166584.35</v>
      </c>
      <c r="N250" s="1">
        <f t="shared" si="26"/>
        <v>33878.410000000003</v>
      </c>
      <c r="O250" s="1">
        <f t="shared" si="27"/>
        <v>0</v>
      </c>
      <c r="P250" s="1">
        <f t="shared" si="28"/>
        <v>22112.240000000002</v>
      </c>
      <c r="Q250" s="1">
        <f t="shared" si="29"/>
        <v>45436.46</v>
      </c>
      <c r="R250" s="1">
        <f t="shared" si="30"/>
        <v>280155.31</v>
      </c>
      <c r="S250" s="6">
        <f t="shared" si="31"/>
        <v>43.925872999999996</v>
      </c>
    </row>
    <row r="251" spans="1:19" x14ac:dyDescent="0.25">
      <c r="A251" t="s">
        <v>602</v>
      </c>
      <c r="B251" t="s">
        <v>603</v>
      </c>
      <c r="C251" t="s">
        <v>75</v>
      </c>
      <c r="D251" s="12" t="s">
        <v>1088</v>
      </c>
      <c r="E251" s="1">
        <v>0</v>
      </c>
      <c r="F251" s="1">
        <f>VLOOKUP(A251,'ADM Data'!$A$2:$Q$344,11,FALSE)</f>
        <v>18.125225</v>
      </c>
      <c r="G251" s="1">
        <f>VLOOKUP(A251,'ADM Data'!$A$2:$Q$344,12,FALSE)</f>
        <v>27.199470000000002</v>
      </c>
      <c r="H251" s="1">
        <f>VLOOKUP(A251,'ADM Data'!$A$2:$Q$344,13,FALSE)</f>
        <v>0.40779700000000002</v>
      </c>
      <c r="I251" s="1">
        <f>VLOOKUP(A251,'ADM Data'!$A$2:$Q$344,14,FALSE)</f>
        <v>0</v>
      </c>
      <c r="J251" s="1">
        <f>VLOOKUP(A251,'ADM Data'!$A$2:$Q$344,15,FALSE)</f>
        <v>0</v>
      </c>
      <c r="K251" s="1">
        <f>VLOOKUP(A251,'ADM Data'!$A$2:$Q$344,16,FALSE)</f>
        <v>1</v>
      </c>
      <c r="L251" s="1">
        <f t="shared" si="24"/>
        <v>36374.28</v>
      </c>
      <c r="M251" s="1">
        <f t="shared" si="25"/>
        <v>138513.04999999999</v>
      </c>
      <c r="N251" s="1">
        <f t="shared" si="26"/>
        <v>4989.26</v>
      </c>
      <c r="O251" s="1">
        <f t="shared" si="27"/>
        <v>0</v>
      </c>
      <c r="P251" s="1">
        <f t="shared" si="28"/>
        <v>0</v>
      </c>
      <c r="Q251" s="1">
        <f t="shared" si="29"/>
        <v>32598.86</v>
      </c>
      <c r="R251" s="1">
        <f t="shared" si="30"/>
        <v>212475.45</v>
      </c>
      <c r="S251" s="6">
        <f t="shared" si="31"/>
        <v>46.732492000000008</v>
      </c>
    </row>
    <row r="252" spans="1:19" x14ac:dyDescent="0.25">
      <c r="A252" t="s">
        <v>604</v>
      </c>
      <c r="B252" t="s">
        <v>1982</v>
      </c>
      <c r="C252" t="s">
        <v>93</v>
      </c>
      <c r="D252" s="12" t="s">
        <v>1088</v>
      </c>
      <c r="E252" s="1">
        <v>0</v>
      </c>
      <c r="F252" s="1">
        <f>VLOOKUP(A252,'ADM Data'!$A$2:$Q$344,11,FALSE)</f>
        <v>0</v>
      </c>
      <c r="G252" s="1">
        <f>VLOOKUP(A252,'ADM Data'!$A$2:$Q$344,12,FALSE)</f>
        <v>1.424051</v>
      </c>
      <c r="H252" s="1">
        <f>VLOOKUP(A252,'ADM Data'!$A$2:$Q$344,13,FALSE)</f>
        <v>0.58963100000000002</v>
      </c>
      <c r="I252" s="1">
        <f>VLOOKUP(A252,'ADM Data'!$A$2:$Q$344,14,FALSE)</f>
        <v>0</v>
      </c>
      <c r="J252" s="1">
        <f>VLOOKUP(A252,'ADM Data'!$A$2:$Q$344,15,FALSE)</f>
        <v>0</v>
      </c>
      <c r="K252" s="1">
        <f>VLOOKUP(A252,'ADM Data'!$A$2:$Q$344,16,FALSE)</f>
        <v>0</v>
      </c>
      <c r="L252" s="1">
        <f t="shared" si="24"/>
        <v>0</v>
      </c>
      <c r="M252" s="1">
        <f t="shared" si="25"/>
        <v>7251.97</v>
      </c>
      <c r="N252" s="1">
        <f t="shared" si="26"/>
        <v>7213.94</v>
      </c>
      <c r="O252" s="1">
        <f t="shared" si="27"/>
        <v>0</v>
      </c>
      <c r="P252" s="1">
        <f t="shared" si="28"/>
        <v>0</v>
      </c>
      <c r="Q252" s="1">
        <f t="shared" si="29"/>
        <v>0</v>
      </c>
      <c r="R252" s="1">
        <f t="shared" si="30"/>
        <v>14465.91</v>
      </c>
      <c r="S252" s="6">
        <f t="shared" si="31"/>
        <v>2.0136820000000002</v>
      </c>
    </row>
    <row r="253" spans="1:19" x14ac:dyDescent="0.25">
      <c r="A253" t="s">
        <v>1983</v>
      </c>
      <c r="B253" t="s">
        <v>1984</v>
      </c>
      <c r="C253" t="s">
        <v>324</v>
      </c>
      <c r="D253" s="12" t="s">
        <v>2051</v>
      </c>
      <c r="E253" s="1">
        <v>0</v>
      </c>
      <c r="F253" s="1">
        <f>VLOOKUP(A253,'ADM Data'!$A$2:$Q$344,11,FALSE)</f>
        <v>0</v>
      </c>
      <c r="G253" s="1">
        <f>VLOOKUP(A253,'ADM Data'!$A$2:$Q$344,12,FALSE)</f>
        <v>14.823104000000001</v>
      </c>
      <c r="H253" s="1">
        <f>VLOOKUP(A253,'ADM Data'!$A$2:$Q$344,13,FALSE)</f>
        <v>0</v>
      </c>
      <c r="I253" s="1">
        <f>VLOOKUP(A253,'ADM Data'!$A$2:$Q$344,14,FALSE)</f>
        <v>0</v>
      </c>
      <c r="J253" s="1">
        <f>VLOOKUP(A253,'ADM Data'!$A$2:$Q$344,15,FALSE)</f>
        <v>0</v>
      </c>
      <c r="K253" s="1">
        <f>VLOOKUP(A253,'ADM Data'!$A$2:$Q$344,16,FALSE)</f>
        <v>2</v>
      </c>
      <c r="L253" s="1">
        <f t="shared" si="24"/>
        <v>0</v>
      </c>
      <c r="M253" s="1">
        <f t="shared" si="25"/>
        <v>75486.52</v>
      </c>
      <c r="N253" s="1">
        <f t="shared" si="26"/>
        <v>0</v>
      </c>
      <c r="O253" s="1">
        <f t="shared" si="27"/>
        <v>0</v>
      </c>
      <c r="P253" s="1">
        <f t="shared" si="28"/>
        <v>0</v>
      </c>
      <c r="Q253" s="1">
        <f t="shared" si="29"/>
        <v>65197.73</v>
      </c>
      <c r="R253" s="1">
        <f t="shared" si="30"/>
        <v>140684.25</v>
      </c>
      <c r="S253" s="6">
        <f t="shared" si="31"/>
        <v>16.823104000000001</v>
      </c>
    </row>
    <row r="254" spans="1:19" x14ac:dyDescent="0.25">
      <c r="A254" t="s">
        <v>606</v>
      </c>
      <c r="B254" t="s">
        <v>607</v>
      </c>
      <c r="C254" t="s">
        <v>75</v>
      </c>
      <c r="D254" s="12" t="s">
        <v>1088</v>
      </c>
      <c r="E254" s="1">
        <v>0</v>
      </c>
      <c r="F254" s="1">
        <f>VLOOKUP(A254,'ADM Data'!$A$2:$Q$344,11,FALSE)</f>
        <v>17.902866</v>
      </c>
      <c r="G254" s="1">
        <f>VLOOKUP(A254,'ADM Data'!$A$2:$Q$344,12,FALSE)</f>
        <v>77.943118999999996</v>
      </c>
      <c r="H254" s="1">
        <f>VLOOKUP(A254,'ADM Data'!$A$2:$Q$344,13,FALSE)</f>
        <v>4.3320499999999997</v>
      </c>
      <c r="I254" s="1">
        <f>VLOOKUP(A254,'ADM Data'!$A$2:$Q$344,14,FALSE)</f>
        <v>0.65810900000000006</v>
      </c>
      <c r="J254" s="1">
        <f>VLOOKUP(A254,'ADM Data'!$A$2:$Q$344,15,FALSE)</f>
        <v>2.0453570000000001</v>
      </c>
      <c r="K254" s="1">
        <f>VLOOKUP(A254,'ADM Data'!$A$2:$Q$344,16,FALSE)</f>
        <v>5.9259729999999999</v>
      </c>
      <c r="L254" s="1">
        <f t="shared" si="24"/>
        <v>35928.050000000003</v>
      </c>
      <c r="M254" s="1">
        <f t="shared" si="25"/>
        <v>396924.62</v>
      </c>
      <c r="N254" s="1">
        <f t="shared" si="26"/>
        <v>53001.2</v>
      </c>
      <c r="O254" s="1">
        <f t="shared" si="27"/>
        <v>10745.78652992879</v>
      </c>
      <c r="P254" s="1">
        <f t="shared" si="28"/>
        <v>45227.42</v>
      </c>
      <c r="Q254" s="1">
        <f t="shared" si="29"/>
        <v>193179.99</v>
      </c>
      <c r="R254" s="1">
        <f t="shared" si="30"/>
        <v>735007.06652992882</v>
      </c>
      <c r="S254" s="6">
        <f t="shared" si="31"/>
        <v>108.80747399999998</v>
      </c>
    </row>
    <row r="255" spans="1:19" x14ac:dyDescent="0.25">
      <c r="A255" t="s">
        <v>608</v>
      </c>
      <c r="B255" t="s">
        <v>609</v>
      </c>
      <c r="C255" t="s">
        <v>93</v>
      </c>
      <c r="D255" s="12" t="s">
        <v>1088</v>
      </c>
      <c r="E255" s="1">
        <v>0</v>
      </c>
      <c r="F255" s="1">
        <f>VLOOKUP(A255,'ADM Data'!$A$2:$Q$344,11,FALSE)</f>
        <v>0</v>
      </c>
      <c r="G255" s="1">
        <f>VLOOKUP(A255,'ADM Data'!$A$2:$Q$344,12,FALSE)</f>
        <v>3.692771</v>
      </c>
      <c r="H255" s="1">
        <f>VLOOKUP(A255,'ADM Data'!$A$2:$Q$344,13,FALSE)</f>
        <v>0</v>
      </c>
      <c r="I255" s="1">
        <f>VLOOKUP(A255,'ADM Data'!$A$2:$Q$344,14,FALSE)</f>
        <v>0</v>
      </c>
      <c r="J255" s="1">
        <f>VLOOKUP(A255,'ADM Data'!$A$2:$Q$344,15,FALSE)</f>
        <v>0</v>
      </c>
      <c r="K255" s="1">
        <f>VLOOKUP(A255,'ADM Data'!$A$2:$Q$344,16,FALSE)</f>
        <v>0</v>
      </c>
      <c r="L255" s="1">
        <f t="shared" si="24"/>
        <v>0</v>
      </c>
      <c r="M255" s="1">
        <f t="shared" si="25"/>
        <v>18805.400000000001</v>
      </c>
      <c r="N255" s="1">
        <f t="shared" si="26"/>
        <v>0</v>
      </c>
      <c r="O255" s="1">
        <f t="shared" si="27"/>
        <v>0</v>
      </c>
      <c r="P255" s="1">
        <f t="shared" si="28"/>
        <v>0</v>
      </c>
      <c r="Q255" s="1">
        <f t="shared" si="29"/>
        <v>0</v>
      </c>
      <c r="R255" s="1">
        <f t="shared" si="30"/>
        <v>18805.400000000001</v>
      </c>
      <c r="S255" s="6">
        <f t="shared" si="31"/>
        <v>3.692771</v>
      </c>
    </row>
    <row r="256" spans="1:19" x14ac:dyDescent="0.25">
      <c r="A256" t="s">
        <v>610</v>
      </c>
      <c r="B256" t="s">
        <v>611</v>
      </c>
      <c r="C256" t="s">
        <v>80</v>
      </c>
      <c r="D256" s="12" t="s">
        <v>1088</v>
      </c>
      <c r="E256" s="1">
        <v>0</v>
      </c>
      <c r="F256" s="1">
        <f>VLOOKUP(A256,'ADM Data'!$A$2:$Q$344,11,FALSE)</f>
        <v>0.98802400000000001</v>
      </c>
      <c r="G256" s="1">
        <f>VLOOKUP(A256,'ADM Data'!$A$2:$Q$344,12,FALSE)</f>
        <v>2.5149699999999999</v>
      </c>
      <c r="H256" s="1">
        <f>VLOOKUP(A256,'ADM Data'!$A$2:$Q$344,13,FALSE)</f>
        <v>0</v>
      </c>
      <c r="I256" s="1">
        <f>VLOOKUP(A256,'ADM Data'!$A$2:$Q$344,14,FALSE)</f>
        <v>0</v>
      </c>
      <c r="J256" s="1">
        <f>VLOOKUP(A256,'ADM Data'!$A$2:$Q$344,15,FALSE)</f>
        <v>0</v>
      </c>
      <c r="K256" s="1">
        <f>VLOOKUP(A256,'ADM Data'!$A$2:$Q$344,16,FALSE)</f>
        <v>0</v>
      </c>
      <c r="L256" s="1">
        <f t="shared" si="24"/>
        <v>1982.8</v>
      </c>
      <c r="M256" s="1">
        <f t="shared" si="25"/>
        <v>12807.46</v>
      </c>
      <c r="N256" s="1">
        <f t="shared" si="26"/>
        <v>0</v>
      </c>
      <c r="O256" s="1">
        <f t="shared" si="27"/>
        <v>0</v>
      </c>
      <c r="P256" s="1">
        <f t="shared" si="28"/>
        <v>0</v>
      </c>
      <c r="Q256" s="1">
        <f t="shared" si="29"/>
        <v>0</v>
      </c>
      <c r="R256" s="1">
        <f t="shared" si="30"/>
        <v>14790.259999999998</v>
      </c>
      <c r="S256" s="6">
        <f t="shared" si="31"/>
        <v>3.5029940000000002</v>
      </c>
    </row>
    <row r="257" spans="1:19" x14ac:dyDescent="0.25">
      <c r="A257" t="s">
        <v>612</v>
      </c>
      <c r="B257" t="s">
        <v>613</v>
      </c>
      <c r="C257" t="s">
        <v>80</v>
      </c>
      <c r="D257" s="12" t="s">
        <v>1088</v>
      </c>
      <c r="E257" s="1">
        <v>0</v>
      </c>
      <c r="F257" s="1">
        <f>VLOOKUP(A257,'ADM Data'!$A$2:$Q$344,11,FALSE)</f>
        <v>0</v>
      </c>
      <c r="G257" s="1">
        <f>VLOOKUP(A257,'ADM Data'!$A$2:$Q$344,12,FALSE)</f>
        <v>0</v>
      </c>
      <c r="H257" s="1">
        <f>VLOOKUP(A257,'ADM Data'!$A$2:$Q$344,13,FALSE)</f>
        <v>0</v>
      </c>
      <c r="I257" s="1">
        <f>VLOOKUP(A257,'ADM Data'!$A$2:$Q$344,14,FALSE)</f>
        <v>0</v>
      </c>
      <c r="J257" s="1">
        <f>VLOOKUP(A257,'ADM Data'!$A$2:$Q$344,15,FALSE)</f>
        <v>0</v>
      </c>
      <c r="K257" s="1">
        <f>VLOOKUP(A257,'ADM Data'!$A$2:$Q$344,16,FALSE)</f>
        <v>0</v>
      </c>
      <c r="L257" s="1">
        <f t="shared" si="24"/>
        <v>0</v>
      </c>
      <c r="M257" s="1">
        <f t="shared" si="25"/>
        <v>0</v>
      </c>
      <c r="N257" s="1">
        <f t="shared" si="26"/>
        <v>0</v>
      </c>
      <c r="O257" s="1">
        <f t="shared" si="27"/>
        <v>0</v>
      </c>
      <c r="P257" s="1">
        <f t="shared" si="28"/>
        <v>0</v>
      </c>
      <c r="Q257" s="1">
        <f t="shared" si="29"/>
        <v>0</v>
      </c>
      <c r="R257" s="1">
        <f t="shared" si="30"/>
        <v>0</v>
      </c>
      <c r="S257" s="6">
        <f t="shared" si="31"/>
        <v>0</v>
      </c>
    </row>
    <row r="258" spans="1:19" x14ac:dyDescent="0.25">
      <c r="A258" t="s">
        <v>614</v>
      </c>
      <c r="B258" t="s">
        <v>615</v>
      </c>
      <c r="C258" t="s">
        <v>80</v>
      </c>
      <c r="D258" s="12" t="s">
        <v>1842</v>
      </c>
      <c r="E258" s="1">
        <v>0</v>
      </c>
      <c r="F258" s="1">
        <f>VLOOKUP(A258,'ADM Data'!$A$2:$Q$344,11,FALSE)</f>
        <v>0.28212500000000001</v>
      </c>
      <c r="G258" s="1">
        <f>VLOOKUP(A258,'ADM Data'!$A$2:$Q$344,12,FALSE)</f>
        <v>101.534131</v>
      </c>
      <c r="H258" s="1">
        <f>VLOOKUP(A258,'ADM Data'!$A$2:$Q$344,13,FALSE)</f>
        <v>15.291827</v>
      </c>
      <c r="I258" s="1">
        <f>VLOOKUP(A258,'ADM Data'!$A$2:$Q$344,14,FALSE)</f>
        <v>0</v>
      </c>
      <c r="J258" s="1">
        <f>VLOOKUP(A258,'ADM Data'!$A$2:$Q$344,15,FALSE)</f>
        <v>1.8749999999999999E-2</v>
      </c>
      <c r="K258" s="1">
        <f>VLOOKUP(A258,'ADM Data'!$A$2:$Q$344,16,FALSE)</f>
        <v>6.7480339999999996</v>
      </c>
      <c r="L258" s="1">
        <f t="shared" si="24"/>
        <v>566.17999999999995</v>
      </c>
      <c r="M258" s="1">
        <f t="shared" si="25"/>
        <v>517061.63</v>
      </c>
      <c r="N258" s="1">
        <f t="shared" si="26"/>
        <v>187090.46</v>
      </c>
      <c r="O258" s="1">
        <f t="shared" si="27"/>
        <v>0</v>
      </c>
      <c r="P258" s="1">
        <f t="shared" si="28"/>
        <v>414.6</v>
      </c>
      <c r="Q258" s="1">
        <f t="shared" si="29"/>
        <v>219978.23999999999</v>
      </c>
      <c r="R258" s="1">
        <f t="shared" si="30"/>
        <v>925111.11</v>
      </c>
      <c r="S258" s="6">
        <f t="shared" si="31"/>
        <v>123.87486699999999</v>
      </c>
    </row>
    <row r="259" spans="1:19" x14ac:dyDescent="0.25">
      <c r="A259" t="s">
        <v>616</v>
      </c>
      <c r="B259" t="s">
        <v>617</v>
      </c>
      <c r="C259" t="s">
        <v>93</v>
      </c>
      <c r="D259" s="12" t="s">
        <v>1088</v>
      </c>
      <c r="E259" s="1">
        <v>0</v>
      </c>
      <c r="F259" s="1">
        <f>VLOOKUP(A259,'ADM Data'!$A$2:$Q$344,11,FALSE)</f>
        <v>0</v>
      </c>
      <c r="G259" s="1">
        <f>VLOOKUP(A259,'ADM Data'!$A$2:$Q$344,12,FALSE)</f>
        <v>19.23798</v>
      </c>
      <c r="H259" s="1">
        <f>VLOOKUP(A259,'ADM Data'!$A$2:$Q$344,13,FALSE)</f>
        <v>2.9024390000000002</v>
      </c>
      <c r="I259" s="1">
        <f>VLOOKUP(A259,'ADM Data'!$A$2:$Q$344,14,FALSE)</f>
        <v>0</v>
      </c>
      <c r="J259" s="1">
        <f>VLOOKUP(A259,'ADM Data'!$A$2:$Q$344,15,FALSE)</f>
        <v>0</v>
      </c>
      <c r="K259" s="1">
        <f>VLOOKUP(A259,'ADM Data'!$A$2:$Q$344,16,FALSE)</f>
        <v>2</v>
      </c>
      <c r="L259" s="1">
        <f t="shared" si="24"/>
        <v>0</v>
      </c>
      <c r="M259" s="1">
        <f t="shared" si="25"/>
        <v>97969.24</v>
      </c>
      <c r="N259" s="1">
        <f t="shared" si="26"/>
        <v>35510.379999999997</v>
      </c>
      <c r="O259" s="1">
        <f t="shared" si="27"/>
        <v>0</v>
      </c>
      <c r="P259" s="1">
        <f t="shared" si="28"/>
        <v>0</v>
      </c>
      <c r="Q259" s="1">
        <f t="shared" si="29"/>
        <v>65197.73</v>
      </c>
      <c r="R259" s="1">
        <f t="shared" si="30"/>
        <v>198677.35</v>
      </c>
      <c r="S259" s="6">
        <f t="shared" si="31"/>
        <v>24.140419000000001</v>
      </c>
    </row>
    <row r="260" spans="1:19" x14ac:dyDescent="0.25">
      <c r="A260" t="s">
        <v>618</v>
      </c>
      <c r="B260" t="s">
        <v>619</v>
      </c>
      <c r="C260" t="s">
        <v>125</v>
      </c>
      <c r="D260" s="12" t="s">
        <v>1088</v>
      </c>
      <c r="E260" s="1">
        <v>0</v>
      </c>
      <c r="F260" s="1">
        <f>VLOOKUP(A260,'ADM Data'!$A$2:$Q$344,11,FALSE)</f>
        <v>1.407186</v>
      </c>
      <c r="G260" s="1">
        <f>VLOOKUP(A260,'ADM Data'!$A$2:$Q$344,12,FALSE)</f>
        <v>5.9700610000000003</v>
      </c>
      <c r="H260" s="1">
        <f>VLOOKUP(A260,'ADM Data'!$A$2:$Q$344,13,FALSE)</f>
        <v>0.33532899999999999</v>
      </c>
      <c r="I260" s="1">
        <f>VLOOKUP(A260,'ADM Data'!$A$2:$Q$344,14,FALSE)</f>
        <v>0</v>
      </c>
      <c r="J260" s="1">
        <f>VLOOKUP(A260,'ADM Data'!$A$2:$Q$344,15,FALSE)</f>
        <v>0</v>
      </c>
      <c r="K260" s="1">
        <f>VLOOKUP(A260,'ADM Data'!$A$2:$Q$344,16,FALSE)</f>
        <v>0.59281399999999995</v>
      </c>
      <c r="L260" s="1">
        <f t="shared" si="24"/>
        <v>2823.99</v>
      </c>
      <c r="M260" s="1">
        <f t="shared" si="25"/>
        <v>30402.48</v>
      </c>
      <c r="N260" s="1">
        <f t="shared" si="26"/>
        <v>4102.6400000000003</v>
      </c>
      <c r="O260" s="1">
        <f t="shared" si="27"/>
        <v>0</v>
      </c>
      <c r="P260" s="1">
        <f t="shared" si="28"/>
        <v>0</v>
      </c>
      <c r="Q260" s="1">
        <f t="shared" si="29"/>
        <v>19325.060000000001</v>
      </c>
      <c r="R260" s="1">
        <f t="shared" si="30"/>
        <v>56654.17</v>
      </c>
      <c r="S260" s="6">
        <f t="shared" si="31"/>
        <v>8.3053900000000009</v>
      </c>
    </row>
    <row r="261" spans="1:19" x14ac:dyDescent="0.25">
      <c r="A261" t="s">
        <v>620</v>
      </c>
      <c r="B261" t="s">
        <v>621</v>
      </c>
      <c r="C261" t="s">
        <v>125</v>
      </c>
      <c r="D261" s="12" t="s">
        <v>1088</v>
      </c>
      <c r="E261" s="1">
        <v>0</v>
      </c>
      <c r="F261" s="1">
        <f>VLOOKUP(A261,'ADM Data'!$A$2:$Q$344,11,FALSE)</f>
        <v>0</v>
      </c>
      <c r="G261" s="1">
        <f>VLOOKUP(A261,'ADM Data'!$A$2:$Q$344,12,FALSE)</f>
        <v>21.221557000000001</v>
      </c>
      <c r="H261" s="1">
        <f>VLOOKUP(A261,'ADM Data'!$A$2:$Q$344,13,FALSE)</f>
        <v>2.1556890000000002</v>
      </c>
      <c r="I261" s="1">
        <f>VLOOKUP(A261,'ADM Data'!$A$2:$Q$344,14,FALSE)</f>
        <v>0</v>
      </c>
      <c r="J261" s="1">
        <f>VLOOKUP(A261,'ADM Data'!$A$2:$Q$344,15,FALSE)</f>
        <v>0</v>
      </c>
      <c r="K261" s="1">
        <f>VLOOKUP(A261,'ADM Data'!$A$2:$Q$344,16,FALSE)</f>
        <v>2.6047889999999998</v>
      </c>
      <c r="L261" s="1">
        <f t="shared" ref="L261:L323" si="32">ROUND((F261*$L$2*$J$1),2)</f>
        <v>0</v>
      </c>
      <c r="M261" s="1">
        <f t="shared" ref="M261:M323" si="33">ROUND(G261*$M$2*$J$1,2)</f>
        <v>108070.58</v>
      </c>
      <c r="N261" s="1">
        <f t="shared" ref="N261:N323" si="34">ROUND(H261*$J$1*$N$2,2)</f>
        <v>26374.14</v>
      </c>
      <c r="O261" s="1">
        <f t="shared" ref="O261:O323" si="35">I261*$J$1*$O$2</f>
        <v>0</v>
      </c>
      <c r="P261" s="1">
        <f t="shared" ref="P261:P323" si="36">ROUND(J261*$P$2*$J$1,2)</f>
        <v>0</v>
      </c>
      <c r="Q261" s="1">
        <f t="shared" ref="Q261:Q323" si="37">ROUND(K261*$Q$2*$J$1,2)</f>
        <v>84913.16</v>
      </c>
      <c r="R261" s="1">
        <f t="shared" ref="R261:R323" si="38">L261+M261+N261+O261+P261+Q261</f>
        <v>219357.88</v>
      </c>
      <c r="S261" s="6">
        <f t="shared" ref="S261:S323" si="39">F261+G261+H261+I261+J261+K261</f>
        <v>25.982035</v>
      </c>
    </row>
    <row r="262" spans="1:19" x14ac:dyDescent="0.25">
      <c r="A262" t="s">
        <v>1985</v>
      </c>
      <c r="B262" t="s">
        <v>1986</v>
      </c>
      <c r="C262" t="s">
        <v>1210</v>
      </c>
      <c r="D262" s="12" t="s">
        <v>1088</v>
      </c>
      <c r="E262" s="1">
        <v>0</v>
      </c>
      <c r="F262" s="1">
        <f>VLOOKUP(A262,'ADM Data'!$A$2:$Q$344,11,FALSE)</f>
        <v>0</v>
      </c>
      <c r="G262" s="1">
        <f>VLOOKUP(A262,'ADM Data'!$A$2:$Q$344,12,FALSE)</f>
        <v>2.0177510000000001</v>
      </c>
      <c r="H262" s="1">
        <f>VLOOKUP(A262,'ADM Data'!$A$2:$Q$344,13,FALSE)</f>
        <v>0.93491100000000005</v>
      </c>
      <c r="I262" s="1">
        <f>VLOOKUP(A262,'ADM Data'!$A$2:$Q$344,14,FALSE)</f>
        <v>0</v>
      </c>
      <c r="J262" s="1">
        <f>VLOOKUP(A262,'ADM Data'!$A$2:$Q$344,15,FALSE)</f>
        <v>0</v>
      </c>
      <c r="K262" s="1">
        <f>VLOOKUP(A262,'ADM Data'!$A$2:$Q$344,16,FALSE)</f>
        <v>1</v>
      </c>
      <c r="L262" s="1">
        <f t="shared" si="32"/>
        <v>0</v>
      </c>
      <c r="M262" s="1">
        <f t="shared" si="33"/>
        <v>10275.379999999999</v>
      </c>
      <c r="N262" s="1">
        <f t="shared" si="34"/>
        <v>11438.33</v>
      </c>
      <c r="O262" s="1">
        <f t="shared" si="35"/>
        <v>0</v>
      </c>
      <c r="P262" s="1">
        <f t="shared" si="36"/>
        <v>0</v>
      </c>
      <c r="Q262" s="1">
        <f t="shared" si="37"/>
        <v>32598.86</v>
      </c>
      <c r="R262" s="1">
        <f t="shared" si="38"/>
        <v>54312.57</v>
      </c>
      <c r="S262" s="6">
        <f t="shared" si="39"/>
        <v>3.9526620000000001</v>
      </c>
    </row>
    <row r="263" spans="1:19" x14ac:dyDescent="0.25">
      <c r="A263" t="s">
        <v>622</v>
      </c>
      <c r="B263" t="s">
        <v>623</v>
      </c>
      <c r="C263" t="s">
        <v>80</v>
      </c>
      <c r="D263" s="12" t="s">
        <v>1088</v>
      </c>
      <c r="E263" s="1">
        <v>0</v>
      </c>
      <c r="F263" s="1">
        <f>VLOOKUP(A263,'ADM Data'!$A$2:$Q$344,11,FALSE)</f>
        <v>0</v>
      </c>
      <c r="G263" s="1">
        <f>VLOOKUP(A263,'ADM Data'!$A$2:$Q$344,12,FALSE)</f>
        <v>0</v>
      </c>
      <c r="H263" s="1">
        <f>VLOOKUP(A263,'ADM Data'!$A$2:$Q$344,13,FALSE)</f>
        <v>0</v>
      </c>
      <c r="I263" s="1">
        <f>VLOOKUP(A263,'ADM Data'!$A$2:$Q$344,14,FALSE)</f>
        <v>0</v>
      </c>
      <c r="J263" s="1">
        <f>VLOOKUP(A263,'ADM Data'!$A$2:$Q$344,15,FALSE)</f>
        <v>0</v>
      </c>
      <c r="K263" s="1">
        <f>VLOOKUP(A263,'ADM Data'!$A$2:$Q$344,16,FALSE)</f>
        <v>0</v>
      </c>
      <c r="L263" s="1">
        <f t="shared" si="32"/>
        <v>0</v>
      </c>
      <c r="M263" s="1">
        <f t="shared" si="33"/>
        <v>0</v>
      </c>
      <c r="N263" s="1">
        <f t="shared" si="34"/>
        <v>0</v>
      </c>
      <c r="O263" s="1">
        <f t="shared" si="35"/>
        <v>0</v>
      </c>
      <c r="P263" s="1">
        <f t="shared" si="36"/>
        <v>0</v>
      </c>
      <c r="Q263" s="1">
        <f t="shared" si="37"/>
        <v>0</v>
      </c>
      <c r="R263" s="1">
        <f t="shared" si="38"/>
        <v>0</v>
      </c>
      <c r="S263" s="6">
        <f t="shared" si="39"/>
        <v>0</v>
      </c>
    </row>
    <row r="264" spans="1:19" x14ac:dyDescent="0.25">
      <c r="A264" t="s">
        <v>624</v>
      </c>
      <c r="B264" t="s">
        <v>625</v>
      </c>
      <c r="C264" t="s">
        <v>68</v>
      </c>
      <c r="D264" s="12" t="s">
        <v>1088</v>
      </c>
      <c r="E264" s="1">
        <v>0</v>
      </c>
      <c r="F264" s="1">
        <f>VLOOKUP(A264,'ADM Data'!$A$2:$Q$344,11,FALSE)</f>
        <v>0.48140500000000003</v>
      </c>
      <c r="G264" s="1">
        <f>VLOOKUP(A264,'ADM Data'!$A$2:$Q$344,12,FALSE)</f>
        <v>21.884164999999999</v>
      </c>
      <c r="H264" s="1">
        <f>VLOOKUP(A264,'ADM Data'!$A$2:$Q$344,13,FALSE)</f>
        <v>1.1983470000000001</v>
      </c>
      <c r="I264" s="1">
        <f>VLOOKUP(A264,'ADM Data'!$A$2:$Q$344,14,FALSE)</f>
        <v>0</v>
      </c>
      <c r="J264" s="1">
        <f>VLOOKUP(A264,'ADM Data'!$A$2:$Q$344,15,FALSE)</f>
        <v>0</v>
      </c>
      <c r="K264" s="1">
        <f>VLOOKUP(A264,'ADM Data'!$A$2:$Q$344,16,FALSE)</f>
        <v>1.576446</v>
      </c>
      <c r="L264" s="1">
        <f t="shared" si="32"/>
        <v>966.1</v>
      </c>
      <c r="M264" s="1">
        <f t="shared" si="33"/>
        <v>111444.91</v>
      </c>
      <c r="N264" s="1">
        <f t="shared" si="34"/>
        <v>14661.38</v>
      </c>
      <c r="O264" s="1">
        <f t="shared" si="35"/>
        <v>0</v>
      </c>
      <c r="P264" s="1">
        <f t="shared" si="36"/>
        <v>0</v>
      </c>
      <c r="Q264" s="1">
        <f t="shared" si="37"/>
        <v>51390.35</v>
      </c>
      <c r="R264" s="1">
        <f t="shared" si="38"/>
        <v>178462.74000000002</v>
      </c>
      <c r="S264" s="6">
        <f t="shared" si="39"/>
        <v>25.140362999999997</v>
      </c>
    </row>
    <row r="265" spans="1:19" x14ac:dyDescent="0.25">
      <c r="A265" t="s">
        <v>626</v>
      </c>
      <c r="B265" t="s">
        <v>627</v>
      </c>
      <c r="C265" t="s">
        <v>72</v>
      </c>
      <c r="D265" s="12" t="s">
        <v>1088</v>
      </c>
      <c r="E265" s="1">
        <v>0</v>
      </c>
      <c r="F265" s="1">
        <f>VLOOKUP(A265,'ADM Data'!$A$2:$Q$344,11,FALSE)</f>
        <v>0</v>
      </c>
      <c r="G265" s="1">
        <f>VLOOKUP(A265,'ADM Data'!$A$2:$Q$344,12,FALSE)</f>
        <v>5</v>
      </c>
      <c r="H265" s="1">
        <f>VLOOKUP(A265,'ADM Data'!$A$2:$Q$344,13,FALSE)</f>
        <v>0</v>
      </c>
      <c r="I265" s="1">
        <f>VLOOKUP(A265,'ADM Data'!$A$2:$Q$344,14,FALSE)</f>
        <v>0</v>
      </c>
      <c r="J265" s="1">
        <f>VLOOKUP(A265,'ADM Data'!$A$2:$Q$344,15,FALSE)</f>
        <v>0</v>
      </c>
      <c r="K265" s="1">
        <f>VLOOKUP(A265,'ADM Data'!$A$2:$Q$344,16,FALSE)</f>
        <v>0</v>
      </c>
      <c r="L265" s="1">
        <f t="shared" si="32"/>
        <v>0</v>
      </c>
      <c r="M265" s="1">
        <f t="shared" si="33"/>
        <v>25462.45</v>
      </c>
      <c r="N265" s="1">
        <f t="shared" si="34"/>
        <v>0</v>
      </c>
      <c r="O265" s="1">
        <f t="shared" si="35"/>
        <v>0</v>
      </c>
      <c r="P265" s="1">
        <f t="shared" si="36"/>
        <v>0</v>
      </c>
      <c r="Q265" s="1">
        <f t="shared" si="37"/>
        <v>0</v>
      </c>
      <c r="R265" s="1">
        <f t="shared" si="38"/>
        <v>25462.45</v>
      </c>
      <c r="S265" s="6">
        <f t="shared" si="39"/>
        <v>5</v>
      </c>
    </row>
    <row r="266" spans="1:19" x14ac:dyDescent="0.25">
      <c r="A266" t="s">
        <v>1989</v>
      </c>
      <c r="B266" t="s">
        <v>1990</v>
      </c>
      <c r="C266" t="s">
        <v>75</v>
      </c>
      <c r="D266" s="12" t="s">
        <v>1842</v>
      </c>
      <c r="E266" s="1">
        <v>0</v>
      </c>
      <c r="F266" s="1">
        <f>VLOOKUP(A266,'ADM Data'!$A$2:$Q$344,11,FALSE)</f>
        <v>0</v>
      </c>
      <c r="G266" s="1">
        <f>VLOOKUP(A266,'ADM Data'!$A$2:$Q$344,12,FALSE)</f>
        <v>14.688650000000001</v>
      </c>
      <c r="H266" s="1">
        <f>VLOOKUP(A266,'ADM Data'!$A$2:$Q$344,13,FALSE)</f>
        <v>0.97395799999999999</v>
      </c>
      <c r="I266" s="1">
        <f>VLOOKUP(A266,'ADM Data'!$A$2:$Q$344,14,FALSE)</f>
        <v>0</v>
      </c>
      <c r="J266" s="1">
        <f>VLOOKUP(A266,'ADM Data'!$A$2:$Q$344,15,FALSE)</f>
        <v>0</v>
      </c>
      <c r="K266" s="1">
        <f>VLOOKUP(A266,'ADM Data'!$A$2:$Q$344,16,FALSE)</f>
        <v>5.2082999999999997E-2</v>
      </c>
      <c r="L266" s="1">
        <f t="shared" si="32"/>
        <v>0</v>
      </c>
      <c r="M266" s="1">
        <f t="shared" si="33"/>
        <v>74801.820000000007</v>
      </c>
      <c r="N266" s="1">
        <f t="shared" si="34"/>
        <v>11916.05</v>
      </c>
      <c r="O266" s="1">
        <f t="shared" si="35"/>
        <v>0</v>
      </c>
      <c r="P266" s="1">
        <f t="shared" si="36"/>
        <v>0</v>
      </c>
      <c r="Q266" s="1">
        <f t="shared" si="37"/>
        <v>1697.85</v>
      </c>
      <c r="R266" s="1">
        <f t="shared" si="38"/>
        <v>88415.720000000016</v>
      </c>
      <c r="S266" s="6">
        <f t="shared" si="39"/>
        <v>15.714691</v>
      </c>
    </row>
    <row r="267" spans="1:19" x14ac:dyDescent="0.25">
      <c r="A267" t="s">
        <v>1991</v>
      </c>
      <c r="B267" t="s">
        <v>1992</v>
      </c>
      <c r="C267" t="s">
        <v>68</v>
      </c>
      <c r="D267" s="12" t="s">
        <v>1088</v>
      </c>
      <c r="E267" s="1">
        <v>0</v>
      </c>
      <c r="F267" s="1">
        <f>VLOOKUP(A267,'ADM Data'!$A$2:$Q$344,11,FALSE)</f>
        <v>0.96965699999999999</v>
      </c>
      <c r="G267" s="1">
        <f>VLOOKUP(A267,'ADM Data'!$A$2:$Q$344,12,FALSE)</f>
        <v>1.2802340000000001</v>
      </c>
      <c r="H267" s="1">
        <f>VLOOKUP(A267,'ADM Data'!$A$2:$Q$344,13,FALSE)</f>
        <v>0</v>
      </c>
      <c r="I267" s="1">
        <f>VLOOKUP(A267,'ADM Data'!$A$2:$Q$344,14,FALSE)</f>
        <v>0</v>
      </c>
      <c r="J267" s="1">
        <f>VLOOKUP(A267,'ADM Data'!$A$2:$Q$344,15,FALSE)</f>
        <v>0</v>
      </c>
      <c r="K267" s="1">
        <f>VLOOKUP(A267,'ADM Data'!$A$2:$Q$344,16,FALSE)</f>
        <v>0</v>
      </c>
      <c r="L267" s="1">
        <f t="shared" si="32"/>
        <v>1945.94</v>
      </c>
      <c r="M267" s="1">
        <f t="shared" si="33"/>
        <v>6519.58</v>
      </c>
      <c r="N267" s="1">
        <f t="shared" si="34"/>
        <v>0</v>
      </c>
      <c r="O267" s="1">
        <f t="shared" si="35"/>
        <v>0</v>
      </c>
      <c r="P267" s="1">
        <f t="shared" si="36"/>
        <v>0</v>
      </c>
      <c r="Q267" s="1">
        <f t="shared" si="37"/>
        <v>0</v>
      </c>
      <c r="R267" s="1">
        <f t="shared" si="38"/>
        <v>8465.52</v>
      </c>
      <c r="S267" s="6">
        <f t="shared" si="39"/>
        <v>2.2498909999999999</v>
      </c>
    </row>
    <row r="268" spans="1:19" x14ac:dyDescent="0.25">
      <c r="A268" t="s">
        <v>1993</v>
      </c>
      <c r="B268" t="s">
        <v>1994</v>
      </c>
      <c r="C268" t="s">
        <v>98</v>
      </c>
      <c r="D268" s="12" t="s">
        <v>1088</v>
      </c>
      <c r="E268" s="1">
        <v>0</v>
      </c>
      <c r="F268" s="1">
        <f>VLOOKUP(A268,'ADM Data'!$A$2:$Q$344,11,FALSE)</f>
        <v>0</v>
      </c>
      <c r="G268" s="1">
        <f>VLOOKUP(A268,'ADM Data'!$A$2:$Q$344,12,FALSE)</f>
        <v>11.924419</v>
      </c>
      <c r="H268" s="1">
        <f>VLOOKUP(A268,'ADM Data'!$A$2:$Q$344,13,FALSE)</f>
        <v>0</v>
      </c>
      <c r="I268" s="1">
        <f>VLOOKUP(A268,'ADM Data'!$A$2:$Q$344,14,FALSE)</f>
        <v>0</v>
      </c>
      <c r="J268" s="1">
        <f>VLOOKUP(A268,'ADM Data'!$A$2:$Q$344,15,FALSE)</f>
        <v>0</v>
      </c>
      <c r="K268" s="1">
        <f>VLOOKUP(A268,'ADM Data'!$A$2:$Q$344,16,FALSE)</f>
        <v>2.982558</v>
      </c>
      <c r="L268" s="1">
        <f t="shared" si="32"/>
        <v>0</v>
      </c>
      <c r="M268" s="1">
        <f t="shared" si="33"/>
        <v>60724.99</v>
      </c>
      <c r="N268" s="1">
        <f t="shared" si="34"/>
        <v>0</v>
      </c>
      <c r="O268" s="1">
        <f t="shared" si="35"/>
        <v>0</v>
      </c>
      <c r="P268" s="1">
        <f t="shared" si="36"/>
        <v>0</v>
      </c>
      <c r="Q268" s="1">
        <f t="shared" si="37"/>
        <v>97228</v>
      </c>
      <c r="R268" s="1">
        <f t="shared" si="38"/>
        <v>157952.99</v>
      </c>
      <c r="S268" s="6">
        <f t="shared" si="39"/>
        <v>14.906977000000001</v>
      </c>
    </row>
    <row r="269" spans="1:19" x14ac:dyDescent="0.25">
      <c r="A269" t="s">
        <v>1995</v>
      </c>
      <c r="B269" t="s">
        <v>1996</v>
      </c>
      <c r="C269" t="s">
        <v>1286</v>
      </c>
      <c r="D269" s="12" t="s">
        <v>1088</v>
      </c>
      <c r="E269" s="1">
        <v>0</v>
      </c>
      <c r="F269" s="1">
        <f>VLOOKUP(A269,'ADM Data'!$A$2:$Q$344,11,FALSE)</f>
        <v>0</v>
      </c>
      <c r="G269" s="1">
        <f>VLOOKUP(A269,'ADM Data'!$A$2:$Q$344,12,FALSE)</f>
        <v>7.1144999999999996</v>
      </c>
      <c r="H269" s="1">
        <f>VLOOKUP(A269,'ADM Data'!$A$2:$Q$344,13,FALSE)</f>
        <v>0.98440499999999997</v>
      </c>
      <c r="I269" s="1">
        <f>VLOOKUP(A269,'ADM Data'!$A$2:$Q$344,14,FALSE)</f>
        <v>0</v>
      </c>
      <c r="J269" s="1">
        <f>VLOOKUP(A269,'ADM Data'!$A$2:$Q$344,15,FALSE)</f>
        <v>0</v>
      </c>
      <c r="K269" s="1">
        <f>VLOOKUP(A269,'ADM Data'!$A$2:$Q$344,16,FALSE)</f>
        <v>1.206628</v>
      </c>
      <c r="L269" s="1">
        <f t="shared" si="32"/>
        <v>0</v>
      </c>
      <c r="M269" s="1">
        <f t="shared" si="33"/>
        <v>36230.53</v>
      </c>
      <c r="N269" s="1">
        <f t="shared" si="34"/>
        <v>12043.87</v>
      </c>
      <c r="O269" s="1">
        <f t="shared" si="35"/>
        <v>0</v>
      </c>
      <c r="P269" s="1">
        <f t="shared" si="36"/>
        <v>0</v>
      </c>
      <c r="Q269" s="1">
        <f t="shared" si="37"/>
        <v>39334.699999999997</v>
      </c>
      <c r="R269" s="1">
        <f t="shared" si="38"/>
        <v>87609.1</v>
      </c>
      <c r="S269" s="6">
        <f t="shared" si="39"/>
        <v>9.3055330000000005</v>
      </c>
    </row>
    <row r="270" spans="1:19" x14ac:dyDescent="0.25">
      <c r="A270" t="s">
        <v>1997</v>
      </c>
      <c r="B270" t="s">
        <v>1998</v>
      </c>
      <c r="C270" t="s">
        <v>80</v>
      </c>
      <c r="D270" s="12" t="s">
        <v>1842</v>
      </c>
      <c r="E270" s="1">
        <v>0</v>
      </c>
      <c r="F270" s="1">
        <f>VLOOKUP(A270,'ADM Data'!$A$2:$Q$344,11,FALSE)</f>
        <v>1.4761869999999999</v>
      </c>
      <c r="G270" s="1">
        <f>VLOOKUP(A270,'ADM Data'!$A$2:$Q$344,12,FALSE)</f>
        <v>22.345227000000001</v>
      </c>
      <c r="H270" s="1">
        <f>VLOOKUP(A270,'ADM Data'!$A$2:$Q$344,13,FALSE)</f>
        <v>4.8924890000000003</v>
      </c>
      <c r="I270" s="1">
        <f>VLOOKUP(A270,'ADM Data'!$A$2:$Q$344,14,FALSE)</f>
        <v>4.9500000000000002E-2</v>
      </c>
      <c r="J270" s="1">
        <f>VLOOKUP(A270,'ADM Data'!$A$2:$Q$344,15,FALSE)</f>
        <v>0</v>
      </c>
      <c r="K270" s="1">
        <f>VLOOKUP(A270,'ADM Data'!$A$2:$Q$344,16,FALSE)</f>
        <v>1.0293000000000001</v>
      </c>
      <c r="L270" s="1">
        <f t="shared" si="32"/>
        <v>2962.46</v>
      </c>
      <c r="M270" s="1">
        <f t="shared" si="33"/>
        <v>113792.86</v>
      </c>
      <c r="N270" s="1">
        <f t="shared" si="34"/>
        <v>59857.99</v>
      </c>
      <c r="O270" s="1">
        <f t="shared" si="35"/>
        <v>808.24974773400015</v>
      </c>
      <c r="P270" s="1">
        <f t="shared" si="36"/>
        <v>0</v>
      </c>
      <c r="Q270" s="1">
        <f t="shared" si="37"/>
        <v>33554.01</v>
      </c>
      <c r="R270" s="1">
        <f t="shared" si="38"/>
        <v>210975.569747734</v>
      </c>
      <c r="S270" s="6">
        <f t="shared" si="39"/>
        <v>29.792702999999999</v>
      </c>
    </row>
    <row r="271" spans="1:19" x14ac:dyDescent="0.25">
      <c r="A271" t="s">
        <v>1999</v>
      </c>
      <c r="B271" t="s">
        <v>2000</v>
      </c>
      <c r="C271" t="s">
        <v>193</v>
      </c>
      <c r="D271" s="12" t="s">
        <v>1088</v>
      </c>
      <c r="E271" s="1">
        <v>0</v>
      </c>
      <c r="F271" s="1">
        <f>VLOOKUP(A271,'ADM Data'!$A$2:$Q$344,11,FALSE)</f>
        <v>2.6802320000000002</v>
      </c>
      <c r="G271" s="1">
        <f>VLOOKUP(A271,'ADM Data'!$A$2:$Q$344,12,FALSE)</f>
        <v>3.5755819999999998</v>
      </c>
      <c r="H271" s="1">
        <f>VLOOKUP(A271,'ADM Data'!$A$2:$Q$344,13,FALSE)</f>
        <v>0</v>
      </c>
      <c r="I271" s="1">
        <f>VLOOKUP(A271,'ADM Data'!$A$2:$Q$344,14,FALSE)</f>
        <v>0</v>
      </c>
      <c r="J271" s="1">
        <f>VLOOKUP(A271,'ADM Data'!$A$2:$Q$344,15,FALSE)</f>
        <v>0</v>
      </c>
      <c r="K271" s="1">
        <f>VLOOKUP(A271,'ADM Data'!$A$2:$Q$344,16,FALSE)</f>
        <v>0.79069800000000001</v>
      </c>
      <c r="L271" s="1">
        <f t="shared" si="32"/>
        <v>5378.78</v>
      </c>
      <c r="M271" s="1">
        <f t="shared" si="33"/>
        <v>18208.62</v>
      </c>
      <c r="N271" s="1">
        <f t="shared" si="34"/>
        <v>0</v>
      </c>
      <c r="O271" s="1">
        <f t="shared" si="35"/>
        <v>0</v>
      </c>
      <c r="P271" s="1">
        <f t="shared" si="36"/>
        <v>0</v>
      </c>
      <c r="Q271" s="1">
        <f t="shared" si="37"/>
        <v>25775.86</v>
      </c>
      <c r="R271" s="1">
        <f t="shared" si="38"/>
        <v>49363.259999999995</v>
      </c>
      <c r="S271" s="6">
        <f t="shared" si="39"/>
        <v>7.0465119999999999</v>
      </c>
    </row>
    <row r="272" spans="1:19" x14ac:dyDescent="0.25">
      <c r="A272" t="s">
        <v>2001</v>
      </c>
      <c r="B272" t="s">
        <v>2002</v>
      </c>
      <c r="C272" t="s">
        <v>93</v>
      </c>
      <c r="D272" s="12" t="s">
        <v>1088</v>
      </c>
      <c r="E272" s="1">
        <v>0</v>
      </c>
      <c r="F272" s="1">
        <f>VLOOKUP(A272,'ADM Data'!$A$2:$Q$344,11,FALSE)</f>
        <v>1.7931029999999999</v>
      </c>
      <c r="G272" s="1">
        <f>VLOOKUP(A272,'ADM Data'!$A$2:$Q$344,12,FALSE)</f>
        <v>0</v>
      </c>
      <c r="H272" s="1">
        <f>VLOOKUP(A272,'ADM Data'!$A$2:$Q$344,13,FALSE)</f>
        <v>0</v>
      </c>
      <c r="I272" s="1">
        <f>VLOOKUP(A272,'ADM Data'!$A$2:$Q$344,14,FALSE)</f>
        <v>0</v>
      </c>
      <c r="J272" s="1">
        <f>VLOOKUP(A272,'ADM Data'!$A$2:$Q$344,15,FALSE)</f>
        <v>0</v>
      </c>
      <c r="K272" s="1">
        <f>VLOOKUP(A272,'ADM Data'!$A$2:$Q$344,16,FALSE)</f>
        <v>1</v>
      </c>
      <c r="L272" s="1">
        <f t="shared" si="32"/>
        <v>3598.46</v>
      </c>
      <c r="M272" s="1">
        <f t="shared" si="33"/>
        <v>0</v>
      </c>
      <c r="N272" s="1">
        <f t="shared" si="34"/>
        <v>0</v>
      </c>
      <c r="O272" s="1">
        <f t="shared" si="35"/>
        <v>0</v>
      </c>
      <c r="P272" s="1">
        <f t="shared" si="36"/>
        <v>0</v>
      </c>
      <c r="Q272" s="1">
        <f t="shared" si="37"/>
        <v>32598.86</v>
      </c>
      <c r="R272" s="1">
        <f t="shared" si="38"/>
        <v>36197.32</v>
      </c>
      <c r="S272" s="6">
        <f t="shared" si="39"/>
        <v>2.7931029999999999</v>
      </c>
    </row>
    <row r="273" spans="1:19" x14ac:dyDescent="0.25">
      <c r="A273" t="s">
        <v>2003</v>
      </c>
      <c r="B273" t="s">
        <v>2004</v>
      </c>
      <c r="C273" t="s">
        <v>1147</v>
      </c>
      <c r="D273" s="12" t="s">
        <v>1088</v>
      </c>
      <c r="E273" s="1">
        <v>0</v>
      </c>
      <c r="F273" s="1">
        <f>VLOOKUP(A273,'ADM Data'!$A$2:$Q$344,11,FALSE)</f>
        <v>0</v>
      </c>
      <c r="G273" s="1">
        <f>VLOOKUP(A273,'ADM Data'!$A$2:$Q$344,12,FALSE)</f>
        <v>5.3769679999999997</v>
      </c>
      <c r="H273" s="1">
        <f>VLOOKUP(A273,'ADM Data'!$A$2:$Q$344,13,FALSE)</f>
        <v>0</v>
      </c>
      <c r="I273" s="1">
        <f>VLOOKUP(A273,'ADM Data'!$A$2:$Q$344,14,FALSE)</f>
        <v>0</v>
      </c>
      <c r="J273" s="1">
        <f>VLOOKUP(A273,'ADM Data'!$A$2:$Q$344,15,FALSE)</f>
        <v>0</v>
      </c>
      <c r="K273" s="1">
        <f>VLOOKUP(A273,'ADM Data'!$A$2:$Q$344,16,FALSE)</f>
        <v>0</v>
      </c>
      <c r="L273" s="1">
        <f t="shared" si="32"/>
        <v>0</v>
      </c>
      <c r="M273" s="1">
        <f t="shared" si="33"/>
        <v>27382.16</v>
      </c>
      <c r="N273" s="1">
        <f t="shared" si="34"/>
        <v>0</v>
      </c>
      <c r="O273" s="1">
        <f t="shared" si="35"/>
        <v>0</v>
      </c>
      <c r="P273" s="1">
        <f t="shared" si="36"/>
        <v>0</v>
      </c>
      <c r="Q273" s="1">
        <f t="shared" si="37"/>
        <v>0</v>
      </c>
      <c r="R273" s="1">
        <f t="shared" si="38"/>
        <v>27382.16</v>
      </c>
      <c r="S273" s="6">
        <f t="shared" si="39"/>
        <v>5.3769679999999997</v>
      </c>
    </row>
    <row r="274" spans="1:19" x14ac:dyDescent="0.25">
      <c r="A274" t="s">
        <v>2005</v>
      </c>
      <c r="B274" t="s">
        <v>2006</v>
      </c>
      <c r="C274" t="s">
        <v>75</v>
      </c>
      <c r="D274" s="12" t="s">
        <v>1088</v>
      </c>
      <c r="E274" s="1">
        <v>0</v>
      </c>
      <c r="F274" s="1">
        <f>VLOOKUP(A274,'ADM Data'!$A$2:$Q$344,11,FALSE)</f>
        <v>0.91304300000000005</v>
      </c>
      <c r="G274" s="1">
        <f>VLOOKUP(A274,'ADM Data'!$A$2:$Q$344,12,FALSE)</f>
        <v>11.198753</v>
      </c>
      <c r="H274" s="1">
        <f>VLOOKUP(A274,'ADM Data'!$A$2:$Q$344,13,FALSE)</f>
        <v>0.91304300000000005</v>
      </c>
      <c r="I274" s="1">
        <f>VLOOKUP(A274,'ADM Data'!$A$2:$Q$344,14,FALSE)</f>
        <v>0</v>
      </c>
      <c r="J274" s="1">
        <f>VLOOKUP(A274,'ADM Data'!$A$2:$Q$344,15,FALSE)</f>
        <v>0</v>
      </c>
      <c r="K274" s="1">
        <f>VLOOKUP(A274,'ADM Data'!$A$2:$Q$344,16,FALSE)</f>
        <v>0</v>
      </c>
      <c r="L274" s="1">
        <f t="shared" si="32"/>
        <v>1832.32</v>
      </c>
      <c r="M274" s="1">
        <f t="shared" si="33"/>
        <v>57029.55</v>
      </c>
      <c r="N274" s="1">
        <f t="shared" si="34"/>
        <v>11170.78</v>
      </c>
      <c r="O274" s="1">
        <f t="shared" si="35"/>
        <v>0</v>
      </c>
      <c r="P274" s="1">
        <f t="shared" si="36"/>
        <v>0</v>
      </c>
      <c r="Q274" s="1">
        <f t="shared" si="37"/>
        <v>0</v>
      </c>
      <c r="R274" s="1">
        <f t="shared" si="38"/>
        <v>70032.650000000009</v>
      </c>
      <c r="S274" s="6">
        <f t="shared" si="39"/>
        <v>13.024839</v>
      </c>
    </row>
    <row r="275" spans="1:19" x14ac:dyDescent="0.25">
      <c r="A275" t="s">
        <v>2007</v>
      </c>
      <c r="B275" t="s">
        <v>2008</v>
      </c>
      <c r="C275" t="s">
        <v>140</v>
      </c>
      <c r="D275" s="12" t="s">
        <v>1088</v>
      </c>
      <c r="E275" s="1">
        <v>0</v>
      </c>
      <c r="F275" s="1">
        <f>VLOOKUP(A275,'ADM Data'!$A$2:$Q$344,11,FALSE)</f>
        <v>1.101191</v>
      </c>
      <c r="G275" s="1">
        <f>VLOOKUP(A275,'ADM Data'!$A$2:$Q$344,12,FALSE)</f>
        <v>4.2440499999999997</v>
      </c>
      <c r="H275" s="1">
        <f>VLOOKUP(A275,'ADM Data'!$A$2:$Q$344,13,FALSE)</f>
        <v>0</v>
      </c>
      <c r="I275" s="1">
        <f>VLOOKUP(A275,'ADM Data'!$A$2:$Q$344,14,FALSE)</f>
        <v>0</v>
      </c>
      <c r="J275" s="1">
        <f>VLOOKUP(A275,'ADM Data'!$A$2:$Q$344,15,FALSE)</f>
        <v>0</v>
      </c>
      <c r="K275" s="1">
        <f>VLOOKUP(A275,'ADM Data'!$A$2:$Q$344,16,FALSE)</f>
        <v>0</v>
      </c>
      <c r="L275" s="1">
        <f t="shared" si="32"/>
        <v>2209.91</v>
      </c>
      <c r="M275" s="1">
        <f t="shared" si="33"/>
        <v>21612.79</v>
      </c>
      <c r="N275" s="1">
        <f t="shared" si="34"/>
        <v>0</v>
      </c>
      <c r="O275" s="1">
        <f t="shared" si="35"/>
        <v>0</v>
      </c>
      <c r="P275" s="1">
        <f t="shared" si="36"/>
        <v>0</v>
      </c>
      <c r="Q275" s="1">
        <f t="shared" si="37"/>
        <v>0</v>
      </c>
      <c r="R275" s="1">
        <f t="shared" si="38"/>
        <v>23822.7</v>
      </c>
      <c r="S275" s="6">
        <f t="shared" si="39"/>
        <v>5.3452409999999997</v>
      </c>
    </row>
    <row r="276" spans="1:19" x14ac:dyDescent="0.25">
      <c r="A276" t="s">
        <v>628</v>
      </c>
      <c r="B276" t="s">
        <v>2009</v>
      </c>
      <c r="C276" t="s">
        <v>193</v>
      </c>
      <c r="D276" s="12" t="s">
        <v>1088</v>
      </c>
      <c r="E276" s="1">
        <v>0</v>
      </c>
      <c r="F276" s="1">
        <f>VLOOKUP(A276,'ADM Data'!$A$2:$Q$344,11,FALSE)</f>
        <v>2.9078010000000001</v>
      </c>
      <c r="G276" s="1">
        <f>VLOOKUP(A276,'ADM Data'!$A$2:$Q$344,12,FALSE)</f>
        <v>17.027045000000001</v>
      </c>
      <c r="H276" s="1">
        <f>VLOOKUP(A276,'ADM Data'!$A$2:$Q$344,13,FALSE)</f>
        <v>10.588652</v>
      </c>
      <c r="I276" s="1">
        <f>VLOOKUP(A276,'ADM Data'!$A$2:$Q$344,14,FALSE)</f>
        <v>0</v>
      </c>
      <c r="J276" s="1">
        <f>VLOOKUP(A276,'ADM Data'!$A$2:$Q$344,15,FALSE)</f>
        <v>0</v>
      </c>
      <c r="K276" s="1">
        <f>VLOOKUP(A276,'ADM Data'!$A$2:$Q$344,16,FALSE)</f>
        <v>15.843973</v>
      </c>
      <c r="L276" s="1">
        <f t="shared" si="32"/>
        <v>5835.47</v>
      </c>
      <c r="M276" s="1">
        <f t="shared" si="33"/>
        <v>86710.07</v>
      </c>
      <c r="N276" s="1">
        <f t="shared" si="34"/>
        <v>129548.66</v>
      </c>
      <c r="O276" s="1">
        <f t="shared" si="35"/>
        <v>0</v>
      </c>
      <c r="P276" s="1">
        <f t="shared" si="36"/>
        <v>0</v>
      </c>
      <c r="Q276" s="1">
        <f t="shared" si="37"/>
        <v>516495.52</v>
      </c>
      <c r="R276" s="1">
        <f t="shared" si="38"/>
        <v>738589.72</v>
      </c>
      <c r="S276" s="6">
        <f t="shared" si="39"/>
        <v>46.367471000000002</v>
      </c>
    </row>
    <row r="277" spans="1:19" x14ac:dyDescent="0.25">
      <c r="A277" t="s">
        <v>630</v>
      </c>
      <c r="B277" t="s">
        <v>2010</v>
      </c>
      <c r="C277" t="s">
        <v>324</v>
      </c>
      <c r="D277" s="12" t="s">
        <v>1088</v>
      </c>
      <c r="E277" s="1">
        <v>0</v>
      </c>
      <c r="F277" s="1">
        <f>VLOOKUP(A277,'ADM Data'!$A$2:$Q$344,11,FALSE)</f>
        <v>0.15403600000000001</v>
      </c>
      <c r="G277" s="1">
        <f>VLOOKUP(A277,'ADM Data'!$A$2:$Q$344,12,FALSE)</f>
        <v>42.755215</v>
      </c>
      <c r="H277" s="1">
        <f>VLOOKUP(A277,'ADM Data'!$A$2:$Q$344,13,FALSE)</f>
        <v>6.0838429999999999</v>
      </c>
      <c r="I277" s="1">
        <f>VLOOKUP(A277,'ADM Data'!$A$2:$Q$344,14,FALSE)</f>
        <v>0</v>
      </c>
      <c r="J277" s="1">
        <f>VLOOKUP(A277,'ADM Data'!$A$2:$Q$344,15,FALSE)</f>
        <v>0</v>
      </c>
      <c r="K277" s="1">
        <f>VLOOKUP(A277,'ADM Data'!$A$2:$Q$344,16,FALSE)</f>
        <v>21.051732999999999</v>
      </c>
      <c r="L277" s="1">
        <f t="shared" si="32"/>
        <v>309.12</v>
      </c>
      <c r="M277" s="1">
        <f t="shared" si="33"/>
        <v>217730.54</v>
      </c>
      <c r="N277" s="1">
        <f t="shared" si="34"/>
        <v>74433.81</v>
      </c>
      <c r="O277" s="1">
        <f t="shared" si="35"/>
        <v>0</v>
      </c>
      <c r="P277" s="1">
        <f t="shared" si="36"/>
        <v>0</v>
      </c>
      <c r="Q277" s="1">
        <f t="shared" si="37"/>
        <v>686262.59</v>
      </c>
      <c r="R277" s="1">
        <f t="shared" si="38"/>
        <v>978736.05999999994</v>
      </c>
      <c r="S277" s="6">
        <f t="shared" si="39"/>
        <v>70.044826999999998</v>
      </c>
    </row>
    <row r="278" spans="1:19" x14ac:dyDescent="0.25">
      <c r="A278" t="s">
        <v>632</v>
      </c>
      <c r="B278" t="s">
        <v>2011</v>
      </c>
      <c r="C278" t="s">
        <v>98</v>
      </c>
      <c r="D278" s="12" t="s">
        <v>1088</v>
      </c>
      <c r="E278" s="1">
        <v>0</v>
      </c>
      <c r="F278" s="1">
        <f>VLOOKUP(A278,'ADM Data'!$A$2:$Q$344,11,FALSE)</f>
        <v>0</v>
      </c>
      <c r="G278" s="1">
        <f>VLOOKUP(A278,'ADM Data'!$A$2:$Q$344,12,FALSE)</f>
        <v>31.363014</v>
      </c>
      <c r="H278" s="1">
        <f>VLOOKUP(A278,'ADM Data'!$A$2:$Q$344,13,FALSE)</f>
        <v>9.3904110000000003</v>
      </c>
      <c r="I278" s="1">
        <f>VLOOKUP(A278,'ADM Data'!$A$2:$Q$344,14,FALSE)</f>
        <v>0</v>
      </c>
      <c r="J278" s="1">
        <f>VLOOKUP(A278,'ADM Data'!$A$2:$Q$344,15,FALSE)</f>
        <v>0.96575299999999997</v>
      </c>
      <c r="K278" s="1">
        <f>VLOOKUP(A278,'ADM Data'!$A$2:$Q$344,16,FALSE)</f>
        <v>7.2945200000000003</v>
      </c>
      <c r="L278" s="1">
        <f t="shared" si="32"/>
        <v>0</v>
      </c>
      <c r="M278" s="1">
        <f t="shared" si="33"/>
        <v>159715.85999999999</v>
      </c>
      <c r="N278" s="1">
        <f t="shared" si="34"/>
        <v>114888.58</v>
      </c>
      <c r="O278" s="1">
        <f t="shared" si="35"/>
        <v>0</v>
      </c>
      <c r="P278" s="1">
        <f t="shared" si="36"/>
        <v>21354.959999999999</v>
      </c>
      <c r="Q278" s="1">
        <f t="shared" si="37"/>
        <v>237793.07</v>
      </c>
      <c r="R278" s="1">
        <f t="shared" si="38"/>
        <v>533752.47</v>
      </c>
      <c r="S278" s="6">
        <f t="shared" si="39"/>
        <v>49.013697999999998</v>
      </c>
    </row>
    <row r="279" spans="1:19" x14ac:dyDescent="0.25">
      <c r="A279" t="s">
        <v>634</v>
      </c>
      <c r="B279" t="s">
        <v>635</v>
      </c>
      <c r="C279" t="s">
        <v>140</v>
      </c>
      <c r="D279" s="12" t="s">
        <v>1088</v>
      </c>
      <c r="E279" s="1">
        <v>0</v>
      </c>
      <c r="F279" s="1">
        <f>VLOOKUP(A279,'ADM Data'!$A$2:$Q$344,11,FALSE)</f>
        <v>0</v>
      </c>
      <c r="G279" s="1">
        <f>VLOOKUP(A279,'ADM Data'!$A$2:$Q$344,12,FALSE)</f>
        <v>50.339826000000002</v>
      </c>
      <c r="H279" s="1">
        <f>VLOOKUP(A279,'ADM Data'!$A$2:$Q$344,13,FALSE)</f>
        <v>5.1300429999999997</v>
      </c>
      <c r="I279" s="1">
        <f>VLOOKUP(A279,'ADM Data'!$A$2:$Q$344,14,FALSE)</f>
        <v>0</v>
      </c>
      <c r="J279" s="1">
        <f>VLOOKUP(A279,'ADM Data'!$A$2:$Q$344,15,FALSE)</f>
        <v>0.268293</v>
      </c>
      <c r="K279" s="1">
        <f>VLOOKUP(A279,'ADM Data'!$A$2:$Q$344,16,FALSE)</f>
        <v>0</v>
      </c>
      <c r="L279" s="1">
        <f t="shared" si="32"/>
        <v>0</v>
      </c>
      <c r="M279" s="1">
        <f t="shared" si="33"/>
        <v>256355.1</v>
      </c>
      <c r="N279" s="1">
        <f t="shared" si="34"/>
        <v>62764.38</v>
      </c>
      <c r="O279" s="1">
        <f t="shared" si="35"/>
        <v>0</v>
      </c>
      <c r="P279" s="1">
        <f t="shared" si="36"/>
        <v>5932.56</v>
      </c>
      <c r="Q279" s="1">
        <f t="shared" si="37"/>
        <v>0</v>
      </c>
      <c r="R279" s="1">
        <f t="shared" si="38"/>
        <v>325052.03999999998</v>
      </c>
      <c r="S279" s="6">
        <f t="shared" si="39"/>
        <v>55.738162000000003</v>
      </c>
    </row>
    <row r="280" spans="1:19" x14ac:dyDescent="0.25">
      <c r="A280" t="s">
        <v>636</v>
      </c>
      <c r="B280" t="s">
        <v>637</v>
      </c>
      <c r="C280" t="s">
        <v>193</v>
      </c>
      <c r="D280" s="12" t="s">
        <v>1088</v>
      </c>
      <c r="E280" s="1">
        <v>0</v>
      </c>
      <c r="F280" s="1">
        <f>VLOOKUP(A280,'ADM Data'!$A$2:$Q$344,11,FALSE)</f>
        <v>1</v>
      </c>
      <c r="G280" s="1">
        <f>VLOOKUP(A280,'ADM Data'!$A$2:$Q$344,12,FALSE)</f>
        <v>96.029152999999994</v>
      </c>
      <c r="H280" s="1">
        <f>VLOOKUP(A280,'ADM Data'!$A$2:$Q$344,13,FALSE)</f>
        <v>18.765687</v>
      </c>
      <c r="I280" s="1">
        <f>VLOOKUP(A280,'ADM Data'!$A$2:$Q$344,14,FALSE)</f>
        <v>0.117073</v>
      </c>
      <c r="J280" s="1">
        <f>VLOOKUP(A280,'ADM Data'!$A$2:$Q$344,15,FALSE)</f>
        <v>0</v>
      </c>
      <c r="K280" s="1">
        <f>VLOOKUP(A280,'ADM Data'!$A$2:$Q$344,16,FALSE)</f>
        <v>0.70731699999999997</v>
      </c>
      <c r="L280" s="1">
        <f t="shared" si="32"/>
        <v>2006.83</v>
      </c>
      <c r="M280" s="1">
        <f t="shared" si="33"/>
        <v>489027.58</v>
      </c>
      <c r="N280" s="1">
        <f t="shared" si="34"/>
        <v>229591.99</v>
      </c>
      <c r="O280" s="1">
        <f t="shared" si="35"/>
        <v>1911.6004589184363</v>
      </c>
      <c r="P280" s="1">
        <f t="shared" si="36"/>
        <v>0</v>
      </c>
      <c r="Q280" s="1">
        <f t="shared" si="37"/>
        <v>23057.73</v>
      </c>
      <c r="R280" s="1">
        <f t="shared" si="38"/>
        <v>745595.73045891849</v>
      </c>
      <c r="S280" s="6">
        <f t="shared" si="39"/>
        <v>116.61923</v>
      </c>
    </row>
    <row r="281" spans="1:19" x14ac:dyDescent="0.25">
      <c r="A281" t="s">
        <v>638</v>
      </c>
      <c r="B281" t="s">
        <v>639</v>
      </c>
      <c r="C281" t="s">
        <v>72</v>
      </c>
      <c r="D281" s="12" t="s">
        <v>1088</v>
      </c>
      <c r="E281" s="1">
        <v>0</v>
      </c>
      <c r="F281" s="1">
        <f>VLOOKUP(A281,'ADM Data'!$A$2:$Q$344,11,FALSE)</f>
        <v>2.9818190000000002</v>
      </c>
      <c r="G281" s="1">
        <f>VLOOKUP(A281,'ADM Data'!$A$2:$Q$344,12,FALSE)</f>
        <v>14.255019000000001</v>
      </c>
      <c r="H281" s="1">
        <f>VLOOKUP(A281,'ADM Data'!$A$2:$Q$344,13,FALSE)</f>
        <v>1</v>
      </c>
      <c r="I281" s="1">
        <f>VLOOKUP(A281,'ADM Data'!$A$2:$Q$344,14,FALSE)</f>
        <v>0</v>
      </c>
      <c r="J281" s="1">
        <f>VLOOKUP(A281,'ADM Data'!$A$2:$Q$344,15,FALSE)</f>
        <v>0</v>
      </c>
      <c r="K281" s="1">
        <f>VLOOKUP(A281,'ADM Data'!$A$2:$Q$344,16,FALSE)</f>
        <v>0</v>
      </c>
      <c r="L281" s="1">
        <f t="shared" si="32"/>
        <v>5984.01</v>
      </c>
      <c r="M281" s="1">
        <f t="shared" si="33"/>
        <v>72593.55</v>
      </c>
      <c r="N281" s="1">
        <f t="shared" si="34"/>
        <v>12234.67</v>
      </c>
      <c r="O281" s="1">
        <f t="shared" si="35"/>
        <v>0</v>
      </c>
      <c r="P281" s="1">
        <f t="shared" si="36"/>
        <v>0</v>
      </c>
      <c r="Q281" s="1">
        <f t="shared" si="37"/>
        <v>0</v>
      </c>
      <c r="R281" s="1">
        <f t="shared" si="38"/>
        <v>90812.23</v>
      </c>
      <c r="S281" s="6">
        <f t="shared" si="39"/>
        <v>18.236838000000002</v>
      </c>
    </row>
    <row r="282" spans="1:19" x14ac:dyDescent="0.25">
      <c r="A282" t="s">
        <v>640</v>
      </c>
      <c r="B282" t="s">
        <v>2012</v>
      </c>
      <c r="C282" t="s">
        <v>125</v>
      </c>
      <c r="D282" s="12" t="s">
        <v>1088</v>
      </c>
      <c r="E282" s="1">
        <v>0</v>
      </c>
      <c r="F282" s="1">
        <f>VLOOKUP(A282,'ADM Data'!$A$2:$Q$344,11,FALSE)</f>
        <v>1</v>
      </c>
      <c r="G282" s="1">
        <f>VLOOKUP(A282,'ADM Data'!$A$2:$Q$344,12,FALSE)</f>
        <v>3.5776400000000002</v>
      </c>
      <c r="H282" s="1">
        <f>VLOOKUP(A282,'ADM Data'!$A$2:$Q$344,13,FALSE)</f>
        <v>0</v>
      </c>
      <c r="I282" s="1">
        <f>VLOOKUP(A282,'ADM Data'!$A$2:$Q$344,14,FALSE)</f>
        <v>0</v>
      </c>
      <c r="J282" s="1">
        <f>VLOOKUP(A282,'ADM Data'!$A$2:$Q$344,15,FALSE)</f>
        <v>0</v>
      </c>
      <c r="K282" s="1">
        <f>VLOOKUP(A282,'ADM Data'!$A$2:$Q$344,16,FALSE)</f>
        <v>1</v>
      </c>
      <c r="L282" s="1">
        <f t="shared" si="32"/>
        <v>2006.83</v>
      </c>
      <c r="M282" s="1">
        <f t="shared" si="33"/>
        <v>18219.099999999999</v>
      </c>
      <c r="N282" s="1">
        <f t="shared" si="34"/>
        <v>0</v>
      </c>
      <c r="O282" s="1">
        <f t="shared" si="35"/>
        <v>0</v>
      </c>
      <c r="P282" s="1">
        <f t="shared" si="36"/>
        <v>0</v>
      </c>
      <c r="Q282" s="1">
        <f t="shared" si="37"/>
        <v>32598.86</v>
      </c>
      <c r="R282" s="1">
        <f t="shared" si="38"/>
        <v>52824.79</v>
      </c>
      <c r="S282" s="6">
        <f t="shared" si="39"/>
        <v>5.5776400000000006</v>
      </c>
    </row>
    <row r="283" spans="1:19" x14ac:dyDescent="0.25">
      <c r="A283" t="s">
        <v>642</v>
      </c>
      <c r="B283" t="s">
        <v>2013</v>
      </c>
      <c r="C283" t="s">
        <v>125</v>
      </c>
      <c r="D283" s="12" t="s">
        <v>1088</v>
      </c>
      <c r="E283" s="1">
        <v>0</v>
      </c>
      <c r="F283" s="1">
        <f>VLOOKUP(A283,'ADM Data'!$A$2:$Q$344,11,FALSE)</f>
        <v>7.3812499999999996</v>
      </c>
      <c r="G283" s="1">
        <f>VLOOKUP(A283,'ADM Data'!$A$2:$Q$344,12,FALSE)</f>
        <v>27.307036</v>
      </c>
      <c r="H283" s="1">
        <f>VLOOKUP(A283,'ADM Data'!$A$2:$Q$344,13,FALSE)</f>
        <v>2.5499999999999998</v>
      </c>
      <c r="I283" s="1">
        <f>VLOOKUP(A283,'ADM Data'!$A$2:$Q$344,14,FALSE)</f>
        <v>0</v>
      </c>
      <c r="J283" s="1">
        <f>VLOOKUP(A283,'ADM Data'!$A$2:$Q$344,15,FALSE)</f>
        <v>0</v>
      </c>
      <c r="K283" s="1">
        <f>VLOOKUP(A283,'ADM Data'!$A$2:$Q$344,16,FALSE)</f>
        <v>4.0687499999999996</v>
      </c>
      <c r="L283" s="1">
        <f t="shared" si="32"/>
        <v>14812.93</v>
      </c>
      <c r="M283" s="1">
        <f t="shared" si="33"/>
        <v>139060.82999999999</v>
      </c>
      <c r="N283" s="1">
        <f t="shared" si="34"/>
        <v>31198.41</v>
      </c>
      <c r="O283" s="1">
        <f t="shared" si="35"/>
        <v>0</v>
      </c>
      <c r="P283" s="1">
        <f t="shared" si="36"/>
        <v>0</v>
      </c>
      <c r="Q283" s="1">
        <f t="shared" si="37"/>
        <v>132636.63</v>
      </c>
      <c r="R283" s="1">
        <f t="shared" si="38"/>
        <v>317708.79999999999</v>
      </c>
      <c r="S283" s="6">
        <f t="shared" si="39"/>
        <v>41.307035999999997</v>
      </c>
    </row>
    <row r="284" spans="1:19" x14ac:dyDescent="0.25">
      <c r="A284" t="s">
        <v>644</v>
      </c>
      <c r="B284" t="s">
        <v>2014</v>
      </c>
      <c r="C284" t="s">
        <v>93</v>
      </c>
      <c r="D284" s="12" t="s">
        <v>1088</v>
      </c>
      <c r="E284" s="1">
        <v>0</v>
      </c>
      <c r="F284" s="1">
        <f>VLOOKUP(A284,'ADM Data'!$A$2:$Q$344,11,FALSE)</f>
        <v>0</v>
      </c>
      <c r="G284" s="1">
        <f>VLOOKUP(A284,'ADM Data'!$A$2:$Q$344,12,FALSE)</f>
        <v>38.950997999999998</v>
      </c>
      <c r="H284" s="1">
        <f>VLOOKUP(A284,'ADM Data'!$A$2:$Q$344,13,FALSE)</f>
        <v>9.1374530000000007</v>
      </c>
      <c r="I284" s="1">
        <f>VLOOKUP(A284,'ADM Data'!$A$2:$Q$344,14,FALSE)</f>
        <v>0</v>
      </c>
      <c r="J284" s="1">
        <f>VLOOKUP(A284,'ADM Data'!$A$2:$Q$344,15,FALSE)</f>
        <v>0</v>
      </c>
      <c r="K284" s="1">
        <f>VLOOKUP(A284,'ADM Data'!$A$2:$Q$344,16,FALSE)</f>
        <v>2.2621359999999999</v>
      </c>
      <c r="L284" s="1">
        <f t="shared" si="32"/>
        <v>0</v>
      </c>
      <c r="M284" s="1">
        <f t="shared" si="33"/>
        <v>198357.6</v>
      </c>
      <c r="N284" s="1">
        <f t="shared" si="34"/>
        <v>111793.72</v>
      </c>
      <c r="O284" s="1">
        <f t="shared" si="35"/>
        <v>0</v>
      </c>
      <c r="P284" s="1">
        <f t="shared" si="36"/>
        <v>0</v>
      </c>
      <c r="Q284" s="1">
        <f t="shared" si="37"/>
        <v>73743.06</v>
      </c>
      <c r="R284" s="1">
        <f t="shared" si="38"/>
        <v>383894.38</v>
      </c>
      <c r="S284" s="6">
        <f t="shared" si="39"/>
        <v>50.350586999999997</v>
      </c>
    </row>
    <row r="285" spans="1:19" x14ac:dyDescent="0.25">
      <c r="A285" t="s">
        <v>646</v>
      </c>
      <c r="B285" t="s">
        <v>2015</v>
      </c>
      <c r="C285" t="s">
        <v>80</v>
      </c>
      <c r="D285" s="12" t="s">
        <v>1088</v>
      </c>
      <c r="E285" s="1">
        <v>0</v>
      </c>
      <c r="F285" s="1">
        <f>VLOOKUP(A285,'ADM Data'!$A$2:$Q$344,11,FALSE)</f>
        <v>6.5625</v>
      </c>
      <c r="G285" s="1">
        <f>VLOOKUP(A285,'ADM Data'!$A$2:$Q$344,12,FALSE)</f>
        <v>10.775</v>
      </c>
      <c r="H285" s="1">
        <f>VLOOKUP(A285,'ADM Data'!$A$2:$Q$344,13,FALSE)</f>
        <v>0.40625</v>
      </c>
      <c r="I285" s="1">
        <f>VLOOKUP(A285,'ADM Data'!$A$2:$Q$344,14,FALSE)</f>
        <v>0</v>
      </c>
      <c r="J285" s="1">
        <f>VLOOKUP(A285,'ADM Data'!$A$2:$Q$344,15,FALSE)</f>
        <v>0</v>
      </c>
      <c r="K285" s="1">
        <f>VLOOKUP(A285,'ADM Data'!$A$2:$Q$344,16,FALSE)</f>
        <v>3</v>
      </c>
      <c r="L285" s="1">
        <f t="shared" si="32"/>
        <v>13169.84</v>
      </c>
      <c r="M285" s="1">
        <f t="shared" si="33"/>
        <v>54871.59</v>
      </c>
      <c r="N285" s="1">
        <f t="shared" si="34"/>
        <v>4970.33</v>
      </c>
      <c r="O285" s="1">
        <f t="shared" si="35"/>
        <v>0</v>
      </c>
      <c r="P285" s="1">
        <f t="shared" si="36"/>
        <v>0</v>
      </c>
      <c r="Q285" s="1">
        <f t="shared" si="37"/>
        <v>97796.59</v>
      </c>
      <c r="R285" s="1">
        <f t="shared" si="38"/>
        <v>170808.34999999998</v>
      </c>
      <c r="S285" s="6">
        <f t="shared" si="39"/>
        <v>20.743749999999999</v>
      </c>
    </row>
    <row r="286" spans="1:19" x14ac:dyDescent="0.25">
      <c r="A286" t="s">
        <v>648</v>
      </c>
      <c r="B286" t="s">
        <v>649</v>
      </c>
      <c r="C286" t="s">
        <v>80</v>
      </c>
      <c r="D286" s="12" t="s">
        <v>1088</v>
      </c>
      <c r="E286" s="1">
        <v>0</v>
      </c>
      <c r="F286" s="1">
        <f>VLOOKUP(A286,'ADM Data'!$A$2:$Q$344,11,FALSE)</f>
        <v>2.9319700000000002</v>
      </c>
      <c r="G286" s="1">
        <f>VLOOKUP(A286,'ADM Data'!$A$2:$Q$344,12,FALSE)</f>
        <v>24.826830999999999</v>
      </c>
      <c r="H286" s="1">
        <f>VLOOKUP(A286,'ADM Data'!$A$2:$Q$344,13,FALSE)</f>
        <v>0</v>
      </c>
      <c r="I286" s="1">
        <f>VLOOKUP(A286,'ADM Data'!$A$2:$Q$344,14,FALSE)</f>
        <v>0</v>
      </c>
      <c r="J286" s="1">
        <f>VLOOKUP(A286,'ADM Data'!$A$2:$Q$344,15,FALSE)</f>
        <v>0</v>
      </c>
      <c r="K286" s="1">
        <f>VLOOKUP(A286,'ADM Data'!$A$2:$Q$344,16,FALSE)</f>
        <v>4</v>
      </c>
      <c r="L286" s="1">
        <f t="shared" si="32"/>
        <v>5883.97</v>
      </c>
      <c r="M286" s="1">
        <f t="shared" si="33"/>
        <v>126430.41</v>
      </c>
      <c r="N286" s="1">
        <f t="shared" si="34"/>
        <v>0</v>
      </c>
      <c r="O286" s="1">
        <f t="shared" si="35"/>
        <v>0</v>
      </c>
      <c r="P286" s="1">
        <f t="shared" si="36"/>
        <v>0</v>
      </c>
      <c r="Q286" s="1">
        <f t="shared" si="37"/>
        <v>130395.46</v>
      </c>
      <c r="R286" s="1">
        <f t="shared" si="38"/>
        <v>262709.84000000003</v>
      </c>
      <c r="S286" s="6">
        <f t="shared" si="39"/>
        <v>31.758800999999998</v>
      </c>
    </row>
    <row r="287" spans="1:19" x14ac:dyDescent="0.25">
      <c r="A287" t="s">
        <v>650</v>
      </c>
      <c r="B287" t="s">
        <v>2016</v>
      </c>
      <c r="C287" t="s">
        <v>80</v>
      </c>
      <c r="D287" s="12" t="s">
        <v>1088</v>
      </c>
      <c r="E287" s="1">
        <v>0</v>
      </c>
      <c r="F287" s="1">
        <f>VLOOKUP(A287,'ADM Data'!$A$2:$Q$344,11,FALSE)</f>
        <v>8.3540369999999999</v>
      </c>
      <c r="G287" s="1">
        <f>VLOOKUP(A287,'ADM Data'!$A$2:$Q$344,12,FALSE)</f>
        <v>110.74261</v>
      </c>
      <c r="H287" s="1">
        <f>VLOOKUP(A287,'ADM Data'!$A$2:$Q$344,13,FALSE)</f>
        <v>9.9585089999999994</v>
      </c>
      <c r="I287" s="1">
        <f>VLOOKUP(A287,'ADM Data'!$A$2:$Q$344,14,FALSE)</f>
        <v>0</v>
      </c>
      <c r="J287" s="1">
        <f>VLOOKUP(A287,'ADM Data'!$A$2:$Q$344,15,FALSE)</f>
        <v>1.0434779999999999</v>
      </c>
      <c r="K287" s="1">
        <f>VLOOKUP(A287,'ADM Data'!$A$2:$Q$344,16,FALSE)</f>
        <v>20.837391</v>
      </c>
      <c r="L287" s="1">
        <f t="shared" si="32"/>
        <v>16765.150000000001</v>
      </c>
      <c r="M287" s="1">
        <f t="shared" si="33"/>
        <v>563955.72</v>
      </c>
      <c r="N287" s="1">
        <f t="shared" si="34"/>
        <v>121839.07</v>
      </c>
      <c r="O287" s="1">
        <f t="shared" si="35"/>
        <v>0</v>
      </c>
      <c r="P287" s="1">
        <f t="shared" si="36"/>
        <v>23073.64</v>
      </c>
      <c r="Q287" s="1">
        <f t="shared" si="37"/>
        <v>679275.28</v>
      </c>
      <c r="R287" s="1">
        <f t="shared" si="38"/>
        <v>1404908.8599999999</v>
      </c>
      <c r="S287" s="6">
        <f t="shared" si="39"/>
        <v>150.936025</v>
      </c>
    </row>
    <row r="288" spans="1:19" x14ac:dyDescent="0.25">
      <c r="A288" t="s">
        <v>652</v>
      </c>
      <c r="B288" t="s">
        <v>653</v>
      </c>
      <c r="C288" t="s">
        <v>75</v>
      </c>
      <c r="D288" s="12" t="s">
        <v>1088</v>
      </c>
      <c r="E288" s="1">
        <v>0</v>
      </c>
      <c r="F288" s="1">
        <f>VLOOKUP(A288,'ADM Data'!$A$2:$Q$344,11,FALSE)</f>
        <v>1</v>
      </c>
      <c r="G288" s="1">
        <f>VLOOKUP(A288,'ADM Data'!$A$2:$Q$344,12,FALSE)</f>
        <v>169.97091800000001</v>
      </c>
      <c r="H288" s="1">
        <f>VLOOKUP(A288,'ADM Data'!$A$2:$Q$344,13,FALSE)</f>
        <v>50.974473000000003</v>
      </c>
      <c r="I288" s="1">
        <f>VLOOKUP(A288,'ADM Data'!$A$2:$Q$344,14,FALSE)</f>
        <v>0</v>
      </c>
      <c r="J288" s="1">
        <f>VLOOKUP(A288,'ADM Data'!$A$2:$Q$344,15,FALSE)</f>
        <v>1.5987260000000001</v>
      </c>
      <c r="K288" s="1">
        <f>VLOOKUP(A288,'ADM Data'!$A$2:$Q$344,16,FALSE)</f>
        <v>1</v>
      </c>
      <c r="L288" s="1">
        <f t="shared" si="32"/>
        <v>2006.83</v>
      </c>
      <c r="M288" s="1">
        <f t="shared" si="33"/>
        <v>865575.34</v>
      </c>
      <c r="N288" s="1">
        <f t="shared" si="34"/>
        <v>623655.86</v>
      </c>
      <c r="O288" s="1">
        <f t="shared" si="35"/>
        <v>0</v>
      </c>
      <c r="P288" s="1">
        <f t="shared" si="36"/>
        <v>35351.410000000003</v>
      </c>
      <c r="Q288" s="1">
        <f t="shared" si="37"/>
        <v>32598.86</v>
      </c>
      <c r="R288" s="1">
        <f t="shared" si="38"/>
        <v>1559188.2999999998</v>
      </c>
      <c r="S288" s="6">
        <f t="shared" si="39"/>
        <v>224.54411700000003</v>
      </c>
    </row>
    <row r="289" spans="1:19" x14ac:dyDescent="0.25">
      <c r="A289" t="s">
        <v>654</v>
      </c>
      <c r="B289" t="s">
        <v>2017</v>
      </c>
      <c r="C289" t="s">
        <v>80</v>
      </c>
      <c r="D289" s="12" t="s">
        <v>1088</v>
      </c>
      <c r="E289" s="1">
        <v>0</v>
      </c>
      <c r="F289" s="1">
        <f>VLOOKUP(A289,'ADM Data'!$A$2:$Q$344,11,FALSE)</f>
        <v>1</v>
      </c>
      <c r="G289" s="1">
        <f>VLOOKUP(A289,'ADM Data'!$A$2:$Q$344,12,FALSE)</f>
        <v>4.9890119999999998</v>
      </c>
      <c r="H289" s="1">
        <f>VLOOKUP(A289,'ADM Data'!$A$2:$Q$344,13,FALSE)</f>
        <v>0</v>
      </c>
      <c r="I289" s="1">
        <f>VLOOKUP(A289,'ADM Data'!$A$2:$Q$344,14,FALSE)</f>
        <v>0</v>
      </c>
      <c r="J289" s="1">
        <f>VLOOKUP(A289,'ADM Data'!$A$2:$Q$344,15,FALSE)</f>
        <v>0</v>
      </c>
      <c r="K289" s="1">
        <f>VLOOKUP(A289,'ADM Data'!$A$2:$Q$344,16,FALSE)</f>
        <v>0.17582400000000001</v>
      </c>
      <c r="L289" s="1">
        <f t="shared" si="32"/>
        <v>2006.83</v>
      </c>
      <c r="M289" s="1">
        <f t="shared" si="33"/>
        <v>25406.5</v>
      </c>
      <c r="N289" s="1">
        <f t="shared" si="34"/>
        <v>0</v>
      </c>
      <c r="O289" s="1">
        <f t="shared" si="35"/>
        <v>0</v>
      </c>
      <c r="P289" s="1">
        <f t="shared" si="36"/>
        <v>0</v>
      </c>
      <c r="Q289" s="1">
        <f t="shared" si="37"/>
        <v>5731.66</v>
      </c>
      <c r="R289" s="1">
        <f t="shared" si="38"/>
        <v>33144.990000000005</v>
      </c>
      <c r="S289" s="6">
        <f t="shared" si="39"/>
        <v>6.1648360000000002</v>
      </c>
    </row>
    <row r="290" spans="1:19" x14ac:dyDescent="0.25">
      <c r="A290" t="s">
        <v>656</v>
      </c>
      <c r="B290" t="s">
        <v>2018</v>
      </c>
      <c r="C290" t="s">
        <v>101</v>
      </c>
      <c r="D290" s="12" t="s">
        <v>1088</v>
      </c>
      <c r="E290" s="1">
        <v>0</v>
      </c>
      <c r="F290" s="1">
        <f>VLOOKUP(A290,'ADM Data'!$A$2:$Q$344,11,FALSE)</f>
        <v>2</v>
      </c>
      <c r="G290" s="1">
        <f>VLOOKUP(A290,'ADM Data'!$A$2:$Q$344,12,FALSE)</f>
        <v>40.801833999999999</v>
      </c>
      <c r="H290" s="1">
        <f>VLOOKUP(A290,'ADM Data'!$A$2:$Q$344,13,FALSE)</f>
        <v>6.7919450000000001</v>
      </c>
      <c r="I290" s="1">
        <f>VLOOKUP(A290,'ADM Data'!$A$2:$Q$344,14,FALSE)</f>
        <v>0</v>
      </c>
      <c r="J290" s="1">
        <f>VLOOKUP(A290,'ADM Data'!$A$2:$Q$344,15,FALSE)</f>
        <v>1</v>
      </c>
      <c r="K290" s="1">
        <f>VLOOKUP(A290,'ADM Data'!$A$2:$Q$344,16,FALSE)</f>
        <v>8.6442960000000006</v>
      </c>
      <c r="L290" s="1">
        <f t="shared" si="32"/>
        <v>4013.66</v>
      </c>
      <c r="M290" s="1">
        <f t="shared" si="33"/>
        <v>207782.97</v>
      </c>
      <c r="N290" s="1">
        <f t="shared" si="34"/>
        <v>83097.210000000006</v>
      </c>
      <c r="O290" s="1">
        <f t="shared" si="35"/>
        <v>0</v>
      </c>
      <c r="P290" s="1">
        <f t="shared" si="36"/>
        <v>22112.240000000002</v>
      </c>
      <c r="Q290" s="1">
        <f t="shared" si="37"/>
        <v>281794.23</v>
      </c>
      <c r="R290" s="1">
        <f t="shared" si="38"/>
        <v>598800.31000000006</v>
      </c>
      <c r="S290" s="6">
        <f t="shared" si="39"/>
        <v>59.238074999999995</v>
      </c>
    </row>
    <row r="291" spans="1:19" x14ac:dyDescent="0.25">
      <c r="A291" t="s">
        <v>658</v>
      </c>
      <c r="B291" t="s">
        <v>2019</v>
      </c>
      <c r="C291" t="s">
        <v>125</v>
      </c>
      <c r="D291" s="12" t="s">
        <v>1088</v>
      </c>
      <c r="E291" s="1">
        <v>0</v>
      </c>
      <c r="F291" s="1">
        <f>VLOOKUP(A291,'ADM Data'!$A$2:$Q$344,11,FALSE)</f>
        <v>1.3893040000000001</v>
      </c>
      <c r="G291" s="1">
        <f>VLOOKUP(A291,'ADM Data'!$A$2:$Q$344,12,FALSE)</f>
        <v>18.389301</v>
      </c>
      <c r="H291" s="1">
        <f>VLOOKUP(A291,'ADM Data'!$A$2:$Q$344,13,FALSE)</f>
        <v>3.943991</v>
      </c>
      <c r="I291" s="1">
        <f>VLOOKUP(A291,'ADM Data'!$A$2:$Q$344,14,FALSE)</f>
        <v>0</v>
      </c>
      <c r="J291" s="1">
        <f>VLOOKUP(A291,'ADM Data'!$A$2:$Q$344,15,FALSE)</f>
        <v>0</v>
      </c>
      <c r="K291" s="1">
        <f>VLOOKUP(A291,'ADM Data'!$A$2:$Q$344,16,FALSE)</f>
        <v>12.300026000000001</v>
      </c>
      <c r="L291" s="1">
        <f t="shared" si="32"/>
        <v>2788.1</v>
      </c>
      <c r="M291" s="1">
        <f t="shared" si="33"/>
        <v>93647.35</v>
      </c>
      <c r="N291" s="1">
        <f t="shared" si="34"/>
        <v>48253.43</v>
      </c>
      <c r="O291" s="1">
        <f t="shared" si="35"/>
        <v>0</v>
      </c>
      <c r="P291" s="1">
        <f t="shared" si="36"/>
        <v>0</v>
      </c>
      <c r="Q291" s="1">
        <f t="shared" si="37"/>
        <v>400966.88</v>
      </c>
      <c r="R291" s="1">
        <f t="shared" si="38"/>
        <v>545655.76</v>
      </c>
      <c r="S291" s="6">
        <f t="shared" si="39"/>
        <v>36.022621999999998</v>
      </c>
    </row>
    <row r="292" spans="1:19" x14ac:dyDescent="0.25">
      <c r="A292" t="s">
        <v>660</v>
      </c>
      <c r="B292" t="s">
        <v>661</v>
      </c>
      <c r="C292" t="s">
        <v>75</v>
      </c>
      <c r="D292" s="12" t="s">
        <v>1088</v>
      </c>
      <c r="E292" s="1">
        <v>0</v>
      </c>
      <c r="F292" s="1">
        <f>VLOOKUP(A292,'ADM Data'!$A$2:$Q$344,11,FALSE)</f>
        <v>2.877551</v>
      </c>
      <c r="G292" s="1">
        <f>VLOOKUP(A292,'ADM Data'!$A$2:$Q$344,12,FALSE)</f>
        <v>34.158163999999999</v>
      </c>
      <c r="H292" s="1">
        <f>VLOOKUP(A292,'ADM Data'!$A$2:$Q$344,13,FALSE)</f>
        <v>0</v>
      </c>
      <c r="I292" s="1">
        <f>VLOOKUP(A292,'ADM Data'!$A$2:$Q$344,14,FALSE)</f>
        <v>0</v>
      </c>
      <c r="J292" s="1">
        <f>VLOOKUP(A292,'ADM Data'!$A$2:$Q$344,15,FALSE)</f>
        <v>0</v>
      </c>
      <c r="K292" s="1">
        <f>VLOOKUP(A292,'ADM Data'!$A$2:$Q$344,16,FALSE)</f>
        <v>0</v>
      </c>
      <c r="L292" s="1">
        <f t="shared" si="32"/>
        <v>5774.76</v>
      </c>
      <c r="M292" s="1">
        <f t="shared" si="33"/>
        <v>173950.14</v>
      </c>
      <c r="N292" s="1">
        <f t="shared" si="34"/>
        <v>0</v>
      </c>
      <c r="O292" s="1">
        <f t="shared" si="35"/>
        <v>0</v>
      </c>
      <c r="P292" s="1">
        <f t="shared" si="36"/>
        <v>0</v>
      </c>
      <c r="Q292" s="1">
        <f t="shared" si="37"/>
        <v>0</v>
      </c>
      <c r="R292" s="1">
        <f t="shared" si="38"/>
        <v>179724.90000000002</v>
      </c>
      <c r="S292" s="6">
        <f t="shared" si="39"/>
        <v>37.035714999999996</v>
      </c>
    </row>
    <row r="293" spans="1:19" x14ac:dyDescent="0.25">
      <c r="A293" t="s">
        <v>662</v>
      </c>
      <c r="B293" t="s">
        <v>663</v>
      </c>
      <c r="C293" t="s">
        <v>72</v>
      </c>
      <c r="D293" s="12" t="s">
        <v>1088</v>
      </c>
      <c r="E293" s="1">
        <v>0</v>
      </c>
      <c r="F293" s="1">
        <f>VLOOKUP(A293,'ADM Data'!$A$2:$Q$344,11,FALSE)</f>
        <v>8.8700569999999992</v>
      </c>
      <c r="G293" s="1">
        <f>VLOOKUP(A293,'ADM Data'!$A$2:$Q$344,12,FALSE)</f>
        <v>18.903955</v>
      </c>
      <c r="H293" s="1">
        <f>VLOOKUP(A293,'ADM Data'!$A$2:$Q$344,13,FALSE)</f>
        <v>2</v>
      </c>
      <c r="I293" s="1">
        <f>VLOOKUP(A293,'ADM Data'!$A$2:$Q$344,14,FALSE)</f>
        <v>0</v>
      </c>
      <c r="J293" s="1">
        <f>VLOOKUP(A293,'ADM Data'!$A$2:$Q$344,15,FALSE)</f>
        <v>1</v>
      </c>
      <c r="K293" s="1">
        <f>VLOOKUP(A293,'ADM Data'!$A$2:$Q$344,16,FALSE)</f>
        <v>0</v>
      </c>
      <c r="L293" s="1">
        <f t="shared" si="32"/>
        <v>17800.71</v>
      </c>
      <c r="M293" s="1">
        <f t="shared" si="33"/>
        <v>96268.22</v>
      </c>
      <c r="N293" s="1">
        <f t="shared" si="34"/>
        <v>24469.34</v>
      </c>
      <c r="O293" s="1">
        <f t="shared" si="35"/>
        <v>0</v>
      </c>
      <c r="P293" s="1">
        <f t="shared" si="36"/>
        <v>22112.240000000002</v>
      </c>
      <c r="Q293" s="1">
        <f t="shared" si="37"/>
        <v>0</v>
      </c>
      <c r="R293" s="1">
        <f t="shared" si="38"/>
        <v>160650.50999999998</v>
      </c>
      <c r="S293" s="6">
        <f t="shared" si="39"/>
        <v>30.774011999999999</v>
      </c>
    </row>
    <row r="294" spans="1:19" x14ac:dyDescent="0.25">
      <c r="A294" t="s">
        <v>664</v>
      </c>
      <c r="B294" t="s">
        <v>665</v>
      </c>
      <c r="C294" t="s">
        <v>93</v>
      </c>
      <c r="D294" s="12" t="s">
        <v>1088</v>
      </c>
      <c r="E294" s="1">
        <v>0</v>
      </c>
      <c r="F294" s="1">
        <f>VLOOKUP(A294,'ADM Data'!$A$2:$Q$344,11,FALSE)</f>
        <v>0.440944</v>
      </c>
      <c r="G294" s="1">
        <f>VLOOKUP(A294,'ADM Data'!$A$2:$Q$344,12,FALSE)</f>
        <v>33.564408</v>
      </c>
      <c r="H294" s="1">
        <f>VLOOKUP(A294,'ADM Data'!$A$2:$Q$344,13,FALSE)</f>
        <v>3.5526499999999999</v>
      </c>
      <c r="I294" s="1">
        <f>VLOOKUP(A294,'ADM Data'!$A$2:$Q$344,14,FALSE)</f>
        <v>0</v>
      </c>
      <c r="J294" s="1">
        <f>VLOOKUP(A294,'ADM Data'!$A$2:$Q$344,15,FALSE)</f>
        <v>0</v>
      </c>
      <c r="K294" s="1">
        <f>VLOOKUP(A294,'ADM Data'!$A$2:$Q$344,16,FALSE)</f>
        <v>9.9412070000000003</v>
      </c>
      <c r="L294" s="1">
        <f t="shared" si="32"/>
        <v>884.9</v>
      </c>
      <c r="M294" s="1">
        <f t="shared" si="33"/>
        <v>170926.44</v>
      </c>
      <c r="N294" s="1">
        <f t="shared" si="34"/>
        <v>43465.5</v>
      </c>
      <c r="O294" s="1">
        <f t="shared" si="35"/>
        <v>0</v>
      </c>
      <c r="P294" s="1">
        <f t="shared" si="36"/>
        <v>0</v>
      </c>
      <c r="Q294" s="1">
        <f t="shared" si="37"/>
        <v>324072.06</v>
      </c>
      <c r="R294" s="1">
        <f t="shared" si="38"/>
        <v>539348.9</v>
      </c>
      <c r="S294" s="6">
        <f t="shared" si="39"/>
        <v>47.499209</v>
      </c>
    </row>
    <row r="295" spans="1:19" x14ac:dyDescent="0.25">
      <c r="A295" t="s">
        <v>666</v>
      </c>
      <c r="B295" t="s">
        <v>2020</v>
      </c>
      <c r="C295" t="s">
        <v>93</v>
      </c>
      <c r="D295" s="12" t="s">
        <v>1088</v>
      </c>
      <c r="E295" s="1">
        <v>0</v>
      </c>
      <c r="F295" s="1">
        <f>VLOOKUP(A295,'ADM Data'!$A$2:$Q$344,11,FALSE)</f>
        <v>21.072289000000001</v>
      </c>
      <c r="G295" s="1">
        <f>VLOOKUP(A295,'ADM Data'!$A$2:$Q$344,12,FALSE)</f>
        <v>47.981929000000001</v>
      </c>
      <c r="H295" s="1">
        <f>VLOOKUP(A295,'ADM Data'!$A$2:$Q$344,13,FALSE)</f>
        <v>1.548192</v>
      </c>
      <c r="I295" s="1">
        <f>VLOOKUP(A295,'ADM Data'!$A$2:$Q$344,14,FALSE)</f>
        <v>0</v>
      </c>
      <c r="J295" s="1">
        <f>VLOOKUP(A295,'ADM Data'!$A$2:$Q$344,15,FALSE)</f>
        <v>0</v>
      </c>
      <c r="K295" s="1">
        <f>VLOOKUP(A295,'ADM Data'!$A$2:$Q$344,16,FALSE)</f>
        <v>12.26506</v>
      </c>
      <c r="L295" s="1">
        <f t="shared" si="32"/>
        <v>42288.54</v>
      </c>
      <c r="M295" s="1">
        <f t="shared" si="33"/>
        <v>244347.53</v>
      </c>
      <c r="N295" s="1">
        <f t="shared" si="34"/>
        <v>18941.62</v>
      </c>
      <c r="O295" s="1">
        <f t="shared" si="35"/>
        <v>0</v>
      </c>
      <c r="P295" s="1">
        <f t="shared" si="36"/>
        <v>0</v>
      </c>
      <c r="Q295" s="1">
        <f t="shared" si="37"/>
        <v>399827.03</v>
      </c>
      <c r="R295" s="1">
        <f t="shared" si="38"/>
        <v>705404.72</v>
      </c>
      <c r="S295" s="6">
        <f t="shared" si="39"/>
        <v>82.867470000000012</v>
      </c>
    </row>
    <row r="296" spans="1:19" x14ac:dyDescent="0.25">
      <c r="A296" t="s">
        <v>668</v>
      </c>
      <c r="B296" t="s">
        <v>2021</v>
      </c>
      <c r="C296" t="s">
        <v>72</v>
      </c>
      <c r="D296" s="12" t="s">
        <v>1088</v>
      </c>
      <c r="E296" s="1">
        <v>0</v>
      </c>
      <c r="F296" s="1">
        <f>VLOOKUP(A296,'ADM Data'!$A$2:$Q$344,11,FALSE)</f>
        <v>2.6834539999999998</v>
      </c>
      <c r="G296" s="1">
        <f>VLOOKUP(A296,'ADM Data'!$A$2:$Q$344,12,FALSE)</f>
        <v>44.185442000000002</v>
      </c>
      <c r="H296" s="1">
        <f>VLOOKUP(A296,'ADM Data'!$A$2:$Q$344,13,FALSE)</f>
        <v>0</v>
      </c>
      <c r="I296" s="1">
        <f>VLOOKUP(A296,'ADM Data'!$A$2:$Q$344,14,FALSE)</f>
        <v>1</v>
      </c>
      <c r="J296" s="1">
        <f>VLOOKUP(A296,'ADM Data'!$A$2:$Q$344,15,FALSE)</f>
        <v>0</v>
      </c>
      <c r="K296" s="1">
        <f>VLOOKUP(A296,'ADM Data'!$A$2:$Q$344,16,FALSE)</f>
        <v>7</v>
      </c>
      <c r="L296" s="1">
        <f t="shared" si="32"/>
        <v>5385.24</v>
      </c>
      <c r="M296" s="1">
        <f t="shared" si="33"/>
        <v>225013.96</v>
      </c>
      <c r="N296" s="1">
        <f t="shared" si="34"/>
        <v>0</v>
      </c>
      <c r="O296" s="1">
        <f t="shared" si="35"/>
        <v>16328.277732000002</v>
      </c>
      <c r="P296" s="1">
        <f t="shared" si="36"/>
        <v>0</v>
      </c>
      <c r="Q296" s="1">
        <f t="shared" si="37"/>
        <v>228192.05</v>
      </c>
      <c r="R296" s="1">
        <f t="shared" si="38"/>
        <v>474919.52773199999</v>
      </c>
      <c r="S296" s="6">
        <f t="shared" si="39"/>
        <v>54.868895999999999</v>
      </c>
    </row>
    <row r="297" spans="1:19" x14ac:dyDescent="0.25">
      <c r="A297" t="s">
        <v>670</v>
      </c>
      <c r="B297" t="s">
        <v>671</v>
      </c>
      <c r="C297" t="s">
        <v>111</v>
      </c>
      <c r="D297" s="12" t="s">
        <v>1088</v>
      </c>
      <c r="E297" s="1">
        <v>0</v>
      </c>
      <c r="F297" s="1">
        <f>VLOOKUP(A297,'ADM Data'!$A$2:$Q$344,11,FALSE)</f>
        <v>0</v>
      </c>
      <c r="G297" s="1">
        <f>VLOOKUP(A297,'ADM Data'!$A$2:$Q$344,12,FALSE)</f>
        <v>6.5652179999999998</v>
      </c>
      <c r="H297" s="1">
        <f>VLOOKUP(A297,'ADM Data'!$A$2:$Q$344,13,FALSE)</f>
        <v>1.8695649999999999</v>
      </c>
      <c r="I297" s="1">
        <f>VLOOKUP(A297,'ADM Data'!$A$2:$Q$344,14,FALSE)</f>
        <v>0</v>
      </c>
      <c r="J297" s="1">
        <f>VLOOKUP(A297,'ADM Data'!$A$2:$Q$344,15,FALSE)</f>
        <v>0</v>
      </c>
      <c r="K297" s="1">
        <f>VLOOKUP(A297,'ADM Data'!$A$2:$Q$344,16,FALSE)</f>
        <v>0</v>
      </c>
      <c r="L297" s="1">
        <f t="shared" si="32"/>
        <v>0</v>
      </c>
      <c r="M297" s="1">
        <f t="shared" si="33"/>
        <v>33433.31</v>
      </c>
      <c r="N297" s="1">
        <f t="shared" si="34"/>
        <v>22873.51</v>
      </c>
      <c r="O297" s="1">
        <f t="shared" si="35"/>
        <v>0</v>
      </c>
      <c r="P297" s="1">
        <f t="shared" si="36"/>
        <v>0</v>
      </c>
      <c r="Q297" s="1">
        <f t="shared" si="37"/>
        <v>0</v>
      </c>
      <c r="R297" s="1">
        <f t="shared" si="38"/>
        <v>56306.819999999992</v>
      </c>
      <c r="S297" s="6">
        <f t="shared" si="39"/>
        <v>8.4347829999999995</v>
      </c>
    </row>
    <row r="298" spans="1:19" x14ac:dyDescent="0.25">
      <c r="A298" t="s">
        <v>672</v>
      </c>
      <c r="B298" t="s">
        <v>2022</v>
      </c>
      <c r="C298" t="s">
        <v>75</v>
      </c>
      <c r="D298" s="12" t="s">
        <v>1088</v>
      </c>
      <c r="E298" s="1">
        <v>0</v>
      </c>
      <c r="F298" s="1">
        <f>VLOOKUP(A298,'ADM Data'!$A$2:$Q$344,11,FALSE)</f>
        <v>1.981366</v>
      </c>
      <c r="G298" s="1">
        <f>VLOOKUP(A298,'ADM Data'!$A$2:$Q$344,12,FALSE)</f>
        <v>8.2711469999999991</v>
      </c>
      <c r="H298" s="1">
        <f>VLOOKUP(A298,'ADM Data'!$A$2:$Q$344,13,FALSE)</f>
        <v>1.167702</v>
      </c>
      <c r="I298" s="1">
        <f>VLOOKUP(A298,'ADM Data'!$A$2:$Q$344,14,FALSE)</f>
        <v>0</v>
      </c>
      <c r="J298" s="1">
        <f>VLOOKUP(A298,'ADM Data'!$A$2:$Q$344,15,FALSE)</f>
        <v>0</v>
      </c>
      <c r="K298" s="1">
        <f>VLOOKUP(A298,'ADM Data'!$A$2:$Q$344,16,FALSE)</f>
        <v>0.15528</v>
      </c>
      <c r="L298" s="1">
        <f t="shared" si="32"/>
        <v>3976.27</v>
      </c>
      <c r="M298" s="1">
        <f t="shared" si="33"/>
        <v>42120.74</v>
      </c>
      <c r="N298" s="1">
        <f t="shared" si="34"/>
        <v>14286.45</v>
      </c>
      <c r="O298" s="1">
        <f t="shared" si="35"/>
        <v>0</v>
      </c>
      <c r="P298" s="1">
        <f t="shared" si="36"/>
        <v>0</v>
      </c>
      <c r="Q298" s="1">
        <f t="shared" si="37"/>
        <v>5061.95</v>
      </c>
      <c r="R298" s="1">
        <f t="shared" si="38"/>
        <v>65445.409999999989</v>
      </c>
      <c r="S298" s="6">
        <f t="shared" si="39"/>
        <v>11.575494999999998</v>
      </c>
    </row>
    <row r="299" spans="1:19" x14ac:dyDescent="0.25">
      <c r="A299" t="s">
        <v>674</v>
      </c>
      <c r="B299" t="s">
        <v>2023</v>
      </c>
      <c r="C299" t="s">
        <v>75</v>
      </c>
      <c r="D299" s="12" t="s">
        <v>1088</v>
      </c>
      <c r="E299" s="1">
        <v>0</v>
      </c>
      <c r="F299" s="1">
        <f>VLOOKUP(A299,'ADM Data'!$A$2:$Q$344,11,FALSE)</f>
        <v>9.2514579999999995</v>
      </c>
      <c r="G299" s="1">
        <f>VLOOKUP(A299,'ADM Data'!$A$2:$Q$344,12,FALSE)</f>
        <v>79.620678999999996</v>
      </c>
      <c r="H299" s="1">
        <f>VLOOKUP(A299,'ADM Data'!$A$2:$Q$344,13,FALSE)</f>
        <v>2</v>
      </c>
      <c r="I299" s="1">
        <f>VLOOKUP(A299,'ADM Data'!$A$2:$Q$344,14,FALSE)</f>
        <v>0</v>
      </c>
      <c r="J299" s="1">
        <f>VLOOKUP(A299,'ADM Data'!$A$2:$Q$344,15,FALSE)</f>
        <v>0</v>
      </c>
      <c r="K299" s="1">
        <f>VLOOKUP(A299,'ADM Data'!$A$2:$Q$344,16,FALSE)</f>
        <v>0</v>
      </c>
      <c r="L299" s="1">
        <f t="shared" si="32"/>
        <v>18566.12</v>
      </c>
      <c r="M299" s="1">
        <f t="shared" si="33"/>
        <v>405467.58</v>
      </c>
      <c r="N299" s="1">
        <f t="shared" si="34"/>
        <v>24469.34</v>
      </c>
      <c r="O299" s="1">
        <f t="shared" si="35"/>
        <v>0</v>
      </c>
      <c r="P299" s="1">
        <f t="shared" si="36"/>
        <v>0</v>
      </c>
      <c r="Q299" s="1">
        <f t="shared" si="37"/>
        <v>0</v>
      </c>
      <c r="R299" s="1">
        <f t="shared" si="38"/>
        <v>448503.04000000004</v>
      </c>
      <c r="S299" s="6">
        <f t="shared" si="39"/>
        <v>90.872136999999995</v>
      </c>
    </row>
    <row r="300" spans="1:19" x14ac:dyDescent="0.25">
      <c r="A300" t="s">
        <v>676</v>
      </c>
      <c r="B300" t="s">
        <v>2024</v>
      </c>
      <c r="C300" t="s">
        <v>98</v>
      </c>
      <c r="D300" s="12" t="s">
        <v>1088</v>
      </c>
      <c r="E300" s="1">
        <v>0</v>
      </c>
      <c r="F300" s="1">
        <f>VLOOKUP(A300,'ADM Data'!$A$2:$Q$344,11,FALSE)</f>
        <v>4.2823529999999996</v>
      </c>
      <c r="G300" s="1">
        <f>VLOOKUP(A300,'ADM Data'!$A$2:$Q$344,12,FALSE)</f>
        <v>23.894114999999999</v>
      </c>
      <c r="H300" s="1">
        <f>VLOOKUP(A300,'ADM Data'!$A$2:$Q$344,13,FALSE)</f>
        <v>0</v>
      </c>
      <c r="I300" s="1">
        <f>VLOOKUP(A300,'ADM Data'!$A$2:$Q$344,14,FALSE)</f>
        <v>0</v>
      </c>
      <c r="J300" s="1">
        <f>VLOOKUP(A300,'ADM Data'!$A$2:$Q$344,15,FALSE)</f>
        <v>0</v>
      </c>
      <c r="K300" s="1">
        <f>VLOOKUP(A300,'ADM Data'!$A$2:$Q$344,16,FALSE)</f>
        <v>3</v>
      </c>
      <c r="L300" s="1">
        <f t="shared" si="32"/>
        <v>8593.9599999999991</v>
      </c>
      <c r="M300" s="1">
        <f t="shared" si="33"/>
        <v>121680.56</v>
      </c>
      <c r="N300" s="1">
        <f t="shared" si="34"/>
        <v>0</v>
      </c>
      <c r="O300" s="1">
        <f t="shared" si="35"/>
        <v>0</v>
      </c>
      <c r="P300" s="1">
        <f t="shared" si="36"/>
        <v>0</v>
      </c>
      <c r="Q300" s="1">
        <f t="shared" si="37"/>
        <v>97796.59</v>
      </c>
      <c r="R300" s="1">
        <f t="shared" si="38"/>
        <v>228071.11</v>
      </c>
      <c r="S300" s="6">
        <f t="shared" si="39"/>
        <v>31.176468</v>
      </c>
    </row>
    <row r="301" spans="1:19" x14ac:dyDescent="0.25">
      <c r="A301" t="s">
        <v>678</v>
      </c>
      <c r="B301" t="s">
        <v>2025</v>
      </c>
      <c r="C301" t="s">
        <v>93</v>
      </c>
      <c r="D301" s="12" t="s">
        <v>1088</v>
      </c>
      <c r="E301" s="1">
        <v>0</v>
      </c>
      <c r="F301" s="1">
        <f>VLOOKUP(A301,'ADM Data'!$A$2:$Q$344,11,FALSE)</f>
        <v>5.3705889999999998</v>
      </c>
      <c r="G301" s="1">
        <f>VLOOKUP(A301,'ADM Data'!$A$2:$Q$344,12,FALSE)</f>
        <v>15.452942999999999</v>
      </c>
      <c r="H301" s="1">
        <f>VLOOKUP(A301,'ADM Data'!$A$2:$Q$344,13,FALSE)</f>
        <v>1</v>
      </c>
      <c r="I301" s="1">
        <f>VLOOKUP(A301,'ADM Data'!$A$2:$Q$344,14,FALSE)</f>
        <v>0</v>
      </c>
      <c r="J301" s="1">
        <f>VLOOKUP(A301,'ADM Data'!$A$2:$Q$344,15,FALSE)</f>
        <v>0</v>
      </c>
      <c r="K301" s="1">
        <f>VLOOKUP(A301,'ADM Data'!$A$2:$Q$344,16,FALSE)</f>
        <v>3.6529419999999999</v>
      </c>
      <c r="L301" s="1">
        <f t="shared" si="32"/>
        <v>10777.87</v>
      </c>
      <c r="M301" s="1">
        <f t="shared" si="33"/>
        <v>78693.97</v>
      </c>
      <c r="N301" s="1">
        <f t="shared" si="34"/>
        <v>12234.67</v>
      </c>
      <c r="O301" s="1">
        <f t="shared" si="35"/>
        <v>0</v>
      </c>
      <c r="P301" s="1">
        <f t="shared" si="36"/>
        <v>0</v>
      </c>
      <c r="Q301" s="1">
        <f t="shared" si="37"/>
        <v>119081.76</v>
      </c>
      <c r="R301" s="1">
        <f t="shared" si="38"/>
        <v>220788.27</v>
      </c>
      <c r="S301" s="6">
        <f t="shared" si="39"/>
        <v>25.476474</v>
      </c>
    </row>
    <row r="302" spans="1:19" x14ac:dyDescent="0.25">
      <c r="A302" t="s">
        <v>680</v>
      </c>
      <c r="B302" t="s">
        <v>2026</v>
      </c>
      <c r="C302" t="s">
        <v>98</v>
      </c>
      <c r="D302" s="12" t="s">
        <v>1088</v>
      </c>
      <c r="E302" s="1">
        <v>0</v>
      </c>
      <c r="F302" s="1">
        <f>VLOOKUP(A302,'ADM Data'!$A$2:$Q$344,11,FALSE)</f>
        <v>1.174825</v>
      </c>
      <c r="G302" s="1">
        <f>VLOOKUP(A302,'ADM Data'!$A$2:$Q$344,12,FALSE)</f>
        <v>42.412590999999999</v>
      </c>
      <c r="H302" s="1">
        <f>VLOOKUP(A302,'ADM Data'!$A$2:$Q$344,13,FALSE)</f>
        <v>15.510489</v>
      </c>
      <c r="I302" s="1">
        <f>VLOOKUP(A302,'ADM Data'!$A$2:$Q$344,14,FALSE)</f>
        <v>0</v>
      </c>
      <c r="J302" s="1">
        <f>VLOOKUP(A302,'ADM Data'!$A$2:$Q$344,15,FALSE)</f>
        <v>0.72028000000000003</v>
      </c>
      <c r="K302" s="1">
        <f>VLOOKUP(A302,'ADM Data'!$A$2:$Q$344,16,FALSE)</f>
        <v>9.4685319999999997</v>
      </c>
      <c r="L302" s="1">
        <f t="shared" si="32"/>
        <v>2357.6799999999998</v>
      </c>
      <c r="M302" s="1">
        <f t="shared" si="33"/>
        <v>215985.73</v>
      </c>
      <c r="N302" s="1">
        <f t="shared" si="34"/>
        <v>189765.72</v>
      </c>
      <c r="O302" s="1">
        <f t="shared" si="35"/>
        <v>0</v>
      </c>
      <c r="P302" s="1">
        <f t="shared" si="36"/>
        <v>15927</v>
      </c>
      <c r="Q302" s="1">
        <f t="shared" si="37"/>
        <v>308663.39</v>
      </c>
      <c r="R302" s="1">
        <f t="shared" si="38"/>
        <v>732699.52</v>
      </c>
      <c r="S302" s="6">
        <f t="shared" si="39"/>
        <v>69.286716999999996</v>
      </c>
    </row>
    <row r="303" spans="1:19" x14ac:dyDescent="0.25">
      <c r="A303" t="s">
        <v>682</v>
      </c>
      <c r="B303" t="s">
        <v>683</v>
      </c>
      <c r="C303" t="s">
        <v>80</v>
      </c>
      <c r="D303" s="12" t="s">
        <v>1088</v>
      </c>
      <c r="E303" s="1">
        <v>0</v>
      </c>
      <c r="F303" s="1">
        <f>VLOOKUP(A303,'ADM Data'!$A$2:$Q$344,11,FALSE)</f>
        <v>0</v>
      </c>
      <c r="G303" s="1">
        <f>VLOOKUP(A303,'ADM Data'!$A$2:$Q$344,12,FALSE)</f>
        <v>55.126434000000003</v>
      </c>
      <c r="H303" s="1">
        <f>VLOOKUP(A303,'ADM Data'!$A$2:$Q$344,13,FALSE)</f>
        <v>2.6149429999999998</v>
      </c>
      <c r="I303" s="1">
        <f>VLOOKUP(A303,'ADM Data'!$A$2:$Q$344,14,FALSE)</f>
        <v>0</v>
      </c>
      <c r="J303" s="1">
        <f>VLOOKUP(A303,'ADM Data'!$A$2:$Q$344,15,FALSE)</f>
        <v>0.60344799999999998</v>
      </c>
      <c r="K303" s="1">
        <f>VLOOKUP(A303,'ADM Data'!$A$2:$Q$344,16,FALSE)</f>
        <v>0.68390799999999996</v>
      </c>
      <c r="L303" s="1">
        <f t="shared" si="32"/>
        <v>0</v>
      </c>
      <c r="M303" s="1">
        <f t="shared" si="33"/>
        <v>280730.86</v>
      </c>
      <c r="N303" s="1">
        <f t="shared" si="34"/>
        <v>31992.959999999999</v>
      </c>
      <c r="O303" s="1">
        <f t="shared" si="35"/>
        <v>0</v>
      </c>
      <c r="P303" s="1">
        <f t="shared" si="36"/>
        <v>13343.59</v>
      </c>
      <c r="Q303" s="1">
        <f t="shared" si="37"/>
        <v>22294.62</v>
      </c>
      <c r="R303" s="1">
        <f t="shared" si="38"/>
        <v>348362.03</v>
      </c>
      <c r="S303" s="6">
        <f t="shared" si="39"/>
        <v>59.028733000000003</v>
      </c>
    </row>
    <row r="304" spans="1:19" x14ac:dyDescent="0.25">
      <c r="A304" t="s">
        <v>684</v>
      </c>
      <c r="B304" t="s">
        <v>2027</v>
      </c>
      <c r="C304" t="s">
        <v>93</v>
      </c>
      <c r="D304" s="12" t="s">
        <v>1088</v>
      </c>
      <c r="E304" s="1">
        <v>0</v>
      </c>
      <c r="F304" s="1">
        <f>VLOOKUP(A304,'ADM Data'!$A$2:$Q$344,11,FALSE)</f>
        <v>2</v>
      </c>
      <c r="G304" s="1">
        <f>VLOOKUP(A304,'ADM Data'!$A$2:$Q$344,12,FALSE)</f>
        <v>56.530932</v>
      </c>
      <c r="H304" s="1">
        <f>VLOOKUP(A304,'ADM Data'!$A$2:$Q$344,13,FALSE)</f>
        <v>4.2041880000000003</v>
      </c>
      <c r="I304" s="1">
        <f>VLOOKUP(A304,'ADM Data'!$A$2:$Q$344,14,FALSE)</f>
        <v>0</v>
      </c>
      <c r="J304" s="1">
        <f>VLOOKUP(A304,'ADM Data'!$A$2:$Q$344,15,FALSE)</f>
        <v>0</v>
      </c>
      <c r="K304" s="1">
        <f>VLOOKUP(A304,'ADM Data'!$A$2:$Q$344,16,FALSE)</f>
        <v>1.4594370000000001</v>
      </c>
      <c r="L304" s="1">
        <f t="shared" si="32"/>
        <v>4013.66</v>
      </c>
      <c r="M304" s="1">
        <f t="shared" si="33"/>
        <v>287883.25</v>
      </c>
      <c r="N304" s="1">
        <f t="shared" si="34"/>
        <v>51436.85</v>
      </c>
      <c r="O304" s="1">
        <f t="shared" si="35"/>
        <v>0</v>
      </c>
      <c r="P304" s="1">
        <f t="shared" si="36"/>
        <v>0</v>
      </c>
      <c r="Q304" s="1">
        <f t="shared" si="37"/>
        <v>47575.99</v>
      </c>
      <c r="R304" s="1">
        <f t="shared" si="38"/>
        <v>390909.74999999994</v>
      </c>
      <c r="S304" s="6">
        <f t="shared" si="39"/>
        <v>64.194557000000003</v>
      </c>
    </row>
    <row r="305" spans="1:19" x14ac:dyDescent="0.25">
      <c r="A305" t="s">
        <v>686</v>
      </c>
      <c r="B305" t="s">
        <v>2028</v>
      </c>
      <c r="C305" t="s">
        <v>75</v>
      </c>
      <c r="D305" s="12" t="s">
        <v>1088</v>
      </c>
      <c r="E305" s="1">
        <v>0</v>
      </c>
      <c r="F305" s="1">
        <f>VLOOKUP(A305,'ADM Data'!$A$2:$Q$344,11,FALSE)</f>
        <v>2.741177</v>
      </c>
      <c r="G305" s="1">
        <f>VLOOKUP(A305,'ADM Data'!$A$2:$Q$344,12,FALSE)</f>
        <v>24.988236000000001</v>
      </c>
      <c r="H305" s="1">
        <f>VLOOKUP(A305,'ADM Data'!$A$2:$Q$344,13,FALSE)</f>
        <v>1.3294109999999999</v>
      </c>
      <c r="I305" s="1">
        <f>VLOOKUP(A305,'ADM Data'!$A$2:$Q$344,14,FALSE)</f>
        <v>0</v>
      </c>
      <c r="J305" s="1">
        <f>VLOOKUP(A305,'ADM Data'!$A$2:$Q$344,15,FALSE)</f>
        <v>0</v>
      </c>
      <c r="K305" s="1">
        <f>VLOOKUP(A305,'ADM Data'!$A$2:$Q$344,16,FALSE)</f>
        <v>2.0058820000000002</v>
      </c>
      <c r="L305" s="1">
        <f t="shared" si="32"/>
        <v>5501.08</v>
      </c>
      <c r="M305" s="1">
        <f t="shared" si="33"/>
        <v>127252.36</v>
      </c>
      <c r="N305" s="1">
        <f t="shared" si="34"/>
        <v>16264.9</v>
      </c>
      <c r="O305" s="1">
        <f t="shared" si="35"/>
        <v>0</v>
      </c>
      <c r="P305" s="1">
        <f t="shared" si="36"/>
        <v>0</v>
      </c>
      <c r="Q305" s="1">
        <f t="shared" si="37"/>
        <v>65389.47</v>
      </c>
      <c r="R305" s="1">
        <f t="shared" si="38"/>
        <v>214407.81</v>
      </c>
      <c r="S305" s="6">
        <f t="shared" si="39"/>
        <v>31.064706000000001</v>
      </c>
    </row>
    <row r="306" spans="1:19" x14ac:dyDescent="0.25">
      <c r="A306" t="s">
        <v>688</v>
      </c>
      <c r="B306" t="s">
        <v>689</v>
      </c>
      <c r="C306" t="s">
        <v>193</v>
      </c>
      <c r="D306" s="12" t="s">
        <v>1088</v>
      </c>
      <c r="E306" s="1">
        <v>0</v>
      </c>
      <c r="F306" s="1">
        <f>VLOOKUP(A306,'ADM Data'!$A$2:$Q$344,11,FALSE)</f>
        <v>8.5482110000000002</v>
      </c>
      <c r="G306" s="1">
        <f>VLOOKUP(A306,'ADM Data'!$A$2:$Q$344,12,FALSE)</f>
        <v>15.214689</v>
      </c>
      <c r="H306" s="1">
        <f>VLOOKUP(A306,'ADM Data'!$A$2:$Q$344,13,FALSE)</f>
        <v>0</v>
      </c>
      <c r="I306" s="1">
        <f>VLOOKUP(A306,'ADM Data'!$A$2:$Q$344,14,FALSE)</f>
        <v>0.24293799999999999</v>
      </c>
      <c r="J306" s="1">
        <f>VLOOKUP(A306,'ADM Data'!$A$2:$Q$344,15,FALSE)</f>
        <v>0</v>
      </c>
      <c r="K306" s="1">
        <f>VLOOKUP(A306,'ADM Data'!$A$2:$Q$344,16,FALSE)</f>
        <v>0</v>
      </c>
      <c r="L306" s="1">
        <f t="shared" si="32"/>
        <v>17154.82</v>
      </c>
      <c r="M306" s="1">
        <f t="shared" si="33"/>
        <v>77480.66</v>
      </c>
      <c r="N306" s="1">
        <f t="shared" si="34"/>
        <v>0</v>
      </c>
      <c r="O306" s="1">
        <f t="shared" si="35"/>
        <v>3966.7591356566163</v>
      </c>
      <c r="P306" s="1">
        <f t="shared" si="36"/>
        <v>0</v>
      </c>
      <c r="Q306" s="1">
        <f t="shared" si="37"/>
        <v>0</v>
      </c>
      <c r="R306" s="1">
        <f t="shared" si="38"/>
        <v>98602.239135656622</v>
      </c>
      <c r="S306" s="6">
        <f t="shared" si="39"/>
        <v>24.005838000000001</v>
      </c>
    </row>
    <row r="307" spans="1:19" x14ac:dyDescent="0.25">
      <c r="A307" t="s">
        <v>690</v>
      </c>
      <c r="B307" t="s">
        <v>2029</v>
      </c>
      <c r="C307" t="s">
        <v>75</v>
      </c>
      <c r="D307" s="12" t="s">
        <v>1088</v>
      </c>
      <c r="E307" s="1">
        <v>0</v>
      </c>
      <c r="F307" s="1">
        <f>VLOOKUP(A307,'ADM Data'!$A$2:$Q$344,11,FALSE)</f>
        <v>0</v>
      </c>
      <c r="G307" s="1">
        <f>VLOOKUP(A307,'ADM Data'!$A$2:$Q$344,12,FALSE)</f>
        <v>5.5731000000000002</v>
      </c>
      <c r="H307" s="1">
        <f>VLOOKUP(A307,'ADM Data'!$A$2:$Q$344,13,FALSE)</f>
        <v>0.105263</v>
      </c>
      <c r="I307" s="1">
        <f>VLOOKUP(A307,'ADM Data'!$A$2:$Q$344,14,FALSE)</f>
        <v>0</v>
      </c>
      <c r="J307" s="1">
        <f>VLOOKUP(A307,'ADM Data'!$A$2:$Q$344,15,FALSE)</f>
        <v>0</v>
      </c>
      <c r="K307" s="1">
        <f>VLOOKUP(A307,'ADM Data'!$A$2:$Q$344,16,FALSE)</f>
        <v>0</v>
      </c>
      <c r="L307" s="1">
        <f t="shared" si="32"/>
        <v>0</v>
      </c>
      <c r="M307" s="1">
        <f t="shared" si="33"/>
        <v>28380.959999999999</v>
      </c>
      <c r="N307" s="1">
        <f t="shared" si="34"/>
        <v>1287.8599999999999</v>
      </c>
      <c r="O307" s="1">
        <f t="shared" si="35"/>
        <v>0</v>
      </c>
      <c r="P307" s="1">
        <f t="shared" si="36"/>
        <v>0</v>
      </c>
      <c r="Q307" s="1">
        <f t="shared" si="37"/>
        <v>0</v>
      </c>
      <c r="R307" s="1">
        <f t="shared" si="38"/>
        <v>29668.82</v>
      </c>
      <c r="S307" s="6">
        <f t="shared" si="39"/>
        <v>5.678363</v>
      </c>
    </row>
    <row r="308" spans="1:19" x14ac:dyDescent="0.25">
      <c r="A308" t="s">
        <v>692</v>
      </c>
      <c r="B308" t="s">
        <v>693</v>
      </c>
      <c r="C308" t="s">
        <v>80</v>
      </c>
      <c r="D308" s="12" t="s">
        <v>1088</v>
      </c>
      <c r="E308" s="1">
        <v>0</v>
      </c>
      <c r="F308" s="1">
        <f>VLOOKUP(A308,'ADM Data'!$A$2:$Q$344,11,FALSE)</f>
        <v>0</v>
      </c>
      <c r="G308" s="1">
        <f>VLOOKUP(A308,'ADM Data'!$A$2:$Q$344,12,FALSE)</f>
        <v>64.073424000000003</v>
      </c>
      <c r="H308" s="1">
        <f>VLOOKUP(A308,'ADM Data'!$A$2:$Q$344,13,FALSE)</f>
        <v>8.9064350000000001</v>
      </c>
      <c r="I308" s="1">
        <f>VLOOKUP(A308,'ADM Data'!$A$2:$Q$344,14,FALSE)</f>
        <v>0</v>
      </c>
      <c r="J308" s="1">
        <f>VLOOKUP(A308,'ADM Data'!$A$2:$Q$344,15,FALSE)</f>
        <v>0</v>
      </c>
      <c r="K308" s="1">
        <f>VLOOKUP(A308,'ADM Data'!$A$2:$Q$344,16,FALSE)</f>
        <v>0</v>
      </c>
      <c r="L308" s="1">
        <f t="shared" si="32"/>
        <v>0</v>
      </c>
      <c r="M308" s="1">
        <f t="shared" si="33"/>
        <v>326293.32</v>
      </c>
      <c r="N308" s="1">
        <f t="shared" si="34"/>
        <v>108967.29</v>
      </c>
      <c r="O308" s="1">
        <f t="shared" si="35"/>
        <v>0</v>
      </c>
      <c r="P308" s="1">
        <f t="shared" si="36"/>
        <v>0</v>
      </c>
      <c r="Q308" s="1">
        <f t="shared" si="37"/>
        <v>0</v>
      </c>
      <c r="R308" s="1">
        <f t="shared" si="38"/>
        <v>435260.61</v>
      </c>
      <c r="S308" s="6">
        <f t="shared" si="39"/>
        <v>72.979859000000005</v>
      </c>
    </row>
    <row r="309" spans="1:19" x14ac:dyDescent="0.25">
      <c r="A309" t="s">
        <v>694</v>
      </c>
      <c r="B309" t="s">
        <v>695</v>
      </c>
      <c r="C309" t="s">
        <v>98</v>
      </c>
      <c r="D309" s="12" t="s">
        <v>1088</v>
      </c>
      <c r="E309" s="1">
        <v>0</v>
      </c>
      <c r="F309" s="1">
        <f>VLOOKUP(A309,'ADM Data'!$A$2:$Q$344,11,FALSE)</f>
        <v>0.91707300000000003</v>
      </c>
      <c r="G309" s="1">
        <f>VLOOKUP(A309,'ADM Data'!$A$2:$Q$344,12,FALSE)</f>
        <v>132.5094</v>
      </c>
      <c r="H309" s="1">
        <f>VLOOKUP(A309,'ADM Data'!$A$2:$Q$344,13,FALSE)</f>
        <v>19.787458000000001</v>
      </c>
      <c r="I309" s="1">
        <f>VLOOKUP(A309,'ADM Data'!$A$2:$Q$344,14,FALSE)</f>
        <v>0</v>
      </c>
      <c r="J309" s="1">
        <f>VLOOKUP(A309,'ADM Data'!$A$2:$Q$344,15,FALSE)</f>
        <v>0</v>
      </c>
      <c r="K309" s="1">
        <f>VLOOKUP(A309,'ADM Data'!$A$2:$Q$344,16,FALSE)</f>
        <v>3.3853650000000002</v>
      </c>
      <c r="L309" s="1">
        <f t="shared" si="32"/>
        <v>1840.41</v>
      </c>
      <c r="M309" s="1">
        <f t="shared" si="33"/>
        <v>674802.9</v>
      </c>
      <c r="N309" s="1">
        <f t="shared" si="34"/>
        <v>242093.02</v>
      </c>
      <c r="O309" s="1">
        <f t="shared" si="35"/>
        <v>0</v>
      </c>
      <c r="P309" s="1">
        <f t="shared" si="36"/>
        <v>0</v>
      </c>
      <c r="Q309" s="1">
        <f t="shared" si="37"/>
        <v>110359.05</v>
      </c>
      <c r="R309" s="1">
        <f t="shared" si="38"/>
        <v>1029095.3800000001</v>
      </c>
      <c r="S309" s="6">
        <f t="shared" si="39"/>
        <v>156.59929600000001</v>
      </c>
    </row>
    <row r="310" spans="1:19" x14ac:dyDescent="0.25">
      <c r="A310" t="s">
        <v>696</v>
      </c>
      <c r="B310" t="s">
        <v>697</v>
      </c>
      <c r="C310" t="s">
        <v>68</v>
      </c>
      <c r="D310" s="12" t="s">
        <v>1088</v>
      </c>
      <c r="E310" s="1">
        <v>0</v>
      </c>
      <c r="F310" s="1">
        <f>VLOOKUP(A310,'ADM Data'!$A$2:$Q$344,11,FALSE)</f>
        <v>1</v>
      </c>
      <c r="G310" s="1">
        <f>VLOOKUP(A310,'ADM Data'!$A$2:$Q$344,12,FALSE)</f>
        <v>58.959482000000001</v>
      </c>
      <c r="H310" s="1">
        <f>VLOOKUP(A310,'ADM Data'!$A$2:$Q$344,13,FALSE)</f>
        <v>1.8518479999999999</v>
      </c>
      <c r="I310" s="1">
        <f>VLOOKUP(A310,'ADM Data'!$A$2:$Q$344,14,FALSE)</f>
        <v>0</v>
      </c>
      <c r="J310" s="1">
        <f>VLOOKUP(A310,'ADM Data'!$A$2:$Q$344,15,FALSE)</f>
        <v>0</v>
      </c>
      <c r="K310" s="1">
        <f>VLOOKUP(A310,'ADM Data'!$A$2:$Q$344,16,FALSE)</f>
        <v>8.9935589999999994</v>
      </c>
      <c r="L310" s="1">
        <f t="shared" si="32"/>
        <v>2006.83</v>
      </c>
      <c r="M310" s="1">
        <f t="shared" si="33"/>
        <v>300250.62</v>
      </c>
      <c r="N310" s="1">
        <f t="shared" si="34"/>
        <v>22656.75</v>
      </c>
      <c r="O310" s="1">
        <f t="shared" si="35"/>
        <v>0</v>
      </c>
      <c r="P310" s="1">
        <f t="shared" si="36"/>
        <v>0</v>
      </c>
      <c r="Q310" s="1">
        <f t="shared" si="37"/>
        <v>293179.81</v>
      </c>
      <c r="R310" s="1">
        <f t="shared" si="38"/>
        <v>618094.01</v>
      </c>
      <c r="S310" s="6">
        <f t="shared" si="39"/>
        <v>70.804889000000003</v>
      </c>
    </row>
    <row r="311" spans="1:19" x14ac:dyDescent="0.25">
      <c r="A311" t="s">
        <v>698</v>
      </c>
      <c r="B311" t="s">
        <v>699</v>
      </c>
      <c r="C311" t="s">
        <v>108</v>
      </c>
      <c r="D311" s="12" t="s">
        <v>1088</v>
      </c>
      <c r="E311" s="1">
        <v>0</v>
      </c>
      <c r="F311" s="1">
        <f>VLOOKUP(A311,'ADM Data'!$A$2:$Q$344,11,FALSE)</f>
        <v>11.301774999999999</v>
      </c>
      <c r="G311" s="1">
        <f>VLOOKUP(A311,'ADM Data'!$A$2:$Q$344,12,FALSE)</f>
        <v>24.556215000000002</v>
      </c>
      <c r="H311" s="1">
        <f>VLOOKUP(A311,'ADM Data'!$A$2:$Q$344,13,FALSE)</f>
        <v>0.95857999999999999</v>
      </c>
      <c r="I311" s="1">
        <f>VLOOKUP(A311,'ADM Data'!$A$2:$Q$344,14,FALSE)</f>
        <v>0</v>
      </c>
      <c r="J311" s="1">
        <f>VLOOKUP(A311,'ADM Data'!$A$2:$Q$344,15,FALSE)</f>
        <v>0.95857999999999999</v>
      </c>
      <c r="K311" s="1">
        <f>VLOOKUP(A311,'ADM Data'!$A$2:$Q$344,16,FALSE)</f>
        <v>1.60355</v>
      </c>
      <c r="L311" s="1">
        <f t="shared" si="32"/>
        <v>22680.76</v>
      </c>
      <c r="M311" s="1">
        <f t="shared" si="33"/>
        <v>125052.3</v>
      </c>
      <c r="N311" s="1">
        <f t="shared" si="34"/>
        <v>11727.91</v>
      </c>
      <c r="O311" s="1">
        <f t="shared" si="35"/>
        <v>0</v>
      </c>
      <c r="P311" s="1">
        <f t="shared" si="36"/>
        <v>21196.35</v>
      </c>
      <c r="Q311" s="1">
        <f t="shared" si="37"/>
        <v>52273.91</v>
      </c>
      <c r="R311" s="1">
        <f t="shared" si="38"/>
        <v>232931.23</v>
      </c>
      <c r="S311" s="6">
        <f t="shared" si="39"/>
        <v>39.378699999999995</v>
      </c>
    </row>
    <row r="312" spans="1:19" x14ac:dyDescent="0.25">
      <c r="A312" t="s">
        <v>700</v>
      </c>
      <c r="B312" t="s">
        <v>2030</v>
      </c>
      <c r="C312" t="s">
        <v>80</v>
      </c>
      <c r="D312" s="12" t="s">
        <v>1088</v>
      </c>
      <c r="E312" s="1">
        <v>0</v>
      </c>
      <c r="F312" s="1">
        <f>VLOOKUP(A312,'ADM Data'!$A$2:$Q$344,11,FALSE)</f>
        <v>0</v>
      </c>
      <c r="G312" s="1">
        <f>VLOOKUP(A312,'ADM Data'!$A$2:$Q$344,12,FALSE)</f>
        <v>12.5625</v>
      </c>
      <c r="H312" s="1">
        <f>VLOOKUP(A312,'ADM Data'!$A$2:$Q$344,13,FALSE)</f>
        <v>0</v>
      </c>
      <c r="I312" s="1">
        <f>VLOOKUP(A312,'ADM Data'!$A$2:$Q$344,14,FALSE)</f>
        <v>0</v>
      </c>
      <c r="J312" s="1">
        <f>VLOOKUP(A312,'ADM Data'!$A$2:$Q$344,15,FALSE)</f>
        <v>0</v>
      </c>
      <c r="K312" s="1">
        <f>VLOOKUP(A312,'ADM Data'!$A$2:$Q$344,16,FALSE)</f>
        <v>2</v>
      </c>
      <c r="L312" s="1">
        <f t="shared" si="32"/>
        <v>0</v>
      </c>
      <c r="M312" s="1">
        <f t="shared" si="33"/>
        <v>63974.42</v>
      </c>
      <c r="N312" s="1">
        <f t="shared" si="34"/>
        <v>0</v>
      </c>
      <c r="O312" s="1">
        <f t="shared" si="35"/>
        <v>0</v>
      </c>
      <c r="P312" s="1">
        <f t="shared" si="36"/>
        <v>0</v>
      </c>
      <c r="Q312" s="1">
        <f t="shared" si="37"/>
        <v>65197.73</v>
      </c>
      <c r="R312" s="1">
        <f t="shared" si="38"/>
        <v>129172.15</v>
      </c>
      <c r="S312" s="6">
        <f t="shared" si="39"/>
        <v>14.5625</v>
      </c>
    </row>
    <row r="313" spans="1:19" x14ac:dyDescent="0.25">
      <c r="A313" t="s">
        <v>702</v>
      </c>
      <c r="B313" t="s">
        <v>703</v>
      </c>
      <c r="C313" t="s">
        <v>68</v>
      </c>
      <c r="D313" s="12" t="s">
        <v>1088</v>
      </c>
      <c r="E313" s="1">
        <v>0</v>
      </c>
      <c r="F313" s="1">
        <f>VLOOKUP(A313,'ADM Data'!$A$2:$Q$344,11,FALSE)</f>
        <v>0</v>
      </c>
      <c r="G313" s="1">
        <f>VLOOKUP(A313,'ADM Data'!$A$2:$Q$344,12,FALSE)</f>
        <v>9.6313150000000007</v>
      </c>
      <c r="H313" s="1">
        <f>VLOOKUP(A313,'ADM Data'!$A$2:$Q$344,13,FALSE)</f>
        <v>0.437838</v>
      </c>
      <c r="I313" s="1">
        <f>VLOOKUP(A313,'ADM Data'!$A$2:$Q$344,14,FALSE)</f>
        <v>0</v>
      </c>
      <c r="J313" s="1">
        <f>VLOOKUP(A313,'ADM Data'!$A$2:$Q$344,15,FALSE)</f>
        <v>5</v>
      </c>
      <c r="K313" s="1">
        <f>VLOOKUP(A313,'ADM Data'!$A$2:$Q$344,16,FALSE)</f>
        <v>80.518715999999998</v>
      </c>
      <c r="L313" s="1">
        <f t="shared" si="32"/>
        <v>0</v>
      </c>
      <c r="M313" s="1">
        <f t="shared" si="33"/>
        <v>49047.38</v>
      </c>
      <c r="N313" s="1">
        <f t="shared" si="34"/>
        <v>5356.8</v>
      </c>
      <c r="O313" s="1">
        <f t="shared" si="35"/>
        <v>0</v>
      </c>
      <c r="P313" s="1">
        <f t="shared" si="36"/>
        <v>110561.2</v>
      </c>
      <c r="Q313" s="1">
        <f t="shared" si="37"/>
        <v>2624818.69</v>
      </c>
      <c r="R313" s="1">
        <f t="shared" si="38"/>
        <v>2789784.07</v>
      </c>
      <c r="S313" s="6">
        <f t="shared" si="39"/>
        <v>95.587868999999998</v>
      </c>
    </row>
    <row r="314" spans="1:19" x14ac:dyDescent="0.25">
      <c r="A314" t="s">
        <v>704</v>
      </c>
      <c r="B314" t="s">
        <v>2031</v>
      </c>
      <c r="C314" t="s">
        <v>80</v>
      </c>
      <c r="D314" s="12" t="s">
        <v>1088</v>
      </c>
      <c r="E314" s="1">
        <v>0</v>
      </c>
      <c r="F314" s="1">
        <f>VLOOKUP(A314,'ADM Data'!$A$2:$Q$344,11,FALSE)</f>
        <v>2.9079480000000002</v>
      </c>
      <c r="G314" s="1">
        <f>VLOOKUP(A314,'ADM Data'!$A$2:$Q$344,12,FALSE)</f>
        <v>17.820181999999999</v>
      </c>
      <c r="H314" s="1">
        <f>VLOOKUP(A314,'ADM Data'!$A$2:$Q$344,13,FALSE)</f>
        <v>1</v>
      </c>
      <c r="I314" s="1">
        <f>VLOOKUP(A314,'ADM Data'!$A$2:$Q$344,14,FALSE)</f>
        <v>0</v>
      </c>
      <c r="J314" s="1">
        <f>VLOOKUP(A314,'ADM Data'!$A$2:$Q$344,15,FALSE)</f>
        <v>0</v>
      </c>
      <c r="K314" s="1">
        <f>VLOOKUP(A314,'ADM Data'!$A$2:$Q$344,16,FALSE)</f>
        <v>0.604792</v>
      </c>
      <c r="L314" s="1">
        <f t="shared" si="32"/>
        <v>5835.76</v>
      </c>
      <c r="M314" s="1">
        <f t="shared" si="33"/>
        <v>90749.11</v>
      </c>
      <c r="N314" s="1">
        <f t="shared" si="34"/>
        <v>12234.67</v>
      </c>
      <c r="O314" s="1">
        <f t="shared" si="35"/>
        <v>0</v>
      </c>
      <c r="P314" s="1">
        <f t="shared" si="36"/>
        <v>0</v>
      </c>
      <c r="Q314" s="1">
        <f t="shared" si="37"/>
        <v>19715.53</v>
      </c>
      <c r="R314" s="1">
        <f t="shared" si="38"/>
        <v>128535.06999999999</v>
      </c>
      <c r="S314" s="6">
        <f t="shared" si="39"/>
        <v>22.332922</v>
      </c>
    </row>
    <row r="315" spans="1:19" x14ac:dyDescent="0.25">
      <c r="A315" t="s">
        <v>706</v>
      </c>
      <c r="B315" t="s">
        <v>707</v>
      </c>
      <c r="C315" t="s">
        <v>98</v>
      </c>
      <c r="D315" s="12" t="s">
        <v>1088</v>
      </c>
      <c r="E315" s="1">
        <v>0</v>
      </c>
      <c r="F315" s="1">
        <f>VLOOKUP(A315,'ADM Data'!$A$2:$Q$344,11,FALSE)</f>
        <v>2.625731</v>
      </c>
      <c r="G315" s="1">
        <f>VLOOKUP(A315,'ADM Data'!$A$2:$Q$344,12,FALSE)</f>
        <v>28.637146000000001</v>
      </c>
      <c r="H315" s="1">
        <f>VLOOKUP(A315,'ADM Data'!$A$2:$Q$344,13,FALSE)</f>
        <v>2.0935670000000002</v>
      </c>
      <c r="I315" s="1">
        <f>VLOOKUP(A315,'ADM Data'!$A$2:$Q$344,14,FALSE)</f>
        <v>0</v>
      </c>
      <c r="J315" s="1">
        <f>VLOOKUP(A315,'ADM Data'!$A$2:$Q$344,15,FALSE)</f>
        <v>0</v>
      </c>
      <c r="K315" s="1">
        <f>VLOOKUP(A315,'ADM Data'!$A$2:$Q$344,16,FALSE)</f>
        <v>0.58479499999999995</v>
      </c>
      <c r="L315" s="1">
        <f t="shared" si="32"/>
        <v>5269.4</v>
      </c>
      <c r="M315" s="1">
        <f t="shared" si="33"/>
        <v>145834.4</v>
      </c>
      <c r="N315" s="1">
        <f t="shared" si="34"/>
        <v>25614.1</v>
      </c>
      <c r="O315" s="1">
        <f t="shared" si="35"/>
        <v>0</v>
      </c>
      <c r="P315" s="1">
        <f t="shared" si="36"/>
        <v>0</v>
      </c>
      <c r="Q315" s="1">
        <f t="shared" si="37"/>
        <v>19063.650000000001</v>
      </c>
      <c r="R315" s="1">
        <f t="shared" si="38"/>
        <v>195781.55</v>
      </c>
      <c r="S315" s="6">
        <f t="shared" si="39"/>
        <v>33.941239000000003</v>
      </c>
    </row>
    <row r="316" spans="1:19" x14ac:dyDescent="0.25">
      <c r="A316" t="s">
        <v>708</v>
      </c>
      <c r="B316" t="s">
        <v>709</v>
      </c>
      <c r="C316" t="s">
        <v>72</v>
      </c>
      <c r="D316" s="12" t="s">
        <v>1088</v>
      </c>
      <c r="E316" s="1">
        <v>0</v>
      </c>
      <c r="F316" s="1">
        <f>VLOOKUP(A316,'ADM Data'!$A$2:$Q$344,11,FALSE)</f>
        <v>7.2745100000000003</v>
      </c>
      <c r="G316" s="1">
        <f>VLOOKUP(A316,'ADM Data'!$A$2:$Q$344,12,FALSE)</f>
        <v>17.627452000000002</v>
      </c>
      <c r="H316" s="1">
        <f>VLOOKUP(A316,'ADM Data'!$A$2:$Q$344,13,FALSE)</f>
        <v>0</v>
      </c>
      <c r="I316" s="1">
        <f>VLOOKUP(A316,'ADM Data'!$A$2:$Q$344,14,FALSE)</f>
        <v>1.9803919999999999</v>
      </c>
      <c r="J316" s="1">
        <f>VLOOKUP(A316,'ADM Data'!$A$2:$Q$344,15,FALSE)</f>
        <v>0.98039200000000004</v>
      </c>
      <c r="K316" s="1">
        <f>VLOOKUP(A316,'ADM Data'!$A$2:$Q$344,16,FALSE)</f>
        <v>0</v>
      </c>
      <c r="L316" s="1">
        <f t="shared" si="32"/>
        <v>14598.72</v>
      </c>
      <c r="M316" s="1">
        <f t="shared" si="33"/>
        <v>89767.64</v>
      </c>
      <c r="N316" s="1">
        <f t="shared" si="34"/>
        <v>0</v>
      </c>
      <c r="O316" s="1">
        <f t="shared" si="35"/>
        <v>32336.390594230947</v>
      </c>
      <c r="P316" s="1">
        <f t="shared" si="36"/>
        <v>21678.66</v>
      </c>
      <c r="Q316" s="1">
        <f t="shared" si="37"/>
        <v>0</v>
      </c>
      <c r="R316" s="1">
        <f t="shared" si="38"/>
        <v>158381.41059423095</v>
      </c>
      <c r="S316" s="6">
        <f t="shared" si="39"/>
        <v>27.862745999999998</v>
      </c>
    </row>
    <row r="317" spans="1:19" x14ac:dyDescent="0.25">
      <c r="A317" t="s">
        <v>710</v>
      </c>
      <c r="B317" t="s">
        <v>2032</v>
      </c>
      <c r="C317" t="s">
        <v>101</v>
      </c>
      <c r="D317" s="12" t="s">
        <v>1088</v>
      </c>
      <c r="E317" s="1">
        <v>0</v>
      </c>
      <c r="F317" s="1">
        <f>VLOOKUP(A317,'ADM Data'!$A$2:$Q$344,11,FALSE)</f>
        <v>0</v>
      </c>
      <c r="G317" s="1">
        <f>VLOOKUP(A317,'ADM Data'!$A$2:$Q$344,12,FALSE)</f>
        <v>18.314774</v>
      </c>
      <c r="H317" s="1">
        <f>VLOOKUP(A317,'ADM Data'!$A$2:$Q$344,13,FALSE)</f>
        <v>0.60919500000000004</v>
      </c>
      <c r="I317" s="1">
        <f>VLOOKUP(A317,'ADM Data'!$A$2:$Q$344,14,FALSE)</f>
        <v>0</v>
      </c>
      <c r="J317" s="1">
        <f>VLOOKUP(A317,'ADM Data'!$A$2:$Q$344,15,FALSE)</f>
        <v>0</v>
      </c>
      <c r="K317" s="1">
        <f>VLOOKUP(A317,'ADM Data'!$A$2:$Q$344,16,FALSE)</f>
        <v>2.143678</v>
      </c>
      <c r="L317" s="1">
        <f t="shared" si="32"/>
        <v>0</v>
      </c>
      <c r="M317" s="1">
        <f t="shared" si="33"/>
        <v>93267.82</v>
      </c>
      <c r="N317" s="1">
        <f t="shared" si="34"/>
        <v>7453.3</v>
      </c>
      <c r="O317" s="1">
        <f t="shared" si="35"/>
        <v>0</v>
      </c>
      <c r="P317" s="1">
        <f t="shared" si="36"/>
        <v>0</v>
      </c>
      <c r="Q317" s="1">
        <f t="shared" si="37"/>
        <v>69881.47</v>
      </c>
      <c r="R317" s="1">
        <f t="shared" si="38"/>
        <v>170602.59000000003</v>
      </c>
      <c r="S317" s="6">
        <f t="shared" si="39"/>
        <v>21.067647000000001</v>
      </c>
    </row>
    <row r="318" spans="1:19" x14ac:dyDescent="0.25">
      <c r="A318" t="s">
        <v>712</v>
      </c>
      <c r="B318" t="s">
        <v>2033</v>
      </c>
      <c r="C318" t="s">
        <v>125</v>
      </c>
      <c r="D318" s="12" t="s">
        <v>1088</v>
      </c>
      <c r="E318" s="1">
        <v>0</v>
      </c>
      <c r="F318" s="1">
        <f>VLOOKUP(A318,'ADM Data'!$A$2:$Q$344,11,FALSE)</f>
        <v>0</v>
      </c>
      <c r="G318" s="1">
        <f>VLOOKUP(A318,'ADM Data'!$A$2:$Q$344,12,FALSE)</f>
        <v>38.698225999999998</v>
      </c>
      <c r="H318" s="1">
        <f>VLOOKUP(A318,'ADM Data'!$A$2:$Q$344,13,FALSE)</f>
        <v>3.8934920000000002</v>
      </c>
      <c r="I318" s="1">
        <f>VLOOKUP(A318,'ADM Data'!$A$2:$Q$344,14,FALSE)</f>
        <v>0</v>
      </c>
      <c r="J318" s="1">
        <f>VLOOKUP(A318,'ADM Data'!$A$2:$Q$344,15,FALSE)</f>
        <v>0</v>
      </c>
      <c r="K318" s="1">
        <f>VLOOKUP(A318,'ADM Data'!$A$2:$Q$344,16,FALSE)</f>
        <v>0</v>
      </c>
      <c r="L318" s="1">
        <f t="shared" si="32"/>
        <v>0</v>
      </c>
      <c r="M318" s="1">
        <f t="shared" si="33"/>
        <v>197070.36</v>
      </c>
      <c r="N318" s="1">
        <f t="shared" si="34"/>
        <v>47635.59</v>
      </c>
      <c r="O318" s="1">
        <f t="shared" si="35"/>
        <v>0</v>
      </c>
      <c r="P318" s="1">
        <f t="shared" si="36"/>
        <v>0</v>
      </c>
      <c r="Q318" s="1">
        <f t="shared" si="37"/>
        <v>0</v>
      </c>
      <c r="R318" s="1">
        <f t="shared" si="38"/>
        <v>244705.94999999998</v>
      </c>
      <c r="S318" s="6">
        <f t="shared" si="39"/>
        <v>42.591718</v>
      </c>
    </row>
    <row r="319" spans="1:19" x14ac:dyDescent="0.25">
      <c r="A319" t="s">
        <v>714</v>
      </c>
      <c r="B319" t="s">
        <v>2034</v>
      </c>
      <c r="C319" t="s">
        <v>93</v>
      </c>
      <c r="D319" s="12" t="s">
        <v>1088</v>
      </c>
      <c r="E319" s="1">
        <v>0</v>
      </c>
      <c r="F319" s="1">
        <f>VLOOKUP(A319,'ADM Data'!$A$2:$Q$344,11,FALSE)</f>
        <v>0</v>
      </c>
      <c r="G319" s="1">
        <f>VLOOKUP(A319,'ADM Data'!$A$2:$Q$344,12,FALSE)</f>
        <v>74.090238999999997</v>
      </c>
      <c r="H319" s="1">
        <f>VLOOKUP(A319,'ADM Data'!$A$2:$Q$344,13,FALSE)</f>
        <v>18.737302</v>
      </c>
      <c r="I319" s="1">
        <f>VLOOKUP(A319,'ADM Data'!$A$2:$Q$344,14,FALSE)</f>
        <v>0</v>
      </c>
      <c r="J319" s="1">
        <f>VLOOKUP(A319,'ADM Data'!$A$2:$Q$344,15,FALSE)</f>
        <v>0.19489999999999999</v>
      </c>
      <c r="K319" s="1">
        <f>VLOOKUP(A319,'ADM Data'!$A$2:$Q$344,16,FALSE)</f>
        <v>8.0647999999999997E-2</v>
      </c>
      <c r="L319" s="1">
        <f t="shared" si="32"/>
        <v>0</v>
      </c>
      <c r="M319" s="1">
        <f t="shared" si="33"/>
        <v>377303.86</v>
      </c>
      <c r="N319" s="1">
        <f t="shared" si="34"/>
        <v>229244.71</v>
      </c>
      <c r="O319" s="1">
        <f t="shared" si="35"/>
        <v>0</v>
      </c>
      <c r="P319" s="1">
        <f t="shared" si="36"/>
        <v>4309.68</v>
      </c>
      <c r="Q319" s="1">
        <f t="shared" si="37"/>
        <v>2629.03</v>
      </c>
      <c r="R319" s="1">
        <f t="shared" si="38"/>
        <v>613487.28</v>
      </c>
      <c r="S319" s="6">
        <f t="shared" si="39"/>
        <v>93.103088999999997</v>
      </c>
    </row>
    <row r="320" spans="1:19" x14ac:dyDescent="0.25">
      <c r="A320" t="s">
        <v>716</v>
      </c>
      <c r="B320" t="s">
        <v>2035</v>
      </c>
      <c r="C320" t="s">
        <v>93</v>
      </c>
      <c r="D320" s="12" t="s">
        <v>1088</v>
      </c>
      <c r="E320" s="1">
        <v>0</v>
      </c>
      <c r="F320" s="1">
        <f>VLOOKUP(A320,'ADM Data'!$A$2:$Q$344,11,FALSE)</f>
        <v>0</v>
      </c>
      <c r="G320" s="1">
        <f>VLOOKUP(A320,'ADM Data'!$A$2:$Q$344,12,FALSE)</f>
        <v>38.047153999999999</v>
      </c>
      <c r="H320" s="1">
        <f>VLOOKUP(A320,'ADM Data'!$A$2:$Q$344,13,FALSE)</f>
        <v>11.710664</v>
      </c>
      <c r="I320" s="1">
        <f>VLOOKUP(A320,'ADM Data'!$A$2:$Q$344,14,FALSE)</f>
        <v>0</v>
      </c>
      <c r="J320" s="1">
        <f>VLOOKUP(A320,'ADM Data'!$A$2:$Q$344,15,FALSE)</f>
        <v>0.41297600000000001</v>
      </c>
      <c r="K320" s="1">
        <f>VLOOKUP(A320,'ADM Data'!$A$2:$Q$344,16,FALSE)</f>
        <v>1.938741</v>
      </c>
      <c r="L320" s="1">
        <f t="shared" si="32"/>
        <v>0</v>
      </c>
      <c r="M320" s="1">
        <f t="shared" si="33"/>
        <v>193754.78</v>
      </c>
      <c r="N320" s="1">
        <f t="shared" si="34"/>
        <v>143276.10999999999</v>
      </c>
      <c r="O320" s="1">
        <f t="shared" si="35"/>
        <v>0</v>
      </c>
      <c r="P320" s="1">
        <f t="shared" si="36"/>
        <v>9131.82</v>
      </c>
      <c r="Q320" s="1">
        <f t="shared" si="37"/>
        <v>63200.75</v>
      </c>
      <c r="R320" s="1">
        <f t="shared" si="38"/>
        <v>409363.46</v>
      </c>
      <c r="S320" s="6">
        <f t="shared" si="39"/>
        <v>52.109535000000001</v>
      </c>
    </row>
    <row r="321" spans="1:19" x14ac:dyDescent="0.25">
      <c r="A321" t="s">
        <v>718</v>
      </c>
      <c r="B321" t="s">
        <v>2036</v>
      </c>
      <c r="C321" t="s">
        <v>93</v>
      </c>
      <c r="D321" s="12" t="s">
        <v>1088</v>
      </c>
      <c r="E321" s="1">
        <v>0</v>
      </c>
      <c r="F321" s="1">
        <f>VLOOKUP(A321,'ADM Data'!$A$2:$Q$344,11,FALSE)</f>
        <v>4.6746400000000001</v>
      </c>
      <c r="G321" s="1">
        <f>VLOOKUP(A321,'ADM Data'!$A$2:$Q$344,12,FALSE)</f>
        <v>16.708134000000001</v>
      </c>
      <c r="H321" s="1">
        <f>VLOOKUP(A321,'ADM Data'!$A$2:$Q$344,13,FALSE)</f>
        <v>0</v>
      </c>
      <c r="I321" s="1">
        <f>VLOOKUP(A321,'ADM Data'!$A$2:$Q$344,14,FALSE)</f>
        <v>0</v>
      </c>
      <c r="J321" s="1">
        <f>VLOOKUP(A321,'ADM Data'!$A$2:$Q$344,15,FALSE)</f>
        <v>2</v>
      </c>
      <c r="K321" s="1">
        <f>VLOOKUP(A321,'ADM Data'!$A$2:$Q$344,16,FALSE)</f>
        <v>3</v>
      </c>
      <c r="L321" s="1">
        <f t="shared" si="32"/>
        <v>9381.2199999999993</v>
      </c>
      <c r="M321" s="1">
        <f t="shared" si="33"/>
        <v>85086.02</v>
      </c>
      <c r="N321" s="1">
        <f t="shared" si="34"/>
        <v>0</v>
      </c>
      <c r="O321" s="1">
        <f t="shared" si="35"/>
        <v>0</v>
      </c>
      <c r="P321" s="1">
        <f t="shared" si="36"/>
        <v>44224.480000000003</v>
      </c>
      <c r="Q321" s="1">
        <f t="shared" si="37"/>
        <v>97796.59</v>
      </c>
      <c r="R321" s="1">
        <f t="shared" si="38"/>
        <v>236488.31</v>
      </c>
      <c r="S321" s="6">
        <f t="shared" si="39"/>
        <v>26.382774000000001</v>
      </c>
    </row>
    <row r="322" spans="1:19" x14ac:dyDescent="0.25">
      <c r="A322" t="s">
        <v>720</v>
      </c>
      <c r="B322" t="s">
        <v>721</v>
      </c>
      <c r="C322" t="s">
        <v>68</v>
      </c>
      <c r="D322" s="12" t="s">
        <v>1842</v>
      </c>
      <c r="E322" s="1">
        <v>0</v>
      </c>
      <c r="F322" s="1">
        <f>VLOOKUP(A322,'ADM Data'!$A$2:$Q$344,11,FALSE)</f>
        <v>199.45522800000001</v>
      </c>
      <c r="G322" s="1">
        <f>VLOOKUP(A322,'ADM Data'!$A$2:$Q$344,12,FALSE)</f>
        <v>1632.536906</v>
      </c>
      <c r="H322" s="1">
        <f>VLOOKUP(A322,'ADM Data'!$A$2:$Q$344,13,FALSE)</f>
        <v>134.99209999999999</v>
      </c>
      <c r="I322" s="1">
        <f>VLOOKUP(A322,'ADM Data'!$A$2:$Q$344,14,FALSE)</f>
        <v>5.0143560000000003</v>
      </c>
      <c r="J322" s="1">
        <f>VLOOKUP(A322,'ADM Data'!$A$2:$Q$344,15,FALSE)</f>
        <v>84.125315999999998</v>
      </c>
      <c r="K322" s="1">
        <f>VLOOKUP(A322,'ADM Data'!$A$2:$Q$344,16,FALSE)</f>
        <v>332.00196999999997</v>
      </c>
      <c r="L322" s="1">
        <f t="shared" si="32"/>
        <v>400273.14</v>
      </c>
      <c r="M322" s="1">
        <f t="shared" si="33"/>
        <v>8313679.21</v>
      </c>
      <c r="N322" s="1">
        <f t="shared" si="34"/>
        <v>1651583.8</v>
      </c>
      <c r="O322" s="1">
        <f t="shared" si="35"/>
        <v>81875.7974151206</v>
      </c>
      <c r="P322" s="1">
        <f t="shared" si="36"/>
        <v>1860199.15</v>
      </c>
      <c r="Q322" s="1">
        <f t="shared" si="37"/>
        <v>10822887.130000001</v>
      </c>
      <c r="R322" s="1">
        <f t="shared" si="38"/>
        <v>23130498.227415122</v>
      </c>
      <c r="S322" s="6">
        <f t="shared" si="39"/>
        <v>2388.1258759999996</v>
      </c>
    </row>
    <row r="323" spans="1:19" x14ac:dyDescent="0.25">
      <c r="A323" t="s">
        <v>722</v>
      </c>
      <c r="B323" t="s">
        <v>723</v>
      </c>
      <c r="C323" t="s">
        <v>80</v>
      </c>
      <c r="D323" s="12" t="s">
        <v>1088</v>
      </c>
      <c r="E323" s="1">
        <v>0</v>
      </c>
      <c r="F323" s="1">
        <f>VLOOKUP(A323,'ADM Data'!$A$2:$Q$344,11,FALSE)</f>
        <v>2.370371</v>
      </c>
      <c r="G323" s="1">
        <f>VLOOKUP(A323,'ADM Data'!$A$2:$Q$344,12,FALSE)</f>
        <v>42.549379999999999</v>
      </c>
      <c r="H323" s="1">
        <f>VLOOKUP(A323,'ADM Data'!$A$2:$Q$344,13,FALSE)</f>
        <v>2</v>
      </c>
      <c r="I323" s="1">
        <f>VLOOKUP(A323,'ADM Data'!$A$2:$Q$344,14,FALSE)</f>
        <v>0</v>
      </c>
      <c r="J323" s="1">
        <f>VLOOKUP(A323,'ADM Data'!$A$2:$Q$344,15,FALSE)</f>
        <v>0</v>
      </c>
      <c r="K323" s="1">
        <f>VLOOKUP(A323,'ADM Data'!$A$2:$Q$344,16,FALSE)</f>
        <v>3.487654</v>
      </c>
      <c r="L323" s="1">
        <f t="shared" si="32"/>
        <v>4756.9399999999996</v>
      </c>
      <c r="M323" s="1">
        <f t="shared" si="33"/>
        <v>216682.33</v>
      </c>
      <c r="N323" s="1">
        <f t="shared" si="34"/>
        <v>24469.34</v>
      </c>
      <c r="O323" s="1">
        <f t="shared" si="35"/>
        <v>0</v>
      </c>
      <c r="P323" s="1">
        <f t="shared" si="36"/>
        <v>0</v>
      </c>
      <c r="Q323" s="1">
        <f t="shared" si="37"/>
        <v>113693.56</v>
      </c>
      <c r="R323" s="1">
        <f t="shared" si="38"/>
        <v>359602.17</v>
      </c>
      <c r="S323" s="6">
        <f t="shared" si="39"/>
        <v>50.407404999999997</v>
      </c>
    </row>
    <row r="324" spans="1:19" x14ac:dyDescent="0.25">
      <c r="A324" t="s">
        <v>724</v>
      </c>
      <c r="B324" t="s">
        <v>725</v>
      </c>
      <c r="C324" t="s">
        <v>93</v>
      </c>
      <c r="D324" s="12" t="s">
        <v>1088</v>
      </c>
      <c r="E324" s="1">
        <v>0</v>
      </c>
      <c r="F324" s="1">
        <f>VLOOKUP(A324,'ADM Data'!$A$2:$Q$344,11,FALSE)</f>
        <v>2.5146199999999999</v>
      </c>
      <c r="G324" s="1">
        <f>VLOOKUP(A324,'ADM Data'!$A$2:$Q$344,12,FALSE)</f>
        <v>7.4619879999999998</v>
      </c>
      <c r="H324" s="1">
        <f>VLOOKUP(A324,'ADM Data'!$A$2:$Q$344,13,FALSE)</f>
        <v>0</v>
      </c>
      <c r="I324" s="1">
        <f>VLOOKUP(A324,'ADM Data'!$A$2:$Q$344,14,FALSE)</f>
        <v>0</v>
      </c>
      <c r="J324" s="1">
        <f>VLOOKUP(A324,'ADM Data'!$A$2:$Q$344,15,FALSE)</f>
        <v>0</v>
      </c>
      <c r="K324" s="1">
        <f>VLOOKUP(A324,'ADM Data'!$A$2:$Q$344,16,FALSE)</f>
        <v>2</v>
      </c>
      <c r="L324" s="1">
        <f t="shared" ref="L324:L347" si="40">ROUND((F324*$L$2*$J$1),2)</f>
        <v>5046.42</v>
      </c>
      <c r="M324" s="1">
        <f t="shared" ref="M324:M347" si="41">ROUND(G324*$M$2*$J$1,2)</f>
        <v>38000.11</v>
      </c>
      <c r="N324" s="1">
        <f t="shared" ref="N324:N347" si="42">ROUND(H324*$J$1*$N$2,2)</f>
        <v>0</v>
      </c>
      <c r="O324" s="1">
        <f t="shared" ref="O324:O347" si="43">I324*$J$1*$O$2</f>
        <v>0</v>
      </c>
      <c r="P324" s="1">
        <f t="shared" ref="P324:P347" si="44">ROUND(J324*$P$2*$J$1,2)</f>
        <v>0</v>
      </c>
      <c r="Q324" s="1">
        <f t="shared" ref="Q324:Q347" si="45">ROUND(K324*$Q$2*$J$1,2)</f>
        <v>65197.73</v>
      </c>
      <c r="R324" s="1">
        <f t="shared" ref="R324:R347" si="46">L324+M324+N324+O324+P324+Q324</f>
        <v>108244.26000000001</v>
      </c>
      <c r="S324" s="6">
        <f t="shared" ref="S324:S347" si="47">F324+G324+H324+I324+J324+K324</f>
        <v>11.976607999999999</v>
      </c>
    </row>
    <row r="325" spans="1:19" x14ac:dyDescent="0.25">
      <c r="A325" t="s">
        <v>726</v>
      </c>
      <c r="B325" t="s">
        <v>727</v>
      </c>
      <c r="C325" t="s">
        <v>93</v>
      </c>
      <c r="D325" s="12" t="s">
        <v>1088</v>
      </c>
      <c r="E325" s="1">
        <v>0</v>
      </c>
      <c r="F325" s="1">
        <f>VLOOKUP(A325,'ADM Data'!$A$2:$Q$344,11,FALSE)</f>
        <v>16.273610999999999</v>
      </c>
      <c r="G325" s="1">
        <f>VLOOKUP(A325,'ADM Data'!$A$2:$Q$344,12,FALSE)</f>
        <v>34.114936999999998</v>
      </c>
      <c r="H325" s="1">
        <f>VLOOKUP(A325,'ADM Data'!$A$2:$Q$344,13,FALSE)</f>
        <v>1</v>
      </c>
      <c r="I325" s="1">
        <f>VLOOKUP(A325,'ADM Data'!$A$2:$Q$344,14,FALSE)</f>
        <v>0</v>
      </c>
      <c r="J325" s="1">
        <f>VLOOKUP(A325,'ADM Data'!$A$2:$Q$344,15,FALSE)</f>
        <v>1</v>
      </c>
      <c r="K325" s="1">
        <f>VLOOKUP(A325,'ADM Data'!$A$2:$Q$344,16,FALSE)</f>
        <v>1.3333330000000001</v>
      </c>
      <c r="L325" s="1">
        <f t="shared" si="40"/>
        <v>32658.400000000001</v>
      </c>
      <c r="M325" s="1">
        <f t="shared" si="41"/>
        <v>173730</v>
      </c>
      <c r="N325" s="1">
        <f t="shared" si="42"/>
        <v>12234.67</v>
      </c>
      <c r="O325" s="1">
        <f t="shared" si="43"/>
        <v>0</v>
      </c>
      <c r="P325" s="1">
        <f t="shared" si="44"/>
        <v>22112.240000000002</v>
      </c>
      <c r="Q325" s="1">
        <f t="shared" si="45"/>
        <v>43465.14</v>
      </c>
      <c r="R325" s="1">
        <f t="shared" si="46"/>
        <v>284200.45</v>
      </c>
      <c r="S325" s="6">
        <f t="shared" si="47"/>
        <v>53.721881000000003</v>
      </c>
    </row>
    <row r="326" spans="1:19" x14ac:dyDescent="0.25">
      <c r="A326" t="s">
        <v>728</v>
      </c>
      <c r="B326" t="s">
        <v>2037</v>
      </c>
      <c r="C326" t="s">
        <v>72</v>
      </c>
      <c r="D326" s="12" t="s">
        <v>1088</v>
      </c>
      <c r="E326" s="1">
        <v>0</v>
      </c>
      <c r="F326" s="1">
        <f>VLOOKUP(A326,'ADM Data'!$A$2:$Q$344,11,FALSE)</f>
        <v>6.7418329999999997</v>
      </c>
      <c r="G326" s="1">
        <f>VLOOKUP(A326,'ADM Data'!$A$2:$Q$344,12,FALSE)</f>
        <v>40.568517999999997</v>
      </c>
      <c r="H326" s="1">
        <f>VLOOKUP(A326,'ADM Data'!$A$2:$Q$344,13,FALSE)</f>
        <v>1</v>
      </c>
      <c r="I326" s="1">
        <f>VLOOKUP(A326,'ADM Data'!$A$2:$Q$344,14,FALSE)</f>
        <v>0</v>
      </c>
      <c r="J326" s="1">
        <f>VLOOKUP(A326,'ADM Data'!$A$2:$Q$344,15,FALSE)</f>
        <v>1.97546</v>
      </c>
      <c r="K326" s="1">
        <f>VLOOKUP(A326,'ADM Data'!$A$2:$Q$344,16,FALSE)</f>
        <v>3</v>
      </c>
      <c r="L326" s="1">
        <f t="shared" si="40"/>
        <v>13529.73</v>
      </c>
      <c r="M326" s="1">
        <f t="shared" si="41"/>
        <v>206594.81</v>
      </c>
      <c r="N326" s="1">
        <f t="shared" si="42"/>
        <v>12234.67</v>
      </c>
      <c r="O326" s="1">
        <f t="shared" si="43"/>
        <v>0</v>
      </c>
      <c r="P326" s="1">
        <f t="shared" si="44"/>
        <v>43681.84</v>
      </c>
      <c r="Q326" s="1">
        <f t="shared" si="45"/>
        <v>97796.59</v>
      </c>
      <c r="R326" s="1">
        <f t="shared" si="46"/>
        <v>373837.64</v>
      </c>
      <c r="S326" s="6">
        <f t="shared" si="47"/>
        <v>53.285810999999995</v>
      </c>
    </row>
    <row r="327" spans="1:19" x14ac:dyDescent="0.25">
      <c r="A327" t="s">
        <v>730</v>
      </c>
      <c r="B327" t="s">
        <v>2038</v>
      </c>
      <c r="C327" t="s">
        <v>193</v>
      </c>
      <c r="D327" s="12" t="s">
        <v>1088</v>
      </c>
      <c r="E327" s="1">
        <v>0</v>
      </c>
      <c r="F327" s="1">
        <f>VLOOKUP(A327,'ADM Data'!$A$2:$Q$344,11,FALSE)</f>
        <v>5.0216260000000004</v>
      </c>
      <c r="G327" s="1">
        <f>VLOOKUP(A327,'ADM Data'!$A$2:$Q$344,12,FALSE)</f>
        <v>49.294631000000003</v>
      </c>
      <c r="H327" s="1">
        <f>VLOOKUP(A327,'ADM Data'!$A$2:$Q$344,13,FALSE)</f>
        <v>1</v>
      </c>
      <c r="I327" s="1">
        <f>VLOOKUP(A327,'ADM Data'!$A$2:$Q$344,14,FALSE)</f>
        <v>0</v>
      </c>
      <c r="J327" s="1">
        <f>VLOOKUP(A327,'ADM Data'!$A$2:$Q$344,15,FALSE)</f>
        <v>1.8282210000000001</v>
      </c>
      <c r="K327" s="1">
        <f>VLOOKUP(A327,'ADM Data'!$A$2:$Q$344,16,FALSE)</f>
        <v>2.8282210000000001</v>
      </c>
      <c r="L327" s="1">
        <f t="shared" si="40"/>
        <v>10077.56</v>
      </c>
      <c r="M327" s="1">
        <f t="shared" si="41"/>
        <v>251032.46</v>
      </c>
      <c r="N327" s="1">
        <f t="shared" si="42"/>
        <v>12234.67</v>
      </c>
      <c r="O327" s="1">
        <f t="shared" si="43"/>
        <v>0</v>
      </c>
      <c r="P327" s="1">
        <f t="shared" si="44"/>
        <v>40426.06</v>
      </c>
      <c r="Q327" s="1">
        <f t="shared" si="45"/>
        <v>92196.79</v>
      </c>
      <c r="R327" s="1">
        <f t="shared" si="46"/>
        <v>405967.54</v>
      </c>
      <c r="S327" s="6">
        <f t="shared" si="47"/>
        <v>59.972698999999999</v>
      </c>
    </row>
    <row r="328" spans="1:19" x14ac:dyDescent="0.25">
      <c r="A328" t="s">
        <v>732</v>
      </c>
      <c r="B328" t="s">
        <v>2039</v>
      </c>
      <c r="C328" t="s">
        <v>68</v>
      </c>
      <c r="D328" s="12" t="s">
        <v>1088</v>
      </c>
      <c r="E328" s="1">
        <v>0</v>
      </c>
      <c r="F328" s="1">
        <f>VLOOKUP(A328,'ADM Data'!$A$2:$Q$344,11,FALSE)</f>
        <v>0</v>
      </c>
      <c r="G328" s="1">
        <f>VLOOKUP(A328,'ADM Data'!$A$2:$Q$344,12,FALSE)</f>
        <v>2</v>
      </c>
      <c r="H328" s="1">
        <f>VLOOKUP(A328,'ADM Data'!$A$2:$Q$344,13,FALSE)</f>
        <v>0</v>
      </c>
      <c r="I328" s="1">
        <f>VLOOKUP(A328,'ADM Data'!$A$2:$Q$344,14,FALSE)</f>
        <v>0</v>
      </c>
      <c r="J328" s="1">
        <f>VLOOKUP(A328,'ADM Data'!$A$2:$Q$344,15,FALSE)</f>
        <v>6</v>
      </c>
      <c r="K328" s="1">
        <f>VLOOKUP(A328,'ADM Data'!$A$2:$Q$344,16,FALSE)</f>
        <v>44.071554999999996</v>
      </c>
      <c r="L328" s="1">
        <f t="shared" si="40"/>
        <v>0</v>
      </c>
      <c r="M328" s="1">
        <f t="shared" si="41"/>
        <v>10184.98</v>
      </c>
      <c r="N328" s="1">
        <f t="shared" si="42"/>
        <v>0</v>
      </c>
      <c r="O328" s="1">
        <f t="shared" si="43"/>
        <v>0</v>
      </c>
      <c r="P328" s="1">
        <f t="shared" si="44"/>
        <v>132673.44</v>
      </c>
      <c r="Q328" s="1">
        <f t="shared" si="45"/>
        <v>1436682.64</v>
      </c>
      <c r="R328" s="1">
        <f t="shared" si="46"/>
        <v>1579541.0599999998</v>
      </c>
      <c r="S328" s="6">
        <f t="shared" si="47"/>
        <v>52.071554999999996</v>
      </c>
    </row>
    <row r="329" spans="1:19" x14ac:dyDescent="0.25">
      <c r="A329" t="s">
        <v>734</v>
      </c>
      <c r="B329" t="s">
        <v>735</v>
      </c>
      <c r="C329" t="s">
        <v>555</v>
      </c>
      <c r="D329" s="12" t="s">
        <v>1842</v>
      </c>
      <c r="E329" s="1">
        <v>0</v>
      </c>
      <c r="F329" s="1">
        <f>VLOOKUP(A329,'ADM Data'!$A$2:$Q$344,11,FALSE)</f>
        <v>17.120941999999999</v>
      </c>
      <c r="G329" s="1">
        <f>VLOOKUP(A329,'ADM Data'!$A$2:$Q$344,12,FALSE)</f>
        <v>295.74018999999998</v>
      </c>
      <c r="H329" s="1">
        <f>VLOOKUP(A329,'ADM Data'!$A$2:$Q$344,13,FALSE)</f>
        <v>31.14838</v>
      </c>
      <c r="I329" s="1">
        <f>VLOOKUP(A329,'ADM Data'!$A$2:$Q$344,14,FALSE)</f>
        <v>1</v>
      </c>
      <c r="J329" s="1">
        <f>VLOOKUP(A329,'ADM Data'!$A$2:$Q$344,15,FALSE)</f>
        <v>7.6727780000000001</v>
      </c>
      <c r="K329" s="1">
        <f>VLOOKUP(A329,'ADM Data'!$A$2:$Q$344,16,FALSE)</f>
        <v>38.807625999999999</v>
      </c>
      <c r="L329" s="1">
        <f t="shared" si="40"/>
        <v>34358.85</v>
      </c>
      <c r="M329" s="1">
        <f t="shared" si="41"/>
        <v>1506054.2</v>
      </c>
      <c r="N329" s="1">
        <f t="shared" si="42"/>
        <v>381090.15</v>
      </c>
      <c r="O329" s="1">
        <f t="shared" si="43"/>
        <v>16328.277732000002</v>
      </c>
      <c r="P329" s="1">
        <f t="shared" si="44"/>
        <v>169662.31</v>
      </c>
      <c r="Q329" s="1">
        <f t="shared" si="45"/>
        <v>1265084.53</v>
      </c>
      <c r="R329" s="1">
        <f t="shared" si="46"/>
        <v>3372578.3177319998</v>
      </c>
      <c r="S329" s="6">
        <f t="shared" si="47"/>
        <v>391.48991599999999</v>
      </c>
    </row>
    <row r="330" spans="1:19" x14ac:dyDescent="0.25">
      <c r="A330" t="s">
        <v>736</v>
      </c>
      <c r="B330" t="s">
        <v>737</v>
      </c>
      <c r="C330" t="s">
        <v>80</v>
      </c>
      <c r="D330" s="12" t="s">
        <v>1088</v>
      </c>
      <c r="E330" s="1">
        <v>0</v>
      </c>
      <c r="F330" s="1">
        <f>VLOOKUP(A330,'ADM Data'!$A$2:$Q$344,11,FALSE)</f>
        <v>2.939759</v>
      </c>
      <c r="G330" s="1">
        <f>VLOOKUP(A330,'ADM Data'!$A$2:$Q$344,12,FALSE)</f>
        <v>17.391567999999999</v>
      </c>
      <c r="H330" s="1">
        <f>VLOOKUP(A330,'ADM Data'!$A$2:$Q$344,13,FALSE)</f>
        <v>0</v>
      </c>
      <c r="I330" s="1">
        <f>VLOOKUP(A330,'ADM Data'!$A$2:$Q$344,14,FALSE)</f>
        <v>0</v>
      </c>
      <c r="J330" s="1">
        <f>VLOOKUP(A330,'ADM Data'!$A$2:$Q$344,15,FALSE)</f>
        <v>0</v>
      </c>
      <c r="K330" s="1">
        <f>VLOOKUP(A330,'ADM Data'!$A$2:$Q$344,16,FALSE)</f>
        <v>1.6506019999999999</v>
      </c>
      <c r="L330" s="1">
        <f t="shared" si="40"/>
        <v>5899.6</v>
      </c>
      <c r="M330" s="1">
        <f t="shared" si="41"/>
        <v>88566.399999999994</v>
      </c>
      <c r="N330" s="1">
        <f t="shared" si="42"/>
        <v>0</v>
      </c>
      <c r="O330" s="1">
        <f t="shared" si="43"/>
        <v>0</v>
      </c>
      <c r="P330" s="1">
        <f t="shared" si="44"/>
        <v>0</v>
      </c>
      <c r="Q330" s="1">
        <f t="shared" si="45"/>
        <v>53807.75</v>
      </c>
      <c r="R330" s="1">
        <f t="shared" si="46"/>
        <v>148273.75</v>
      </c>
      <c r="S330" s="6">
        <f t="shared" si="47"/>
        <v>21.981928999999997</v>
      </c>
    </row>
    <row r="331" spans="1:19" x14ac:dyDescent="0.25">
      <c r="A331" t="s">
        <v>738</v>
      </c>
      <c r="B331" t="s">
        <v>2040</v>
      </c>
      <c r="C331" t="s">
        <v>98</v>
      </c>
      <c r="D331" s="12" t="s">
        <v>1842</v>
      </c>
      <c r="E331" s="1">
        <v>0</v>
      </c>
      <c r="F331" s="1">
        <f>VLOOKUP(A331,'ADM Data'!$A$2:$Q$344,11,FALSE)</f>
        <v>68.346495000000004</v>
      </c>
      <c r="G331" s="1">
        <f>VLOOKUP(A331,'ADM Data'!$A$2:$Q$344,12,FALSE)</f>
        <v>962.35024199999998</v>
      </c>
      <c r="H331" s="1">
        <f>VLOOKUP(A331,'ADM Data'!$A$2:$Q$344,13,FALSE)</f>
        <v>81.433582999999999</v>
      </c>
      <c r="I331" s="1">
        <f>VLOOKUP(A331,'ADM Data'!$A$2:$Q$344,14,FALSE)</f>
        <v>2.6653910000000001</v>
      </c>
      <c r="J331" s="1">
        <f>VLOOKUP(A331,'ADM Data'!$A$2:$Q$344,15,FALSE)</f>
        <v>32.392448000000002</v>
      </c>
      <c r="K331" s="1">
        <f>VLOOKUP(A331,'ADM Data'!$A$2:$Q$344,16,FALSE)</f>
        <v>149.42584400000001</v>
      </c>
      <c r="L331" s="1">
        <f t="shared" si="40"/>
        <v>137159.94</v>
      </c>
      <c r="M331" s="1">
        <f t="shared" si="41"/>
        <v>4900759.7699999996</v>
      </c>
      <c r="N331" s="1">
        <f t="shared" si="42"/>
        <v>996313.02</v>
      </c>
      <c r="O331" s="1">
        <f t="shared" si="43"/>
        <v>43521.244512373218</v>
      </c>
      <c r="P331" s="1">
        <f t="shared" si="44"/>
        <v>716269.57</v>
      </c>
      <c r="Q331" s="1">
        <f t="shared" si="45"/>
        <v>4871112.8</v>
      </c>
      <c r="R331" s="1">
        <f t="shared" si="46"/>
        <v>11665136.344512373</v>
      </c>
      <c r="S331" s="6">
        <f t="shared" si="47"/>
        <v>1296.6140030000001</v>
      </c>
    </row>
    <row r="332" spans="1:19" x14ac:dyDescent="0.25">
      <c r="A332" t="s">
        <v>740</v>
      </c>
      <c r="B332" t="s">
        <v>2041</v>
      </c>
      <c r="C332" t="s">
        <v>80</v>
      </c>
      <c r="D332" s="12" t="s">
        <v>1088</v>
      </c>
      <c r="E332" s="1">
        <v>0</v>
      </c>
      <c r="F332" s="1">
        <f>VLOOKUP(A332,'ADM Data'!$A$2:$Q$344,11,FALSE)</f>
        <v>1.7625</v>
      </c>
      <c r="G332" s="1">
        <f>VLOOKUP(A332,'ADM Data'!$A$2:$Q$344,12,FALSE)</f>
        <v>6.375</v>
      </c>
      <c r="H332" s="1">
        <f>VLOOKUP(A332,'ADM Data'!$A$2:$Q$344,13,FALSE)</f>
        <v>1</v>
      </c>
      <c r="I332" s="1">
        <f>VLOOKUP(A332,'ADM Data'!$A$2:$Q$344,14,FALSE)</f>
        <v>0</v>
      </c>
      <c r="J332" s="1">
        <f>VLOOKUP(A332,'ADM Data'!$A$2:$Q$344,15,FALSE)</f>
        <v>0</v>
      </c>
      <c r="K332" s="1">
        <f>VLOOKUP(A332,'ADM Data'!$A$2:$Q$344,16,FALSE)</f>
        <v>1</v>
      </c>
      <c r="L332" s="1">
        <f t="shared" si="40"/>
        <v>3537.04</v>
      </c>
      <c r="M332" s="1">
        <f t="shared" si="41"/>
        <v>32464.63</v>
      </c>
      <c r="N332" s="1">
        <f t="shared" si="42"/>
        <v>12234.67</v>
      </c>
      <c r="O332" s="1">
        <f t="shared" si="43"/>
        <v>0</v>
      </c>
      <c r="P332" s="1">
        <f t="shared" si="44"/>
        <v>0</v>
      </c>
      <c r="Q332" s="1">
        <f t="shared" si="45"/>
        <v>32598.86</v>
      </c>
      <c r="R332" s="1">
        <f t="shared" si="46"/>
        <v>80835.199999999997</v>
      </c>
      <c r="S332" s="6">
        <f t="shared" si="47"/>
        <v>10.137499999999999</v>
      </c>
    </row>
    <row r="333" spans="1:19" x14ac:dyDescent="0.25">
      <c r="A333" t="s">
        <v>742</v>
      </c>
      <c r="B333" t="s">
        <v>2042</v>
      </c>
      <c r="C333" t="s">
        <v>80</v>
      </c>
      <c r="D333" s="12" t="s">
        <v>1088</v>
      </c>
      <c r="E333" s="1">
        <v>0</v>
      </c>
      <c r="F333" s="1">
        <f>VLOOKUP(A333,'ADM Data'!$A$2:$Q$344,11,FALSE)</f>
        <v>1</v>
      </c>
      <c r="G333" s="1">
        <f>VLOOKUP(A333,'ADM Data'!$A$2:$Q$344,12,FALSE)</f>
        <v>6.8187499999999996</v>
      </c>
      <c r="H333" s="1">
        <f>VLOOKUP(A333,'ADM Data'!$A$2:$Q$344,13,FALSE)</f>
        <v>0</v>
      </c>
      <c r="I333" s="1">
        <f>VLOOKUP(A333,'ADM Data'!$A$2:$Q$344,14,FALSE)</f>
        <v>0</v>
      </c>
      <c r="J333" s="1">
        <f>VLOOKUP(A333,'ADM Data'!$A$2:$Q$344,15,FALSE)</f>
        <v>0</v>
      </c>
      <c r="K333" s="1">
        <f>VLOOKUP(A333,'ADM Data'!$A$2:$Q$344,16,FALSE)</f>
        <v>1.9624999999999999</v>
      </c>
      <c r="L333" s="1">
        <f t="shared" si="40"/>
        <v>2006.83</v>
      </c>
      <c r="M333" s="1">
        <f t="shared" si="41"/>
        <v>34724.42</v>
      </c>
      <c r="N333" s="1">
        <f t="shared" si="42"/>
        <v>0</v>
      </c>
      <c r="O333" s="1">
        <f t="shared" si="43"/>
        <v>0</v>
      </c>
      <c r="P333" s="1">
        <f t="shared" si="44"/>
        <v>0</v>
      </c>
      <c r="Q333" s="1">
        <f t="shared" si="45"/>
        <v>63975.27</v>
      </c>
      <c r="R333" s="1">
        <f t="shared" si="46"/>
        <v>100706.51999999999</v>
      </c>
      <c r="S333" s="6">
        <f t="shared" si="47"/>
        <v>9.78125</v>
      </c>
    </row>
    <row r="334" spans="1:19" x14ac:dyDescent="0.25">
      <c r="A334" t="s">
        <v>744</v>
      </c>
      <c r="B334" t="s">
        <v>2043</v>
      </c>
      <c r="C334" t="s">
        <v>72</v>
      </c>
      <c r="D334" s="12" t="s">
        <v>1088</v>
      </c>
      <c r="E334" s="1">
        <v>0</v>
      </c>
      <c r="F334" s="1">
        <f>VLOOKUP(A334,'ADM Data'!$A$2:$Q$344,11,FALSE)</f>
        <v>6.508381</v>
      </c>
      <c r="G334" s="1">
        <f>VLOOKUP(A334,'ADM Data'!$A$2:$Q$344,12,FALSE)</f>
        <v>51.508380000000002</v>
      </c>
      <c r="H334" s="1">
        <f>VLOOKUP(A334,'ADM Data'!$A$2:$Q$344,13,FALSE)</f>
        <v>0</v>
      </c>
      <c r="I334" s="1">
        <f>VLOOKUP(A334,'ADM Data'!$A$2:$Q$344,14,FALSE)</f>
        <v>0</v>
      </c>
      <c r="J334" s="1">
        <f>VLOOKUP(A334,'ADM Data'!$A$2:$Q$344,15,FALSE)</f>
        <v>1</v>
      </c>
      <c r="K334" s="1">
        <f>VLOOKUP(A334,'ADM Data'!$A$2:$Q$344,16,FALSE)</f>
        <v>7.977652</v>
      </c>
      <c r="L334" s="1">
        <f t="shared" si="40"/>
        <v>13061.23</v>
      </c>
      <c r="M334" s="1">
        <f t="shared" si="41"/>
        <v>262305.95</v>
      </c>
      <c r="N334" s="1">
        <f t="shared" si="42"/>
        <v>0</v>
      </c>
      <c r="O334" s="1">
        <f t="shared" si="43"/>
        <v>0</v>
      </c>
      <c r="P334" s="1">
        <f t="shared" si="44"/>
        <v>22112.240000000002</v>
      </c>
      <c r="Q334" s="1">
        <f t="shared" si="45"/>
        <v>260062.39</v>
      </c>
      <c r="R334" s="1">
        <f t="shared" si="46"/>
        <v>557541.81000000006</v>
      </c>
      <c r="S334" s="6">
        <f t="shared" si="47"/>
        <v>66.994413000000009</v>
      </c>
    </row>
    <row r="335" spans="1:19" x14ac:dyDescent="0.25">
      <c r="A335" t="s">
        <v>746</v>
      </c>
      <c r="B335" t="s">
        <v>747</v>
      </c>
      <c r="C335" t="s">
        <v>75</v>
      </c>
      <c r="D335" s="12" t="s">
        <v>1088</v>
      </c>
      <c r="E335" s="1">
        <v>0</v>
      </c>
      <c r="F335" s="1">
        <f>VLOOKUP(A335,'ADM Data'!$A$2:$Q$344,11,FALSE)</f>
        <v>0.91089100000000001</v>
      </c>
      <c r="G335" s="1">
        <f>VLOOKUP(A335,'ADM Data'!$A$2:$Q$344,12,FALSE)</f>
        <v>12.579208</v>
      </c>
      <c r="H335" s="1">
        <f>VLOOKUP(A335,'ADM Data'!$A$2:$Q$344,13,FALSE)</f>
        <v>0</v>
      </c>
      <c r="I335" s="1">
        <f>VLOOKUP(A335,'ADM Data'!$A$2:$Q$344,14,FALSE)</f>
        <v>1</v>
      </c>
      <c r="J335" s="1">
        <f>VLOOKUP(A335,'ADM Data'!$A$2:$Q$344,15,FALSE)</f>
        <v>0</v>
      </c>
      <c r="K335" s="1">
        <f>VLOOKUP(A335,'ADM Data'!$A$2:$Q$344,16,FALSE)</f>
        <v>0</v>
      </c>
      <c r="L335" s="1">
        <f t="shared" si="40"/>
        <v>1828.01</v>
      </c>
      <c r="M335" s="1">
        <f t="shared" si="41"/>
        <v>64059.5</v>
      </c>
      <c r="N335" s="1">
        <f t="shared" si="42"/>
        <v>0</v>
      </c>
      <c r="O335" s="1">
        <f t="shared" si="43"/>
        <v>16328.277732000002</v>
      </c>
      <c r="P335" s="1">
        <f t="shared" si="44"/>
        <v>0</v>
      </c>
      <c r="Q335" s="1">
        <f t="shared" si="45"/>
        <v>0</v>
      </c>
      <c r="R335" s="1">
        <f t="shared" si="46"/>
        <v>82215.787731999997</v>
      </c>
      <c r="S335" s="6">
        <f t="shared" si="47"/>
        <v>14.490098999999999</v>
      </c>
    </row>
    <row r="336" spans="1:19" x14ac:dyDescent="0.25">
      <c r="A336" s="118" t="s">
        <v>748</v>
      </c>
      <c r="B336" t="s">
        <v>2044</v>
      </c>
      <c r="C336" t="s">
        <v>93</v>
      </c>
      <c r="D336" s="12" t="s">
        <v>1088</v>
      </c>
      <c r="E336" s="1">
        <v>0</v>
      </c>
      <c r="F336" s="1">
        <f>VLOOKUP(A336,'ADM Data'!$A$2:$Q$344,11,FALSE)</f>
        <v>0</v>
      </c>
      <c r="G336" s="1">
        <f>VLOOKUP(A336,'ADM Data'!$A$2:$Q$344,12,FALSE)</f>
        <v>56.336736000000002</v>
      </c>
      <c r="H336" s="1">
        <f>VLOOKUP(A336,'ADM Data'!$A$2:$Q$344,13,FALSE)</f>
        <v>2.9461080000000002</v>
      </c>
      <c r="I336" s="1">
        <f>VLOOKUP(A336,'ADM Data'!$A$2:$Q$344,14,FALSE)</f>
        <v>0.550898</v>
      </c>
      <c r="J336" s="1">
        <f>VLOOKUP(A336,'ADM Data'!$A$2:$Q$344,15,FALSE)</f>
        <v>0</v>
      </c>
      <c r="K336" s="1">
        <f>VLOOKUP(A336,'ADM Data'!$A$2:$Q$344,16,FALSE)</f>
        <v>6.4251500000000004</v>
      </c>
      <c r="L336" s="1">
        <f t="shared" si="40"/>
        <v>0</v>
      </c>
      <c r="M336" s="1">
        <f t="shared" si="41"/>
        <v>286894.31</v>
      </c>
      <c r="N336" s="1">
        <f t="shared" si="42"/>
        <v>36044.660000000003</v>
      </c>
      <c r="O336" s="1">
        <f t="shared" si="43"/>
        <v>8995.2155460033373</v>
      </c>
      <c r="P336" s="1">
        <f t="shared" si="44"/>
        <v>0</v>
      </c>
      <c r="Q336" s="1">
        <f t="shared" si="45"/>
        <v>209452.59</v>
      </c>
      <c r="R336" s="1">
        <f t="shared" si="46"/>
        <v>541386.77554600325</v>
      </c>
      <c r="S336" s="6">
        <f t="shared" si="47"/>
        <v>66.258892000000003</v>
      </c>
    </row>
    <row r="337" spans="1:19" x14ac:dyDescent="0.25">
      <c r="A337" t="s">
        <v>750</v>
      </c>
      <c r="B337" t="s">
        <v>2045</v>
      </c>
      <c r="C337" t="s">
        <v>752</v>
      </c>
      <c r="D337" s="12" t="s">
        <v>1088</v>
      </c>
      <c r="E337" s="1">
        <v>0</v>
      </c>
      <c r="F337" s="1">
        <f>VLOOKUP(A337,'ADM Data'!$A$2:$Q$344,11,FALSE)</f>
        <v>1.496451</v>
      </c>
      <c r="G337" s="1">
        <f>VLOOKUP(A337,'ADM Data'!$A$2:$Q$344,12,FALSE)</f>
        <v>42.983420000000002</v>
      </c>
      <c r="H337" s="1">
        <f>VLOOKUP(A337,'ADM Data'!$A$2:$Q$344,13,FALSE)</f>
        <v>1.702868</v>
      </c>
      <c r="I337" s="1">
        <f>VLOOKUP(A337,'ADM Data'!$A$2:$Q$344,14,FALSE)</f>
        <v>0.54160799999999998</v>
      </c>
      <c r="J337" s="1">
        <f>VLOOKUP(A337,'ADM Data'!$A$2:$Q$344,15,FALSE)</f>
        <v>0.87776200000000004</v>
      </c>
      <c r="K337" s="1">
        <f>VLOOKUP(A337,'ADM Data'!$A$2:$Q$344,16,FALSE)</f>
        <v>3.181006</v>
      </c>
      <c r="L337" s="1">
        <f t="shared" si="40"/>
        <v>3003.13</v>
      </c>
      <c r="M337" s="1">
        <f t="shared" si="41"/>
        <v>218892.67</v>
      </c>
      <c r="N337" s="1">
        <f t="shared" si="42"/>
        <v>20834.03</v>
      </c>
      <c r="O337" s="1">
        <f t="shared" si="43"/>
        <v>8843.5258458730568</v>
      </c>
      <c r="P337" s="1">
        <f t="shared" si="44"/>
        <v>19409.28</v>
      </c>
      <c r="Q337" s="1">
        <f t="shared" si="45"/>
        <v>103697.18</v>
      </c>
      <c r="R337" s="1">
        <f t="shared" si="46"/>
        <v>374679.81584587303</v>
      </c>
      <c r="S337" s="6">
        <f t="shared" si="47"/>
        <v>50.783114999999995</v>
      </c>
    </row>
    <row r="338" spans="1:19" x14ac:dyDescent="0.25">
      <c r="A338" t="s">
        <v>753</v>
      </c>
      <c r="B338" t="s">
        <v>2046</v>
      </c>
      <c r="C338" t="s">
        <v>98</v>
      </c>
      <c r="D338" s="12" t="s">
        <v>1088</v>
      </c>
      <c r="E338" s="1">
        <v>0</v>
      </c>
      <c r="F338" s="1">
        <f>VLOOKUP(A338,'ADM Data'!$A$2:$Q$344,11,FALSE)</f>
        <v>0</v>
      </c>
      <c r="G338" s="1">
        <f>VLOOKUP(A338,'ADM Data'!$A$2:$Q$344,12,FALSE)</f>
        <v>20.191859999999998</v>
      </c>
      <c r="H338" s="1">
        <f>VLOOKUP(A338,'ADM Data'!$A$2:$Q$344,13,FALSE)</f>
        <v>0.56976700000000002</v>
      </c>
      <c r="I338" s="1">
        <f>VLOOKUP(A338,'ADM Data'!$A$2:$Q$344,14,FALSE)</f>
        <v>0</v>
      </c>
      <c r="J338" s="1">
        <f>VLOOKUP(A338,'ADM Data'!$A$2:$Q$344,15,FALSE)</f>
        <v>0</v>
      </c>
      <c r="K338" s="1">
        <f>VLOOKUP(A338,'ADM Data'!$A$2:$Q$344,16,FALSE)</f>
        <v>0</v>
      </c>
      <c r="L338" s="1">
        <f t="shared" si="40"/>
        <v>0</v>
      </c>
      <c r="M338" s="1">
        <f t="shared" si="41"/>
        <v>102826.86</v>
      </c>
      <c r="N338" s="1">
        <f t="shared" si="42"/>
        <v>6970.91</v>
      </c>
      <c r="O338" s="1">
        <f t="shared" si="43"/>
        <v>0</v>
      </c>
      <c r="P338" s="1">
        <f t="shared" si="44"/>
        <v>0</v>
      </c>
      <c r="Q338" s="1">
        <f t="shared" si="45"/>
        <v>0</v>
      </c>
      <c r="R338" s="1">
        <f t="shared" si="46"/>
        <v>109797.77</v>
      </c>
      <c r="S338" s="6">
        <f t="shared" si="47"/>
        <v>20.761626999999997</v>
      </c>
    </row>
    <row r="339" spans="1:19" x14ac:dyDescent="0.25">
      <c r="A339" t="s">
        <v>755</v>
      </c>
      <c r="B339" t="s">
        <v>756</v>
      </c>
      <c r="C339" t="s">
        <v>757</v>
      </c>
      <c r="D339" s="12" t="s">
        <v>1088</v>
      </c>
      <c r="E339" s="1">
        <v>0</v>
      </c>
      <c r="F339" s="1">
        <f>VLOOKUP(A339,'ADM Data'!$A$2:$Q$344,11,FALSE)</f>
        <v>1</v>
      </c>
      <c r="G339" s="1">
        <f>VLOOKUP(A339,'ADM Data'!$A$2:$Q$344,12,FALSE)</f>
        <v>26.595511999999999</v>
      </c>
      <c r="H339" s="1">
        <f>VLOOKUP(A339,'ADM Data'!$A$2:$Q$344,13,FALSE)</f>
        <v>4.9180219999999997</v>
      </c>
      <c r="I339" s="1">
        <f>VLOOKUP(A339,'ADM Data'!$A$2:$Q$344,14,FALSE)</f>
        <v>0</v>
      </c>
      <c r="J339" s="1">
        <f>VLOOKUP(A339,'ADM Data'!$A$2:$Q$344,15,FALSE)</f>
        <v>0</v>
      </c>
      <c r="K339" s="1">
        <f>VLOOKUP(A339,'ADM Data'!$A$2:$Q$344,16,FALSE)</f>
        <v>1.29772</v>
      </c>
      <c r="L339" s="1">
        <f t="shared" si="40"/>
        <v>2006.83</v>
      </c>
      <c r="M339" s="1">
        <f t="shared" si="41"/>
        <v>135437.4</v>
      </c>
      <c r="N339" s="1">
        <f t="shared" si="42"/>
        <v>60170.38</v>
      </c>
      <c r="O339" s="1">
        <f t="shared" si="43"/>
        <v>0</v>
      </c>
      <c r="P339" s="1">
        <f t="shared" si="44"/>
        <v>0</v>
      </c>
      <c r="Q339" s="1">
        <f t="shared" si="45"/>
        <v>42304.2</v>
      </c>
      <c r="R339" s="1">
        <f t="shared" si="46"/>
        <v>239918.81</v>
      </c>
      <c r="S339" s="6">
        <f t="shared" si="47"/>
        <v>33.811253999999998</v>
      </c>
    </row>
    <row r="340" spans="1:19" x14ac:dyDescent="0.25">
      <c r="A340" t="s">
        <v>758</v>
      </c>
      <c r="B340" t="s">
        <v>2047</v>
      </c>
      <c r="C340" t="s">
        <v>108</v>
      </c>
      <c r="D340" s="12" t="s">
        <v>1842</v>
      </c>
      <c r="E340" s="1">
        <v>0</v>
      </c>
      <c r="F340" s="1">
        <f>VLOOKUP(A340,'ADM Data'!$A$2:$Q$344,11,FALSE)</f>
        <v>0.167797</v>
      </c>
      <c r="G340" s="1">
        <f>VLOOKUP(A340,'ADM Data'!$A$2:$Q$344,12,FALSE)</f>
        <v>13.543334</v>
      </c>
      <c r="H340" s="1">
        <f>VLOOKUP(A340,'ADM Data'!$A$2:$Q$344,13,FALSE)</f>
        <v>0.900509</v>
      </c>
      <c r="I340" s="1">
        <f>VLOOKUP(A340,'ADM Data'!$A$2:$Q$344,14,FALSE)</f>
        <v>0</v>
      </c>
      <c r="J340" s="1">
        <f>VLOOKUP(A340,'ADM Data'!$A$2:$Q$344,15,FALSE)</f>
        <v>0</v>
      </c>
      <c r="K340" s="1">
        <f>VLOOKUP(A340,'ADM Data'!$A$2:$Q$344,16,FALSE)</f>
        <v>0</v>
      </c>
      <c r="L340" s="1">
        <f t="shared" si="40"/>
        <v>336.74</v>
      </c>
      <c r="M340" s="1">
        <f t="shared" si="41"/>
        <v>68969.3</v>
      </c>
      <c r="N340" s="1">
        <f t="shared" si="42"/>
        <v>11017.43</v>
      </c>
      <c r="O340" s="1">
        <f t="shared" si="43"/>
        <v>0</v>
      </c>
      <c r="P340" s="1">
        <f t="shared" si="44"/>
        <v>0</v>
      </c>
      <c r="Q340" s="1">
        <f t="shared" si="45"/>
        <v>0</v>
      </c>
      <c r="R340" s="1">
        <f t="shared" si="46"/>
        <v>80323.47</v>
      </c>
      <c r="S340" s="6">
        <f t="shared" si="47"/>
        <v>14.61164</v>
      </c>
    </row>
    <row r="341" spans="1:19" x14ac:dyDescent="0.25">
      <c r="A341" t="s">
        <v>760</v>
      </c>
      <c r="B341" t="s">
        <v>761</v>
      </c>
      <c r="C341" t="s">
        <v>230</v>
      </c>
      <c r="D341" s="12" t="s">
        <v>1842</v>
      </c>
      <c r="E341" s="1">
        <v>0</v>
      </c>
      <c r="F341" s="1">
        <f>VLOOKUP(A341,'ADM Data'!$A$2:$Q$344,11,FALSE)</f>
        <v>6.6983240000000004</v>
      </c>
      <c r="G341" s="1">
        <f>VLOOKUP(A341,'ADM Data'!$A$2:$Q$344,12,FALSE)</f>
        <v>160.28141400000001</v>
      </c>
      <c r="H341" s="1">
        <f>VLOOKUP(A341,'ADM Data'!$A$2:$Q$344,13,FALSE)</f>
        <v>22.998629000000001</v>
      </c>
      <c r="I341" s="1">
        <f>VLOOKUP(A341,'ADM Data'!$A$2:$Q$344,14,FALSE)</f>
        <v>1</v>
      </c>
      <c r="J341" s="1">
        <f>VLOOKUP(A341,'ADM Data'!$A$2:$Q$344,15,FALSE)</f>
        <v>3.8938540000000001</v>
      </c>
      <c r="K341" s="1">
        <f>VLOOKUP(A341,'ADM Data'!$A$2:$Q$344,16,FALSE)</f>
        <v>17.945914999999999</v>
      </c>
      <c r="L341" s="1">
        <f t="shared" si="40"/>
        <v>13442.41</v>
      </c>
      <c r="M341" s="1">
        <f t="shared" si="41"/>
        <v>816231.63</v>
      </c>
      <c r="N341" s="1">
        <f t="shared" si="42"/>
        <v>281380.64</v>
      </c>
      <c r="O341" s="1">
        <f t="shared" si="43"/>
        <v>16328.277732000002</v>
      </c>
      <c r="P341" s="1">
        <f t="shared" si="44"/>
        <v>86101.83</v>
      </c>
      <c r="Q341" s="1">
        <f t="shared" si="45"/>
        <v>585016.44999999995</v>
      </c>
      <c r="R341" s="1">
        <f t="shared" si="46"/>
        <v>1798501.2377320002</v>
      </c>
      <c r="S341" s="6">
        <f t="shared" si="47"/>
        <v>212.81813600000004</v>
      </c>
    </row>
    <row r="342" spans="1:19" x14ac:dyDescent="0.25">
      <c r="A342" t="s">
        <v>762</v>
      </c>
      <c r="B342" t="s">
        <v>763</v>
      </c>
      <c r="C342" t="s">
        <v>324</v>
      </c>
      <c r="D342" s="12" t="s">
        <v>1842</v>
      </c>
      <c r="E342" s="1">
        <v>0</v>
      </c>
      <c r="F342" s="1">
        <f>VLOOKUP(A342,'ADM Data'!$A$2:$Q$344,11,FALSE)</f>
        <v>0</v>
      </c>
      <c r="G342" s="1">
        <f>VLOOKUP(A342,'ADM Data'!$A$2:$Q$344,12,FALSE)</f>
        <v>26.328419</v>
      </c>
      <c r="H342" s="1">
        <f>VLOOKUP(A342,'ADM Data'!$A$2:$Q$344,13,FALSE)</f>
        <v>3.5434559999999999</v>
      </c>
      <c r="I342" s="1">
        <f>VLOOKUP(A342,'ADM Data'!$A$2:$Q$344,14,FALSE)</f>
        <v>1.1863969999999999</v>
      </c>
      <c r="J342" s="1">
        <f>VLOOKUP(A342,'ADM Data'!$A$2:$Q$344,15,FALSE)</f>
        <v>0.25326100000000001</v>
      </c>
      <c r="K342" s="1">
        <f>VLOOKUP(A342,'ADM Data'!$A$2:$Q$344,16,FALSE)</f>
        <v>1.228216</v>
      </c>
      <c r="L342" s="1">
        <f t="shared" si="40"/>
        <v>0</v>
      </c>
      <c r="M342" s="1">
        <f t="shared" si="41"/>
        <v>134077.23000000001</v>
      </c>
      <c r="N342" s="1">
        <f t="shared" si="42"/>
        <v>43353.01</v>
      </c>
      <c r="O342" s="1">
        <f t="shared" si="43"/>
        <v>19371.819716411606</v>
      </c>
      <c r="P342" s="1">
        <f t="shared" si="44"/>
        <v>5600.17</v>
      </c>
      <c r="Q342" s="1">
        <f t="shared" si="45"/>
        <v>40038.449999999997</v>
      </c>
      <c r="R342" s="1">
        <f t="shared" si="46"/>
        <v>242440.67971641163</v>
      </c>
      <c r="S342" s="6">
        <f t="shared" si="47"/>
        <v>32.539749</v>
      </c>
    </row>
    <row r="343" spans="1:19" x14ac:dyDescent="0.25">
      <c r="A343" t="s">
        <v>764</v>
      </c>
      <c r="B343" t="s">
        <v>2048</v>
      </c>
      <c r="C343" t="s">
        <v>68</v>
      </c>
      <c r="D343" s="12" t="s">
        <v>1088</v>
      </c>
      <c r="E343" s="1">
        <v>0</v>
      </c>
      <c r="F343" s="1">
        <f>VLOOKUP(A343,'ADM Data'!$A$2:$Q$344,11,FALSE)</f>
        <v>0</v>
      </c>
      <c r="G343" s="1">
        <f>VLOOKUP(A343,'ADM Data'!$A$2:$Q$344,12,FALSE)</f>
        <v>56.191343000000003</v>
      </c>
      <c r="H343" s="1">
        <f>VLOOKUP(A343,'ADM Data'!$A$2:$Q$344,13,FALSE)</f>
        <v>14.112470999999999</v>
      </c>
      <c r="I343" s="1">
        <f>VLOOKUP(A343,'ADM Data'!$A$2:$Q$344,14,FALSE)</f>
        <v>0</v>
      </c>
      <c r="J343" s="1">
        <f>VLOOKUP(A343,'ADM Data'!$A$2:$Q$344,15,FALSE)</f>
        <v>0</v>
      </c>
      <c r="K343" s="1">
        <f>VLOOKUP(A343,'ADM Data'!$A$2:$Q$344,16,FALSE)</f>
        <v>0.53846099999999997</v>
      </c>
      <c r="L343" s="1">
        <f t="shared" si="40"/>
        <v>0</v>
      </c>
      <c r="M343" s="1">
        <f t="shared" si="41"/>
        <v>286153.90000000002</v>
      </c>
      <c r="N343" s="1">
        <f t="shared" si="42"/>
        <v>172661.43</v>
      </c>
      <c r="O343" s="1">
        <f t="shared" si="43"/>
        <v>0</v>
      </c>
      <c r="P343" s="1">
        <f t="shared" si="44"/>
        <v>0</v>
      </c>
      <c r="Q343" s="1">
        <f t="shared" si="45"/>
        <v>17553.22</v>
      </c>
      <c r="R343" s="1">
        <f t="shared" si="46"/>
        <v>476368.55000000005</v>
      </c>
      <c r="S343" s="6">
        <f t="shared" si="47"/>
        <v>70.842275000000001</v>
      </c>
    </row>
    <row r="344" spans="1:19" x14ac:dyDescent="0.25">
      <c r="A344" t="s">
        <v>766</v>
      </c>
      <c r="B344" t="s">
        <v>767</v>
      </c>
      <c r="C344" t="s">
        <v>278</v>
      </c>
      <c r="D344" s="12" t="s">
        <v>1088</v>
      </c>
      <c r="E344" s="1">
        <v>0</v>
      </c>
      <c r="F344" s="1">
        <f>VLOOKUP(A344,'ADM Data'!$A$2:$Q$344,11,FALSE)</f>
        <v>0</v>
      </c>
      <c r="G344" s="1">
        <f>VLOOKUP(A344,'ADM Data'!$A$2:$Q$344,12,FALSE)</f>
        <v>71.776599000000004</v>
      </c>
      <c r="H344" s="1">
        <f>VLOOKUP(A344,'ADM Data'!$A$2:$Q$344,13,FALSE)</f>
        <v>23.333334000000001</v>
      </c>
      <c r="I344" s="1">
        <f>VLOOKUP(A344,'ADM Data'!$A$2:$Q$344,14,FALSE)</f>
        <v>0</v>
      </c>
      <c r="J344" s="1">
        <f>VLOOKUP(A344,'ADM Data'!$A$2:$Q$344,15,FALSE)</f>
        <v>14.535714</v>
      </c>
      <c r="K344" s="1">
        <f>VLOOKUP(A344,'ADM Data'!$A$2:$Q$344,16,FALSE)</f>
        <v>4</v>
      </c>
      <c r="L344" s="1">
        <f t="shared" si="40"/>
        <v>0</v>
      </c>
      <c r="M344" s="1">
        <f t="shared" si="41"/>
        <v>365521.67</v>
      </c>
      <c r="N344" s="1">
        <f t="shared" si="42"/>
        <v>285475.64</v>
      </c>
      <c r="O344" s="1">
        <f t="shared" si="43"/>
        <v>0</v>
      </c>
      <c r="P344" s="1">
        <f t="shared" si="44"/>
        <v>321417.19</v>
      </c>
      <c r="Q344" s="1">
        <f t="shared" si="45"/>
        <v>130395.46</v>
      </c>
      <c r="R344" s="1">
        <f t="shared" si="46"/>
        <v>1102809.96</v>
      </c>
      <c r="S344" s="6">
        <f t="shared" si="47"/>
        <v>113.64564700000001</v>
      </c>
    </row>
    <row r="345" spans="1:19" x14ac:dyDescent="0.25">
      <c r="A345" t="s">
        <v>768</v>
      </c>
      <c r="B345" t="s">
        <v>2049</v>
      </c>
      <c r="C345" t="s">
        <v>90</v>
      </c>
      <c r="D345" s="12" t="s">
        <v>1088</v>
      </c>
      <c r="E345" s="1">
        <v>0</v>
      </c>
      <c r="F345" s="1">
        <f>VLOOKUP(A345,'ADM Data'!$A$2:$Q$344,11,FALSE)</f>
        <v>0</v>
      </c>
      <c r="G345" s="1">
        <f>VLOOKUP(A345,'ADM Data'!$A$2:$Q$344,12,FALSE)</f>
        <v>9.5901110000000003</v>
      </c>
      <c r="H345" s="1">
        <f>VLOOKUP(A345,'ADM Data'!$A$2:$Q$344,13,FALSE)</f>
        <v>0</v>
      </c>
      <c r="I345" s="1">
        <f>VLOOKUP(A345,'ADM Data'!$A$2:$Q$344,14,FALSE)</f>
        <v>0</v>
      </c>
      <c r="J345" s="1">
        <f>VLOOKUP(A345,'ADM Data'!$A$2:$Q$344,15,FALSE)</f>
        <v>0</v>
      </c>
      <c r="K345" s="1">
        <f>VLOOKUP(A345,'ADM Data'!$A$2:$Q$344,16,FALSE)</f>
        <v>0</v>
      </c>
      <c r="L345" s="1">
        <f t="shared" si="40"/>
        <v>0</v>
      </c>
      <c r="M345" s="1">
        <f t="shared" si="41"/>
        <v>48837.55</v>
      </c>
      <c r="N345" s="1">
        <f t="shared" si="42"/>
        <v>0</v>
      </c>
      <c r="O345" s="1">
        <f t="shared" si="43"/>
        <v>0</v>
      </c>
      <c r="P345" s="1">
        <f t="shared" si="44"/>
        <v>0</v>
      </c>
      <c r="Q345" s="1">
        <f t="shared" si="45"/>
        <v>0</v>
      </c>
      <c r="R345" s="1">
        <f t="shared" si="46"/>
        <v>48837.55</v>
      </c>
      <c r="S345" s="6">
        <f t="shared" si="47"/>
        <v>9.5901110000000003</v>
      </c>
    </row>
    <row r="346" spans="1:19" x14ac:dyDescent="0.25">
      <c r="A346" t="s">
        <v>770</v>
      </c>
      <c r="B346" t="s">
        <v>2050</v>
      </c>
      <c r="C346" t="s">
        <v>80</v>
      </c>
      <c r="D346" s="12" t="s">
        <v>1088</v>
      </c>
      <c r="E346" s="1">
        <v>0</v>
      </c>
      <c r="F346" s="1">
        <f>VLOOKUP(A346,'ADM Data'!$A$2:$Q$344,11,FALSE)</f>
        <v>0</v>
      </c>
      <c r="G346" s="1">
        <f>VLOOKUP(A346,'ADM Data'!$A$2:$Q$344,12,FALSE)</f>
        <v>21.894735000000001</v>
      </c>
      <c r="H346" s="1">
        <f>VLOOKUP(A346,'ADM Data'!$A$2:$Q$344,13,FALSE)</f>
        <v>3.4561419999999998</v>
      </c>
      <c r="I346" s="1">
        <f>VLOOKUP(A346,'ADM Data'!$A$2:$Q$344,14,FALSE)</f>
        <v>0</v>
      </c>
      <c r="J346" s="1">
        <f>VLOOKUP(A346,'ADM Data'!$A$2:$Q$344,15,FALSE)</f>
        <v>0.28070200000000001</v>
      </c>
      <c r="K346" s="1">
        <f>VLOOKUP(A346,'ADM Data'!$A$2:$Q$344,16,FALSE)</f>
        <v>0</v>
      </c>
      <c r="L346" s="1">
        <f t="shared" si="40"/>
        <v>0</v>
      </c>
      <c r="M346" s="1">
        <f t="shared" si="41"/>
        <v>111498.74</v>
      </c>
      <c r="N346" s="1">
        <f t="shared" si="42"/>
        <v>42284.76</v>
      </c>
      <c r="O346" s="1">
        <f t="shared" si="43"/>
        <v>0</v>
      </c>
      <c r="P346" s="1">
        <f t="shared" si="44"/>
        <v>6206.95</v>
      </c>
      <c r="Q346" s="1">
        <f t="shared" si="45"/>
        <v>0</v>
      </c>
      <c r="R346" s="1">
        <f t="shared" si="46"/>
        <v>159990.45000000001</v>
      </c>
      <c r="S346" s="6">
        <f t="shared" si="47"/>
        <v>25.631579000000002</v>
      </c>
    </row>
    <row r="347" spans="1:19" x14ac:dyDescent="0.25">
      <c r="A347" t="s">
        <v>772</v>
      </c>
      <c r="B347" t="s">
        <v>773</v>
      </c>
      <c r="C347" t="s">
        <v>80</v>
      </c>
      <c r="D347" s="12" t="s">
        <v>1088</v>
      </c>
      <c r="E347" s="1">
        <v>0</v>
      </c>
      <c r="F347" s="1">
        <f>VLOOKUP(A347,'ADM Data'!$A$2:$Q$344,11,FALSE)</f>
        <v>0</v>
      </c>
      <c r="G347" s="1">
        <f>VLOOKUP(A347,'ADM Data'!$A$2:$Q$344,12,FALSE)</f>
        <v>20.897451</v>
      </c>
      <c r="H347" s="1">
        <f>VLOOKUP(A347,'ADM Data'!$A$2:$Q$344,13,FALSE)</f>
        <v>2.2783509999999998</v>
      </c>
      <c r="I347" s="1">
        <f>VLOOKUP(A347,'ADM Data'!$A$2:$Q$344,14,FALSE)</f>
        <v>0</v>
      </c>
      <c r="J347" s="1">
        <f>VLOOKUP(A347,'ADM Data'!$A$2:$Q$344,15,FALSE)</f>
        <v>0</v>
      </c>
      <c r="K347" s="1">
        <f>VLOOKUP(A347,'ADM Data'!$A$2:$Q$344,16,FALSE)</f>
        <v>1</v>
      </c>
      <c r="L347" s="1">
        <f t="shared" si="40"/>
        <v>0</v>
      </c>
      <c r="M347" s="1">
        <f t="shared" si="41"/>
        <v>106420.08</v>
      </c>
      <c r="N347" s="1">
        <f t="shared" si="42"/>
        <v>27874.87</v>
      </c>
      <c r="O347" s="1">
        <f t="shared" si="43"/>
        <v>0</v>
      </c>
      <c r="P347" s="1">
        <f t="shared" si="44"/>
        <v>0</v>
      </c>
      <c r="Q347" s="1">
        <f t="shared" si="45"/>
        <v>32598.86</v>
      </c>
      <c r="R347" s="1">
        <f t="shared" si="46"/>
        <v>166893.81</v>
      </c>
      <c r="S347" s="6">
        <f t="shared" si="47"/>
        <v>24.175802000000001</v>
      </c>
    </row>
    <row r="348" spans="1:19" x14ac:dyDescent="0.25">
      <c r="A348" s="118" t="s">
        <v>1840</v>
      </c>
      <c r="B348" t="s">
        <v>811</v>
      </c>
      <c r="C348" t="s">
        <v>2061</v>
      </c>
      <c r="F348" s="1">
        <f>SUM(F5:F347)</f>
        <v>1364.2989459999999</v>
      </c>
      <c r="G348" s="1">
        <f t="shared" ref="G348:S348" si="48">SUM(G5:G347)</f>
        <v>13900.850003999996</v>
      </c>
      <c r="H348" s="1">
        <f t="shared" si="48"/>
        <v>1424.2374470000002</v>
      </c>
      <c r="I348" s="1">
        <f t="shared" si="48"/>
        <v>59.269633999999996</v>
      </c>
      <c r="J348" s="1">
        <f t="shared" si="48"/>
        <v>333.4067829999999</v>
      </c>
      <c r="K348" s="1">
        <f t="shared" si="48"/>
        <v>2096.7273059999998</v>
      </c>
      <c r="L348" s="1">
        <f t="shared" si="48"/>
        <v>2737918.7300000004</v>
      </c>
      <c r="M348" s="1">
        <f t="shared" si="48"/>
        <v>70789950.929999962</v>
      </c>
      <c r="N348" s="1">
        <f t="shared" si="48"/>
        <v>17425075.180000003</v>
      </c>
      <c r="O348" s="1">
        <f t="shared" si="48"/>
        <v>967771.04502599023</v>
      </c>
      <c r="P348" s="1">
        <f t="shared" si="48"/>
        <v>7372370.6600000029</v>
      </c>
      <c r="Q348" s="1">
        <f t="shared" si="48"/>
        <v>68350928.610000014</v>
      </c>
      <c r="R348" s="1">
        <f t="shared" si="48"/>
        <v>167644015.15502602</v>
      </c>
      <c r="S348" s="1">
        <f t="shared" si="48"/>
        <v>19178.790120000005</v>
      </c>
    </row>
    <row r="354" spans="6:19" x14ac:dyDescent="0.25">
      <c r="F354" s="1"/>
      <c r="G354" s="1"/>
      <c r="H354" s="1"/>
      <c r="I354" s="1"/>
      <c r="J354" s="1"/>
      <c r="K354" s="1"/>
      <c r="L354" s="1"/>
      <c r="M354" s="1"/>
      <c r="N354" s="1"/>
      <c r="O354" s="1"/>
      <c r="P354" s="1"/>
      <c r="Q354" s="1"/>
      <c r="R354" s="1"/>
      <c r="S354" s="1"/>
    </row>
  </sheetData>
  <autoFilter ref="A4:S4" xr:uid="{DC37E71A-25ED-435D-9A29-9D212D5C3417}">
    <sortState xmlns:xlrd2="http://schemas.microsoft.com/office/spreadsheetml/2017/richdata2" ref="A5:S336">
      <sortCondition ref="B4"/>
    </sortState>
  </autoFilter>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950C4-DDB0-4BE6-AAED-589D3934CF43}">
  <dimension ref="A1:AO348"/>
  <sheetViews>
    <sheetView workbookViewId="0">
      <pane xSplit="3" ySplit="4" topLeftCell="AC326" activePane="bottomRight" state="frozen"/>
      <selection pane="topRight" activeCell="D1" sqref="D1"/>
      <selection pane="bottomLeft" activeCell="A3" sqref="A3"/>
      <selection pane="bottomRight" activeCell="AF339" sqref="AF339"/>
    </sheetView>
  </sheetViews>
  <sheetFormatPr defaultRowHeight="15" x14ac:dyDescent="0.25"/>
  <cols>
    <col min="1" max="1" width="7.5703125" bestFit="1" customWidth="1"/>
    <col min="2" max="2" width="46" bestFit="1" customWidth="1"/>
    <col min="3" max="3" width="13.140625" bestFit="1" customWidth="1"/>
    <col min="4" max="4" width="9.140625" style="12"/>
    <col min="5" max="6" width="14.85546875" bestFit="1" customWidth="1"/>
    <col min="7" max="7" width="13.85546875" bestFit="1" customWidth="1"/>
    <col min="8" max="8" width="12.7109375" bestFit="1" customWidth="1"/>
    <col min="9" max="9" width="13.85546875" bestFit="1" customWidth="1"/>
    <col min="10" max="12" width="14.85546875" bestFit="1" customWidth="1"/>
    <col min="13" max="13" width="12.7109375" bestFit="1" customWidth="1"/>
    <col min="14" max="14" width="13.85546875" bestFit="1" customWidth="1"/>
    <col min="15" max="15" width="14.85546875" bestFit="1" customWidth="1"/>
    <col min="16" max="16" width="16.28515625" bestFit="1" customWidth="1"/>
    <col min="17" max="17" width="13.85546875" bestFit="1" customWidth="1"/>
    <col min="18" max="19" width="15.140625" bestFit="1" customWidth="1"/>
    <col min="20" max="20" width="14.85546875" bestFit="1" customWidth="1"/>
    <col min="21" max="21" width="16.42578125" bestFit="1" customWidth="1"/>
    <col min="22" max="22" width="14.85546875" bestFit="1" customWidth="1"/>
    <col min="23" max="23" width="16.42578125" bestFit="1" customWidth="1"/>
    <col min="24" max="25" width="14.28515625" customWidth="1"/>
    <col min="26" max="26" width="16" customWidth="1"/>
    <col min="27" max="27" width="14.85546875" bestFit="1" customWidth="1"/>
    <col min="28" max="28" width="16.42578125" bestFit="1" customWidth="1"/>
    <col min="29" max="32" width="16.42578125" customWidth="1"/>
    <col min="33" max="33" width="14.85546875" bestFit="1" customWidth="1"/>
    <col min="35" max="35" width="14.85546875" bestFit="1" customWidth="1"/>
    <col min="36" max="36" width="18.28515625" bestFit="1" customWidth="1"/>
    <col min="37" max="39" width="14.85546875" customWidth="1"/>
    <col min="40" max="40" width="16.42578125" bestFit="1" customWidth="1"/>
    <col min="41" max="41" width="13.85546875" bestFit="1" customWidth="1"/>
  </cols>
  <sheetData>
    <row r="1" spans="1:41" x14ac:dyDescent="0.25">
      <c r="B1" s="10"/>
      <c r="C1" s="5"/>
      <c r="J1" s="5"/>
    </row>
    <row r="2" spans="1:41" x14ac:dyDescent="0.25">
      <c r="A2">
        <v>1</v>
      </c>
      <c r="B2" s="10">
        <v>2</v>
      </c>
      <c r="C2">
        <v>3</v>
      </c>
      <c r="D2" s="12">
        <v>4</v>
      </c>
      <c r="E2">
        <v>5</v>
      </c>
      <c r="F2" s="10">
        <v>6</v>
      </c>
      <c r="G2">
        <v>7</v>
      </c>
      <c r="H2" s="10">
        <v>8</v>
      </c>
      <c r="I2">
        <v>9</v>
      </c>
      <c r="J2" s="10">
        <v>10</v>
      </c>
      <c r="K2">
        <v>11</v>
      </c>
      <c r="L2" s="10">
        <v>12</v>
      </c>
      <c r="M2">
        <v>13</v>
      </c>
      <c r="N2" s="10">
        <v>14</v>
      </c>
      <c r="O2">
        <v>15</v>
      </c>
      <c r="P2" s="10">
        <v>16</v>
      </c>
      <c r="Q2">
        <v>17</v>
      </c>
      <c r="R2" s="10">
        <v>18</v>
      </c>
      <c r="S2">
        <v>19</v>
      </c>
      <c r="T2" s="10">
        <v>20</v>
      </c>
      <c r="U2">
        <v>21</v>
      </c>
      <c r="V2" s="10">
        <v>22</v>
      </c>
      <c r="W2">
        <v>23</v>
      </c>
      <c r="X2" s="10">
        <v>24</v>
      </c>
      <c r="Y2">
        <v>25</v>
      </c>
      <c r="Z2" s="10">
        <v>26</v>
      </c>
      <c r="AA2">
        <v>27</v>
      </c>
      <c r="AB2" s="10">
        <v>28</v>
      </c>
      <c r="AC2">
        <v>29</v>
      </c>
      <c r="AD2" s="10">
        <v>30</v>
      </c>
      <c r="AE2">
        <v>31</v>
      </c>
      <c r="AF2" s="10">
        <v>32</v>
      </c>
      <c r="AG2">
        <v>33</v>
      </c>
      <c r="AH2" s="10">
        <v>34</v>
      </c>
      <c r="AI2">
        <v>35</v>
      </c>
      <c r="AJ2" s="10">
        <v>36</v>
      </c>
      <c r="AK2">
        <v>37</v>
      </c>
      <c r="AL2" s="10">
        <v>38</v>
      </c>
      <c r="AM2">
        <v>39</v>
      </c>
      <c r="AN2" s="10">
        <v>40</v>
      </c>
      <c r="AO2">
        <v>41</v>
      </c>
    </row>
    <row r="3" spans="1:41" x14ac:dyDescent="0.25">
      <c r="A3" s="12"/>
      <c r="B3" s="12"/>
      <c r="C3" s="12"/>
      <c r="E3" s="12"/>
      <c r="F3" s="12"/>
      <c r="G3" s="12"/>
      <c r="H3" s="12"/>
      <c r="I3" s="12"/>
      <c r="J3" s="12"/>
      <c r="K3" s="12"/>
      <c r="L3" s="12"/>
      <c r="M3" s="115" t="s">
        <v>815</v>
      </c>
      <c r="N3" s="32"/>
      <c r="O3" s="100">
        <v>0.66669999999999996</v>
      </c>
      <c r="P3" s="12"/>
      <c r="Q3" s="12"/>
      <c r="R3" s="12"/>
      <c r="S3" s="12"/>
      <c r="T3" s="12"/>
      <c r="U3" s="12"/>
      <c r="V3" s="12"/>
      <c r="W3" s="12"/>
      <c r="X3" s="12"/>
      <c r="Y3" s="12"/>
      <c r="Z3" s="12"/>
      <c r="AA3" s="12"/>
      <c r="AB3" s="12"/>
      <c r="AC3" s="12"/>
      <c r="AD3" s="12"/>
      <c r="AE3" s="12"/>
      <c r="AF3" s="12"/>
      <c r="AG3" s="12"/>
    </row>
    <row r="4" spans="1:41" s="4" customFormat="1" ht="60" x14ac:dyDescent="0.25">
      <c r="A4" s="4" t="s">
        <v>55</v>
      </c>
      <c r="B4" s="4" t="s">
        <v>56</v>
      </c>
      <c r="C4" s="4" t="s">
        <v>57</v>
      </c>
      <c r="D4" s="3" t="s">
        <v>58</v>
      </c>
      <c r="E4" s="272" t="s">
        <v>816</v>
      </c>
      <c r="F4" s="3" t="s">
        <v>817</v>
      </c>
      <c r="G4" s="4" t="s">
        <v>818</v>
      </c>
      <c r="H4" s="3" t="s">
        <v>819</v>
      </c>
      <c r="I4" s="3" t="s">
        <v>820</v>
      </c>
      <c r="J4" s="3" t="s">
        <v>821</v>
      </c>
      <c r="K4" s="3" t="s">
        <v>822</v>
      </c>
      <c r="L4" s="4" t="s">
        <v>823</v>
      </c>
      <c r="M4" s="3" t="s">
        <v>824</v>
      </c>
      <c r="N4" s="3" t="s">
        <v>825</v>
      </c>
      <c r="O4" s="3" t="s">
        <v>826</v>
      </c>
      <c r="P4" s="3" t="s">
        <v>827</v>
      </c>
      <c r="Q4" s="3" t="s">
        <v>828</v>
      </c>
      <c r="R4" s="3" t="s">
        <v>829</v>
      </c>
      <c r="S4" s="3" t="s">
        <v>830</v>
      </c>
      <c r="T4" s="3" t="s">
        <v>831</v>
      </c>
      <c r="U4" s="3" t="s">
        <v>832</v>
      </c>
      <c r="V4" s="3" t="s">
        <v>833</v>
      </c>
      <c r="W4" s="3" t="s">
        <v>834</v>
      </c>
      <c r="X4" s="3" t="s">
        <v>835</v>
      </c>
      <c r="Y4" s="3" t="s">
        <v>2062</v>
      </c>
      <c r="Z4" s="99" t="s">
        <v>2063</v>
      </c>
      <c r="AA4" s="101" t="s">
        <v>2064</v>
      </c>
      <c r="AB4" s="3" t="s">
        <v>2065</v>
      </c>
      <c r="AC4" s="3" t="s">
        <v>837</v>
      </c>
      <c r="AD4" s="3" t="s">
        <v>838</v>
      </c>
      <c r="AE4" s="3" t="s">
        <v>839</v>
      </c>
      <c r="AF4" s="3" t="s">
        <v>840</v>
      </c>
      <c r="AG4" s="3" t="s">
        <v>841</v>
      </c>
      <c r="AI4" s="4" t="s">
        <v>842</v>
      </c>
      <c r="AJ4" s="4" t="s">
        <v>843</v>
      </c>
      <c r="AK4" s="4" t="s">
        <v>844</v>
      </c>
      <c r="AL4" s="3" t="s">
        <v>845</v>
      </c>
      <c r="AM4" s="3" t="s">
        <v>846</v>
      </c>
      <c r="AN4" s="3" t="s">
        <v>847</v>
      </c>
      <c r="AO4" s="4" t="s">
        <v>2747</v>
      </c>
    </row>
    <row r="5" spans="1:41" x14ac:dyDescent="0.25">
      <c r="A5" t="s">
        <v>66</v>
      </c>
      <c r="B5" t="s">
        <v>67</v>
      </c>
      <c r="C5" t="s">
        <v>68</v>
      </c>
      <c r="D5" s="12" t="s">
        <v>1088</v>
      </c>
      <c r="E5" s="5">
        <v>1646765.4</v>
      </c>
      <c r="F5" s="5">
        <v>333574.53999999998</v>
      </c>
      <c r="G5" s="5">
        <v>143815.54</v>
      </c>
      <c r="H5" s="5">
        <v>0</v>
      </c>
      <c r="I5" s="5">
        <v>137674.44</v>
      </c>
      <c r="J5" s="5">
        <f>VLOOKUP(A5,'Detail SFPR'!$A$5:$E$347,5,FALSE)</f>
        <v>2750158.8207483883</v>
      </c>
      <c r="K5" s="5">
        <f>VLOOKUP(A5,'Detail SFPR'!$A$5:$F$347,6,FALSE)</f>
        <v>576167.51</v>
      </c>
      <c r="L5" s="5">
        <f>VLOOKUP(A5,'Detail SFPR'!$A$5:$G$347,7,FALSE)</f>
        <v>168857.61122039836</v>
      </c>
      <c r="M5" s="5">
        <f>VLOOKUP(A5,'Detail SFPR'!$A$5:$H$347,8,FALSE)</f>
        <v>1845.351845311819</v>
      </c>
      <c r="N5" s="5">
        <f>VLOOKUP(A5,'Detail SFPR'!$A$5:$I$347,9,FALSE)</f>
        <v>77053.800583108517</v>
      </c>
      <c r="O5" s="5">
        <f t="shared" ref="O5" si="0">(J5-E5)*$O$3</f>
        <v>735632.39361295046</v>
      </c>
      <c r="P5" s="5">
        <f t="shared" ref="P5" si="1">(K5-F5)*$O$3</f>
        <v>161736.733099</v>
      </c>
      <c r="Q5" s="5">
        <f t="shared" ref="Q5" si="2">(L5-G5)*$O$3</f>
        <v>16695.548882639585</v>
      </c>
      <c r="R5" s="5">
        <f t="shared" ref="R5" si="3">(M5-H5)*$O$3</f>
        <v>1230.2960752693896</v>
      </c>
      <c r="S5" s="5">
        <f t="shared" ref="S5" si="4">(N5-I5)*$O$3</f>
        <v>-40415.780299241553</v>
      </c>
      <c r="T5" s="5">
        <f t="shared" ref="T5" si="5">E5+F5+G5+H5+I5</f>
        <v>2261829.92</v>
      </c>
      <c r="U5" s="5">
        <f t="shared" ref="U5" si="6">J5+K5+L5+M5+N5</f>
        <v>3574083.0943972073</v>
      </c>
      <c r="V5" s="5">
        <f t="shared" ref="V5" si="7">O5+P5+Q5+R5+S5</f>
        <v>874879.19137061783</v>
      </c>
      <c r="W5" s="5">
        <f t="shared" ref="W5:W68" si="8">MIN(U5,(T5+V5))</f>
        <v>3136709.1113706175</v>
      </c>
      <c r="X5" s="5">
        <f>VLOOKUP(A5,'Detail SFPR'!$A$5:$M$347,13,FALSE)</f>
        <v>0</v>
      </c>
      <c r="Y5" s="5">
        <f>VLOOKUP(A5,'Detail SFPR'!A:W,23,FALSE)</f>
        <v>228678.09640000001</v>
      </c>
      <c r="Z5" s="5">
        <f>VLOOKUP(A5,'Detail SFPR'!$A$5:$S$347,19,FALSE)</f>
        <v>0</v>
      </c>
      <c r="AA5" s="5">
        <f>VLOOKUP(A5,'Detail SFPR'!$A$5:$T$347,20,FALSE)</f>
        <v>348968.07072821271</v>
      </c>
      <c r="AB5" s="5">
        <f t="shared" ref="AB5" si="9">W5+X5+Z5+AA5+Y5</f>
        <v>3714355.2784988303</v>
      </c>
      <c r="AC5" s="5">
        <v>0</v>
      </c>
      <c r="AD5" s="5">
        <v>0</v>
      </c>
      <c r="AE5" s="5">
        <f t="shared" ref="AE5:AE68" si="10">AC5+AD5</f>
        <v>0</v>
      </c>
      <c r="AF5" s="5">
        <f t="shared" ref="AF5:AF68" si="11">AB5+AE5</f>
        <v>3714355.2784988303</v>
      </c>
      <c r="AG5" s="5">
        <f t="shared" ref="AG5:AG68" si="12">IF(U5&lt;(T5+V5),J5,(E5+O5))</f>
        <v>2382397.7936129505</v>
      </c>
      <c r="AH5">
        <v>0</v>
      </c>
      <c r="AI5" s="5">
        <f t="shared" ref="AI5:AI68" si="13">IF(U5&lt;(T5+V5),J5,(E5+O5))</f>
        <v>2382397.7936129505</v>
      </c>
      <c r="AJ5" s="5">
        <f t="shared" ref="AJ5:AJ68" si="14">IF(U5&lt;(T5+V5),K5,(F5+P5))</f>
        <v>495311.27309899998</v>
      </c>
      <c r="AK5" s="5">
        <f t="shared" ref="AK5:AK68" si="15">IF(U5&lt;(T5+V5),L5,(G5+Q5))</f>
        <v>160511.0888826396</v>
      </c>
      <c r="AL5" s="5">
        <f t="shared" ref="AL5:AL68" si="16">IF(U5&lt;(T5+V5),M5,(H5+R5))</f>
        <v>1230.2960752693896</v>
      </c>
      <c r="AM5" s="5">
        <f t="shared" ref="AM5:AM68" si="17">IF(U5&lt;(T5+V5),N5,(I5+S5))</f>
        <v>97258.65970075845</v>
      </c>
      <c r="AN5" s="5">
        <f t="shared" ref="AN5:AN68" si="18">AI5+AJ5+AK5+AL5+AM5</f>
        <v>3136709.111370618</v>
      </c>
      <c r="AO5" s="5">
        <f>VLOOKUP(A5,'Base Cost'!$A$5:$AF$348,32,FALSE)</f>
        <v>127359.01562496055</v>
      </c>
    </row>
    <row r="6" spans="1:41" x14ac:dyDescent="0.25">
      <c r="A6" t="s">
        <v>70</v>
      </c>
      <c r="B6" t="s">
        <v>71</v>
      </c>
      <c r="C6" t="s">
        <v>72</v>
      </c>
      <c r="D6" s="12" t="s">
        <v>1088</v>
      </c>
      <c r="E6" s="5">
        <v>4781696.01</v>
      </c>
      <c r="F6" s="5">
        <v>671743.81</v>
      </c>
      <c r="G6" s="5">
        <v>421866.91</v>
      </c>
      <c r="H6" s="5">
        <v>74696.91</v>
      </c>
      <c r="I6" s="5">
        <v>0</v>
      </c>
      <c r="J6" s="5">
        <f>VLOOKUP(A6,'Detail SFPR'!$A$5:$E$347,5,FALSE)</f>
        <v>6392946.5673793126</v>
      </c>
      <c r="K6" s="5">
        <f>VLOOKUP(A6,'Detail SFPR'!$A$5:$F$347,6,FALSE)</f>
        <v>768939.99</v>
      </c>
      <c r="L6" s="5">
        <f>VLOOKUP(A6,'Detail SFPR'!$A$5:$G$347,7,FALSE)</f>
        <v>674788.65535265615</v>
      </c>
      <c r="M6" s="5">
        <f>VLOOKUP(A6,'Detail SFPR'!$A$5:$H$347,8,FALSE)</f>
        <v>167202.29288921741</v>
      </c>
      <c r="N6" s="5">
        <f>VLOOKUP(A6,'Detail SFPR'!$A$5:$I$347,9,FALSE)</f>
        <v>0</v>
      </c>
      <c r="O6" s="5">
        <f t="shared" ref="O6:O69" si="19">(J6-E6)*$O$3</f>
        <v>1074220.7466047879</v>
      </c>
      <c r="P6" s="5">
        <f t="shared" ref="P6:P69" si="20">(K6-F6)*$O$3</f>
        <v>64800.693205999953</v>
      </c>
      <c r="Q6" s="5">
        <f t="shared" ref="Q6:Q69" si="21">(L6-G6)*$O$3</f>
        <v>168622.92762661586</v>
      </c>
      <c r="R6" s="5">
        <f t="shared" ref="R6:R69" si="22">(M6-H6)*$O$3</f>
        <v>61673.338772241244</v>
      </c>
      <c r="S6" s="5">
        <f t="shared" ref="S6:S69" si="23">(N6-I6)*$O$3</f>
        <v>0</v>
      </c>
      <c r="T6" s="5">
        <f t="shared" ref="T6:T69" si="24">E6+F6+G6+H6+I6</f>
        <v>5950003.6400000006</v>
      </c>
      <c r="U6" s="5">
        <f t="shared" ref="U6:U69" si="25">J6+K6+L6+M6+N6</f>
        <v>8003877.5056211865</v>
      </c>
      <c r="V6" s="5">
        <f t="shared" ref="V6:V69" si="26">O6+P6+Q6+R6+S6</f>
        <v>1369317.7062096449</v>
      </c>
      <c r="W6" s="5">
        <f t="shared" si="8"/>
        <v>7319321.3462096453</v>
      </c>
      <c r="X6" s="5">
        <f>VLOOKUP(A6,'Detail SFPR'!$A$5:$M$347,13,FALSE)</f>
        <v>0</v>
      </c>
      <c r="Y6" s="5">
        <f>VLOOKUP(A6,'Detail SFPR'!A:W,23,FALSE)</f>
        <v>507396.21984999999</v>
      </c>
      <c r="Z6" s="5">
        <f>VLOOKUP(A6,'Detail SFPR'!$A$5:$S$347,19,FALSE)</f>
        <v>0</v>
      </c>
      <c r="AA6" s="5">
        <f>VLOOKUP(A6,'Detail SFPR'!$A$5:$T$347,20,FALSE)</f>
        <v>774298.38153857645</v>
      </c>
      <c r="AB6" s="5">
        <f t="shared" ref="AB6:AB69" si="27">W6+X6+Z6+AA6+Y6</f>
        <v>8601015.9475982226</v>
      </c>
      <c r="AC6" s="5">
        <v>0</v>
      </c>
      <c r="AD6" s="5">
        <v>0</v>
      </c>
      <c r="AE6" s="5">
        <f t="shared" si="10"/>
        <v>0</v>
      </c>
      <c r="AF6" s="5">
        <f t="shared" si="11"/>
        <v>8601015.9475982226</v>
      </c>
      <c r="AG6" s="5">
        <f t="shared" si="12"/>
        <v>5855916.7566047879</v>
      </c>
      <c r="AH6">
        <v>0</v>
      </c>
      <c r="AI6" s="5">
        <f t="shared" si="13"/>
        <v>5855916.7566047879</v>
      </c>
      <c r="AJ6" s="5">
        <f t="shared" si="14"/>
        <v>736544.50320599996</v>
      </c>
      <c r="AK6" s="5">
        <f t="shared" si="15"/>
        <v>590489.83762661577</v>
      </c>
      <c r="AL6" s="5">
        <f t="shared" si="16"/>
        <v>136370.24877224123</v>
      </c>
      <c r="AM6" s="5">
        <f t="shared" si="17"/>
        <v>0</v>
      </c>
      <c r="AN6" s="5">
        <f t="shared" si="18"/>
        <v>7319321.3462096443</v>
      </c>
      <c r="AO6" s="5">
        <f>VLOOKUP(A6,'Base Cost'!$A$5:$AF$348,32,FALSE)</f>
        <v>298806.24459195952</v>
      </c>
    </row>
    <row r="7" spans="1:41" x14ac:dyDescent="0.25">
      <c r="A7" t="s">
        <v>73</v>
      </c>
      <c r="B7" t="s">
        <v>74</v>
      </c>
      <c r="C7" t="s">
        <v>75</v>
      </c>
      <c r="D7" s="12" t="s">
        <v>1088</v>
      </c>
      <c r="E7" s="5">
        <v>3376346</v>
      </c>
      <c r="F7" s="5">
        <v>405832.79</v>
      </c>
      <c r="G7" s="5">
        <v>344643.45</v>
      </c>
      <c r="H7" s="5">
        <v>2272</v>
      </c>
      <c r="I7" s="5">
        <v>0</v>
      </c>
      <c r="J7" s="5">
        <f>VLOOKUP(A7,'Detail SFPR'!$A$5:$E$347,5,FALSE)</f>
        <v>2875353.5313046463</v>
      </c>
      <c r="K7" s="5">
        <f>VLOOKUP(A7,'Detail SFPR'!$A$5:$F$347,6,FALSE)</f>
        <v>471481.33999999997</v>
      </c>
      <c r="L7" s="5">
        <f>VLOOKUP(A7,'Detail SFPR'!$A$5:$G$347,7,FALSE)</f>
        <v>412854.32691111136</v>
      </c>
      <c r="M7" s="5">
        <f>VLOOKUP(A7,'Detail SFPR'!$A$5:$H$347,8,FALSE)</f>
        <v>3294.6660136</v>
      </c>
      <c r="N7" s="5">
        <f>VLOOKUP(A7,'Detail SFPR'!$A$5:$I$347,9,FALSE)</f>
        <v>0</v>
      </c>
      <c r="O7" s="5">
        <f t="shared" si="19"/>
        <v>-334011.67887919227</v>
      </c>
      <c r="P7" s="5">
        <f t="shared" si="20"/>
        <v>43767.888284999986</v>
      </c>
      <c r="Q7" s="5">
        <f t="shared" si="21"/>
        <v>45476.191636637937</v>
      </c>
      <c r="R7" s="5">
        <f t="shared" si="22"/>
        <v>681.81143126712004</v>
      </c>
      <c r="S7" s="5">
        <f t="shared" si="23"/>
        <v>0</v>
      </c>
      <c r="T7" s="5">
        <f t="shared" si="24"/>
        <v>4129094.24</v>
      </c>
      <c r="U7" s="5">
        <f t="shared" si="25"/>
        <v>3762983.8642293573</v>
      </c>
      <c r="V7" s="5">
        <f t="shared" si="26"/>
        <v>-244085.78752628723</v>
      </c>
      <c r="W7" s="5">
        <f t="shared" si="8"/>
        <v>3762983.8642293573</v>
      </c>
      <c r="X7" s="5">
        <f>VLOOKUP(A7,'Detail SFPR'!$A$5:$M$347,13,FALSE)</f>
        <v>155306.76</v>
      </c>
      <c r="Y7" s="5">
        <f>VLOOKUP(A7,'Detail SFPR'!A:W,23,FALSE)</f>
        <v>228928.70259999999</v>
      </c>
      <c r="Z7" s="5">
        <f>VLOOKUP(A7,'Detail SFPR'!$A$5:$S$347,19,FALSE)</f>
        <v>0</v>
      </c>
      <c r="AA7" s="5">
        <f>VLOOKUP(A7,'Detail SFPR'!$A$5:$T$347,20,FALSE)</f>
        <v>349350.50159283535</v>
      </c>
      <c r="AB7" s="5">
        <f t="shared" si="27"/>
        <v>4496569.8284221934</v>
      </c>
      <c r="AC7" s="5">
        <v>0</v>
      </c>
      <c r="AD7" s="5">
        <v>0</v>
      </c>
      <c r="AE7" s="5">
        <f t="shared" si="10"/>
        <v>0</v>
      </c>
      <c r="AF7" s="5">
        <f t="shared" si="11"/>
        <v>4496569.8284221934</v>
      </c>
      <c r="AG7" s="5">
        <f t="shared" si="12"/>
        <v>2875353.5313046463</v>
      </c>
      <c r="AH7">
        <v>0</v>
      </c>
      <c r="AI7" s="5">
        <f t="shared" si="13"/>
        <v>2875353.5313046463</v>
      </c>
      <c r="AJ7" s="5">
        <f t="shared" si="14"/>
        <v>471481.33999999997</v>
      </c>
      <c r="AK7" s="5">
        <f t="shared" si="15"/>
        <v>412854.32691111136</v>
      </c>
      <c r="AL7" s="5">
        <f t="shared" si="16"/>
        <v>3294.6660136</v>
      </c>
      <c r="AM7" s="5">
        <f t="shared" si="17"/>
        <v>0</v>
      </c>
      <c r="AN7" s="5">
        <f t="shared" si="18"/>
        <v>3762983.8642293573</v>
      </c>
      <c r="AO7" s="5">
        <f>VLOOKUP(A7,'Base Cost'!$A$5:$AF$348,32,FALSE)</f>
        <v>147180.02389155998</v>
      </c>
    </row>
    <row r="8" spans="1:41" x14ac:dyDescent="0.25">
      <c r="A8" t="s">
        <v>76</v>
      </c>
      <c r="B8" t="s">
        <v>77</v>
      </c>
      <c r="C8" t="s">
        <v>68</v>
      </c>
      <c r="D8" s="12" t="s">
        <v>1088</v>
      </c>
      <c r="E8" s="5">
        <v>2346094.34</v>
      </c>
      <c r="F8" s="5">
        <v>559687.01</v>
      </c>
      <c r="G8" s="5">
        <v>166070.04999999999</v>
      </c>
      <c r="H8" s="5">
        <v>0</v>
      </c>
      <c r="I8" s="5">
        <v>0</v>
      </c>
      <c r="J8" s="5">
        <f>VLOOKUP(A8,'Detail SFPR'!$A$5:$E$347,5,FALSE)</f>
        <v>2631654.6746444609</v>
      </c>
      <c r="K8" s="5">
        <f>VLOOKUP(A8,'Detail SFPR'!$A$5:$F$347,6,FALSE)</f>
        <v>680060.99</v>
      </c>
      <c r="L8" s="5">
        <f>VLOOKUP(A8,'Detail SFPR'!$A$5:$G$347,7,FALSE)</f>
        <v>186792.93169386964</v>
      </c>
      <c r="M8" s="5">
        <f>VLOOKUP(A8,'Detail SFPR'!$A$5:$H$347,8,FALSE)</f>
        <v>0</v>
      </c>
      <c r="N8" s="5">
        <f>VLOOKUP(A8,'Detail SFPR'!$A$5:$I$347,9,FALSE)</f>
        <v>0</v>
      </c>
      <c r="O8" s="5">
        <f t="shared" si="19"/>
        <v>190383.07510746218</v>
      </c>
      <c r="P8" s="5">
        <f t="shared" si="20"/>
        <v>80253.332465999978</v>
      </c>
      <c r="Q8" s="5">
        <f t="shared" si="21"/>
        <v>13815.945225302898</v>
      </c>
      <c r="R8" s="5">
        <f t="shared" si="22"/>
        <v>0</v>
      </c>
      <c r="S8" s="5">
        <f t="shared" si="23"/>
        <v>0</v>
      </c>
      <c r="T8" s="5">
        <f t="shared" si="24"/>
        <v>3071851.3999999994</v>
      </c>
      <c r="U8" s="5">
        <f t="shared" si="25"/>
        <v>3498508.5963383308</v>
      </c>
      <c r="V8" s="5">
        <f t="shared" si="26"/>
        <v>284452.35279876506</v>
      </c>
      <c r="W8" s="5">
        <f t="shared" si="8"/>
        <v>3356303.7527987645</v>
      </c>
      <c r="X8" s="5">
        <f>VLOOKUP(A8,'Detail SFPR'!$A$5:$M$347,13,FALSE)</f>
        <v>0</v>
      </c>
      <c r="Y8" s="5">
        <f>VLOOKUP(A8,'Detail SFPR'!A:W,23,FALSE)</f>
        <v>210488.29490000001</v>
      </c>
      <c r="Z8" s="5">
        <f>VLOOKUP(A8,'Detail SFPR'!$A$5:$S$347,19,FALSE)</f>
        <v>0</v>
      </c>
      <c r="AA8" s="5">
        <f>VLOOKUP(A8,'Detail SFPR'!$A$5:$T$347,20,FALSE)</f>
        <v>321210.01240818488</v>
      </c>
      <c r="AB8" s="5">
        <f t="shared" si="27"/>
        <v>3888002.0601069494</v>
      </c>
      <c r="AC8" s="5">
        <v>0</v>
      </c>
      <c r="AD8" s="5">
        <v>0</v>
      </c>
      <c r="AE8" s="5">
        <f t="shared" si="10"/>
        <v>0</v>
      </c>
      <c r="AF8" s="5">
        <f t="shared" si="11"/>
        <v>3888002.0601069494</v>
      </c>
      <c r="AG8" s="5">
        <f t="shared" si="12"/>
        <v>2536477.4151074621</v>
      </c>
      <c r="AH8">
        <v>0</v>
      </c>
      <c r="AI8" s="5">
        <f t="shared" si="13"/>
        <v>2536477.4151074621</v>
      </c>
      <c r="AJ8" s="5">
        <f t="shared" si="14"/>
        <v>639940.342466</v>
      </c>
      <c r="AK8" s="5">
        <f t="shared" si="15"/>
        <v>179885.99522530288</v>
      </c>
      <c r="AL8" s="5">
        <f t="shared" si="16"/>
        <v>0</v>
      </c>
      <c r="AM8" s="5">
        <f t="shared" si="17"/>
        <v>0</v>
      </c>
      <c r="AN8" s="5">
        <f t="shared" si="18"/>
        <v>3356303.752798765</v>
      </c>
      <c r="AO8" s="5">
        <f>VLOOKUP(A8,'Base Cost'!$A$5:$AF$348,32,FALSE)</f>
        <v>130430.35345792715</v>
      </c>
    </row>
    <row r="9" spans="1:41" x14ac:dyDescent="0.25">
      <c r="A9" t="s">
        <v>78</v>
      </c>
      <c r="B9" t="s">
        <v>1841</v>
      </c>
      <c r="C9" t="s">
        <v>80</v>
      </c>
      <c r="D9" s="12" t="s">
        <v>1842</v>
      </c>
      <c r="E9" s="5">
        <v>24969691.989999998</v>
      </c>
      <c r="F9" s="5">
        <v>4054492.16</v>
      </c>
      <c r="G9" s="5">
        <v>0</v>
      </c>
      <c r="H9" s="5">
        <v>0</v>
      </c>
      <c r="I9" s="5">
        <v>1217268.32</v>
      </c>
      <c r="J9" s="5">
        <f>VLOOKUP(A9,'Detail SFPR'!$A$5:$E$347,5,FALSE)</f>
        <v>39299318.536577441</v>
      </c>
      <c r="K9" s="5">
        <f>VLOOKUP(A9,'Detail SFPR'!$A$5:$F$347,6,FALSE)</f>
        <v>7821196.0428151842</v>
      </c>
      <c r="L9" s="5">
        <f>VLOOKUP(A9,'Detail SFPR'!$A$5:$G$347,7,FALSE)</f>
        <v>0</v>
      </c>
      <c r="M9" s="5">
        <f>VLOOKUP(A9,'Detail SFPR'!$A$5:$H$347,8,FALSE)</f>
        <v>40362.045037137927</v>
      </c>
      <c r="N9" s="5">
        <f>VLOOKUP(A9,'Detail SFPR'!$A$5:$I$347,9,FALSE)</f>
        <v>247152.82749699921</v>
      </c>
      <c r="O9" s="5">
        <f t="shared" si="19"/>
        <v>9553562.0186031796</v>
      </c>
      <c r="P9" s="5">
        <f t="shared" si="20"/>
        <v>2511261.478672883</v>
      </c>
      <c r="Q9" s="5">
        <f t="shared" si="21"/>
        <v>0</v>
      </c>
      <c r="R9" s="5">
        <f t="shared" si="22"/>
        <v>26909.375426259852</v>
      </c>
      <c r="S9" s="5">
        <f t="shared" si="23"/>
        <v>-646775.99885175063</v>
      </c>
      <c r="T9" s="5">
        <f t="shared" si="24"/>
        <v>30241452.469999999</v>
      </c>
      <c r="U9" s="5">
        <f t="shared" si="25"/>
        <v>47408029.45192676</v>
      </c>
      <c r="V9" s="5">
        <f t="shared" si="26"/>
        <v>11444956.873850573</v>
      </c>
      <c r="W9" s="5">
        <f t="shared" si="8"/>
        <v>41686409.343850568</v>
      </c>
      <c r="X9" s="5">
        <f>VLOOKUP(A9,'Detail SFPR'!$A$5:$M$347,13,FALSE)</f>
        <v>0</v>
      </c>
      <c r="Y9" s="5">
        <f>VLOOKUP(A9,'Detail SFPR'!A:W,23,FALSE)</f>
        <v>0</v>
      </c>
      <c r="Z9" s="5">
        <f>VLOOKUP(A9,'Detail SFPR'!$A$5:$S$347,19,FALSE)</f>
        <v>0</v>
      </c>
      <c r="AA9" s="5">
        <f>VLOOKUP(A9,'Detail SFPR'!$A$5:$T$347,20,FALSE)</f>
        <v>122342.38256138493</v>
      </c>
      <c r="AB9" s="5">
        <f t="shared" si="27"/>
        <v>41808751.726411954</v>
      </c>
      <c r="AC9" s="5">
        <v>0</v>
      </c>
      <c r="AD9" s="5">
        <v>0</v>
      </c>
      <c r="AE9" s="5">
        <f t="shared" si="10"/>
        <v>0</v>
      </c>
      <c r="AF9" s="5">
        <f t="shared" si="11"/>
        <v>41808751.726411954</v>
      </c>
      <c r="AG9" s="5">
        <f t="shared" si="12"/>
        <v>34523254.008603178</v>
      </c>
      <c r="AH9">
        <v>0</v>
      </c>
      <c r="AI9" s="5">
        <f t="shared" si="13"/>
        <v>34523254.008603178</v>
      </c>
      <c r="AJ9" s="5">
        <f t="shared" si="14"/>
        <v>6565753.6386728827</v>
      </c>
      <c r="AK9" s="5">
        <f t="shared" si="15"/>
        <v>0</v>
      </c>
      <c r="AL9" s="5">
        <f t="shared" si="16"/>
        <v>26909.375426259852</v>
      </c>
      <c r="AM9" s="5">
        <f t="shared" si="17"/>
        <v>570492.32114824944</v>
      </c>
      <c r="AN9" s="5">
        <f t="shared" si="18"/>
        <v>41686409.343850568</v>
      </c>
      <c r="AO9" s="5">
        <f>VLOOKUP(A9,'Base Cost'!$A$5:$AF$348,32,FALSE)</f>
        <v>1811136.2671957912</v>
      </c>
    </row>
    <row r="10" spans="1:41" x14ac:dyDescent="0.25">
      <c r="A10" t="s">
        <v>82</v>
      </c>
      <c r="B10" t="s">
        <v>1843</v>
      </c>
      <c r="C10" t="s">
        <v>84</v>
      </c>
      <c r="D10" s="12" t="s">
        <v>1842</v>
      </c>
      <c r="E10" s="5">
        <v>2703152.35</v>
      </c>
      <c r="F10" s="5">
        <v>333035.57</v>
      </c>
      <c r="G10" s="5">
        <v>0</v>
      </c>
      <c r="H10" s="5">
        <v>0</v>
      </c>
      <c r="I10" s="5">
        <v>0</v>
      </c>
      <c r="J10" s="5">
        <f>VLOOKUP(A10,'Detail SFPR'!$A$5:$E$347,5,FALSE)</f>
        <v>5645168.0387656512</v>
      </c>
      <c r="K10" s="5">
        <f>VLOOKUP(A10,'Detail SFPR'!$A$5:$F$347,6,FALSE)</f>
        <v>974977.38897400792</v>
      </c>
      <c r="L10" s="5">
        <f>VLOOKUP(A10,'Detail SFPR'!$A$5:$G$347,7,FALSE)</f>
        <v>0</v>
      </c>
      <c r="M10" s="5">
        <f>VLOOKUP(A10,'Detail SFPR'!$A$5:$H$347,8,FALSE)</f>
        <v>20338.697746889251</v>
      </c>
      <c r="N10" s="5">
        <f>VLOOKUP(A10,'Detail SFPR'!$A$5:$I$347,9,FALSE)</f>
        <v>0</v>
      </c>
      <c r="O10" s="5">
        <f t="shared" si="19"/>
        <v>1961441.8597000595</v>
      </c>
      <c r="P10" s="5">
        <f t="shared" si="20"/>
        <v>427982.61070997099</v>
      </c>
      <c r="Q10" s="5">
        <f t="shared" si="21"/>
        <v>0</v>
      </c>
      <c r="R10" s="5">
        <f t="shared" si="22"/>
        <v>13559.809787851063</v>
      </c>
      <c r="S10" s="5">
        <f t="shared" si="23"/>
        <v>0</v>
      </c>
      <c r="T10" s="5">
        <f t="shared" si="24"/>
        <v>3036187.92</v>
      </c>
      <c r="U10" s="5">
        <f t="shared" si="25"/>
        <v>6640484.125486549</v>
      </c>
      <c r="V10" s="5">
        <f t="shared" si="26"/>
        <v>2402984.2801978816</v>
      </c>
      <c r="W10" s="5">
        <f t="shared" si="8"/>
        <v>5439172.2001978811</v>
      </c>
      <c r="X10" s="5">
        <f>VLOOKUP(A10,'Detail SFPR'!$A$5:$M$347,13,FALSE)</f>
        <v>0</v>
      </c>
      <c r="Y10" s="5">
        <f>VLOOKUP(A10,'Detail SFPR'!A:W,23,FALSE)</f>
        <v>0</v>
      </c>
      <c r="Z10" s="5">
        <f>VLOOKUP(A10,'Detail SFPR'!$A$5:$S$347,19,FALSE)</f>
        <v>0</v>
      </c>
      <c r="AA10" s="5">
        <f>VLOOKUP(A10,'Detail SFPR'!$A$5:$T$347,20,FALSE)</f>
        <v>17998.277026847732</v>
      </c>
      <c r="AB10" s="5">
        <f t="shared" si="27"/>
        <v>5457170.477224729</v>
      </c>
      <c r="AC10" s="5">
        <v>0</v>
      </c>
      <c r="AD10" s="5">
        <v>0</v>
      </c>
      <c r="AE10" s="5">
        <f t="shared" si="10"/>
        <v>0</v>
      </c>
      <c r="AF10" s="5">
        <f t="shared" si="11"/>
        <v>5457170.477224729</v>
      </c>
      <c r="AG10" s="5">
        <f t="shared" si="12"/>
        <v>4664594.2097000591</v>
      </c>
      <c r="AH10">
        <v>0</v>
      </c>
      <c r="AI10" s="5">
        <f t="shared" si="13"/>
        <v>4664594.2097000591</v>
      </c>
      <c r="AJ10" s="5">
        <f t="shared" si="14"/>
        <v>761018.180709971</v>
      </c>
      <c r="AK10" s="5">
        <f t="shared" si="15"/>
        <v>0</v>
      </c>
      <c r="AL10" s="5">
        <f t="shared" si="16"/>
        <v>13559.809787851063</v>
      </c>
      <c r="AM10" s="5">
        <f t="shared" si="17"/>
        <v>0</v>
      </c>
      <c r="AN10" s="5">
        <f t="shared" si="18"/>
        <v>5439172.2001978811</v>
      </c>
      <c r="AO10" s="5">
        <f>VLOOKUP(A10,'Base Cost'!$A$5:$AF$348,32,FALSE)</f>
        <v>250619.82143598844</v>
      </c>
    </row>
    <row r="11" spans="1:41" x14ac:dyDescent="0.25">
      <c r="A11" t="s">
        <v>85</v>
      </c>
      <c r="B11" t="s">
        <v>86</v>
      </c>
      <c r="C11" t="s">
        <v>87</v>
      </c>
      <c r="D11" s="12" t="s">
        <v>1842</v>
      </c>
      <c r="E11" s="5">
        <v>2376987.0299999998</v>
      </c>
      <c r="F11" s="5">
        <v>394947.35</v>
      </c>
      <c r="G11" s="5">
        <v>0</v>
      </c>
      <c r="H11" s="5">
        <v>0</v>
      </c>
      <c r="I11" s="5">
        <v>0</v>
      </c>
      <c r="J11" s="5">
        <f>VLOOKUP(A11,'Detail SFPR'!$A$5:$E$347,5,FALSE)</f>
        <v>3153534.3921718462</v>
      </c>
      <c r="K11" s="5">
        <f>VLOOKUP(A11,'Detail SFPR'!$A$5:$F$347,6,FALSE)</f>
        <v>544982.94000000006</v>
      </c>
      <c r="L11" s="5">
        <f>VLOOKUP(A11,'Detail SFPR'!$A$5:$G$347,7,FALSE)</f>
        <v>0</v>
      </c>
      <c r="M11" s="5">
        <f>VLOOKUP(A11,'Detail SFPR'!$A$5:$H$347,8,FALSE)</f>
        <v>5651.6958306398856</v>
      </c>
      <c r="N11" s="5">
        <f>VLOOKUP(A11,'Detail SFPR'!$A$5:$I$347,9,FALSE)</f>
        <v>0</v>
      </c>
      <c r="O11" s="5">
        <f t="shared" si="19"/>
        <v>517724.12635997002</v>
      </c>
      <c r="P11" s="5">
        <f t="shared" si="20"/>
        <v>100028.72785300005</v>
      </c>
      <c r="Q11" s="5">
        <f t="shared" si="21"/>
        <v>0</v>
      </c>
      <c r="R11" s="5">
        <f t="shared" si="22"/>
        <v>3767.9856102876115</v>
      </c>
      <c r="S11" s="5">
        <f t="shared" si="23"/>
        <v>0</v>
      </c>
      <c r="T11" s="5">
        <f t="shared" si="24"/>
        <v>2771934.38</v>
      </c>
      <c r="U11" s="5">
        <f t="shared" si="25"/>
        <v>3704169.0280024861</v>
      </c>
      <c r="V11" s="5">
        <f t="shared" si="26"/>
        <v>621520.83982325764</v>
      </c>
      <c r="W11" s="5">
        <f t="shared" si="8"/>
        <v>3393455.2198232575</v>
      </c>
      <c r="X11" s="5">
        <f>VLOOKUP(A11,'Detail SFPR'!$A$5:$M$347,13,FALSE)</f>
        <v>0</v>
      </c>
      <c r="Y11" s="5">
        <f>VLOOKUP(A11,'Detail SFPR'!A:W,23,FALSE)</f>
        <v>0</v>
      </c>
      <c r="Z11" s="5">
        <f>VLOOKUP(A11,'Detail SFPR'!$A$5:$S$347,19,FALSE)</f>
        <v>0</v>
      </c>
      <c r="AA11" s="5">
        <f>VLOOKUP(A11,'Detail SFPR'!$A$5:$T$347,20,FALSE)</f>
        <v>10154.353718799603</v>
      </c>
      <c r="AB11" s="5">
        <f t="shared" si="27"/>
        <v>3403609.5735420571</v>
      </c>
      <c r="AC11" s="5">
        <v>0</v>
      </c>
      <c r="AD11" s="5">
        <v>0</v>
      </c>
      <c r="AE11" s="5">
        <f t="shared" si="10"/>
        <v>0</v>
      </c>
      <c r="AF11" s="5">
        <f t="shared" si="11"/>
        <v>3403609.5735420571</v>
      </c>
      <c r="AG11" s="5">
        <f t="shared" si="12"/>
        <v>2894711.1563599696</v>
      </c>
      <c r="AH11">
        <v>0</v>
      </c>
      <c r="AI11" s="5">
        <f t="shared" si="13"/>
        <v>2894711.1563599696</v>
      </c>
      <c r="AJ11" s="5">
        <f t="shared" si="14"/>
        <v>494976.07785300002</v>
      </c>
      <c r="AK11" s="5">
        <f t="shared" si="15"/>
        <v>0</v>
      </c>
      <c r="AL11" s="5">
        <f t="shared" si="16"/>
        <v>3767.9856102876115</v>
      </c>
      <c r="AM11" s="5">
        <f t="shared" si="17"/>
        <v>0</v>
      </c>
      <c r="AN11" s="5">
        <f t="shared" si="18"/>
        <v>3393455.2198232571</v>
      </c>
      <c r="AO11" s="5">
        <f>VLOOKUP(A11,'Base Cost'!$A$5:$AF$348,32,FALSE)</f>
        <v>157075.1344364807</v>
      </c>
    </row>
    <row r="12" spans="1:41" x14ac:dyDescent="0.25">
      <c r="A12" t="s">
        <v>88</v>
      </c>
      <c r="B12" t="s">
        <v>1844</v>
      </c>
      <c r="C12" t="s">
        <v>1530</v>
      </c>
      <c r="D12" s="12" t="s">
        <v>1842</v>
      </c>
      <c r="E12" s="5">
        <v>498413.62</v>
      </c>
      <c r="F12" s="5">
        <v>45064.49</v>
      </c>
      <c r="G12" s="5">
        <v>0</v>
      </c>
      <c r="H12" s="5">
        <v>0</v>
      </c>
      <c r="I12" s="5">
        <v>0</v>
      </c>
      <c r="J12" s="5">
        <f>VLOOKUP(A12,'Detail SFPR'!$A$5:$E$347,5,FALSE)</f>
        <v>777076.32965288637</v>
      </c>
      <c r="K12" s="5">
        <f>VLOOKUP(A12,'Detail SFPR'!$A$5:$F$347,6,FALSE)</f>
        <v>82631.02</v>
      </c>
      <c r="L12" s="5">
        <f>VLOOKUP(A12,'Detail SFPR'!$A$5:$G$347,7,FALSE)</f>
        <v>0</v>
      </c>
      <c r="M12" s="5">
        <f>VLOOKUP(A12,'Detail SFPR'!$A$5:$H$347,8,FALSE)</f>
        <v>0</v>
      </c>
      <c r="N12" s="5">
        <f>VLOOKUP(A12,'Detail SFPR'!$A$5:$I$347,9,FALSE)</f>
        <v>192617.85051393323</v>
      </c>
      <c r="O12" s="5">
        <f t="shared" si="19"/>
        <v>185784.42852557934</v>
      </c>
      <c r="P12" s="5">
        <f t="shared" si="20"/>
        <v>25045.605551000004</v>
      </c>
      <c r="Q12" s="5">
        <f t="shared" si="21"/>
        <v>0</v>
      </c>
      <c r="R12" s="5">
        <f t="shared" si="22"/>
        <v>0</v>
      </c>
      <c r="S12" s="5">
        <f t="shared" si="23"/>
        <v>128418.32093763928</v>
      </c>
      <c r="T12" s="5">
        <f t="shared" si="24"/>
        <v>543478.11</v>
      </c>
      <c r="U12" s="5">
        <f t="shared" si="25"/>
        <v>1052325.2001668196</v>
      </c>
      <c r="V12" s="5">
        <f t="shared" si="26"/>
        <v>339248.3550142186</v>
      </c>
      <c r="W12" s="5">
        <f t="shared" si="8"/>
        <v>882726.46501421859</v>
      </c>
      <c r="X12" s="5">
        <f>VLOOKUP(A12,'Detail SFPR'!$A$5:$M$347,13,FALSE)</f>
        <v>0</v>
      </c>
      <c r="Y12" s="5">
        <f>VLOOKUP(A12,'Detail SFPR'!A:W,23,FALSE)</f>
        <v>0</v>
      </c>
      <c r="Z12" s="5">
        <f>VLOOKUP(A12,'Detail SFPR'!$A$5:$S$347,19,FALSE)</f>
        <v>0</v>
      </c>
      <c r="AA12" s="5">
        <f>VLOOKUP(A12,'Detail SFPR'!$A$5:$T$347,20,FALSE)</f>
        <v>2061.5727365214179</v>
      </c>
      <c r="AB12" s="5">
        <f t="shared" si="27"/>
        <v>884788.03775073995</v>
      </c>
      <c r="AC12" s="5">
        <v>0</v>
      </c>
      <c r="AD12" s="5">
        <v>0</v>
      </c>
      <c r="AE12" s="5">
        <f t="shared" si="10"/>
        <v>0</v>
      </c>
      <c r="AF12" s="5">
        <f t="shared" si="11"/>
        <v>884788.03775073995</v>
      </c>
      <c r="AG12" s="5">
        <f t="shared" si="12"/>
        <v>684198.04852557927</v>
      </c>
      <c r="AH12">
        <v>0</v>
      </c>
      <c r="AI12" s="5">
        <f t="shared" si="13"/>
        <v>684198.04852557927</v>
      </c>
      <c r="AJ12" s="5">
        <f t="shared" si="14"/>
        <v>70110.095551000006</v>
      </c>
      <c r="AK12" s="5">
        <f t="shared" si="15"/>
        <v>0</v>
      </c>
      <c r="AL12" s="5">
        <f t="shared" si="16"/>
        <v>0</v>
      </c>
      <c r="AM12" s="5">
        <f t="shared" si="17"/>
        <v>128418.32093763928</v>
      </c>
      <c r="AN12" s="5">
        <f t="shared" si="18"/>
        <v>882726.46501421859</v>
      </c>
      <c r="AO12" s="5">
        <f>VLOOKUP(A12,'Base Cost'!$A$5:$AF$348,32,FALSE)</f>
        <v>30588.931181745927</v>
      </c>
    </row>
    <row r="13" spans="1:41" x14ac:dyDescent="0.25">
      <c r="A13" t="s">
        <v>91</v>
      </c>
      <c r="B13" t="s">
        <v>1845</v>
      </c>
      <c r="C13" t="s">
        <v>93</v>
      </c>
      <c r="D13" s="12" t="s">
        <v>1088</v>
      </c>
      <c r="E13" s="5">
        <v>313431.40000000002</v>
      </c>
      <c r="F13" s="5">
        <v>226381.91</v>
      </c>
      <c r="G13" s="5">
        <v>43678.91</v>
      </c>
      <c r="H13" s="5">
        <v>863.36</v>
      </c>
      <c r="I13" s="5">
        <v>0</v>
      </c>
      <c r="J13" s="5">
        <f>VLOOKUP(A13,'Detail SFPR'!$A$5:$E$347,5,FALSE)</f>
        <v>210424.09739671997</v>
      </c>
      <c r="K13" s="5">
        <f>VLOOKUP(A13,'Detail SFPR'!$A$5:$F$347,6,FALSE)</f>
        <v>191063.43</v>
      </c>
      <c r="L13" s="5">
        <f>VLOOKUP(A13,'Detail SFPR'!$A$5:$G$347,7,FALSE)</f>
        <v>28381.518137991436</v>
      </c>
      <c r="M13" s="5">
        <f>VLOOKUP(A13,'Detail SFPR'!$A$5:$H$347,8,FALSE)</f>
        <v>0</v>
      </c>
      <c r="N13" s="5">
        <f>VLOOKUP(A13,'Detail SFPR'!$A$5:$I$347,9,FALSE)</f>
        <v>0</v>
      </c>
      <c r="O13" s="5">
        <f t="shared" si="19"/>
        <v>-68674.968645606816</v>
      </c>
      <c r="P13" s="5">
        <f t="shared" si="20"/>
        <v>-23546.830616000007</v>
      </c>
      <c r="Q13" s="5">
        <f t="shared" si="21"/>
        <v>-10198.771154401111</v>
      </c>
      <c r="R13" s="5">
        <f t="shared" si="22"/>
        <v>-575.60211199999992</v>
      </c>
      <c r="S13" s="5">
        <f t="shared" si="23"/>
        <v>0</v>
      </c>
      <c r="T13" s="5">
        <f t="shared" si="24"/>
        <v>584355.58000000007</v>
      </c>
      <c r="U13" s="5">
        <f t="shared" si="25"/>
        <v>429869.04553471139</v>
      </c>
      <c r="V13" s="5">
        <f t="shared" si="26"/>
        <v>-102996.17252800793</v>
      </c>
      <c r="W13" s="5">
        <f t="shared" si="8"/>
        <v>429869.04553471139</v>
      </c>
      <c r="X13" s="5">
        <f>VLOOKUP(A13,'Detail SFPR'!$A$5:$M$347,13,FALSE)</f>
        <v>0</v>
      </c>
      <c r="Y13" s="5">
        <f>VLOOKUP(A13,'Detail SFPR'!A:W,23,FALSE)</f>
        <v>16740.102600000002</v>
      </c>
      <c r="Z13" s="5">
        <f>VLOOKUP(A13,'Detail SFPR'!$A$5:$S$347,19,FALSE)</f>
        <v>0</v>
      </c>
      <c r="AA13" s="5">
        <f>VLOOKUP(A13,'Detail SFPR'!$A$5:$T$347,20,FALSE)</f>
        <v>25545.78422716981</v>
      </c>
      <c r="AB13" s="5">
        <f t="shared" si="27"/>
        <v>472154.93236188119</v>
      </c>
      <c r="AC13" s="5">
        <v>0</v>
      </c>
      <c r="AD13" s="5">
        <v>0</v>
      </c>
      <c r="AE13" s="5">
        <f t="shared" si="10"/>
        <v>0</v>
      </c>
      <c r="AF13" s="5">
        <f t="shared" si="11"/>
        <v>472154.93236188119</v>
      </c>
      <c r="AG13" s="5">
        <f t="shared" si="12"/>
        <v>210424.09739671997</v>
      </c>
      <c r="AH13">
        <v>0</v>
      </c>
      <c r="AI13" s="5">
        <f t="shared" si="13"/>
        <v>210424.09739671997</v>
      </c>
      <c r="AJ13" s="5">
        <f t="shared" si="14"/>
        <v>191063.43</v>
      </c>
      <c r="AK13" s="5">
        <f t="shared" si="15"/>
        <v>28381.518137991436</v>
      </c>
      <c r="AL13" s="5">
        <f t="shared" si="16"/>
        <v>0</v>
      </c>
      <c r="AM13" s="5">
        <f t="shared" si="17"/>
        <v>0</v>
      </c>
      <c r="AN13" s="5">
        <f t="shared" si="18"/>
        <v>429869.04553471139</v>
      </c>
      <c r="AO13" s="5">
        <f>VLOOKUP(A13,'Base Cost'!$A$5:$AF$348,32,FALSE)</f>
        <v>10762.34073156</v>
      </c>
    </row>
    <row r="14" spans="1:41" x14ac:dyDescent="0.25">
      <c r="A14" t="s">
        <v>94</v>
      </c>
      <c r="B14" t="s">
        <v>1846</v>
      </c>
      <c r="C14" t="s">
        <v>72</v>
      </c>
      <c r="D14" s="12" t="s">
        <v>1088</v>
      </c>
      <c r="E14" s="5">
        <v>455538.43</v>
      </c>
      <c r="F14" s="5">
        <v>1065222.81</v>
      </c>
      <c r="G14" s="5">
        <v>52638.95</v>
      </c>
      <c r="H14" s="5">
        <v>0</v>
      </c>
      <c r="I14" s="5">
        <v>0</v>
      </c>
      <c r="J14" s="5">
        <f>VLOOKUP(A14,'Detail SFPR'!$A$5:$E$347,5,FALSE)</f>
        <v>547797.20929128828</v>
      </c>
      <c r="K14" s="5">
        <f>VLOOKUP(A14,'Detail SFPR'!$A$5:$F$347,6,FALSE)</f>
        <v>934429.03</v>
      </c>
      <c r="L14" s="5">
        <f>VLOOKUP(A14,'Detail SFPR'!$A$5:$G$347,7,FALSE)</f>
        <v>78275.210978741772</v>
      </c>
      <c r="M14" s="5">
        <f>VLOOKUP(A14,'Detail SFPR'!$A$5:$H$347,8,FALSE)</f>
        <v>0</v>
      </c>
      <c r="N14" s="5">
        <f>VLOOKUP(A14,'Detail SFPR'!$A$5:$I$347,9,FALSE)</f>
        <v>0</v>
      </c>
      <c r="O14" s="5">
        <f t="shared" si="19"/>
        <v>61508.928153501896</v>
      </c>
      <c r="P14" s="5">
        <f t="shared" si="20"/>
        <v>-87200.213126000017</v>
      </c>
      <c r="Q14" s="5">
        <f t="shared" si="21"/>
        <v>17091.695194527139</v>
      </c>
      <c r="R14" s="5">
        <f t="shared" si="22"/>
        <v>0</v>
      </c>
      <c r="S14" s="5">
        <f t="shared" si="23"/>
        <v>0</v>
      </c>
      <c r="T14" s="5">
        <f t="shared" si="24"/>
        <v>1573400.19</v>
      </c>
      <c r="U14" s="5">
        <f t="shared" si="25"/>
        <v>1560501.4502700302</v>
      </c>
      <c r="V14" s="5">
        <f t="shared" si="26"/>
        <v>-8599.5897779709812</v>
      </c>
      <c r="W14" s="5">
        <f t="shared" si="8"/>
        <v>1560501.4502700302</v>
      </c>
      <c r="X14" s="5">
        <f>VLOOKUP(A14,'Detail SFPR'!$A$5:$M$347,13,FALSE)</f>
        <v>0</v>
      </c>
      <c r="Y14" s="5">
        <f>VLOOKUP(A14,'Detail SFPR'!A:W,23,FALSE)</f>
        <v>43817.375550000004</v>
      </c>
      <c r="Z14" s="5">
        <f>VLOOKUP(A14,'Detail SFPR'!$A$5:$S$347,19,FALSE)</f>
        <v>0</v>
      </c>
      <c r="AA14" s="5">
        <f>VLOOKUP(A14,'Detail SFPR'!$A$5:$T$347,20,FALSE)</f>
        <v>66866.329791859593</v>
      </c>
      <c r="AB14" s="5">
        <f t="shared" si="27"/>
        <v>1671185.1556118897</v>
      </c>
      <c r="AC14" s="5">
        <v>0</v>
      </c>
      <c r="AD14" s="5">
        <v>0</v>
      </c>
      <c r="AE14" s="5">
        <f t="shared" si="10"/>
        <v>0</v>
      </c>
      <c r="AF14" s="5">
        <f t="shared" si="11"/>
        <v>1671185.1556118897</v>
      </c>
      <c r="AG14" s="5">
        <f t="shared" si="12"/>
        <v>547797.20929128828</v>
      </c>
      <c r="AH14">
        <v>0</v>
      </c>
      <c r="AI14" s="5">
        <f t="shared" si="13"/>
        <v>547797.20929128828</v>
      </c>
      <c r="AJ14" s="5">
        <f t="shared" si="14"/>
        <v>934429.03</v>
      </c>
      <c r="AK14" s="5">
        <f t="shared" si="15"/>
        <v>78275.210978741772</v>
      </c>
      <c r="AL14" s="5">
        <f t="shared" si="16"/>
        <v>0</v>
      </c>
      <c r="AM14" s="5">
        <f t="shared" si="17"/>
        <v>0</v>
      </c>
      <c r="AN14" s="5">
        <f t="shared" si="18"/>
        <v>1560501.4502700302</v>
      </c>
      <c r="AO14" s="5">
        <f>VLOOKUP(A14,'Base Cost'!$A$5:$AF$348,32,FALSE)</f>
        <v>28170.52779783</v>
      </c>
    </row>
    <row r="15" spans="1:41" x14ac:dyDescent="0.25">
      <c r="A15" t="s">
        <v>96</v>
      </c>
      <c r="B15" t="s">
        <v>1847</v>
      </c>
      <c r="C15" t="s">
        <v>98</v>
      </c>
      <c r="D15" s="12" t="s">
        <v>1088</v>
      </c>
      <c r="E15" s="5">
        <v>406036.47999999998</v>
      </c>
      <c r="F15" s="5">
        <v>752184.55</v>
      </c>
      <c r="G15" s="5">
        <v>51283.58</v>
      </c>
      <c r="H15" s="5">
        <v>0</v>
      </c>
      <c r="I15" s="5">
        <v>0</v>
      </c>
      <c r="J15" s="5">
        <f>VLOOKUP(A15,'Detail SFPR'!$A$5:$E$347,5,FALSE)</f>
        <v>417392.2958543307</v>
      </c>
      <c r="K15" s="5">
        <f>VLOOKUP(A15,'Detail SFPR'!$A$5:$F$347,6,FALSE)</f>
        <v>740860.8899999999</v>
      </c>
      <c r="L15" s="5">
        <f>VLOOKUP(A15,'Detail SFPR'!$A$5:$G$347,7,FALSE)</f>
        <v>64041.609905555561</v>
      </c>
      <c r="M15" s="5">
        <f>VLOOKUP(A15,'Detail SFPR'!$A$5:$H$347,8,FALSE)</f>
        <v>0</v>
      </c>
      <c r="N15" s="5">
        <f>VLOOKUP(A15,'Detail SFPR'!$A$5:$I$347,9,FALSE)</f>
        <v>0</v>
      </c>
      <c r="O15" s="5">
        <f t="shared" si="19"/>
        <v>7570.9224300822916</v>
      </c>
      <c r="P15" s="5">
        <f t="shared" si="20"/>
        <v>-7549.484122000099</v>
      </c>
      <c r="Q15" s="5">
        <f t="shared" si="21"/>
        <v>8505.7785380338901</v>
      </c>
      <c r="R15" s="5">
        <f t="shared" si="22"/>
        <v>0</v>
      </c>
      <c r="S15" s="5">
        <f t="shared" si="23"/>
        <v>0</v>
      </c>
      <c r="T15" s="5">
        <f t="shared" si="24"/>
        <v>1209504.6100000001</v>
      </c>
      <c r="U15" s="5">
        <f t="shared" si="25"/>
        <v>1222294.7957598863</v>
      </c>
      <c r="V15" s="5">
        <f t="shared" si="26"/>
        <v>8527.2168461160836</v>
      </c>
      <c r="W15" s="5">
        <f t="shared" si="8"/>
        <v>1218031.8268461162</v>
      </c>
      <c r="X15" s="5">
        <f>VLOOKUP(A15,'Detail SFPR'!$A$5:$M$347,13,FALSE)</f>
        <v>0</v>
      </c>
      <c r="Y15" s="5">
        <f>VLOOKUP(A15,'Detail SFPR'!A:W,23,FALSE)</f>
        <v>35511.224450000002</v>
      </c>
      <c r="Z15" s="5">
        <f>VLOOKUP(A15,'Detail SFPR'!$A$5:$S$347,19,FALSE)</f>
        <v>0</v>
      </c>
      <c r="AA15" s="5">
        <f>VLOOKUP(A15,'Detail SFPR'!$A$5:$T$347,20,FALSE)</f>
        <v>54190.950863246013</v>
      </c>
      <c r="AB15" s="5">
        <f t="shared" si="27"/>
        <v>1307734.0021593624</v>
      </c>
      <c r="AC15" s="5">
        <v>0</v>
      </c>
      <c r="AD15" s="5">
        <v>0</v>
      </c>
      <c r="AE15" s="5">
        <f t="shared" si="10"/>
        <v>0</v>
      </c>
      <c r="AF15" s="5">
        <f t="shared" si="11"/>
        <v>1307734.0021593624</v>
      </c>
      <c r="AG15" s="5">
        <f t="shared" si="12"/>
        <v>413607.40243008226</v>
      </c>
      <c r="AH15">
        <v>0</v>
      </c>
      <c r="AI15" s="5">
        <f t="shared" si="13"/>
        <v>413607.40243008226</v>
      </c>
      <c r="AJ15" s="5">
        <f t="shared" si="14"/>
        <v>744635.06587799999</v>
      </c>
      <c r="AK15" s="5">
        <f t="shared" si="15"/>
        <v>59789.358538033892</v>
      </c>
      <c r="AL15" s="5">
        <f t="shared" si="16"/>
        <v>0</v>
      </c>
      <c r="AM15" s="5">
        <f t="shared" si="17"/>
        <v>0</v>
      </c>
      <c r="AN15" s="5">
        <f t="shared" si="18"/>
        <v>1218031.8268461162</v>
      </c>
      <c r="AO15" s="5">
        <f>VLOOKUP(A15,'Base Cost'!$A$5:$AF$348,32,FALSE)</f>
        <v>22623.414027316343</v>
      </c>
    </row>
    <row r="16" spans="1:41" x14ac:dyDescent="0.25">
      <c r="A16" t="s">
        <v>99</v>
      </c>
      <c r="B16" t="s">
        <v>1848</v>
      </c>
      <c r="C16" t="s">
        <v>101</v>
      </c>
      <c r="D16" s="12" t="s">
        <v>1088</v>
      </c>
      <c r="E16" s="5">
        <v>509444.18</v>
      </c>
      <c r="F16" s="5">
        <v>460737.41</v>
      </c>
      <c r="G16" s="5">
        <v>62643.44</v>
      </c>
      <c r="H16" s="5">
        <v>0</v>
      </c>
      <c r="I16" s="5">
        <v>0</v>
      </c>
      <c r="J16" s="5">
        <f>VLOOKUP(A16,'Detail SFPR'!$A$5:$E$347,5,FALSE)</f>
        <v>502373.7550714945</v>
      </c>
      <c r="K16" s="5">
        <f>VLOOKUP(A16,'Detail SFPR'!$A$5:$F$347,6,FALSE)</f>
        <v>555515.96</v>
      </c>
      <c r="L16" s="5">
        <f>VLOOKUP(A16,'Detail SFPR'!$A$5:$G$347,7,FALSE)</f>
        <v>76012.131973300842</v>
      </c>
      <c r="M16" s="5">
        <f>VLOOKUP(A16,'Detail SFPR'!$A$5:$H$347,8,FALSE)</f>
        <v>0</v>
      </c>
      <c r="N16" s="5">
        <f>VLOOKUP(A16,'Detail SFPR'!$A$5:$I$347,9,FALSE)</f>
        <v>0</v>
      </c>
      <c r="O16" s="5">
        <f t="shared" si="19"/>
        <v>-4713.8522998346152</v>
      </c>
      <c r="P16" s="5">
        <f t="shared" si="20"/>
        <v>63188.859284999991</v>
      </c>
      <c r="Q16" s="5">
        <f t="shared" si="21"/>
        <v>8912.90693859967</v>
      </c>
      <c r="R16" s="5">
        <f t="shared" si="22"/>
        <v>0</v>
      </c>
      <c r="S16" s="5">
        <f t="shared" si="23"/>
        <v>0</v>
      </c>
      <c r="T16" s="5">
        <f t="shared" si="24"/>
        <v>1032825.03</v>
      </c>
      <c r="U16" s="5">
        <f t="shared" si="25"/>
        <v>1133901.8470447953</v>
      </c>
      <c r="V16" s="5">
        <f t="shared" si="26"/>
        <v>67387.913923765038</v>
      </c>
      <c r="W16" s="5">
        <f t="shared" si="8"/>
        <v>1100212.9439237651</v>
      </c>
      <c r="X16" s="5">
        <f>VLOOKUP(A16,'Detail SFPR'!$A$5:$M$347,13,FALSE)</f>
        <v>0</v>
      </c>
      <c r="Y16" s="5">
        <f>VLOOKUP(A16,'Detail SFPR'!A:W,23,FALSE)</f>
        <v>42637.934300000001</v>
      </c>
      <c r="Z16" s="5">
        <f>VLOOKUP(A16,'Detail SFPR'!$A$5:$S$347,19,FALSE)</f>
        <v>0</v>
      </c>
      <c r="AA16" s="5">
        <f>VLOOKUP(A16,'Detail SFPR'!$A$5:$T$347,20,FALSE)</f>
        <v>65066.475131403473</v>
      </c>
      <c r="AB16" s="5">
        <f t="shared" si="27"/>
        <v>1207917.3533551686</v>
      </c>
      <c r="AC16" s="5">
        <v>0</v>
      </c>
      <c r="AD16" s="5">
        <v>0</v>
      </c>
      <c r="AE16" s="5">
        <f t="shared" si="10"/>
        <v>0</v>
      </c>
      <c r="AF16" s="5">
        <f t="shared" si="11"/>
        <v>1207917.3533551686</v>
      </c>
      <c r="AG16" s="5">
        <f t="shared" si="12"/>
        <v>504730.32770016539</v>
      </c>
      <c r="AH16">
        <v>0</v>
      </c>
      <c r="AI16" s="5">
        <f t="shared" si="13"/>
        <v>504730.32770016539</v>
      </c>
      <c r="AJ16" s="5">
        <f t="shared" si="14"/>
        <v>523926.26928499999</v>
      </c>
      <c r="AK16" s="5">
        <f t="shared" si="15"/>
        <v>71556.346938599672</v>
      </c>
      <c r="AL16" s="5">
        <f t="shared" si="16"/>
        <v>0</v>
      </c>
      <c r="AM16" s="5">
        <f t="shared" si="17"/>
        <v>0</v>
      </c>
      <c r="AN16" s="5">
        <f t="shared" si="18"/>
        <v>1100212.9439237651</v>
      </c>
      <c r="AO16" s="5">
        <f>VLOOKUP(A16,'Base Cost'!$A$5:$AF$348,32,FALSE)</f>
        <v>27540.84341934698</v>
      </c>
    </row>
    <row r="17" spans="1:41" x14ac:dyDescent="0.25">
      <c r="A17" t="s">
        <v>102</v>
      </c>
      <c r="B17" t="s">
        <v>103</v>
      </c>
      <c r="C17" t="s">
        <v>68</v>
      </c>
      <c r="D17" s="12" t="s">
        <v>1088</v>
      </c>
      <c r="E17" s="5">
        <v>747196.35</v>
      </c>
      <c r="F17" s="5">
        <v>1035786.91</v>
      </c>
      <c r="G17" s="5">
        <v>85919.37</v>
      </c>
      <c r="H17" s="5">
        <v>0</v>
      </c>
      <c r="I17" s="5">
        <v>0</v>
      </c>
      <c r="J17" s="5">
        <f>VLOOKUP(A17,'Detail SFPR'!$A$5:$E$347,5,FALSE)</f>
        <v>898655.84176463936</v>
      </c>
      <c r="K17" s="5">
        <f>VLOOKUP(A17,'Detail SFPR'!$A$5:$F$347,6,FALSE)</f>
        <v>823449.13</v>
      </c>
      <c r="L17" s="5">
        <f>VLOOKUP(A17,'Detail SFPR'!$A$5:$G$347,7,FALSE)</f>
        <v>131992.77973484623</v>
      </c>
      <c r="M17" s="5">
        <f>VLOOKUP(A17,'Detail SFPR'!$A$5:$H$347,8,FALSE)</f>
        <v>0</v>
      </c>
      <c r="N17" s="5">
        <f>VLOOKUP(A17,'Detail SFPR'!$A$5:$I$347,9,FALSE)</f>
        <v>0</v>
      </c>
      <c r="O17" s="5">
        <f t="shared" si="19"/>
        <v>100978.04315948507</v>
      </c>
      <c r="P17" s="5">
        <f t="shared" si="20"/>
        <v>-141565.59792600002</v>
      </c>
      <c r="Q17" s="5">
        <f t="shared" si="21"/>
        <v>30717.142270221986</v>
      </c>
      <c r="R17" s="5">
        <f t="shared" si="22"/>
        <v>0</v>
      </c>
      <c r="S17" s="5">
        <f t="shared" si="23"/>
        <v>0</v>
      </c>
      <c r="T17" s="5">
        <f t="shared" si="24"/>
        <v>1868902.63</v>
      </c>
      <c r="U17" s="5">
        <f t="shared" si="25"/>
        <v>1854097.7514994857</v>
      </c>
      <c r="V17" s="5">
        <f t="shared" si="26"/>
        <v>-9870.4124962929636</v>
      </c>
      <c r="W17" s="5">
        <f t="shared" si="8"/>
        <v>1854097.7514994857</v>
      </c>
      <c r="X17" s="5">
        <f>VLOOKUP(A17,'Detail SFPR'!$A$5:$M$347,13,FALSE)</f>
        <v>0</v>
      </c>
      <c r="Y17" s="5">
        <f>VLOOKUP(A17,'Detail SFPR'!A:W,23,FALSE)</f>
        <v>73298.9231</v>
      </c>
      <c r="Z17" s="5">
        <f>VLOOKUP(A17,'Detail SFPR'!$A$5:$S$347,19,FALSE)</f>
        <v>0</v>
      </c>
      <c r="AA17" s="5">
        <f>VLOOKUP(A17,'Detail SFPR'!$A$5:$T$347,20,FALSE)</f>
        <v>111855.85407323088</v>
      </c>
      <c r="AB17" s="5">
        <f t="shared" si="27"/>
        <v>2039252.5286727166</v>
      </c>
      <c r="AC17" s="5">
        <v>0</v>
      </c>
      <c r="AD17" s="5">
        <v>0</v>
      </c>
      <c r="AE17" s="5">
        <f t="shared" si="10"/>
        <v>0</v>
      </c>
      <c r="AF17" s="5">
        <f t="shared" si="11"/>
        <v>2039252.5286727166</v>
      </c>
      <c r="AG17" s="5">
        <f t="shared" si="12"/>
        <v>898655.84176463936</v>
      </c>
      <c r="AH17">
        <v>0</v>
      </c>
      <c r="AI17" s="5">
        <f t="shared" si="13"/>
        <v>898655.84176463936</v>
      </c>
      <c r="AJ17" s="5">
        <f t="shared" si="14"/>
        <v>823449.13</v>
      </c>
      <c r="AK17" s="5">
        <f t="shared" si="15"/>
        <v>131992.77973484623</v>
      </c>
      <c r="AL17" s="5">
        <f t="shared" si="16"/>
        <v>0</v>
      </c>
      <c r="AM17" s="5">
        <f t="shared" si="17"/>
        <v>0</v>
      </c>
      <c r="AN17" s="5">
        <f t="shared" si="18"/>
        <v>1854097.7514994857</v>
      </c>
      <c r="AO17" s="5">
        <f>VLOOKUP(A17,'Base Cost'!$A$5:$AF$348,32,FALSE)</f>
        <v>47124.441498859996</v>
      </c>
    </row>
    <row r="18" spans="1:41" x14ac:dyDescent="0.25">
      <c r="A18" t="s">
        <v>104</v>
      </c>
      <c r="B18" t="s">
        <v>1849</v>
      </c>
      <c r="C18" t="s">
        <v>80</v>
      </c>
      <c r="D18" s="12" t="s">
        <v>1088</v>
      </c>
      <c r="E18" s="5">
        <v>993441.2</v>
      </c>
      <c r="F18" s="5">
        <v>1481329.24</v>
      </c>
      <c r="G18" s="5">
        <v>109734.25</v>
      </c>
      <c r="H18" s="5">
        <v>340.8</v>
      </c>
      <c r="I18" s="5">
        <v>0</v>
      </c>
      <c r="J18" s="5">
        <f>VLOOKUP(A18,'Detail SFPR'!$A$5:$E$347,5,FALSE)</f>
        <v>787592.68708015978</v>
      </c>
      <c r="K18" s="5">
        <f>VLOOKUP(A18,'Detail SFPR'!$A$5:$F$347,6,FALSE)</f>
        <v>906670.55999999994</v>
      </c>
      <c r="L18" s="5">
        <f>VLOOKUP(A18,'Detail SFPR'!$A$5:$G$347,7,FALSE)</f>
        <v>116733.79707777775</v>
      </c>
      <c r="M18" s="5">
        <f>VLOOKUP(A18,'Detail SFPR'!$A$5:$H$347,8,FALSE)</f>
        <v>0</v>
      </c>
      <c r="N18" s="5">
        <f>VLOOKUP(A18,'Detail SFPR'!$A$5:$I$347,9,FALSE)</f>
        <v>0</v>
      </c>
      <c r="O18" s="5">
        <f t="shared" si="19"/>
        <v>-137239.20356365744</v>
      </c>
      <c r="P18" s="5">
        <f t="shared" si="20"/>
        <v>-383124.941956</v>
      </c>
      <c r="Q18" s="5">
        <f t="shared" si="21"/>
        <v>4666.5980367544271</v>
      </c>
      <c r="R18" s="5">
        <f t="shared" si="22"/>
        <v>-227.21135999999998</v>
      </c>
      <c r="S18" s="5">
        <f t="shared" si="23"/>
        <v>0</v>
      </c>
      <c r="T18" s="5">
        <f t="shared" si="24"/>
        <v>2584845.4899999998</v>
      </c>
      <c r="U18" s="5">
        <f t="shared" si="25"/>
        <v>1810997.0441579376</v>
      </c>
      <c r="V18" s="5">
        <f t="shared" si="26"/>
        <v>-515924.75884290301</v>
      </c>
      <c r="W18" s="5">
        <f t="shared" si="8"/>
        <v>1810997.0441579376</v>
      </c>
      <c r="X18" s="5">
        <f>VLOOKUP(A18,'Detail SFPR'!$A$5:$M$347,13,FALSE)</f>
        <v>0</v>
      </c>
      <c r="Y18" s="5">
        <f>VLOOKUP(A18,'Detail SFPR'!A:W,23,FALSE)</f>
        <v>64729.167100000006</v>
      </c>
      <c r="Z18" s="5">
        <f>VLOOKUP(A18,'Detail SFPR'!$A$5:$S$347,19,FALSE)</f>
        <v>0</v>
      </c>
      <c r="AA18" s="5">
        <f>VLOOKUP(A18,'Detail SFPR'!$A$5:$T$347,20,FALSE)</f>
        <v>98778.207962776709</v>
      </c>
      <c r="AB18" s="5">
        <f t="shared" si="27"/>
        <v>1974504.4192207144</v>
      </c>
      <c r="AC18" s="5">
        <v>0</v>
      </c>
      <c r="AD18" s="5">
        <v>0</v>
      </c>
      <c r="AE18" s="5">
        <f t="shared" si="10"/>
        <v>0</v>
      </c>
      <c r="AF18" s="5">
        <f t="shared" si="11"/>
        <v>1974504.4192207144</v>
      </c>
      <c r="AG18" s="5">
        <f t="shared" si="12"/>
        <v>787592.68708015978</v>
      </c>
      <c r="AH18">
        <v>0</v>
      </c>
      <c r="AI18" s="5">
        <f t="shared" si="13"/>
        <v>787592.68708015978</v>
      </c>
      <c r="AJ18" s="5">
        <f t="shared" si="14"/>
        <v>906670.55999999994</v>
      </c>
      <c r="AK18" s="5">
        <f t="shared" si="15"/>
        <v>116733.79707777775</v>
      </c>
      <c r="AL18" s="5">
        <f t="shared" si="16"/>
        <v>0</v>
      </c>
      <c r="AM18" s="5">
        <f t="shared" si="17"/>
        <v>0</v>
      </c>
      <c r="AN18" s="5">
        <f t="shared" si="18"/>
        <v>1810997.0441579376</v>
      </c>
      <c r="AO18" s="5">
        <f>VLOOKUP(A18,'Base Cost'!$A$5:$AF$348,32,FALSE)</f>
        <v>41614.879445260005</v>
      </c>
    </row>
    <row r="19" spans="1:41" x14ac:dyDescent="0.25">
      <c r="A19" t="s">
        <v>106</v>
      </c>
      <c r="B19" t="s">
        <v>1850</v>
      </c>
      <c r="C19" t="s">
        <v>108</v>
      </c>
      <c r="D19" s="12" t="s">
        <v>1088</v>
      </c>
      <c r="E19" s="5">
        <v>1118669.94</v>
      </c>
      <c r="F19" s="5">
        <v>1210859.31</v>
      </c>
      <c r="G19" s="5">
        <v>109945.78</v>
      </c>
      <c r="H19" s="5">
        <v>772.48</v>
      </c>
      <c r="I19" s="5">
        <v>0</v>
      </c>
      <c r="J19" s="5">
        <f>VLOOKUP(A19,'Detail SFPR'!$A$5:$E$347,5,FALSE)</f>
        <v>725032.46030856029</v>
      </c>
      <c r="K19" s="5">
        <f>VLOOKUP(A19,'Detail SFPR'!$A$5:$F$347,6,FALSE)</f>
        <v>663388.66</v>
      </c>
      <c r="L19" s="5">
        <f>VLOOKUP(A19,'Detail SFPR'!$A$5:$G$347,7,FALSE)</f>
        <v>108450.09956797441</v>
      </c>
      <c r="M19" s="5">
        <f>VLOOKUP(A19,'Detail SFPR'!$A$5:$H$347,8,FALSE)</f>
        <v>0</v>
      </c>
      <c r="N19" s="5">
        <f>VLOOKUP(A19,'Detail SFPR'!$A$5:$I$347,9,FALSE)</f>
        <v>0</v>
      </c>
      <c r="O19" s="5">
        <f t="shared" si="19"/>
        <v>-262438.10771028278</v>
      </c>
      <c r="P19" s="5">
        <f t="shared" si="20"/>
        <v>-364998.682355</v>
      </c>
      <c r="Q19" s="5">
        <f t="shared" si="21"/>
        <v>-997.17014403146118</v>
      </c>
      <c r="R19" s="5">
        <f t="shared" si="22"/>
        <v>-515.01241600000003</v>
      </c>
      <c r="S19" s="5">
        <f t="shared" si="23"/>
        <v>0</v>
      </c>
      <c r="T19" s="5">
        <f t="shared" si="24"/>
        <v>2440247.5099999998</v>
      </c>
      <c r="U19" s="5">
        <f t="shared" si="25"/>
        <v>1496871.2198765348</v>
      </c>
      <c r="V19" s="5">
        <f t="shared" si="26"/>
        <v>-628948.97262531414</v>
      </c>
      <c r="W19" s="5">
        <f t="shared" si="8"/>
        <v>1496871.2198765348</v>
      </c>
      <c r="X19" s="5">
        <f>VLOOKUP(A19,'Detail SFPR'!$A$5:$M$347,13,FALSE)</f>
        <v>0</v>
      </c>
      <c r="Y19" s="5">
        <f>VLOOKUP(A19,'Detail SFPR'!A:W,23,FALSE)</f>
        <v>60411.908050000005</v>
      </c>
      <c r="Z19" s="5">
        <f>VLOOKUP(A19,'Detail SFPR'!$A$5:$S$347,19,FALSE)</f>
        <v>0</v>
      </c>
      <c r="AA19" s="5">
        <f>VLOOKUP(A19,'Detail SFPR'!$A$5:$T$347,20,FALSE)</f>
        <v>92189.970675384218</v>
      </c>
      <c r="AB19" s="5">
        <f t="shared" si="27"/>
        <v>1649473.0986019189</v>
      </c>
      <c r="AC19" s="5">
        <v>0</v>
      </c>
      <c r="AD19" s="5">
        <v>0</v>
      </c>
      <c r="AE19" s="5">
        <f t="shared" si="10"/>
        <v>0</v>
      </c>
      <c r="AF19" s="5">
        <f t="shared" si="11"/>
        <v>1649473.0986019189</v>
      </c>
      <c r="AG19" s="5">
        <f t="shared" si="12"/>
        <v>725032.46030856029</v>
      </c>
      <c r="AH19">
        <v>0</v>
      </c>
      <c r="AI19" s="5">
        <f t="shared" si="13"/>
        <v>725032.46030856029</v>
      </c>
      <c r="AJ19" s="5">
        <f t="shared" si="14"/>
        <v>663388.66</v>
      </c>
      <c r="AK19" s="5">
        <f t="shared" si="15"/>
        <v>108450.09956797441</v>
      </c>
      <c r="AL19" s="5">
        <f t="shared" si="16"/>
        <v>0</v>
      </c>
      <c r="AM19" s="5">
        <f t="shared" si="17"/>
        <v>0</v>
      </c>
      <c r="AN19" s="5">
        <f t="shared" si="18"/>
        <v>1496871.2198765348</v>
      </c>
      <c r="AO19" s="5">
        <f>VLOOKUP(A19,'Base Cost'!$A$5:$AF$348,32,FALSE)</f>
        <v>38839.280392330002</v>
      </c>
    </row>
    <row r="20" spans="1:41" x14ac:dyDescent="0.25">
      <c r="A20" t="s">
        <v>109</v>
      </c>
      <c r="B20" t="s">
        <v>1851</v>
      </c>
      <c r="C20" t="s">
        <v>111</v>
      </c>
      <c r="D20" s="12" t="s">
        <v>1088</v>
      </c>
      <c r="E20" s="5">
        <v>761463.2</v>
      </c>
      <c r="F20" s="5">
        <v>904761.98</v>
      </c>
      <c r="G20" s="5">
        <v>89920.49</v>
      </c>
      <c r="H20" s="5">
        <v>1124.6400000000001</v>
      </c>
      <c r="I20" s="5">
        <v>0</v>
      </c>
      <c r="J20" s="5">
        <f>VLOOKUP(A20,'Detail SFPR'!$A$5:$E$347,5,FALSE)</f>
        <v>854720.56856678193</v>
      </c>
      <c r="K20" s="5">
        <f>VLOOKUP(A20,'Detail SFPR'!$A$5:$F$347,6,FALSE)</f>
        <v>1023705.91</v>
      </c>
      <c r="L20" s="5">
        <f>VLOOKUP(A20,'Detail SFPR'!$A$5:$G$347,7,FALSE)</f>
        <v>122338.54787777779</v>
      </c>
      <c r="M20" s="5">
        <f>VLOOKUP(A20,'Detail SFPR'!$A$5:$H$347,8,FALSE)</f>
        <v>0</v>
      </c>
      <c r="N20" s="5">
        <f>VLOOKUP(A20,'Detail SFPR'!$A$5:$I$347,9,FALSE)</f>
        <v>0</v>
      </c>
      <c r="O20" s="5">
        <f t="shared" si="19"/>
        <v>62174.687623473546</v>
      </c>
      <c r="P20" s="5">
        <f t="shared" si="20"/>
        <v>79299.918131000028</v>
      </c>
      <c r="Q20" s="5">
        <f t="shared" si="21"/>
        <v>21613.119187114447</v>
      </c>
      <c r="R20" s="5">
        <f t="shared" si="22"/>
        <v>-749.79748800000004</v>
      </c>
      <c r="S20" s="5">
        <f t="shared" si="23"/>
        <v>0</v>
      </c>
      <c r="T20" s="5">
        <f t="shared" si="24"/>
        <v>1757270.3099999998</v>
      </c>
      <c r="U20" s="5">
        <f t="shared" si="25"/>
        <v>2000765.0264445599</v>
      </c>
      <c r="V20" s="5">
        <f t="shared" si="26"/>
        <v>162337.927453588</v>
      </c>
      <c r="W20" s="5">
        <f t="shared" si="8"/>
        <v>1919608.2374535878</v>
      </c>
      <c r="X20" s="5">
        <f>VLOOKUP(A20,'Detail SFPR'!$A$5:$M$347,13,FALSE)</f>
        <v>0</v>
      </c>
      <c r="Y20" s="5">
        <f>VLOOKUP(A20,'Detail SFPR'!A:W,23,FALSE)</f>
        <v>67837.0147</v>
      </c>
      <c r="Z20" s="5">
        <f>VLOOKUP(A20,'Detail SFPR'!$A$5:$S$347,19,FALSE)</f>
        <v>0</v>
      </c>
      <c r="AA20" s="5">
        <f>VLOOKUP(A20,'Detail SFPR'!$A$5:$T$347,20,FALSE)</f>
        <v>103520.85537047703</v>
      </c>
      <c r="AB20" s="5">
        <f t="shared" si="27"/>
        <v>2090966.1075240648</v>
      </c>
      <c r="AC20" s="5">
        <v>0</v>
      </c>
      <c r="AD20" s="5">
        <v>0</v>
      </c>
      <c r="AE20" s="5">
        <f t="shared" si="10"/>
        <v>0</v>
      </c>
      <c r="AF20" s="5">
        <f t="shared" si="11"/>
        <v>2090966.1075240648</v>
      </c>
      <c r="AG20" s="5">
        <f t="shared" si="12"/>
        <v>823637.88762347354</v>
      </c>
      <c r="AH20">
        <v>0</v>
      </c>
      <c r="AI20" s="5">
        <f t="shared" si="13"/>
        <v>823637.88762347354</v>
      </c>
      <c r="AJ20" s="5">
        <f t="shared" si="14"/>
        <v>984061.89813099999</v>
      </c>
      <c r="AK20" s="5">
        <f t="shared" si="15"/>
        <v>111533.60918711446</v>
      </c>
      <c r="AL20" s="5">
        <f t="shared" si="16"/>
        <v>374.84251200000006</v>
      </c>
      <c r="AM20" s="5">
        <f t="shared" si="17"/>
        <v>0</v>
      </c>
      <c r="AN20" s="5">
        <f t="shared" si="18"/>
        <v>1919608.2374535878</v>
      </c>
      <c r="AO20" s="5">
        <f>VLOOKUP(A20,'Base Cost'!$A$5:$AF$348,32,FALSE)</f>
        <v>42026.914901822405</v>
      </c>
    </row>
    <row r="21" spans="1:41" x14ac:dyDescent="0.25">
      <c r="A21" t="s">
        <v>112</v>
      </c>
      <c r="B21" t="s">
        <v>1852</v>
      </c>
      <c r="C21" t="s">
        <v>75</v>
      </c>
      <c r="D21" s="12" t="s">
        <v>1088</v>
      </c>
      <c r="E21" s="5">
        <v>489541.43</v>
      </c>
      <c r="F21" s="5">
        <v>929501.67</v>
      </c>
      <c r="G21" s="5">
        <v>46961.99</v>
      </c>
      <c r="H21" s="5">
        <v>0</v>
      </c>
      <c r="I21" s="5">
        <v>0</v>
      </c>
      <c r="J21" s="5">
        <f>VLOOKUP(A21,'Detail SFPR'!$A$5:$E$347,5,FALSE)</f>
        <v>648731.21209115395</v>
      </c>
      <c r="K21" s="5">
        <f>VLOOKUP(A21,'Detail SFPR'!$A$5:$F$347,6,FALSE)</f>
        <v>578142.5</v>
      </c>
      <c r="L21" s="5">
        <f>VLOOKUP(A21,'Detail SFPR'!$A$5:$G$347,7,FALSE)</f>
        <v>93667.315761111109</v>
      </c>
      <c r="M21" s="5">
        <f>VLOOKUP(A21,'Detail SFPR'!$A$5:$H$347,8,FALSE)</f>
        <v>867.84153300000014</v>
      </c>
      <c r="N21" s="5">
        <f>VLOOKUP(A21,'Detail SFPR'!$A$5:$I$347,9,FALSE)</f>
        <v>0</v>
      </c>
      <c r="O21" s="5">
        <f t="shared" si="19"/>
        <v>106131.82772017234</v>
      </c>
      <c r="P21" s="5">
        <f t="shared" si="20"/>
        <v>-234251.158639</v>
      </c>
      <c r="Q21" s="5">
        <f t="shared" si="21"/>
        <v>31138.440684932775</v>
      </c>
      <c r="R21" s="5">
        <f t="shared" si="22"/>
        <v>578.5899500511</v>
      </c>
      <c r="S21" s="5">
        <f t="shared" si="23"/>
        <v>0</v>
      </c>
      <c r="T21" s="5">
        <f t="shared" si="24"/>
        <v>1466005.09</v>
      </c>
      <c r="U21" s="5">
        <f t="shared" si="25"/>
        <v>1321408.8693852653</v>
      </c>
      <c r="V21" s="5">
        <f t="shared" si="26"/>
        <v>-96402.300283843782</v>
      </c>
      <c r="W21" s="5">
        <f t="shared" si="8"/>
        <v>1321408.8693852653</v>
      </c>
      <c r="X21" s="5">
        <f>VLOOKUP(A21,'Detail SFPR'!$A$5:$M$347,13,FALSE)</f>
        <v>0</v>
      </c>
      <c r="Y21" s="5">
        <f>VLOOKUP(A21,'Detail SFPR'!A:W,23,FALSE)</f>
        <v>51938.748549999997</v>
      </c>
      <c r="Z21" s="5">
        <f>VLOOKUP(A21,'Detail SFPR'!$A$5:$S$347,19,FALSE)</f>
        <v>67936.882916744973</v>
      </c>
      <c r="AA21" s="5">
        <f>VLOOKUP(A21,'Detail SFPR'!$A$5:$T$347,20,FALSE)</f>
        <v>79259.733060867176</v>
      </c>
      <c r="AB21" s="5">
        <f t="shared" si="27"/>
        <v>1520544.2339128775</v>
      </c>
      <c r="AC21" s="5">
        <v>0</v>
      </c>
      <c r="AD21" s="5">
        <v>0</v>
      </c>
      <c r="AE21" s="5">
        <f t="shared" si="10"/>
        <v>0</v>
      </c>
      <c r="AF21" s="5">
        <f t="shared" si="11"/>
        <v>1520544.2339128775</v>
      </c>
      <c r="AG21" s="5">
        <f t="shared" si="12"/>
        <v>648731.21209115395</v>
      </c>
      <c r="AH21">
        <v>0</v>
      </c>
      <c r="AI21" s="5">
        <f t="shared" si="13"/>
        <v>648731.21209115395</v>
      </c>
      <c r="AJ21" s="5">
        <f t="shared" si="14"/>
        <v>578142.5</v>
      </c>
      <c r="AK21" s="5">
        <f t="shared" si="15"/>
        <v>93667.315761111109</v>
      </c>
      <c r="AL21" s="5">
        <f t="shared" si="16"/>
        <v>867.84153300000014</v>
      </c>
      <c r="AM21" s="5">
        <f t="shared" si="17"/>
        <v>0</v>
      </c>
      <c r="AN21" s="5">
        <f t="shared" si="18"/>
        <v>1321408.8693852653</v>
      </c>
      <c r="AO21" s="5">
        <f>VLOOKUP(A21,'Base Cost'!$A$5:$AF$348,32,FALSE)</f>
        <v>33391.820971629997</v>
      </c>
    </row>
    <row r="22" spans="1:41" x14ac:dyDescent="0.25">
      <c r="A22" t="s">
        <v>114</v>
      </c>
      <c r="B22" t="s">
        <v>1853</v>
      </c>
      <c r="C22" t="s">
        <v>116</v>
      </c>
      <c r="D22" s="12" t="s">
        <v>1088</v>
      </c>
      <c r="E22" s="5">
        <v>806611.62</v>
      </c>
      <c r="F22" s="5">
        <v>280929.64</v>
      </c>
      <c r="G22" s="5">
        <v>31555.119999999999</v>
      </c>
      <c r="H22" s="5">
        <v>0</v>
      </c>
      <c r="I22" s="5">
        <v>33490.129999999997</v>
      </c>
      <c r="J22" s="5">
        <f>VLOOKUP(A22,'Detail SFPR'!$A$5:$E$347,5,FALSE)</f>
        <v>987339.11651218694</v>
      </c>
      <c r="K22" s="5">
        <f>VLOOKUP(A22,'Detail SFPR'!$A$5:$F$347,6,FALSE)</f>
        <v>123186.41</v>
      </c>
      <c r="L22" s="5">
        <f>VLOOKUP(A22,'Detail SFPR'!$A$5:$G$347,7,FALSE)</f>
        <v>140165.1119695605</v>
      </c>
      <c r="M22" s="5">
        <f>VLOOKUP(A22,'Detail SFPR'!$A$5:$H$347,8,FALSE)</f>
        <v>1935.3159109202625</v>
      </c>
      <c r="N22" s="5">
        <f>VLOOKUP(A22,'Detail SFPR'!$A$5:$I$347,9,FALSE)</f>
        <v>0</v>
      </c>
      <c r="O22" s="5">
        <f t="shared" si="19"/>
        <v>120491.02192467503</v>
      </c>
      <c r="P22" s="5">
        <f t="shared" si="20"/>
        <v>-105167.411441</v>
      </c>
      <c r="Q22" s="5">
        <f t="shared" si="21"/>
        <v>72410.281646105985</v>
      </c>
      <c r="R22" s="5">
        <f t="shared" si="22"/>
        <v>1290.2751178105389</v>
      </c>
      <c r="S22" s="5">
        <f t="shared" si="23"/>
        <v>-22327.869670999997</v>
      </c>
      <c r="T22" s="5">
        <f t="shared" si="24"/>
        <v>1152586.51</v>
      </c>
      <c r="U22" s="5">
        <f t="shared" si="25"/>
        <v>1252625.9543926676</v>
      </c>
      <c r="V22" s="5">
        <f t="shared" si="26"/>
        <v>66696.297576591562</v>
      </c>
      <c r="W22" s="5">
        <f t="shared" si="8"/>
        <v>1219282.8075765916</v>
      </c>
      <c r="X22" s="5">
        <f>VLOOKUP(A22,'Detail SFPR'!$A$5:$M$347,13,FALSE)</f>
        <v>0</v>
      </c>
      <c r="Y22" s="5">
        <f>VLOOKUP(A22,'Detail SFPR'!A:W,23,FALSE)</f>
        <v>77757.642300000007</v>
      </c>
      <c r="Z22" s="5">
        <f>VLOOKUP(A22,'Detail SFPR'!$A$5:$S$347,19,FALSE)</f>
        <v>0</v>
      </c>
      <c r="AA22" s="5">
        <f>VLOOKUP(A22,'Detail SFPR'!$A$5:$T$347,20,FALSE)</f>
        <v>118659.96282539224</v>
      </c>
      <c r="AB22" s="5">
        <f t="shared" si="27"/>
        <v>1415700.4127019837</v>
      </c>
      <c r="AC22" s="5">
        <v>0</v>
      </c>
      <c r="AD22" s="5">
        <v>0</v>
      </c>
      <c r="AE22" s="5">
        <f t="shared" si="10"/>
        <v>0</v>
      </c>
      <c r="AF22" s="5">
        <f t="shared" si="11"/>
        <v>1415700.4127019837</v>
      </c>
      <c r="AG22" s="5">
        <f t="shared" si="12"/>
        <v>927102.64192467509</v>
      </c>
      <c r="AH22">
        <v>0</v>
      </c>
      <c r="AI22" s="5">
        <f t="shared" si="13"/>
        <v>927102.64192467509</v>
      </c>
      <c r="AJ22" s="5">
        <f t="shared" si="14"/>
        <v>175762.22855900001</v>
      </c>
      <c r="AK22" s="5">
        <f t="shared" si="15"/>
        <v>103965.40164610598</v>
      </c>
      <c r="AL22" s="5">
        <f t="shared" si="16"/>
        <v>1290.2751178105389</v>
      </c>
      <c r="AM22" s="5">
        <f t="shared" si="17"/>
        <v>11162.260329000001</v>
      </c>
      <c r="AN22" s="5">
        <f t="shared" si="18"/>
        <v>1219282.8075765916</v>
      </c>
      <c r="AO22" s="5">
        <f>VLOOKUP(A22,'Base Cost'!$A$5:$AF$348,32,FALSE)</f>
        <v>46941.091223167045</v>
      </c>
    </row>
    <row r="23" spans="1:41" x14ac:dyDescent="0.25">
      <c r="A23" t="s">
        <v>117</v>
      </c>
      <c r="B23" t="s">
        <v>1854</v>
      </c>
      <c r="C23" t="s">
        <v>80</v>
      </c>
      <c r="D23" s="12" t="s">
        <v>1088</v>
      </c>
      <c r="E23" s="5">
        <v>1255358.43</v>
      </c>
      <c r="F23" s="5">
        <v>229317.63</v>
      </c>
      <c r="G23" s="5">
        <v>101475.94</v>
      </c>
      <c r="H23" s="5">
        <v>0</v>
      </c>
      <c r="I23" s="5">
        <v>0</v>
      </c>
      <c r="J23" s="5">
        <f>VLOOKUP(A23,'Detail SFPR'!$A$5:$E$347,5,FALSE)</f>
        <v>1133844.0027892496</v>
      </c>
      <c r="K23" s="5">
        <f>VLOOKUP(A23,'Detail SFPR'!$A$5:$F$347,6,FALSE)</f>
        <v>182029.9</v>
      </c>
      <c r="L23" s="5">
        <f>VLOOKUP(A23,'Detail SFPR'!$A$5:$G$347,7,FALSE)</f>
        <v>167280.2232666667</v>
      </c>
      <c r="M23" s="5">
        <f>VLOOKUP(A23,'Detail SFPR'!$A$5:$H$347,8,FALSE)</f>
        <v>867.84153300000014</v>
      </c>
      <c r="N23" s="5">
        <f>VLOOKUP(A23,'Detail SFPR'!$A$5:$I$347,9,FALSE)</f>
        <v>0</v>
      </c>
      <c r="O23" s="5">
        <f t="shared" si="19"/>
        <v>-81013.668621407211</v>
      </c>
      <c r="P23" s="5">
        <f t="shared" si="20"/>
        <v>-31526.729591000007</v>
      </c>
      <c r="Q23" s="5">
        <f t="shared" si="21"/>
        <v>43871.715653886684</v>
      </c>
      <c r="R23" s="5">
        <f t="shared" si="22"/>
        <v>578.5899500511</v>
      </c>
      <c r="S23" s="5">
        <f t="shared" si="23"/>
        <v>0</v>
      </c>
      <c r="T23" s="5">
        <f t="shared" si="24"/>
        <v>1586152</v>
      </c>
      <c r="U23" s="5">
        <f t="shared" si="25"/>
        <v>1484021.9675889164</v>
      </c>
      <c r="V23" s="5">
        <f t="shared" si="26"/>
        <v>-68090.092608469437</v>
      </c>
      <c r="W23" s="5">
        <f t="shared" si="8"/>
        <v>1484021.9675889164</v>
      </c>
      <c r="X23" s="5">
        <f>VLOOKUP(A23,'Detail SFPR'!$A$5:$M$347,13,FALSE)</f>
        <v>0</v>
      </c>
      <c r="Y23" s="5">
        <f>VLOOKUP(A23,'Detail SFPR'!A:W,23,FALSE)</f>
        <v>92757.280199999994</v>
      </c>
      <c r="Z23" s="5">
        <f>VLOOKUP(A23,'Detail SFPR'!$A$5:$S$347,19,FALSE)</f>
        <v>0</v>
      </c>
      <c r="AA23" s="5">
        <f>VLOOKUP(A23,'Detail SFPR'!$A$5:$T$347,20,FALSE)</f>
        <v>141549.75761548383</v>
      </c>
      <c r="AB23" s="5">
        <f t="shared" si="27"/>
        <v>1718329.0054044002</v>
      </c>
      <c r="AC23" s="5">
        <v>0</v>
      </c>
      <c r="AD23" s="5">
        <v>0</v>
      </c>
      <c r="AE23" s="5">
        <f t="shared" si="10"/>
        <v>0</v>
      </c>
      <c r="AF23" s="5">
        <f t="shared" si="11"/>
        <v>1718329.0054044002</v>
      </c>
      <c r="AG23" s="5">
        <f t="shared" si="12"/>
        <v>1133844.0027892496</v>
      </c>
      <c r="AH23">
        <v>0</v>
      </c>
      <c r="AI23" s="5">
        <f t="shared" si="13"/>
        <v>1133844.0027892496</v>
      </c>
      <c r="AJ23" s="5">
        <f t="shared" si="14"/>
        <v>182029.9</v>
      </c>
      <c r="AK23" s="5">
        <f t="shared" si="15"/>
        <v>167280.2232666667</v>
      </c>
      <c r="AL23" s="5">
        <f t="shared" si="16"/>
        <v>867.84153300000014</v>
      </c>
      <c r="AM23" s="5">
        <f t="shared" si="17"/>
        <v>0</v>
      </c>
      <c r="AN23" s="5">
        <f t="shared" si="18"/>
        <v>1484021.9675889164</v>
      </c>
      <c r="AO23" s="5">
        <f>VLOOKUP(A23,'Base Cost'!$A$5:$AF$348,32,FALSE)</f>
        <v>59634.368958119994</v>
      </c>
    </row>
    <row r="24" spans="1:41" x14ac:dyDescent="0.25">
      <c r="A24" t="s">
        <v>119</v>
      </c>
      <c r="B24" t="s">
        <v>120</v>
      </c>
      <c r="C24" t="s">
        <v>80</v>
      </c>
      <c r="D24" s="12" t="s">
        <v>1088</v>
      </c>
      <c r="E24" s="5">
        <v>3506704.82</v>
      </c>
      <c r="F24" s="5">
        <v>206280.1</v>
      </c>
      <c r="G24" s="5">
        <v>96206.36</v>
      </c>
      <c r="H24" s="5">
        <v>54549.7</v>
      </c>
      <c r="I24" s="5">
        <v>0</v>
      </c>
      <c r="J24" s="5">
        <f>VLOOKUP(A24,'Detail SFPR'!$A$5:$E$347,5,FALSE)</f>
        <v>3105050.6030893065</v>
      </c>
      <c r="K24" s="5">
        <f>VLOOKUP(A24,'Detail SFPR'!$A$5:$F$347,6,FALSE)</f>
        <v>294764.65999999997</v>
      </c>
      <c r="L24" s="5">
        <f>VLOOKUP(A24,'Detail SFPR'!$A$5:$G$347,7,FALSE)</f>
        <v>7264.1245401189408</v>
      </c>
      <c r="M24" s="5">
        <f>VLOOKUP(A24,'Detail SFPR'!$A$5:$H$347,8,FALSE)</f>
        <v>34517.888972124536</v>
      </c>
      <c r="N24" s="5">
        <f>VLOOKUP(A24,'Detail SFPR'!$A$5:$I$347,9,FALSE)</f>
        <v>0</v>
      </c>
      <c r="O24" s="5">
        <f t="shared" si="19"/>
        <v>-267782.86641435925</v>
      </c>
      <c r="P24" s="5">
        <f t="shared" si="20"/>
        <v>58992.656151999974</v>
      </c>
      <c r="Q24" s="5">
        <f t="shared" si="21"/>
        <v>-59297.788381102699</v>
      </c>
      <c r="R24" s="5">
        <f t="shared" si="22"/>
        <v>-13355.20841228457</v>
      </c>
      <c r="S24" s="5">
        <f t="shared" si="23"/>
        <v>0</v>
      </c>
      <c r="T24" s="5">
        <f t="shared" si="24"/>
        <v>3863740.98</v>
      </c>
      <c r="U24" s="5">
        <f t="shared" si="25"/>
        <v>3441597.2766015502</v>
      </c>
      <c r="V24" s="5">
        <f t="shared" si="26"/>
        <v>-281443.20705574652</v>
      </c>
      <c r="W24" s="5">
        <f t="shared" si="8"/>
        <v>3441597.2766015502</v>
      </c>
      <c r="X24" s="5">
        <f>VLOOKUP(A24,'Detail SFPR'!$A$5:$M$347,13,FALSE)</f>
        <v>0</v>
      </c>
      <c r="Y24" s="5">
        <f>VLOOKUP(A24,'Detail SFPR'!A:W,23,FALSE)</f>
        <v>247323.59145000001</v>
      </c>
      <c r="Z24" s="5">
        <f>VLOOKUP(A24,'Detail SFPR'!$A$5:$S$347,19,FALSE)</f>
        <v>0</v>
      </c>
      <c r="AA24" s="5">
        <f>VLOOKUP(A24,'Detail SFPR'!$A$5:$T$347,20,FALSE)</f>
        <v>377421.52795828151</v>
      </c>
      <c r="AB24" s="5">
        <f t="shared" si="27"/>
        <v>4066342.3960098317</v>
      </c>
      <c r="AC24" s="5">
        <v>0</v>
      </c>
      <c r="AD24" s="5">
        <v>0</v>
      </c>
      <c r="AE24" s="5">
        <f t="shared" si="10"/>
        <v>0</v>
      </c>
      <c r="AF24" s="5">
        <f t="shared" si="11"/>
        <v>4066342.3960098317</v>
      </c>
      <c r="AG24" s="5">
        <f t="shared" si="12"/>
        <v>3105050.6030893065</v>
      </c>
      <c r="AH24">
        <v>0</v>
      </c>
      <c r="AI24" s="5">
        <f t="shared" si="13"/>
        <v>3105050.6030893065</v>
      </c>
      <c r="AJ24" s="5">
        <f t="shared" si="14"/>
        <v>294764.65999999997</v>
      </c>
      <c r="AK24" s="5">
        <f t="shared" si="15"/>
        <v>7264.1245401189408</v>
      </c>
      <c r="AL24" s="5">
        <f t="shared" si="16"/>
        <v>34517.888972124536</v>
      </c>
      <c r="AM24" s="5">
        <f t="shared" si="17"/>
        <v>0</v>
      </c>
      <c r="AN24" s="5">
        <f t="shared" si="18"/>
        <v>3441597.2766015502</v>
      </c>
      <c r="AO24" s="5">
        <f>VLOOKUP(A24,'Base Cost'!$A$5:$AF$348,32,FALSE)</f>
        <v>159006.23943237</v>
      </c>
    </row>
    <row r="25" spans="1:41" x14ac:dyDescent="0.25">
      <c r="A25" t="s">
        <v>121</v>
      </c>
      <c r="B25" t="s">
        <v>1855</v>
      </c>
      <c r="C25" t="s">
        <v>80</v>
      </c>
      <c r="D25" s="12" t="s">
        <v>1088</v>
      </c>
      <c r="E25" s="5">
        <v>1611568.99</v>
      </c>
      <c r="F25" s="5">
        <v>281250.94</v>
      </c>
      <c r="G25" s="5">
        <v>251860.17</v>
      </c>
      <c r="H25" s="5">
        <v>33324</v>
      </c>
      <c r="I25" s="5">
        <v>0</v>
      </c>
      <c r="J25" s="5">
        <f>VLOOKUP(A25,'Detail SFPR'!$A$5:$E$347,5,FALSE)</f>
        <v>1591854.2266094652</v>
      </c>
      <c r="K25" s="5">
        <f>VLOOKUP(A25,'Detail SFPR'!$A$5:$F$347,6,FALSE)</f>
        <v>119438.84000000001</v>
      </c>
      <c r="L25" s="5">
        <f>VLOOKUP(A25,'Detail SFPR'!$A$5:$G$347,7,FALSE)</f>
        <v>223919.08949075273</v>
      </c>
      <c r="M25" s="5">
        <f>VLOOKUP(A25,'Detail SFPR'!$A$5:$H$347,8,FALSE)</f>
        <v>60647.62706963878</v>
      </c>
      <c r="N25" s="5">
        <f>VLOOKUP(A25,'Detail SFPR'!$A$5:$I$347,9,FALSE)</f>
        <v>0</v>
      </c>
      <c r="O25" s="5">
        <f t="shared" si="19"/>
        <v>-13143.832752469543</v>
      </c>
      <c r="P25" s="5">
        <f t="shared" si="20"/>
        <v>-107880.12706999997</v>
      </c>
      <c r="Q25" s="5">
        <f t="shared" si="21"/>
        <v>-18628.318375515166</v>
      </c>
      <c r="R25" s="5">
        <f t="shared" si="22"/>
        <v>18216.662167328173</v>
      </c>
      <c r="S25" s="5">
        <f t="shared" si="23"/>
        <v>0</v>
      </c>
      <c r="T25" s="5">
        <f t="shared" si="24"/>
        <v>2178004.1</v>
      </c>
      <c r="U25" s="5">
        <f t="shared" si="25"/>
        <v>1995859.7831698568</v>
      </c>
      <c r="V25" s="5">
        <f t="shared" si="26"/>
        <v>-121435.6160306565</v>
      </c>
      <c r="W25" s="5">
        <f t="shared" si="8"/>
        <v>1995859.7831698568</v>
      </c>
      <c r="X25" s="5">
        <f>VLOOKUP(A25,'Detail SFPR'!$A$5:$M$347,13,FALSE)</f>
        <v>0</v>
      </c>
      <c r="Y25" s="5">
        <f>VLOOKUP(A25,'Detail SFPR'!A:W,23,FALSE)</f>
        <v>126612.79669999999</v>
      </c>
      <c r="Z25" s="5">
        <f>VLOOKUP(A25,'Detail SFPR'!$A$5:$S$347,19,FALSE)</f>
        <v>0</v>
      </c>
      <c r="AA25" s="5">
        <f>VLOOKUP(A25,'Detail SFPR'!$A$5:$T$347,20,FALSE)</f>
        <v>193214.05980490931</v>
      </c>
      <c r="AB25" s="5">
        <f t="shared" si="27"/>
        <v>2315686.639674766</v>
      </c>
      <c r="AC25" s="5">
        <v>0</v>
      </c>
      <c r="AD25" s="5">
        <v>0</v>
      </c>
      <c r="AE25" s="5">
        <f t="shared" si="10"/>
        <v>0</v>
      </c>
      <c r="AF25" s="5">
        <f t="shared" si="11"/>
        <v>2315686.639674766</v>
      </c>
      <c r="AG25" s="5">
        <f t="shared" si="12"/>
        <v>1591854.2266094652</v>
      </c>
      <c r="AH25">
        <v>0</v>
      </c>
      <c r="AI25" s="5">
        <f t="shared" si="13"/>
        <v>1591854.2266094652</v>
      </c>
      <c r="AJ25" s="5">
        <f t="shared" si="14"/>
        <v>119438.84000000001</v>
      </c>
      <c r="AK25" s="5">
        <f t="shared" si="15"/>
        <v>223919.08949075273</v>
      </c>
      <c r="AL25" s="5">
        <f t="shared" si="16"/>
        <v>60647.62706963878</v>
      </c>
      <c r="AM25" s="5">
        <f t="shared" si="17"/>
        <v>0</v>
      </c>
      <c r="AN25" s="5">
        <f t="shared" si="18"/>
        <v>1995859.7831698568</v>
      </c>
      <c r="AO25" s="5">
        <f>VLOOKUP(A25,'Base Cost'!$A$5:$AF$348,32,FALSE)</f>
        <v>81400.340943019997</v>
      </c>
    </row>
    <row r="26" spans="1:41" x14ac:dyDescent="0.25">
      <c r="A26" t="s">
        <v>123</v>
      </c>
      <c r="B26" t="s">
        <v>1856</v>
      </c>
      <c r="C26" t="s">
        <v>125</v>
      </c>
      <c r="D26" s="12" t="s">
        <v>1088</v>
      </c>
      <c r="E26" s="5">
        <v>988675.62</v>
      </c>
      <c r="F26" s="5">
        <v>149059.16</v>
      </c>
      <c r="G26" s="5">
        <v>135100.54999999999</v>
      </c>
      <c r="H26" s="5">
        <v>8270.08</v>
      </c>
      <c r="I26" s="5">
        <v>0</v>
      </c>
      <c r="J26" s="5">
        <f>VLOOKUP(A26,'Detail SFPR'!$A$5:$E$347,5,FALSE)</f>
        <v>801897.21335701609</v>
      </c>
      <c r="K26" s="5">
        <f>VLOOKUP(A26,'Detail SFPR'!$A$5:$F$347,6,FALSE)</f>
        <v>92354.17</v>
      </c>
      <c r="L26" s="5">
        <f>VLOOKUP(A26,'Detail SFPR'!$A$5:$G$347,7,FALSE)</f>
        <v>118313.85416666669</v>
      </c>
      <c r="M26" s="5">
        <f>VLOOKUP(A26,'Detail SFPR'!$A$5:$H$347,8,FALSE)</f>
        <v>10151.252849075001</v>
      </c>
      <c r="N26" s="5">
        <f>VLOOKUP(A26,'Detail SFPR'!$A$5:$I$347,9,FALSE)</f>
        <v>0</v>
      </c>
      <c r="O26" s="5">
        <f t="shared" si="19"/>
        <v>-124525.16370887736</v>
      </c>
      <c r="P26" s="5">
        <f t="shared" si="20"/>
        <v>-37805.216832999999</v>
      </c>
      <c r="Q26" s="5">
        <f t="shared" si="21"/>
        <v>-11191.690112083312</v>
      </c>
      <c r="R26" s="5">
        <f t="shared" si="22"/>
        <v>1254.1779384783031</v>
      </c>
      <c r="S26" s="5">
        <f t="shared" si="23"/>
        <v>0</v>
      </c>
      <c r="T26" s="5">
        <f t="shared" si="24"/>
        <v>1281105.4100000001</v>
      </c>
      <c r="U26" s="5">
        <f t="shared" si="25"/>
        <v>1022716.4903727579</v>
      </c>
      <c r="V26" s="5">
        <f t="shared" si="26"/>
        <v>-172267.89271548236</v>
      </c>
      <c r="W26" s="5">
        <f t="shared" si="8"/>
        <v>1022716.4903727579</v>
      </c>
      <c r="X26" s="5">
        <f>VLOOKUP(A26,'Detail SFPR'!$A$5:$M$347,13,FALSE)</f>
        <v>0</v>
      </c>
      <c r="Y26" s="5">
        <f>VLOOKUP(A26,'Detail SFPR'!A:W,23,FALSE)</f>
        <v>65605.3125</v>
      </c>
      <c r="Z26" s="5">
        <f>VLOOKUP(A26,'Detail SFPR'!$A$5:$S$347,19,FALSE)</f>
        <v>0</v>
      </c>
      <c r="AA26" s="5">
        <f>VLOOKUP(A26,'Detail SFPR'!$A$5:$T$347,20,FALSE)</f>
        <v>100115.2261325475</v>
      </c>
      <c r="AB26" s="5">
        <f t="shared" si="27"/>
        <v>1188437.0290053054</v>
      </c>
      <c r="AC26" s="5">
        <v>0</v>
      </c>
      <c r="AD26" s="5">
        <v>0</v>
      </c>
      <c r="AE26" s="5">
        <f t="shared" si="10"/>
        <v>0</v>
      </c>
      <c r="AF26" s="5">
        <f t="shared" si="11"/>
        <v>1188437.0290053054</v>
      </c>
      <c r="AG26" s="5">
        <f t="shared" si="12"/>
        <v>801897.21335701609</v>
      </c>
      <c r="AH26">
        <v>0</v>
      </c>
      <c r="AI26" s="5">
        <f t="shared" si="13"/>
        <v>801897.21335701609</v>
      </c>
      <c r="AJ26" s="5">
        <f t="shared" si="14"/>
        <v>92354.17</v>
      </c>
      <c r="AK26" s="5">
        <f t="shared" si="15"/>
        <v>118313.85416666669</v>
      </c>
      <c r="AL26" s="5">
        <f t="shared" si="16"/>
        <v>10151.252849075001</v>
      </c>
      <c r="AM26" s="5">
        <f t="shared" si="17"/>
        <v>0</v>
      </c>
      <c r="AN26" s="5">
        <f t="shared" si="18"/>
        <v>1022716.4903727579</v>
      </c>
      <c r="AO26" s="5">
        <f>VLOOKUP(A26,'Base Cost'!$A$5:$AF$348,32,FALSE)</f>
        <v>42178.160062499999</v>
      </c>
    </row>
    <row r="27" spans="1:41" x14ac:dyDescent="0.25">
      <c r="A27" t="s">
        <v>126</v>
      </c>
      <c r="B27" t="s">
        <v>1857</v>
      </c>
      <c r="C27" t="s">
        <v>80</v>
      </c>
      <c r="D27" s="12" t="s">
        <v>1088</v>
      </c>
      <c r="E27" s="5">
        <v>1676770.19</v>
      </c>
      <c r="F27" s="5">
        <v>204519.13</v>
      </c>
      <c r="G27" s="5">
        <v>103676.89</v>
      </c>
      <c r="H27" s="5">
        <v>0</v>
      </c>
      <c r="I27" s="5">
        <v>0</v>
      </c>
      <c r="J27" s="5">
        <f>VLOOKUP(A27,'Detail SFPR'!$A$5:$E$347,5,FALSE)</f>
        <v>1869545.8198498227</v>
      </c>
      <c r="K27" s="5">
        <f>VLOOKUP(A27,'Detail SFPR'!$A$5:$F$347,6,FALSE)</f>
        <v>214706.08000000002</v>
      </c>
      <c r="L27" s="5">
        <f>VLOOKUP(A27,'Detail SFPR'!$A$5:$G$347,7,FALSE)</f>
        <v>143618.76048496444</v>
      </c>
      <c r="M27" s="5">
        <f>VLOOKUP(A27,'Detail SFPR'!$A$5:$H$347,8,FALSE)</f>
        <v>0</v>
      </c>
      <c r="N27" s="5">
        <f>VLOOKUP(A27,'Detail SFPR'!$A$5:$I$347,9,FALSE)</f>
        <v>0</v>
      </c>
      <c r="O27" s="5">
        <f t="shared" si="19"/>
        <v>128523.51242087681</v>
      </c>
      <c r="P27" s="5">
        <f t="shared" si="20"/>
        <v>6791.6395650000077</v>
      </c>
      <c r="Q27" s="5">
        <f t="shared" si="21"/>
        <v>26629.24505232579</v>
      </c>
      <c r="R27" s="5">
        <f t="shared" si="22"/>
        <v>0</v>
      </c>
      <c r="S27" s="5">
        <f t="shared" si="23"/>
        <v>0</v>
      </c>
      <c r="T27" s="5">
        <f t="shared" si="24"/>
        <v>1984966.2099999997</v>
      </c>
      <c r="U27" s="5">
        <f t="shared" si="25"/>
        <v>2227870.6603347873</v>
      </c>
      <c r="V27" s="5">
        <f t="shared" si="26"/>
        <v>161944.39703820262</v>
      </c>
      <c r="W27" s="5">
        <f t="shared" si="8"/>
        <v>2146910.6070382022</v>
      </c>
      <c r="X27" s="5">
        <f>VLOOKUP(A27,'Detail SFPR'!$A$5:$M$347,13,FALSE)</f>
        <v>0</v>
      </c>
      <c r="Y27" s="5">
        <f>VLOOKUP(A27,'Detail SFPR'!A:W,23,FALSE)</f>
        <v>152969.76370000001</v>
      </c>
      <c r="Z27" s="5">
        <f>VLOOKUP(A27,'Detail SFPR'!$A$5:$S$347,19,FALSE)</f>
        <v>0</v>
      </c>
      <c r="AA27" s="5">
        <f>VLOOKUP(A27,'Detail SFPR'!$A$5:$T$347,20,FALSE)</f>
        <v>233435.40180938633</v>
      </c>
      <c r="AB27" s="5">
        <f t="shared" si="27"/>
        <v>2533315.7725475887</v>
      </c>
      <c r="AC27" s="5">
        <v>0</v>
      </c>
      <c r="AD27" s="5">
        <v>0</v>
      </c>
      <c r="AE27" s="5">
        <f t="shared" si="10"/>
        <v>0</v>
      </c>
      <c r="AF27" s="5">
        <f t="shared" si="11"/>
        <v>2533315.7725475887</v>
      </c>
      <c r="AG27" s="5">
        <f t="shared" si="12"/>
        <v>1805293.7024208768</v>
      </c>
      <c r="AH27">
        <v>0</v>
      </c>
      <c r="AI27" s="5">
        <f t="shared" si="13"/>
        <v>1805293.7024208768</v>
      </c>
      <c r="AJ27" s="5">
        <f t="shared" si="14"/>
        <v>211310.76956500002</v>
      </c>
      <c r="AK27" s="5">
        <f t="shared" si="15"/>
        <v>130306.13505232579</v>
      </c>
      <c r="AL27" s="5">
        <f t="shared" si="16"/>
        <v>0</v>
      </c>
      <c r="AM27" s="5">
        <f t="shared" si="17"/>
        <v>0</v>
      </c>
      <c r="AN27" s="5">
        <f t="shared" si="18"/>
        <v>2146910.6070382027</v>
      </c>
      <c r="AO27" s="5">
        <f>VLOOKUP(A27,'Base Cost'!$A$5:$AF$348,32,FALSE)</f>
        <v>94965.524561510843</v>
      </c>
    </row>
    <row r="28" spans="1:41" x14ac:dyDescent="0.25">
      <c r="A28" t="s">
        <v>128</v>
      </c>
      <c r="B28" t="s">
        <v>129</v>
      </c>
      <c r="C28" t="s">
        <v>68</v>
      </c>
      <c r="D28" s="12" t="s">
        <v>1088</v>
      </c>
      <c r="E28" s="5">
        <v>3326855.23</v>
      </c>
      <c r="F28" s="5">
        <v>314355.94</v>
      </c>
      <c r="G28" s="5">
        <v>410410.18</v>
      </c>
      <c r="H28" s="5">
        <v>35193.279999999999</v>
      </c>
      <c r="I28" s="5">
        <v>0</v>
      </c>
      <c r="J28" s="5">
        <f>VLOOKUP(A28,'Detail SFPR'!$A$5:$E$347,5,FALSE)</f>
        <v>4189167.675754671</v>
      </c>
      <c r="K28" s="5">
        <f>VLOOKUP(A28,'Detail SFPR'!$A$5:$F$347,6,FALSE)</f>
        <v>414951.44000000006</v>
      </c>
      <c r="L28" s="5">
        <f>VLOOKUP(A28,'Detail SFPR'!$A$5:$G$347,7,FALSE)</f>
        <v>606930.51158888894</v>
      </c>
      <c r="M28" s="5">
        <f>VLOOKUP(A28,'Detail SFPR'!$A$5:$H$347,8,FALSE)</f>
        <v>15168.683205000001</v>
      </c>
      <c r="N28" s="5">
        <f>VLOOKUP(A28,'Detail SFPR'!$A$5:$I$347,9,FALSE)</f>
        <v>138611.40487485903</v>
      </c>
      <c r="O28" s="5">
        <f t="shared" si="19"/>
        <v>574903.70758463908</v>
      </c>
      <c r="P28" s="5">
        <f t="shared" si="20"/>
        <v>67067.019850000041</v>
      </c>
      <c r="Q28" s="5">
        <f t="shared" si="21"/>
        <v>131020.10507031226</v>
      </c>
      <c r="R28" s="5">
        <f t="shared" si="22"/>
        <v>-13350.398683226498</v>
      </c>
      <c r="S28" s="5">
        <f t="shared" si="23"/>
        <v>92412.223630068504</v>
      </c>
      <c r="T28" s="5">
        <f t="shared" si="24"/>
        <v>4086814.63</v>
      </c>
      <c r="U28" s="5">
        <f t="shared" si="25"/>
        <v>5364829.7154234201</v>
      </c>
      <c r="V28" s="5">
        <f t="shared" si="26"/>
        <v>852052.65745179332</v>
      </c>
      <c r="W28" s="5">
        <f t="shared" si="8"/>
        <v>4938867.2874517934</v>
      </c>
      <c r="X28" s="5">
        <f>VLOOKUP(A28,'Detail SFPR'!$A$5:$M$347,13,FALSE)</f>
        <v>317619.84000000003</v>
      </c>
      <c r="Y28" s="5">
        <f>VLOOKUP(A28,'Detail SFPR'!A:W,23,FALSE)</f>
        <v>336544.4069</v>
      </c>
      <c r="Z28" s="5">
        <f>VLOOKUP(A28,'Detail SFPR'!$A$5:$S$347,19,FALSE)</f>
        <v>0</v>
      </c>
      <c r="AA28" s="5">
        <f>VLOOKUP(A28,'Detail SFPR'!$A$5:$T$347,20,FALSE)</f>
        <v>513574.55846944678</v>
      </c>
      <c r="AB28" s="5">
        <f t="shared" si="27"/>
        <v>6106606.0928212395</v>
      </c>
      <c r="AC28" s="5">
        <v>0</v>
      </c>
      <c r="AD28" s="5">
        <v>0</v>
      </c>
      <c r="AE28" s="5">
        <f t="shared" si="10"/>
        <v>0</v>
      </c>
      <c r="AF28" s="5">
        <f t="shared" si="11"/>
        <v>6106606.0928212395</v>
      </c>
      <c r="AG28" s="5">
        <f t="shared" si="12"/>
        <v>3901758.9375846391</v>
      </c>
      <c r="AH28">
        <v>0</v>
      </c>
      <c r="AI28" s="5">
        <f t="shared" si="13"/>
        <v>3901758.9375846391</v>
      </c>
      <c r="AJ28" s="5">
        <f t="shared" si="14"/>
        <v>381422.95985000004</v>
      </c>
      <c r="AK28" s="5">
        <f t="shared" si="15"/>
        <v>541430.28507031221</v>
      </c>
      <c r="AL28" s="5">
        <f t="shared" si="16"/>
        <v>21842.881316773499</v>
      </c>
      <c r="AM28" s="5">
        <f t="shared" si="17"/>
        <v>92412.223630068504</v>
      </c>
      <c r="AN28" s="5">
        <f t="shared" si="18"/>
        <v>4938867.2874517934</v>
      </c>
      <c r="AO28" s="5">
        <f>VLOOKUP(A28,'Base Cost'!$A$5:$AF$348,32,FALSE)</f>
        <v>201522.56833974295</v>
      </c>
    </row>
    <row r="29" spans="1:41" x14ac:dyDescent="0.25">
      <c r="A29" t="s">
        <v>130</v>
      </c>
      <c r="B29" t="s">
        <v>131</v>
      </c>
      <c r="C29" t="s">
        <v>132</v>
      </c>
      <c r="D29" s="12" t="s">
        <v>1842</v>
      </c>
      <c r="E29" s="5">
        <v>772110.22</v>
      </c>
      <c r="F29" s="5">
        <v>159239.82999999999</v>
      </c>
      <c r="G29" s="5">
        <v>0</v>
      </c>
      <c r="H29" s="5">
        <v>0</v>
      </c>
      <c r="I29" s="5">
        <v>0</v>
      </c>
      <c r="J29" s="5">
        <f>VLOOKUP(A29,'Detail SFPR'!$A$5:$E$347,5,FALSE)</f>
        <v>1362504.1849556777</v>
      </c>
      <c r="K29" s="5">
        <f>VLOOKUP(A29,'Detail SFPR'!$A$5:$F$347,6,FALSE)</f>
        <v>279603.89999999997</v>
      </c>
      <c r="L29" s="5">
        <f>VLOOKUP(A29,'Detail SFPR'!$A$5:$G$347,7,FALSE)</f>
        <v>0</v>
      </c>
      <c r="M29" s="5">
        <f>VLOOKUP(A29,'Detail SFPR'!$A$5:$H$347,8,FALSE)</f>
        <v>67.136101489535008</v>
      </c>
      <c r="N29" s="5">
        <f>VLOOKUP(A29,'Detail SFPR'!$A$5:$I$347,9,FALSE)</f>
        <v>0</v>
      </c>
      <c r="O29" s="5">
        <f t="shared" si="19"/>
        <v>393615.65643595031</v>
      </c>
      <c r="P29" s="5">
        <f t="shared" si="20"/>
        <v>80246.725468999983</v>
      </c>
      <c r="Q29" s="5">
        <f t="shared" si="21"/>
        <v>0</v>
      </c>
      <c r="R29" s="5">
        <f t="shared" si="22"/>
        <v>44.759638863072986</v>
      </c>
      <c r="S29" s="5">
        <f t="shared" si="23"/>
        <v>0</v>
      </c>
      <c r="T29" s="5">
        <f t="shared" si="24"/>
        <v>931350.04999999993</v>
      </c>
      <c r="U29" s="5">
        <f t="shared" si="25"/>
        <v>1642175.221057167</v>
      </c>
      <c r="V29" s="5">
        <f t="shared" si="26"/>
        <v>473907.1415438134</v>
      </c>
      <c r="W29" s="5">
        <f t="shared" si="8"/>
        <v>1405257.1915438133</v>
      </c>
      <c r="X29" s="5">
        <f>VLOOKUP(A29,'Detail SFPR'!$A$5:$M$347,13,FALSE)</f>
        <v>0</v>
      </c>
      <c r="Y29" s="5">
        <f>VLOOKUP(A29,'Detail SFPR'!A:W,23,FALSE)</f>
        <v>0</v>
      </c>
      <c r="Z29" s="5">
        <f>VLOOKUP(A29,'Detail SFPR'!$A$5:$S$347,19,FALSE)</f>
        <v>927.84804466969899</v>
      </c>
      <c r="AA29" s="5">
        <f>VLOOKUP(A29,'Detail SFPR'!$A$5:$T$347,20,FALSE)</f>
        <v>4357.5596490140078</v>
      </c>
      <c r="AB29" s="5">
        <f t="shared" si="27"/>
        <v>1410542.599237497</v>
      </c>
      <c r="AC29" s="5">
        <v>0</v>
      </c>
      <c r="AD29" s="5">
        <v>0</v>
      </c>
      <c r="AE29" s="5">
        <f t="shared" si="10"/>
        <v>0</v>
      </c>
      <c r="AF29" s="5">
        <f t="shared" si="11"/>
        <v>1410542.599237497</v>
      </c>
      <c r="AG29" s="5">
        <f t="shared" si="12"/>
        <v>1165725.8764359504</v>
      </c>
      <c r="AH29">
        <v>0</v>
      </c>
      <c r="AI29" s="5">
        <f t="shared" si="13"/>
        <v>1165725.8764359504</v>
      </c>
      <c r="AJ29" s="5">
        <f t="shared" si="14"/>
        <v>239486.55546899996</v>
      </c>
      <c r="AK29" s="5">
        <f t="shared" si="15"/>
        <v>0</v>
      </c>
      <c r="AL29" s="5">
        <f t="shared" si="16"/>
        <v>44.759638863072986</v>
      </c>
      <c r="AM29" s="5">
        <f t="shared" si="17"/>
        <v>0</v>
      </c>
      <c r="AN29" s="5">
        <f t="shared" si="18"/>
        <v>1405257.1915438136</v>
      </c>
      <c r="AO29" s="5">
        <f>VLOOKUP(A29,'Base Cost'!$A$5:$AF$348,32,FALSE)</f>
        <v>62827.448380295114</v>
      </c>
    </row>
    <row r="30" spans="1:41" x14ac:dyDescent="0.25">
      <c r="A30" t="s">
        <v>133</v>
      </c>
      <c r="B30" t="s">
        <v>1858</v>
      </c>
      <c r="C30" t="s">
        <v>135</v>
      </c>
      <c r="D30" s="12" t="s">
        <v>1842</v>
      </c>
      <c r="E30" s="5">
        <v>3260672.78</v>
      </c>
      <c r="F30" s="5">
        <v>1154191.3</v>
      </c>
      <c r="G30" s="5">
        <v>0</v>
      </c>
      <c r="H30" s="5">
        <v>0</v>
      </c>
      <c r="I30" s="5">
        <v>0</v>
      </c>
      <c r="J30" s="5">
        <f>VLOOKUP(A30,'Detail SFPR'!$A$5:$E$347,5,FALSE)</f>
        <v>4223828.8443574933</v>
      </c>
      <c r="K30" s="5">
        <f>VLOOKUP(A30,'Detail SFPR'!$A$5:$F$347,6,FALSE)</f>
        <v>881587.00601358782</v>
      </c>
      <c r="L30" s="5">
        <f>VLOOKUP(A30,'Detail SFPR'!$A$5:$G$347,7,FALSE)</f>
        <v>0</v>
      </c>
      <c r="M30" s="5">
        <f>VLOOKUP(A30,'Detail SFPR'!$A$5:$H$347,8,FALSE)</f>
        <v>7051.4979886759338</v>
      </c>
      <c r="N30" s="5">
        <f>VLOOKUP(A30,'Detail SFPR'!$A$5:$I$347,9,FALSE)</f>
        <v>0</v>
      </c>
      <c r="O30" s="5">
        <f t="shared" si="19"/>
        <v>642136.14810714091</v>
      </c>
      <c r="P30" s="5">
        <f t="shared" si="20"/>
        <v>-181745.28280074103</v>
      </c>
      <c r="Q30" s="5">
        <f t="shared" si="21"/>
        <v>0</v>
      </c>
      <c r="R30" s="5">
        <f t="shared" si="22"/>
        <v>4701.2337090502451</v>
      </c>
      <c r="S30" s="5">
        <f t="shared" si="23"/>
        <v>0</v>
      </c>
      <c r="T30" s="5">
        <f t="shared" si="24"/>
        <v>4414864.08</v>
      </c>
      <c r="U30" s="5">
        <f t="shared" si="25"/>
        <v>5112467.3483597571</v>
      </c>
      <c r="V30" s="5">
        <f t="shared" si="26"/>
        <v>465092.09901545011</v>
      </c>
      <c r="W30" s="5">
        <f t="shared" si="8"/>
        <v>4879956.1790154502</v>
      </c>
      <c r="X30" s="5">
        <f>VLOOKUP(A30,'Detail SFPR'!$A$5:$M$347,13,FALSE)</f>
        <v>0</v>
      </c>
      <c r="Y30" s="5">
        <f>VLOOKUP(A30,'Detail SFPR'!A:W,23,FALSE)</f>
        <v>0</v>
      </c>
      <c r="Z30" s="5">
        <f>VLOOKUP(A30,'Detail SFPR'!$A$5:$S$347,19,FALSE)</f>
        <v>0</v>
      </c>
      <c r="AA30" s="5">
        <f>VLOOKUP(A30,'Detail SFPR'!$A$5:$T$347,20,FALSE)</f>
        <v>13309.700743696574</v>
      </c>
      <c r="AB30" s="5">
        <f t="shared" si="27"/>
        <v>4893265.8797591468</v>
      </c>
      <c r="AC30" s="5">
        <v>0</v>
      </c>
      <c r="AD30" s="5">
        <v>0</v>
      </c>
      <c r="AE30" s="5">
        <f t="shared" si="10"/>
        <v>0</v>
      </c>
      <c r="AF30" s="5">
        <f t="shared" si="11"/>
        <v>4893265.8797591468</v>
      </c>
      <c r="AG30" s="5">
        <f t="shared" si="12"/>
        <v>3902808.9281071406</v>
      </c>
      <c r="AH30">
        <v>0</v>
      </c>
      <c r="AI30" s="5">
        <f t="shared" si="13"/>
        <v>3902808.9281071406</v>
      </c>
      <c r="AJ30" s="5">
        <f t="shared" si="14"/>
        <v>972446.01719925902</v>
      </c>
      <c r="AK30" s="5">
        <f t="shared" si="15"/>
        <v>0</v>
      </c>
      <c r="AL30" s="5">
        <f t="shared" si="16"/>
        <v>4701.2337090502451</v>
      </c>
      <c r="AM30" s="5">
        <f t="shared" si="17"/>
        <v>0</v>
      </c>
      <c r="AN30" s="5">
        <f t="shared" si="18"/>
        <v>4879956.1790154502</v>
      </c>
      <c r="AO30" s="5">
        <f>VLOOKUP(A30,'Base Cost'!$A$5:$AF$348,32,FALSE)</f>
        <v>207246.28690255509</v>
      </c>
    </row>
    <row r="31" spans="1:41" x14ac:dyDescent="0.25">
      <c r="A31" t="s">
        <v>136</v>
      </c>
      <c r="B31" t="s">
        <v>1859</v>
      </c>
      <c r="C31" t="s">
        <v>93</v>
      </c>
      <c r="D31" s="12" t="s">
        <v>1088</v>
      </c>
      <c r="E31" s="5">
        <v>1728254.85</v>
      </c>
      <c r="F31" s="5">
        <v>385480.99</v>
      </c>
      <c r="G31" s="5">
        <v>231879.26</v>
      </c>
      <c r="H31" s="5">
        <v>32341.5</v>
      </c>
      <c r="I31" s="5">
        <v>0</v>
      </c>
      <c r="J31" s="5">
        <f>VLOOKUP(A31,'Detail SFPR'!$A$5:$E$347,5,FALSE)</f>
        <v>2627673.5875708195</v>
      </c>
      <c r="K31" s="5">
        <f>VLOOKUP(A31,'Detail SFPR'!$A$5:$F$347,6,FALSE)</f>
        <v>513812.6080865385</v>
      </c>
      <c r="L31" s="5">
        <f>VLOOKUP(A31,'Detail SFPR'!$A$5:$G$347,7,FALSE)</f>
        <v>375460.44622777775</v>
      </c>
      <c r="M31" s="5">
        <f>VLOOKUP(A31,'Detail SFPR'!$A$5:$H$347,8,FALSE)</f>
        <v>16570.869522350004</v>
      </c>
      <c r="N31" s="5">
        <f>VLOOKUP(A31,'Detail SFPR'!$A$5:$I$347,9,FALSE)</f>
        <v>0</v>
      </c>
      <c r="O31" s="5">
        <f t="shared" si="19"/>
        <v>599642.47233846528</v>
      </c>
      <c r="P31" s="5">
        <f t="shared" si="20"/>
        <v>85558.689778295215</v>
      </c>
      <c r="Q31" s="5">
        <f t="shared" si="21"/>
        <v>95725.576858059416</v>
      </c>
      <c r="R31" s="5">
        <f t="shared" si="22"/>
        <v>-10514.279339449253</v>
      </c>
      <c r="S31" s="5">
        <f t="shared" si="23"/>
        <v>0</v>
      </c>
      <c r="T31" s="5">
        <f t="shared" si="24"/>
        <v>2377956.5999999996</v>
      </c>
      <c r="U31" s="5">
        <f t="shared" si="25"/>
        <v>3533517.5114074857</v>
      </c>
      <c r="V31" s="5">
        <f t="shared" si="26"/>
        <v>770412.45963537064</v>
      </c>
      <c r="W31" s="5">
        <f t="shared" si="8"/>
        <v>3148369.05963537</v>
      </c>
      <c r="X31" s="5">
        <f>VLOOKUP(A31,'Detail SFPR'!$A$5:$M$347,13,FALSE)</f>
        <v>0</v>
      </c>
      <c r="Y31" s="5">
        <f>VLOOKUP(A31,'Detail SFPR'!A:W,23,FALSE)</f>
        <v>208193.70714999997</v>
      </c>
      <c r="Z31" s="5">
        <f>VLOOKUP(A31,'Detail SFPR'!$A$5:$S$347,19,FALSE)</f>
        <v>0</v>
      </c>
      <c r="AA31" s="5">
        <f>VLOOKUP(A31,'Detail SFPR'!$A$5:$T$347,20,FALSE)</f>
        <v>317708.41836468078</v>
      </c>
      <c r="AB31" s="5">
        <f t="shared" si="27"/>
        <v>3674271.185150051</v>
      </c>
      <c r="AC31" s="5">
        <v>0</v>
      </c>
      <c r="AD31" s="5">
        <v>0</v>
      </c>
      <c r="AE31" s="5">
        <f t="shared" si="10"/>
        <v>0</v>
      </c>
      <c r="AF31" s="5">
        <f t="shared" si="11"/>
        <v>3674271.185150051</v>
      </c>
      <c r="AG31" s="5">
        <f t="shared" si="12"/>
        <v>2327897.3223384656</v>
      </c>
      <c r="AH31">
        <v>0</v>
      </c>
      <c r="AI31" s="5">
        <f t="shared" si="13"/>
        <v>2327897.3223384656</v>
      </c>
      <c r="AJ31" s="5">
        <f t="shared" si="14"/>
        <v>471039.67977829522</v>
      </c>
      <c r="AK31" s="5">
        <f t="shared" si="15"/>
        <v>327604.8368580594</v>
      </c>
      <c r="AL31" s="5">
        <f t="shared" si="16"/>
        <v>21827.220660550745</v>
      </c>
      <c r="AM31" s="5">
        <f t="shared" si="17"/>
        <v>0</v>
      </c>
      <c r="AN31" s="5">
        <f t="shared" si="18"/>
        <v>3148369.0596353705</v>
      </c>
      <c r="AO31" s="5">
        <f>VLOOKUP(A31,'Base Cost'!$A$5:$AF$348,32,FALSE)</f>
        <v>118579.2299007495</v>
      </c>
    </row>
    <row r="32" spans="1:41" x14ac:dyDescent="0.25">
      <c r="A32" t="s">
        <v>138</v>
      </c>
      <c r="B32" t="s">
        <v>1860</v>
      </c>
      <c r="C32" t="s">
        <v>140</v>
      </c>
      <c r="D32" s="12" t="s">
        <v>1088</v>
      </c>
      <c r="E32" s="5">
        <v>903775.89</v>
      </c>
      <c r="F32" s="5">
        <v>166907.57</v>
      </c>
      <c r="G32" s="5">
        <v>121447.96</v>
      </c>
      <c r="H32" s="5">
        <v>0</v>
      </c>
      <c r="I32" s="5">
        <v>0</v>
      </c>
      <c r="J32" s="5">
        <f>VLOOKUP(A32,'Detail SFPR'!$A$5:$E$347,5,FALSE)</f>
        <v>1261273.8853176902</v>
      </c>
      <c r="K32" s="5">
        <f>VLOOKUP(A32,'Detail SFPR'!$A$5:$F$347,6,FALSE)</f>
        <v>172203.18000000002</v>
      </c>
      <c r="L32" s="5">
        <f>VLOOKUP(A32,'Detail SFPR'!$A$5:$G$347,7,FALSE)</f>
        <v>180190.24185555556</v>
      </c>
      <c r="M32" s="5">
        <f>VLOOKUP(A32,'Detail SFPR'!$A$5:$H$347,8,FALSE)</f>
        <v>11671.995451536683</v>
      </c>
      <c r="N32" s="5">
        <f>VLOOKUP(A32,'Detail SFPR'!$A$5:$I$347,9,FALSE)</f>
        <v>0</v>
      </c>
      <c r="O32" s="5">
        <f t="shared" si="19"/>
        <v>238343.91347830405</v>
      </c>
      <c r="P32" s="5">
        <f t="shared" si="20"/>
        <v>3530.5831870000097</v>
      </c>
      <c r="Q32" s="5">
        <f t="shared" si="21"/>
        <v>39163.479313098884</v>
      </c>
      <c r="R32" s="5">
        <f t="shared" si="22"/>
        <v>7781.7193675395056</v>
      </c>
      <c r="S32" s="5">
        <f t="shared" si="23"/>
        <v>0</v>
      </c>
      <c r="T32" s="5">
        <f t="shared" si="24"/>
        <v>1192131.42</v>
      </c>
      <c r="U32" s="5">
        <f t="shared" si="25"/>
        <v>1625339.3026247823</v>
      </c>
      <c r="V32" s="5">
        <f t="shared" si="26"/>
        <v>288819.69534594245</v>
      </c>
      <c r="W32" s="5">
        <f t="shared" si="8"/>
        <v>1480951.1153459423</v>
      </c>
      <c r="X32" s="5">
        <f>VLOOKUP(A32,'Detail SFPR'!$A$5:$M$347,13,FALSE)</f>
        <v>0</v>
      </c>
      <c r="Y32" s="5">
        <f>VLOOKUP(A32,'Detail SFPR'!A:W,23,FALSE)</f>
        <v>99915.916100000002</v>
      </c>
      <c r="Z32" s="5">
        <f>VLOOKUP(A32,'Detail SFPR'!$A$5:$S$347,19,FALSE)</f>
        <v>0</v>
      </c>
      <c r="AA32" s="5">
        <f>VLOOKUP(A32,'Detail SFPR'!$A$5:$T$347,20,FALSE)</f>
        <v>152474.00177527001</v>
      </c>
      <c r="AB32" s="5">
        <f t="shared" si="27"/>
        <v>1733341.0332212124</v>
      </c>
      <c r="AC32" s="5">
        <v>0</v>
      </c>
      <c r="AD32" s="5">
        <v>0</v>
      </c>
      <c r="AE32" s="5">
        <f t="shared" si="10"/>
        <v>0</v>
      </c>
      <c r="AF32" s="5">
        <f t="shared" si="11"/>
        <v>1733341.0332212124</v>
      </c>
      <c r="AG32" s="5">
        <f t="shared" si="12"/>
        <v>1142119.8034783041</v>
      </c>
      <c r="AH32">
        <v>0</v>
      </c>
      <c r="AI32" s="5">
        <f t="shared" si="13"/>
        <v>1142119.8034783041</v>
      </c>
      <c r="AJ32" s="5">
        <f t="shared" si="14"/>
        <v>170438.15318700002</v>
      </c>
      <c r="AK32" s="5">
        <f t="shared" si="15"/>
        <v>160611.4393130989</v>
      </c>
      <c r="AL32" s="5">
        <f t="shared" si="16"/>
        <v>7781.7193675395056</v>
      </c>
      <c r="AM32" s="5">
        <f t="shared" si="17"/>
        <v>0</v>
      </c>
      <c r="AN32" s="5">
        <f t="shared" si="18"/>
        <v>1480951.1153459423</v>
      </c>
      <c r="AO32" s="5">
        <f>VLOOKUP(A32,'Base Cost'!$A$5:$AF$348,32,FALSE)</f>
        <v>58168.190627319782</v>
      </c>
    </row>
    <row r="33" spans="1:41" x14ac:dyDescent="0.25">
      <c r="A33" t="s">
        <v>141</v>
      </c>
      <c r="B33" t="s">
        <v>1861</v>
      </c>
      <c r="C33" t="s">
        <v>93</v>
      </c>
      <c r="D33" s="12" t="s">
        <v>1088</v>
      </c>
      <c r="E33" s="5">
        <v>1272888.44</v>
      </c>
      <c r="F33" s="5">
        <v>206293.67</v>
      </c>
      <c r="G33" s="5">
        <v>185585.98</v>
      </c>
      <c r="H33" s="5">
        <v>56152.91</v>
      </c>
      <c r="I33" s="5">
        <v>0</v>
      </c>
      <c r="J33" s="5">
        <f>VLOOKUP(A33,'Detail SFPR'!$A$5:$E$347,5,FALSE)</f>
        <v>1402049.7224253325</v>
      </c>
      <c r="K33" s="5">
        <f>VLOOKUP(A33,'Detail SFPR'!$A$5:$F$347,6,FALSE)</f>
        <v>246791.49</v>
      </c>
      <c r="L33" s="5">
        <f>VLOOKUP(A33,'Detail SFPR'!$A$5:$G$347,7,FALSE)</f>
        <v>194994.33424909011</v>
      </c>
      <c r="M33" s="5">
        <f>VLOOKUP(A33,'Detail SFPR'!$A$5:$H$347,8,FALSE)</f>
        <v>30650.541529120012</v>
      </c>
      <c r="N33" s="5">
        <f>VLOOKUP(A33,'Detail SFPR'!$A$5:$I$347,9,FALSE)</f>
        <v>0</v>
      </c>
      <c r="O33" s="5">
        <f t="shared" si="19"/>
        <v>86111.826992969232</v>
      </c>
      <c r="P33" s="5">
        <f t="shared" si="20"/>
        <v>26999.896593999983</v>
      </c>
      <c r="Q33" s="5">
        <f t="shared" si="21"/>
        <v>6272.5497778683703</v>
      </c>
      <c r="R33" s="5">
        <f t="shared" si="22"/>
        <v>-17002.429059535691</v>
      </c>
      <c r="S33" s="5">
        <f t="shared" si="23"/>
        <v>0</v>
      </c>
      <c r="T33" s="5">
        <f t="shared" si="24"/>
        <v>1720920.9999999998</v>
      </c>
      <c r="U33" s="5">
        <f t="shared" si="25"/>
        <v>1874486.0882035426</v>
      </c>
      <c r="V33" s="5">
        <f t="shared" si="26"/>
        <v>102381.8443053019</v>
      </c>
      <c r="W33" s="5">
        <f t="shared" si="8"/>
        <v>1823302.8443053016</v>
      </c>
      <c r="X33" s="5">
        <f>VLOOKUP(A33,'Detail SFPR'!$A$5:$M$347,13,FALSE)</f>
        <v>0</v>
      </c>
      <c r="Y33" s="5">
        <f>VLOOKUP(A33,'Detail SFPR'!A:W,23,FALSE)</f>
        <v>111182.85035000001</v>
      </c>
      <c r="Z33" s="5">
        <f>VLOOKUP(A33,'Detail SFPR'!$A$5:$S$347,19,FALSE)</f>
        <v>0</v>
      </c>
      <c r="AA33" s="5">
        <f>VLOOKUP(A33,'Detail SFPR'!$A$5:$T$347,20,FALSE)</f>
        <v>169667.60435523326</v>
      </c>
      <c r="AB33" s="5">
        <f t="shared" si="27"/>
        <v>2104153.2990105348</v>
      </c>
      <c r="AC33" s="5">
        <v>0</v>
      </c>
      <c r="AD33" s="5">
        <v>0</v>
      </c>
      <c r="AE33" s="5">
        <f t="shared" si="10"/>
        <v>0</v>
      </c>
      <c r="AF33" s="5">
        <f t="shared" si="11"/>
        <v>2104153.2990105348</v>
      </c>
      <c r="AG33" s="5">
        <f t="shared" si="12"/>
        <v>1359000.2669929692</v>
      </c>
      <c r="AH33">
        <v>0</v>
      </c>
      <c r="AI33" s="5">
        <f t="shared" si="13"/>
        <v>1359000.2669929692</v>
      </c>
      <c r="AJ33" s="5">
        <f t="shared" si="14"/>
        <v>233293.566594</v>
      </c>
      <c r="AK33" s="5">
        <f t="shared" si="15"/>
        <v>191858.52977786839</v>
      </c>
      <c r="AL33" s="5">
        <f t="shared" si="16"/>
        <v>39150.480940464317</v>
      </c>
      <c r="AM33" s="5">
        <f t="shared" si="17"/>
        <v>0</v>
      </c>
      <c r="AN33" s="5">
        <f t="shared" si="18"/>
        <v>1823302.844305302</v>
      </c>
      <c r="AO33" s="5">
        <f>VLOOKUP(A33,'Base Cost'!$A$5:$AF$348,32,FALSE)</f>
        <v>69285.531369773802</v>
      </c>
    </row>
    <row r="34" spans="1:41" x14ac:dyDescent="0.25">
      <c r="A34" t="s">
        <v>143</v>
      </c>
      <c r="B34" t="s">
        <v>1862</v>
      </c>
      <c r="C34" t="s">
        <v>101</v>
      </c>
      <c r="D34" s="12" t="s">
        <v>1088</v>
      </c>
      <c r="E34" s="5">
        <v>875117.56</v>
      </c>
      <c r="F34" s="5">
        <v>191617.53</v>
      </c>
      <c r="G34" s="5">
        <v>93470.77</v>
      </c>
      <c r="H34" s="5">
        <v>0</v>
      </c>
      <c r="I34" s="5">
        <v>20319.400000000001</v>
      </c>
      <c r="J34" s="5">
        <f>VLOOKUP(A34,'Detail SFPR'!$A$5:$E$347,5,FALSE)</f>
        <v>926429.34637599834</v>
      </c>
      <c r="K34" s="5">
        <f>VLOOKUP(A34,'Detail SFPR'!$A$5:$F$347,6,FALSE)</f>
        <v>86918.42</v>
      </c>
      <c r="L34" s="5">
        <f>VLOOKUP(A34,'Detail SFPR'!$A$5:$G$347,7,FALSE)</f>
        <v>95740.502550880949</v>
      </c>
      <c r="M34" s="5">
        <f>VLOOKUP(A34,'Detail SFPR'!$A$5:$H$347,8,FALSE)</f>
        <v>0</v>
      </c>
      <c r="N34" s="5">
        <f>VLOOKUP(A34,'Detail SFPR'!$A$5:$I$347,9,FALSE)</f>
        <v>24111.833321799073</v>
      </c>
      <c r="O34" s="5">
        <f t="shared" si="19"/>
        <v>34209.567976878054</v>
      </c>
      <c r="P34" s="5">
        <f t="shared" si="20"/>
        <v>-69802.896636999998</v>
      </c>
      <c r="Q34" s="5">
        <f t="shared" si="21"/>
        <v>1513.2306916723255</v>
      </c>
      <c r="R34" s="5">
        <f t="shared" si="22"/>
        <v>0</v>
      </c>
      <c r="S34" s="5">
        <f t="shared" si="23"/>
        <v>2528.4152956434409</v>
      </c>
      <c r="T34" s="5">
        <f t="shared" si="24"/>
        <v>1180525.26</v>
      </c>
      <c r="U34" s="5">
        <f t="shared" si="25"/>
        <v>1133200.1022486784</v>
      </c>
      <c r="V34" s="5">
        <f t="shared" si="26"/>
        <v>-31551.682672806179</v>
      </c>
      <c r="W34" s="5">
        <f t="shared" si="8"/>
        <v>1133200.1022486784</v>
      </c>
      <c r="X34" s="5">
        <f>VLOOKUP(A34,'Detail SFPR'!$A$5:$M$347,13,FALSE)</f>
        <v>0</v>
      </c>
      <c r="Y34" s="5">
        <f>VLOOKUP(A34,'Detail SFPR'!A:W,23,FALSE)</f>
        <v>77154.31035</v>
      </c>
      <c r="Z34" s="5">
        <f>VLOOKUP(A34,'Detail SFPR'!$A$5:$S$347,19,FALSE)</f>
        <v>0</v>
      </c>
      <c r="AA34" s="5">
        <f>VLOOKUP(A34,'Detail SFPR'!$A$5:$T$347,20,FALSE)</f>
        <v>117739.26429800941</v>
      </c>
      <c r="AB34" s="5">
        <f t="shared" si="27"/>
        <v>1328093.6768966878</v>
      </c>
      <c r="AC34" s="5">
        <v>0</v>
      </c>
      <c r="AD34" s="5">
        <v>0</v>
      </c>
      <c r="AE34" s="5">
        <f t="shared" si="10"/>
        <v>0</v>
      </c>
      <c r="AF34" s="5">
        <f t="shared" si="11"/>
        <v>1328093.6768966878</v>
      </c>
      <c r="AG34" s="5">
        <f t="shared" si="12"/>
        <v>926429.34637599834</v>
      </c>
      <c r="AH34">
        <v>0</v>
      </c>
      <c r="AI34" s="5">
        <f t="shared" si="13"/>
        <v>926429.34637599834</v>
      </c>
      <c r="AJ34" s="5">
        <f t="shared" si="14"/>
        <v>86918.42</v>
      </c>
      <c r="AK34" s="5">
        <f t="shared" si="15"/>
        <v>95740.502550880949</v>
      </c>
      <c r="AL34" s="5">
        <f t="shared" si="16"/>
        <v>0</v>
      </c>
      <c r="AM34" s="5">
        <f t="shared" si="17"/>
        <v>24111.833321799073</v>
      </c>
      <c r="AN34" s="5">
        <f t="shared" si="18"/>
        <v>1133200.1022486784</v>
      </c>
      <c r="AO34" s="5">
        <f>VLOOKUP(A34,'Base Cost'!$A$5:$AF$348,32,FALSE)</f>
        <v>49603.099618710003</v>
      </c>
    </row>
    <row r="35" spans="1:41" x14ac:dyDescent="0.25">
      <c r="A35" t="s">
        <v>145</v>
      </c>
      <c r="B35" t="s">
        <v>1863</v>
      </c>
      <c r="C35" t="s">
        <v>80</v>
      </c>
      <c r="D35" s="12" t="s">
        <v>1088</v>
      </c>
      <c r="E35" s="5">
        <v>1878116.83</v>
      </c>
      <c r="F35" s="5">
        <v>341555.55</v>
      </c>
      <c r="G35" s="5">
        <v>265196.08</v>
      </c>
      <c r="H35" s="5">
        <v>0</v>
      </c>
      <c r="I35" s="5">
        <v>567112.30000000005</v>
      </c>
      <c r="J35" s="5">
        <f>VLOOKUP(A35,'Detail SFPR'!$A$5:$E$347,5,FALSE)</f>
        <v>2803851.6278745541</v>
      </c>
      <c r="K35" s="5">
        <f>VLOOKUP(A35,'Detail SFPR'!$A$5:$F$347,6,FALSE)</f>
        <v>444868.41</v>
      </c>
      <c r="L35" s="5">
        <f>VLOOKUP(A35,'Detail SFPR'!$A$5:$G$347,7,FALSE)</f>
        <v>349068.70572222228</v>
      </c>
      <c r="M35" s="5">
        <f>VLOOKUP(A35,'Detail SFPR'!$A$5:$H$347,8,FALSE)</f>
        <v>0</v>
      </c>
      <c r="N35" s="5">
        <f>VLOOKUP(A35,'Detail SFPR'!$A$5:$I$347,9,FALSE)</f>
        <v>747869.9845075286</v>
      </c>
      <c r="O35" s="5">
        <f t="shared" si="19"/>
        <v>617187.38974296511</v>
      </c>
      <c r="P35" s="5">
        <f t="shared" si="20"/>
        <v>68878.683761999986</v>
      </c>
      <c r="Q35" s="5">
        <f t="shared" si="21"/>
        <v>55917.879569005578</v>
      </c>
      <c r="R35" s="5">
        <f t="shared" si="22"/>
        <v>0</v>
      </c>
      <c r="S35" s="5">
        <f t="shared" si="23"/>
        <v>120511.14826116928</v>
      </c>
      <c r="T35" s="5">
        <f t="shared" si="24"/>
        <v>3051980.76</v>
      </c>
      <c r="U35" s="5">
        <f t="shared" si="25"/>
        <v>4345658.7281043045</v>
      </c>
      <c r="V35" s="5">
        <f t="shared" si="26"/>
        <v>862495.10133513995</v>
      </c>
      <c r="W35" s="5">
        <f t="shared" si="8"/>
        <v>3914475.8613351397</v>
      </c>
      <c r="X35" s="5">
        <f>VLOOKUP(A35,'Detail SFPR'!$A$5:$M$347,13,FALSE)</f>
        <v>0</v>
      </c>
      <c r="Y35" s="5">
        <f>VLOOKUP(A35,'Detail SFPR'!A:W,23,FALSE)</f>
        <v>193559.42449999999</v>
      </c>
      <c r="Z35" s="5">
        <f>VLOOKUP(A35,'Detail SFPR'!$A$5:$S$347,19,FALSE)</f>
        <v>0</v>
      </c>
      <c r="AA35" s="5">
        <f>VLOOKUP(A35,'Detail SFPR'!$A$5:$T$347,20,FALSE)</f>
        <v>295376.16414681741</v>
      </c>
      <c r="AB35" s="5">
        <f t="shared" si="27"/>
        <v>4403411.4499819567</v>
      </c>
      <c r="AC35" s="5">
        <v>0</v>
      </c>
      <c r="AD35" s="5">
        <v>0</v>
      </c>
      <c r="AE35" s="5">
        <f t="shared" si="10"/>
        <v>0</v>
      </c>
      <c r="AF35" s="5">
        <f t="shared" si="11"/>
        <v>4403411.4499819567</v>
      </c>
      <c r="AG35" s="5">
        <f t="shared" si="12"/>
        <v>2495304.219742965</v>
      </c>
      <c r="AH35">
        <v>0</v>
      </c>
      <c r="AI35" s="5">
        <f t="shared" si="13"/>
        <v>2495304.219742965</v>
      </c>
      <c r="AJ35" s="5">
        <f t="shared" si="14"/>
        <v>410434.23376199999</v>
      </c>
      <c r="AK35" s="5">
        <f t="shared" si="15"/>
        <v>321113.95956900559</v>
      </c>
      <c r="AL35" s="5">
        <f t="shared" si="16"/>
        <v>0</v>
      </c>
      <c r="AM35" s="5">
        <f t="shared" si="17"/>
        <v>687623.44826116937</v>
      </c>
      <c r="AN35" s="5">
        <f t="shared" si="18"/>
        <v>3914475.8613351397</v>
      </c>
      <c r="AO35" s="5">
        <f>VLOOKUP(A35,'Base Cost'!$A$5:$AF$348,32,FALSE)</f>
        <v>110746.85885081529</v>
      </c>
    </row>
    <row r="36" spans="1:41" x14ac:dyDescent="0.25">
      <c r="A36" t="s">
        <v>147</v>
      </c>
      <c r="B36" t="s">
        <v>1864</v>
      </c>
      <c r="C36" t="s">
        <v>80</v>
      </c>
      <c r="D36" s="12" t="s">
        <v>1088</v>
      </c>
      <c r="E36" s="5">
        <v>1058444.3700000001</v>
      </c>
      <c r="F36" s="5">
        <v>192028.04</v>
      </c>
      <c r="G36" s="5">
        <v>161933.88</v>
      </c>
      <c r="H36" s="5">
        <v>17937.439999999999</v>
      </c>
      <c r="I36" s="5">
        <v>0</v>
      </c>
      <c r="J36" s="5">
        <f>VLOOKUP(A36,'Detail SFPR'!$A$5:$E$347,5,FALSE)</f>
        <v>825753.51379053132</v>
      </c>
      <c r="K36" s="5">
        <f>VLOOKUP(A36,'Detail SFPR'!$A$5:$F$347,6,FALSE)</f>
        <v>13463.27</v>
      </c>
      <c r="L36" s="5">
        <f>VLOOKUP(A36,'Detail SFPR'!$A$5:$G$347,7,FALSE)</f>
        <v>120960.7935123387</v>
      </c>
      <c r="M36" s="5">
        <f>VLOOKUP(A36,'Detail SFPR'!$A$5:$H$347,8,FALSE)</f>
        <v>15691.232185037501</v>
      </c>
      <c r="N36" s="5">
        <f>VLOOKUP(A36,'Detail SFPR'!$A$5:$I$347,9,FALSE)</f>
        <v>0</v>
      </c>
      <c r="O36" s="5">
        <f t="shared" si="19"/>
        <v>-155134.99383485282</v>
      </c>
      <c r="P36" s="5">
        <f t="shared" si="20"/>
        <v>-119049.132159</v>
      </c>
      <c r="Q36" s="5">
        <f t="shared" si="21"/>
        <v>-27316.756761323792</v>
      </c>
      <c r="R36" s="5">
        <f t="shared" si="22"/>
        <v>-1497.546750235497</v>
      </c>
      <c r="S36" s="5">
        <f t="shared" si="23"/>
        <v>0</v>
      </c>
      <c r="T36" s="5">
        <f t="shared" si="24"/>
        <v>1430343.73</v>
      </c>
      <c r="U36" s="5">
        <f t="shared" si="25"/>
        <v>975868.80948790745</v>
      </c>
      <c r="V36" s="5">
        <f t="shared" si="26"/>
        <v>-302998.42950541212</v>
      </c>
      <c r="W36" s="5">
        <f t="shared" si="8"/>
        <v>975868.80948790745</v>
      </c>
      <c r="X36" s="5">
        <f>VLOOKUP(A36,'Detail SFPR'!$A$5:$M$347,13,FALSE)</f>
        <v>0</v>
      </c>
      <c r="Y36" s="5">
        <f>VLOOKUP(A36,'Detail SFPR'!A:W,23,FALSE)</f>
        <v>67559.375</v>
      </c>
      <c r="Z36" s="5">
        <f>VLOOKUP(A36,'Detail SFPR'!$A$5:$S$347,19,FALSE)</f>
        <v>0</v>
      </c>
      <c r="AA36" s="5">
        <f>VLOOKUP(A36,'Detail SFPR'!$A$5:$T$347,20,FALSE)</f>
        <v>103097.170758825</v>
      </c>
      <c r="AB36" s="5">
        <f t="shared" si="27"/>
        <v>1146525.3552467325</v>
      </c>
      <c r="AC36" s="5">
        <v>0</v>
      </c>
      <c r="AD36" s="5">
        <v>0</v>
      </c>
      <c r="AE36" s="5">
        <f t="shared" si="10"/>
        <v>0</v>
      </c>
      <c r="AF36" s="5">
        <f t="shared" si="11"/>
        <v>1146525.3552467325</v>
      </c>
      <c r="AG36" s="5">
        <f t="shared" si="12"/>
        <v>825753.51379053132</v>
      </c>
      <c r="AH36">
        <v>0</v>
      </c>
      <c r="AI36" s="5">
        <f t="shared" si="13"/>
        <v>825753.51379053132</v>
      </c>
      <c r="AJ36" s="5">
        <f t="shared" si="14"/>
        <v>13463.27</v>
      </c>
      <c r="AK36" s="5">
        <f t="shared" si="15"/>
        <v>120960.7935123387</v>
      </c>
      <c r="AL36" s="5">
        <f t="shared" si="16"/>
        <v>15691.232185037501</v>
      </c>
      <c r="AM36" s="5">
        <f t="shared" si="17"/>
        <v>0</v>
      </c>
      <c r="AN36" s="5">
        <f t="shared" si="18"/>
        <v>975868.80948790745</v>
      </c>
      <c r="AO36" s="5">
        <f>VLOOKUP(A36,'Base Cost'!$A$5:$AF$348,32,FALSE)</f>
        <v>43434.441874999997</v>
      </c>
    </row>
    <row r="37" spans="1:41" x14ac:dyDescent="0.25">
      <c r="A37" t="s">
        <v>149</v>
      </c>
      <c r="B37" t="s">
        <v>150</v>
      </c>
      <c r="C37" t="s">
        <v>80</v>
      </c>
      <c r="D37" s="12" t="s">
        <v>1088</v>
      </c>
      <c r="E37" s="5">
        <v>4445418.83</v>
      </c>
      <c r="F37" s="5">
        <v>379363.33</v>
      </c>
      <c r="G37" s="5">
        <v>455412.75</v>
      </c>
      <c r="H37" s="5">
        <v>0</v>
      </c>
      <c r="I37" s="5">
        <v>0</v>
      </c>
      <c r="J37" s="5">
        <f>VLOOKUP(A37,'Detail SFPR'!$A$5:$E$347,5,FALSE)</f>
        <v>5885478.2663011281</v>
      </c>
      <c r="K37" s="5">
        <f>VLOOKUP(A37,'Detail SFPR'!$A$5:$F$347,6,FALSE)</f>
        <v>781400.74</v>
      </c>
      <c r="L37" s="5">
        <f>VLOOKUP(A37,'Detail SFPR'!$A$5:$G$347,7,FALSE)</f>
        <v>700906.6346513941</v>
      </c>
      <c r="M37" s="5">
        <f>VLOOKUP(A37,'Detail SFPR'!$A$5:$H$347,8,FALSE)</f>
        <v>1299.7018970000001</v>
      </c>
      <c r="N37" s="5">
        <f>VLOOKUP(A37,'Detail SFPR'!$A$5:$I$347,9,FALSE)</f>
        <v>0</v>
      </c>
      <c r="O37" s="5">
        <f t="shared" si="19"/>
        <v>960087.62618196197</v>
      </c>
      <c r="P37" s="5">
        <f t="shared" si="20"/>
        <v>268038.34124699997</v>
      </c>
      <c r="Q37" s="5">
        <f t="shared" si="21"/>
        <v>163670.77289708445</v>
      </c>
      <c r="R37" s="5">
        <f t="shared" si="22"/>
        <v>866.51125472990009</v>
      </c>
      <c r="S37" s="5">
        <f t="shared" si="23"/>
        <v>0</v>
      </c>
      <c r="T37" s="5">
        <f t="shared" si="24"/>
        <v>5280194.91</v>
      </c>
      <c r="U37" s="5">
        <f t="shared" si="25"/>
        <v>7369085.3428495219</v>
      </c>
      <c r="V37" s="5">
        <f t="shared" si="26"/>
        <v>1392663.2515807764</v>
      </c>
      <c r="W37" s="5">
        <f t="shared" si="8"/>
        <v>6672858.1615807768</v>
      </c>
      <c r="X37" s="5">
        <f>VLOOKUP(A37,'Detail SFPR'!$A$5:$M$347,13,FALSE)</f>
        <v>0</v>
      </c>
      <c r="Y37" s="5">
        <f>VLOOKUP(A37,'Detail SFPR'!A:W,23,FALSE)</f>
        <v>467390.07509999996</v>
      </c>
      <c r="Z37" s="5">
        <f>VLOOKUP(A37,'Detail SFPR'!$A$5:$S$347,19,FALSE)</f>
        <v>0</v>
      </c>
      <c r="AA37" s="5">
        <f>VLOOKUP(A37,'Detail SFPR'!$A$5:$T$347,20,FALSE)</f>
        <v>713248.07820624067</v>
      </c>
      <c r="AB37" s="5">
        <f t="shared" si="27"/>
        <v>7853496.3148870179</v>
      </c>
      <c r="AC37" s="5">
        <v>0</v>
      </c>
      <c r="AD37" s="5">
        <v>0</v>
      </c>
      <c r="AE37" s="5">
        <f t="shared" si="10"/>
        <v>0</v>
      </c>
      <c r="AF37" s="5">
        <f t="shared" si="11"/>
        <v>7853496.3148870179</v>
      </c>
      <c r="AG37" s="5">
        <f t="shared" si="12"/>
        <v>5405506.456181962</v>
      </c>
      <c r="AH37">
        <v>0</v>
      </c>
      <c r="AI37" s="5">
        <f t="shared" si="13"/>
        <v>5405506.456181962</v>
      </c>
      <c r="AJ37" s="5">
        <f t="shared" si="14"/>
        <v>647401.67124699999</v>
      </c>
      <c r="AK37" s="5">
        <f t="shared" si="15"/>
        <v>619083.52289708448</v>
      </c>
      <c r="AL37" s="5">
        <f t="shared" si="16"/>
        <v>866.51125472990009</v>
      </c>
      <c r="AM37" s="5">
        <f t="shared" si="17"/>
        <v>0</v>
      </c>
      <c r="AN37" s="5">
        <f t="shared" si="18"/>
        <v>6672858.1615807759</v>
      </c>
      <c r="AO37" s="5">
        <f>VLOOKUP(A37,'Base Cost'!$A$5:$AF$348,32,FALSE)</f>
        <v>275983.25862597342</v>
      </c>
    </row>
    <row r="38" spans="1:41" x14ac:dyDescent="0.25">
      <c r="A38" t="s">
        <v>151</v>
      </c>
      <c r="B38" t="s">
        <v>152</v>
      </c>
      <c r="C38" t="s">
        <v>68</v>
      </c>
      <c r="D38" s="12" t="s">
        <v>1088</v>
      </c>
      <c r="E38" s="5">
        <v>3546651.58</v>
      </c>
      <c r="F38" s="5">
        <v>495188.34</v>
      </c>
      <c r="G38" s="5">
        <v>433194.7</v>
      </c>
      <c r="H38" s="5">
        <v>0</v>
      </c>
      <c r="I38" s="5">
        <v>0</v>
      </c>
      <c r="J38" s="5">
        <f>VLOOKUP(A38,'Detail SFPR'!$A$5:$E$347,5,FALSE)</f>
        <v>3509613.1016491977</v>
      </c>
      <c r="K38" s="5">
        <f>VLOOKUP(A38,'Detail SFPR'!$A$5:$F$347,6,FALSE)</f>
        <v>436466.63</v>
      </c>
      <c r="L38" s="5">
        <f>VLOOKUP(A38,'Detail SFPR'!$A$5:$G$347,7,FALSE)</f>
        <v>502154.01300555561</v>
      </c>
      <c r="M38" s="5">
        <f>VLOOKUP(A38,'Detail SFPR'!$A$5:$H$347,8,FALSE)</f>
        <v>0</v>
      </c>
      <c r="N38" s="5">
        <f>VLOOKUP(A38,'Detail SFPR'!$A$5:$I$347,9,FALSE)</f>
        <v>0</v>
      </c>
      <c r="O38" s="5">
        <f t="shared" si="19"/>
        <v>-24693.553516479908</v>
      </c>
      <c r="P38" s="5">
        <f t="shared" si="20"/>
        <v>-39149.764057000015</v>
      </c>
      <c r="Q38" s="5">
        <f t="shared" si="21"/>
        <v>45975.173980803913</v>
      </c>
      <c r="R38" s="5">
        <f t="shared" si="22"/>
        <v>0</v>
      </c>
      <c r="S38" s="5">
        <f t="shared" si="23"/>
        <v>0</v>
      </c>
      <c r="T38" s="5">
        <f t="shared" si="24"/>
        <v>4475034.62</v>
      </c>
      <c r="U38" s="5">
        <f t="shared" si="25"/>
        <v>4448233.7446547532</v>
      </c>
      <c r="V38" s="5">
        <f t="shared" si="26"/>
        <v>-17868.14359267601</v>
      </c>
      <c r="W38" s="5">
        <f t="shared" si="8"/>
        <v>4448233.7446547532</v>
      </c>
      <c r="X38" s="5">
        <f>VLOOKUP(A38,'Detail SFPR'!$A$5:$M$347,13,FALSE)</f>
        <v>186835.20000000001</v>
      </c>
      <c r="Y38" s="5">
        <f>VLOOKUP(A38,'Detail SFPR'!A:W,23,FALSE)</f>
        <v>278445.59015</v>
      </c>
      <c r="Z38" s="5">
        <f>VLOOKUP(A38,'Detail SFPR'!$A$5:$S$347,19,FALSE)</f>
        <v>0</v>
      </c>
      <c r="AA38" s="5">
        <f>VLOOKUP(A38,'Detail SFPR'!$A$5:$T$347,20,FALSE)</f>
        <v>424914.41868336336</v>
      </c>
      <c r="AB38" s="5">
        <f t="shared" si="27"/>
        <v>5338428.9534881162</v>
      </c>
      <c r="AC38" s="5">
        <v>0</v>
      </c>
      <c r="AD38" s="5">
        <v>0</v>
      </c>
      <c r="AE38" s="5">
        <f t="shared" si="10"/>
        <v>0</v>
      </c>
      <c r="AF38" s="5">
        <f t="shared" si="11"/>
        <v>5338428.9534881162</v>
      </c>
      <c r="AG38" s="5">
        <f t="shared" si="12"/>
        <v>3509613.1016491977</v>
      </c>
      <c r="AH38">
        <v>0</v>
      </c>
      <c r="AI38" s="5">
        <f t="shared" si="13"/>
        <v>3509613.1016491977</v>
      </c>
      <c r="AJ38" s="5">
        <f t="shared" si="14"/>
        <v>436466.63</v>
      </c>
      <c r="AK38" s="5">
        <f t="shared" si="15"/>
        <v>502154.01300555561</v>
      </c>
      <c r="AL38" s="5">
        <f t="shared" si="16"/>
        <v>0</v>
      </c>
      <c r="AM38" s="5">
        <f t="shared" si="17"/>
        <v>0</v>
      </c>
      <c r="AN38" s="5">
        <f t="shared" si="18"/>
        <v>4448233.7446547532</v>
      </c>
      <c r="AO38" s="5">
        <f>VLOOKUP(A38,'Base Cost'!$A$5:$AF$348,32,FALSE)</f>
        <v>179014.81179658999</v>
      </c>
    </row>
    <row r="39" spans="1:41" x14ac:dyDescent="0.25">
      <c r="A39" t="s">
        <v>153</v>
      </c>
      <c r="B39" t="s">
        <v>1865</v>
      </c>
      <c r="C39" t="s">
        <v>93</v>
      </c>
      <c r="D39" s="12" t="s">
        <v>1088</v>
      </c>
      <c r="E39" s="5">
        <v>3650467.79</v>
      </c>
      <c r="F39" s="5">
        <v>176959.65</v>
      </c>
      <c r="G39" s="5">
        <v>514458.53</v>
      </c>
      <c r="H39" s="5">
        <v>231610.48</v>
      </c>
      <c r="I39" s="5">
        <v>0</v>
      </c>
      <c r="J39" s="5">
        <f>VLOOKUP(A39,'Detail SFPR'!$A$5:$E$347,5,FALSE)</f>
        <v>5087609.9752843529</v>
      </c>
      <c r="K39" s="5">
        <f>VLOOKUP(A39,'Detail SFPR'!$A$5:$F$347,6,FALSE)</f>
        <v>257820.19</v>
      </c>
      <c r="L39" s="5">
        <f>VLOOKUP(A39,'Detail SFPR'!$A$5:$G$347,7,FALSE)</f>
        <v>721798.2092324316</v>
      </c>
      <c r="M39" s="5">
        <f>VLOOKUP(A39,'Detail SFPR'!$A$5:$H$347,8,FALSE)</f>
        <v>268015.68539185805</v>
      </c>
      <c r="N39" s="5">
        <f>VLOOKUP(A39,'Detail SFPR'!$A$5:$I$347,9,FALSE)</f>
        <v>0</v>
      </c>
      <c r="O39" s="5">
        <f t="shared" si="19"/>
        <v>958142.69492907799</v>
      </c>
      <c r="P39" s="5">
        <f t="shared" si="20"/>
        <v>53909.722018</v>
      </c>
      <c r="Q39" s="5">
        <f t="shared" si="21"/>
        <v>138233.36414426213</v>
      </c>
      <c r="R39" s="5">
        <f t="shared" si="22"/>
        <v>24271.350434751752</v>
      </c>
      <c r="S39" s="5">
        <f t="shared" si="23"/>
        <v>0</v>
      </c>
      <c r="T39" s="5">
        <f t="shared" si="24"/>
        <v>4573496.45</v>
      </c>
      <c r="U39" s="5">
        <f t="shared" si="25"/>
        <v>6335244.0599086434</v>
      </c>
      <c r="V39" s="5">
        <f t="shared" si="26"/>
        <v>1174557.1315260918</v>
      </c>
      <c r="W39" s="5">
        <f t="shared" si="8"/>
        <v>5748053.5815260923</v>
      </c>
      <c r="X39" s="5">
        <f>VLOOKUP(A39,'Detail SFPR'!$A$5:$M$347,13,FALSE)</f>
        <v>0</v>
      </c>
      <c r="Y39" s="5">
        <f>VLOOKUP(A39,'Detail SFPR'!A:W,23,FALSE)</f>
        <v>400660.59865</v>
      </c>
      <c r="Z39" s="5">
        <f>VLOOKUP(A39,'Detail SFPR'!$A$5:$S$347,19,FALSE)</f>
        <v>0</v>
      </c>
      <c r="AA39" s="5">
        <f>VLOOKUP(A39,'Detail SFPR'!$A$5:$T$347,20,FALSE)</f>
        <v>611417.3518531234</v>
      </c>
      <c r="AB39" s="5">
        <f t="shared" si="27"/>
        <v>6760131.5320292162</v>
      </c>
      <c r="AC39" s="5">
        <v>0</v>
      </c>
      <c r="AD39" s="5">
        <v>0</v>
      </c>
      <c r="AE39" s="5">
        <f t="shared" si="10"/>
        <v>0</v>
      </c>
      <c r="AF39" s="5">
        <f t="shared" si="11"/>
        <v>6760131.5320292162</v>
      </c>
      <c r="AG39" s="5">
        <f t="shared" si="12"/>
        <v>4608610.4849290783</v>
      </c>
      <c r="AH39">
        <v>0</v>
      </c>
      <c r="AI39" s="5">
        <f t="shared" si="13"/>
        <v>4608610.4849290783</v>
      </c>
      <c r="AJ39" s="5">
        <f t="shared" si="14"/>
        <v>230869.37201799999</v>
      </c>
      <c r="AK39" s="5">
        <f t="shared" si="15"/>
        <v>652691.89414426219</v>
      </c>
      <c r="AL39" s="5">
        <f t="shared" si="16"/>
        <v>255881.83043475176</v>
      </c>
      <c r="AM39" s="5">
        <f t="shared" si="17"/>
        <v>0</v>
      </c>
      <c r="AN39" s="5">
        <f t="shared" si="18"/>
        <v>5748053.5815260923</v>
      </c>
      <c r="AO39" s="5">
        <f>VLOOKUP(A39,'Base Cost'!$A$5:$AF$348,32,FALSE)</f>
        <v>233335.84011057721</v>
      </c>
    </row>
    <row r="40" spans="1:41" x14ac:dyDescent="0.25">
      <c r="A40" t="s">
        <v>155</v>
      </c>
      <c r="B40" t="s">
        <v>156</v>
      </c>
      <c r="C40" t="s">
        <v>93</v>
      </c>
      <c r="D40" s="12" t="s">
        <v>1088</v>
      </c>
      <c r="E40" s="5">
        <v>3851209.9</v>
      </c>
      <c r="F40" s="5">
        <v>365713.72</v>
      </c>
      <c r="G40" s="5">
        <v>555849.19999999995</v>
      </c>
      <c r="H40" s="5">
        <v>0</v>
      </c>
      <c r="I40" s="5">
        <v>0</v>
      </c>
      <c r="J40" s="5">
        <f>VLOOKUP(A40,'Detail SFPR'!$A$5:$E$347,5,FALSE)</f>
        <v>3016637.9988369644</v>
      </c>
      <c r="K40" s="5">
        <f>VLOOKUP(A40,'Detail SFPR'!$A$5:$F$347,6,FALSE)</f>
        <v>277567.51999999996</v>
      </c>
      <c r="L40" s="5">
        <f>VLOOKUP(A40,'Detail SFPR'!$A$5:$G$347,7,FALSE)</f>
        <v>431290.26201111119</v>
      </c>
      <c r="M40" s="5">
        <f>VLOOKUP(A40,'Detail SFPR'!$A$5:$H$347,8,FALSE)</f>
        <v>0</v>
      </c>
      <c r="N40" s="5">
        <f>VLOOKUP(A40,'Detail SFPR'!$A$5:$I$347,9,FALSE)</f>
        <v>0</v>
      </c>
      <c r="O40" s="5">
        <f t="shared" si="19"/>
        <v>-556409.08650539571</v>
      </c>
      <c r="P40" s="5">
        <f t="shared" si="20"/>
        <v>-58767.071540000004</v>
      </c>
      <c r="Q40" s="5">
        <f t="shared" si="21"/>
        <v>-83043.443957192139</v>
      </c>
      <c r="R40" s="5">
        <f t="shared" si="22"/>
        <v>0</v>
      </c>
      <c r="S40" s="5">
        <f t="shared" si="23"/>
        <v>0</v>
      </c>
      <c r="T40" s="5">
        <f t="shared" si="24"/>
        <v>4772772.82</v>
      </c>
      <c r="U40" s="5">
        <f t="shared" si="25"/>
        <v>3725495.7808480756</v>
      </c>
      <c r="V40" s="5">
        <f t="shared" si="26"/>
        <v>-698219.60200258787</v>
      </c>
      <c r="W40" s="5">
        <f t="shared" si="8"/>
        <v>3725495.7808480756</v>
      </c>
      <c r="X40" s="5">
        <f>VLOOKUP(A40,'Detail SFPR'!$A$5:$M$347,13,FALSE)</f>
        <v>0</v>
      </c>
      <c r="Y40" s="5">
        <f>VLOOKUP(A40,'Detail SFPR'!A:W,23,FALSE)</f>
        <v>239151.47229999999</v>
      </c>
      <c r="Z40" s="5">
        <f>VLOOKUP(A40,'Detail SFPR'!$A$5:$S$347,19,FALSE)</f>
        <v>0</v>
      </c>
      <c r="AA40" s="5">
        <f>VLOOKUP(A40,'Detail SFPR'!$A$5:$T$347,20,FALSE)</f>
        <v>364950.6848892179</v>
      </c>
      <c r="AB40" s="5">
        <f t="shared" si="27"/>
        <v>4329597.938037293</v>
      </c>
      <c r="AC40" s="5">
        <v>0</v>
      </c>
      <c r="AD40" s="5">
        <v>0</v>
      </c>
      <c r="AE40" s="5">
        <f t="shared" si="10"/>
        <v>0</v>
      </c>
      <c r="AF40" s="5">
        <f t="shared" si="11"/>
        <v>4329597.938037293</v>
      </c>
      <c r="AG40" s="5">
        <f t="shared" si="12"/>
        <v>3016637.9988369644</v>
      </c>
      <c r="AH40">
        <v>0</v>
      </c>
      <c r="AI40" s="5">
        <f t="shared" si="13"/>
        <v>3016637.9988369644</v>
      </c>
      <c r="AJ40" s="5">
        <f t="shared" si="14"/>
        <v>277567.51999999996</v>
      </c>
      <c r="AK40" s="5">
        <f t="shared" si="15"/>
        <v>431290.26201111119</v>
      </c>
      <c r="AL40" s="5">
        <f t="shared" si="16"/>
        <v>0</v>
      </c>
      <c r="AM40" s="5">
        <f t="shared" si="17"/>
        <v>0</v>
      </c>
      <c r="AN40" s="5">
        <f t="shared" si="18"/>
        <v>3725495.7808480756</v>
      </c>
      <c r="AO40" s="5">
        <f>VLOOKUP(A40,'Base Cost'!$A$5:$AF$348,32,FALSE)</f>
        <v>153752.32116838</v>
      </c>
    </row>
    <row r="41" spans="1:41" x14ac:dyDescent="0.25">
      <c r="A41" t="s">
        <v>157</v>
      </c>
      <c r="B41" t="s">
        <v>1866</v>
      </c>
      <c r="C41" t="s">
        <v>93</v>
      </c>
      <c r="D41" s="12" t="s">
        <v>1088</v>
      </c>
      <c r="E41" s="5">
        <v>3466216.42</v>
      </c>
      <c r="F41" s="5">
        <v>173673.51</v>
      </c>
      <c r="G41" s="5">
        <v>447194.13</v>
      </c>
      <c r="H41" s="5">
        <v>119990.7</v>
      </c>
      <c r="I41" s="5">
        <v>0</v>
      </c>
      <c r="J41" s="5">
        <f>VLOOKUP(A41,'Detail SFPR'!$A$5:$E$347,5,FALSE)</f>
        <v>3784490.8022616371</v>
      </c>
      <c r="K41" s="5">
        <f>VLOOKUP(A41,'Detail SFPR'!$A$5:$F$347,6,FALSE)</f>
        <v>312102.15000000002</v>
      </c>
      <c r="L41" s="5">
        <f>VLOOKUP(A41,'Detail SFPR'!$A$5:$G$347,7,FALSE)</f>
        <v>542715.20989339566</v>
      </c>
      <c r="M41" s="5">
        <f>VLOOKUP(A41,'Detail SFPR'!$A$5:$H$347,8,FALSE)</f>
        <v>47612.212506468728</v>
      </c>
      <c r="N41" s="5">
        <f>VLOOKUP(A41,'Detail SFPR'!$A$5:$I$347,9,FALSE)</f>
        <v>7641.4767685686738</v>
      </c>
      <c r="O41" s="5">
        <f t="shared" si="19"/>
        <v>212193.53065383347</v>
      </c>
      <c r="P41" s="5">
        <f t="shared" si="20"/>
        <v>92290.374288000006</v>
      </c>
      <c r="Q41" s="5">
        <f t="shared" si="21"/>
        <v>63683.903964926882</v>
      </c>
      <c r="R41" s="5">
        <f t="shared" si="22"/>
        <v>-48254.737611937293</v>
      </c>
      <c r="S41" s="5">
        <f t="shared" si="23"/>
        <v>5094.5725616047348</v>
      </c>
      <c r="T41" s="5">
        <f t="shared" si="24"/>
        <v>4207074.76</v>
      </c>
      <c r="U41" s="5">
        <f t="shared" si="25"/>
        <v>4694561.8514300697</v>
      </c>
      <c r="V41" s="5">
        <f t="shared" si="26"/>
        <v>325007.64385642781</v>
      </c>
      <c r="W41" s="5">
        <f t="shared" si="8"/>
        <v>4532082.4038564274</v>
      </c>
      <c r="X41" s="5">
        <f>VLOOKUP(A41,'Detail SFPR'!$A$5:$M$347,13,FALSE)</f>
        <v>0</v>
      </c>
      <c r="Y41" s="5">
        <f>VLOOKUP(A41,'Detail SFPR'!A:W,23,FALSE)</f>
        <v>302353.13159999996</v>
      </c>
      <c r="Z41" s="5">
        <f>VLOOKUP(A41,'Detail SFPR'!$A$5:$S$347,19,FALSE)</f>
        <v>0</v>
      </c>
      <c r="AA41" s="5">
        <f>VLOOKUP(A41,'Detail SFPR'!$A$5:$T$347,20,FALSE)</f>
        <v>461397.88057587401</v>
      </c>
      <c r="AB41" s="5">
        <f t="shared" si="27"/>
        <v>5295833.4160323013</v>
      </c>
      <c r="AC41" s="5">
        <v>0</v>
      </c>
      <c r="AD41" s="5">
        <v>0</v>
      </c>
      <c r="AE41" s="5">
        <f t="shared" si="10"/>
        <v>0</v>
      </c>
      <c r="AF41" s="5">
        <f t="shared" si="11"/>
        <v>5295833.4160323013</v>
      </c>
      <c r="AG41" s="5">
        <f t="shared" si="12"/>
        <v>3678409.9506538333</v>
      </c>
      <c r="AH41">
        <v>0</v>
      </c>
      <c r="AI41" s="5">
        <f t="shared" si="13"/>
        <v>3678409.9506538333</v>
      </c>
      <c r="AJ41" s="5">
        <f t="shared" si="14"/>
        <v>265963.884288</v>
      </c>
      <c r="AK41" s="5">
        <f t="shared" si="15"/>
        <v>510878.0339649269</v>
      </c>
      <c r="AL41" s="5">
        <f t="shared" si="16"/>
        <v>71735.962388062704</v>
      </c>
      <c r="AM41" s="5">
        <f t="shared" si="17"/>
        <v>5094.5725616047348</v>
      </c>
      <c r="AN41" s="5">
        <f t="shared" si="18"/>
        <v>4532082.4038564283</v>
      </c>
      <c r="AO41" s="5">
        <f>VLOOKUP(A41,'Base Cost'!$A$5:$AF$348,32,FALSE)</f>
        <v>188936.45736163171</v>
      </c>
    </row>
    <row r="42" spans="1:41" x14ac:dyDescent="0.25">
      <c r="A42" t="s">
        <v>159</v>
      </c>
      <c r="B42" t="s">
        <v>160</v>
      </c>
      <c r="C42" t="s">
        <v>93</v>
      </c>
      <c r="D42" s="12" t="s">
        <v>1088</v>
      </c>
      <c r="E42" s="5">
        <v>5080720.3899999997</v>
      </c>
      <c r="F42" s="5">
        <v>216960.73</v>
      </c>
      <c r="G42" s="5">
        <v>148604.92000000001</v>
      </c>
      <c r="H42" s="5">
        <v>143609.57</v>
      </c>
      <c r="I42" s="5">
        <v>0</v>
      </c>
      <c r="J42" s="5">
        <f>VLOOKUP(A42,'Detail SFPR'!$A$5:$E$347,5,FALSE)</f>
        <v>6499659.3583614612</v>
      </c>
      <c r="K42" s="5">
        <f>VLOOKUP(A42,'Detail SFPR'!$A$5:$F$347,6,FALSE)</f>
        <v>140555.12064485342</v>
      </c>
      <c r="L42" s="5">
        <f>VLOOKUP(A42,'Detail SFPR'!$A$5:$G$347,7,FALSE)</f>
        <v>110437.47509991497</v>
      </c>
      <c r="M42" s="5">
        <f>VLOOKUP(A42,'Detail SFPR'!$A$5:$H$347,8,FALSE)</f>
        <v>205197.67093265924</v>
      </c>
      <c r="N42" s="5">
        <f>VLOOKUP(A42,'Detail SFPR'!$A$5:$I$347,9,FALSE)</f>
        <v>0</v>
      </c>
      <c r="O42" s="5">
        <f t="shared" si="19"/>
        <v>946006.61020658631</v>
      </c>
      <c r="P42" s="5">
        <f t="shared" si="20"/>
        <v>-50939.619757076231</v>
      </c>
      <c r="Q42" s="5">
        <f t="shared" si="21"/>
        <v>-25446.235514886695</v>
      </c>
      <c r="R42" s="5">
        <f t="shared" si="22"/>
        <v>41060.786891803909</v>
      </c>
      <c r="S42" s="5">
        <f t="shared" si="23"/>
        <v>0</v>
      </c>
      <c r="T42" s="5">
        <f t="shared" si="24"/>
        <v>5589895.6100000003</v>
      </c>
      <c r="U42" s="5">
        <f t="shared" si="25"/>
        <v>6955849.6250388883</v>
      </c>
      <c r="V42" s="5">
        <f t="shared" si="26"/>
        <v>910681.54182642733</v>
      </c>
      <c r="W42" s="5">
        <f t="shared" si="8"/>
        <v>6500577.1518264273</v>
      </c>
      <c r="X42" s="5">
        <f>VLOOKUP(A42,'Detail SFPR'!$A$5:$M$347,13,FALSE)</f>
        <v>0</v>
      </c>
      <c r="Y42" s="5">
        <f>VLOOKUP(A42,'Detail SFPR'!A:W,23,FALSE)</f>
        <v>521397.91469999996</v>
      </c>
      <c r="Z42" s="5">
        <f>VLOOKUP(A42,'Detail SFPR'!$A$5:$S$347,19,FALSE)</f>
        <v>0</v>
      </c>
      <c r="AA42" s="5">
        <f>VLOOKUP(A42,'Detail SFPR'!$A$5:$T$347,20,FALSE)</f>
        <v>795665.29212446336</v>
      </c>
      <c r="AB42" s="5">
        <f t="shared" si="27"/>
        <v>7817640.3586508902</v>
      </c>
      <c r="AC42" s="5">
        <v>0</v>
      </c>
      <c r="AD42" s="5">
        <v>0</v>
      </c>
      <c r="AE42" s="5">
        <f t="shared" si="10"/>
        <v>0</v>
      </c>
      <c r="AF42" s="5">
        <f t="shared" si="11"/>
        <v>7817640.3586508902</v>
      </c>
      <c r="AG42" s="5">
        <f t="shared" si="12"/>
        <v>6026727.000206586</v>
      </c>
      <c r="AH42">
        <v>0</v>
      </c>
      <c r="AI42" s="5">
        <f t="shared" si="13"/>
        <v>6026727.000206586</v>
      </c>
      <c r="AJ42" s="5">
        <f t="shared" si="14"/>
        <v>166021.11024292378</v>
      </c>
      <c r="AK42" s="5">
        <f t="shared" si="15"/>
        <v>123158.68448511332</v>
      </c>
      <c r="AL42" s="5">
        <f t="shared" si="16"/>
        <v>184670.35689180391</v>
      </c>
      <c r="AM42" s="5">
        <f t="shared" si="17"/>
        <v>0</v>
      </c>
      <c r="AN42" s="5">
        <f t="shared" si="18"/>
        <v>6500577.1518264264</v>
      </c>
      <c r="AO42" s="5">
        <f>VLOOKUP(A42,'Base Cost'!$A$5:$AF$348,32,FALSE)</f>
        <v>310819.91325237887</v>
      </c>
    </row>
    <row r="43" spans="1:41" x14ac:dyDescent="0.25">
      <c r="A43" t="s">
        <v>161</v>
      </c>
      <c r="B43" t="s">
        <v>162</v>
      </c>
      <c r="C43" t="s">
        <v>75</v>
      </c>
      <c r="D43" s="12" t="s">
        <v>1088</v>
      </c>
      <c r="E43" s="5">
        <v>2932123.62</v>
      </c>
      <c r="F43" s="5">
        <v>236455.55</v>
      </c>
      <c r="G43" s="5">
        <v>298561.93</v>
      </c>
      <c r="H43" s="5">
        <v>31993.75</v>
      </c>
      <c r="I43" s="5">
        <v>0</v>
      </c>
      <c r="J43" s="5">
        <f>VLOOKUP(A43,'Detail SFPR'!$A$5:$E$347,5,FALSE)</f>
        <v>3682823.4226600626</v>
      </c>
      <c r="K43" s="5">
        <f>VLOOKUP(A43,'Detail SFPR'!$A$5:$F$347,6,FALSE)</f>
        <v>498011.92471033079</v>
      </c>
      <c r="L43" s="5">
        <f>VLOOKUP(A43,'Detail SFPR'!$A$5:$G$347,7,FALSE)</f>
        <v>530023.48380555562</v>
      </c>
      <c r="M43" s="5">
        <f>VLOOKUP(A43,'Detail SFPR'!$A$5:$H$347,8,FALSE)</f>
        <v>41146.589321701409</v>
      </c>
      <c r="N43" s="5">
        <f>VLOOKUP(A43,'Detail SFPR'!$A$5:$I$347,9,FALSE)</f>
        <v>0</v>
      </c>
      <c r="O43" s="5">
        <f t="shared" si="19"/>
        <v>500491.55843346362</v>
      </c>
      <c r="P43" s="5">
        <f t="shared" si="20"/>
        <v>174379.63501937754</v>
      </c>
      <c r="Q43" s="5">
        <f t="shared" si="21"/>
        <v>154315.41792216394</v>
      </c>
      <c r="R43" s="5">
        <f t="shared" si="22"/>
        <v>6102.1979757783292</v>
      </c>
      <c r="S43" s="5">
        <f t="shared" si="23"/>
        <v>0</v>
      </c>
      <c r="T43" s="5">
        <f t="shared" si="24"/>
        <v>3499134.85</v>
      </c>
      <c r="U43" s="5">
        <f t="shared" si="25"/>
        <v>4752005.4204976512</v>
      </c>
      <c r="V43" s="5">
        <f t="shared" si="26"/>
        <v>835288.80935078347</v>
      </c>
      <c r="W43" s="5">
        <f t="shared" si="8"/>
        <v>4334423.6593507836</v>
      </c>
      <c r="X43" s="5">
        <f>VLOOKUP(A43,'Detail SFPR'!$A$5:$M$347,13,FALSE)</f>
        <v>230040.84</v>
      </c>
      <c r="Y43" s="5">
        <f>VLOOKUP(A43,'Detail SFPR'!A:W,23,FALSE)</f>
        <v>293899.27775000001</v>
      </c>
      <c r="Z43" s="5">
        <f>VLOOKUP(A43,'Detail SFPR'!$A$5:$S$347,19,FALSE)</f>
        <v>0</v>
      </c>
      <c r="AA43" s="5">
        <f>VLOOKUP(A43,'Detail SFPR'!$A$5:$T$347,20,FALSE)</f>
        <v>448497.10383032833</v>
      </c>
      <c r="AB43" s="5">
        <f t="shared" si="27"/>
        <v>5306860.880931112</v>
      </c>
      <c r="AC43" s="5">
        <v>0</v>
      </c>
      <c r="AD43" s="5">
        <v>0</v>
      </c>
      <c r="AE43" s="5">
        <f t="shared" si="10"/>
        <v>0</v>
      </c>
      <c r="AF43" s="5">
        <f t="shared" si="11"/>
        <v>5306860.880931112</v>
      </c>
      <c r="AG43" s="5">
        <f t="shared" si="12"/>
        <v>3432615.1784334639</v>
      </c>
      <c r="AH43">
        <v>0</v>
      </c>
      <c r="AI43" s="5">
        <f t="shared" si="13"/>
        <v>3432615.1784334639</v>
      </c>
      <c r="AJ43" s="5">
        <f t="shared" si="14"/>
        <v>410835.1850193775</v>
      </c>
      <c r="AK43" s="5">
        <f t="shared" si="15"/>
        <v>452877.3479221639</v>
      </c>
      <c r="AL43" s="5">
        <f t="shared" si="16"/>
        <v>38095.947975778327</v>
      </c>
      <c r="AM43" s="5">
        <f t="shared" si="17"/>
        <v>0</v>
      </c>
      <c r="AN43" s="5">
        <f t="shared" si="18"/>
        <v>4334423.6593507836</v>
      </c>
      <c r="AO43" s="5">
        <f>VLOOKUP(A43,'Base Cost'!$A$5:$AF$348,32,FALSE)</f>
        <v>176112.97878268821</v>
      </c>
    </row>
    <row r="44" spans="1:41" x14ac:dyDescent="0.25">
      <c r="A44" t="s">
        <v>163</v>
      </c>
      <c r="B44" t="s">
        <v>164</v>
      </c>
      <c r="C44" t="s">
        <v>80</v>
      </c>
      <c r="D44" s="12" t="s">
        <v>1088</v>
      </c>
      <c r="E44" s="5">
        <v>2888427.62</v>
      </c>
      <c r="F44" s="5">
        <v>347834.78</v>
      </c>
      <c r="G44" s="5">
        <v>398205.72</v>
      </c>
      <c r="H44" s="5">
        <v>0</v>
      </c>
      <c r="I44" s="5">
        <v>0</v>
      </c>
      <c r="J44" s="5">
        <f>VLOOKUP(A44,'Detail SFPR'!$A$5:$E$347,5,FALSE)</f>
        <v>3772853.2379354811</v>
      </c>
      <c r="K44" s="5">
        <f>VLOOKUP(A44,'Detail SFPR'!$A$5:$F$347,6,FALSE)</f>
        <v>715104.51</v>
      </c>
      <c r="L44" s="5">
        <f>VLOOKUP(A44,'Detail SFPR'!$A$5:$G$347,7,FALSE)</f>
        <v>539830.84000000008</v>
      </c>
      <c r="M44" s="5">
        <f>VLOOKUP(A44,'Detail SFPR'!$A$5:$H$347,8,FALSE)</f>
        <v>11067.500240520178</v>
      </c>
      <c r="N44" s="5">
        <f>VLOOKUP(A44,'Detail SFPR'!$A$5:$I$347,9,FALSE)</f>
        <v>0</v>
      </c>
      <c r="O44" s="5">
        <f t="shared" si="19"/>
        <v>589646.55947758514</v>
      </c>
      <c r="P44" s="5">
        <f t="shared" si="20"/>
        <v>244858.72899099998</v>
      </c>
      <c r="Q44" s="5">
        <f t="shared" si="21"/>
        <v>94421.467504000073</v>
      </c>
      <c r="R44" s="5">
        <f t="shared" si="22"/>
        <v>7378.7024103548019</v>
      </c>
      <c r="S44" s="5">
        <f t="shared" si="23"/>
        <v>0</v>
      </c>
      <c r="T44" s="5">
        <f t="shared" si="24"/>
        <v>3634468.12</v>
      </c>
      <c r="U44" s="5">
        <f t="shared" si="25"/>
        <v>5038856.0881760018</v>
      </c>
      <c r="V44" s="5">
        <f t="shared" si="26"/>
        <v>936305.45838293992</v>
      </c>
      <c r="W44" s="5">
        <f t="shared" si="8"/>
        <v>4570773.57838294</v>
      </c>
      <c r="X44" s="5">
        <f>VLOOKUP(A44,'Detail SFPR'!$A$5:$M$347,13,FALSE)</f>
        <v>0</v>
      </c>
      <c r="Y44" s="5">
        <f>VLOOKUP(A44,'Detail SFPR'!A:W,23,FALSE)</f>
        <v>299337.48</v>
      </c>
      <c r="Z44" s="5">
        <f>VLOOKUP(A44,'Detail SFPR'!$A$5:$S$347,19,FALSE)</f>
        <v>0</v>
      </c>
      <c r="AA44" s="5">
        <f>VLOOKUP(A44,'Detail SFPR'!$A$5:$T$347,20,FALSE)</f>
        <v>456795.9263992061</v>
      </c>
      <c r="AB44" s="5">
        <f t="shared" si="27"/>
        <v>5326906.9847821463</v>
      </c>
      <c r="AC44" s="5">
        <v>0</v>
      </c>
      <c r="AD44" s="5">
        <v>0</v>
      </c>
      <c r="AE44" s="5">
        <f t="shared" si="10"/>
        <v>0</v>
      </c>
      <c r="AF44" s="5">
        <f t="shared" si="11"/>
        <v>5326906.9847821463</v>
      </c>
      <c r="AG44" s="5">
        <f t="shared" si="12"/>
        <v>3478074.1794775855</v>
      </c>
      <c r="AH44">
        <v>0</v>
      </c>
      <c r="AI44" s="5">
        <f t="shared" si="13"/>
        <v>3478074.1794775855</v>
      </c>
      <c r="AJ44" s="5">
        <f t="shared" si="14"/>
        <v>592693.50899100001</v>
      </c>
      <c r="AK44" s="5">
        <f t="shared" si="15"/>
        <v>492627.18750400003</v>
      </c>
      <c r="AL44" s="5">
        <f t="shared" si="16"/>
        <v>7378.7024103548019</v>
      </c>
      <c r="AM44" s="5">
        <f t="shared" si="17"/>
        <v>0</v>
      </c>
      <c r="AN44" s="5">
        <f t="shared" si="18"/>
        <v>4570773.578382941</v>
      </c>
      <c r="AO44" s="5">
        <f>VLOOKUP(A44,'Base Cost'!$A$5:$AF$348,32,FALSE)</f>
        <v>177410.22588480238</v>
      </c>
    </row>
    <row r="45" spans="1:41" x14ac:dyDescent="0.25">
      <c r="A45" t="s">
        <v>165</v>
      </c>
      <c r="B45" t="s">
        <v>1867</v>
      </c>
      <c r="C45" t="s">
        <v>80</v>
      </c>
      <c r="D45" s="12" t="s">
        <v>1088</v>
      </c>
      <c r="E45" s="5">
        <v>1281431.08</v>
      </c>
      <c r="F45" s="5">
        <v>202018.85</v>
      </c>
      <c r="G45" s="5">
        <v>202212.97</v>
      </c>
      <c r="H45" s="5">
        <v>12996.59</v>
      </c>
      <c r="I45" s="5">
        <v>0</v>
      </c>
      <c r="J45" s="5">
        <f>VLOOKUP(A45,'Detail SFPR'!$A$5:$E$347,5,FALSE)</f>
        <v>2066245.5965959795</v>
      </c>
      <c r="K45" s="5">
        <f>VLOOKUP(A45,'Detail SFPR'!$A$5:$F$347,6,FALSE)</f>
        <v>318835.81</v>
      </c>
      <c r="L45" s="5">
        <f>VLOOKUP(A45,'Detail SFPR'!$A$5:$G$347,7,FALSE)</f>
        <v>294800.25827719102</v>
      </c>
      <c r="M45" s="5">
        <f>VLOOKUP(A45,'Detail SFPR'!$A$5:$H$347,8,FALSE)</f>
        <v>8666.052915000002</v>
      </c>
      <c r="N45" s="5">
        <f>VLOOKUP(A45,'Detail SFPR'!$A$5:$I$347,9,FALSE)</f>
        <v>0</v>
      </c>
      <c r="O45" s="5">
        <f t="shared" si="19"/>
        <v>523235.83821453946</v>
      </c>
      <c r="P45" s="5">
        <f t="shared" si="20"/>
        <v>77881.86723199999</v>
      </c>
      <c r="Q45" s="5">
        <f t="shared" si="21"/>
        <v>61727.945094403251</v>
      </c>
      <c r="R45" s="5">
        <f t="shared" si="22"/>
        <v>-2887.1690745694987</v>
      </c>
      <c r="S45" s="5">
        <f t="shared" si="23"/>
        <v>0</v>
      </c>
      <c r="T45" s="5">
        <f t="shared" si="24"/>
        <v>1698659.4900000002</v>
      </c>
      <c r="U45" s="5">
        <f t="shared" si="25"/>
        <v>2688547.7177881701</v>
      </c>
      <c r="V45" s="5">
        <f t="shared" si="26"/>
        <v>659958.4814663732</v>
      </c>
      <c r="W45" s="5">
        <f t="shared" si="8"/>
        <v>2358617.9714663737</v>
      </c>
      <c r="X45" s="5">
        <f>VLOOKUP(A45,'Detail SFPR'!$A$5:$M$347,13,FALSE)</f>
        <v>0</v>
      </c>
      <c r="Y45" s="5">
        <f>VLOOKUP(A45,'Detail SFPR'!A:W,23,FALSE)</f>
        <v>163831.32870000001</v>
      </c>
      <c r="Z45" s="5">
        <f>VLOOKUP(A45,'Detail SFPR'!$A$5:$S$347,19,FALSE)</f>
        <v>0</v>
      </c>
      <c r="AA45" s="5">
        <f>VLOOKUP(A45,'Detail SFPR'!$A$5:$T$347,20,FALSE)</f>
        <v>250010.40152649558</v>
      </c>
      <c r="AB45" s="5">
        <f t="shared" si="27"/>
        <v>2772459.7016928694</v>
      </c>
      <c r="AC45" s="5">
        <v>0</v>
      </c>
      <c r="AD45" s="5">
        <v>0</v>
      </c>
      <c r="AE45" s="5">
        <f t="shared" si="10"/>
        <v>0</v>
      </c>
      <c r="AF45" s="5">
        <f t="shared" si="11"/>
        <v>2772459.7016928694</v>
      </c>
      <c r="AG45" s="5">
        <f t="shared" si="12"/>
        <v>1804666.9182145395</v>
      </c>
      <c r="AH45">
        <v>0</v>
      </c>
      <c r="AI45" s="5">
        <f t="shared" si="13"/>
        <v>1804666.9182145395</v>
      </c>
      <c r="AJ45" s="5">
        <f t="shared" si="14"/>
        <v>279900.71723199997</v>
      </c>
      <c r="AK45" s="5">
        <f t="shared" si="15"/>
        <v>263940.91509440326</v>
      </c>
      <c r="AL45" s="5">
        <f t="shared" si="16"/>
        <v>10109.420925430502</v>
      </c>
      <c r="AM45" s="5">
        <f t="shared" si="17"/>
        <v>0</v>
      </c>
      <c r="AN45" s="5">
        <f t="shared" si="18"/>
        <v>2358617.9714663732</v>
      </c>
      <c r="AO45" s="5">
        <f>VLOOKUP(A45,'Base Cost'!$A$5:$AF$348,32,FALSE)</f>
        <v>91994.251832297698</v>
      </c>
    </row>
    <row r="46" spans="1:41" x14ac:dyDescent="0.25">
      <c r="A46" t="s">
        <v>167</v>
      </c>
      <c r="B46" t="s">
        <v>1868</v>
      </c>
      <c r="C46" t="s">
        <v>75</v>
      </c>
      <c r="D46" s="12" t="s">
        <v>1088</v>
      </c>
      <c r="E46" s="5">
        <v>467296.39</v>
      </c>
      <c r="F46" s="5">
        <v>39061.06</v>
      </c>
      <c r="G46" s="5">
        <v>31629.13</v>
      </c>
      <c r="H46" s="5">
        <v>0</v>
      </c>
      <c r="I46" s="5">
        <v>0</v>
      </c>
      <c r="J46" s="5">
        <f>VLOOKUP(A46,'Detail SFPR'!$A$5:$E$347,5,FALSE)</f>
        <v>506466.25591770082</v>
      </c>
      <c r="K46" s="5">
        <f>VLOOKUP(A46,'Detail SFPR'!$A$5:$F$347,6,FALSE)</f>
        <v>91381.759999999995</v>
      </c>
      <c r="L46" s="5">
        <f>VLOOKUP(A46,'Detail SFPR'!$A$5:$G$347,7,FALSE)</f>
        <v>67138.396152901929</v>
      </c>
      <c r="M46" s="5">
        <f>VLOOKUP(A46,'Detail SFPR'!$A$5:$H$347,8,FALSE)</f>
        <v>0</v>
      </c>
      <c r="N46" s="5">
        <f>VLOOKUP(A46,'Detail SFPR'!$A$5:$I$347,9,FALSE)</f>
        <v>0</v>
      </c>
      <c r="O46" s="5">
        <f t="shared" si="19"/>
        <v>26114.549607331126</v>
      </c>
      <c r="P46" s="5">
        <f t="shared" si="20"/>
        <v>34882.210689999993</v>
      </c>
      <c r="Q46" s="5">
        <f t="shared" si="21"/>
        <v>23674.027744139712</v>
      </c>
      <c r="R46" s="5">
        <f t="shared" si="22"/>
        <v>0</v>
      </c>
      <c r="S46" s="5">
        <f t="shared" si="23"/>
        <v>0</v>
      </c>
      <c r="T46" s="5">
        <f t="shared" si="24"/>
        <v>537986.57999999996</v>
      </c>
      <c r="U46" s="5">
        <f t="shared" si="25"/>
        <v>664986.41207060276</v>
      </c>
      <c r="V46" s="5">
        <f t="shared" si="26"/>
        <v>84670.788041470834</v>
      </c>
      <c r="W46" s="5">
        <f t="shared" si="8"/>
        <v>622657.36804147076</v>
      </c>
      <c r="X46" s="5">
        <f>VLOOKUP(A46,'Detail SFPR'!$A$5:$M$347,13,FALSE)</f>
        <v>71230.92</v>
      </c>
      <c r="Y46" s="5">
        <f>VLOOKUP(A46,'Detail SFPR'!A:W,23,FALSE)</f>
        <v>40573.859949999998</v>
      </c>
      <c r="Z46" s="5">
        <f>VLOOKUP(A46,'Detail SFPR'!$A$5:$S$347,19,FALSE)</f>
        <v>0</v>
      </c>
      <c r="AA46" s="5">
        <f>VLOOKUP(A46,'Detail SFPR'!$A$5:$T$347,20,FALSE)</f>
        <v>61916.649874422328</v>
      </c>
      <c r="AB46" s="5">
        <f t="shared" si="27"/>
        <v>796378.79786589311</v>
      </c>
      <c r="AC46" s="5">
        <v>0</v>
      </c>
      <c r="AD46" s="5">
        <v>0</v>
      </c>
      <c r="AE46" s="5">
        <f t="shared" si="10"/>
        <v>0</v>
      </c>
      <c r="AF46" s="5">
        <f t="shared" si="11"/>
        <v>796378.79786589311</v>
      </c>
      <c r="AG46" s="5">
        <f t="shared" si="12"/>
        <v>493410.93960733112</v>
      </c>
      <c r="AH46">
        <v>0</v>
      </c>
      <c r="AI46" s="5">
        <f t="shared" si="13"/>
        <v>493410.93960733112</v>
      </c>
      <c r="AJ46" s="5">
        <f t="shared" si="14"/>
        <v>73943.27068999999</v>
      </c>
      <c r="AK46" s="5">
        <f t="shared" si="15"/>
        <v>55303.157744139709</v>
      </c>
      <c r="AL46" s="5">
        <f t="shared" si="16"/>
        <v>0</v>
      </c>
      <c r="AM46" s="5">
        <f t="shared" si="17"/>
        <v>0</v>
      </c>
      <c r="AN46" s="5">
        <f t="shared" si="18"/>
        <v>622657.36804147076</v>
      </c>
      <c r="AO46" s="5">
        <f>VLOOKUP(A46,'Base Cost'!$A$5:$AF$348,32,FALSE)</f>
        <v>25412.84027947213</v>
      </c>
    </row>
    <row r="47" spans="1:41" x14ac:dyDescent="0.25">
      <c r="A47" t="s">
        <v>169</v>
      </c>
      <c r="B47" t="s">
        <v>1869</v>
      </c>
      <c r="C47" t="s">
        <v>72</v>
      </c>
      <c r="D47" s="12" t="s">
        <v>1088</v>
      </c>
      <c r="E47" s="5">
        <v>4284924</v>
      </c>
      <c r="F47" s="5">
        <v>545477.14</v>
      </c>
      <c r="G47" s="5">
        <v>514565.71</v>
      </c>
      <c r="H47" s="5">
        <v>6717.82</v>
      </c>
      <c r="I47" s="5">
        <v>0</v>
      </c>
      <c r="J47" s="5">
        <f>VLOOKUP(A47,'Detail SFPR'!$A$5:$E$347,5,FALSE)</f>
        <v>5410772.9192536986</v>
      </c>
      <c r="K47" s="5">
        <f>VLOOKUP(A47,'Detail SFPR'!$A$5:$F$347,6,FALSE)</f>
        <v>525633.41</v>
      </c>
      <c r="L47" s="5">
        <f>VLOOKUP(A47,'Detail SFPR'!$A$5:$G$347,7,FALSE)</f>
        <v>777387.04797222221</v>
      </c>
      <c r="M47" s="5">
        <f>VLOOKUP(A47,'Detail SFPR'!$A$5:$H$347,8,FALSE)</f>
        <v>22170.509947276994</v>
      </c>
      <c r="N47" s="5">
        <f>VLOOKUP(A47,'Detail SFPR'!$A$5:$I$347,9,FALSE)</f>
        <v>0</v>
      </c>
      <c r="O47" s="5">
        <f t="shared" si="19"/>
        <v>750603.47446644073</v>
      </c>
      <c r="P47" s="5">
        <f t="shared" si="20"/>
        <v>-13229.814790999986</v>
      </c>
      <c r="Q47" s="5">
        <f t="shared" si="21"/>
        <v>175222.98602608053</v>
      </c>
      <c r="R47" s="5">
        <f t="shared" si="22"/>
        <v>10302.308387849571</v>
      </c>
      <c r="S47" s="5">
        <f t="shared" si="23"/>
        <v>0</v>
      </c>
      <c r="T47" s="5">
        <f t="shared" si="24"/>
        <v>5351684.67</v>
      </c>
      <c r="U47" s="5">
        <f t="shared" si="25"/>
        <v>6735963.8871731972</v>
      </c>
      <c r="V47" s="5">
        <f t="shared" si="26"/>
        <v>922898.95408937091</v>
      </c>
      <c r="W47" s="5">
        <f t="shared" si="8"/>
        <v>6274583.6240893705</v>
      </c>
      <c r="X47" s="5">
        <f>VLOOKUP(A47,'Detail SFPR'!$A$5:$M$347,13,FALSE)</f>
        <v>0</v>
      </c>
      <c r="Y47" s="5">
        <f>VLOOKUP(A47,'Detail SFPR'!A:W,23,FALSE)</f>
        <v>431062.96024999995</v>
      </c>
      <c r="Z47" s="5">
        <f>VLOOKUP(A47,'Detail SFPR'!$A$5:$S$347,19,FALSE)</f>
        <v>0</v>
      </c>
      <c r="AA47" s="5">
        <f>VLOOKUP(A47,'Detail SFPR'!$A$5:$T$347,20,FALSE)</f>
        <v>657812.05969858123</v>
      </c>
      <c r="AB47" s="5">
        <f t="shared" si="27"/>
        <v>7363458.6440379508</v>
      </c>
      <c r="AC47" s="5">
        <v>0</v>
      </c>
      <c r="AD47" s="5">
        <v>0</v>
      </c>
      <c r="AE47" s="5">
        <f t="shared" si="10"/>
        <v>0</v>
      </c>
      <c r="AF47" s="5">
        <f t="shared" si="11"/>
        <v>7363458.6440379508</v>
      </c>
      <c r="AG47" s="5">
        <f t="shared" si="12"/>
        <v>5035527.4744664412</v>
      </c>
      <c r="AH47">
        <v>0</v>
      </c>
      <c r="AI47" s="5">
        <f t="shared" si="13"/>
        <v>5035527.4744664412</v>
      </c>
      <c r="AJ47" s="5">
        <f t="shared" si="14"/>
        <v>532247.32520900003</v>
      </c>
      <c r="AK47" s="5">
        <f t="shared" si="15"/>
        <v>689788.69602608052</v>
      </c>
      <c r="AL47" s="5">
        <f t="shared" si="16"/>
        <v>17020.128387849571</v>
      </c>
      <c r="AM47" s="5">
        <f t="shared" si="17"/>
        <v>0</v>
      </c>
      <c r="AN47" s="5">
        <f t="shared" si="18"/>
        <v>6274583.6240893714</v>
      </c>
      <c r="AO47" s="5">
        <f>VLOOKUP(A47,'Base Cost'!$A$5:$AF$348,32,FALSE)</f>
        <v>257914.04409244077</v>
      </c>
    </row>
    <row r="48" spans="1:41" x14ac:dyDescent="0.25">
      <c r="A48" t="s">
        <v>171</v>
      </c>
      <c r="B48" t="s">
        <v>172</v>
      </c>
      <c r="C48" t="s">
        <v>173</v>
      </c>
      <c r="D48" s="12" t="s">
        <v>1088</v>
      </c>
      <c r="E48" s="5">
        <v>273146.77</v>
      </c>
      <c r="F48" s="5">
        <v>59182.47</v>
      </c>
      <c r="G48" s="5">
        <v>32026.15</v>
      </c>
      <c r="H48" s="5">
        <v>0</v>
      </c>
      <c r="I48" s="5">
        <v>0</v>
      </c>
      <c r="J48" s="5">
        <f>VLOOKUP(A48,'Detail SFPR'!$A$5:$E$347,5,FALSE)</f>
        <v>449624.16836573451</v>
      </c>
      <c r="K48" s="5">
        <f>VLOOKUP(A48,'Detail SFPR'!$A$5:$F$347,6,FALSE)</f>
        <v>58410.68</v>
      </c>
      <c r="L48" s="5">
        <f>VLOOKUP(A48,'Detail SFPR'!$A$5:$G$347,7,FALSE)</f>
        <v>64182.491845152712</v>
      </c>
      <c r="M48" s="5">
        <f>VLOOKUP(A48,'Detail SFPR'!$A$5:$H$347,8,FALSE)</f>
        <v>0</v>
      </c>
      <c r="N48" s="5">
        <f>VLOOKUP(A48,'Detail SFPR'!$A$5:$I$347,9,FALSE)</f>
        <v>26858.658811365505</v>
      </c>
      <c r="O48" s="5">
        <f t="shared" si="19"/>
        <v>117657.48149043518</v>
      </c>
      <c r="P48" s="5">
        <f t="shared" si="20"/>
        <v>-514.55239300000051</v>
      </c>
      <c r="Q48" s="5">
        <f t="shared" si="21"/>
        <v>21438.633108163311</v>
      </c>
      <c r="R48" s="5">
        <f t="shared" si="22"/>
        <v>0</v>
      </c>
      <c r="S48" s="5">
        <f t="shared" si="23"/>
        <v>17906.667829537382</v>
      </c>
      <c r="T48" s="5">
        <f t="shared" si="24"/>
        <v>364355.39</v>
      </c>
      <c r="U48" s="5">
        <f t="shared" si="25"/>
        <v>599075.99902225274</v>
      </c>
      <c r="V48" s="5">
        <f t="shared" si="26"/>
        <v>156488.23003513587</v>
      </c>
      <c r="W48" s="5">
        <f t="shared" si="8"/>
        <v>520843.62003513589</v>
      </c>
      <c r="X48" s="5">
        <f>VLOOKUP(A48,'Detail SFPR'!$A$5:$M$347,13,FALSE)</f>
        <v>0</v>
      </c>
      <c r="Y48" s="5">
        <f>VLOOKUP(A48,'Detail SFPR'!A:W,23,FALSE)</f>
        <v>36329.206550000003</v>
      </c>
      <c r="Z48" s="5">
        <f>VLOOKUP(A48,'Detail SFPR'!$A$5:$S$347,19,FALSE)</f>
        <v>28963.822240556106</v>
      </c>
      <c r="AA48" s="5">
        <f>VLOOKUP(A48,'Detail SFPR'!$A$5:$T$347,20,FALSE)</f>
        <v>55439.210490297955</v>
      </c>
      <c r="AB48" s="5">
        <f t="shared" si="27"/>
        <v>641575.85931599</v>
      </c>
      <c r="AC48" s="5">
        <v>0</v>
      </c>
      <c r="AD48" s="5">
        <v>0</v>
      </c>
      <c r="AE48" s="5">
        <f t="shared" si="10"/>
        <v>0</v>
      </c>
      <c r="AF48" s="5">
        <f t="shared" si="11"/>
        <v>641575.85931599</v>
      </c>
      <c r="AG48" s="5">
        <f t="shared" si="12"/>
        <v>390804.25149043521</v>
      </c>
      <c r="AH48">
        <v>0</v>
      </c>
      <c r="AI48" s="5">
        <f t="shared" si="13"/>
        <v>390804.25149043521</v>
      </c>
      <c r="AJ48" s="5">
        <f t="shared" si="14"/>
        <v>58667.917607000003</v>
      </c>
      <c r="AK48" s="5">
        <f t="shared" si="15"/>
        <v>53464.783108163312</v>
      </c>
      <c r="AL48" s="5">
        <f t="shared" si="16"/>
        <v>0</v>
      </c>
      <c r="AM48" s="5">
        <f t="shared" si="17"/>
        <v>17906.667829537382</v>
      </c>
      <c r="AN48" s="5">
        <f t="shared" si="18"/>
        <v>520843.62003513589</v>
      </c>
      <c r="AO48" s="5">
        <f>VLOOKUP(A48,'Base Cost'!$A$5:$AF$348,32,FALSE)</f>
        <v>20300.847413429492</v>
      </c>
    </row>
    <row r="49" spans="1:41" x14ac:dyDescent="0.25">
      <c r="A49" t="s">
        <v>174</v>
      </c>
      <c r="B49" t="s">
        <v>1870</v>
      </c>
      <c r="C49" t="s">
        <v>75</v>
      </c>
      <c r="D49" s="12" t="s">
        <v>1088</v>
      </c>
      <c r="E49" s="5">
        <v>407749.39</v>
      </c>
      <c r="F49" s="5">
        <v>423937.45</v>
      </c>
      <c r="G49" s="5">
        <v>29105.65</v>
      </c>
      <c r="H49" s="5">
        <v>624.79999999999995</v>
      </c>
      <c r="I49" s="5">
        <v>0</v>
      </c>
      <c r="J49" s="5">
        <f>VLOOKUP(A49,'Detail SFPR'!$A$5:$E$347,5,FALSE)</f>
        <v>359318.3220605246</v>
      </c>
      <c r="K49" s="5">
        <f>VLOOKUP(A49,'Detail SFPR'!$A$5:$F$347,6,FALSE)</f>
        <v>792663.05</v>
      </c>
      <c r="L49" s="5">
        <f>VLOOKUP(A49,'Detail SFPR'!$A$5:$G$347,7,FALSE)</f>
        <v>55091.947611111114</v>
      </c>
      <c r="M49" s="5">
        <f>VLOOKUP(A49,'Detail SFPR'!$A$5:$H$347,8,FALSE)</f>
        <v>0</v>
      </c>
      <c r="N49" s="5">
        <f>VLOOKUP(A49,'Detail SFPR'!$A$5:$I$347,9,FALSE)</f>
        <v>0</v>
      </c>
      <c r="O49" s="5">
        <f t="shared" si="19"/>
        <v>-32288.992995248256</v>
      </c>
      <c r="P49" s="5">
        <f t="shared" si="20"/>
        <v>245829.35752000002</v>
      </c>
      <c r="Q49" s="5">
        <f t="shared" si="21"/>
        <v>17325.064617327778</v>
      </c>
      <c r="R49" s="5">
        <f t="shared" si="22"/>
        <v>-416.55415999999997</v>
      </c>
      <c r="S49" s="5">
        <f t="shared" si="23"/>
        <v>0</v>
      </c>
      <c r="T49" s="5">
        <f t="shared" si="24"/>
        <v>861417.29000000015</v>
      </c>
      <c r="U49" s="5">
        <f t="shared" si="25"/>
        <v>1207073.319671636</v>
      </c>
      <c r="V49" s="5">
        <f t="shared" si="26"/>
        <v>230448.87498207955</v>
      </c>
      <c r="W49" s="5">
        <f t="shared" si="8"/>
        <v>1091866.1649820798</v>
      </c>
      <c r="X49" s="5">
        <f>VLOOKUP(A49,'Detail SFPR'!$A$5:$M$347,13,FALSE)</f>
        <v>0</v>
      </c>
      <c r="Y49" s="5">
        <f>VLOOKUP(A49,'Detail SFPR'!A:W,23,FALSE)</f>
        <v>30548.6155</v>
      </c>
      <c r="Z49" s="5">
        <f>VLOOKUP(A49,'Detail SFPR'!$A$5:$S$347,19,FALSE)</f>
        <v>0</v>
      </c>
      <c r="AA49" s="5">
        <f>VLOOKUP(A49,'Detail SFPR'!$A$5:$T$347,20,FALSE)</f>
        <v>46617.894683738385</v>
      </c>
      <c r="AB49" s="5">
        <f t="shared" si="27"/>
        <v>1169032.6751658183</v>
      </c>
      <c r="AC49" s="5">
        <v>0</v>
      </c>
      <c r="AD49" s="5">
        <v>0</v>
      </c>
      <c r="AE49" s="5">
        <f t="shared" si="10"/>
        <v>0</v>
      </c>
      <c r="AF49" s="5">
        <f t="shared" si="11"/>
        <v>1169032.6751658183</v>
      </c>
      <c r="AG49" s="5">
        <f t="shared" si="12"/>
        <v>375460.39700475178</v>
      </c>
      <c r="AH49">
        <v>0</v>
      </c>
      <c r="AI49" s="5">
        <f t="shared" si="13"/>
        <v>375460.39700475178</v>
      </c>
      <c r="AJ49" s="5">
        <f t="shared" si="14"/>
        <v>669766.80752000003</v>
      </c>
      <c r="AK49" s="5">
        <f t="shared" si="15"/>
        <v>46430.71461732778</v>
      </c>
      <c r="AL49" s="5">
        <f t="shared" si="16"/>
        <v>208.24583999999999</v>
      </c>
      <c r="AM49" s="5">
        <f t="shared" si="17"/>
        <v>0</v>
      </c>
      <c r="AN49" s="5">
        <f t="shared" si="18"/>
        <v>1091866.1649820795</v>
      </c>
      <c r="AO49" s="5">
        <f>VLOOKUP(A49,'Base Cost'!$A$5:$AF$348,32,FALSE)</f>
        <v>20522.247759526272</v>
      </c>
    </row>
    <row r="50" spans="1:41" x14ac:dyDescent="0.25">
      <c r="A50" t="s">
        <v>177</v>
      </c>
      <c r="B50" t="s">
        <v>1871</v>
      </c>
      <c r="C50" t="s">
        <v>93</v>
      </c>
      <c r="D50" s="12" t="s">
        <v>1088</v>
      </c>
      <c r="E50" s="5">
        <v>325620.23</v>
      </c>
      <c r="F50" s="5">
        <v>389153.56</v>
      </c>
      <c r="G50" s="5">
        <v>47676.67</v>
      </c>
      <c r="H50" s="5">
        <v>0</v>
      </c>
      <c r="I50" s="5">
        <v>0</v>
      </c>
      <c r="J50" s="5">
        <f>VLOOKUP(A50,'Detail SFPR'!$A$5:$E$347,5,FALSE)</f>
        <v>274021.14146790636</v>
      </c>
      <c r="K50" s="5">
        <f>VLOOKUP(A50,'Detail SFPR'!$A$5:$F$347,6,FALSE)</f>
        <v>298285.5</v>
      </c>
      <c r="L50" s="5">
        <f>VLOOKUP(A50,'Detail SFPR'!$A$5:$G$347,7,FALSE)</f>
        <v>40411.970761111108</v>
      </c>
      <c r="M50" s="5">
        <f>VLOOKUP(A50,'Detail SFPR'!$A$5:$H$347,8,FALSE)</f>
        <v>587.27290156324409</v>
      </c>
      <c r="N50" s="5">
        <f>VLOOKUP(A50,'Detail SFPR'!$A$5:$I$347,9,FALSE)</f>
        <v>0</v>
      </c>
      <c r="O50" s="5">
        <f t="shared" si="19"/>
        <v>-34401.112324346817</v>
      </c>
      <c r="P50" s="5">
        <f t="shared" si="20"/>
        <v>-60581.735601999993</v>
      </c>
      <c r="Q50" s="5">
        <f t="shared" si="21"/>
        <v>-4843.374982567223</v>
      </c>
      <c r="R50" s="5">
        <f t="shared" si="22"/>
        <v>391.53484347221479</v>
      </c>
      <c r="S50" s="5">
        <f t="shared" si="23"/>
        <v>0</v>
      </c>
      <c r="T50" s="5">
        <f t="shared" si="24"/>
        <v>762450.46000000008</v>
      </c>
      <c r="U50" s="5">
        <f t="shared" si="25"/>
        <v>613305.88513058063</v>
      </c>
      <c r="V50" s="5">
        <f t="shared" si="26"/>
        <v>-99434.688065441835</v>
      </c>
      <c r="W50" s="5">
        <f t="shared" si="8"/>
        <v>613305.88513058063</v>
      </c>
      <c r="X50" s="5">
        <f>VLOOKUP(A50,'Detail SFPR'!$A$5:$M$347,13,FALSE)</f>
        <v>0</v>
      </c>
      <c r="Y50" s="5">
        <f>VLOOKUP(A50,'Detail SFPR'!A:W,23,FALSE)</f>
        <v>22408.533549999996</v>
      </c>
      <c r="Z50" s="5">
        <f>VLOOKUP(A50,'Detail SFPR'!$A$5:$S$347,19,FALSE)</f>
        <v>0</v>
      </c>
      <c r="AA50" s="5">
        <f>VLOOKUP(A50,'Detail SFPR'!$A$5:$T$347,20,FALSE)</f>
        <v>34195.941123777542</v>
      </c>
      <c r="AB50" s="5">
        <f t="shared" si="27"/>
        <v>669910.35980435822</v>
      </c>
      <c r="AC50" s="5">
        <v>0</v>
      </c>
      <c r="AD50" s="5">
        <v>0</v>
      </c>
      <c r="AE50" s="5">
        <f t="shared" si="10"/>
        <v>0</v>
      </c>
      <c r="AF50" s="5">
        <f t="shared" si="11"/>
        <v>669910.35980435822</v>
      </c>
      <c r="AG50" s="5">
        <f t="shared" si="12"/>
        <v>274021.14146790636</v>
      </c>
      <c r="AH50">
        <v>0</v>
      </c>
      <c r="AI50" s="5">
        <f t="shared" si="13"/>
        <v>274021.14146790636</v>
      </c>
      <c r="AJ50" s="5">
        <f t="shared" si="14"/>
        <v>298285.5</v>
      </c>
      <c r="AK50" s="5">
        <f t="shared" si="15"/>
        <v>40411.970761111108</v>
      </c>
      <c r="AL50" s="5">
        <f t="shared" si="16"/>
        <v>587.27290156324409</v>
      </c>
      <c r="AM50" s="5">
        <f t="shared" si="17"/>
        <v>0</v>
      </c>
      <c r="AN50" s="5">
        <f t="shared" si="18"/>
        <v>613305.88513058063</v>
      </c>
      <c r="AO50" s="5">
        <f>VLOOKUP(A50,'Base Cost'!$A$5:$AF$348,32,FALSE)</f>
        <v>14406.618592629999</v>
      </c>
    </row>
    <row r="51" spans="1:41" x14ac:dyDescent="0.25">
      <c r="A51" t="s">
        <v>179</v>
      </c>
      <c r="B51" t="s">
        <v>180</v>
      </c>
      <c r="C51" t="s">
        <v>90</v>
      </c>
      <c r="D51" s="12" t="s">
        <v>1088</v>
      </c>
      <c r="E51" s="5">
        <v>1596042.04</v>
      </c>
      <c r="F51" s="5">
        <v>113067.44</v>
      </c>
      <c r="G51" s="5">
        <v>155057.45000000001</v>
      </c>
      <c r="H51" s="5">
        <v>0</v>
      </c>
      <c r="I51" s="5">
        <v>0</v>
      </c>
      <c r="J51" s="5">
        <f>VLOOKUP(A51,'Detail SFPR'!$A$5:$E$347,5,FALSE)</f>
        <v>1819805.118667644</v>
      </c>
      <c r="K51" s="5">
        <f>VLOOKUP(A51,'Detail SFPR'!$A$5:$F$347,6,FALSE)</f>
        <v>182056.77000000002</v>
      </c>
      <c r="L51" s="5">
        <f>VLOOKUP(A51,'Detail SFPR'!$A$5:$G$347,7,FALSE)</f>
        <v>215583.92830615208</v>
      </c>
      <c r="M51" s="5">
        <f>VLOOKUP(A51,'Detail SFPR'!$A$5:$H$347,8,FALSE)</f>
        <v>0</v>
      </c>
      <c r="N51" s="5">
        <f>VLOOKUP(A51,'Detail SFPR'!$A$5:$I$347,9,FALSE)</f>
        <v>0</v>
      </c>
      <c r="O51" s="5">
        <f t="shared" si="19"/>
        <v>149182.84454771821</v>
      </c>
      <c r="P51" s="5">
        <f t="shared" si="20"/>
        <v>45995.186311000005</v>
      </c>
      <c r="Q51" s="5">
        <f t="shared" si="21"/>
        <v>40353.003086711586</v>
      </c>
      <c r="R51" s="5">
        <f t="shared" si="22"/>
        <v>0</v>
      </c>
      <c r="S51" s="5">
        <f t="shared" si="23"/>
        <v>0</v>
      </c>
      <c r="T51" s="5">
        <f t="shared" si="24"/>
        <v>1864166.93</v>
      </c>
      <c r="U51" s="5">
        <f t="shared" si="25"/>
        <v>2217445.8169737961</v>
      </c>
      <c r="V51" s="5">
        <f t="shared" si="26"/>
        <v>235531.03394542978</v>
      </c>
      <c r="W51" s="5">
        <f t="shared" si="8"/>
        <v>2099697.9639454298</v>
      </c>
      <c r="X51" s="5">
        <f>VLOOKUP(A51,'Detail SFPR'!$A$5:$M$347,13,FALSE)</f>
        <v>0</v>
      </c>
      <c r="Y51" s="5">
        <f>VLOOKUP(A51,'Detail SFPR'!A:W,23,FALSE)</f>
        <v>144859.94575000001</v>
      </c>
      <c r="Z51" s="5">
        <f>VLOOKUP(A51,'Detail SFPR'!$A$5:$S$347,19,FALSE)</f>
        <v>0</v>
      </c>
      <c r="AA51" s="5">
        <f>VLOOKUP(A51,'Detail SFPR'!$A$5:$T$347,20,FALSE)</f>
        <v>221059.63181426525</v>
      </c>
      <c r="AB51" s="5">
        <f t="shared" si="27"/>
        <v>2465617.5415096949</v>
      </c>
      <c r="AC51" s="5">
        <v>0</v>
      </c>
      <c r="AD51" s="5">
        <v>0</v>
      </c>
      <c r="AE51" s="5">
        <f t="shared" si="10"/>
        <v>0</v>
      </c>
      <c r="AF51" s="5">
        <f t="shared" si="11"/>
        <v>2465617.5415096949</v>
      </c>
      <c r="AG51" s="5">
        <f t="shared" si="12"/>
        <v>1745224.8845477183</v>
      </c>
      <c r="AH51">
        <v>0</v>
      </c>
      <c r="AI51" s="5">
        <f t="shared" si="13"/>
        <v>1745224.8845477183</v>
      </c>
      <c r="AJ51" s="5">
        <f t="shared" si="14"/>
        <v>159062.626311</v>
      </c>
      <c r="AK51" s="5">
        <f t="shared" si="15"/>
        <v>195410.45308671158</v>
      </c>
      <c r="AL51" s="5">
        <f t="shared" si="16"/>
        <v>0</v>
      </c>
      <c r="AM51" s="5">
        <f t="shared" si="17"/>
        <v>0</v>
      </c>
      <c r="AN51" s="5">
        <f t="shared" si="18"/>
        <v>2099697.9639454298</v>
      </c>
      <c r="AO51" s="5">
        <f>VLOOKUP(A51,'Base Cost'!$A$5:$AF$348,32,FALSE)</f>
        <v>89314.805096290191</v>
      </c>
    </row>
    <row r="52" spans="1:41" x14ac:dyDescent="0.25">
      <c r="A52" t="s">
        <v>181</v>
      </c>
      <c r="B52" t="s">
        <v>1872</v>
      </c>
      <c r="C52" t="s">
        <v>93</v>
      </c>
      <c r="D52" s="12" t="s">
        <v>1088</v>
      </c>
      <c r="E52" s="5">
        <v>338483.20000000001</v>
      </c>
      <c r="F52" s="5">
        <v>547912.71</v>
      </c>
      <c r="G52" s="5">
        <v>50421.599999999999</v>
      </c>
      <c r="H52" s="5">
        <v>1136</v>
      </c>
      <c r="I52" s="5">
        <v>0</v>
      </c>
      <c r="J52" s="5">
        <f>VLOOKUP(A52,'Detail SFPR'!$A$5:$E$347,5,FALSE)</f>
        <v>263271.51026138529</v>
      </c>
      <c r="K52" s="5">
        <f>VLOOKUP(A52,'Detail SFPR'!$A$5:$F$347,6,FALSE)</f>
        <v>349228.88</v>
      </c>
      <c r="L52" s="5">
        <f>VLOOKUP(A52,'Detail SFPR'!$A$5:$G$347,7,FALSE)</f>
        <v>40087.336711111115</v>
      </c>
      <c r="M52" s="5">
        <f>VLOOKUP(A52,'Detail SFPR'!$A$5:$H$347,8,FALSE)</f>
        <v>0</v>
      </c>
      <c r="N52" s="5">
        <f>VLOOKUP(A52,'Detail SFPR'!$A$5:$I$347,9,FALSE)</f>
        <v>0</v>
      </c>
      <c r="O52" s="5">
        <f t="shared" si="19"/>
        <v>-50143.633548734426</v>
      </c>
      <c r="P52" s="5">
        <f t="shared" si="20"/>
        <v>-132462.50946099995</v>
      </c>
      <c r="Q52" s="5">
        <f t="shared" si="21"/>
        <v>-6889.8533347022185</v>
      </c>
      <c r="R52" s="5">
        <f t="shared" si="22"/>
        <v>-757.37119999999993</v>
      </c>
      <c r="S52" s="5">
        <f t="shared" si="23"/>
        <v>0</v>
      </c>
      <c r="T52" s="5">
        <f t="shared" si="24"/>
        <v>937953.50999999989</v>
      </c>
      <c r="U52" s="5">
        <f t="shared" si="25"/>
        <v>652587.72697249649</v>
      </c>
      <c r="V52" s="5">
        <f t="shared" si="26"/>
        <v>-190253.36754443659</v>
      </c>
      <c r="W52" s="5">
        <f t="shared" si="8"/>
        <v>652587.72697249649</v>
      </c>
      <c r="X52" s="5">
        <f>VLOOKUP(A52,'Detail SFPR'!$A$5:$M$347,13,FALSE)</f>
        <v>0</v>
      </c>
      <c r="Y52" s="5">
        <f>VLOOKUP(A52,'Detail SFPR'!A:W,23,FALSE)</f>
        <v>22228.5232</v>
      </c>
      <c r="Z52" s="5">
        <f>VLOOKUP(A52,'Detail SFPR'!$A$5:$S$347,19,FALSE)</f>
        <v>0</v>
      </c>
      <c r="AA52" s="5">
        <f>VLOOKUP(A52,'Detail SFPR'!$A$5:$T$347,20,FALSE)</f>
        <v>33921.241161080943</v>
      </c>
      <c r="AB52" s="5">
        <f t="shared" si="27"/>
        <v>708737.49133357743</v>
      </c>
      <c r="AC52" s="5">
        <v>0</v>
      </c>
      <c r="AD52" s="5">
        <v>0</v>
      </c>
      <c r="AE52" s="5">
        <f t="shared" si="10"/>
        <v>0</v>
      </c>
      <c r="AF52" s="5">
        <f t="shared" si="11"/>
        <v>708737.49133357743</v>
      </c>
      <c r="AG52" s="5">
        <f t="shared" si="12"/>
        <v>263271.51026138529</v>
      </c>
      <c r="AH52">
        <v>0</v>
      </c>
      <c r="AI52" s="5">
        <f t="shared" si="13"/>
        <v>263271.51026138529</v>
      </c>
      <c r="AJ52" s="5">
        <f t="shared" si="14"/>
        <v>349228.88</v>
      </c>
      <c r="AK52" s="5">
        <f t="shared" si="15"/>
        <v>40087.336711111115</v>
      </c>
      <c r="AL52" s="5">
        <f t="shared" si="16"/>
        <v>0</v>
      </c>
      <c r="AM52" s="5">
        <f t="shared" si="17"/>
        <v>0</v>
      </c>
      <c r="AN52" s="5">
        <f t="shared" si="18"/>
        <v>652587.72697249649</v>
      </c>
      <c r="AO52" s="5">
        <f>VLOOKUP(A52,'Base Cost'!$A$5:$AF$348,32,FALSE)</f>
        <v>14290.888553919998</v>
      </c>
    </row>
    <row r="53" spans="1:41" x14ac:dyDescent="0.25">
      <c r="A53" t="s">
        <v>183</v>
      </c>
      <c r="B53" t="s">
        <v>1873</v>
      </c>
      <c r="C53" t="s">
        <v>111</v>
      </c>
      <c r="D53" s="12" t="s">
        <v>1088</v>
      </c>
      <c r="E53" s="5">
        <v>572633.80000000005</v>
      </c>
      <c r="F53" s="5">
        <v>931891.44</v>
      </c>
      <c r="G53" s="5">
        <v>66455.929999999993</v>
      </c>
      <c r="H53" s="5">
        <v>0</v>
      </c>
      <c r="I53" s="5">
        <v>0</v>
      </c>
      <c r="J53" s="5">
        <f>VLOOKUP(A53,'Detail SFPR'!$A$5:$E$347,5,FALSE)</f>
        <v>565483.62696672603</v>
      </c>
      <c r="K53" s="5">
        <f>VLOOKUP(A53,'Detail SFPR'!$A$5:$F$347,6,FALSE)</f>
        <v>661023.63684432488</v>
      </c>
      <c r="L53" s="5">
        <f>VLOOKUP(A53,'Detail SFPR'!$A$5:$G$347,7,FALSE)</f>
        <v>85885.349738888894</v>
      </c>
      <c r="M53" s="5">
        <f>VLOOKUP(A53,'Detail SFPR'!$A$5:$H$347,8,FALSE)</f>
        <v>0</v>
      </c>
      <c r="N53" s="5">
        <f>VLOOKUP(A53,'Detail SFPR'!$A$5:$I$347,9,FALSE)</f>
        <v>0</v>
      </c>
      <c r="O53" s="5">
        <f t="shared" si="19"/>
        <v>-4767.0203612837831</v>
      </c>
      <c r="P53" s="5">
        <f t="shared" si="20"/>
        <v>-180587.56436388855</v>
      </c>
      <c r="Q53" s="5">
        <f t="shared" si="21"/>
        <v>12953.59413991723</v>
      </c>
      <c r="R53" s="5">
        <f t="shared" si="22"/>
        <v>0</v>
      </c>
      <c r="S53" s="5">
        <f t="shared" si="23"/>
        <v>0</v>
      </c>
      <c r="T53" s="5">
        <f t="shared" si="24"/>
        <v>1570981.17</v>
      </c>
      <c r="U53" s="5">
        <f t="shared" si="25"/>
        <v>1312392.6135499398</v>
      </c>
      <c r="V53" s="5">
        <f t="shared" si="26"/>
        <v>-172400.99058525512</v>
      </c>
      <c r="W53" s="5">
        <f t="shared" si="8"/>
        <v>1312392.6135499398</v>
      </c>
      <c r="X53" s="5">
        <f>VLOOKUP(A53,'Detail SFPR'!$A$5:$M$347,13,FALSE)</f>
        <v>0</v>
      </c>
      <c r="Y53" s="5">
        <f>VLOOKUP(A53,'Detail SFPR'!A:W,23,FALSE)</f>
        <v>47623.629950000002</v>
      </c>
      <c r="Z53" s="5">
        <f>VLOOKUP(A53,'Detail SFPR'!$A$5:$S$347,19,FALSE)</f>
        <v>0</v>
      </c>
      <c r="AA53" s="5">
        <f>VLOOKUP(A53,'Detail SFPR'!$A$5:$T$347,20,FALSE)</f>
        <v>72674.762149742237</v>
      </c>
      <c r="AB53" s="5">
        <f t="shared" si="27"/>
        <v>1432691.0056496821</v>
      </c>
      <c r="AC53" s="5">
        <v>0</v>
      </c>
      <c r="AD53" s="5">
        <v>0</v>
      </c>
      <c r="AE53" s="5">
        <f t="shared" si="10"/>
        <v>0</v>
      </c>
      <c r="AF53" s="5">
        <f t="shared" si="11"/>
        <v>1432691.0056496821</v>
      </c>
      <c r="AG53" s="5">
        <f t="shared" si="12"/>
        <v>565483.62696672603</v>
      </c>
      <c r="AH53">
        <v>0</v>
      </c>
      <c r="AI53" s="5">
        <f t="shared" si="13"/>
        <v>565483.62696672603</v>
      </c>
      <c r="AJ53" s="5">
        <f t="shared" si="14"/>
        <v>661023.63684432488</v>
      </c>
      <c r="AK53" s="5">
        <f t="shared" si="15"/>
        <v>85885.349738888894</v>
      </c>
      <c r="AL53" s="5">
        <f t="shared" si="16"/>
        <v>0</v>
      </c>
      <c r="AM53" s="5">
        <f t="shared" si="17"/>
        <v>0</v>
      </c>
      <c r="AN53" s="5">
        <f t="shared" si="18"/>
        <v>1312392.6135499398</v>
      </c>
      <c r="AO53" s="5">
        <f>VLOOKUP(A53,'Base Cost'!$A$5:$AF$348,32,FALSE)</f>
        <v>30617.598030469999</v>
      </c>
    </row>
    <row r="54" spans="1:41" x14ac:dyDescent="0.25">
      <c r="A54" t="s">
        <v>185</v>
      </c>
      <c r="B54" t="s">
        <v>1874</v>
      </c>
      <c r="C54" t="s">
        <v>72</v>
      </c>
      <c r="D54" s="12" t="s">
        <v>1088</v>
      </c>
      <c r="E54" s="5">
        <v>885948.68</v>
      </c>
      <c r="F54" s="5">
        <v>1142609.1200000001</v>
      </c>
      <c r="G54" s="5">
        <v>97929.98</v>
      </c>
      <c r="H54" s="5">
        <v>340.8</v>
      </c>
      <c r="I54" s="5">
        <v>0</v>
      </c>
      <c r="J54" s="5">
        <f>VLOOKUP(A54,'Detail SFPR'!$A$5:$E$347,5,FALSE)</f>
        <v>404511.29809086304</v>
      </c>
      <c r="K54" s="5">
        <f>VLOOKUP(A54,'Detail SFPR'!$A$5:$F$347,6,FALSE)</f>
        <v>468934.65</v>
      </c>
      <c r="L54" s="5">
        <f>VLOOKUP(A54,'Detail SFPR'!$A$5:$G$347,7,FALSE)</f>
        <v>60424.365937405506</v>
      </c>
      <c r="M54" s="5">
        <f>VLOOKUP(A54,'Detail SFPR'!$A$5:$H$347,8,FALSE)</f>
        <v>0</v>
      </c>
      <c r="N54" s="5">
        <f>VLOOKUP(A54,'Detail SFPR'!$A$5:$I$347,9,FALSE)</f>
        <v>0</v>
      </c>
      <c r="O54" s="5">
        <f t="shared" si="19"/>
        <v>-320974.30251882161</v>
      </c>
      <c r="P54" s="5">
        <f t="shared" si="20"/>
        <v>-449138.76914900006</v>
      </c>
      <c r="Q54" s="5">
        <f t="shared" si="21"/>
        <v>-25004.992895531745</v>
      </c>
      <c r="R54" s="5">
        <f t="shared" si="22"/>
        <v>-227.21135999999998</v>
      </c>
      <c r="S54" s="5">
        <f t="shared" si="23"/>
        <v>0</v>
      </c>
      <c r="T54" s="5">
        <f t="shared" si="24"/>
        <v>2126828.58</v>
      </c>
      <c r="U54" s="5">
        <f t="shared" si="25"/>
        <v>933870.31402826856</v>
      </c>
      <c r="V54" s="5">
        <f t="shared" si="26"/>
        <v>-795345.27592335327</v>
      </c>
      <c r="W54" s="5">
        <f t="shared" si="8"/>
        <v>933870.31402826856</v>
      </c>
      <c r="X54" s="5">
        <f>VLOOKUP(A54,'Detail SFPR'!$A$5:$M$347,13,FALSE)</f>
        <v>0</v>
      </c>
      <c r="Y54" s="5">
        <f>VLOOKUP(A54,'Detail SFPR'!A:W,23,FALSE)</f>
        <v>34349.652349999997</v>
      </c>
      <c r="Z54" s="5">
        <f>VLOOKUP(A54,'Detail SFPR'!$A$5:$S$347,19,FALSE)</f>
        <v>0</v>
      </c>
      <c r="AA54" s="5">
        <f>VLOOKUP(A54,'Detail SFPR'!$A$5:$T$347,20,FALSE)</f>
        <v>52418.364939495434</v>
      </c>
      <c r="AB54" s="5">
        <f t="shared" si="27"/>
        <v>1020638.331317764</v>
      </c>
      <c r="AC54" s="5">
        <v>0</v>
      </c>
      <c r="AD54" s="5">
        <v>0</v>
      </c>
      <c r="AE54" s="5">
        <f t="shared" si="10"/>
        <v>0</v>
      </c>
      <c r="AF54" s="5">
        <f t="shared" si="11"/>
        <v>1020638.331317764</v>
      </c>
      <c r="AG54" s="5">
        <f t="shared" si="12"/>
        <v>404511.29809086304</v>
      </c>
      <c r="AH54">
        <v>0</v>
      </c>
      <c r="AI54" s="5">
        <f t="shared" si="13"/>
        <v>404511.29809086304</v>
      </c>
      <c r="AJ54" s="5">
        <f t="shared" si="14"/>
        <v>468934.65</v>
      </c>
      <c r="AK54" s="5">
        <f t="shared" si="15"/>
        <v>60424.365937405506</v>
      </c>
      <c r="AL54" s="5">
        <f t="shared" si="16"/>
        <v>0</v>
      </c>
      <c r="AM54" s="5">
        <f t="shared" si="17"/>
        <v>0</v>
      </c>
      <c r="AN54" s="5">
        <f t="shared" si="18"/>
        <v>933870.31402826856</v>
      </c>
      <c r="AO54" s="5">
        <f>VLOOKUP(A54,'Base Cost'!$A$5:$AF$348,32,FALSE)</f>
        <v>22083.65572391</v>
      </c>
    </row>
    <row r="55" spans="1:41" x14ac:dyDescent="0.25">
      <c r="A55" t="s">
        <v>187</v>
      </c>
      <c r="B55" t="s">
        <v>188</v>
      </c>
      <c r="C55" t="s">
        <v>108</v>
      </c>
      <c r="D55" s="12" t="s">
        <v>1088</v>
      </c>
      <c r="E55" s="5">
        <v>1264554.7</v>
      </c>
      <c r="F55" s="5">
        <v>1427668.95</v>
      </c>
      <c r="G55" s="5">
        <v>130871.09</v>
      </c>
      <c r="H55" s="5">
        <v>0</v>
      </c>
      <c r="I55" s="5">
        <v>0</v>
      </c>
      <c r="J55" s="5">
        <f>VLOOKUP(A55,'Detail SFPR'!$A$5:$E$347,5,FALSE)</f>
        <v>983069.20289238403</v>
      </c>
      <c r="K55" s="5">
        <f>VLOOKUP(A55,'Detail SFPR'!$A$5:$F$347,6,FALSE)</f>
        <v>752648.69</v>
      </c>
      <c r="L55" s="5">
        <f>VLOOKUP(A55,'Detail SFPR'!$A$5:$G$347,7,FALSE)</f>
        <v>137847.49877962991</v>
      </c>
      <c r="M55" s="5">
        <f>VLOOKUP(A55,'Detail SFPR'!$A$5:$H$347,8,FALSE)</f>
        <v>0</v>
      </c>
      <c r="N55" s="5">
        <f>VLOOKUP(A55,'Detail SFPR'!$A$5:$I$347,9,FALSE)</f>
        <v>0</v>
      </c>
      <c r="O55" s="5">
        <f t="shared" si="19"/>
        <v>-187666.38092164753</v>
      </c>
      <c r="P55" s="5">
        <f t="shared" si="20"/>
        <v>-450036.00734199997</v>
      </c>
      <c r="Q55" s="5">
        <f t="shared" si="21"/>
        <v>4651.1717333792631</v>
      </c>
      <c r="R55" s="5">
        <f t="shared" si="22"/>
        <v>0</v>
      </c>
      <c r="S55" s="5">
        <f t="shared" si="23"/>
        <v>0</v>
      </c>
      <c r="T55" s="5">
        <f t="shared" si="24"/>
        <v>2823094.7399999998</v>
      </c>
      <c r="U55" s="5">
        <f t="shared" si="25"/>
        <v>1873565.3916720138</v>
      </c>
      <c r="V55" s="5">
        <f t="shared" si="26"/>
        <v>-633051.2165302682</v>
      </c>
      <c r="W55" s="5">
        <f t="shared" si="8"/>
        <v>1873565.3916720138</v>
      </c>
      <c r="X55" s="5">
        <f>VLOOKUP(A55,'Detail SFPR'!$A$5:$M$347,13,FALSE)</f>
        <v>0</v>
      </c>
      <c r="Y55" s="5">
        <f>VLOOKUP(A55,'Detail SFPR'!A:W,23,FALSE)</f>
        <v>78411.154900000009</v>
      </c>
      <c r="Z55" s="5">
        <f>VLOOKUP(A55,'Detail SFPR'!$A$5:$S$347,19,FALSE)</f>
        <v>0</v>
      </c>
      <c r="AA55" s="5">
        <f>VLOOKUP(A55,'Detail SFPR'!$A$5:$T$347,20,FALSE)</f>
        <v>119657.23818673541</v>
      </c>
      <c r="AB55" s="5">
        <f t="shared" si="27"/>
        <v>2071633.7847587492</v>
      </c>
      <c r="AC55" s="5">
        <v>0</v>
      </c>
      <c r="AD55" s="5">
        <v>0</v>
      </c>
      <c r="AE55" s="5">
        <f t="shared" si="10"/>
        <v>0</v>
      </c>
      <c r="AF55" s="5">
        <f t="shared" si="11"/>
        <v>2071633.7847587492</v>
      </c>
      <c r="AG55" s="5">
        <f t="shared" si="12"/>
        <v>983069.20289238403</v>
      </c>
      <c r="AH55">
        <v>0</v>
      </c>
      <c r="AI55" s="5">
        <f t="shared" si="13"/>
        <v>983069.20289238403</v>
      </c>
      <c r="AJ55" s="5">
        <f t="shared" si="14"/>
        <v>752648.69</v>
      </c>
      <c r="AK55" s="5">
        <f t="shared" si="15"/>
        <v>137847.49877962991</v>
      </c>
      <c r="AL55" s="5">
        <f t="shared" si="16"/>
        <v>0</v>
      </c>
      <c r="AM55" s="5">
        <f t="shared" si="17"/>
        <v>0</v>
      </c>
      <c r="AN55" s="5">
        <f t="shared" si="18"/>
        <v>1873565.3916720138</v>
      </c>
      <c r="AO55" s="5">
        <f>VLOOKUP(A55,'Base Cost'!$A$5:$AF$348,32,FALSE)</f>
        <v>50411.134647940002</v>
      </c>
    </row>
    <row r="56" spans="1:41" x14ac:dyDescent="0.25">
      <c r="A56" t="s">
        <v>191</v>
      </c>
      <c r="B56" t="s">
        <v>1875</v>
      </c>
      <c r="C56" t="s">
        <v>193</v>
      </c>
      <c r="D56" s="12" t="s">
        <v>1088</v>
      </c>
      <c r="E56" s="5">
        <v>645898.29</v>
      </c>
      <c r="F56" s="5">
        <v>962113.42</v>
      </c>
      <c r="G56" s="5">
        <v>67916.800000000003</v>
      </c>
      <c r="H56" s="5">
        <v>0</v>
      </c>
      <c r="I56" s="5">
        <v>0</v>
      </c>
      <c r="J56" s="5">
        <f>VLOOKUP(A56,'Detail SFPR'!$A$5:$E$347,5,FALSE)</f>
        <v>541850.62603476294</v>
      </c>
      <c r="K56" s="5">
        <f>VLOOKUP(A56,'Detail SFPR'!$A$5:$F$347,6,FALSE)</f>
        <v>581947.26</v>
      </c>
      <c r="L56" s="5">
        <f>VLOOKUP(A56,'Detail SFPR'!$A$5:$G$347,7,FALSE)</f>
        <v>80602.397031935427</v>
      </c>
      <c r="M56" s="5">
        <f>VLOOKUP(A56,'Detail SFPR'!$A$5:$H$347,8,FALSE)</f>
        <v>0</v>
      </c>
      <c r="N56" s="5">
        <f>VLOOKUP(A56,'Detail SFPR'!$A$5:$I$347,9,FALSE)</f>
        <v>0</v>
      </c>
      <c r="O56" s="5">
        <f t="shared" si="19"/>
        <v>-69368.577565623564</v>
      </c>
      <c r="P56" s="5">
        <f t="shared" si="20"/>
        <v>-253456.778872</v>
      </c>
      <c r="Q56" s="5">
        <f t="shared" si="21"/>
        <v>8457.4875411913472</v>
      </c>
      <c r="R56" s="5">
        <f t="shared" si="22"/>
        <v>0</v>
      </c>
      <c r="S56" s="5">
        <f t="shared" si="23"/>
        <v>0</v>
      </c>
      <c r="T56" s="5">
        <f t="shared" si="24"/>
        <v>1675928.51</v>
      </c>
      <c r="U56" s="5">
        <f t="shared" si="25"/>
        <v>1204400.2830666984</v>
      </c>
      <c r="V56" s="5">
        <f t="shared" si="26"/>
        <v>-314367.86889643222</v>
      </c>
      <c r="W56" s="5">
        <f t="shared" si="8"/>
        <v>1204400.2830666984</v>
      </c>
      <c r="X56" s="5">
        <f>VLOOKUP(A56,'Detail SFPR'!$A$5:$M$347,13,FALSE)</f>
        <v>0</v>
      </c>
      <c r="Y56" s="5">
        <f>VLOOKUP(A56,'Detail SFPR'!A:W,23,FALSE)</f>
        <v>45331.921700000006</v>
      </c>
      <c r="Z56" s="5">
        <f>VLOOKUP(A56,'Detail SFPR'!$A$5:$S$347,19,FALSE)</f>
        <v>0</v>
      </c>
      <c r="AA56" s="5">
        <f>VLOOKUP(A56,'Detail SFPR'!$A$5:$T$347,20,FALSE)</f>
        <v>69177.562289920301</v>
      </c>
      <c r="AB56" s="5">
        <f t="shared" si="27"/>
        <v>1318909.7670566188</v>
      </c>
      <c r="AC56" s="5">
        <v>0</v>
      </c>
      <c r="AD56" s="5">
        <v>0</v>
      </c>
      <c r="AE56" s="5">
        <f t="shared" si="10"/>
        <v>0</v>
      </c>
      <c r="AF56" s="5">
        <f t="shared" si="11"/>
        <v>1318909.7670566188</v>
      </c>
      <c r="AG56" s="5">
        <f t="shared" si="12"/>
        <v>541850.62603476294</v>
      </c>
      <c r="AH56">
        <v>0</v>
      </c>
      <c r="AI56" s="5">
        <f t="shared" si="13"/>
        <v>541850.62603476294</v>
      </c>
      <c r="AJ56" s="5">
        <f t="shared" si="14"/>
        <v>581947.26</v>
      </c>
      <c r="AK56" s="5">
        <f t="shared" si="15"/>
        <v>80602.397031935427</v>
      </c>
      <c r="AL56" s="5">
        <f t="shared" si="16"/>
        <v>0</v>
      </c>
      <c r="AM56" s="5">
        <f t="shared" si="17"/>
        <v>0</v>
      </c>
      <c r="AN56" s="5">
        <f t="shared" si="18"/>
        <v>1204400.2830666984</v>
      </c>
      <c r="AO56" s="5">
        <f>VLOOKUP(A56,'Base Cost'!$A$5:$AF$348,32,FALSE)</f>
        <v>29144.241168020002</v>
      </c>
    </row>
    <row r="57" spans="1:41" x14ac:dyDescent="0.25">
      <c r="A57" t="s">
        <v>194</v>
      </c>
      <c r="B57" t="s">
        <v>195</v>
      </c>
      <c r="C57" t="s">
        <v>196</v>
      </c>
      <c r="D57" s="12" t="s">
        <v>1088</v>
      </c>
      <c r="E57" s="5">
        <v>220325.51</v>
      </c>
      <c r="F57" s="5">
        <v>18344.900000000001</v>
      </c>
      <c r="G57" s="5">
        <v>7268.21</v>
      </c>
      <c r="H57" s="5">
        <v>0</v>
      </c>
      <c r="I57" s="5">
        <v>0</v>
      </c>
      <c r="J57" s="5">
        <f>VLOOKUP(A57,'Detail SFPR'!$A$5:$E$347,5,FALSE)</f>
        <v>312265.05464841303</v>
      </c>
      <c r="K57" s="5">
        <f>VLOOKUP(A57,'Detail SFPR'!$A$5:$F$347,6,FALSE)</f>
        <v>19285.34</v>
      </c>
      <c r="L57" s="5">
        <f>VLOOKUP(A57,'Detail SFPR'!$A$5:$G$347,7,FALSE)</f>
        <v>13861.586949253515</v>
      </c>
      <c r="M57" s="5">
        <f>VLOOKUP(A57,'Detail SFPR'!$A$5:$H$347,8,FALSE)</f>
        <v>0</v>
      </c>
      <c r="N57" s="5">
        <f>VLOOKUP(A57,'Detail SFPR'!$A$5:$I$347,9,FALSE)</f>
        <v>58326.402138774349</v>
      </c>
      <c r="O57" s="5">
        <f t="shared" si="19"/>
        <v>61296.09441709696</v>
      </c>
      <c r="P57" s="5">
        <f t="shared" si="20"/>
        <v>626.99134799999911</v>
      </c>
      <c r="Q57" s="5">
        <f t="shared" si="21"/>
        <v>4395.8044120673185</v>
      </c>
      <c r="R57" s="5">
        <f t="shared" si="22"/>
        <v>0</v>
      </c>
      <c r="S57" s="5">
        <f t="shared" si="23"/>
        <v>38886.212305920853</v>
      </c>
      <c r="T57" s="5">
        <f t="shared" si="24"/>
        <v>245938.62</v>
      </c>
      <c r="U57" s="5">
        <f t="shared" si="25"/>
        <v>403738.38373644091</v>
      </c>
      <c r="V57" s="5">
        <f t="shared" si="26"/>
        <v>105205.10248308512</v>
      </c>
      <c r="W57" s="5">
        <f t="shared" si="8"/>
        <v>351143.72248308512</v>
      </c>
      <c r="X57" s="5">
        <f>VLOOKUP(A57,'Detail SFPR'!$A$5:$M$347,13,FALSE)</f>
        <v>0</v>
      </c>
      <c r="Y57" s="5">
        <f>VLOOKUP(A57,'Detail SFPR'!A:W,23,FALSE)</f>
        <v>22463.457899999998</v>
      </c>
      <c r="Z57" s="5">
        <f>VLOOKUP(A57,'Detail SFPR'!$A$5:$S$347,19,FALSE)</f>
        <v>0</v>
      </c>
      <c r="AA57" s="5">
        <f>VLOOKUP(A57,'Detail SFPR'!$A$5:$T$347,20,FALSE)</f>
        <v>34279.756953790296</v>
      </c>
      <c r="AB57" s="5">
        <f t="shared" si="27"/>
        <v>407886.93733687542</v>
      </c>
      <c r="AC57" s="5">
        <v>0</v>
      </c>
      <c r="AD57" s="5">
        <v>0</v>
      </c>
      <c r="AE57" s="5">
        <f t="shared" si="10"/>
        <v>0</v>
      </c>
      <c r="AF57" s="5">
        <f t="shared" si="11"/>
        <v>407886.93733687542</v>
      </c>
      <c r="AG57" s="5">
        <f t="shared" si="12"/>
        <v>281621.60441709694</v>
      </c>
      <c r="AH57">
        <v>0</v>
      </c>
      <c r="AI57" s="5">
        <f t="shared" si="13"/>
        <v>281621.60441709694</v>
      </c>
      <c r="AJ57" s="5">
        <f t="shared" si="14"/>
        <v>18971.891348000001</v>
      </c>
      <c r="AK57" s="5">
        <f t="shared" si="15"/>
        <v>11664.014412067318</v>
      </c>
      <c r="AL57" s="5">
        <f t="shared" si="16"/>
        <v>0</v>
      </c>
      <c r="AM57" s="5">
        <f t="shared" si="17"/>
        <v>38886.212305920853</v>
      </c>
      <c r="AN57" s="5">
        <f t="shared" si="18"/>
        <v>351143.72248308506</v>
      </c>
      <c r="AO57" s="5">
        <f>VLOOKUP(A57,'Base Cost'!$A$5:$AF$348,32,FALSE)</f>
        <v>13024.702582205062</v>
      </c>
    </row>
    <row r="58" spans="1:41" x14ac:dyDescent="0.25">
      <c r="A58" t="s">
        <v>197</v>
      </c>
      <c r="B58" t="s">
        <v>1876</v>
      </c>
      <c r="C58" t="s">
        <v>93</v>
      </c>
      <c r="D58" s="12" t="s">
        <v>1088</v>
      </c>
      <c r="E58" s="5">
        <v>737480.09</v>
      </c>
      <c r="F58" s="5">
        <v>151555.72</v>
      </c>
      <c r="G58" s="5">
        <v>92625.04</v>
      </c>
      <c r="H58" s="5">
        <v>17298.16</v>
      </c>
      <c r="I58" s="5">
        <v>239704.3</v>
      </c>
      <c r="J58" s="5">
        <f>VLOOKUP(A58,'Detail SFPR'!$A$5:$E$347,5,FALSE)</f>
        <v>1198269.2109710467</v>
      </c>
      <c r="K58" s="5">
        <f>VLOOKUP(A58,'Detail SFPR'!$A$5:$F$347,6,FALSE)</f>
        <v>222623.91999999998</v>
      </c>
      <c r="L58" s="5">
        <f>VLOOKUP(A58,'Detail SFPR'!$A$5:$G$347,7,FALSE)</f>
        <v>153327.306757096</v>
      </c>
      <c r="M58" s="5">
        <f>VLOOKUP(A58,'Detail SFPR'!$A$5:$H$347,8,FALSE)</f>
        <v>16986.050474823955</v>
      </c>
      <c r="N58" s="5">
        <f>VLOOKUP(A58,'Detail SFPR'!$A$5:$I$347,9,FALSE)</f>
        <v>442565.49027281615</v>
      </c>
      <c r="O58" s="5">
        <f t="shared" si="19"/>
        <v>307208.10695139685</v>
      </c>
      <c r="P58" s="5">
        <f t="shared" si="20"/>
        <v>47381.168939999989</v>
      </c>
      <c r="Q58" s="5">
        <f t="shared" si="21"/>
        <v>40470.201246955905</v>
      </c>
      <c r="R58" s="5">
        <f t="shared" si="22"/>
        <v>-208.08342043486937</v>
      </c>
      <c r="S58" s="5">
        <f t="shared" si="23"/>
        <v>135247.55555488652</v>
      </c>
      <c r="T58" s="5">
        <f t="shared" si="24"/>
        <v>1238663.31</v>
      </c>
      <c r="U58" s="5">
        <f t="shared" si="25"/>
        <v>2033771.9784757826</v>
      </c>
      <c r="V58" s="5">
        <f t="shared" si="26"/>
        <v>530098.94927280443</v>
      </c>
      <c r="W58" s="5">
        <f t="shared" si="8"/>
        <v>1768762.2592728045</v>
      </c>
      <c r="X58" s="5">
        <f>VLOOKUP(A58,'Detail SFPR'!$A$5:$M$347,13,FALSE)</f>
        <v>0</v>
      </c>
      <c r="Y58" s="5">
        <f>VLOOKUP(A58,'Detail SFPR'!A:W,23,FALSE)</f>
        <v>86571.003349999999</v>
      </c>
      <c r="Z58" s="5">
        <f>VLOOKUP(A58,'Detail SFPR'!$A$5:$S$347,19,FALSE)</f>
        <v>0</v>
      </c>
      <c r="AA58" s="5">
        <f>VLOOKUP(A58,'Detail SFPR'!$A$5:$T$347,20,FALSE)</f>
        <v>132109.35588343974</v>
      </c>
      <c r="AB58" s="5">
        <f t="shared" si="27"/>
        <v>1987442.6185062442</v>
      </c>
      <c r="AC58" s="5">
        <v>0</v>
      </c>
      <c r="AD58" s="5">
        <v>0</v>
      </c>
      <c r="AE58" s="5">
        <f t="shared" si="10"/>
        <v>0</v>
      </c>
      <c r="AF58" s="5">
        <f t="shared" si="11"/>
        <v>1987442.6185062442</v>
      </c>
      <c r="AG58" s="5">
        <f t="shared" si="12"/>
        <v>1044688.1969513968</v>
      </c>
      <c r="AH58">
        <v>0</v>
      </c>
      <c r="AI58" s="5">
        <f t="shared" si="13"/>
        <v>1044688.1969513968</v>
      </c>
      <c r="AJ58" s="5">
        <f t="shared" si="14"/>
        <v>198936.88893999998</v>
      </c>
      <c r="AK58" s="5">
        <f t="shared" si="15"/>
        <v>133095.24124695591</v>
      </c>
      <c r="AL58" s="5">
        <f t="shared" si="16"/>
        <v>17090.076579565131</v>
      </c>
      <c r="AM58" s="5">
        <f t="shared" si="17"/>
        <v>374951.85555488651</v>
      </c>
      <c r="AN58" s="5">
        <f t="shared" si="18"/>
        <v>1768762.2592728045</v>
      </c>
      <c r="AO58" s="5">
        <f>VLOOKUP(A58,'Base Cost'!$A$5:$AF$348,32,FALSE)</f>
        <v>48523.638726632431</v>
      </c>
    </row>
    <row r="59" spans="1:41" x14ac:dyDescent="0.25">
      <c r="A59" t="s">
        <v>199</v>
      </c>
      <c r="B59" t="s">
        <v>200</v>
      </c>
      <c r="C59" t="s">
        <v>93</v>
      </c>
      <c r="D59" s="12" t="s">
        <v>1088</v>
      </c>
      <c r="E59" s="5">
        <v>1604147.57</v>
      </c>
      <c r="F59" s="5">
        <v>5865104.96</v>
      </c>
      <c r="G59" s="5">
        <v>0</v>
      </c>
      <c r="H59" s="5">
        <v>0</v>
      </c>
      <c r="I59" s="5">
        <v>0</v>
      </c>
      <c r="J59" s="5">
        <f>VLOOKUP(A59,'Detail SFPR'!$A$5:$E$347,5,FALSE)</f>
        <v>1485457.1066768842</v>
      </c>
      <c r="K59" s="5">
        <f>VLOOKUP(A59,'Detail SFPR'!$A$5:$F$347,6,FALSE)</f>
        <v>5155643.07</v>
      </c>
      <c r="L59" s="5">
        <f>VLOOKUP(A59,'Detail SFPR'!$A$5:$G$347,7,FALSE)</f>
        <v>0</v>
      </c>
      <c r="M59" s="5">
        <f>VLOOKUP(A59,'Detail SFPR'!$A$5:$H$347,8,FALSE)</f>
        <v>1597.5298863994474</v>
      </c>
      <c r="N59" s="5">
        <f>VLOOKUP(A59,'Detail SFPR'!$A$5:$I$347,9,FALSE)</f>
        <v>0</v>
      </c>
      <c r="O59" s="5">
        <f t="shared" si="19"/>
        <v>-79130.931897521325</v>
      </c>
      <c r="P59" s="5">
        <f t="shared" si="20"/>
        <v>-472998.24206299975</v>
      </c>
      <c r="Q59" s="5">
        <f t="shared" si="21"/>
        <v>0</v>
      </c>
      <c r="R59" s="5">
        <f t="shared" si="22"/>
        <v>1065.0731752625115</v>
      </c>
      <c r="S59" s="5">
        <f t="shared" si="23"/>
        <v>0</v>
      </c>
      <c r="T59" s="5">
        <f t="shared" si="24"/>
        <v>7469252.5300000003</v>
      </c>
      <c r="U59" s="5">
        <f t="shared" si="25"/>
        <v>6642697.7065632837</v>
      </c>
      <c r="V59" s="5">
        <f t="shared" si="26"/>
        <v>-551064.10078525858</v>
      </c>
      <c r="W59" s="5">
        <f t="shared" si="8"/>
        <v>6642697.7065632837</v>
      </c>
      <c r="X59" s="5">
        <f>VLOOKUP(A59,'Detail SFPR'!$A$5:$M$347,13,FALSE)</f>
        <v>0</v>
      </c>
      <c r="Y59" s="5">
        <f>VLOOKUP(A59,'Detail SFPR'!A:W,23,FALSE)</f>
        <v>122466.0983</v>
      </c>
      <c r="Z59" s="5">
        <f>VLOOKUP(A59,'Detail SFPR'!$A$5:$S$347,19,FALSE)</f>
        <v>0</v>
      </c>
      <c r="AA59" s="5">
        <f>VLOOKUP(A59,'Detail SFPR'!$A$5:$T$347,20,FALSE)</f>
        <v>186886.10201918159</v>
      </c>
      <c r="AB59" s="5">
        <f t="shared" si="27"/>
        <v>6952049.9068824649</v>
      </c>
      <c r="AC59" s="5">
        <v>0</v>
      </c>
      <c r="AD59" s="5">
        <v>0</v>
      </c>
      <c r="AE59" s="5">
        <f t="shared" si="10"/>
        <v>0</v>
      </c>
      <c r="AF59" s="5">
        <f t="shared" si="11"/>
        <v>6952049.9068824649</v>
      </c>
      <c r="AG59" s="5">
        <f t="shared" si="12"/>
        <v>1485457.1066768842</v>
      </c>
      <c r="AH59">
        <v>0</v>
      </c>
      <c r="AI59" s="5">
        <f t="shared" si="13"/>
        <v>1485457.1066768842</v>
      </c>
      <c r="AJ59" s="5">
        <f t="shared" si="14"/>
        <v>5155643.07</v>
      </c>
      <c r="AK59" s="5">
        <f t="shared" si="15"/>
        <v>0</v>
      </c>
      <c r="AL59" s="5">
        <f t="shared" si="16"/>
        <v>1597.5298863994474</v>
      </c>
      <c r="AM59" s="5">
        <f t="shared" si="17"/>
        <v>0</v>
      </c>
      <c r="AN59" s="5">
        <f t="shared" si="18"/>
        <v>6642697.7065632837</v>
      </c>
      <c r="AO59" s="5">
        <f>VLOOKUP(A59,'Base Cost'!$A$5:$AF$348,32,FALSE)</f>
        <v>78734.396643979999</v>
      </c>
    </row>
    <row r="60" spans="1:41" x14ac:dyDescent="0.25">
      <c r="A60" t="s">
        <v>201</v>
      </c>
      <c r="B60" t="s">
        <v>202</v>
      </c>
      <c r="C60" t="s">
        <v>93</v>
      </c>
      <c r="D60" s="12" t="s">
        <v>1088</v>
      </c>
      <c r="E60" s="5">
        <v>3466751.03</v>
      </c>
      <c r="F60" s="5">
        <v>198865.49</v>
      </c>
      <c r="G60" s="5">
        <v>496070.76</v>
      </c>
      <c r="H60" s="5">
        <v>337585.84</v>
      </c>
      <c r="I60" s="5">
        <v>128398.16</v>
      </c>
      <c r="J60" s="5">
        <f>VLOOKUP(A60,'Detail SFPR'!$A$5:$E$347,5,FALSE)</f>
        <v>3590093.0547573827</v>
      </c>
      <c r="K60" s="5">
        <f>VLOOKUP(A60,'Detail SFPR'!$A$5:$F$347,6,FALSE)</f>
        <v>182782.31</v>
      </c>
      <c r="L60" s="5">
        <f>VLOOKUP(A60,'Detail SFPR'!$A$5:$G$347,7,FALSE)</f>
        <v>519616.35542222211</v>
      </c>
      <c r="M60" s="5">
        <f>VLOOKUP(A60,'Detail SFPR'!$A$5:$H$347,8,FALSE)</f>
        <v>107308.68588395019</v>
      </c>
      <c r="N60" s="5">
        <f>VLOOKUP(A60,'Detail SFPR'!$A$5:$I$347,9,FALSE)</f>
        <v>210522.97073993707</v>
      </c>
      <c r="O60" s="5">
        <f t="shared" si="19"/>
        <v>82232.127905747198</v>
      </c>
      <c r="P60" s="5">
        <f t="shared" si="20"/>
        <v>-10722.656105999995</v>
      </c>
      <c r="Q60" s="5">
        <f t="shared" si="21"/>
        <v>15697.848467995476</v>
      </c>
      <c r="R60" s="5">
        <f t="shared" si="22"/>
        <v>-153525.77864917042</v>
      </c>
      <c r="S60" s="5">
        <f t="shared" si="23"/>
        <v>54752.611320316035</v>
      </c>
      <c r="T60" s="5">
        <f t="shared" si="24"/>
        <v>4627671.2799999993</v>
      </c>
      <c r="U60" s="5">
        <f t="shared" si="25"/>
        <v>4610323.3768034931</v>
      </c>
      <c r="V60" s="5">
        <f t="shared" si="26"/>
        <v>-11565.847061111708</v>
      </c>
      <c r="W60" s="5">
        <f t="shared" si="8"/>
        <v>4610323.3768034931</v>
      </c>
      <c r="X60" s="5">
        <f>VLOOKUP(A60,'Detail SFPR'!$A$5:$M$347,13,FALSE)</f>
        <v>344477.4</v>
      </c>
      <c r="Y60" s="5">
        <f>VLOOKUP(A60,'Detail SFPR'!A:W,23,FALSE)</f>
        <v>288128.50040000002</v>
      </c>
      <c r="Z60" s="5">
        <f>VLOOKUP(A60,'Detail SFPR'!$A$5:$S$347,19,FALSE)</f>
        <v>0</v>
      </c>
      <c r="AA60" s="5">
        <f>VLOOKUP(A60,'Detail SFPR'!$A$5:$T$347,20,FALSE)</f>
        <v>439690.76395722991</v>
      </c>
      <c r="AB60" s="5">
        <f t="shared" si="27"/>
        <v>5682620.0411607241</v>
      </c>
      <c r="AC60" s="5">
        <v>0</v>
      </c>
      <c r="AD60" s="5">
        <v>0</v>
      </c>
      <c r="AE60" s="5">
        <f t="shared" si="10"/>
        <v>0</v>
      </c>
      <c r="AF60" s="5">
        <f t="shared" si="11"/>
        <v>5682620.0411607241</v>
      </c>
      <c r="AG60" s="5">
        <f t="shared" si="12"/>
        <v>3590093.0547573827</v>
      </c>
      <c r="AH60">
        <v>0</v>
      </c>
      <c r="AI60" s="5">
        <f t="shared" si="13"/>
        <v>3590093.0547573827</v>
      </c>
      <c r="AJ60" s="5">
        <f t="shared" si="14"/>
        <v>182782.31</v>
      </c>
      <c r="AK60" s="5">
        <f t="shared" si="15"/>
        <v>519616.35542222211</v>
      </c>
      <c r="AL60" s="5">
        <f t="shared" si="16"/>
        <v>107308.68588395019</v>
      </c>
      <c r="AM60" s="5">
        <f t="shared" si="17"/>
        <v>210522.97073993707</v>
      </c>
      <c r="AN60" s="5">
        <f t="shared" si="18"/>
        <v>4610323.3768034931</v>
      </c>
      <c r="AO60" s="5">
        <f>VLOOKUP(A60,'Base Cost'!$A$5:$AF$348,32,FALSE)</f>
        <v>185240.02928024001</v>
      </c>
    </row>
    <row r="61" spans="1:41" x14ac:dyDescent="0.25">
      <c r="A61" t="s">
        <v>203</v>
      </c>
      <c r="B61" t="s">
        <v>1877</v>
      </c>
      <c r="C61" t="s">
        <v>80</v>
      </c>
      <c r="D61" s="12" t="s">
        <v>1088</v>
      </c>
      <c r="E61" s="5">
        <v>1435726.04</v>
      </c>
      <c r="F61" s="5">
        <v>48863.76</v>
      </c>
      <c r="G61" s="5">
        <v>207644.38</v>
      </c>
      <c r="H61" s="5">
        <v>0</v>
      </c>
      <c r="I61" s="5">
        <v>0</v>
      </c>
      <c r="J61" s="5">
        <f>VLOOKUP(A61,'Detail SFPR'!$A$5:$E$347,5,FALSE)</f>
        <v>796783.23209945252</v>
      </c>
      <c r="K61" s="5">
        <f>VLOOKUP(A61,'Detail SFPR'!$A$5:$F$347,6,FALSE)</f>
        <v>33230.11</v>
      </c>
      <c r="L61" s="5">
        <f>VLOOKUP(A61,'Detail SFPR'!$A$5:$G$347,7,FALSE)</f>
        <v>114466.96898333334</v>
      </c>
      <c r="M61" s="5">
        <f>VLOOKUP(A61,'Detail SFPR'!$A$5:$H$347,8,FALSE)</f>
        <v>0</v>
      </c>
      <c r="N61" s="5">
        <f>VLOOKUP(A61,'Detail SFPR'!$A$5:$I$347,9,FALSE)</f>
        <v>0</v>
      </c>
      <c r="O61" s="5">
        <f t="shared" si="19"/>
        <v>-425983.17002729501</v>
      </c>
      <c r="P61" s="5">
        <f t="shared" si="20"/>
        <v>-10422.954455000001</v>
      </c>
      <c r="Q61" s="5">
        <f t="shared" si="21"/>
        <v>-62121.379924811663</v>
      </c>
      <c r="R61" s="5">
        <f t="shared" si="22"/>
        <v>0</v>
      </c>
      <c r="S61" s="5">
        <f t="shared" si="23"/>
        <v>0</v>
      </c>
      <c r="T61" s="5">
        <f t="shared" si="24"/>
        <v>1692234.1800000002</v>
      </c>
      <c r="U61" s="5">
        <f t="shared" si="25"/>
        <v>944480.31108278583</v>
      </c>
      <c r="V61" s="5">
        <f t="shared" si="26"/>
        <v>-498527.50440710667</v>
      </c>
      <c r="W61" s="5">
        <f t="shared" si="8"/>
        <v>944480.31108278583</v>
      </c>
      <c r="X61" s="5">
        <f>VLOOKUP(A61,'Detail SFPR'!$A$5:$M$347,13,FALSE)</f>
        <v>0</v>
      </c>
      <c r="Y61" s="5">
        <f>VLOOKUP(A61,'Detail SFPR'!A:W,23,FALSE)</f>
        <v>63472.205549999999</v>
      </c>
      <c r="Z61" s="5">
        <f>VLOOKUP(A61,'Detail SFPR'!$A$5:$S$347,19,FALSE)</f>
        <v>0</v>
      </c>
      <c r="AA61" s="5">
        <f>VLOOKUP(A61,'Detail SFPR'!$A$5:$T$347,20,FALSE)</f>
        <v>96860.055529341247</v>
      </c>
      <c r="AB61" s="5">
        <f t="shared" si="27"/>
        <v>1104812.5721621271</v>
      </c>
      <c r="AC61" s="5">
        <v>0</v>
      </c>
      <c r="AD61" s="5">
        <v>0</v>
      </c>
      <c r="AE61" s="5">
        <f t="shared" si="10"/>
        <v>0</v>
      </c>
      <c r="AF61" s="5">
        <f t="shared" si="11"/>
        <v>1104812.5721621271</v>
      </c>
      <c r="AG61" s="5">
        <f t="shared" si="12"/>
        <v>796783.23209945252</v>
      </c>
      <c r="AH61">
        <v>0</v>
      </c>
      <c r="AI61" s="5">
        <f t="shared" si="13"/>
        <v>796783.23209945252</v>
      </c>
      <c r="AJ61" s="5">
        <f t="shared" si="14"/>
        <v>33230.11</v>
      </c>
      <c r="AK61" s="5">
        <f t="shared" si="15"/>
        <v>114466.96898333334</v>
      </c>
      <c r="AL61" s="5">
        <f t="shared" si="16"/>
        <v>0</v>
      </c>
      <c r="AM61" s="5">
        <f t="shared" si="17"/>
        <v>0</v>
      </c>
      <c r="AN61" s="5">
        <f t="shared" si="18"/>
        <v>944480.31108278583</v>
      </c>
      <c r="AO61" s="5">
        <f>VLOOKUP(A61,'Base Cost'!$A$5:$AF$348,32,FALSE)</f>
        <v>40806.769195829998</v>
      </c>
    </row>
    <row r="62" spans="1:41" x14ac:dyDescent="0.25">
      <c r="A62" t="s">
        <v>205</v>
      </c>
      <c r="B62" t="s">
        <v>1878</v>
      </c>
      <c r="C62" t="s">
        <v>68</v>
      </c>
      <c r="D62" s="12" t="s">
        <v>1088</v>
      </c>
      <c r="E62" s="5">
        <v>1773838.63</v>
      </c>
      <c r="F62" s="5">
        <v>426944.72</v>
      </c>
      <c r="G62" s="5">
        <v>210682.07</v>
      </c>
      <c r="H62" s="5">
        <v>0</v>
      </c>
      <c r="I62" s="5">
        <v>171858.1</v>
      </c>
      <c r="J62" s="5">
        <f>VLOOKUP(A62,'Detail SFPR'!$A$5:$E$347,5,FALSE)</f>
        <v>1780889.9950286807</v>
      </c>
      <c r="K62" s="5">
        <f>VLOOKUP(A62,'Detail SFPR'!$A$5:$F$347,6,FALSE)</f>
        <v>429082.91000000003</v>
      </c>
      <c r="L62" s="5">
        <f>VLOOKUP(A62,'Detail SFPR'!$A$5:$G$347,7,FALSE)</f>
        <v>172095.74895235611</v>
      </c>
      <c r="M62" s="5">
        <f>VLOOKUP(A62,'Detail SFPR'!$A$5:$H$347,8,FALSE)</f>
        <v>0</v>
      </c>
      <c r="N62" s="5">
        <f>VLOOKUP(A62,'Detail SFPR'!$A$5:$I$347,9,FALSE)</f>
        <v>117080.01936895735</v>
      </c>
      <c r="O62" s="5">
        <f t="shared" si="19"/>
        <v>4701.145064621468</v>
      </c>
      <c r="P62" s="5">
        <f t="shared" si="20"/>
        <v>1425.5312730000403</v>
      </c>
      <c r="Q62" s="5">
        <f t="shared" si="21"/>
        <v>-25725.500242464186</v>
      </c>
      <c r="R62" s="5">
        <f t="shared" si="22"/>
        <v>0</v>
      </c>
      <c r="S62" s="5">
        <f t="shared" si="23"/>
        <v>-36520.546356716135</v>
      </c>
      <c r="T62" s="5">
        <f t="shared" si="24"/>
        <v>2583323.5199999996</v>
      </c>
      <c r="U62" s="5">
        <f t="shared" si="25"/>
        <v>2499148.6733499942</v>
      </c>
      <c r="V62" s="5">
        <f t="shared" si="26"/>
        <v>-56119.370261558812</v>
      </c>
      <c r="W62" s="5">
        <f t="shared" si="8"/>
        <v>2499148.6733499942</v>
      </c>
      <c r="X62" s="5">
        <f>VLOOKUP(A62,'Detail SFPR'!$A$5:$M$347,13,FALSE)</f>
        <v>0</v>
      </c>
      <c r="Y62" s="5">
        <f>VLOOKUP(A62,'Detail SFPR'!A:W,23,FALSE)</f>
        <v>146654.99290000001</v>
      </c>
      <c r="Z62" s="5">
        <f>VLOOKUP(A62,'Detail SFPR'!$A$5:$S$347,19,FALSE)</f>
        <v>0</v>
      </c>
      <c r="AA62" s="5">
        <f>VLOOKUP(A62,'Detail SFPR'!$A$5:$T$347,20,FALSE)</f>
        <v>223798.91533403867</v>
      </c>
      <c r="AB62" s="5">
        <f t="shared" si="27"/>
        <v>2869602.5815840326</v>
      </c>
      <c r="AC62" s="5">
        <v>0</v>
      </c>
      <c r="AD62" s="5">
        <v>0</v>
      </c>
      <c r="AE62" s="5">
        <f t="shared" si="10"/>
        <v>0</v>
      </c>
      <c r="AF62" s="5">
        <f t="shared" si="11"/>
        <v>2869602.5815840326</v>
      </c>
      <c r="AG62" s="5">
        <f t="shared" si="12"/>
        <v>1780889.9950286807</v>
      </c>
      <c r="AH62">
        <v>0</v>
      </c>
      <c r="AI62" s="5">
        <f t="shared" si="13"/>
        <v>1780889.9950286807</v>
      </c>
      <c r="AJ62" s="5">
        <f t="shared" si="14"/>
        <v>429082.91000000003</v>
      </c>
      <c r="AK62" s="5">
        <f t="shared" si="15"/>
        <v>172095.74895235611</v>
      </c>
      <c r="AL62" s="5">
        <f t="shared" si="16"/>
        <v>0</v>
      </c>
      <c r="AM62" s="5">
        <f t="shared" si="17"/>
        <v>117080.01936895735</v>
      </c>
      <c r="AN62" s="5">
        <f t="shared" si="18"/>
        <v>2499148.6733499942</v>
      </c>
      <c r="AO62" s="5">
        <f>VLOOKUP(A62,'Base Cost'!$A$5:$AF$348,32,FALSE)</f>
        <v>94285.623050740003</v>
      </c>
    </row>
    <row r="63" spans="1:41" x14ac:dyDescent="0.25">
      <c r="A63" t="s">
        <v>207</v>
      </c>
      <c r="B63" t="s">
        <v>1879</v>
      </c>
      <c r="C63" t="s">
        <v>93</v>
      </c>
      <c r="D63" s="12" t="s">
        <v>1088</v>
      </c>
      <c r="E63" s="5">
        <v>903306.77</v>
      </c>
      <c r="F63" s="5">
        <v>42452.29</v>
      </c>
      <c r="G63" s="5">
        <v>112080.41</v>
      </c>
      <c r="H63" s="5">
        <v>112625.14</v>
      </c>
      <c r="I63" s="5">
        <v>0</v>
      </c>
      <c r="J63" s="5">
        <f>VLOOKUP(A63,'Detail SFPR'!$A$5:$E$347,5,FALSE)</f>
        <v>1337457.8811038774</v>
      </c>
      <c r="K63" s="5">
        <f>VLOOKUP(A63,'Detail SFPR'!$A$5:$F$347,6,FALSE)</f>
        <v>76329.91</v>
      </c>
      <c r="L63" s="5">
        <f>VLOOKUP(A63,'Detail SFPR'!$A$5:$G$347,7,FALSE)</f>
        <v>188918.4393417401</v>
      </c>
      <c r="M63" s="5">
        <f>VLOOKUP(A63,'Detail SFPR'!$A$5:$H$347,8,FALSE)</f>
        <v>180513.85885943062</v>
      </c>
      <c r="N63" s="5">
        <f>VLOOKUP(A63,'Detail SFPR'!$A$5:$I$347,9,FALSE)</f>
        <v>0</v>
      </c>
      <c r="O63" s="5">
        <f t="shared" si="19"/>
        <v>289448.54577295505</v>
      </c>
      <c r="P63" s="5">
        <f t="shared" si="20"/>
        <v>22586.209254000001</v>
      </c>
      <c r="Q63" s="5">
        <f t="shared" si="21"/>
        <v>51227.91416213812</v>
      </c>
      <c r="R63" s="5">
        <f t="shared" si="22"/>
        <v>45261.408863582394</v>
      </c>
      <c r="S63" s="5">
        <f t="shared" si="23"/>
        <v>0</v>
      </c>
      <c r="T63" s="5">
        <f t="shared" si="24"/>
        <v>1170464.6099999999</v>
      </c>
      <c r="U63" s="5">
        <f t="shared" si="25"/>
        <v>1783220.0893050479</v>
      </c>
      <c r="V63" s="5">
        <f t="shared" si="26"/>
        <v>408524.07805267558</v>
      </c>
      <c r="W63" s="5">
        <f t="shared" si="8"/>
        <v>1578988.6880526755</v>
      </c>
      <c r="X63" s="5">
        <f>VLOOKUP(A63,'Detail SFPR'!$A$5:$M$347,13,FALSE)</f>
        <v>0</v>
      </c>
      <c r="Y63" s="5">
        <f>VLOOKUP(A63,'Detail SFPR'!A:W,23,FALSE)</f>
        <v>104767.46865000001</v>
      </c>
      <c r="Z63" s="5">
        <f>VLOOKUP(A63,'Detail SFPR'!$A$5:$S$347,19,FALSE)</f>
        <v>0</v>
      </c>
      <c r="AA63" s="5">
        <f>VLOOKUP(A63,'Detail SFPR'!$A$5:$T$347,20,FALSE)</f>
        <v>159877.58331658479</v>
      </c>
      <c r="AB63" s="5">
        <f t="shared" si="27"/>
        <v>1843633.7400192602</v>
      </c>
      <c r="AC63" s="5">
        <v>0</v>
      </c>
      <c r="AD63" s="5">
        <v>0</v>
      </c>
      <c r="AE63" s="5">
        <f t="shared" si="10"/>
        <v>0</v>
      </c>
      <c r="AF63" s="5">
        <f t="shared" si="11"/>
        <v>1843633.7400192602</v>
      </c>
      <c r="AG63" s="5">
        <f t="shared" si="12"/>
        <v>1192755.3157729551</v>
      </c>
      <c r="AH63">
        <v>0</v>
      </c>
      <c r="AI63" s="5">
        <f t="shared" si="13"/>
        <v>1192755.3157729551</v>
      </c>
      <c r="AJ63" s="5">
        <f t="shared" si="14"/>
        <v>65038.499254000002</v>
      </c>
      <c r="AK63" s="5">
        <f t="shared" si="15"/>
        <v>163308.32416213813</v>
      </c>
      <c r="AL63" s="5">
        <f t="shared" si="16"/>
        <v>157886.5488635824</v>
      </c>
      <c r="AM63" s="5">
        <f t="shared" si="17"/>
        <v>0</v>
      </c>
      <c r="AN63" s="5">
        <f t="shared" si="18"/>
        <v>1578988.6880526755</v>
      </c>
      <c r="AO63" s="5">
        <f>VLOOKUP(A63,'Base Cost'!$A$5:$AF$348,32,FALSE)</f>
        <v>60068.435311738896</v>
      </c>
    </row>
    <row r="64" spans="1:41" x14ac:dyDescent="0.25">
      <c r="A64" t="s">
        <v>209</v>
      </c>
      <c r="B64" t="s">
        <v>1880</v>
      </c>
      <c r="C64" t="s">
        <v>93</v>
      </c>
      <c r="D64" s="12" t="s">
        <v>1088</v>
      </c>
      <c r="E64" s="5">
        <v>648522.80000000005</v>
      </c>
      <c r="F64" s="5">
        <v>36365.4</v>
      </c>
      <c r="G64" s="5">
        <v>99297.919999999998</v>
      </c>
      <c r="H64" s="5">
        <v>45568.959999999999</v>
      </c>
      <c r="I64" s="5">
        <v>0</v>
      </c>
      <c r="J64" s="5">
        <f>VLOOKUP(A64,'Detail SFPR'!$A$5:$E$347,5,FALSE)</f>
        <v>1108120.8775987532</v>
      </c>
      <c r="K64" s="5">
        <f>VLOOKUP(A64,'Detail SFPR'!$A$5:$F$347,6,FALSE)</f>
        <v>37654.270000000004</v>
      </c>
      <c r="L64" s="5">
        <f>VLOOKUP(A64,'Detail SFPR'!$A$5:$G$347,7,FALSE)</f>
        <v>163447.65208888895</v>
      </c>
      <c r="M64" s="5">
        <f>VLOOKUP(A64,'Detail SFPR'!$A$5:$H$347,8,FALSE)</f>
        <v>97131.383909189797</v>
      </c>
      <c r="N64" s="5">
        <f>VLOOKUP(A64,'Detail SFPR'!$A$5:$I$347,9,FALSE)</f>
        <v>0</v>
      </c>
      <c r="O64" s="5">
        <f t="shared" si="19"/>
        <v>306414.0383350887</v>
      </c>
      <c r="P64" s="5">
        <f t="shared" si="20"/>
        <v>859.2896290000017</v>
      </c>
      <c r="Q64" s="5">
        <f t="shared" si="21"/>
        <v>42768.62638366226</v>
      </c>
      <c r="R64" s="5">
        <f t="shared" si="22"/>
        <v>34376.668020256839</v>
      </c>
      <c r="S64" s="5">
        <f t="shared" si="23"/>
        <v>0</v>
      </c>
      <c r="T64" s="5">
        <f t="shared" si="24"/>
        <v>829755.08000000007</v>
      </c>
      <c r="U64" s="5">
        <f t="shared" si="25"/>
        <v>1406354.183596832</v>
      </c>
      <c r="V64" s="5">
        <f t="shared" si="26"/>
        <v>384418.62236800784</v>
      </c>
      <c r="W64" s="5">
        <f t="shared" si="8"/>
        <v>1214173.702368008</v>
      </c>
      <c r="X64" s="5">
        <f>VLOOKUP(A64,'Detail SFPR'!$A$5:$M$347,13,FALSE)</f>
        <v>0</v>
      </c>
      <c r="Y64" s="5">
        <f>VLOOKUP(A64,'Detail SFPR'!A:W,23,FALSE)</f>
        <v>90632.110400000005</v>
      </c>
      <c r="Z64" s="5">
        <f>VLOOKUP(A64,'Detail SFPR'!$A$5:$S$347,19,FALSE)</f>
        <v>0</v>
      </c>
      <c r="AA64" s="5">
        <f>VLOOKUP(A64,'Detail SFPR'!$A$5:$T$347,20,FALSE)</f>
        <v>138306.69928698245</v>
      </c>
      <c r="AB64" s="5">
        <f t="shared" si="27"/>
        <v>1443112.5120549905</v>
      </c>
      <c r="AC64" s="5">
        <v>0</v>
      </c>
      <c r="AD64" s="5">
        <v>0</v>
      </c>
      <c r="AE64" s="5">
        <f t="shared" si="10"/>
        <v>0</v>
      </c>
      <c r="AF64" s="5">
        <f t="shared" si="11"/>
        <v>1443112.5120549905</v>
      </c>
      <c r="AG64" s="5">
        <f t="shared" si="12"/>
        <v>954936.83833508869</v>
      </c>
      <c r="AH64">
        <v>0</v>
      </c>
      <c r="AI64" s="5">
        <f t="shared" si="13"/>
        <v>954936.83833508869</v>
      </c>
      <c r="AJ64" s="5">
        <f t="shared" si="14"/>
        <v>37224.689629</v>
      </c>
      <c r="AK64" s="5">
        <f t="shared" si="15"/>
        <v>142066.54638366227</v>
      </c>
      <c r="AL64" s="5">
        <f t="shared" si="16"/>
        <v>79945.628020256845</v>
      </c>
      <c r="AM64" s="5">
        <f t="shared" si="17"/>
        <v>0</v>
      </c>
      <c r="AN64" s="5">
        <f t="shared" si="18"/>
        <v>1214173.7023680077</v>
      </c>
      <c r="AO64" s="5">
        <f>VLOOKUP(A64,'Base Cost'!$A$5:$AF$348,32,FALSE)</f>
        <v>50213.237670631956</v>
      </c>
    </row>
    <row r="65" spans="1:41" x14ac:dyDescent="0.25">
      <c r="A65" t="s">
        <v>211</v>
      </c>
      <c r="B65" t="s">
        <v>1881</v>
      </c>
      <c r="C65" t="s">
        <v>75</v>
      </c>
      <c r="D65" s="12" t="s">
        <v>1088</v>
      </c>
      <c r="E65" s="5">
        <v>1259698.83</v>
      </c>
      <c r="F65" s="5">
        <v>175025.62</v>
      </c>
      <c r="G65" s="5">
        <v>129710.6</v>
      </c>
      <c r="H65" s="5">
        <v>10224</v>
      </c>
      <c r="I65" s="5">
        <v>0</v>
      </c>
      <c r="J65" s="5">
        <f>VLOOKUP(A65,'Detail SFPR'!$A$5:$E$347,5,FALSE)</f>
        <v>1768457.9393196143</v>
      </c>
      <c r="K65" s="5">
        <f>VLOOKUP(A65,'Detail SFPR'!$A$5:$F$347,6,FALSE)</f>
        <v>232323.58000000002</v>
      </c>
      <c r="L65" s="5">
        <f>VLOOKUP(A65,'Detail SFPR'!$A$5:$G$347,7,FALSE)</f>
        <v>249491.17797777773</v>
      </c>
      <c r="M65" s="5">
        <f>VLOOKUP(A65,'Detail SFPR'!$A$5:$H$347,8,FALSE)</f>
        <v>7287.3061312631198</v>
      </c>
      <c r="N65" s="5">
        <f>VLOOKUP(A65,'Detail SFPR'!$A$5:$I$347,9,FALSE)</f>
        <v>137233.00703921236</v>
      </c>
      <c r="O65" s="5">
        <f t="shared" si="19"/>
        <v>339189.69818338682</v>
      </c>
      <c r="P65" s="5">
        <f t="shared" si="20"/>
        <v>38200.549932000009</v>
      </c>
      <c r="Q65" s="5">
        <f t="shared" si="21"/>
        <v>79857.711337784407</v>
      </c>
      <c r="R65" s="5">
        <f t="shared" si="22"/>
        <v>-1957.8938022868779</v>
      </c>
      <c r="S65" s="5">
        <f t="shared" si="23"/>
        <v>91493.245793042879</v>
      </c>
      <c r="T65" s="5">
        <f t="shared" si="24"/>
        <v>1574659.0500000003</v>
      </c>
      <c r="U65" s="5">
        <f t="shared" si="25"/>
        <v>2394793.0104678674</v>
      </c>
      <c r="V65" s="5">
        <f t="shared" si="26"/>
        <v>546783.31144392723</v>
      </c>
      <c r="W65" s="5">
        <f t="shared" si="8"/>
        <v>2121442.3614439275</v>
      </c>
      <c r="X65" s="5">
        <f>VLOOKUP(A65,'Detail SFPR'!$A$5:$M$347,13,FALSE)</f>
        <v>0</v>
      </c>
      <c r="Y65" s="5">
        <f>VLOOKUP(A65,'Detail SFPR'!A:W,23,FALSE)</f>
        <v>138343.44940000001</v>
      </c>
      <c r="Z65" s="5">
        <f>VLOOKUP(A65,'Detail SFPR'!$A$5:$S$347,19,FALSE)</f>
        <v>0</v>
      </c>
      <c r="AA65" s="5">
        <f>VLOOKUP(A65,'Detail SFPR'!$A$5:$T$347,20,FALSE)</f>
        <v>211115.30747815041</v>
      </c>
      <c r="AB65" s="5">
        <f t="shared" si="27"/>
        <v>2470901.1183220777</v>
      </c>
      <c r="AC65" s="5">
        <v>0</v>
      </c>
      <c r="AD65" s="5">
        <v>0</v>
      </c>
      <c r="AE65" s="5">
        <f t="shared" si="10"/>
        <v>0</v>
      </c>
      <c r="AF65" s="5">
        <f t="shared" si="11"/>
        <v>2470901.1183220777</v>
      </c>
      <c r="AG65" s="5">
        <f t="shared" si="12"/>
        <v>1598888.5281833869</v>
      </c>
      <c r="AH65">
        <v>0</v>
      </c>
      <c r="AI65" s="5">
        <f t="shared" si="13"/>
        <v>1598888.5281833869</v>
      </c>
      <c r="AJ65" s="5">
        <f t="shared" si="14"/>
        <v>213226.16993199999</v>
      </c>
      <c r="AK65" s="5">
        <f t="shared" si="15"/>
        <v>209568.3113377844</v>
      </c>
      <c r="AL65" s="5">
        <f t="shared" si="16"/>
        <v>8266.1061977131212</v>
      </c>
      <c r="AM65" s="5">
        <f t="shared" si="17"/>
        <v>91493.245793042879</v>
      </c>
      <c r="AN65" s="5">
        <f t="shared" si="18"/>
        <v>2121442.3614439275</v>
      </c>
      <c r="AO65" s="5">
        <f>VLOOKUP(A65,'Base Cost'!$A$5:$AF$348,32,FALSE)</f>
        <v>80413.816306236724</v>
      </c>
    </row>
    <row r="66" spans="1:41" x14ac:dyDescent="0.25">
      <c r="A66" t="s">
        <v>213</v>
      </c>
      <c r="B66" t="s">
        <v>1882</v>
      </c>
      <c r="C66" t="s">
        <v>72</v>
      </c>
      <c r="D66" s="12" t="s">
        <v>1088</v>
      </c>
      <c r="E66" s="5">
        <v>1051448.57</v>
      </c>
      <c r="F66" s="5">
        <v>31440.240000000002</v>
      </c>
      <c r="G66" s="5">
        <v>128778.86</v>
      </c>
      <c r="H66" s="5">
        <v>3408</v>
      </c>
      <c r="I66" s="5">
        <v>0</v>
      </c>
      <c r="J66" s="5">
        <f>VLOOKUP(A66,'Detail SFPR'!$A$5:$E$347,5,FALSE)</f>
        <v>1565255.0449913885</v>
      </c>
      <c r="K66" s="5">
        <f>VLOOKUP(A66,'Detail SFPR'!$A$5:$F$347,6,FALSE)</f>
        <v>43913.27</v>
      </c>
      <c r="L66" s="5">
        <f>VLOOKUP(A66,'Detail SFPR'!$A$5:$G$347,7,FALSE)</f>
        <v>221106.27286111115</v>
      </c>
      <c r="M66" s="5">
        <f>VLOOKUP(A66,'Detail SFPR'!$A$5:$H$347,8,FALSE)</f>
        <v>0</v>
      </c>
      <c r="N66" s="5">
        <f>VLOOKUP(A66,'Detail SFPR'!$A$5:$I$347,9,FALSE)</f>
        <v>0</v>
      </c>
      <c r="O66" s="5">
        <f t="shared" si="19"/>
        <v>342554.77687675861</v>
      </c>
      <c r="P66" s="5">
        <f t="shared" si="20"/>
        <v>8315.7691009999962</v>
      </c>
      <c r="Q66" s="5">
        <f t="shared" si="21"/>
        <v>61554.6861545028</v>
      </c>
      <c r="R66" s="5">
        <f t="shared" si="22"/>
        <v>-2272.1135999999997</v>
      </c>
      <c r="S66" s="5">
        <f t="shared" si="23"/>
        <v>0</v>
      </c>
      <c r="T66" s="5">
        <f t="shared" si="24"/>
        <v>1215075.6700000002</v>
      </c>
      <c r="U66" s="5">
        <f t="shared" si="25"/>
        <v>1830274.5878524997</v>
      </c>
      <c r="V66" s="5">
        <f t="shared" si="26"/>
        <v>410153.1185322614</v>
      </c>
      <c r="W66" s="5">
        <f t="shared" si="8"/>
        <v>1625228.7885322615</v>
      </c>
      <c r="X66" s="5">
        <f>VLOOKUP(A66,'Detail SFPR'!$A$5:$M$347,13,FALSE)</f>
        <v>123778.32</v>
      </c>
      <c r="Y66" s="5">
        <f>VLOOKUP(A66,'Detail SFPR'!A:W,23,FALSE)</f>
        <v>122603.95225</v>
      </c>
      <c r="Z66" s="5">
        <f>VLOOKUP(A66,'Detail SFPR'!$A$5:$S$347,19,FALSE)</f>
        <v>0</v>
      </c>
      <c r="AA66" s="5">
        <f>VLOOKUP(A66,'Detail SFPR'!$A$5:$T$347,20,FALSE)</f>
        <v>187096.47033923975</v>
      </c>
      <c r="AB66" s="5">
        <f t="shared" si="27"/>
        <v>2058707.5311215015</v>
      </c>
      <c r="AC66" s="5">
        <v>0</v>
      </c>
      <c r="AD66" s="5">
        <v>0</v>
      </c>
      <c r="AE66" s="5">
        <f t="shared" si="10"/>
        <v>0</v>
      </c>
      <c r="AF66" s="5">
        <f t="shared" si="11"/>
        <v>2058707.5311215015</v>
      </c>
      <c r="AG66" s="5">
        <f t="shared" si="12"/>
        <v>1394003.3468767586</v>
      </c>
      <c r="AH66">
        <v>0</v>
      </c>
      <c r="AI66" s="5">
        <f t="shared" si="13"/>
        <v>1394003.3468767586</v>
      </c>
      <c r="AJ66" s="5">
        <f t="shared" si="14"/>
        <v>39756.009100999996</v>
      </c>
      <c r="AK66" s="5">
        <f t="shared" si="15"/>
        <v>190333.54615450281</v>
      </c>
      <c r="AL66" s="5">
        <f t="shared" si="16"/>
        <v>1135.8864000000003</v>
      </c>
      <c r="AM66" s="5">
        <f t="shared" si="17"/>
        <v>0</v>
      </c>
      <c r="AN66" s="5">
        <f t="shared" si="18"/>
        <v>1625228.7885322613</v>
      </c>
      <c r="AO66" s="5">
        <f>VLOOKUP(A66,'Base Cost'!$A$5:$AF$348,32,FALSE)</f>
        <v>70199.140792348335</v>
      </c>
    </row>
    <row r="67" spans="1:41" x14ac:dyDescent="0.25">
      <c r="A67" t="s">
        <v>215</v>
      </c>
      <c r="B67" t="s">
        <v>1883</v>
      </c>
      <c r="C67" t="s">
        <v>72</v>
      </c>
      <c r="D67" s="12" t="s">
        <v>1088</v>
      </c>
      <c r="E67" s="5">
        <v>700215</v>
      </c>
      <c r="F67" s="5">
        <v>78647.77</v>
      </c>
      <c r="G67" s="5">
        <v>83789.67</v>
      </c>
      <c r="H67" s="5">
        <v>0</v>
      </c>
      <c r="I67" s="5">
        <v>216764.2</v>
      </c>
      <c r="J67" s="5">
        <f>VLOOKUP(A67,'Detail SFPR'!$A$5:$E$347,5,FALSE)</f>
        <v>1196866.0238446225</v>
      </c>
      <c r="K67" s="5">
        <f>VLOOKUP(A67,'Detail SFPR'!$A$5:$F$347,6,FALSE)</f>
        <v>117728.79</v>
      </c>
      <c r="L67" s="5">
        <f>VLOOKUP(A67,'Detail SFPR'!$A$5:$G$347,7,FALSE)</f>
        <v>154845.43465734529</v>
      </c>
      <c r="M67" s="5">
        <f>VLOOKUP(A67,'Detail SFPR'!$A$5:$H$347,8,FALSE)</f>
        <v>5868.1163735999871</v>
      </c>
      <c r="N67" s="5">
        <f>VLOOKUP(A67,'Detail SFPR'!$A$5:$I$347,9,FALSE)</f>
        <v>401723.19031494745</v>
      </c>
      <c r="O67" s="5">
        <f t="shared" si="19"/>
        <v>331117.23759720981</v>
      </c>
      <c r="P67" s="5">
        <f t="shared" si="20"/>
        <v>26055.316033999992</v>
      </c>
      <c r="Q67" s="5">
        <f t="shared" si="21"/>
        <v>47372.878297052106</v>
      </c>
      <c r="R67" s="5">
        <f t="shared" si="22"/>
        <v>3912.2731862791111</v>
      </c>
      <c r="S67" s="5">
        <f t="shared" si="23"/>
        <v>123312.15884297545</v>
      </c>
      <c r="T67" s="5">
        <f t="shared" si="24"/>
        <v>1079416.6400000001</v>
      </c>
      <c r="U67" s="5">
        <f t="shared" si="25"/>
        <v>1877031.5551905152</v>
      </c>
      <c r="V67" s="5">
        <f t="shared" si="26"/>
        <v>531769.8639575165</v>
      </c>
      <c r="W67" s="5">
        <f t="shared" si="8"/>
        <v>1611186.5039575165</v>
      </c>
      <c r="X67" s="5">
        <f>VLOOKUP(A67,'Detail SFPR'!$A$5:$M$347,13,FALSE)</f>
        <v>0</v>
      </c>
      <c r="Y67" s="5">
        <f>VLOOKUP(A67,'Detail SFPR'!A:W,23,FALSE)</f>
        <v>87061.02665</v>
      </c>
      <c r="Z67" s="5">
        <f>VLOOKUP(A67,'Detail SFPR'!$A$5:$S$347,19,FALSE)</f>
        <v>0</v>
      </c>
      <c r="AA67" s="5">
        <f>VLOOKUP(A67,'Detail SFPR'!$A$5:$T$347,20,FALSE)</f>
        <v>132857.14278697316</v>
      </c>
      <c r="AB67" s="5">
        <f t="shared" si="27"/>
        <v>1831104.6733944896</v>
      </c>
      <c r="AC67" s="5">
        <v>0</v>
      </c>
      <c r="AD67" s="5">
        <v>0</v>
      </c>
      <c r="AE67" s="5">
        <f t="shared" si="10"/>
        <v>0</v>
      </c>
      <c r="AF67" s="5">
        <f t="shared" si="11"/>
        <v>1831104.6733944896</v>
      </c>
      <c r="AG67" s="5">
        <f t="shared" si="12"/>
        <v>1031332.2375972099</v>
      </c>
      <c r="AH67">
        <v>0</v>
      </c>
      <c r="AI67" s="5">
        <f t="shared" si="13"/>
        <v>1031332.2375972099</v>
      </c>
      <c r="AJ67" s="5">
        <f t="shared" si="14"/>
        <v>104703.08603399999</v>
      </c>
      <c r="AK67" s="5">
        <f t="shared" si="15"/>
        <v>131162.5482970521</v>
      </c>
      <c r="AL67" s="5">
        <f t="shared" si="16"/>
        <v>3912.2731862791111</v>
      </c>
      <c r="AM67" s="5">
        <f t="shared" si="17"/>
        <v>340076.35884297546</v>
      </c>
      <c r="AN67" s="5">
        <f t="shared" si="18"/>
        <v>1611186.5039575163</v>
      </c>
      <c r="AO67" s="5">
        <f>VLOOKUP(A67,'Base Cost'!$A$5:$AF$348,32,FALSE)</f>
        <v>48230.910536066105</v>
      </c>
    </row>
    <row r="68" spans="1:41" x14ac:dyDescent="0.25">
      <c r="A68" t="s">
        <v>217</v>
      </c>
      <c r="B68" t="s">
        <v>1884</v>
      </c>
      <c r="C68" t="s">
        <v>68</v>
      </c>
      <c r="D68" s="12" t="s">
        <v>1088</v>
      </c>
      <c r="E68" s="5">
        <v>2379573.8199999998</v>
      </c>
      <c r="F68" s="5">
        <v>163218.04999999999</v>
      </c>
      <c r="G68" s="5">
        <v>289123.83</v>
      </c>
      <c r="H68" s="5">
        <v>12007.52</v>
      </c>
      <c r="I68" s="5">
        <v>0</v>
      </c>
      <c r="J68" s="5">
        <f>VLOOKUP(A68,'Detail SFPR'!$A$5:$E$347,5,FALSE)</f>
        <v>2790227.8149837414</v>
      </c>
      <c r="K68" s="5">
        <f>VLOOKUP(A68,'Detail SFPR'!$A$5:$F$347,6,FALSE)</f>
        <v>120739.48000000001</v>
      </c>
      <c r="L68" s="5">
        <f>VLOOKUP(A68,'Detail SFPR'!$A$5:$G$347,7,FALSE)</f>
        <v>397203.87783333333</v>
      </c>
      <c r="M68" s="5">
        <f>VLOOKUP(A68,'Detail SFPR'!$A$5:$H$347,8,FALSE)</f>
        <v>9431.614733583343</v>
      </c>
      <c r="N68" s="5">
        <f>VLOOKUP(A68,'Detail SFPR'!$A$5:$I$347,9,FALSE)</f>
        <v>73556.04104116626</v>
      </c>
      <c r="O68" s="5">
        <f t="shared" si="19"/>
        <v>273783.01845566049</v>
      </c>
      <c r="P68" s="5">
        <f t="shared" si="20"/>
        <v>-28320.462618999984</v>
      </c>
      <c r="Q68" s="5">
        <f t="shared" si="21"/>
        <v>72056.967890483313</v>
      </c>
      <c r="R68" s="5">
        <f t="shared" si="22"/>
        <v>-1717.3560411199853</v>
      </c>
      <c r="S68" s="5">
        <f t="shared" si="23"/>
        <v>49039.81256214554</v>
      </c>
      <c r="T68" s="5">
        <f t="shared" si="24"/>
        <v>2843923.2199999997</v>
      </c>
      <c r="U68" s="5">
        <f t="shared" si="25"/>
        <v>3391158.828591824</v>
      </c>
      <c r="V68" s="5">
        <f t="shared" si="26"/>
        <v>364841.98024816939</v>
      </c>
      <c r="W68" s="5">
        <f t="shared" si="8"/>
        <v>3208765.2002481692</v>
      </c>
      <c r="X68" s="5">
        <f>VLOOKUP(A68,'Detail SFPR'!$A$5:$M$347,13,FALSE)</f>
        <v>332800.2</v>
      </c>
      <c r="Y68" s="5">
        <f>VLOOKUP(A68,'Detail SFPR'!A:W,23,FALSE)</f>
        <v>220250.49149999997</v>
      </c>
      <c r="Z68" s="5">
        <f>VLOOKUP(A68,'Detail SFPR'!$A$5:$S$347,19,FALSE)</f>
        <v>0</v>
      </c>
      <c r="AA68" s="5">
        <f>VLOOKUP(A68,'Detail SFPR'!$A$5:$T$347,20,FALSE)</f>
        <v>336107.35048822808</v>
      </c>
      <c r="AB68" s="5">
        <f t="shared" si="27"/>
        <v>4097923.2422363977</v>
      </c>
      <c r="AC68" s="5">
        <v>0</v>
      </c>
      <c r="AD68" s="5">
        <v>0</v>
      </c>
      <c r="AE68" s="5">
        <f t="shared" si="10"/>
        <v>0</v>
      </c>
      <c r="AF68" s="5">
        <f t="shared" si="11"/>
        <v>4097923.2422363977</v>
      </c>
      <c r="AG68" s="5">
        <f t="shared" si="12"/>
        <v>2653356.8384556603</v>
      </c>
      <c r="AH68">
        <v>0</v>
      </c>
      <c r="AI68" s="5">
        <f t="shared" si="13"/>
        <v>2653356.8384556603</v>
      </c>
      <c r="AJ68" s="5">
        <f t="shared" si="14"/>
        <v>134897.58738099999</v>
      </c>
      <c r="AK68" s="5">
        <f t="shared" si="15"/>
        <v>361180.79789048334</v>
      </c>
      <c r="AL68" s="5">
        <f t="shared" si="16"/>
        <v>10290.163958880015</v>
      </c>
      <c r="AM68" s="5">
        <f t="shared" si="17"/>
        <v>49039.81256214554</v>
      </c>
      <c r="AN68" s="5">
        <f t="shared" si="18"/>
        <v>3208765.2002481697</v>
      </c>
      <c r="AO68" s="5">
        <f>VLOOKUP(A68,'Base Cost'!$A$5:$AF$348,32,FALSE)</f>
        <v>134654.69633283696</v>
      </c>
    </row>
    <row r="69" spans="1:41" x14ac:dyDescent="0.25">
      <c r="A69" t="s">
        <v>219</v>
      </c>
      <c r="B69" t="s">
        <v>1885</v>
      </c>
      <c r="C69" t="s">
        <v>80</v>
      </c>
      <c r="D69" s="12" t="s">
        <v>1088</v>
      </c>
      <c r="E69" s="5">
        <v>1839048.55</v>
      </c>
      <c r="F69" s="5">
        <v>145475.44</v>
      </c>
      <c r="G69" s="5">
        <v>287129.43</v>
      </c>
      <c r="H69" s="5">
        <v>44399.06</v>
      </c>
      <c r="I69" s="5">
        <v>49232.480000000003</v>
      </c>
      <c r="J69" s="5">
        <f>VLOOKUP(A69,'Detail SFPR'!$A$5:$E$347,5,FALSE)</f>
        <v>2059870.8828718793</v>
      </c>
      <c r="K69" s="5">
        <f>VLOOKUP(A69,'Detail SFPR'!$A$5:$F$347,6,FALSE)</f>
        <v>151452.44</v>
      </c>
      <c r="L69" s="5">
        <f>VLOOKUP(A69,'Detail SFPR'!$A$5:$G$347,7,FALSE)</f>
        <v>293229.99160000001</v>
      </c>
      <c r="M69" s="5">
        <f>VLOOKUP(A69,'Detail SFPR'!$A$5:$H$347,8,FALSE)</f>
        <v>113430.73186924163</v>
      </c>
      <c r="N69" s="5">
        <f>VLOOKUP(A69,'Detail SFPR'!$A$5:$I$347,9,FALSE)</f>
        <v>35503.384909233457</v>
      </c>
      <c r="O69" s="5">
        <f t="shared" si="19"/>
        <v>147222.24932568186</v>
      </c>
      <c r="P69" s="5">
        <f t="shared" si="20"/>
        <v>3984.8658999999998</v>
      </c>
      <c r="Q69" s="5">
        <f t="shared" si="21"/>
        <v>4067.2444187200099</v>
      </c>
      <c r="R69" s="5">
        <f t="shared" si="22"/>
        <v>46023.415635223391</v>
      </c>
      <c r="S69" s="5">
        <f t="shared" si="23"/>
        <v>-9153.1876970140565</v>
      </c>
      <c r="T69" s="5">
        <f t="shared" si="24"/>
        <v>2365284.96</v>
      </c>
      <c r="U69" s="5">
        <f t="shared" si="25"/>
        <v>2653487.4312503543</v>
      </c>
      <c r="V69" s="5">
        <f t="shared" si="26"/>
        <v>192144.58758261122</v>
      </c>
      <c r="W69" s="5">
        <f t="shared" ref="W69:W132" si="28">MIN(U69,(T69+V69))</f>
        <v>2557429.547582611</v>
      </c>
      <c r="X69" s="5">
        <f>VLOOKUP(A69,'Detail SFPR'!$A$5:$M$347,13,FALSE)</f>
        <v>0</v>
      </c>
      <c r="Y69" s="5">
        <f>VLOOKUP(A69,'Detail SFPR'!A:W,23,FALSE)</f>
        <v>162596.72520000002</v>
      </c>
      <c r="Z69" s="5">
        <f>VLOOKUP(A69,'Detail SFPR'!$A$5:$S$347,19,FALSE)</f>
        <v>0</v>
      </c>
      <c r="AA69" s="5">
        <f>VLOOKUP(A69,'Detail SFPR'!$A$5:$T$347,20,FALSE)</f>
        <v>248126.36799511753</v>
      </c>
      <c r="AB69" s="5">
        <f t="shared" si="27"/>
        <v>2968152.6407777285</v>
      </c>
      <c r="AC69" s="5">
        <v>0</v>
      </c>
      <c r="AD69" s="5">
        <v>0</v>
      </c>
      <c r="AE69" s="5">
        <f t="shared" ref="AE69:AE132" si="29">AC69+AD69</f>
        <v>0</v>
      </c>
      <c r="AF69" s="5">
        <f t="shared" ref="AF69:AF132" si="30">AB69+AE69</f>
        <v>2968152.6407777285</v>
      </c>
      <c r="AG69" s="5">
        <f t="shared" ref="AG69:AG132" si="31">IF(U69&lt;(T69+V69),J69,(E69+O69))</f>
        <v>1986270.799325682</v>
      </c>
      <c r="AH69">
        <v>0</v>
      </c>
      <c r="AI69" s="5">
        <f t="shared" ref="AI69:AI132" si="32">IF(U69&lt;(T69+V69),J69,(E69+O69))</f>
        <v>1986270.799325682</v>
      </c>
      <c r="AJ69" s="5">
        <f t="shared" ref="AJ69:AJ132" si="33">IF(U69&lt;(T69+V69),K69,(F69+P69))</f>
        <v>149460.30590000001</v>
      </c>
      <c r="AK69" s="5">
        <f t="shared" ref="AK69:AK132" si="34">IF(U69&lt;(T69+V69),L69,(G69+Q69))</f>
        <v>291196.67441872001</v>
      </c>
      <c r="AL69" s="5">
        <f t="shared" ref="AL69:AL132" si="35">IF(U69&lt;(T69+V69),M69,(H69+R69))</f>
        <v>90422.475635223382</v>
      </c>
      <c r="AM69" s="5">
        <f t="shared" ref="AM69:AM132" si="36">IF(U69&lt;(T69+V69),N69,(I69+S69))</f>
        <v>40079.292302985945</v>
      </c>
      <c r="AN69" s="5">
        <f t="shared" ref="AN69:AN132" si="37">AI69+AJ69+AK69+AL69+AM69</f>
        <v>2557429.5475826114</v>
      </c>
      <c r="AO69" s="5">
        <f>VLOOKUP(A69,'Base Cost'!$A$5:$AF$348,32,FALSE)</f>
        <v>100799.61555056983</v>
      </c>
    </row>
    <row r="70" spans="1:41" x14ac:dyDescent="0.25">
      <c r="A70" t="s">
        <v>221</v>
      </c>
      <c r="B70" t="s">
        <v>222</v>
      </c>
      <c r="C70" t="s">
        <v>68</v>
      </c>
      <c r="D70" s="12" t="s">
        <v>1088</v>
      </c>
      <c r="E70" s="5">
        <v>3845503.36</v>
      </c>
      <c r="F70" s="5">
        <v>552005.37</v>
      </c>
      <c r="G70" s="5">
        <v>459878.19</v>
      </c>
      <c r="H70" s="5">
        <v>2272</v>
      </c>
      <c r="I70" s="5">
        <v>0</v>
      </c>
      <c r="J70" s="5">
        <f>VLOOKUP(A70,'Detail SFPR'!$A$5:$E$347,5,FALSE)</f>
        <v>4830488.8191017108</v>
      </c>
      <c r="K70" s="5">
        <f>VLOOKUP(A70,'Detail SFPR'!$A$5:$F$347,6,FALSE)</f>
        <v>577090.07999999996</v>
      </c>
      <c r="L70" s="5">
        <f>VLOOKUP(A70,'Detail SFPR'!$A$5:$G$347,7,FALSE)</f>
        <v>689766.83865000017</v>
      </c>
      <c r="M70" s="5">
        <f>VLOOKUP(A70,'Detail SFPR'!$A$5:$H$347,8,FALSE)</f>
        <v>0</v>
      </c>
      <c r="N70" s="5">
        <f>VLOOKUP(A70,'Detail SFPR'!$A$5:$I$347,9,FALSE)</f>
        <v>0</v>
      </c>
      <c r="O70" s="5">
        <f t="shared" ref="O70:O133" si="38">(J70-E70)*$O$3</f>
        <v>656689.80558311066</v>
      </c>
      <c r="P70" s="5">
        <f t="shared" ref="P70:P133" si="39">(K70-F70)*$O$3</f>
        <v>16723.976156999976</v>
      </c>
      <c r="Q70" s="5">
        <f t="shared" ref="Q70:Q133" si="40">(L70-G70)*$O$3</f>
        <v>153266.76205495509</v>
      </c>
      <c r="R70" s="5">
        <f t="shared" ref="R70:R133" si="41">(M70-H70)*$O$3</f>
        <v>-1514.7423999999999</v>
      </c>
      <c r="S70" s="5">
        <f t="shared" ref="S70:S133" si="42">(N70-I70)*$O$3</f>
        <v>0</v>
      </c>
      <c r="T70" s="5">
        <f t="shared" ref="T70:T133" si="43">E70+F70+G70+H70+I70</f>
        <v>4859658.92</v>
      </c>
      <c r="U70" s="5">
        <f t="shared" ref="U70:U133" si="44">J70+K70+L70+M70+N70</f>
        <v>6097345.7377517112</v>
      </c>
      <c r="V70" s="5">
        <f t="shared" ref="V70:V133" si="45">O70+P70+Q70+R70+S70</f>
        <v>825165.80139506573</v>
      </c>
      <c r="W70" s="5">
        <f t="shared" si="28"/>
        <v>5684824.721395066</v>
      </c>
      <c r="X70" s="5">
        <f>VLOOKUP(A70,'Detail SFPR'!$A$5:$M$347,13,FALSE)</f>
        <v>0</v>
      </c>
      <c r="Y70" s="5">
        <f>VLOOKUP(A70,'Detail SFPR'!A:W,23,FALSE)</f>
        <v>382477.34655000002</v>
      </c>
      <c r="Z70" s="5">
        <f>VLOOKUP(A70,'Detail SFPR'!$A$5:$S$347,19,FALSE)</f>
        <v>0</v>
      </c>
      <c r="AA70" s="5">
        <f>VLOOKUP(A70,'Detail SFPR'!$A$5:$T$347,20,FALSE)</f>
        <v>583669.28806916345</v>
      </c>
      <c r="AB70" s="5">
        <f t="shared" ref="AB70:AB133" si="46">W70+X70+Z70+AA70+Y70</f>
        <v>6650971.3560142294</v>
      </c>
      <c r="AC70" s="5">
        <v>0</v>
      </c>
      <c r="AD70" s="5">
        <v>0</v>
      </c>
      <c r="AE70" s="5">
        <f t="shared" si="29"/>
        <v>0</v>
      </c>
      <c r="AF70" s="5">
        <f t="shared" si="30"/>
        <v>6650971.3560142294</v>
      </c>
      <c r="AG70" s="5">
        <f t="shared" si="31"/>
        <v>4502193.1655831104</v>
      </c>
      <c r="AH70">
        <v>0</v>
      </c>
      <c r="AI70" s="5">
        <f t="shared" si="32"/>
        <v>4502193.1655831104</v>
      </c>
      <c r="AJ70" s="5">
        <f t="shared" si="33"/>
        <v>568729.34615699993</v>
      </c>
      <c r="AK70" s="5">
        <f t="shared" si="34"/>
        <v>613144.95205495507</v>
      </c>
      <c r="AL70" s="5">
        <f t="shared" si="35"/>
        <v>757.25760000000014</v>
      </c>
      <c r="AM70" s="5">
        <f t="shared" si="36"/>
        <v>0</v>
      </c>
      <c r="AN70" s="5">
        <f t="shared" si="37"/>
        <v>5684824.721395066</v>
      </c>
      <c r="AO70" s="5">
        <f>VLOOKUP(A70,'Base Cost'!$A$5:$AF$348,32,FALSE)</f>
        <v>229185.62959390381</v>
      </c>
    </row>
    <row r="71" spans="1:41" x14ac:dyDescent="0.25">
      <c r="A71" t="s">
        <v>223</v>
      </c>
      <c r="B71" t="s">
        <v>224</v>
      </c>
      <c r="C71" t="s">
        <v>108</v>
      </c>
      <c r="D71" s="12" t="s">
        <v>1088</v>
      </c>
      <c r="E71" s="5">
        <v>3133715.81</v>
      </c>
      <c r="F71" s="5">
        <v>546005.89</v>
      </c>
      <c r="G71" s="5">
        <v>346021.61</v>
      </c>
      <c r="H71" s="5">
        <v>32853.120000000003</v>
      </c>
      <c r="I71" s="5">
        <v>0</v>
      </c>
      <c r="J71" s="5">
        <f>VLOOKUP(A71,'Detail SFPR'!$A$5:$E$347,5,FALSE)</f>
        <v>3925608.1724900464</v>
      </c>
      <c r="K71" s="5">
        <f>VLOOKUP(A71,'Detail SFPR'!$A$5:$F$347,6,FALSE)</f>
        <v>681780</v>
      </c>
      <c r="L71" s="5">
        <f>VLOOKUP(A71,'Detail SFPR'!$A$5:$G$347,7,FALSE)</f>
        <v>557121.29947222257</v>
      </c>
      <c r="M71" s="5">
        <f>VLOOKUP(A71,'Detail SFPR'!$A$5:$H$347,8,FALSE)</f>
        <v>59186.703484344893</v>
      </c>
      <c r="N71" s="5">
        <f>VLOOKUP(A71,'Detail SFPR'!$A$5:$I$347,9,FALSE)</f>
        <v>0</v>
      </c>
      <c r="O71" s="5">
        <f t="shared" si="38"/>
        <v>527954.63807211386</v>
      </c>
      <c r="P71" s="5">
        <f t="shared" si="39"/>
        <v>90520.599136999983</v>
      </c>
      <c r="Q71" s="5">
        <f t="shared" si="40"/>
        <v>140740.16297113078</v>
      </c>
      <c r="R71" s="5">
        <f t="shared" si="41"/>
        <v>17556.600109012736</v>
      </c>
      <c r="S71" s="5">
        <f t="shared" si="42"/>
        <v>0</v>
      </c>
      <c r="T71" s="5">
        <f t="shared" si="43"/>
        <v>4058596.43</v>
      </c>
      <c r="U71" s="5">
        <f t="shared" si="44"/>
        <v>5223696.1754466146</v>
      </c>
      <c r="V71" s="5">
        <f t="shared" si="45"/>
        <v>776772.00028925727</v>
      </c>
      <c r="W71" s="5">
        <f t="shared" si="28"/>
        <v>4835368.4302892573</v>
      </c>
      <c r="X71" s="5">
        <f>VLOOKUP(A71,'Detail SFPR'!$A$5:$M$347,13,FALSE)</f>
        <v>0</v>
      </c>
      <c r="Y71" s="5">
        <f>VLOOKUP(A71,'Detail SFPR'!A:W,23,FALSE)</f>
        <v>308925.08074999996</v>
      </c>
      <c r="Z71" s="5">
        <f>VLOOKUP(A71,'Detail SFPR'!$A$5:$S$347,19,FALSE)</f>
        <v>0</v>
      </c>
      <c r="AA71" s="5">
        <f>VLOOKUP(A71,'Detail SFPR'!$A$5:$T$347,20,FALSE)</f>
        <v>471426.82716893917</v>
      </c>
      <c r="AB71" s="5">
        <f t="shared" si="46"/>
        <v>5615720.3382081967</v>
      </c>
      <c r="AC71" s="5">
        <v>0</v>
      </c>
      <c r="AD71" s="5">
        <v>0</v>
      </c>
      <c r="AE71" s="5">
        <f t="shared" si="29"/>
        <v>0</v>
      </c>
      <c r="AF71" s="5">
        <f t="shared" si="30"/>
        <v>5615720.3382081967</v>
      </c>
      <c r="AG71" s="5">
        <f t="shared" si="31"/>
        <v>3661670.448072114</v>
      </c>
      <c r="AH71">
        <v>0</v>
      </c>
      <c r="AI71" s="5">
        <f t="shared" si="32"/>
        <v>3661670.448072114</v>
      </c>
      <c r="AJ71" s="5">
        <f t="shared" si="33"/>
        <v>636526.48913699994</v>
      </c>
      <c r="AK71" s="5">
        <f t="shared" si="34"/>
        <v>486761.77297113079</v>
      </c>
      <c r="AL71" s="5">
        <f t="shared" si="35"/>
        <v>50409.720109012735</v>
      </c>
      <c r="AM71" s="5">
        <f t="shared" si="36"/>
        <v>0</v>
      </c>
      <c r="AN71" s="5">
        <f t="shared" si="37"/>
        <v>4835368.4302892582</v>
      </c>
      <c r="AO71" s="5">
        <f>VLOOKUP(A71,'Base Cost'!$A$5:$AF$348,32,FALSE)</f>
        <v>185256.77389103547</v>
      </c>
    </row>
    <row r="72" spans="1:41" x14ac:dyDescent="0.25">
      <c r="A72" t="s">
        <v>225</v>
      </c>
      <c r="B72" t="s">
        <v>1886</v>
      </c>
      <c r="C72" t="s">
        <v>80</v>
      </c>
      <c r="D72" s="12" t="s">
        <v>1088</v>
      </c>
      <c r="E72" s="5">
        <v>1969602.97</v>
      </c>
      <c r="F72" s="5">
        <v>179275.49</v>
      </c>
      <c r="G72" s="5">
        <v>302521.12</v>
      </c>
      <c r="H72" s="5">
        <v>0</v>
      </c>
      <c r="I72" s="5">
        <v>61057.919999999998</v>
      </c>
      <c r="J72" s="5">
        <f>VLOOKUP(A72,'Detail SFPR'!$A$5:$E$347,5,FALSE)</f>
        <v>1769247.281815538</v>
      </c>
      <c r="K72" s="5">
        <f>VLOOKUP(A72,'Detail SFPR'!$A$5:$F$347,6,FALSE)</f>
        <v>200000.47</v>
      </c>
      <c r="L72" s="5">
        <f>VLOOKUP(A72,'Detail SFPR'!$A$5:$G$347,7,FALSE)</f>
        <v>251827.58918333339</v>
      </c>
      <c r="M72" s="5">
        <f>VLOOKUP(A72,'Detail SFPR'!$A$5:$H$347,8,FALSE)</f>
        <v>0</v>
      </c>
      <c r="N72" s="5">
        <f>VLOOKUP(A72,'Detail SFPR'!$A$5:$I$347,9,FALSE)</f>
        <v>78226.138550773438</v>
      </c>
      <c r="O72" s="5">
        <f t="shared" si="38"/>
        <v>-133577.13731258083</v>
      </c>
      <c r="P72" s="5">
        <f t="shared" si="39"/>
        <v>13817.344166000006</v>
      </c>
      <c r="Q72" s="5">
        <f t="shared" si="40"/>
        <v>-33797.376995471626</v>
      </c>
      <c r="R72" s="5">
        <f t="shared" si="41"/>
        <v>0</v>
      </c>
      <c r="S72" s="5">
        <f t="shared" si="42"/>
        <v>11446.051307800652</v>
      </c>
      <c r="T72" s="5">
        <f t="shared" si="43"/>
        <v>2512457.5</v>
      </c>
      <c r="U72" s="5">
        <f t="shared" si="44"/>
        <v>2299301.4795496445</v>
      </c>
      <c r="V72" s="5">
        <f t="shared" si="45"/>
        <v>-142111.1188342518</v>
      </c>
      <c r="W72" s="5">
        <f t="shared" si="28"/>
        <v>2299301.4795496445</v>
      </c>
      <c r="X72" s="5">
        <f>VLOOKUP(A72,'Detail SFPR'!$A$5:$M$347,13,FALSE)</f>
        <v>0</v>
      </c>
      <c r="Y72" s="5">
        <f>VLOOKUP(A72,'Detail SFPR'!A:W,23,FALSE)</f>
        <v>139638.99495000002</v>
      </c>
      <c r="Z72" s="5">
        <f>VLOOKUP(A72,'Detail SFPR'!$A$5:$S$347,19,FALSE)</f>
        <v>0</v>
      </c>
      <c r="AA72" s="5">
        <f>VLOOKUP(A72,'Detail SFPR'!$A$5:$T$347,20,FALSE)</f>
        <v>213092.3399890963</v>
      </c>
      <c r="AB72" s="5">
        <f t="shared" si="46"/>
        <v>2652032.8144887411</v>
      </c>
      <c r="AC72" s="5">
        <v>0</v>
      </c>
      <c r="AD72" s="5">
        <v>0</v>
      </c>
      <c r="AE72" s="5">
        <f t="shared" si="29"/>
        <v>0</v>
      </c>
      <c r="AF72" s="5">
        <f t="shared" si="30"/>
        <v>2652032.8144887411</v>
      </c>
      <c r="AG72" s="5">
        <f t="shared" si="31"/>
        <v>1769247.281815538</v>
      </c>
      <c r="AH72">
        <v>0</v>
      </c>
      <c r="AI72" s="5">
        <f t="shared" si="32"/>
        <v>1769247.281815538</v>
      </c>
      <c r="AJ72" s="5">
        <f t="shared" si="33"/>
        <v>200000.47</v>
      </c>
      <c r="AK72" s="5">
        <f t="shared" si="34"/>
        <v>251827.58918333339</v>
      </c>
      <c r="AL72" s="5">
        <f t="shared" si="35"/>
        <v>0</v>
      </c>
      <c r="AM72" s="5">
        <f t="shared" si="36"/>
        <v>78226.138550773438</v>
      </c>
      <c r="AN72" s="5">
        <f t="shared" si="37"/>
        <v>2299301.4795496445</v>
      </c>
      <c r="AO72" s="5">
        <f>VLOOKUP(A72,'Base Cost'!$A$5:$AF$348,32,FALSE)</f>
        <v>89774.983999470001</v>
      </c>
    </row>
    <row r="73" spans="1:41" x14ac:dyDescent="0.25">
      <c r="A73" t="s">
        <v>227</v>
      </c>
      <c r="B73" t="s">
        <v>228</v>
      </c>
      <c r="C73" t="s">
        <v>93</v>
      </c>
      <c r="D73" s="12" t="s">
        <v>1088</v>
      </c>
      <c r="E73" s="5">
        <v>1676690.53</v>
      </c>
      <c r="F73" s="5">
        <v>90618.48</v>
      </c>
      <c r="G73" s="5">
        <v>141298.15</v>
      </c>
      <c r="H73" s="5">
        <v>217809.69</v>
      </c>
      <c r="I73" s="5">
        <v>0</v>
      </c>
      <c r="J73" s="5">
        <f>VLOOKUP(A73,'Detail SFPR'!$A$5:$E$347,5,FALSE)</f>
        <v>2594664.5206340342</v>
      </c>
      <c r="K73" s="5">
        <f>VLOOKUP(A73,'Detail SFPR'!$A$5:$F$347,6,FALSE)</f>
        <v>143868.56</v>
      </c>
      <c r="L73" s="5">
        <f>VLOOKUP(A73,'Detail SFPR'!$A$5:$G$347,7,FALSE)</f>
        <v>367379.37814997626</v>
      </c>
      <c r="M73" s="5">
        <f>VLOOKUP(A73,'Detail SFPR'!$A$5:$H$347,8,FALSE)</f>
        <v>324485.26810287382</v>
      </c>
      <c r="N73" s="5">
        <f>VLOOKUP(A73,'Detail SFPR'!$A$5:$I$347,9,FALSE)</f>
        <v>0</v>
      </c>
      <c r="O73" s="5">
        <f t="shared" si="38"/>
        <v>612013.25955571048</v>
      </c>
      <c r="P73" s="5">
        <f t="shared" si="39"/>
        <v>35501.828335999999</v>
      </c>
      <c r="Q73" s="5">
        <f t="shared" si="40"/>
        <v>150728.35480758917</v>
      </c>
      <c r="R73" s="5">
        <f t="shared" si="41"/>
        <v>71120.607921185961</v>
      </c>
      <c r="S73" s="5">
        <f t="shared" si="42"/>
        <v>0</v>
      </c>
      <c r="T73" s="5">
        <f t="shared" si="43"/>
        <v>2126416.85</v>
      </c>
      <c r="U73" s="5">
        <f t="shared" si="44"/>
        <v>3430397.7268868843</v>
      </c>
      <c r="V73" s="5">
        <f t="shared" si="45"/>
        <v>869364.05062048556</v>
      </c>
      <c r="W73" s="5">
        <f t="shared" si="28"/>
        <v>2995780.9006204857</v>
      </c>
      <c r="X73" s="5">
        <f>VLOOKUP(A73,'Detail SFPR'!$A$5:$M$347,13,FALSE)</f>
        <v>0</v>
      </c>
      <c r="Y73" s="5">
        <f>VLOOKUP(A73,'Detail SFPR'!A:W,23,FALSE)</f>
        <v>204467.00819999998</v>
      </c>
      <c r="Z73" s="5">
        <f>VLOOKUP(A73,'Detail SFPR'!$A$5:$S$347,19,FALSE)</f>
        <v>0</v>
      </c>
      <c r="AA73" s="5">
        <f>VLOOKUP(A73,'Detail SFPR'!$A$5:$T$347,20,FALSE)</f>
        <v>312021.38946580648</v>
      </c>
      <c r="AB73" s="5">
        <f t="shared" si="46"/>
        <v>3512269.2982862922</v>
      </c>
      <c r="AC73" s="5">
        <v>0</v>
      </c>
      <c r="AD73" s="5">
        <v>0</v>
      </c>
      <c r="AE73" s="5">
        <f t="shared" si="29"/>
        <v>0</v>
      </c>
      <c r="AF73" s="5">
        <f t="shared" si="30"/>
        <v>3512269.2982862922</v>
      </c>
      <c r="AG73" s="5">
        <f t="shared" si="31"/>
        <v>2288703.7895557107</v>
      </c>
      <c r="AH73">
        <v>0</v>
      </c>
      <c r="AI73" s="5">
        <f t="shared" si="32"/>
        <v>2288703.7895557107</v>
      </c>
      <c r="AJ73" s="5">
        <f t="shared" si="33"/>
        <v>126120.30833599999</v>
      </c>
      <c r="AK73" s="5">
        <f t="shared" si="34"/>
        <v>292026.50480758917</v>
      </c>
      <c r="AL73" s="5">
        <f t="shared" si="35"/>
        <v>288930.29792118596</v>
      </c>
      <c r="AM73" s="5">
        <f t="shared" si="36"/>
        <v>0</v>
      </c>
      <c r="AN73" s="5">
        <f t="shared" si="37"/>
        <v>2995780.9006204857</v>
      </c>
      <c r="AO73" s="5">
        <f>VLOOKUP(A73,'Base Cost'!$A$5:$AF$348,32,FALSE)</f>
        <v>115952.53286338734</v>
      </c>
    </row>
    <row r="74" spans="1:41" x14ac:dyDescent="0.25">
      <c r="A74" t="s">
        <v>231</v>
      </c>
      <c r="B74" t="s">
        <v>232</v>
      </c>
      <c r="C74" t="s">
        <v>93</v>
      </c>
      <c r="D74" s="12" t="s">
        <v>1088</v>
      </c>
      <c r="E74" s="5">
        <v>779296.43</v>
      </c>
      <c r="F74" s="5">
        <v>78619.69</v>
      </c>
      <c r="G74" s="5">
        <v>111425.57</v>
      </c>
      <c r="H74" s="5">
        <v>0</v>
      </c>
      <c r="I74" s="5">
        <v>0</v>
      </c>
      <c r="J74" s="5">
        <f>VLOOKUP(A74,'Detail SFPR'!$A$5:$E$347,5,FALSE)</f>
        <v>1017332.2872894363</v>
      </c>
      <c r="K74" s="5">
        <f>VLOOKUP(A74,'Detail SFPR'!$A$5:$F$347,6,FALSE)</f>
        <v>247663.43868640892</v>
      </c>
      <c r="L74" s="5">
        <f>VLOOKUP(A74,'Detail SFPR'!$A$5:$G$347,7,FALSE)</f>
        <v>136464.75266041499</v>
      </c>
      <c r="M74" s="5">
        <f>VLOOKUP(A74,'Detail SFPR'!$A$5:$H$347,8,FALSE)</f>
        <v>0</v>
      </c>
      <c r="N74" s="5">
        <f>VLOOKUP(A74,'Detail SFPR'!$A$5:$I$347,9,FALSE)</f>
        <v>0</v>
      </c>
      <c r="O74" s="5">
        <f t="shared" si="38"/>
        <v>158698.50605486715</v>
      </c>
      <c r="P74" s="5">
        <f t="shared" si="39"/>
        <v>112701.46724922882</v>
      </c>
      <c r="Q74" s="5">
        <f t="shared" si="40"/>
        <v>16693.623079698667</v>
      </c>
      <c r="R74" s="5">
        <f t="shared" si="41"/>
        <v>0</v>
      </c>
      <c r="S74" s="5">
        <f t="shared" si="42"/>
        <v>0</v>
      </c>
      <c r="T74" s="5">
        <f t="shared" si="43"/>
        <v>969341.69000000018</v>
      </c>
      <c r="U74" s="5">
        <f t="shared" si="44"/>
        <v>1401460.4786362601</v>
      </c>
      <c r="V74" s="5">
        <f t="shared" si="45"/>
        <v>288093.59638379462</v>
      </c>
      <c r="W74" s="5">
        <f t="shared" si="28"/>
        <v>1257435.2863837949</v>
      </c>
      <c r="X74" s="5">
        <f>VLOOKUP(A74,'Detail SFPR'!$A$5:$M$347,13,FALSE)</f>
        <v>0</v>
      </c>
      <c r="Y74" s="5">
        <f>VLOOKUP(A74,'Detail SFPR'!A:W,23,FALSE)</f>
        <v>86380.072999999989</v>
      </c>
      <c r="Z74" s="5">
        <f>VLOOKUP(A74,'Detail SFPR'!$A$5:$S$347,19,FALSE)</f>
        <v>0</v>
      </c>
      <c r="AA74" s="5">
        <f>VLOOKUP(A74,'Detail SFPR'!$A$5:$T$347,20,FALSE)</f>
        <v>131817.9917478628</v>
      </c>
      <c r="AB74" s="5">
        <f t="shared" si="46"/>
        <v>1475633.3511316578</v>
      </c>
      <c r="AC74" s="5">
        <v>0</v>
      </c>
      <c r="AD74" s="5">
        <v>0</v>
      </c>
      <c r="AE74" s="5">
        <f t="shared" si="29"/>
        <v>0</v>
      </c>
      <c r="AF74" s="5">
        <f t="shared" si="30"/>
        <v>1475633.3511316578</v>
      </c>
      <c r="AG74" s="5">
        <f t="shared" si="31"/>
        <v>937994.93605486723</v>
      </c>
      <c r="AH74">
        <v>0</v>
      </c>
      <c r="AI74" s="5">
        <f t="shared" si="32"/>
        <v>937994.93605486723</v>
      </c>
      <c r="AJ74" s="5">
        <f t="shared" si="33"/>
        <v>191321.15724922883</v>
      </c>
      <c r="AK74" s="5">
        <f t="shared" si="34"/>
        <v>128119.19307969867</v>
      </c>
      <c r="AL74" s="5">
        <f t="shared" si="35"/>
        <v>0</v>
      </c>
      <c r="AM74" s="5">
        <f t="shared" si="36"/>
        <v>0</v>
      </c>
      <c r="AN74" s="5">
        <f t="shared" si="37"/>
        <v>1257435.2863837946</v>
      </c>
      <c r="AO74" s="5">
        <f>VLOOKUP(A74,'Base Cost'!$A$5:$AF$348,32,FALSE)</f>
        <v>51203.524345966056</v>
      </c>
    </row>
    <row r="75" spans="1:41" x14ac:dyDescent="0.25">
      <c r="A75" t="s">
        <v>233</v>
      </c>
      <c r="B75" t="s">
        <v>234</v>
      </c>
      <c r="C75" t="s">
        <v>80</v>
      </c>
      <c r="D75" s="12" t="s">
        <v>1088</v>
      </c>
      <c r="E75" s="5">
        <v>867745.65</v>
      </c>
      <c r="F75" s="5">
        <v>96673.67</v>
      </c>
      <c r="G75" s="5">
        <v>124173.23</v>
      </c>
      <c r="H75" s="5">
        <v>0</v>
      </c>
      <c r="I75" s="5">
        <v>0</v>
      </c>
      <c r="J75" s="5">
        <f>VLOOKUP(A75,'Detail SFPR'!$A$5:$E$347,5,FALSE)</f>
        <v>620051.46189819789</v>
      </c>
      <c r="K75" s="5">
        <f>VLOOKUP(A75,'Detail SFPR'!$A$5:$F$347,6,FALSE)</f>
        <v>119668.02</v>
      </c>
      <c r="L75" s="5">
        <f>VLOOKUP(A75,'Detail SFPR'!$A$5:$G$347,7,FALSE)</f>
        <v>87294.216569012016</v>
      </c>
      <c r="M75" s="5">
        <f>VLOOKUP(A75,'Detail SFPR'!$A$5:$H$347,8,FALSE)</f>
        <v>0</v>
      </c>
      <c r="N75" s="5">
        <f>VLOOKUP(A75,'Detail SFPR'!$A$5:$I$347,9,FALSE)</f>
        <v>0</v>
      </c>
      <c r="O75" s="5">
        <f t="shared" si="38"/>
        <v>-165137.71520747148</v>
      </c>
      <c r="P75" s="5">
        <f t="shared" si="39"/>
        <v>15330.333145000002</v>
      </c>
      <c r="Q75" s="5">
        <f t="shared" si="40"/>
        <v>-24587.238254439686</v>
      </c>
      <c r="R75" s="5">
        <f t="shared" si="41"/>
        <v>0</v>
      </c>
      <c r="S75" s="5">
        <f t="shared" si="42"/>
        <v>0</v>
      </c>
      <c r="T75" s="5">
        <f t="shared" si="43"/>
        <v>1088592.55</v>
      </c>
      <c r="U75" s="5">
        <f t="shared" si="44"/>
        <v>827013.69846720994</v>
      </c>
      <c r="V75" s="5">
        <f t="shared" si="45"/>
        <v>-174394.62031691117</v>
      </c>
      <c r="W75" s="5">
        <f t="shared" si="28"/>
        <v>827013.69846720994</v>
      </c>
      <c r="X75" s="5">
        <f>VLOOKUP(A75,'Detail SFPR'!$A$5:$M$347,13,FALSE)</f>
        <v>0</v>
      </c>
      <c r="Y75" s="5">
        <f>VLOOKUP(A75,'Detail SFPR'!A:W,23,FALSE)</f>
        <v>52668.979350000001</v>
      </c>
      <c r="Z75" s="5">
        <f>VLOOKUP(A75,'Detail SFPR'!$A$5:$S$347,19,FALSE)</f>
        <v>0</v>
      </c>
      <c r="AA75" s="5">
        <f>VLOOKUP(A75,'Detail SFPR'!$A$5:$T$347,20,FALSE)</f>
        <v>80374.082172015042</v>
      </c>
      <c r="AB75" s="5">
        <f t="shared" si="46"/>
        <v>960056.75998922496</v>
      </c>
      <c r="AC75" s="5">
        <v>0</v>
      </c>
      <c r="AD75" s="5">
        <v>0</v>
      </c>
      <c r="AE75" s="5">
        <f t="shared" si="29"/>
        <v>0</v>
      </c>
      <c r="AF75" s="5">
        <f t="shared" si="30"/>
        <v>960056.75998922496</v>
      </c>
      <c r="AG75" s="5">
        <f t="shared" si="31"/>
        <v>620051.46189819789</v>
      </c>
      <c r="AH75">
        <v>0</v>
      </c>
      <c r="AI75" s="5">
        <f t="shared" si="32"/>
        <v>620051.46189819789</v>
      </c>
      <c r="AJ75" s="5">
        <f t="shared" si="33"/>
        <v>119668.02</v>
      </c>
      <c r="AK75" s="5">
        <f t="shared" si="34"/>
        <v>87294.216569012016</v>
      </c>
      <c r="AL75" s="5">
        <f t="shared" si="35"/>
        <v>0</v>
      </c>
      <c r="AM75" s="5">
        <f t="shared" si="36"/>
        <v>0</v>
      </c>
      <c r="AN75" s="5">
        <f t="shared" si="37"/>
        <v>827013.69846720994</v>
      </c>
      <c r="AO75" s="5">
        <f>VLOOKUP(A75,'Base Cost'!$A$5:$AF$348,32,FALSE)</f>
        <v>33861.291970110004</v>
      </c>
    </row>
    <row r="76" spans="1:41" x14ac:dyDescent="0.25">
      <c r="A76" t="s">
        <v>235</v>
      </c>
      <c r="B76" t="s">
        <v>1887</v>
      </c>
      <c r="C76" t="s">
        <v>93</v>
      </c>
      <c r="D76" s="12" t="s">
        <v>1088</v>
      </c>
      <c r="E76" s="5">
        <v>1160429.44</v>
      </c>
      <c r="F76" s="5">
        <v>416801.21</v>
      </c>
      <c r="G76" s="5">
        <v>161414.67000000001</v>
      </c>
      <c r="H76" s="5">
        <v>51736.82</v>
      </c>
      <c r="I76" s="5">
        <v>81977.649999999994</v>
      </c>
      <c r="J76" s="5">
        <f>VLOOKUP(A76,'Detail SFPR'!$A$5:$E$347,5,FALSE)</f>
        <v>1229917.6947487947</v>
      </c>
      <c r="K76" s="5">
        <f>VLOOKUP(A76,'Detail SFPR'!$A$5:$F$347,6,FALSE)</f>
        <v>96039.26</v>
      </c>
      <c r="L76" s="5">
        <f>VLOOKUP(A76,'Detail SFPR'!$A$5:$G$347,7,FALSE)</f>
        <v>165273.07568038619</v>
      </c>
      <c r="M76" s="5">
        <f>VLOOKUP(A76,'Detail SFPR'!$A$5:$H$347,8,FALSE)</f>
        <v>109740.78259911417</v>
      </c>
      <c r="N76" s="5">
        <f>VLOOKUP(A76,'Detail SFPR'!$A$5:$I$347,9,FALSE)</f>
        <v>64176.571261926721</v>
      </c>
      <c r="O76" s="5">
        <f t="shared" si="38"/>
        <v>46327.819441021435</v>
      </c>
      <c r="P76" s="5">
        <f t="shared" si="39"/>
        <v>-213851.992065</v>
      </c>
      <c r="Q76" s="5">
        <f t="shared" si="40"/>
        <v>2572.3990671134625</v>
      </c>
      <c r="R76" s="5">
        <f t="shared" si="41"/>
        <v>38671.241864829419</v>
      </c>
      <c r="S76" s="5">
        <f t="shared" si="42"/>
        <v>-11867.979194673449</v>
      </c>
      <c r="T76" s="5">
        <f t="shared" si="43"/>
        <v>1872359.7899999998</v>
      </c>
      <c r="U76" s="5">
        <f t="shared" si="44"/>
        <v>1665147.3842902218</v>
      </c>
      <c r="V76" s="5">
        <f t="shared" si="45"/>
        <v>-138148.51088670915</v>
      </c>
      <c r="W76" s="5">
        <f t="shared" si="28"/>
        <v>1665147.3842902218</v>
      </c>
      <c r="X76" s="5">
        <f>VLOOKUP(A76,'Detail SFPR'!$A$5:$M$347,13,FALSE)</f>
        <v>0</v>
      </c>
      <c r="Y76" s="5">
        <f>VLOOKUP(A76,'Detail SFPR'!A:W,23,FALSE)</f>
        <v>94795.325949999999</v>
      </c>
      <c r="Z76" s="5">
        <f>VLOOKUP(A76,'Detail SFPR'!$A$5:$S$347,19,FALSE)</f>
        <v>0</v>
      </c>
      <c r="AA76" s="5">
        <f>VLOOKUP(A76,'Detail SFPR'!$A$5:$T$347,20,FALSE)</f>
        <v>144659.86262610668</v>
      </c>
      <c r="AB76" s="5">
        <f t="shared" si="46"/>
        <v>1904602.5728663285</v>
      </c>
      <c r="AC76" s="5">
        <v>0</v>
      </c>
      <c r="AD76" s="5">
        <v>0</v>
      </c>
      <c r="AE76" s="5">
        <f t="shared" si="29"/>
        <v>0</v>
      </c>
      <c r="AF76" s="5">
        <f t="shared" si="30"/>
        <v>1904602.5728663285</v>
      </c>
      <c r="AG76" s="5">
        <f t="shared" si="31"/>
        <v>1229917.6947487947</v>
      </c>
      <c r="AH76">
        <v>0</v>
      </c>
      <c r="AI76" s="5">
        <f t="shared" si="32"/>
        <v>1229917.6947487947</v>
      </c>
      <c r="AJ76" s="5">
        <f t="shared" si="33"/>
        <v>96039.26</v>
      </c>
      <c r="AK76" s="5">
        <f t="shared" si="34"/>
        <v>165273.07568038619</v>
      </c>
      <c r="AL76" s="5">
        <f t="shared" si="35"/>
        <v>109740.78259911417</v>
      </c>
      <c r="AM76" s="5">
        <f t="shared" si="36"/>
        <v>64176.571261926721</v>
      </c>
      <c r="AN76" s="5">
        <f t="shared" si="37"/>
        <v>1665147.3842902218</v>
      </c>
      <c r="AO76" s="5">
        <f>VLOOKUP(A76,'Base Cost'!$A$5:$AF$348,32,FALSE)</f>
        <v>60944.644248069999</v>
      </c>
    </row>
    <row r="77" spans="1:41" x14ac:dyDescent="0.25">
      <c r="A77" t="s">
        <v>237</v>
      </c>
      <c r="B77" t="s">
        <v>1888</v>
      </c>
      <c r="C77" t="s">
        <v>239</v>
      </c>
      <c r="D77" s="12" t="s">
        <v>1088</v>
      </c>
      <c r="E77" s="5">
        <v>1544142.66</v>
      </c>
      <c r="F77" s="5">
        <v>285910.83</v>
      </c>
      <c r="G77" s="5">
        <v>90815.86</v>
      </c>
      <c r="H77" s="5">
        <v>0</v>
      </c>
      <c r="I77" s="5">
        <v>0</v>
      </c>
      <c r="J77" s="5">
        <f>VLOOKUP(A77,'Detail SFPR'!$A$5:$E$347,5,FALSE)</f>
        <v>1494407.1741077392</v>
      </c>
      <c r="K77" s="5">
        <f>VLOOKUP(A77,'Detail SFPR'!$A$5:$F$347,6,FALSE)</f>
        <v>356998.71</v>
      </c>
      <c r="L77" s="5">
        <f>VLOOKUP(A77,'Detail SFPR'!$A$5:$G$347,7,FALSE)</f>
        <v>211816.48208333337</v>
      </c>
      <c r="M77" s="5">
        <f>VLOOKUP(A77,'Detail SFPR'!$A$5:$H$347,8,FALSE)</f>
        <v>0</v>
      </c>
      <c r="N77" s="5">
        <f>VLOOKUP(A77,'Detail SFPR'!$A$5:$I$347,9,FALSE)</f>
        <v>0</v>
      </c>
      <c r="O77" s="5">
        <f t="shared" si="38"/>
        <v>-33158.648444370192</v>
      </c>
      <c r="P77" s="5">
        <f t="shared" si="39"/>
        <v>47394.289596000002</v>
      </c>
      <c r="Q77" s="5">
        <f t="shared" si="40"/>
        <v>80671.114742958351</v>
      </c>
      <c r="R77" s="5">
        <f t="shared" si="41"/>
        <v>0</v>
      </c>
      <c r="S77" s="5">
        <f t="shared" si="42"/>
        <v>0</v>
      </c>
      <c r="T77" s="5">
        <f t="shared" si="43"/>
        <v>1920869.35</v>
      </c>
      <c r="U77" s="5">
        <f t="shared" si="44"/>
        <v>2063222.3661910726</v>
      </c>
      <c r="V77" s="5">
        <f t="shared" si="45"/>
        <v>94906.755894588161</v>
      </c>
      <c r="W77" s="5">
        <f t="shared" si="28"/>
        <v>2015776.1058945882</v>
      </c>
      <c r="X77" s="5">
        <f>VLOOKUP(A77,'Detail SFPR'!$A$5:$M$347,13,FALSE)</f>
        <v>0</v>
      </c>
      <c r="Y77" s="5">
        <f>VLOOKUP(A77,'Detail SFPR'!A:W,23,FALSE)</f>
        <v>117452.74125000001</v>
      </c>
      <c r="Z77" s="5">
        <f>VLOOKUP(A77,'Detail SFPR'!$A$5:$S$347,19,FALSE)</f>
        <v>0</v>
      </c>
      <c r="AA77" s="5">
        <f>VLOOKUP(A77,'Detail SFPR'!$A$5:$T$347,20,FALSE)</f>
        <v>179235.6030638729</v>
      </c>
      <c r="AB77" s="5">
        <f t="shared" si="46"/>
        <v>2312464.4502084609</v>
      </c>
      <c r="AC77" s="5">
        <v>0</v>
      </c>
      <c r="AD77" s="5">
        <v>0</v>
      </c>
      <c r="AE77" s="5">
        <f t="shared" si="29"/>
        <v>0</v>
      </c>
      <c r="AF77" s="5">
        <f t="shared" si="30"/>
        <v>2312464.4502084609</v>
      </c>
      <c r="AG77" s="5">
        <f t="shared" si="31"/>
        <v>1510984.0115556298</v>
      </c>
      <c r="AH77">
        <v>0</v>
      </c>
      <c r="AI77" s="5">
        <f t="shared" si="32"/>
        <v>1510984.0115556298</v>
      </c>
      <c r="AJ77" s="5">
        <f t="shared" si="33"/>
        <v>333305.119596</v>
      </c>
      <c r="AK77" s="5">
        <f t="shared" si="34"/>
        <v>171486.97474295835</v>
      </c>
      <c r="AL77" s="5">
        <f t="shared" si="35"/>
        <v>0</v>
      </c>
      <c r="AM77" s="5">
        <f t="shared" si="36"/>
        <v>0</v>
      </c>
      <c r="AN77" s="5">
        <f t="shared" si="37"/>
        <v>2015776.1058945882</v>
      </c>
      <c r="AO77" s="5">
        <f>VLOOKUP(A77,'Base Cost'!$A$5:$AF$348,32,FALSE)</f>
        <v>76348.885964027737</v>
      </c>
    </row>
    <row r="78" spans="1:41" x14ac:dyDescent="0.25">
      <c r="A78" t="s">
        <v>240</v>
      </c>
      <c r="B78" t="s">
        <v>1889</v>
      </c>
      <c r="C78" t="s">
        <v>68</v>
      </c>
      <c r="D78" s="12" t="s">
        <v>1088</v>
      </c>
      <c r="E78" s="5">
        <v>1309718.7</v>
      </c>
      <c r="F78" s="5">
        <v>344024.27</v>
      </c>
      <c r="G78" s="5">
        <v>157182.21</v>
      </c>
      <c r="H78" s="5">
        <v>2272</v>
      </c>
      <c r="I78" s="5">
        <v>0</v>
      </c>
      <c r="J78" s="5">
        <f>VLOOKUP(A78,'Detail SFPR'!$A$5:$E$347,5,FALSE)</f>
        <v>1916839.1055139941</v>
      </c>
      <c r="K78" s="5">
        <f>VLOOKUP(A78,'Detail SFPR'!$A$5:$F$347,6,FALSE)</f>
        <v>417451.88</v>
      </c>
      <c r="L78" s="5">
        <f>VLOOKUP(A78,'Detail SFPR'!$A$5:$G$347,7,FALSE)</f>
        <v>272457.05978728452</v>
      </c>
      <c r="M78" s="5">
        <f>VLOOKUP(A78,'Detail SFPR'!$A$5:$H$347,8,FALSE)</f>
        <v>3899.1056910000007</v>
      </c>
      <c r="N78" s="5">
        <f>VLOOKUP(A78,'Detail SFPR'!$A$5:$I$347,9,FALSE)</f>
        <v>0</v>
      </c>
      <c r="O78" s="5">
        <f t="shared" si="38"/>
        <v>404767.17435617989</v>
      </c>
      <c r="P78" s="5">
        <f t="shared" si="39"/>
        <v>48954.187586999986</v>
      </c>
      <c r="Q78" s="5">
        <f t="shared" si="40"/>
        <v>76853.742353182592</v>
      </c>
      <c r="R78" s="5">
        <f t="shared" si="41"/>
        <v>1084.7913641897003</v>
      </c>
      <c r="S78" s="5">
        <f t="shared" si="42"/>
        <v>0</v>
      </c>
      <c r="T78" s="5">
        <f t="shared" si="43"/>
        <v>1813197.18</v>
      </c>
      <c r="U78" s="5">
        <f t="shared" si="44"/>
        <v>2610647.1509922785</v>
      </c>
      <c r="V78" s="5">
        <f t="shared" si="45"/>
        <v>531659.8956605522</v>
      </c>
      <c r="W78" s="5">
        <f t="shared" si="28"/>
        <v>2344857.0756605519</v>
      </c>
      <c r="X78" s="5">
        <f>VLOOKUP(A78,'Detail SFPR'!$A$5:$M$347,13,FALSE)</f>
        <v>0</v>
      </c>
      <c r="Y78" s="5">
        <f>VLOOKUP(A78,'Detail SFPR'!A:W,23,FALSE)</f>
        <v>151464.21355000001</v>
      </c>
      <c r="Z78" s="5">
        <f>VLOOKUP(A78,'Detail SFPR'!$A$5:$S$347,19,FALSE)</f>
        <v>0</v>
      </c>
      <c r="AA78" s="5">
        <f>VLOOKUP(A78,'Detail SFPR'!$A$5:$T$347,20,FALSE)</f>
        <v>231137.89741565086</v>
      </c>
      <c r="AB78" s="5">
        <f t="shared" si="46"/>
        <v>2727459.1866262029</v>
      </c>
      <c r="AC78" s="5">
        <v>0</v>
      </c>
      <c r="AD78" s="5">
        <v>0</v>
      </c>
      <c r="AE78" s="5">
        <f t="shared" si="29"/>
        <v>0</v>
      </c>
      <c r="AF78" s="5">
        <f t="shared" si="30"/>
        <v>2727459.1866262029</v>
      </c>
      <c r="AG78" s="5">
        <f t="shared" si="31"/>
        <v>1714485.87435618</v>
      </c>
      <c r="AH78">
        <v>0</v>
      </c>
      <c r="AI78" s="5">
        <f t="shared" si="32"/>
        <v>1714485.87435618</v>
      </c>
      <c r="AJ78" s="5">
        <f t="shared" si="33"/>
        <v>392978.45758699998</v>
      </c>
      <c r="AK78" s="5">
        <f t="shared" si="34"/>
        <v>234035.9523531826</v>
      </c>
      <c r="AL78" s="5">
        <f t="shared" si="35"/>
        <v>3356.7913641897003</v>
      </c>
      <c r="AM78" s="5">
        <f t="shared" si="36"/>
        <v>0</v>
      </c>
      <c r="AN78" s="5">
        <f t="shared" si="37"/>
        <v>2344857.0756605524</v>
      </c>
      <c r="AO78" s="5">
        <f>VLOOKUP(A78,'Base Cost'!$A$5:$AF$348,32,FALSE)</f>
        <v>87097.74412825238</v>
      </c>
    </row>
    <row r="79" spans="1:41" x14ac:dyDescent="0.25">
      <c r="A79" t="s">
        <v>242</v>
      </c>
      <c r="B79" t="s">
        <v>1890</v>
      </c>
      <c r="C79" t="s">
        <v>93</v>
      </c>
      <c r="D79" s="12" t="s">
        <v>1088</v>
      </c>
      <c r="E79" s="5">
        <v>2550286.56</v>
      </c>
      <c r="F79" s="5">
        <v>390984.33</v>
      </c>
      <c r="G79" s="5">
        <v>317346.58</v>
      </c>
      <c r="H79" s="5">
        <v>198226.33</v>
      </c>
      <c r="I79" s="5">
        <v>0</v>
      </c>
      <c r="J79" s="5">
        <f>VLOOKUP(A79,'Detail SFPR'!$A$5:$E$347,5,FALSE)</f>
        <v>3147717.8671418633</v>
      </c>
      <c r="K79" s="5">
        <f>VLOOKUP(A79,'Detail SFPR'!$A$5:$F$347,6,FALSE)</f>
        <v>438212.11</v>
      </c>
      <c r="L79" s="5">
        <f>VLOOKUP(A79,'Detail SFPR'!$A$5:$G$347,7,FALSE)</f>
        <v>205713.69674689785</v>
      </c>
      <c r="M79" s="5">
        <f>VLOOKUP(A79,'Detail SFPR'!$A$5:$H$347,8,FALSE)</f>
        <v>219016.82236304766</v>
      </c>
      <c r="N79" s="5">
        <f>VLOOKUP(A79,'Detail SFPR'!$A$5:$I$347,9,FALSE)</f>
        <v>0</v>
      </c>
      <c r="O79" s="5">
        <f t="shared" si="38"/>
        <v>398307.45247148024</v>
      </c>
      <c r="P79" s="5">
        <f t="shared" si="39"/>
        <v>31486.760925999977</v>
      </c>
      <c r="Q79" s="5">
        <f t="shared" si="40"/>
        <v>-74425.643264843209</v>
      </c>
      <c r="R79" s="5">
        <f t="shared" si="41"/>
        <v>13861.021258443881</v>
      </c>
      <c r="S79" s="5">
        <f t="shared" si="42"/>
        <v>0</v>
      </c>
      <c r="T79" s="5">
        <f t="shared" si="43"/>
        <v>3456843.8000000003</v>
      </c>
      <c r="U79" s="5">
        <f t="shared" si="44"/>
        <v>4010660.4962518089</v>
      </c>
      <c r="V79" s="5">
        <f t="shared" si="45"/>
        <v>369229.59139108087</v>
      </c>
      <c r="W79" s="5">
        <f t="shared" si="28"/>
        <v>3826073.3913910813</v>
      </c>
      <c r="X79" s="5">
        <f>VLOOKUP(A79,'Detail SFPR'!$A$5:$M$347,13,FALSE)</f>
        <v>0</v>
      </c>
      <c r="Y79" s="5">
        <f>VLOOKUP(A79,'Detail SFPR'!A:W,23,FALSE)</f>
        <v>250825.91299999997</v>
      </c>
      <c r="Z79" s="5">
        <f>VLOOKUP(A79,'Detail SFPR'!$A$5:$S$347,19,FALSE)</f>
        <v>0</v>
      </c>
      <c r="AA79" s="5">
        <f>VLOOKUP(A79,'Detail SFPR'!$A$5:$T$347,20,FALSE)</f>
        <v>382766.15174872743</v>
      </c>
      <c r="AB79" s="5">
        <f t="shared" si="46"/>
        <v>4459665.4561398085</v>
      </c>
      <c r="AC79" s="5">
        <v>0</v>
      </c>
      <c r="AD79" s="5">
        <v>0</v>
      </c>
      <c r="AE79" s="5">
        <f t="shared" si="29"/>
        <v>0</v>
      </c>
      <c r="AF79" s="5">
        <f t="shared" si="30"/>
        <v>4459665.4561398085</v>
      </c>
      <c r="AG79" s="5">
        <f t="shared" si="31"/>
        <v>2948594.0124714803</v>
      </c>
      <c r="AH79">
        <v>0</v>
      </c>
      <c r="AI79" s="5">
        <f t="shared" si="32"/>
        <v>2948594.0124714803</v>
      </c>
      <c r="AJ79" s="5">
        <f t="shared" si="33"/>
        <v>422471.09092599998</v>
      </c>
      <c r="AK79" s="5">
        <f t="shared" si="34"/>
        <v>242920.93673515681</v>
      </c>
      <c r="AL79" s="5">
        <f t="shared" si="35"/>
        <v>212087.35125844387</v>
      </c>
      <c r="AM79" s="5">
        <f t="shared" si="36"/>
        <v>0</v>
      </c>
      <c r="AN79" s="5">
        <f t="shared" si="37"/>
        <v>3826073.3913910808</v>
      </c>
      <c r="AO79" s="5">
        <f>VLOOKUP(A79,'Base Cost'!$A$5:$AF$348,32,FALSE)</f>
        <v>151056.77341770957</v>
      </c>
    </row>
    <row r="80" spans="1:41" x14ac:dyDescent="0.25">
      <c r="A80" t="s">
        <v>244</v>
      </c>
      <c r="B80" t="s">
        <v>1891</v>
      </c>
      <c r="C80" t="s">
        <v>75</v>
      </c>
      <c r="D80" s="12" t="s">
        <v>1088</v>
      </c>
      <c r="E80" s="5">
        <v>1366147.05</v>
      </c>
      <c r="F80" s="5">
        <v>206944.64000000001</v>
      </c>
      <c r="G80" s="5">
        <v>161255.79</v>
      </c>
      <c r="H80" s="5">
        <v>0</v>
      </c>
      <c r="I80" s="5">
        <v>0</v>
      </c>
      <c r="J80" s="5">
        <f>VLOOKUP(A80,'Detail SFPR'!$A$5:$E$347,5,FALSE)</f>
        <v>1566071.2940625418</v>
      </c>
      <c r="K80" s="5">
        <f>VLOOKUP(A80,'Detail SFPR'!$A$5:$F$347,6,FALSE)</f>
        <v>173202.19999999998</v>
      </c>
      <c r="L80" s="5">
        <f>VLOOKUP(A80,'Detail SFPR'!$A$5:$G$347,7,FALSE)</f>
        <v>222461.11532320164</v>
      </c>
      <c r="M80" s="5">
        <f>VLOOKUP(A80,'Detail SFPR'!$A$5:$H$347,8,FALSE)</f>
        <v>1734.034744</v>
      </c>
      <c r="N80" s="5">
        <f>VLOOKUP(A80,'Detail SFPR'!$A$5:$I$347,9,FALSE)</f>
        <v>0</v>
      </c>
      <c r="O80" s="5">
        <f t="shared" si="38"/>
        <v>133289.49351649659</v>
      </c>
      <c r="P80" s="5">
        <f t="shared" si="39"/>
        <v>-22496.084748000019</v>
      </c>
      <c r="Q80" s="5">
        <f t="shared" si="40"/>
        <v>40805.59039297852</v>
      </c>
      <c r="R80" s="5">
        <f t="shared" si="41"/>
        <v>1156.0809638247999</v>
      </c>
      <c r="S80" s="5">
        <f t="shared" si="42"/>
        <v>0</v>
      </c>
      <c r="T80" s="5">
        <f t="shared" si="43"/>
        <v>1734347.48</v>
      </c>
      <c r="U80" s="5">
        <f t="shared" si="44"/>
        <v>1963468.6441297433</v>
      </c>
      <c r="V80" s="5">
        <f t="shared" si="45"/>
        <v>152755.08012529986</v>
      </c>
      <c r="W80" s="5">
        <f t="shared" si="28"/>
        <v>1887102.5601252997</v>
      </c>
      <c r="X80" s="5">
        <f>VLOOKUP(A80,'Detail SFPR'!$A$5:$M$347,13,FALSE)</f>
        <v>0</v>
      </c>
      <c r="Y80" s="5">
        <f>VLOOKUP(A80,'Detail SFPR'!A:W,23,FALSE)</f>
        <v>123904.70885</v>
      </c>
      <c r="Z80" s="5">
        <f>VLOOKUP(A80,'Detail SFPR'!$A$5:$S$347,19,FALSE)</f>
        <v>0</v>
      </c>
      <c r="AA80" s="5">
        <f>VLOOKUP(A80,'Detail SFPR'!$A$5:$T$347,20,FALSE)</f>
        <v>189081.45503316075</v>
      </c>
      <c r="AB80" s="5">
        <f t="shared" si="46"/>
        <v>2200088.7240084605</v>
      </c>
      <c r="AC80" s="5">
        <v>0</v>
      </c>
      <c r="AD80" s="5">
        <v>0</v>
      </c>
      <c r="AE80" s="5">
        <f t="shared" si="29"/>
        <v>0</v>
      </c>
      <c r="AF80" s="5">
        <f t="shared" si="30"/>
        <v>2200088.7240084605</v>
      </c>
      <c r="AG80" s="5">
        <f t="shared" si="31"/>
        <v>1499436.5435164967</v>
      </c>
      <c r="AH80">
        <v>0</v>
      </c>
      <c r="AI80" s="5">
        <f t="shared" si="32"/>
        <v>1499436.5435164967</v>
      </c>
      <c r="AJ80" s="5">
        <f t="shared" si="33"/>
        <v>184448.55525199999</v>
      </c>
      <c r="AK80" s="5">
        <f t="shared" si="34"/>
        <v>202061.38039297852</v>
      </c>
      <c r="AL80" s="5">
        <f t="shared" si="35"/>
        <v>1156.0809638247999</v>
      </c>
      <c r="AM80" s="5">
        <f t="shared" si="36"/>
        <v>0</v>
      </c>
      <c r="AN80" s="5">
        <f t="shared" si="37"/>
        <v>1887102.5601253</v>
      </c>
      <c r="AO80" s="5">
        <f>VLOOKUP(A80,'Base Cost'!$A$5:$AF$348,32,FALSE)</f>
        <v>76269.868146104534</v>
      </c>
    </row>
    <row r="81" spans="1:41" x14ac:dyDescent="0.25">
      <c r="A81" t="s">
        <v>246</v>
      </c>
      <c r="B81" t="s">
        <v>1892</v>
      </c>
      <c r="C81" t="s">
        <v>108</v>
      </c>
      <c r="D81" s="12" t="s">
        <v>1088</v>
      </c>
      <c r="E81" s="5">
        <v>1232181.0900000001</v>
      </c>
      <c r="F81" s="5">
        <v>208506</v>
      </c>
      <c r="G81" s="5">
        <v>136609.79999999999</v>
      </c>
      <c r="H81" s="5">
        <v>22406.1</v>
      </c>
      <c r="I81" s="5">
        <v>0</v>
      </c>
      <c r="J81" s="5">
        <f>VLOOKUP(A81,'Detail SFPR'!$A$5:$E$347,5,FALSE)</f>
        <v>2030628.9725759318</v>
      </c>
      <c r="K81" s="5">
        <f>VLOOKUP(A81,'Detail SFPR'!$A$5:$F$347,6,FALSE)</f>
        <v>282782.61</v>
      </c>
      <c r="L81" s="5">
        <f>VLOOKUP(A81,'Detail SFPR'!$A$5:$G$347,7,FALSE)</f>
        <v>288344.43153072288</v>
      </c>
      <c r="M81" s="5">
        <f>VLOOKUP(A81,'Detail SFPR'!$A$5:$H$347,8,FALSE)</f>
        <v>30267.234295366761</v>
      </c>
      <c r="N81" s="5">
        <f>VLOOKUP(A81,'Detail SFPR'!$A$5:$I$347,9,FALSE)</f>
        <v>0</v>
      </c>
      <c r="O81" s="5">
        <f t="shared" si="38"/>
        <v>532325.20331337361</v>
      </c>
      <c r="P81" s="5">
        <f t="shared" si="39"/>
        <v>49520.215886999991</v>
      </c>
      <c r="Q81" s="5">
        <f t="shared" si="40"/>
        <v>101161.47884153295</v>
      </c>
      <c r="R81" s="5">
        <f t="shared" si="41"/>
        <v>5241.0182347210202</v>
      </c>
      <c r="S81" s="5">
        <f t="shared" si="42"/>
        <v>0</v>
      </c>
      <c r="T81" s="5">
        <f t="shared" si="43"/>
        <v>1599702.9900000002</v>
      </c>
      <c r="U81" s="5">
        <f t="shared" si="44"/>
        <v>2632023.2484020214</v>
      </c>
      <c r="V81" s="5">
        <f t="shared" si="45"/>
        <v>688247.91627662757</v>
      </c>
      <c r="W81" s="5">
        <f t="shared" si="28"/>
        <v>2287950.9062766279</v>
      </c>
      <c r="X81" s="5">
        <f>VLOOKUP(A81,'Detail SFPR'!$A$5:$M$347,13,FALSE)</f>
        <v>0</v>
      </c>
      <c r="Y81" s="5">
        <f>VLOOKUP(A81,'Detail SFPR'!A:W,23,FALSE)</f>
        <v>159980.50964999999</v>
      </c>
      <c r="Z81" s="5">
        <f>VLOOKUP(A81,'Detail SFPR'!$A$5:$S$347,19,FALSE)</f>
        <v>0</v>
      </c>
      <c r="AA81" s="5">
        <f>VLOOKUP(A81,'Detail SFPR'!$A$5:$T$347,20,FALSE)</f>
        <v>244133.96248070532</v>
      </c>
      <c r="AB81" s="5">
        <f t="shared" si="46"/>
        <v>2692065.378407333</v>
      </c>
      <c r="AC81" s="5">
        <v>0</v>
      </c>
      <c r="AD81" s="5">
        <v>0</v>
      </c>
      <c r="AE81" s="5">
        <f t="shared" si="29"/>
        <v>0</v>
      </c>
      <c r="AF81" s="5">
        <f t="shared" si="30"/>
        <v>2692065.378407333</v>
      </c>
      <c r="AG81" s="5">
        <f t="shared" si="31"/>
        <v>1764506.2933133738</v>
      </c>
      <c r="AH81">
        <v>0</v>
      </c>
      <c r="AI81" s="5">
        <f t="shared" si="32"/>
        <v>1764506.2933133738</v>
      </c>
      <c r="AJ81" s="5">
        <f t="shared" si="33"/>
        <v>258026.215887</v>
      </c>
      <c r="AK81" s="5">
        <f t="shared" si="34"/>
        <v>237771.27884153294</v>
      </c>
      <c r="AL81" s="5">
        <f t="shared" si="35"/>
        <v>27647.11823472102</v>
      </c>
      <c r="AM81" s="5">
        <f t="shared" si="36"/>
        <v>0</v>
      </c>
      <c r="AN81" s="5">
        <f t="shared" si="37"/>
        <v>2287950.9062766279</v>
      </c>
      <c r="AO81" s="5">
        <f>VLOOKUP(A81,'Base Cost'!$A$5:$AF$348,32,FALSE)</f>
        <v>89373.410587299237</v>
      </c>
    </row>
    <row r="82" spans="1:41" x14ac:dyDescent="0.25">
      <c r="A82" t="s">
        <v>248</v>
      </c>
      <c r="B82" t="s">
        <v>1893</v>
      </c>
      <c r="C82" t="s">
        <v>80</v>
      </c>
      <c r="D82" s="12" t="s">
        <v>1088</v>
      </c>
      <c r="E82" s="5">
        <v>1965052.02</v>
      </c>
      <c r="F82" s="5">
        <v>112961.72</v>
      </c>
      <c r="G82" s="5">
        <v>302770.88</v>
      </c>
      <c r="H82" s="5">
        <v>0</v>
      </c>
      <c r="I82" s="5">
        <v>0</v>
      </c>
      <c r="J82" s="5">
        <f>VLOOKUP(A82,'Detail SFPR'!$A$5:$E$347,5,FALSE)</f>
        <v>3045904.6015776307</v>
      </c>
      <c r="K82" s="5">
        <f>VLOOKUP(A82,'Detail SFPR'!$A$5:$F$347,6,FALSE)</f>
        <v>261604.65</v>
      </c>
      <c r="L82" s="5">
        <f>VLOOKUP(A82,'Detail SFPR'!$A$5:$G$347,7,FALSE)</f>
        <v>433254.96744997083</v>
      </c>
      <c r="M82" s="5">
        <f>VLOOKUP(A82,'Detail SFPR'!$A$5:$H$347,8,FALSE)</f>
        <v>0</v>
      </c>
      <c r="N82" s="5">
        <f>VLOOKUP(A82,'Detail SFPR'!$A$5:$I$347,9,FALSE)</f>
        <v>0</v>
      </c>
      <c r="O82" s="5">
        <f t="shared" si="38"/>
        <v>720604.41613780637</v>
      </c>
      <c r="P82" s="5">
        <f t="shared" si="39"/>
        <v>99100.241430999988</v>
      </c>
      <c r="Q82" s="5">
        <f t="shared" si="40"/>
        <v>86993.741102895554</v>
      </c>
      <c r="R82" s="5">
        <f t="shared" si="41"/>
        <v>0</v>
      </c>
      <c r="S82" s="5">
        <f t="shared" si="42"/>
        <v>0</v>
      </c>
      <c r="T82" s="5">
        <f t="shared" si="43"/>
        <v>2380784.62</v>
      </c>
      <c r="U82" s="5">
        <f t="shared" si="44"/>
        <v>3740764.2190276016</v>
      </c>
      <c r="V82" s="5">
        <f t="shared" si="45"/>
        <v>906698.3986717019</v>
      </c>
      <c r="W82" s="5">
        <f t="shared" si="28"/>
        <v>3287483.0186717021</v>
      </c>
      <c r="X82" s="5">
        <f>VLOOKUP(A82,'Detail SFPR'!$A$5:$M$347,13,FALSE)</f>
        <v>0</v>
      </c>
      <c r="Y82" s="5">
        <f>VLOOKUP(A82,'Detail SFPR'!A:W,23,FALSE)</f>
        <v>240439.35370000001</v>
      </c>
      <c r="Z82" s="5">
        <f>VLOOKUP(A82,'Detail SFPR'!$A$5:$S$347,19,FALSE)</f>
        <v>0</v>
      </c>
      <c r="AA82" s="5">
        <f>VLOOKUP(A82,'Detail SFPR'!$A$5:$T$347,20,FALSE)</f>
        <v>366916.021729781</v>
      </c>
      <c r="AB82" s="5">
        <f t="shared" si="46"/>
        <v>3894838.3941014828</v>
      </c>
      <c r="AC82" s="5">
        <v>0</v>
      </c>
      <c r="AD82" s="5">
        <v>0</v>
      </c>
      <c r="AE82" s="5">
        <f t="shared" si="29"/>
        <v>0</v>
      </c>
      <c r="AF82" s="5">
        <f t="shared" si="30"/>
        <v>3894838.3941014828</v>
      </c>
      <c r="AG82" s="5">
        <f t="shared" si="31"/>
        <v>2685656.4361378066</v>
      </c>
      <c r="AH82">
        <v>0</v>
      </c>
      <c r="AI82" s="5">
        <f t="shared" si="32"/>
        <v>2685656.4361378066</v>
      </c>
      <c r="AJ82" s="5">
        <f t="shared" si="33"/>
        <v>212061.96143099997</v>
      </c>
      <c r="AK82" s="5">
        <f t="shared" si="34"/>
        <v>389764.62110289559</v>
      </c>
      <c r="AL82" s="5">
        <f t="shared" si="35"/>
        <v>0</v>
      </c>
      <c r="AM82" s="5">
        <f t="shared" si="36"/>
        <v>0</v>
      </c>
      <c r="AN82" s="5">
        <f t="shared" si="37"/>
        <v>3287483.0186717021</v>
      </c>
      <c r="AO82" s="5">
        <f>VLOOKUP(A82,'Base Cost'!$A$5:$AF$348,32,FALSE)</f>
        <v>136297.6385766493</v>
      </c>
    </row>
    <row r="83" spans="1:41" x14ac:dyDescent="0.25">
      <c r="A83" t="s">
        <v>250</v>
      </c>
      <c r="B83" t="s">
        <v>1894</v>
      </c>
      <c r="C83" t="s">
        <v>93</v>
      </c>
      <c r="D83" s="12" t="s">
        <v>1088</v>
      </c>
      <c r="E83" s="5">
        <v>2005904.8</v>
      </c>
      <c r="F83" s="5">
        <v>309954.34999999998</v>
      </c>
      <c r="G83" s="5">
        <v>242882.35</v>
      </c>
      <c r="H83" s="5">
        <v>48543.45</v>
      </c>
      <c r="I83" s="5">
        <v>7268.8</v>
      </c>
      <c r="J83" s="5">
        <f>VLOOKUP(A83,'Detail SFPR'!$A$5:$E$347,5,FALSE)</f>
        <v>2328946.418033863</v>
      </c>
      <c r="K83" s="5">
        <f>VLOOKUP(A83,'Detail SFPR'!$A$5:$F$347,6,FALSE)</f>
        <v>426082.5</v>
      </c>
      <c r="L83" s="5">
        <f>VLOOKUP(A83,'Detail SFPR'!$A$5:$G$347,7,FALSE)</f>
        <v>150573.33292375042</v>
      </c>
      <c r="M83" s="5">
        <f>VLOOKUP(A83,'Detail SFPR'!$A$5:$H$347,8,FALSE)</f>
        <v>51556.63148736408</v>
      </c>
      <c r="N83" s="5">
        <f>VLOOKUP(A83,'Detail SFPR'!$A$5:$I$347,9,FALSE)</f>
        <v>118566.04314633523</v>
      </c>
      <c r="O83" s="5">
        <f t="shared" si="38"/>
        <v>215371.8467431764</v>
      </c>
      <c r="P83" s="5">
        <f t="shared" si="39"/>
        <v>77422.637605000011</v>
      </c>
      <c r="Q83" s="5">
        <f t="shared" si="40"/>
        <v>-61542.421684735593</v>
      </c>
      <c r="R83" s="5">
        <f t="shared" si="41"/>
        <v>2008.8880976256341</v>
      </c>
      <c r="S83" s="5">
        <f t="shared" si="42"/>
        <v>74201.872005661688</v>
      </c>
      <c r="T83" s="5">
        <f t="shared" si="43"/>
        <v>2614553.75</v>
      </c>
      <c r="U83" s="5">
        <f t="shared" si="44"/>
        <v>3075724.9255913123</v>
      </c>
      <c r="V83" s="5">
        <f t="shared" si="45"/>
        <v>307462.82276672812</v>
      </c>
      <c r="W83" s="5">
        <f t="shared" si="28"/>
        <v>2922016.5727667282</v>
      </c>
      <c r="X83" s="5">
        <f>VLOOKUP(A83,'Detail SFPR'!$A$5:$M$347,13,FALSE)</f>
        <v>0</v>
      </c>
      <c r="Y83" s="5">
        <f>VLOOKUP(A83,'Detail SFPR'!A:W,23,FALSE)</f>
        <v>194902.81265000001</v>
      </c>
      <c r="Z83" s="5">
        <f>VLOOKUP(A83,'Detail SFPR'!$A$5:$S$347,19,FALSE)</f>
        <v>0</v>
      </c>
      <c r="AA83" s="5">
        <f>VLOOKUP(A83,'Detail SFPR'!$A$5:$T$347,20,FALSE)</f>
        <v>297426.20557328023</v>
      </c>
      <c r="AB83" s="5">
        <f t="shared" si="46"/>
        <v>3414345.5909900088</v>
      </c>
      <c r="AC83" s="5">
        <v>0</v>
      </c>
      <c r="AD83" s="5">
        <v>0</v>
      </c>
      <c r="AE83" s="5">
        <f t="shared" si="29"/>
        <v>0</v>
      </c>
      <c r="AF83" s="5">
        <f t="shared" si="30"/>
        <v>3414345.5909900088</v>
      </c>
      <c r="AG83" s="5">
        <f t="shared" si="31"/>
        <v>2221276.6467431765</v>
      </c>
      <c r="AH83">
        <v>0</v>
      </c>
      <c r="AI83" s="5">
        <f t="shared" si="32"/>
        <v>2221276.6467431765</v>
      </c>
      <c r="AJ83" s="5">
        <f t="shared" si="33"/>
        <v>387376.98760499997</v>
      </c>
      <c r="AK83" s="5">
        <f t="shared" si="34"/>
        <v>181339.92831526441</v>
      </c>
      <c r="AL83" s="5">
        <f t="shared" si="35"/>
        <v>50552.33809762563</v>
      </c>
      <c r="AM83" s="5">
        <f t="shared" si="36"/>
        <v>81470.67200566169</v>
      </c>
      <c r="AN83" s="5">
        <f t="shared" si="37"/>
        <v>2922016.5727667278</v>
      </c>
      <c r="AO83" s="5">
        <f>VLOOKUP(A83,'Base Cost'!$A$5:$AF$348,32,FALSE)</f>
        <v>119511.55093574633</v>
      </c>
    </row>
    <row r="84" spans="1:41" x14ac:dyDescent="0.25">
      <c r="A84" t="s">
        <v>252</v>
      </c>
      <c r="B84" t="s">
        <v>253</v>
      </c>
      <c r="C84" t="s">
        <v>125</v>
      </c>
      <c r="D84" s="12" t="s">
        <v>1088</v>
      </c>
      <c r="E84" s="5">
        <v>3528086.27</v>
      </c>
      <c r="F84" s="5">
        <v>353290.5</v>
      </c>
      <c r="G84" s="5">
        <v>472373.97</v>
      </c>
      <c r="H84" s="5">
        <v>9562.1</v>
      </c>
      <c r="I84" s="5">
        <v>0</v>
      </c>
      <c r="J84" s="5">
        <f>VLOOKUP(A84,'Detail SFPR'!$A$5:$E$347,5,FALSE)</f>
        <v>3670512.5127657829</v>
      </c>
      <c r="K84" s="5">
        <f>VLOOKUP(A84,'Detail SFPR'!$A$5:$F$347,6,FALSE)</f>
        <v>318152.46000000002</v>
      </c>
      <c r="L84" s="5">
        <f>VLOOKUP(A84,'Detail SFPR'!$A$5:$G$347,7,FALSE)</f>
        <v>523130.20820478076</v>
      </c>
      <c r="M84" s="5">
        <f>VLOOKUP(A84,'Detail SFPR'!$A$5:$H$347,8,FALSE)</f>
        <v>41326.003927264966</v>
      </c>
      <c r="N84" s="5">
        <f>VLOOKUP(A84,'Detail SFPR'!$A$5:$I$347,9,FALSE)</f>
        <v>0</v>
      </c>
      <c r="O84" s="5">
        <f t="shared" si="38"/>
        <v>94955.576051947428</v>
      </c>
      <c r="P84" s="5">
        <f t="shared" si="39"/>
        <v>-23426.531267999984</v>
      </c>
      <c r="Q84" s="5">
        <f t="shared" si="40"/>
        <v>33839.184011127349</v>
      </c>
      <c r="R84" s="5">
        <f t="shared" si="41"/>
        <v>21176.994748307552</v>
      </c>
      <c r="S84" s="5">
        <f t="shared" si="42"/>
        <v>0</v>
      </c>
      <c r="T84" s="5">
        <f t="shared" si="43"/>
        <v>4363312.84</v>
      </c>
      <c r="U84" s="5">
        <f t="shared" si="44"/>
        <v>4553121.1848978288</v>
      </c>
      <c r="V84" s="5">
        <f t="shared" si="45"/>
        <v>126545.22354338234</v>
      </c>
      <c r="W84" s="5">
        <f t="shared" si="28"/>
        <v>4489858.0635433821</v>
      </c>
      <c r="X84" s="5">
        <f>VLOOKUP(A84,'Detail SFPR'!$A$5:$M$347,13,FALSE)</f>
        <v>0</v>
      </c>
      <c r="Y84" s="5">
        <f>VLOOKUP(A84,'Detail SFPR'!A:W,23,FALSE)</f>
        <v>291324.55495000002</v>
      </c>
      <c r="Z84" s="5">
        <f>VLOOKUP(A84,'Detail SFPR'!$A$5:$S$347,19,FALSE)</f>
        <v>0</v>
      </c>
      <c r="AA84" s="5">
        <f>VLOOKUP(A84,'Detail SFPR'!$A$5:$T$347,20,FALSE)</f>
        <v>444568.01721328608</v>
      </c>
      <c r="AB84" s="5">
        <f t="shared" si="46"/>
        <v>5225750.6357066678</v>
      </c>
      <c r="AC84" s="5">
        <v>0</v>
      </c>
      <c r="AD84" s="5">
        <v>0</v>
      </c>
      <c r="AE84" s="5">
        <f t="shared" si="29"/>
        <v>0</v>
      </c>
      <c r="AF84" s="5">
        <f t="shared" si="30"/>
        <v>5225750.6357066678</v>
      </c>
      <c r="AG84" s="5">
        <f t="shared" si="31"/>
        <v>3623041.8460519472</v>
      </c>
      <c r="AH84">
        <v>0</v>
      </c>
      <c r="AI84" s="5">
        <f t="shared" si="32"/>
        <v>3623041.8460519472</v>
      </c>
      <c r="AJ84" s="5">
        <f t="shared" si="33"/>
        <v>329863.96873200004</v>
      </c>
      <c r="AK84" s="5">
        <f t="shared" si="34"/>
        <v>506213.15401112731</v>
      </c>
      <c r="AL84" s="5">
        <f t="shared" si="35"/>
        <v>30739.094748307551</v>
      </c>
      <c r="AM84" s="5">
        <f t="shared" si="36"/>
        <v>0</v>
      </c>
      <c r="AN84" s="5">
        <f t="shared" si="37"/>
        <v>4489858.0635433821</v>
      </c>
      <c r="AO84" s="5">
        <f>VLOOKUP(A84,'Base Cost'!$A$5:$AF$348,32,FALSE)</f>
        <v>184872.51737575722</v>
      </c>
    </row>
    <row r="85" spans="1:41" x14ac:dyDescent="0.25">
      <c r="A85" t="s">
        <v>254</v>
      </c>
      <c r="B85" t="s">
        <v>1895</v>
      </c>
      <c r="C85" t="s">
        <v>98</v>
      </c>
      <c r="D85" s="12" t="s">
        <v>1088</v>
      </c>
      <c r="E85" s="5">
        <v>481008.06</v>
      </c>
      <c r="F85" s="5">
        <v>124269.6</v>
      </c>
      <c r="G85" s="5">
        <v>61734.68</v>
      </c>
      <c r="H85" s="5">
        <v>1515</v>
      </c>
      <c r="I85" s="5">
        <v>153257.1</v>
      </c>
      <c r="J85" s="5">
        <f>VLOOKUP(A85,'Detail SFPR'!$A$5:$E$347,5,FALSE)</f>
        <v>714683.53365446755</v>
      </c>
      <c r="K85" s="5">
        <f>VLOOKUP(A85,'Detail SFPR'!$A$5:$F$347,6,FALSE)</f>
        <v>140890.15000000002</v>
      </c>
      <c r="L85" s="5">
        <f>VLOOKUP(A85,'Detail SFPR'!$A$5:$G$347,7,FALSE)</f>
        <v>96782.349788888896</v>
      </c>
      <c r="M85" s="5">
        <f>VLOOKUP(A85,'Detail SFPR'!$A$5:$H$347,8,FALSE)</f>
        <v>0</v>
      </c>
      <c r="N85" s="5">
        <f>VLOOKUP(A85,'Detail SFPR'!$A$5:$I$347,9,FALSE)</f>
        <v>291659.09445800848</v>
      </c>
      <c r="O85" s="5">
        <f t="shared" si="38"/>
        <v>155791.43828543351</v>
      </c>
      <c r="P85" s="5">
        <f t="shared" si="39"/>
        <v>11080.920685000012</v>
      </c>
      <c r="Q85" s="5">
        <f t="shared" si="40"/>
        <v>23366.281448252226</v>
      </c>
      <c r="R85" s="5">
        <f t="shared" si="41"/>
        <v>-1010.0504999999999</v>
      </c>
      <c r="S85" s="5">
        <f t="shared" si="42"/>
        <v>92272.609705154246</v>
      </c>
      <c r="T85" s="5">
        <f t="shared" si="43"/>
        <v>821784.44000000006</v>
      </c>
      <c r="U85" s="5">
        <f t="shared" si="44"/>
        <v>1244015.127901365</v>
      </c>
      <c r="V85" s="5">
        <f t="shared" si="45"/>
        <v>281501.19962383999</v>
      </c>
      <c r="W85" s="5">
        <f t="shared" si="28"/>
        <v>1103285.6396238401</v>
      </c>
      <c r="X85" s="5">
        <f>VLOOKUP(A85,'Detail SFPR'!$A$5:$M$347,13,FALSE)</f>
        <v>0</v>
      </c>
      <c r="Y85" s="5">
        <f>VLOOKUP(A85,'Detail SFPR'!A:W,23,FALSE)</f>
        <v>53666.042300000001</v>
      </c>
      <c r="Z85" s="5">
        <f>VLOOKUP(A85,'Detail SFPR'!$A$5:$S$347,19,FALSE)</f>
        <v>0</v>
      </c>
      <c r="AA85" s="5">
        <f>VLOOKUP(A85,'Detail SFPR'!$A$5:$T$347,20,FALSE)</f>
        <v>81895.623323238629</v>
      </c>
      <c r="AB85" s="5">
        <f t="shared" si="46"/>
        <v>1238847.3052470789</v>
      </c>
      <c r="AC85" s="5">
        <v>0</v>
      </c>
      <c r="AD85" s="5">
        <v>0</v>
      </c>
      <c r="AE85" s="5">
        <f t="shared" si="29"/>
        <v>0</v>
      </c>
      <c r="AF85" s="5">
        <f t="shared" si="30"/>
        <v>1238847.3052470789</v>
      </c>
      <c r="AG85" s="5">
        <f t="shared" si="31"/>
        <v>636799.49828543351</v>
      </c>
      <c r="AH85">
        <v>0</v>
      </c>
      <c r="AI85" s="5">
        <f t="shared" si="32"/>
        <v>636799.49828543351</v>
      </c>
      <c r="AJ85" s="5">
        <f t="shared" si="33"/>
        <v>135350.52068500002</v>
      </c>
      <c r="AK85" s="5">
        <f t="shared" si="34"/>
        <v>85100.96144825223</v>
      </c>
      <c r="AL85" s="5">
        <f t="shared" si="35"/>
        <v>504.94950000000006</v>
      </c>
      <c r="AM85" s="5">
        <f t="shared" si="36"/>
        <v>245529.70970515424</v>
      </c>
      <c r="AN85" s="5">
        <f t="shared" si="37"/>
        <v>1103285.6396238399</v>
      </c>
      <c r="AO85" s="5">
        <f>VLOOKUP(A85,'Base Cost'!$A$5:$AF$348,32,FALSE)</f>
        <v>30742.354568421117</v>
      </c>
    </row>
    <row r="86" spans="1:41" x14ac:dyDescent="0.25">
      <c r="A86" t="s">
        <v>256</v>
      </c>
      <c r="B86" t="s">
        <v>257</v>
      </c>
      <c r="C86" t="s">
        <v>258</v>
      </c>
      <c r="D86" s="12" t="s">
        <v>1088</v>
      </c>
      <c r="E86" s="5">
        <v>1593252.44</v>
      </c>
      <c r="F86" s="5">
        <v>216696.37</v>
      </c>
      <c r="G86" s="5">
        <v>228665.33</v>
      </c>
      <c r="H86" s="5">
        <v>0</v>
      </c>
      <c r="I86" s="5">
        <v>0</v>
      </c>
      <c r="J86" s="5">
        <f>VLOOKUP(A86,'Detail SFPR'!$A$5:$E$347,5,FALSE)</f>
        <v>1548449.606387943</v>
      </c>
      <c r="K86" s="5">
        <f>VLOOKUP(A86,'Detail SFPR'!$A$5:$F$347,6,FALSE)</f>
        <v>261862.58000000002</v>
      </c>
      <c r="L86" s="5">
        <f>VLOOKUP(A86,'Detail SFPR'!$A$5:$G$347,7,FALSE)</f>
        <v>218372.42006408761</v>
      </c>
      <c r="M86" s="5">
        <f>VLOOKUP(A86,'Detail SFPR'!$A$5:$H$347,8,FALSE)</f>
        <v>0</v>
      </c>
      <c r="N86" s="5">
        <f>VLOOKUP(A86,'Detail SFPR'!$A$5:$I$347,9,FALSE)</f>
        <v>0</v>
      </c>
      <c r="O86" s="5">
        <f t="shared" si="38"/>
        <v>-29870.049169158345</v>
      </c>
      <c r="P86" s="5">
        <f t="shared" si="39"/>
        <v>30112.312207000014</v>
      </c>
      <c r="Q86" s="5">
        <f t="shared" si="40"/>
        <v>-6862.2830542727825</v>
      </c>
      <c r="R86" s="5">
        <f t="shared" si="41"/>
        <v>0</v>
      </c>
      <c r="S86" s="5">
        <f t="shared" si="42"/>
        <v>0</v>
      </c>
      <c r="T86" s="5">
        <f t="shared" si="43"/>
        <v>2038614.1400000001</v>
      </c>
      <c r="U86" s="5">
        <f t="shared" si="44"/>
        <v>2028684.6064520306</v>
      </c>
      <c r="V86" s="5">
        <f t="shared" si="45"/>
        <v>-6620.0200164311136</v>
      </c>
      <c r="W86" s="5">
        <f t="shared" si="28"/>
        <v>2028684.6064520306</v>
      </c>
      <c r="X86" s="5">
        <f>VLOOKUP(A86,'Detail SFPR'!$A$5:$M$347,13,FALSE)</f>
        <v>0</v>
      </c>
      <c r="Y86" s="5">
        <f>VLOOKUP(A86,'Detail SFPR'!A:W,23,FALSE)</f>
        <v>122015.4442</v>
      </c>
      <c r="Z86" s="5">
        <f>VLOOKUP(A86,'Detail SFPR'!$A$5:$S$347,19,FALSE)</f>
        <v>0</v>
      </c>
      <c r="AA86" s="5">
        <f>VLOOKUP(A86,'Detail SFPR'!$A$5:$T$347,20,FALSE)</f>
        <v>186198.39342654197</v>
      </c>
      <c r="AB86" s="5">
        <f t="shared" si="46"/>
        <v>2336898.4440785726</v>
      </c>
      <c r="AC86" s="5">
        <v>0</v>
      </c>
      <c r="AD86" s="5">
        <v>0</v>
      </c>
      <c r="AE86" s="5">
        <f t="shared" si="29"/>
        <v>0</v>
      </c>
      <c r="AF86" s="5">
        <f t="shared" si="30"/>
        <v>2336898.4440785726</v>
      </c>
      <c r="AG86" s="5">
        <f t="shared" si="31"/>
        <v>1548449.606387943</v>
      </c>
      <c r="AH86">
        <v>0</v>
      </c>
      <c r="AI86" s="5">
        <f t="shared" si="32"/>
        <v>1548449.606387943</v>
      </c>
      <c r="AJ86" s="5">
        <f t="shared" si="33"/>
        <v>261862.58000000002</v>
      </c>
      <c r="AK86" s="5">
        <f t="shared" si="34"/>
        <v>218372.42006408761</v>
      </c>
      <c r="AL86" s="5">
        <f t="shared" si="35"/>
        <v>0</v>
      </c>
      <c r="AM86" s="5">
        <f t="shared" si="36"/>
        <v>0</v>
      </c>
      <c r="AN86" s="5">
        <f t="shared" si="37"/>
        <v>2028684.6064520306</v>
      </c>
      <c r="AO86" s="5">
        <f>VLOOKUP(A86,'Base Cost'!$A$5:$AF$348,32,FALSE)</f>
        <v>78444.667656520003</v>
      </c>
    </row>
    <row r="87" spans="1:41" x14ac:dyDescent="0.25">
      <c r="A87" t="s">
        <v>259</v>
      </c>
      <c r="B87" t="s">
        <v>260</v>
      </c>
      <c r="C87" t="s">
        <v>80</v>
      </c>
      <c r="D87" s="12" t="s">
        <v>1088</v>
      </c>
      <c r="E87" s="5">
        <v>2597447.14</v>
      </c>
      <c r="F87" s="5">
        <v>158515.9</v>
      </c>
      <c r="G87" s="5">
        <v>254211.67</v>
      </c>
      <c r="H87" s="5">
        <v>0</v>
      </c>
      <c r="I87" s="5">
        <v>0</v>
      </c>
      <c r="J87" s="5">
        <f>VLOOKUP(A87,'Detail SFPR'!$A$5:$E$347,5,FALSE)</f>
        <v>2802238.818925987</v>
      </c>
      <c r="K87" s="5">
        <f>VLOOKUP(A87,'Detail SFPR'!$A$5:$F$347,6,FALSE)</f>
        <v>309022.75</v>
      </c>
      <c r="L87" s="5">
        <f>VLOOKUP(A87,'Detail SFPR'!$A$5:$G$347,7,FALSE)</f>
        <v>399681.71647777787</v>
      </c>
      <c r="M87" s="5">
        <f>VLOOKUP(A87,'Detail SFPR'!$A$5:$H$347,8,FALSE)</f>
        <v>0</v>
      </c>
      <c r="N87" s="5">
        <f>VLOOKUP(A87,'Detail SFPR'!$A$5:$I$347,9,FALSE)</f>
        <v>94879.793409711085</v>
      </c>
      <c r="O87" s="5">
        <f t="shared" si="38"/>
        <v>136534.61233995543</v>
      </c>
      <c r="P87" s="5">
        <f t="shared" si="39"/>
        <v>100342.916895</v>
      </c>
      <c r="Q87" s="5">
        <f t="shared" si="40"/>
        <v>96984.879986734493</v>
      </c>
      <c r="R87" s="5">
        <f t="shared" si="41"/>
        <v>0</v>
      </c>
      <c r="S87" s="5">
        <f t="shared" si="42"/>
        <v>63256.358266254378</v>
      </c>
      <c r="T87" s="5">
        <f t="shared" si="43"/>
        <v>3010174.71</v>
      </c>
      <c r="U87" s="5">
        <f t="shared" si="44"/>
        <v>3605823.078813476</v>
      </c>
      <c r="V87" s="5">
        <f t="shared" si="45"/>
        <v>397118.76748794428</v>
      </c>
      <c r="W87" s="5">
        <f t="shared" si="28"/>
        <v>3407293.4774879441</v>
      </c>
      <c r="X87" s="5">
        <f>VLOOKUP(A87,'Detail SFPR'!$A$5:$M$347,13,FALSE)</f>
        <v>0</v>
      </c>
      <c r="Y87" s="5">
        <f>VLOOKUP(A87,'Detail SFPR'!A:W,23,FALSE)</f>
        <v>221624.4589</v>
      </c>
      <c r="Z87" s="5">
        <f>VLOOKUP(A87,'Detail SFPR'!$A$5:$S$347,19,FALSE)</f>
        <v>0</v>
      </c>
      <c r="AA87" s="5">
        <f>VLOOKUP(A87,'Detail SFPR'!$A$5:$T$347,20,FALSE)</f>
        <v>338204.05655833101</v>
      </c>
      <c r="AB87" s="5">
        <f t="shared" si="46"/>
        <v>3967121.992946275</v>
      </c>
      <c r="AC87" s="5">
        <v>0</v>
      </c>
      <c r="AD87" s="5">
        <v>0</v>
      </c>
      <c r="AE87" s="5">
        <f t="shared" si="29"/>
        <v>0</v>
      </c>
      <c r="AF87" s="5">
        <f t="shared" si="30"/>
        <v>3967121.992946275</v>
      </c>
      <c r="AG87" s="5">
        <f t="shared" si="31"/>
        <v>2733981.7523399554</v>
      </c>
      <c r="AH87">
        <v>0</v>
      </c>
      <c r="AI87" s="5">
        <f t="shared" si="32"/>
        <v>2733981.7523399554</v>
      </c>
      <c r="AJ87" s="5">
        <f t="shared" si="33"/>
        <v>258858.816895</v>
      </c>
      <c r="AK87" s="5">
        <f t="shared" si="34"/>
        <v>351196.54998673452</v>
      </c>
      <c r="AL87" s="5">
        <f t="shared" si="35"/>
        <v>0</v>
      </c>
      <c r="AM87" s="5">
        <f t="shared" si="36"/>
        <v>63256.358266254378</v>
      </c>
      <c r="AN87" s="5">
        <f t="shared" si="37"/>
        <v>3407293.4774879445</v>
      </c>
      <c r="AO87" s="5">
        <f>VLOOKUP(A87,'Base Cost'!$A$5:$AF$348,32,FALSE)</f>
        <v>139013.43568247015</v>
      </c>
    </row>
    <row r="88" spans="1:41" x14ac:dyDescent="0.25">
      <c r="A88" t="s">
        <v>261</v>
      </c>
      <c r="B88" t="s">
        <v>262</v>
      </c>
      <c r="C88" t="s">
        <v>93</v>
      </c>
      <c r="D88" s="12" t="s">
        <v>1088</v>
      </c>
      <c r="E88" s="5">
        <v>2199511.67</v>
      </c>
      <c r="F88" s="5">
        <v>111860.39</v>
      </c>
      <c r="G88" s="5">
        <v>283015.52</v>
      </c>
      <c r="H88" s="5">
        <v>150906.23999999999</v>
      </c>
      <c r="I88" s="5">
        <v>0</v>
      </c>
      <c r="J88" s="5">
        <f>VLOOKUP(A88,'Detail SFPR'!$A$5:$E$347,5,FALSE)</f>
        <v>2271867.9872570075</v>
      </c>
      <c r="K88" s="5">
        <f>VLOOKUP(A88,'Detail SFPR'!$A$5:$F$347,6,FALSE)</f>
        <v>392171.18</v>
      </c>
      <c r="L88" s="5">
        <f>VLOOKUP(A88,'Detail SFPR'!$A$5:$G$347,7,FALSE)</f>
        <v>323999.56010555563</v>
      </c>
      <c r="M88" s="5">
        <f>VLOOKUP(A88,'Detail SFPR'!$A$5:$H$347,8,FALSE)</f>
        <v>158907.14035008874</v>
      </c>
      <c r="N88" s="5">
        <f>VLOOKUP(A88,'Detail SFPR'!$A$5:$I$347,9,FALSE)</f>
        <v>29884.866102541637</v>
      </c>
      <c r="O88" s="5">
        <f t="shared" si="38"/>
        <v>48239.956715246954</v>
      </c>
      <c r="P88" s="5">
        <f t="shared" si="39"/>
        <v>186883.20369299999</v>
      </c>
      <c r="Q88" s="5">
        <f t="shared" si="40"/>
        <v>27324.059538373927</v>
      </c>
      <c r="R88" s="5">
        <f t="shared" si="41"/>
        <v>5334.2002634041683</v>
      </c>
      <c r="S88" s="5">
        <f t="shared" si="42"/>
        <v>19924.240230564508</v>
      </c>
      <c r="T88" s="5">
        <f t="shared" si="43"/>
        <v>2745293.8200000003</v>
      </c>
      <c r="U88" s="5">
        <f t="shared" si="44"/>
        <v>3176830.7338151941</v>
      </c>
      <c r="V88" s="5">
        <f t="shared" si="45"/>
        <v>287705.66044058953</v>
      </c>
      <c r="W88" s="5">
        <f t="shared" si="28"/>
        <v>3032999.4804405896</v>
      </c>
      <c r="X88" s="5">
        <f>VLOOKUP(A88,'Detail SFPR'!$A$5:$M$347,13,FALSE)</f>
        <v>0</v>
      </c>
      <c r="Y88" s="5">
        <f>VLOOKUP(A88,'Detail SFPR'!A:W,23,FALSE)</f>
        <v>179658.52385000003</v>
      </c>
      <c r="Z88" s="5">
        <f>VLOOKUP(A88,'Detail SFPR'!$A$5:$S$347,19,FALSE)</f>
        <v>0</v>
      </c>
      <c r="AA88" s="5">
        <f>VLOOKUP(A88,'Detail SFPR'!$A$5:$T$347,20,FALSE)</f>
        <v>274163.06784427603</v>
      </c>
      <c r="AB88" s="5">
        <f t="shared" si="46"/>
        <v>3486821.0721348654</v>
      </c>
      <c r="AC88" s="5">
        <v>0</v>
      </c>
      <c r="AD88" s="5">
        <v>0</v>
      </c>
      <c r="AE88" s="5">
        <f t="shared" si="29"/>
        <v>0</v>
      </c>
      <c r="AF88" s="5">
        <f t="shared" si="30"/>
        <v>3486821.0721348654</v>
      </c>
      <c r="AG88" s="5">
        <f t="shared" si="31"/>
        <v>2247751.6267152471</v>
      </c>
      <c r="AH88">
        <v>0</v>
      </c>
      <c r="AI88" s="5">
        <f t="shared" si="32"/>
        <v>2247751.6267152471</v>
      </c>
      <c r="AJ88" s="5">
        <f t="shared" si="33"/>
        <v>298743.59369299997</v>
      </c>
      <c r="AK88" s="5">
        <f t="shared" si="34"/>
        <v>310339.57953837398</v>
      </c>
      <c r="AL88" s="5">
        <f t="shared" si="35"/>
        <v>156240.44026340416</v>
      </c>
      <c r="AM88" s="5">
        <f t="shared" si="36"/>
        <v>19924.240230564508</v>
      </c>
      <c r="AN88" s="5">
        <f t="shared" si="37"/>
        <v>3032999.4804405896</v>
      </c>
      <c r="AO88" s="5">
        <f>VLOOKUP(A88,'Base Cost'!$A$5:$AF$348,32,FALSE)</f>
        <v>114277.74913815212</v>
      </c>
    </row>
    <row r="89" spans="1:41" x14ac:dyDescent="0.25">
      <c r="A89" t="s">
        <v>263</v>
      </c>
      <c r="B89" t="s">
        <v>264</v>
      </c>
      <c r="C89" t="s">
        <v>93</v>
      </c>
      <c r="D89" s="12" t="s">
        <v>1088</v>
      </c>
      <c r="E89" s="5">
        <v>1357424.58</v>
      </c>
      <c r="F89" s="5">
        <v>459212.89</v>
      </c>
      <c r="G89" s="5">
        <v>201349.84</v>
      </c>
      <c r="H89" s="5">
        <v>5528.75</v>
      </c>
      <c r="I89" s="5">
        <v>0</v>
      </c>
      <c r="J89" s="5">
        <f>VLOOKUP(A89,'Detail SFPR'!$A$5:$E$347,5,FALSE)</f>
        <v>1844600.7708202105</v>
      </c>
      <c r="K89" s="5">
        <f>VLOOKUP(A89,'Detail SFPR'!$A$5:$F$347,6,FALSE)</f>
        <v>424398.99</v>
      </c>
      <c r="L89" s="5">
        <f>VLOOKUP(A89,'Detail SFPR'!$A$5:$G$347,7,FALSE)</f>
        <v>264687.06213537813</v>
      </c>
      <c r="M89" s="5">
        <f>VLOOKUP(A89,'Detail SFPR'!$A$5:$H$347,8,FALSE)</f>
        <v>8058.7823311019065</v>
      </c>
      <c r="N89" s="5">
        <f>VLOOKUP(A89,'Detail SFPR'!$A$5:$I$347,9,FALSE)</f>
        <v>0</v>
      </c>
      <c r="O89" s="5">
        <f t="shared" si="38"/>
        <v>324800.36641983426</v>
      </c>
      <c r="P89" s="5">
        <f t="shared" si="39"/>
        <v>-23210.427130000015</v>
      </c>
      <c r="Q89" s="5">
        <f t="shared" si="40"/>
        <v>42226.925997656603</v>
      </c>
      <c r="R89" s="5">
        <f t="shared" si="41"/>
        <v>1686.772555145641</v>
      </c>
      <c r="S89" s="5">
        <f t="shared" si="42"/>
        <v>0</v>
      </c>
      <c r="T89" s="5">
        <f t="shared" si="43"/>
        <v>2023516.0600000003</v>
      </c>
      <c r="U89" s="5">
        <f t="shared" si="44"/>
        <v>2541745.6052866909</v>
      </c>
      <c r="V89" s="5">
        <f t="shared" si="45"/>
        <v>345503.6378426365</v>
      </c>
      <c r="W89" s="5">
        <f t="shared" si="28"/>
        <v>2369019.6978426366</v>
      </c>
      <c r="X89" s="5">
        <f>VLOOKUP(A89,'Detail SFPR'!$A$5:$M$347,13,FALSE)</f>
        <v>0</v>
      </c>
      <c r="Y89" s="5">
        <f>VLOOKUP(A89,'Detail SFPR'!A:W,23,FALSE)</f>
        <v>146805.49</v>
      </c>
      <c r="Z89" s="5">
        <f>VLOOKUP(A89,'Detail SFPR'!$A$5:$S$347,19,FALSE)</f>
        <v>0</v>
      </c>
      <c r="AA89" s="5">
        <f>VLOOKUP(A89,'Detail SFPR'!$A$5:$T$347,20,FALSE)</f>
        <v>224028.57739378104</v>
      </c>
      <c r="AB89" s="5">
        <f t="shared" si="46"/>
        <v>2739853.7652364178</v>
      </c>
      <c r="AC89" s="5">
        <v>0</v>
      </c>
      <c r="AD89" s="5">
        <v>0</v>
      </c>
      <c r="AE89" s="5">
        <f t="shared" si="29"/>
        <v>0</v>
      </c>
      <c r="AF89" s="5">
        <f t="shared" si="30"/>
        <v>2739853.7652364178</v>
      </c>
      <c r="AG89" s="5">
        <f t="shared" si="31"/>
        <v>1682224.9464198344</v>
      </c>
      <c r="AH89">
        <v>0</v>
      </c>
      <c r="AI89" s="5">
        <f t="shared" si="32"/>
        <v>1682224.9464198344</v>
      </c>
      <c r="AJ89" s="5">
        <f t="shared" si="33"/>
        <v>436002.46286999999</v>
      </c>
      <c r="AK89" s="5">
        <f t="shared" si="34"/>
        <v>243576.76599765659</v>
      </c>
      <c r="AL89" s="5">
        <f t="shared" si="35"/>
        <v>7215.5225551456406</v>
      </c>
      <c r="AM89" s="5">
        <f t="shared" si="36"/>
        <v>0</v>
      </c>
      <c r="AN89" s="5">
        <f t="shared" si="37"/>
        <v>2369019.6978426366</v>
      </c>
      <c r="AO89" s="5">
        <f>VLOOKUP(A89,'Base Cost'!$A$5:$AF$348,32,FALSE)</f>
        <v>86074.12217393484</v>
      </c>
    </row>
    <row r="90" spans="1:41" x14ac:dyDescent="0.25">
      <c r="A90" t="s">
        <v>265</v>
      </c>
      <c r="B90" t="s">
        <v>1896</v>
      </c>
      <c r="C90" t="s">
        <v>93</v>
      </c>
      <c r="D90" s="12" t="s">
        <v>1088</v>
      </c>
      <c r="E90" s="5">
        <v>535506.13</v>
      </c>
      <c r="F90" s="5">
        <v>65073.51</v>
      </c>
      <c r="G90" s="5">
        <v>69289.11</v>
      </c>
      <c r="H90" s="5">
        <v>22637.34</v>
      </c>
      <c r="I90" s="5">
        <v>175748.45</v>
      </c>
      <c r="J90" s="5">
        <f>VLOOKUP(A90,'Detail SFPR'!$A$5:$E$347,5,FALSE)</f>
        <v>875044.73029864696</v>
      </c>
      <c r="K90" s="5">
        <f>VLOOKUP(A90,'Detail SFPR'!$A$5:$F$347,6,FALSE)</f>
        <v>111837.27</v>
      </c>
      <c r="L90" s="5">
        <f>VLOOKUP(A90,'Detail SFPR'!$A$5:$G$347,7,FALSE)</f>
        <v>118446.71969444446</v>
      </c>
      <c r="M90" s="5">
        <f>VLOOKUP(A90,'Detail SFPR'!$A$5:$H$347,8,FALSE)</f>
        <v>45646.156138586659</v>
      </c>
      <c r="N90" s="5">
        <f>VLOOKUP(A90,'Detail SFPR'!$A$5:$I$347,9,FALSE)</f>
        <v>337785.7089000073</v>
      </c>
      <c r="O90" s="5">
        <f t="shared" si="38"/>
        <v>226370.38481910792</v>
      </c>
      <c r="P90" s="5">
        <f t="shared" si="39"/>
        <v>31177.398792</v>
      </c>
      <c r="Q90" s="5">
        <f t="shared" si="40"/>
        <v>32773.378383286115</v>
      </c>
      <c r="R90" s="5">
        <f t="shared" si="41"/>
        <v>15339.977719595725</v>
      </c>
      <c r="S90" s="5">
        <f t="shared" si="42"/>
        <v>108030.24050863486</v>
      </c>
      <c r="T90" s="5">
        <f t="shared" si="43"/>
        <v>868254.54</v>
      </c>
      <c r="U90" s="5">
        <f t="shared" si="44"/>
        <v>1488760.5850316854</v>
      </c>
      <c r="V90" s="5">
        <f t="shared" si="45"/>
        <v>413691.38022262463</v>
      </c>
      <c r="W90" s="5">
        <f t="shared" si="28"/>
        <v>1281945.9202226247</v>
      </c>
      <c r="X90" s="5">
        <f>VLOOKUP(A90,'Detail SFPR'!$A$5:$M$347,13,FALSE)</f>
        <v>0</v>
      </c>
      <c r="Y90" s="5">
        <f>VLOOKUP(A90,'Detail SFPR'!A:W,23,FALSE)</f>
        <v>65678.986749999996</v>
      </c>
      <c r="Z90" s="5">
        <f>VLOOKUP(A90,'Detail SFPR'!$A$5:$S$347,19,FALSE)</f>
        <v>0</v>
      </c>
      <c r="AA90" s="5">
        <f>VLOOKUP(A90,'Detail SFPR'!$A$5:$T$347,20,FALSE)</f>
        <v>100227.65474416177</v>
      </c>
      <c r="AB90" s="5">
        <f t="shared" si="46"/>
        <v>1447852.5617167864</v>
      </c>
      <c r="AC90" s="5">
        <v>0</v>
      </c>
      <c r="AD90" s="5">
        <v>0</v>
      </c>
      <c r="AE90" s="5">
        <f t="shared" si="29"/>
        <v>0</v>
      </c>
      <c r="AF90" s="5">
        <f t="shared" si="30"/>
        <v>1447852.5617167864</v>
      </c>
      <c r="AG90" s="5">
        <f t="shared" si="31"/>
        <v>761876.51481910795</v>
      </c>
      <c r="AH90">
        <v>0</v>
      </c>
      <c r="AI90" s="5">
        <f t="shared" si="32"/>
        <v>761876.51481910795</v>
      </c>
      <c r="AJ90" s="5">
        <f t="shared" si="33"/>
        <v>96250.908792000002</v>
      </c>
      <c r="AK90" s="5">
        <f t="shared" si="34"/>
        <v>102062.48838328611</v>
      </c>
      <c r="AL90" s="5">
        <f t="shared" si="35"/>
        <v>37977.317719595725</v>
      </c>
      <c r="AM90" s="5">
        <f t="shared" si="36"/>
        <v>283778.6905086349</v>
      </c>
      <c r="AN90" s="5">
        <f t="shared" si="37"/>
        <v>1281945.9202226247</v>
      </c>
      <c r="AO90" s="5">
        <f>VLOOKUP(A90,'Base Cost'!$A$5:$AF$348,32,FALSE)</f>
        <v>36764.56222460221</v>
      </c>
    </row>
    <row r="91" spans="1:41" x14ac:dyDescent="0.25">
      <c r="A91" t="s">
        <v>267</v>
      </c>
      <c r="B91" t="s">
        <v>1897</v>
      </c>
      <c r="C91" t="s">
        <v>72</v>
      </c>
      <c r="D91" s="12" t="s">
        <v>1088</v>
      </c>
      <c r="E91" s="5">
        <v>727448.82</v>
      </c>
      <c r="F91" s="5">
        <v>180097.63</v>
      </c>
      <c r="G91" s="5">
        <v>87696.69</v>
      </c>
      <c r="H91" s="5">
        <v>0</v>
      </c>
      <c r="I91" s="5">
        <v>192901.9</v>
      </c>
      <c r="J91" s="5">
        <f>VLOOKUP(A91,'Detail SFPR'!$A$5:$E$347,5,FALSE)</f>
        <v>760585.83787018014</v>
      </c>
      <c r="K91" s="5">
        <f>VLOOKUP(A91,'Detail SFPR'!$A$5:$F$347,6,FALSE)</f>
        <v>54603.91</v>
      </c>
      <c r="L91" s="5">
        <f>VLOOKUP(A91,'Detail SFPR'!$A$5:$G$347,7,FALSE)</f>
        <v>99420.076027777788</v>
      </c>
      <c r="M91" s="5">
        <f>VLOOKUP(A91,'Detail SFPR'!$A$5:$H$347,8,FALSE)</f>
        <v>0</v>
      </c>
      <c r="N91" s="5">
        <f>VLOOKUP(A91,'Detail SFPR'!$A$5:$I$347,9,FALSE)</f>
        <v>242725.26959113381</v>
      </c>
      <c r="O91" s="5">
        <f t="shared" si="38"/>
        <v>22092.449814049134</v>
      </c>
      <c r="P91" s="5">
        <f t="shared" si="39"/>
        <v>-83666.663123999999</v>
      </c>
      <c r="Q91" s="5">
        <f t="shared" si="40"/>
        <v>7815.9814647194489</v>
      </c>
      <c r="R91" s="5">
        <f t="shared" si="41"/>
        <v>0</v>
      </c>
      <c r="S91" s="5">
        <f t="shared" si="42"/>
        <v>33217.240506408911</v>
      </c>
      <c r="T91" s="5">
        <f t="shared" si="43"/>
        <v>1188145.0399999998</v>
      </c>
      <c r="U91" s="5">
        <f t="shared" si="44"/>
        <v>1157335.0934890918</v>
      </c>
      <c r="V91" s="5">
        <f t="shared" si="45"/>
        <v>-20540.991338822503</v>
      </c>
      <c r="W91" s="5">
        <f t="shared" si="28"/>
        <v>1157335.0934890918</v>
      </c>
      <c r="X91" s="5">
        <f>VLOOKUP(A91,'Detail SFPR'!$A$5:$M$347,13,FALSE)</f>
        <v>0</v>
      </c>
      <c r="Y91" s="5">
        <f>VLOOKUP(A91,'Detail SFPR'!A:W,23,FALSE)</f>
        <v>55128.667749999993</v>
      </c>
      <c r="Z91" s="5">
        <f>VLOOKUP(A91,'Detail SFPR'!$A$5:$S$347,19,FALSE)</f>
        <v>0</v>
      </c>
      <c r="AA91" s="5">
        <f>VLOOKUP(A91,'Detail SFPR'!$A$5:$T$347,20,FALSE)</f>
        <v>84127.62363074375</v>
      </c>
      <c r="AB91" s="5">
        <f t="shared" si="46"/>
        <v>1296591.3848698356</v>
      </c>
      <c r="AC91" s="5">
        <v>0</v>
      </c>
      <c r="AD91" s="5">
        <v>0</v>
      </c>
      <c r="AE91" s="5">
        <f t="shared" si="29"/>
        <v>0</v>
      </c>
      <c r="AF91" s="5">
        <f t="shared" si="30"/>
        <v>1296591.3848698356</v>
      </c>
      <c r="AG91" s="5">
        <f t="shared" si="31"/>
        <v>760585.83787018014</v>
      </c>
      <c r="AH91">
        <v>0</v>
      </c>
      <c r="AI91" s="5">
        <f t="shared" si="32"/>
        <v>760585.83787018014</v>
      </c>
      <c r="AJ91" s="5">
        <f t="shared" si="33"/>
        <v>54603.91</v>
      </c>
      <c r="AK91" s="5">
        <f t="shared" si="34"/>
        <v>99420.076027777788</v>
      </c>
      <c r="AL91" s="5">
        <f t="shared" si="35"/>
        <v>0</v>
      </c>
      <c r="AM91" s="5">
        <f t="shared" si="36"/>
        <v>242725.26959113381</v>
      </c>
      <c r="AN91" s="5">
        <f t="shared" si="37"/>
        <v>1157335.0934890918</v>
      </c>
      <c r="AO91" s="5">
        <f>VLOOKUP(A91,'Base Cost'!$A$5:$AF$348,32,FALSE)</f>
        <v>35442.644563149996</v>
      </c>
    </row>
    <row r="92" spans="1:41" x14ac:dyDescent="0.25">
      <c r="A92" t="s">
        <v>269</v>
      </c>
      <c r="B92" t="s">
        <v>1898</v>
      </c>
      <c r="C92" t="s">
        <v>80</v>
      </c>
      <c r="D92" s="12" t="s">
        <v>1088</v>
      </c>
      <c r="E92" s="5">
        <v>1858428.91</v>
      </c>
      <c r="F92" s="5">
        <v>218286.02</v>
      </c>
      <c r="G92" s="5">
        <v>294270.84999999998</v>
      </c>
      <c r="H92" s="5">
        <v>0</v>
      </c>
      <c r="I92" s="5">
        <v>0</v>
      </c>
      <c r="J92" s="5">
        <f>VLOOKUP(A92,'Detail SFPR'!$A$5:$E$347,5,FALSE)</f>
        <v>2555792.7139615566</v>
      </c>
      <c r="K92" s="5">
        <f>VLOOKUP(A92,'Detail SFPR'!$A$5:$F$347,6,FALSE)</f>
        <v>387159.52</v>
      </c>
      <c r="L92" s="5">
        <f>VLOOKUP(A92,'Detail SFPR'!$A$5:$G$347,7,FALSE)</f>
        <v>361611.47588739533</v>
      </c>
      <c r="M92" s="5">
        <f>VLOOKUP(A92,'Detail SFPR'!$A$5:$H$347,8,FALSE)</f>
        <v>778.21600635720506</v>
      </c>
      <c r="N92" s="5">
        <f>VLOOKUP(A92,'Detail SFPR'!$A$5:$I$347,9,FALSE)</f>
        <v>0</v>
      </c>
      <c r="O92" s="5">
        <f t="shared" si="38"/>
        <v>464932.44810116978</v>
      </c>
      <c r="P92" s="5">
        <f t="shared" si="39"/>
        <v>112587.96245000001</v>
      </c>
      <c r="Q92" s="5">
        <f t="shared" si="40"/>
        <v>44895.995279126473</v>
      </c>
      <c r="R92" s="5">
        <f t="shared" si="41"/>
        <v>518.83661143834854</v>
      </c>
      <c r="S92" s="5">
        <f t="shared" si="42"/>
        <v>0</v>
      </c>
      <c r="T92" s="5">
        <f t="shared" si="43"/>
        <v>2370985.7799999998</v>
      </c>
      <c r="U92" s="5">
        <f t="shared" si="44"/>
        <v>3305341.9258553092</v>
      </c>
      <c r="V92" s="5">
        <f t="shared" si="45"/>
        <v>622935.24244173453</v>
      </c>
      <c r="W92" s="5">
        <f t="shared" si="28"/>
        <v>2993921.0224417346</v>
      </c>
      <c r="X92" s="5">
        <f>VLOOKUP(A92,'Detail SFPR'!$A$5:$M$347,13,FALSE)</f>
        <v>0</v>
      </c>
      <c r="Y92" s="5">
        <f>VLOOKUP(A92,'Detail SFPR'!A:W,23,FALSE)</f>
        <v>203604.2138</v>
      </c>
      <c r="Z92" s="5">
        <f>VLOOKUP(A92,'Detail SFPR'!$A$5:$S$347,19,FALSE)</f>
        <v>0</v>
      </c>
      <c r="AA92" s="5">
        <f>VLOOKUP(A92,'Detail SFPR'!$A$5:$T$347,20,FALSE)</f>
        <v>310704.74523121206</v>
      </c>
      <c r="AB92" s="5">
        <f t="shared" si="46"/>
        <v>3508229.9814729467</v>
      </c>
      <c r="AC92" s="5">
        <v>0</v>
      </c>
      <c r="AD92" s="5">
        <v>0</v>
      </c>
      <c r="AE92" s="5">
        <f t="shared" si="29"/>
        <v>0</v>
      </c>
      <c r="AF92" s="5">
        <f t="shared" si="30"/>
        <v>3508229.9814729467</v>
      </c>
      <c r="AG92" s="5">
        <f t="shared" si="31"/>
        <v>2323361.3581011696</v>
      </c>
      <c r="AH92">
        <v>0</v>
      </c>
      <c r="AI92" s="5">
        <f t="shared" si="32"/>
        <v>2323361.3581011696</v>
      </c>
      <c r="AJ92" s="5">
        <f t="shared" si="33"/>
        <v>330873.98245000001</v>
      </c>
      <c r="AK92" s="5">
        <f t="shared" si="34"/>
        <v>339166.84527912643</v>
      </c>
      <c r="AL92" s="5">
        <f t="shared" si="35"/>
        <v>518.83661143834854</v>
      </c>
      <c r="AM92" s="5">
        <f t="shared" si="36"/>
        <v>0</v>
      </c>
      <c r="AN92" s="5">
        <f t="shared" si="37"/>
        <v>2993921.0224417346</v>
      </c>
      <c r="AO92" s="5">
        <f>VLOOKUP(A92,'Base Cost'!$A$5:$AF$348,32,FALSE)</f>
        <v>118994.39854741014</v>
      </c>
    </row>
    <row r="93" spans="1:41" x14ac:dyDescent="0.25">
      <c r="A93" t="s">
        <v>271</v>
      </c>
      <c r="B93" t="s">
        <v>272</v>
      </c>
      <c r="C93" t="s">
        <v>93</v>
      </c>
      <c r="D93" s="12" t="s">
        <v>1088</v>
      </c>
      <c r="E93" s="5">
        <v>4846262.95</v>
      </c>
      <c r="F93" s="5">
        <v>347084.17</v>
      </c>
      <c r="G93" s="5">
        <v>549464.27</v>
      </c>
      <c r="H93" s="5">
        <v>129834.26</v>
      </c>
      <c r="I93" s="5">
        <v>0</v>
      </c>
      <c r="J93" s="5">
        <f>VLOOKUP(A93,'Detail SFPR'!$A$5:$E$347,5,FALSE)</f>
        <v>5207505.6721124472</v>
      </c>
      <c r="K93" s="5">
        <f>VLOOKUP(A93,'Detail SFPR'!$A$5:$F$347,6,FALSE)</f>
        <v>380000.18000000005</v>
      </c>
      <c r="L93" s="5">
        <f>VLOOKUP(A93,'Detail SFPR'!$A$5:$G$347,7,FALSE)</f>
        <v>727254.08496668283</v>
      </c>
      <c r="M93" s="5">
        <f>VLOOKUP(A93,'Detail SFPR'!$A$5:$H$347,8,FALSE)</f>
        <v>132505.97178726413</v>
      </c>
      <c r="N93" s="5">
        <f>VLOOKUP(A93,'Detail SFPR'!$A$5:$I$347,9,FALSE)</f>
        <v>0</v>
      </c>
      <c r="O93" s="5">
        <f t="shared" si="38"/>
        <v>240840.52283236841</v>
      </c>
      <c r="P93" s="5">
        <f t="shared" si="39"/>
        <v>21945.103867000045</v>
      </c>
      <c r="Q93" s="5">
        <f t="shared" si="40"/>
        <v>118532.46963828742</v>
      </c>
      <c r="R93" s="5">
        <f t="shared" si="41"/>
        <v>1781.2302485690016</v>
      </c>
      <c r="S93" s="5">
        <f t="shared" si="42"/>
        <v>0</v>
      </c>
      <c r="T93" s="5">
        <f t="shared" si="43"/>
        <v>5872645.6500000004</v>
      </c>
      <c r="U93" s="5">
        <f t="shared" si="44"/>
        <v>6447265.9088663943</v>
      </c>
      <c r="V93" s="5">
        <f t="shared" si="45"/>
        <v>383099.3265862249</v>
      </c>
      <c r="W93" s="5">
        <f t="shared" si="28"/>
        <v>6255744.9765862254</v>
      </c>
      <c r="X93" s="5">
        <f>VLOOKUP(A93,'Detail SFPR'!$A$5:$M$347,13,FALSE)</f>
        <v>0</v>
      </c>
      <c r="Y93" s="5">
        <f>VLOOKUP(A93,'Detail SFPR'!A:W,23,FALSE)</f>
        <v>414358.77404999995</v>
      </c>
      <c r="Z93" s="5">
        <f>VLOOKUP(A93,'Detail SFPR'!$A$5:$S$347,19,FALSE)</f>
        <v>0</v>
      </c>
      <c r="AA93" s="5">
        <f>VLOOKUP(A93,'Detail SFPR'!$A$5:$T$347,20,FALSE)</f>
        <v>632321.0847295468</v>
      </c>
      <c r="AB93" s="5">
        <f t="shared" si="46"/>
        <v>7302424.8353657722</v>
      </c>
      <c r="AC93" s="5">
        <v>0</v>
      </c>
      <c r="AD93" s="5">
        <v>0</v>
      </c>
      <c r="AE93" s="5">
        <f t="shared" si="29"/>
        <v>0</v>
      </c>
      <c r="AF93" s="5">
        <f t="shared" si="30"/>
        <v>7302424.8353657722</v>
      </c>
      <c r="AG93" s="5">
        <f t="shared" si="31"/>
        <v>5087103.4728323687</v>
      </c>
      <c r="AH93">
        <v>0</v>
      </c>
      <c r="AI93" s="5">
        <f t="shared" si="32"/>
        <v>5087103.4728323687</v>
      </c>
      <c r="AJ93" s="5">
        <f t="shared" si="33"/>
        <v>369029.27386700001</v>
      </c>
      <c r="AK93" s="5">
        <f t="shared" si="34"/>
        <v>667996.73963828746</v>
      </c>
      <c r="AL93" s="5">
        <f t="shared" si="35"/>
        <v>131615.490248569</v>
      </c>
      <c r="AM93" s="5">
        <f t="shared" si="36"/>
        <v>0</v>
      </c>
      <c r="AN93" s="5">
        <f t="shared" si="37"/>
        <v>6255744.9765862254</v>
      </c>
      <c r="AO93" s="5">
        <f>VLOOKUP(A93,'Base Cost'!$A$5:$AF$348,32,FALSE)</f>
        <v>260235.16488210013</v>
      </c>
    </row>
    <row r="94" spans="1:41" x14ac:dyDescent="0.25">
      <c r="A94" t="s">
        <v>273</v>
      </c>
      <c r="B94" t="s">
        <v>274</v>
      </c>
      <c r="C94" t="s">
        <v>68</v>
      </c>
      <c r="D94" s="12" t="s">
        <v>1088</v>
      </c>
      <c r="E94" s="5">
        <v>303546.5</v>
      </c>
      <c r="F94" s="5">
        <v>69544.45</v>
      </c>
      <c r="G94" s="5">
        <v>17403.419999999998</v>
      </c>
      <c r="H94" s="5">
        <v>0</v>
      </c>
      <c r="I94" s="5">
        <v>0</v>
      </c>
      <c r="J94" s="5">
        <f>VLOOKUP(A94,'Detail SFPR'!$A$5:$E$347,5,FALSE)</f>
        <v>398793.9177907898</v>
      </c>
      <c r="K94" s="5">
        <f>VLOOKUP(A94,'Detail SFPR'!$A$5:$F$347,6,FALSE)</f>
        <v>99559.067731999996</v>
      </c>
      <c r="L94" s="5">
        <f>VLOOKUP(A94,'Detail SFPR'!$A$5:$G$347,7,FALSE)</f>
        <v>14285.446322481355</v>
      </c>
      <c r="M94" s="5">
        <f>VLOOKUP(A94,'Detail SFPR'!$A$5:$H$347,8,FALSE)</f>
        <v>0</v>
      </c>
      <c r="N94" s="5">
        <f>VLOOKUP(A94,'Detail SFPR'!$A$5:$I$347,9,FALSE)</f>
        <v>0</v>
      </c>
      <c r="O94" s="5">
        <f t="shared" si="38"/>
        <v>63501.453441119556</v>
      </c>
      <c r="P94" s="5">
        <f t="shared" si="39"/>
        <v>20010.745641924397</v>
      </c>
      <c r="Q94" s="5">
        <f t="shared" si="40"/>
        <v>-2078.7530508016789</v>
      </c>
      <c r="R94" s="5">
        <f t="shared" si="41"/>
        <v>0</v>
      </c>
      <c r="S94" s="5">
        <f t="shared" si="42"/>
        <v>0</v>
      </c>
      <c r="T94" s="5">
        <f t="shared" si="43"/>
        <v>390494.37</v>
      </c>
      <c r="U94" s="5">
        <f t="shared" si="44"/>
        <v>512638.43184527114</v>
      </c>
      <c r="V94" s="5">
        <f t="shared" si="45"/>
        <v>81433.446032242282</v>
      </c>
      <c r="W94" s="5">
        <f t="shared" si="28"/>
        <v>471927.81603224226</v>
      </c>
      <c r="X94" s="5">
        <f>VLOOKUP(A94,'Detail SFPR'!$A$5:$M$347,13,FALSE)</f>
        <v>0</v>
      </c>
      <c r="Y94" s="5">
        <f>VLOOKUP(A94,'Detail SFPR'!A:W,23,FALSE)</f>
        <v>33813.692900000002</v>
      </c>
      <c r="Z94" s="5">
        <f>VLOOKUP(A94,'Detail SFPR'!$A$5:$S$347,19,FALSE)</f>
        <v>0</v>
      </c>
      <c r="AA94" s="5">
        <f>VLOOKUP(A94,'Detail SFPR'!$A$5:$T$347,20,FALSE)</f>
        <v>51600.478407293856</v>
      </c>
      <c r="AB94" s="5">
        <f t="shared" si="46"/>
        <v>557341.98733953608</v>
      </c>
      <c r="AC94" s="5">
        <v>0</v>
      </c>
      <c r="AD94" s="5">
        <v>0</v>
      </c>
      <c r="AE94" s="5">
        <f t="shared" si="29"/>
        <v>0</v>
      </c>
      <c r="AF94" s="5">
        <f t="shared" si="30"/>
        <v>557341.98733953608</v>
      </c>
      <c r="AG94" s="5">
        <f t="shared" si="31"/>
        <v>367047.95344111958</v>
      </c>
      <c r="AH94">
        <v>0</v>
      </c>
      <c r="AI94" s="5">
        <f t="shared" si="32"/>
        <v>367047.95344111958</v>
      </c>
      <c r="AJ94" s="5">
        <f t="shared" si="33"/>
        <v>89555.195641924394</v>
      </c>
      <c r="AK94" s="5">
        <f t="shared" si="34"/>
        <v>15324.666949198319</v>
      </c>
      <c r="AL94" s="5">
        <f t="shared" si="35"/>
        <v>0</v>
      </c>
      <c r="AM94" s="5">
        <f t="shared" si="36"/>
        <v>0</v>
      </c>
      <c r="AN94" s="5">
        <f t="shared" si="37"/>
        <v>471927.81603224226</v>
      </c>
      <c r="AO94" s="5">
        <f>VLOOKUP(A94,'Base Cost'!$A$5:$AF$348,32,FALSE)</f>
        <v>20008.544935725895</v>
      </c>
    </row>
    <row r="95" spans="1:41" x14ac:dyDescent="0.25">
      <c r="A95" t="s">
        <v>276</v>
      </c>
      <c r="B95" t="s">
        <v>1899</v>
      </c>
      <c r="C95" t="s">
        <v>278</v>
      </c>
      <c r="D95" s="12" t="s">
        <v>1088</v>
      </c>
      <c r="E95" s="5">
        <v>669014.12</v>
      </c>
      <c r="F95" s="5">
        <v>174240.43</v>
      </c>
      <c r="G95" s="5">
        <v>90511.81</v>
      </c>
      <c r="H95" s="5">
        <v>0</v>
      </c>
      <c r="I95" s="5">
        <v>0</v>
      </c>
      <c r="J95" s="5">
        <f>VLOOKUP(A95,'Detail SFPR'!$A$5:$E$347,5,FALSE)</f>
        <v>1311108.1808026487</v>
      </c>
      <c r="K95" s="5">
        <f>VLOOKUP(A95,'Detail SFPR'!$A$5:$F$347,6,FALSE)</f>
        <v>432111.09773199994</v>
      </c>
      <c r="L95" s="5">
        <f>VLOOKUP(A95,'Detail SFPR'!$A$5:$G$347,7,FALSE)</f>
        <v>200763.25528888893</v>
      </c>
      <c r="M95" s="5">
        <f>VLOOKUP(A95,'Detail SFPR'!$A$5:$H$347,8,FALSE)</f>
        <v>0</v>
      </c>
      <c r="N95" s="5">
        <f>VLOOKUP(A95,'Detail SFPR'!$A$5:$I$347,9,FALSE)</f>
        <v>0</v>
      </c>
      <c r="O95" s="5">
        <f t="shared" si="38"/>
        <v>428084.11033712584</v>
      </c>
      <c r="P95" s="5">
        <f t="shared" si="39"/>
        <v>171922.37417692435</v>
      </c>
      <c r="Q95" s="5">
        <f t="shared" si="40"/>
        <v>73504.638574102253</v>
      </c>
      <c r="R95" s="5">
        <f t="shared" si="41"/>
        <v>0</v>
      </c>
      <c r="S95" s="5">
        <f t="shared" si="42"/>
        <v>0</v>
      </c>
      <c r="T95" s="5">
        <f t="shared" si="43"/>
        <v>933766.3600000001</v>
      </c>
      <c r="U95" s="5">
        <f t="shared" si="44"/>
        <v>1943982.5338235374</v>
      </c>
      <c r="V95" s="5">
        <f t="shared" si="45"/>
        <v>673511.12308815238</v>
      </c>
      <c r="W95" s="5">
        <f t="shared" si="28"/>
        <v>1607277.4830881525</v>
      </c>
      <c r="X95" s="5">
        <f>VLOOKUP(A95,'Detail SFPR'!$A$5:$M$347,13,FALSE)</f>
        <v>0</v>
      </c>
      <c r="Y95" s="5">
        <f>VLOOKUP(A95,'Detail SFPR'!A:W,23,FALSE)</f>
        <v>111323.70080000001</v>
      </c>
      <c r="Z95" s="5">
        <f>VLOOKUP(A95,'Detail SFPR'!$A$5:$S$347,19,FALSE)</f>
        <v>0</v>
      </c>
      <c r="AA95" s="5">
        <f>VLOOKUP(A95,'Detail SFPR'!$A$5:$T$347,20,FALSE)</f>
        <v>169882.54540368298</v>
      </c>
      <c r="AB95" s="5">
        <f t="shared" si="46"/>
        <v>1888483.7292918356</v>
      </c>
      <c r="AC95" s="5">
        <v>0</v>
      </c>
      <c r="AD95" s="5">
        <v>0</v>
      </c>
      <c r="AE95" s="5">
        <f t="shared" si="29"/>
        <v>0</v>
      </c>
      <c r="AF95" s="5">
        <f t="shared" si="30"/>
        <v>1888483.7292918356</v>
      </c>
      <c r="AG95" s="5">
        <f t="shared" si="31"/>
        <v>1097098.2303371257</v>
      </c>
      <c r="AH95">
        <v>0</v>
      </c>
      <c r="AI95" s="5">
        <f t="shared" si="32"/>
        <v>1097098.2303371257</v>
      </c>
      <c r="AJ95" s="5">
        <f t="shared" si="33"/>
        <v>346162.80417692434</v>
      </c>
      <c r="AK95" s="5">
        <f t="shared" si="34"/>
        <v>164016.44857410225</v>
      </c>
      <c r="AL95" s="5">
        <f t="shared" si="35"/>
        <v>0</v>
      </c>
      <c r="AM95" s="5">
        <f t="shared" si="36"/>
        <v>0</v>
      </c>
      <c r="AN95" s="5">
        <f t="shared" si="37"/>
        <v>1607277.4830881523</v>
      </c>
      <c r="AO95" s="5">
        <f>VLOOKUP(A95,'Base Cost'!$A$5:$AF$348,32,FALSE)</f>
        <v>59888.473680161958</v>
      </c>
    </row>
    <row r="96" spans="1:41" x14ac:dyDescent="0.25">
      <c r="A96" t="s">
        <v>279</v>
      </c>
      <c r="B96" t="s">
        <v>1900</v>
      </c>
      <c r="C96" t="s">
        <v>80</v>
      </c>
      <c r="D96" s="12" t="s">
        <v>1088</v>
      </c>
      <c r="E96" s="5">
        <v>1827096.64</v>
      </c>
      <c r="F96" s="5">
        <v>221228.38</v>
      </c>
      <c r="G96" s="5">
        <v>290972.92</v>
      </c>
      <c r="H96" s="5">
        <v>40701.49</v>
      </c>
      <c r="I96" s="5">
        <v>0</v>
      </c>
      <c r="J96" s="5">
        <f>VLOOKUP(A96,'Detail SFPR'!$A$5:$E$347,5,FALSE)</f>
        <v>1460021.6669184275</v>
      </c>
      <c r="K96" s="5">
        <f>VLOOKUP(A96,'Detail SFPR'!$A$5:$F$347,6,FALSE)</f>
        <v>108780.06</v>
      </c>
      <c r="L96" s="5">
        <f>VLOOKUP(A96,'Detail SFPR'!$A$5:$G$347,7,FALSE)</f>
        <v>209766.72023888884</v>
      </c>
      <c r="M96" s="5">
        <f>VLOOKUP(A96,'Detail SFPR'!$A$5:$H$347,8,FALSE)</f>
        <v>29461.283267000003</v>
      </c>
      <c r="N96" s="5">
        <f>VLOOKUP(A96,'Detail SFPR'!$A$5:$I$347,9,FALSE)</f>
        <v>0</v>
      </c>
      <c r="O96" s="5">
        <f t="shared" si="38"/>
        <v>-244728.88455348433</v>
      </c>
      <c r="P96" s="5">
        <f t="shared" si="39"/>
        <v>-74969.294943999994</v>
      </c>
      <c r="Q96" s="5">
        <f t="shared" si="40"/>
        <v>-54140.173380732798</v>
      </c>
      <c r="R96" s="5">
        <f t="shared" si="41"/>
        <v>-7493.8458288910961</v>
      </c>
      <c r="S96" s="5">
        <f t="shared" si="42"/>
        <v>0</v>
      </c>
      <c r="T96" s="5">
        <f t="shared" si="43"/>
        <v>2379999.4300000002</v>
      </c>
      <c r="U96" s="5">
        <f t="shared" si="44"/>
        <v>1808029.7304243164</v>
      </c>
      <c r="V96" s="5">
        <f t="shared" si="45"/>
        <v>-381332.19870710821</v>
      </c>
      <c r="W96" s="5">
        <f t="shared" si="28"/>
        <v>1808029.7304243164</v>
      </c>
      <c r="X96" s="5">
        <f>VLOOKUP(A96,'Detail SFPR'!$A$5:$M$347,13,FALSE)</f>
        <v>0</v>
      </c>
      <c r="Y96" s="5">
        <f>VLOOKUP(A96,'Detail SFPR'!A:W,23,FALSE)</f>
        <v>116316.14345000002</v>
      </c>
      <c r="Z96" s="5">
        <f>VLOOKUP(A96,'Detail SFPR'!$A$5:$S$347,19,FALSE)</f>
        <v>0</v>
      </c>
      <c r="AA96" s="5">
        <f>VLOOKUP(A96,'Detail SFPR'!$A$5:$T$347,20,FALSE)</f>
        <v>177501.12850026568</v>
      </c>
      <c r="AB96" s="5">
        <f t="shared" si="46"/>
        <v>2101847.002374582</v>
      </c>
      <c r="AC96" s="5">
        <v>0</v>
      </c>
      <c r="AD96" s="5">
        <v>0</v>
      </c>
      <c r="AE96" s="5">
        <f t="shared" si="29"/>
        <v>0</v>
      </c>
      <c r="AF96" s="5">
        <f t="shared" si="30"/>
        <v>2101847.002374582</v>
      </c>
      <c r="AG96" s="5">
        <f t="shared" si="31"/>
        <v>1460021.6669184275</v>
      </c>
      <c r="AH96">
        <v>0</v>
      </c>
      <c r="AI96" s="5">
        <f t="shared" si="32"/>
        <v>1460021.6669184275</v>
      </c>
      <c r="AJ96" s="5">
        <f t="shared" si="33"/>
        <v>108780.06</v>
      </c>
      <c r="AK96" s="5">
        <f t="shared" si="34"/>
        <v>209766.72023888884</v>
      </c>
      <c r="AL96" s="5">
        <f t="shared" si="35"/>
        <v>29461.283267000003</v>
      </c>
      <c r="AM96" s="5">
        <f t="shared" si="36"/>
        <v>0</v>
      </c>
      <c r="AN96" s="5">
        <f t="shared" si="37"/>
        <v>1808029.7304243164</v>
      </c>
      <c r="AO96" s="5">
        <f>VLOOKUP(A96,'Base Cost'!$A$5:$AF$348,32,FALSE)</f>
        <v>74780.543363570003</v>
      </c>
    </row>
    <row r="97" spans="1:41" x14ac:dyDescent="0.25">
      <c r="A97" t="s">
        <v>282</v>
      </c>
      <c r="B97" t="s">
        <v>1901</v>
      </c>
      <c r="C97" t="s">
        <v>93</v>
      </c>
      <c r="D97" s="12" t="s">
        <v>1088</v>
      </c>
      <c r="E97" s="5">
        <v>2996056.17</v>
      </c>
      <c r="F97" s="5">
        <v>254078.68</v>
      </c>
      <c r="G97" s="5">
        <v>453518.64</v>
      </c>
      <c r="H97" s="5">
        <v>100006.58</v>
      </c>
      <c r="I97" s="5">
        <v>44270.28</v>
      </c>
      <c r="J97" s="5">
        <f>VLOOKUP(A97,'Detail SFPR'!$A$5:$E$347,5,FALSE)</f>
        <v>3569259.4411699814</v>
      </c>
      <c r="K97" s="5">
        <f>VLOOKUP(A97,'Detail SFPR'!$A$5:$F$347,6,FALSE)</f>
        <v>376875.17</v>
      </c>
      <c r="L97" s="5">
        <f>VLOOKUP(A97,'Detail SFPR'!$A$5:$G$347,7,FALSE)</f>
        <v>521956.43568333343</v>
      </c>
      <c r="M97" s="5">
        <f>VLOOKUP(A97,'Detail SFPR'!$A$5:$H$347,8,FALSE)</f>
        <v>152784.22930398351</v>
      </c>
      <c r="N97" s="5">
        <f>VLOOKUP(A97,'Detail SFPR'!$A$5:$I$347,9,FALSE)</f>
        <v>131900.38159495723</v>
      </c>
      <c r="O97" s="5">
        <f t="shared" si="38"/>
        <v>382154.62088902661</v>
      </c>
      <c r="P97" s="5">
        <f t="shared" si="39"/>
        <v>81868.419882999995</v>
      </c>
      <c r="Q97" s="5">
        <f t="shared" si="40"/>
        <v>45627.478382078385</v>
      </c>
      <c r="R97" s="5">
        <f t="shared" si="41"/>
        <v>35186.858790965802</v>
      </c>
      <c r="S97" s="5">
        <f t="shared" si="42"/>
        <v>58422.988733357983</v>
      </c>
      <c r="T97" s="5">
        <f t="shared" si="43"/>
        <v>3847930.35</v>
      </c>
      <c r="U97" s="5">
        <f t="shared" si="44"/>
        <v>4752775.6577522559</v>
      </c>
      <c r="V97" s="5">
        <f t="shared" si="45"/>
        <v>603260.36667842884</v>
      </c>
      <c r="W97" s="5">
        <f t="shared" si="28"/>
        <v>4451190.7166784294</v>
      </c>
      <c r="X97" s="5">
        <f>VLOOKUP(A97,'Detail SFPR'!$A$5:$M$347,13,FALSE)</f>
        <v>0</v>
      </c>
      <c r="Y97" s="5">
        <f>VLOOKUP(A97,'Detail SFPR'!A:W,23,FALSE)</f>
        <v>289426.08045000001</v>
      </c>
      <c r="Z97" s="5">
        <f>VLOOKUP(A97,'Detail SFPR'!$A$5:$S$347,19,FALSE)</f>
        <v>0</v>
      </c>
      <c r="AA97" s="5">
        <f>VLOOKUP(A97,'Detail SFPR'!$A$5:$T$347,20,FALSE)</f>
        <v>441670.90116228978</v>
      </c>
      <c r="AB97" s="5">
        <f t="shared" si="46"/>
        <v>5182287.6982907197</v>
      </c>
      <c r="AC97" s="5">
        <v>0</v>
      </c>
      <c r="AD97" s="5">
        <v>0</v>
      </c>
      <c r="AE97" s="5">
        <f t="shared" si="29"/>
        <v>0</v>
      </c>
      <c r="AF97" s="5">
        <f t="shared" si="30"/>
        <v>5182287.6982907197</v>
      </c>
      <c r="AG97" s="5">
        <f t="shared" si="31"/>
        <v>3378210.7908890266</v>
      </c>
      <c r="AH97">
        <v>0</v>
      </c>
      <c r="AI97" s="5">
        <f t="shared" si="32"/>
        <v>3378210.7908890266</v>
      </c>
      <c r="AJ97" s="5">
        <f t="shared" si="33"/>
        <v>335947.09988300002</v>
      </c>
      <c r="AK97" s="5">
        <f t="shared" si="34"/>
        <v>499146.11838207842</v>
      </c>
      <c r="AL97" s="5">
        <f t="shared" si="35"/>
        <v>135193.4387909658</v>
      </c>
      <c r="AM97" s="5">
        <f t="shared" si="36"/>
        <v>102693.26873335798</v>
      </c>
      <c r="AN97" s="5">
        <f t="shared" si="37"/>
        <v>4451190.7166784285</v>
      </c>
      <c r="AO97" s="5">
        <f>VLOOKUP(A97,'Base Cost'!$A$5:$AF$348,32,FALSE)</f>
        <v>176114.4185115374</v>
      </c>
    </row>
    <row r="98" spans="1:41" x14ac:dyDescent="0.25">
      <c r="A98" t="s">
        <v>284</v>
      </c>
      <c r="B98" t="s">
        <v>285</v>
      </c>
      <c r="C98" t="s">
        <v>230</v>
      </c>
      <c r="D98" s="12" t="s">
        <v>1088</v>
      </c>
      <c r="E98" s="5">
        <v>2933411.96</v>
      </c>
      <c r="F98" s="5">
        <v>333907.88</v>
      </c>
      <c r="G98" s="5">
        <v>381551.99</v>
      </c>
      <c r="H98" s="5">
        <v>0</v>
      </c>
      <c r="I98" s="5">
        <v>0</v>
      </c>
      <c r="J98" s="5">
        <f>VLOOKUP(A98,'Detail SFPR'!$A$5:$E$347,5,FALSE)</f>
        <v>3447629.7113328832</v>
      </c>
      <c r="K98" s="5">
        <f>VLOOKUP(A98,'Detail SFPR'!$A$5:$F$347,6,FALSE)</f>
        <v>484784.63</v>
      </c>
      <c r="L98" s="5">
        <f>VLOOKUP(A98,'Detail SFPR'!$A$5:$G$347,7,FALSE)</f>
        <v>490840.46424748382</v>
      </c>
      <c r="M98" s="5">
        <f>VLOOKUP(A98,'Detail SFPR'!$A$5:$H$347,8,FALSE)</f>
        <v>2296.9108316412444</v>
      </c>
      <c r="N98" s="5">
        <f>VLOOKUP(A98,'Detail SFPR'!$A$5:$I$347,9,FALSE)</f>
        <v>0</v>
      </c>
      <c r="O98" s="5">
        <f t="shared" si="38"/>
        <v>342828.97481363325</v>
      </c>
      <c r="P98" s="5">
        <f t="shared" si="39"/>
        <v>100589.52922499999</v>
      </c>
      <c r="Q98" s="5">
        <f t="shared" si="40"/>
        <v>72862.625780797462</v>
      </c>
      <c r="R98" s="5">
        <f t="shared" si="41"/>
        <v>1531.3504514552176</v>
      </c>
      <c r="S98" s="5">
        <f t="shared" si="42"/>
        <v>0</v>
      </c>
      <c r="T98" s="5">
        <f t="shared" si="43"/>
        <v>3648871.83</v>
      </c>
      <c r="U98" s="5">
        <f t="shared" si="44"/>
        <v>4425551.7164120087</v>
      </c>
      <c r="V98" s="5">
        <f t="shared" si="45"/>
        <v>517812.48027088592</v>
      </c>
      <c r="W98" s="5">
        <f t="shared" si="28"/>
        <v>4166684.3102708859</v>
      </c>
      <c r="X98" s="5">
        <f>VLOOKUP(A98,'Detail SFPR'!$A$5:$M$347,13,FALSE)</f>
        <v>0</v>
      </c>
      <c r="Y98" s="5">
        <f>VLOOKUP(A98,'Detail SFPR'!A:W,23,FALSE)</f>
        <v>272535.39234999998</v>
      </c>
      <c r="Z98" s="5">
        <f>VLOOKUP(A98,'Detail SFPR'!$A$5:$S$347,19,FALSE)</f>
        <v>0</v>
      </c>
      <c r="AA98" s="5">
        <f>VLOOKUP(A98,'Detail SFPR'!$A$5:$T$347,20,FALSE)</f>
        <v>415895.31997493043</v>
      </c>
      <c r="AB98" s="5">
        <f t="shared" si="46"/>
        <v>4855115.0225958163</v>
      </c>
      <c r="AC98" s="5">
        <v>0</v>
      </c>
      <c r="AD98" s="5">
        <v>0</v>
      </c>
      <c r="AE98" s="5">
        <f t="shared" si="29"/>
        <v>0</v>
      </c>
      <c r="AF98" s="5">
        <f t="shared" si="30"/>
        <v>4855115.0225958163</v>
      </c>
      <c r="AG98" s="5">
        <f t="shared" si="31"/>
        <v>3276240.9348136331</v>
      </c>
      <c r="AH98">
        <v>0</v>
      </c>
      <c r="AI98" s="5">
        <f t="shared" si="32"/>
        <v>3276240.9348136331</v>
      </c>
      <c r="AJ98" s="5">
        <f t="shared" si="33"/>
        <v>434497.40922500001</v>
      </c>
      <c r="AK98" s="5">
        <f t="shared" si="34"/>
        <v>454414.61578079744</v>
      </c>
      <c r="AL98" s="5">
        <f t="shared" si="35"/>
        <v>1531.3504514552176</v>
      </c>
      <c r="AM98" s="5">
        <f t="shared" si="36"/>
        <v>0</v>
      </c>
      <c r="AN98" s="5">
        <f t="shared" si="37"/>
        <v>4166684.3102708855</v>
      </c>
      <c r="AO98" s="5">
        <f>VLOOKUP(A98,'Base Cost'!$A$5:$AF$348,32,FALSE)</f>
        <v>166504.79652167935</v>
      </c>
    </row>
    <row r="99" spans="1:41" x14ac:dyDescent="0.25">
      <c r="A99" t="s">
        <v>286</v>
      </c>
      <c r="B99" t="s">
        <v>1902</v>
      </c>
      <c r="C99" t="s">
        <v>72</v>
      </c>
      <c r="D99" s="12" t="s">
        <v>1088</v>
      </c>
      <c r="E99" s="5">
        <v>2282129.44</v>
      </c>
      <c r="F99" s="5">
        <v>117471.65</v>
      </c>
      <c r="G99" s="5">
        <v>187992.85</v>
      </c>
      <c r="H99" s="5">
        <v>0</v>
      </c>
      <c r="I99" s="5">
        <v>0</v>
      </c>
      <c r="J99" s="5">
        <f>VLOOKUP(A99,'Detail SFPR'!$A$5:$E$347,5,FALSE)</f>
        <v>2565730.3147900542</v>
      </c>
      <c r="K99" s="5">
        <f>VLOOKUP(A99,'Detail SFPR'!$A$5:$F$347,6,FALSE)</f>
        <v>278536.92999999993</v>
      </c>
      <c r="L99" s="5">
        <f>VLOOKUP(A99,'Detail SFPR'!$A$5:$G$347,7,FALSE)</f>
        <v>203823.9963616239</v>
      </c>
      <c r="M99" s="5">
        <f>VLOOKUP(A99,'Detail SFPR'!$A$5:$H$347,8,FALSE)</f>
        <v>1299.7018970000001</v>
      </c>
      <c r="N99" s="5">
        <f>VLOOKUP(A99,'Detail SFPR'!$A$5:$I$347,9,FALSE)</f>
        <v>0</v>
      </c>
      <c r="O99" s="5">
        <f t="shared" si="38"/>
        <v>189076.70322252918</v>
      </c>
      <c r="P99" s="5">
        <f t="shared" si="39"/>
        <v>107382.22217599995</v>
      </c>
      <c r="Q99" s="5">
        <f t="shared" si="40"/>
        <v>10554.625279294647</v>
      </c>
      <c r="R99" s="5">
        <f t="shared" si="41"/>
        <v>866.51125472990009</v>
      </c>
      <c r="S99" s="5">
        <f t="shared" si="42"/>
        <v>0</v>
      </c>
      <c r="T99" s="5">
        <f t="shared" si="43"/>
        <v>2587593.94</v>
      </c>
      <c r="U99" s="5">
        <f t="shared" si="44"/>
        <v>3049390.9430486779</v>
      </c>
      <c r="V99" s="5">
        <f t="shared" si="45"/>
        <v>307880.06193255371</v>
      </c>
      <c r="W99" s="5">
        <f t="shared" si="28"/>
        <v>2895474.0019325535</v>
      </c>
      <c r="X99" s="5">
        <f>VLOOKUP(A99,'Detail SFPR'!$A$5:$M$347,13,FALSE)</f>
        <v>0</v>
      </c>
      <c r="Y99" s="5">
        <f>VLOOKUP(A99,'Detail SFPR'!A:W,23,FALSE)</f>
        <v>217907.79074999999</v>
      </c>
      <c r="Z99" s="5">
        <f>VLOOKUP(A99,'Detail SFPR'!$A$5:$S$347,19,FALSE)</f>
        <v>0</v>
      </c>
      <c r="AA99" s="5">
        <f>VLOOKUP(A99,'Detail SFPR'!$A$5:$T$347,20,FALSE)</f>
        <v>332532.33489254536</v>
      </c>
      <c r="AB99" s="5">
        <f t="shared" si="46"/>
        <v>3445914.127575099</v>
      </c>
      <c r="AC99" s="5">
        <v>0</v>
      </c>
      <c r="AD99" s="5">
        <v>0</v>
      </c>
      <c r="AE99" s="5">
        <f t="shared" si="29"/>
        <v>0</v>
      </c>
      <c r="AF99" s="5">
        <f t="shared" si="30"/>
        <v>3445914.127575099</v>
      </c>
      <c r="AG99" s="5">
        <f t="shared" si="31"/>
        <v>2471206.143222529</v>
      </c>
      <c r="AH99">
        <v>0</v>
      </c>
      <c r="AI99" s="5">
        <f t="shared" si="32"/>
        <v>2471206.143222529</v>
      </c>
      <c r="AJ99" s="5">
        <f t="shared" si="33"/>
        <v>224853.87217599995</v>
      </c>
      <c r="AK99" s="5">
        <f t="shared" si="34"/>
        <v>198547.47527929465</v>
      </c>
      <c r="AL99" s="5">
        <f t="shared" si="35"/>
        <v>866.51125472990009</v>
      </c>
      <c r="AM99" s="5">
        <f t="shared" si="36"/>
        <v>0</v>
      </c>
      <c r="AN99" s="5">
        <f t="shared" si="37"/>
        <v>2895474.001932553</v>
      </c>
      <c r="AO99" s="5">
        <f>VLOOKUP(A99,'Base Cost'!$A$5:$AF$348,32,FALSE)</f>
        <v>134933.36439969178</v>
      </c>
    </row>
    <row r="100" spans="1:41" x14ac:dyDescent="0.25">
      <c r="A100" t="s">
        <v>288</v>
      </c>
      <c r="B100" t="s">
        <v>1903</v>
      </c>
      <c r="C100" t="s">
        <v>93</v>
      </c>
      <c r="D100" s="12" t="s">
        <v>1088</v>
      </c>
      <c r="E100" s="5">
        <v>2134333.96</v>
      </c>
      <c r="F100" s="5">
        <v>129447.46</v>
      </c>
      <c r="G100" s="5">
        <v>262741.89</v>
      </c>
      <c r="H100" s="5">
        <v>193198.78</v>
      </c>
      <c r="I100" s="5">
        <v>0</v>
      </c>
      <c r="J100" s="5">
        <f>VLOOKUP(A100,'Detail SFPR'!$A$5:$E$347,5,FALSE)</f>
        <v>2038029.2975884986</v>
      </c>
      <c r="K100" s="5">
        <f>VLOOKUP(A100,'Detail SFPR'!$A$5:$F$347,6,FALSE)</f>
        <v>51479.27</v>
      </c>
      <c r="L100" s="5">
        <f>VLOOKUP(A100,'Detail SFPR'!$A$5:$G$347,7,FALSE)</f>
        <v>289035.87075000006</v>
      </c>
      <c r="M100" s="5">
        <f>VLOOKUP(A100,'Detail SFPR'!$A$5:$H$347,8,FALSE)</f>
        <v>226660.64854065416</v>
      </c>
      <c r="N100" s="5">
        <f>VLOOKUP(A100,'Detail SFPR'!$A$5:$I$347,9,FALSE)</f>
        <v>0</v>
      </c>
      <c r="O100" s="5">
        <f t="shared" si="38"/>
        <v>-64206.318429747975</v>
      </c>
      <c r="P100" s="5">
        <f t="shared" si="39"/>
        <v>-51981.392272999998</v>
      </c>
      <c r="Q100" s="5">
        <f t="shared" si="40"/>
        <v>17530.196966025029</v>
      </c>
      <c r="R100" s="5">
        <f t="shared" si="41"/>
        <v>22309.027756054129</v>
      </c>
      <c r="S100" s="5">
        <f t="shared" si="42"/>
        <v>0</v>
      </c>
      <c r="T100" s="5">
        <f t="shared" si="43"/>
        <v>2719722.09</v>
      </c>
      <c r="U100" s="5">
        <f t="shared" si="44"/>
        <v>2605205.0868791528</v>
      </c>
      <c r="V100" s="5">
        <f t="shared" si="45"/>
        <v>-76348.485980668818</v>
      </c>
      <c r="W100" s="5">
        <f t="shared" si="28"/>
        <v>2605205.0868791528</v>
      </c>
      <c r="X100" s="5">
        <f>VLOOKUP(A100,'Detail SFPR'!$A$5:$M$347,13,FALSE)</f>
        <v>0</v>
      </c>
      <c r="Y100" s="5">
        <f>VLOOKUP(A100,'Detail SFPR'!A:W,23,FALSE)</f>
        <v>160271.07524999999</v>
      </c>
      <c r="Z100" s="5">
        <f>VLOOKUP(A100,'Detail SFPR'!$A$5:$S$347,19,FALSE)</f>
        <v>0</v>
      </c>
      <c r="AA100" s="5">
        <f>VLOOKUP(A100,'Detail SFPR'!$A$5:$T$347,20,FALSE)</f>
        <v>244577.37231508939</v>
      </c>
      <c r="AB100" s="5">
        <f t="shared" si="46"/>
        <v>3010053.5344442418</v>
      </c>
      <c r="AC100" s="5">
        <v>0</v>
      </c>
      <c r="AD100" s="5">
        <v>0</v>
      </c>
      <c r="AE100" s="5">
        <f t="shared" si="29"/>
        <v>0</v>
      </c>
      <c r="AF100" s="5">
        <f t="shared" si="30"/>
        <v>3010053.5344442418</v>
      </c>
      <c r="AG100" s="5">
        <f t="shared" si="31"/>
        <v>2038029.2975884986</v>
      </c>
      <c r="AH100">
        <v>0</v>
      </c>
      <c r="AI100" s="5">
        <f t="shared" si="32"/>
        <v>2038029.2975884986</v>
      </c>
      <c r="AJ100" s="5">
        <f t="shared" si="33"/>
        <v>51479.27</v>
      </c>
      <c r="AK100" s="5">
        <f t="shared" si="34"/>
        <v>289035.87075000006</v>
      </c>
      <c r="AL100" s="5">
        <f t="shared" si="35"/>
        <v>226660.64854065416</v>
      </c>
      <c r="AM100" s="5">
        <f t="shared" si="36"/>
        <v>0</v>
      </c>
      <c r="AN100" s="5">
        <f t="shared" si="37"/>
        <v>2605205.0868791528</v>
      </c>
      <c r="AO100" s="5">
        <f>VLOOKUP(A100,'Base Cost'!$A$5:$AF$348,32,FALSE)</f>
        <v>103039.50713265</v>
      </c>
    </row>
    <row r="101" spans="1:41" x14ac:dyDescent="0.25">
      <c r="A101" t="s">
        <v>290</v>
      </c>
      <c r="B101" t="s">
        <v>291</v>
      </c>
      <c r="C101" t="s">
        <v>68</v>
      </c>
      <c r="D101" s="12" t="s">
        <v>1088</v>
      </c>
      <c r="E101" s="5">
        <v>3470091.04</v>
      </c>
      <c r="F101" s="5">
        <v>276197.65000000002</v>
      </c>
      <c r="G101" s="5">
        <v>429198.63</v>
      </c>
      <c r="H101" s="5">
        <v>0</v>
      </c>
      <c r="I101" s="5">
        <v>0</v>
      </c>
      <c r="J101" s="5">
        <f>VLOOKUP(A101,'Detail SFPR'!$A$5:$E$347,5,FALSE)</f>
        <v>3268182.8377359095</v>
      </c>
      <c r="K101" s="5">
        <f>VLOOKUP(A101,'Detail SFPR'!$A$5:$F$347,6,FALSE)</f>
        <v>247329.8</v>
      </c>
      <c r="L101" s="5">
        <f>VLOOKUP(A101,'Detail SFPR'!$A$5:$G$347,7,FALSE)</f>
        <v>464538.80152777769</v>
      </c>
      <c r="M101" s="5">
        <f>VLOOKUP(A101,'Detail SFPR'!$A$5:$H$347,8,FALSE)</f>
        <v>0</v>
      </c>
      <c r="N101" s="5">
        <f>VLOOKUP(A101,'Detail SFPR'!$A$5:$I$347,9,FALSE)</f>
        <v>0</v>
      </c>
      <c r="O101" s="5">
        <f t="shared" si="38"/>
        <v>-134612.19844946914</v>
      </c>
      <c r="P101" s="5">
        <f t="shared" si="39"/>
        <v>-19246.195595000023</v>
      </c>
      <c r="Q101" s="5">
        <f t="shared" si="40"/>
        <v>23561.292357569379</v>
      </c>
      <c r="R101" s="5">
        <f t="shared" si="41"/>
        <v>0</v>
      </c>
      <c r="S101" s="5">
        <f t="shared" si="42"/>
        <v>0</v>
      </c>
      <c r="T101" s="5">
        <f t="shared" si="43"/>
        <v>4175487.32</v>
      </c>
      <c r="U101" s="5">
        <f t="shared" si="44"/>
        <v>3980051.439263687</v>
      </c>
      <c r="V101" s="5">
        <f t="shared" si="45"/>
        <v>-130297.10168689978</v>
      </c>
      <c r="W101" s="5">
        <f t="shared" si="28"/>
        <v>3980051.439263687</v>
      </c>
      <c r="X101" s="5">
        <f>VLOOKUP(A101,'Detail SFPR'!$A$5:$M$347,13,FALSE)</f>
        <v>247556.64</v>
      </c>
      <c r="Y101" s="5">
        <f>VLOOKUP(A101,'Detail SFPR'!A:W,23,FALSE)</f>
        <v>257587.86625000002</v>
      </c>
      <c r="Z101" s="5">
        <f>VLOOKUP(A101,'Detail SFPR'!$A$5:$S$347,19,FALSE)</f>
        <v>0</v>
      </c>
      <c r="AA101" s="5">
        <f>VLOOKUP(A101,'Detail SFPR'!$A$5:$T$347,20,FALSE)</f>
        <v>393085.04899841995</v>
      </c>
      <c r="AB101" s="5">
        <f t="shared" si="46"/>
        <v>4878280.9945121072</v>
      </c>
      <c r="AC101" s="5">
        <v>0</v>
      </c>
      <c r="AD101" s="5">
        <v>0</v>
      </c>
      <c r="AE101" s="5">
        <f t="shared" si="29"/>
        <v>0</v>
      </c>
      <c r="AF101" s="5">
        <f t="shared" si="30"/>
        <v>4878280.9945121072</v>
      </c>
      <c r="AG101" s="5">
        <f t="shared" si="31"/>
        <v>3268182.8377359095</v>
      </c>
      <c r="AH101">
        <v>0</v>
      </c>
      <c r="AI101" s="5">
        <f t="shared" si="32"/>
        <v>3268182.8377359095</v>
      </c>
      <c r="AJ101" s="5">
        <f t="shared" si="33"/>
        <v>247329.8</v>
      </c>
      <c r="AK101" s="5">
        <f t="shared" si="34"/>
        <v>464538.80152777769</v>
      </c>
      <c r="AL101" s="5">
        <f t="shared" si="35"/>
        <v>0</v>
      </c>
      <c r="AM101" s="5">
        <f t="shared" si="36"/>
        <v>0</v>
      </c>
      <c r="AN101" s="5">
        <f t="shared" si="37"/>
        <v>3980051.439263687</v>
      </c>
      <c r="AO101" s="5">
        <f>VLOOKUP(A101,'Base Cost'!$A$5:$AF$348,32,FALSE)</f>
        <v>165605.22065725</v>
      </c>
    </row>
    <row r="102" spans="1:41" x14ac:dyDescent="0.25">
      <c r="A102" t="s">
        <v>292</v>
      </c>
      <c r="B102" t="s">
        <v>293</v>
      </c>
      <c r="C102" t="s">
        <v>72</v>
      </c>
      <c r="D102" s="12" t="s">
        <v>1088</v>
      </c>
      <c r="E102" s="5">
        <v>3641964.43</v>
      </c>
      <c r="F102" s="5">
        <v>322158.44</v>
      </c>
      <c r="G102" s="5">
        <v>455188.27</v>
      </c>
      <c r="H102" s="5">
        <v>0</v>
      </c>
      <c r="I102" s="5">
        <v>0</v>
      </c>
      <c r="J102" s="5">
        <f>VLOOKUP(A102,'Detail SFPR'!$A$5:$E$347,5,FALSE)</f>
        <v>4436405.4799442161</v>
      </c>
      <c r="K102" s="5">
        <f>VLOOKUP(A102,'Detail SFPR'!$A$5:$F$347,6,FALSE)</f>
        <v>430366.76</v>
      </c>
      <c r="L102" s="5">
        <f>VLOOKUP(A102,'Detail SFPR'!$A$5:$G$347,7,FALSE)</f>
        <v>631975.92148233845</v>
      </c>
      <c r="M102" s="5">
        <f>VLOOKUP(A102,'Detail SFPR'!$A$5:$H$347,8,FALSE)</f>
        <v>867.84153300000014</v>
      </c>
      <c r="N102" s="5">
        <f>VLOOKUP(A102,'Detail SFPR'!$A$5:$I$347,9,FALSE)</f>
        <v>0</v>
      </c>
      <c r="O102" s="5">
        <f t="shared" si="38"/>
        <v>529653.84799780871</v>
      </c>
      <c r="P102" s="5">
        <f t="shared" si="39"/>
        <v>72142.486944000004</v>
      </c>
      <c r="Q102" s="5">
        <f t="shared" si="40"/>
        <v>117864.32724327502</v>
      </c>
      <c r="R102" s="5">
        <f t="shared" si="41"/>
        <v>578.5899500511</v>
      </c>
      <c r="S102" s="5">
        <f t="shared" si="42"/>
        <v>0</v>
      </c>
      <c r="T102" s="5">
        <f t="shared" si="43"/>
        <v>4419311.1400000006</v>
      </c>
      <c r="U102" s="5">
        <f t="shared" si="44"/>
        <v>5499616.0029595541</v>
      </c>
      <c r="V102" s="5">
        <f t="shared" si="45"/>
        <v>720239.25213513477</v>
      </c>
      <c r="W102" s="5">
        <f t="shared" si="28"/>
        <v>5139550.3921351358</v>
      </c>
      <c r="X102" s="5">
        <f>VLOOKUP(A102,'Detail SFPR'!$A$5:$M$347,13,FALSE)</f>
        <v>567511.92000000004</v>
      </c>
      <c r="Y102" s="5">
        <f>VLOOKUP(A102,'Detail SFPR'!A:W,23,FALSE)</f>
        <v>352242.19549999997</v>
      </c>
      <c r="Z102" s="5">
        <f>VLOOKUP(A102,'Detail SFPR'!$A$5:$S$347,19,FALSE)</f>
        <v>0</v>
      </c>
      <c r="AA102" s="5">
        <f>VLOOKUP(A102,'Detail SFPR'!$A$5:$T$347,20,FALSE)</f>
        <v>537529.74739519006</v>
      </c>
      <c r="AB102" s="5">
        <f t="shared" si="46"/>
        <v>6596834.2550303265</v>
      </c>
      <c r="AC102" s="5">
        <v>0</v>
      </c>
      <c r="AD102" s="5">
        <v>0</v>
      </c>
      <c r="AE102" s="5">
        <f t="shared" si="29"/>
        <v>0</v>
      </c>
      <c r="AF102" s="5">
        <f t="shared" si="30"/>
        <v>6596834.2550303265</v>
      </c>
      <c r="AG102" s="5">
        <f t="shared" si="31"/>
        <v>4171618.277997809</v>
      </c>
      <c r="AH102">
        <v>0</v>
      </c>
      <c r="AI102" s="5">
        <f t="shared" si="32"/>
        <v>4171618.277997809</v>
      </c>
      <c r="AJ102" s="5">
        <f t="shared" si="33"/>
        <v>394300.92694400001</v>
      </c>
      <c r="AK102" s="5">
        <f t="shared" si="34"/>
        <v>573052.59724327503</v>
      </c>
      <c r="AL102" s="5">
        <f t="shared" si="35"/>
        <v>578.5899500511</v>
      </c>
      <c r="AM102" s="5">
        <f t="shared" si="36"/>
        <v>0</v>
      </c>
      <c r="AN102" s="5">
        <f t="shared" si="37"/>
        <v>5139550.3921351358</v>
      </c>
      <c r="AO102" s="5">
        <f>VLOOKUP(A102,'Base Cost'!$A$5:$AF$348,32,FALSE)</f>
        <v>212942.98127289535</v>
      </c>
    </row>
    <row r="103" spans="1:41" x14ac:dyDescent="0.25">
      <c r="A103" t="s">
        <v>294</v>
      </c>
      <c r="B103" t="s">
        <v>1904</v>
      </c>
      <c r="C103" t="s">
        <v>296</v>
      </c>
      <c r="D103" s="12" t="s">
        <v>1088</v>
      </c>
      <c r="E103" s="5">
        <v>585947.88</v>
      </c>
      <c r="F103" s="5">
        <v>101015.26</v>
      </c>
      <c r="G103" s="5">
        <v>11054.03</v>
      </c>
      <c r="H103" s="5">
        <v>0</v>
      </c>
      <c r="I103" s="5">
        <v>0</v>
      </c>
      <c r="J103" s="5">
        <f>VLOOKUP(A103,'Detail SFPR'!$A$5:$E$347,5,FALSE)</f>
        <v>666221.55239577603</v>
      </c>
      <c r="K103" s="5">
        <f>VLOOKUP(A103,'Detail SFPR'!$A$5:$F$347,6,FALSE)</f>
        <v>151235.59</v>
      </c>
      <c r="L103" s="5">
        <f>VLOOKUP(A103,'Detail SFPR'!$A$5:$G$347,7,FALSE)</f>
        <v>61003.08086668708</v>
      </c>
      <c r="M103" s="5">
        <f>VLOOKUP(A103,'Detail SFPR'!$A$5:$H$347,8,FALSE)</f>
        <v>0</v>
      </c>
      <c r="N103" s="5">
        <f>VLOOKUP(A103,'Detail SFPR'!$A$5:$I$347,9,FALSE)</f>
        <v>6811.07201499456</v>
      </c>
      <c r="O103" s="5">
        <f t="shared" si="38"/>
        <v>53518.457386263872</v>
      </c>
      <c r="P103" s="5">
        <f t="shared" si="39"/>
        <v>33481.894010999997</v>
      </c>
      <c r="Q103" s="5">
        <f t="shared" si="40"/>
        <v>33301.032212820275</v>
      </c>
      <c r="R103" s="5">
        <f t="shared" si="41"/>
        <v>0</v>
      </c>
      <c r="S103" s="5">
        <f t="shared" si="42"/>
        <v>4540.9417123968733</v>
      </c>
      <c r="T103" s="5">
        <f t="shared" si="43"/>
        <v>698017.17</v>
      </c>
      <c r="U103" s="5">
        <f t="shared" si="44"/>
        <v>885271.29527745768</v>
      </c>
      <c r="V103" s="5">
        <f t="shared" si="45"/>
        <v>124842.32532248103</v>
      </c>
      <c r="W103" s="5">
        <f t="shared" si="28"/>
        <v>822859.49532248103</v>
      </c>
      <c r="X103" s="5">
        <f>VLOOKUP(A103,'Detail SFPR'!$A$5:$M$347,13,FALSE)</f>
        <v>0</v>
      </c>
      <c r="Y103" s="5">
        <f>VLOOKUP(A103,'Detail SFPR'!A:W,23,FALSE)</f>
        <v>55400.4113</v>
      </c>
      <c r="Z103" s="5">
        <f>VLOOKUP(A103,'Detail SFPR'!$A$5:$S$347,19,FALSE)</f>
        <v>0</v>
      </c>
      <c r="AA103" s="5">
        <f>VLOOKUP(A103,'Detail SFPR'!$A$5:$T$347,20,FALSE)</f>
        <v>84542.310580955469</v>
      </c>
      <c r="AB103" s="5">
        <f t="shared" si="46"/>
        <v>962802.21720343654</v>
      </c>
      <c r="AC103" s="5">
        <v>0</v>
      </c>
      <c r="AD103" s="5">
        <v>0</v>
      </c>
      <c r="AE103" s="5">
        <f t="shared" si="29"/>
        <v>0</v>
      </c>
      <c r="AF103" s="5">
        <f t="shared" si="30"/>
        <v>962802.21720343654</v>
      </c>
      <c r="AG103" s="5">
        <f t="shared" si="31"/>
        <v>639466.33738626388</v>
      </c>
      <c r="AH103">
        <v>0</v>
      </c>
      <c r="AI103" s="5">
        <f t="shared" si="32"/>
        <v>639466.33738626388</v>
      </c>
      <c r="AJ103" s="5">
        <f t="shared" si="33"/>
        <v>134497.15401100001</v>
      </c>
      <c r="AK103" s="5">
        <f t="shared" si="34"/>
        <v>44355.062212820274</v>
      </c>
      <c r="AL103" s="5">
        <f t="shared" si="35"/>
        <v>0</v>
      </c>
      <c r="AM103" s="5">
        <f t="shared" si="36"/>
        <v>4540.9417123968733</v>
      </c>
      <c r="AN103" s="5">
        <f t="shared" si="37"/>
        <v>822859.49532248115</v>
      </c>
      <c r="AO103" s="5">
        <f>VLOOKUP(A103,'Base Cost'!$A$5:$AF$348,32,FALSE)</f>
        <v>34186.970748738233</v>
      </c>
    </row>
    <row r="104" spans="1:41" x14ac:dyDescent="0.25">
      <c r="A104" t="s">
        <v>297</v>
      </c>
      <c r="B104" t="s">
        <v>1905</v>
      </c>
      <c r="C104" t="s">
        <v>93</v>
      </c>
      <c r="D104" s="12" t="s">
        <v>1088</v>
      </c>
      <c r="E104" s="5">
        <v>3061392.86</v>
      </c>
      <c r="F104" s="5">
        <v>311267.31</v>
      </c>
      <c r="G104" s="5">
        <v>435521.7</v>
      </c>
      <c r="H104" s="5">
        <v>230326.39999999999</v>
      </c>
      <c r="I104" s="5">
        <v>0</v>
      </c>
      <c r="J104" s="5">
        <f>VLOOKUP(A104,'Detail SFPR'!$A$5:$E$347,5,FALSE)</f>
        <v>3000668.2665338907</v>
      </c>
      <c r="K104" s="5">
        <f>VLOOKUP(A104,'Detail SFPR'!$A$5:$F$347,6,FALSE)</f>
        <v>280293.52</v>
      </c>
      <c r="L104" s="5">
        <f>VLOOKUP(A104,'Detail SFPR'!$A$5:$G$347,7,FALSE)</f>
        <v>436359.51825555559</v>
      </c>
      <c r="M104" s="5">
        <f>VLOOKUP(A104,'Detail SFPR'!$A$5:$H$347,8,FALSE)</f>
        <v>224899.47163238749</v>
      </c>
      <c r="N104" s="5">
        <f>VLOOKUP(A104,'Detail SFPR'!$A$5:$I$347,9,FALSE)</f>
        <v>0</v>
      </c>
      <c r="O104" s="5">
        <f t="shared" si="38"/>
        <v>-40485.086463854954</v>
      </c>
      <c r="P104" s="5">
        <f t="shared" si="39"/>
        <v>-20650.225792999983</v>
      </c>
      <c r="Q104" s="5">
        <f t="shared" si="40"/>
        <v>558.57343097890725</v>
      </c>
      <c r="R104" s="5">
        <f t="shared" si="41"/>
        <v>-3618.1331426872571</v>
      </c>
      <c r="S104" s="5">
        <f t="shared" si="42"/>
        <v>0</v>
      </c>
      <c r="T104" s="5">
        <f t="shared" si="43"/>
        <v>4038508.27</v>
      </c>
      <c r="U104" s="5">
        <f t="shared" si="44"/>
        <v>3942220.7764218338</v>
      </c>
      <c r="V104" s="5">
        <f t="shared" si="45"/>
        <v>-64194.87196856329</v>
      </c>
      <c r="W104" s="5">
        <f t="shared" si="28"/>
        <v>3942220.7764218338</v>
      </c>
      <c r="X104" s="5">
        <f>VLOOKUP(A104,'Detail SFPR'!$A$5:$M$347,13,FALSE)</f>
        <v>0</v>
      </c>
      <c r="Y104" s="5">
        <f>VLOOKUP(A104,'Detail SFPR'!A:W,23,FALSE)</f>
        <v>241962.38689999998</v>
      </c>
      <c r="Z104" s="5">
        <f>VLOOKUP(A104,'Detail SFPR'!$A$5:$S$347,19,FALSE)</f>
        <v>0</v>
      </c>
      <c r="AA104" s="5">
        <f>VLOOKUP(A104,'Detail SFPR'!$A$5:$T$347,20,FALSE)</f>
        <v>369240.20566268091</v>
      </c>
      <c r="AB104" s="5">
        <f t="shared" si="46"/>
        <v>4553423.3689845148</v>
      </c>
      <c r="AC104" s="5">
        <v>0</v>
      </c>
      <c r="AD104" s="5">
        <v>0</v>
      </c>
      <c r="AE104" s="5">
        <f t="shared" si="29"/>
        <v>0</v>
      </c>
      <c r="AF104" s="5">
        <f t="shared" si="30"/>
        <v>4553423.3689845148</v>
      </c>
      <c r="AG104" s="5">
        <f t="shared" si="31"/>
        <v>3000668.2665338907</v>
      </c>
      <c r="AH104">
        <v>0</v>
      </c>
      <c r="AI104" s="5">
        <f t="shared" si="32"/>
        <v>3000668.2665338907</v>
      </c>
      <c r="AJ104" s="5">
        <f t="shared" si="33"/>
        <v>280293.52</v>
      </c>
      <c r="AK104" s="5">
        <f t="shared" si="34"/>
        <v>436359.51825555559</v>
      </c>
      <c r="AL104" s="5">
        <f t="shared" si="35"/>
        <v>224899.47163238749</v>
      </c>
      <c r="AM104" s="5">
        <f t="shared" si="36"/>
        <v>0</v>
      </c>
      <c r="AN104" s="5">
        <f t="shared" si="37"/>
        <v>3942220.7764218338</v>
      </c>
      <c r="AO104" s="5">
        <f>VLOOKUP(A104,'Base Cost'!$A$5:$AF$348,32,FALSE)</f>
        <v>155559.47978713998</v>
      </c>
    </row>
    <row r="105" spans="1:41" x14ac:dyDescent="0.25">
      <c r="A105" t="s">
        <v>299</v>
      </c>
      <c r="B105" t="s">
        <v>1490</v>
      </c>
      <c r="C105" t="s">
        <v>108</v>
      </c>
      <c r="D105" s="12" t="s">
        <v>1088</v>
      </c>
      <c r="E105" s="5">
        <v>581120.81000000006</v>
      </c>
      <c r="F105" s="5">
        <v>113277.28</v>
      </c>
      <c r="G105" s="5">
        <v>62092.63</v>
      </c>
      <c r="H105" s="5">
        <v>2067.52</v>
      </c>
      <c r="I105" s="5">
        <v>0</v>
      </c>
      <c r="J105" s="5">
        <f>VLOOKUP(A105,'Detail SFPR'!$A$5:$E$347,5,FALSE)</f>
        <v>890365.80049311148</v>
      </c>
      <c r="K105" s="5">
        <f>VLOOKUP(A105,'Detail SFPR'!$A$5:$F$347,6,FALSE)</f>
        <v>304663.81999999995</v>
      </c>
      <c r="L105" s="5">
        <f>VLOOKUP(A105,'Detail SFPR'!$A$5:$G$347,7,FALSE)</f>
        <v>135902.01002222224</v>
      </c>
      <c r="M105" s="5">
        <f>VLOOKUP(A105,'Detail SFPR'!$A$5:$H$347,8,FALSE)</f>
        <v>5310.428586318154</v>
      </c>
      <c r="N105" s="5">
        <f>VLOOKUP(A105,'Detail SFPR'!$A$5:$I$347,9,FALSE)</f>
        <v>0</v>
      </c>
      <c r="O105" s="5">
        <f t="shared" si="38"/>
        <v>206173.63516175738</v>
      </c>
      <c r="P105" s="5">
        <f t="shared" si="39"/>
        <v>127597.40621799996</v>
      </c>
      <c r="Q105" s="5">
        <f t="shared" si="40"/>
        <v>49208.713660815563</v>
      </c>
      <c r="R105" s="5">
        <f t="shared" si="41"/>
        <v>2162.0471544983129</v>
      </c>
      <c r="S105" s="5">
        <f t="shared" si="42"/>
        <v>0</v>
      </c>
      <c r="T105" s="5">
        <f t="shared" si="43"/>
        <v>758558.24000000011</v>
      </c>
      <c r="U105" s="5">
        <f t="shared" si="44"/>
        <v>1336242.0591016519</v>
      </c>
      <c r="V105" s="5">
        <f t="shared" si="45"/>
        <v>385141.80219507118</v>
      </c>
      <c r="W105" s="5">
        <f t="shared" si="28"/>
        <v>1143700.0421950712</v>
      </c>
      <c r="X105" s="5">
        <f>VLOOKUP(A105,'Detail SFPR'!$A$5:$M$347,13,FALSE)</f>
        <v>0</v>
      </c>
      <c r="Y105" s="5">
        <f>VLOOKUP(A105,'Detail SFPR'!A:W,23,FALSE)</f>
        <v>75357.986600000004</v>
      </c>
      <c r="Z105" s="5">
        <f>VLOOKUP(A105,'Detail SFPR'!$A$5:$S$347,19,FALSE)</f>
        <v>0</v>
      </c>
      <c r="AA105" s="5">
        <f>VLOOKUP(A105,'Detail SFPR'!$A$5:$T$347,20,FALSE)</f>
        <v>114998.03265707307</v>
      </c>
      <c r="AB105" s="5">
        <f t="shared" si="46"/>
        <v>1334056.0614521443</v>
      </c>
      <c r="AC105" s="5">
        <v>0</v>
      </c>
      <c r="AD105" s="5">
        <v>0</v>
      </c>
      <c r="AE105" s="5">
        <f t="shared" si="29"/>
        <v>0</v>
      </c>
      <c r="AF105" s="5">
        <f t="shared" si="30"/>
        <v>1334056.0614521443</v>
      </c>
      <c r="AG105" s="5">
        <f t="shared" si="31"/>
        <v>787294.44516175741</v>
      </c>
      <c r="AH105">
        <v>0</v>
      </c>
      <c r="AI105" s="5">
        <f t="shared" si="32"/>
        <v>787294.44516175741</v>
      </c>
      <c r="AJ105" s="5">
        <f t="shared" si="33"/>
        <v>240874.68621799996</v>
      </c>
      <c r="AK105" s="5">
        <f t="shared" si="34"/>
        <v>111301.34366081556</v>
      </c>
      <c r="AL105" s="5">
        <f t="shared" si="35"/>
        <v>4229.5671544983124</v>
      </c>
      <c r="AM105" s="5">
        <f t="shared" si="36"/>
        <v>0</v>
      </c>
      <c r="AN105" s="5">
        <f t="shared" si="37"/>
        <v>1143700.0421950712</v>
      </c>
      <c r="AO105" s="5">
        <f>VLOOKUP(A105,'Base Cost'!$A$5:$AF$348,32,FALSE)</f>
        <v>42839.720207963583</v>
      </c>
    </row>
    <row r="106" spans="1:41" x14ac:dyDescent="0.25">
      <c r="A106" t="s">
        <v>301</v>
      </c>
      <c r="B106" t="s">
        <v>302</v>
      </c>
      <c r="C106" t="s">
        <v>93</v>
      </c>
      <c r="D106" s="12" t="s">
        <v>1088</v>
      </c>
      <c r="E106" s="5">
        <v>10998012.779999999</v>
      </c>
      <c r="F106" s="5">
        <v>1125804.6200000001</v>
      </c>
      <c r="G106" s="5">
        <v>1613845.12</v>
      </c>
      <c r="H106" s="5">
        <v>79773.320000000007</v>
      </c>
      <c r="I106" s="5">
        <v>0</v>
      </c>
      <c r="J106" s="5">
        <f>VLOOKUP(A106,'Detail SFPR'!$A$5:$E$347,5,FALSE)</f>
        <v>16739276.799166312</v>
      </c>
      <c r="K106" s="5">
        <f>VLOOKUP(A106,'Detail SFPR'!$A$5:$F$347,6,FALSE)</f>
        <v>2198470.6363477828</v>
      </c>
      <c r="L106" s="5">
        <f>VLOOKUP(A106,'Detail SFPR'!$A$5:$G$347,7,FALSE)</f>
        <v>2371030.5792499995</v>
      </c>
      <c r="M106" s="5">
        <f>VLOOKUP(A106,'Detail SFPR'!$A$5:$H$347,8,FALSE)</f>
        <v>105207.62551333984</v>
      </c>
      <c r="N106" s="5">
        <f>VLOOKUP(A106,'Detail SFPR'!$A$5:$I$347,9,FALSE)</f>
        <v>0</v>
      </c>
      <c r="O106" s="5">
        <f t="shared" si="38"/>
        <v>3827700.7215781808</v>
      </c>
      <c r="P106" s="5">
        <f t="shared" si="39"/>
        <v>715146.43309906672</v>
      </c>
      <c r="Q106" s="5">
        <f t="shared" si="40"/>
        <v>504815.54568197456</v>
      </c>
      <c r="R106" s="5">
        <f t="shared" si="41"/>
        <v>16957.051485743665</v>
      </c>
      <c r="S106" s="5">
        <f t="shared" si="42"/>
        <v>0</v>
      </c>
      <c r="T106" s="5">
        <f t="shared" si="43"/>
        <v>13817435.84</v>
      </c>
      <c r="U106" s="5">
        <f t="shared" si="44"/>
        <v>21413985.640277438</v>
      </c>
      <c r="V106" s="5">
        <f t="shared" si="45"/>
        <v>5064619.7518449659</v>
      </c>
      <c r="W106" s="5">
        <f t="shared" si="28"/>
        <v>18882055.591844965</v>
      </c>
      <c r="X106" s="5">
        <f>VLOOKUP(A106,'Detail SFPR'!$A$5:$M$347,13,FALSE)</f>
        <v>1460817.72</v>
      </c>
      <c r="Y106" s="5">
        <f>VLOOKUP(A106,'Detail SFPR'!A:W,23,FALSE)</f>
        <v>1314742.0747500001</v>
      </c>
      <c r="Z106" s="5">
        <f>VLOOKUP(A106,'Detail SFPR'!$A$5:$S$347,19,FALSE)</f>
        <v>0</v>
      </c>
      <c r="AA106" s="5">
        <f>VLOOKUP(A106,'Detail SFPR'!$A$5:$T$347,20,FALSE)</f>
        <v>2006326.8522586632</v>
      </c>
      <c r="AB106" s="5">
        <f t="shared" si="46"/>
        <v>23663942.238853626</v>
      </c>
      <c r="AC106" s="5">
        <v>0</v>
      </c>
      <c r="AD106" s="5">
        <v>0</v>
      </c>
      <c r="AE106" s="5">
        <f t="shared" si="29"/>
        <v>0</v>
      </c>
      <c r="AF106" s="5">
        <f t="shared" si="30"/>
        <v>23663942.238853626</v>
      </c>
      <c r="AG106" s="5">
        <f t="shared" si="31"/>
        <v>14825713.50157818</v>
      </c>
      <c r="AH106">
        <v>0</v>
      </c>
      <c r="AI106" s="5">
        <f t="shared" si="32"/>
        <v>14825713.50157818</v>
      </c>
      <c r="AJ106" s="5">
        <f t="shared" si="33"/>
        <v>1840951.053099067</v>
      </c>
      <c r="AK106" s="5">
        <f t="shared" si="34"/>
        <v>2118660.6656819745</v>
      </c>
      <c r="AL106" s="5">
        <f t="shared" si="35"/>
        <v>96730.371485743672</v>
      </c>
      <c r="AM106" s="5">
        <f t="shared" si="36"/>
        <v>0</v>
      </c>
      <c r="AN106" s="5">
        <f t="shared" si="37"/>
        <v>18882055.591844965</v>
      </c>
      <c r="AO106" s="5">
        <f>VLOOKUP(A106,'Base Cost'!$A$5:$AF$348,32,FALSE)</f>
        <v>748631.49872961035</v>
      </c>
    </row>
    <row r="107" spans="1:41" x14ac:dyDescent="0.25">
      <c r="A107" t="s">
        <v>303</v>
      </c>
      <c r="B107" t="s">
        <v>1906</v>
      </c>
      <c r="C107" t="s">
        <v>93</v>
      </c>
      <c r="D107" s="12" t="s">
        <v>1088</v>
      </c>
      <c r="E107" s="5">
        <v>1926538.64</v>
      </c>
      <c r="F107" s="5">
        <v>51242.57</v>
      </c>
      <c r="G107" s="5">
        <v>271955.34000000003</v>
      </c>
      <c r="H107" s="5">
        <v>286391.46000000002</v>
      </c>
      <c r="I107" s="5">
        <v>0</v>
      </c>
      <c r="J107" s="5">
        <f>VLOOKUP(A107,'Detail SFPR'!$A$5:$E$347,5,FALSE)</f>
        <v>2792303.2804784393</v>
      </c>
      <c r="K107" s="5">
        <f>VLOOKUP(A107,'Detail SFPR'!$A$5:$F$347,6,FALSE)</f>
        <v>15277.47</v>
      </c>
      <c r="L107" s="5">
        <f>VLOOKUP(A107,'Detail SFPR'!$A$5:$G$347,7,FALSE)</f>
        <v>395524.61206111114</v>
      </c>
      <c r="M107" s="5">
        <f>VLOOKUP(A107,'Detail SFPR'!$A$5:$H$347,8,FALSE)</f>
        <v>370749.11430058093</v>
      </c>
      <c r="N107" s="5">
        <f>VLOOKUP(A107,'Detail SFPR'!$A$5:$I$347,9,FALSE)</f>
        <v>0</v>
      </c>
      <c r="O107" s="5">
        <f t="shared" si="38"/>
        <v>577205.28580697556</v>
      </c>
      <c r="P107" s="5">
        <f t="shared" si="39"/>
        <v>-23977.932169999996</v>
      </c>
      <c r="Q107" s="5">
        <f t="shared" si="40"/>
        <v>82383.633683142776</v>
      </c>
      <c r="R107" s="5">
        <f t="shared" si="41"/>
        <v>56241.248122197285</v>
      </c>
      <c r="S107" s="5">
        <f t="shared" si="42"/>
        <v>0</v>
      </c>
      <c r="T107" s="5">
        <f t="shared" si="43"/>
        <v>2536128.0099999998</v>
      </c>
      <c r="U107" s="5">
        <f t="shared" si="44"/>
        <v>3573854.4768401319</v>
      </c>
      <c r="V107" s="5">
        <f t="shared" si="45"/>
        <v>691852.23544231569</v>
      </c>
      <c r="W107" s="5">
        <f t="shared" si="28"/>
        <v>3227980.2454423155</v>
      </c>
      <c r="X107" s="5">
        <f>VLOOKUP(A107,'Detail SFPR'!$A$5:$M$347,13,FALSE)</f>
        <v>0</v>
      </c>
      <c r="Y107" s="5">
        <f>VLOOKUP(A107,'Detail SFPR'!A:W,23,FALSE)</f>
        <v>219319.33465</v>
      </c>
      <c r="Z107" s="5">
        <f>VLOOKUP(A107,'Detail SFPR'!$A$5:$S$347,19,FALSE)</f>
        <v>0</v>
      </c>
      <c r="AA107" s="5">
        <f>VLOOKUP(A107,'Detail SFPR'!$A$5:$T$347,20,FALSE)</f>
        <v>334686.38357182749</v>
      </c>
      <c r="AB107" s="5">
        <f t="shared" si="46"/>
        <v>3781985.9636641429</v>
      </c>
      <c r="AC107" s="5">
        <v>0</v>
      </c>
      <c r="AD107" s="5">
        <v>0</v>
      </c>
      <c r="AE107" s="5">
        <f t="shared" si="29"/>
        <v>0</v>
      </c>
      <c r="AF107" s="5">
        <f t="shared" si="30"/>
        <v>3781985.9636641429</v>
      </c>
      <c r="AG107" s="5">
        <f t="shared" si="31"/>
        <v>2503743.9258069755</v>
      </c>
      <c r="AH107">
        <v>0</v>
      </c>
      <c r="AI107" s="5">
        <f t="shared" si="32"/>
        <v>2503743.9258069755</v>
      </c>
      <c r="AJ107" s="5">
        <f t="shared" si="33"/>
        <v>27264.637830000003</v>
      </c>
      <c r="AK107" s="5">
        <f t="shared" si="34"/>
        <v>354338.9736831428</v>
      </c>
      <c r="AL107" s="5">
        <f t="shared" si="35"/>
        <v>342632.70812219731</v>
      </c>
      <c r="AM107" s="5">
        <f t="shared" si="36"/>
        <v>0</v>
      </c>
      <c r="AN107" s="5">
        <f t="shared" si="37"/>
        <v>3227980.2454423159</v>
      </c>
      <c r="AO107" s="5">
        <f>VLOOKUP(A107,'Base Cost'!$A$5:$AF$348,32,FALSE)</f>
        <v>126430.79357367796</v>
      </c>
    </row>
    <row r="108" spans="1:41" x14ac:dyDescent="0.25">
      <c r="A108" t="s">
        <v>305</v>
      </c>
      <c r="B108" t="s">
        <v>306</v>
      </c>
      <c r="C108" t="s">
        <v>93</v>
      </c>
      <c r="D108" s="12" t="s">
        <v>1088</v>
      </c>
      <c r="E108" s="5">
        <v>1751223.7</v>
      </c>
      <c r="F108" s="5">
        <v>344540.98</v>
      </c>
      <c r="G108" s="5">
        <v>229312.39</v>
      </c>
      <c r="H108" s="5">
        <v>58564.800000000003</v>
      </c>
      <c r="I108" s="5">
        <v>0</v>
      </c>
      <c r="J108" s="5">
        <f>VLOOKUP(A108,'Detail SFPR'!$A$5:$E$347,5,FALSE)</f>
        <v>2339601.5678855823</v>
      </c>
      <c r="K108" s="5">
        <f>VLOOKUP(A108,'Detail SFPR'!$A$5:$F$347,6,FALSE)</f>
        <v>302996.90000000002</v>
      </c>
      <c r="L108" s="5">
        <f>VLOOKUP(A108,'Detail SFPR'!$A$5:$G$347,7,FALSE)</f>
        <v>329728.44952192635</v>
      </c>
      <c r="M108" s="5">
        <f>VLOOKUP(A108,'Detail SFPR'!$A$5:$H$347,8,FALSE)</f>
        <v>113263.38638367884</v>
      </c>
      <c r="N108" s="5">
        <f>VLOOKUP(A108,'Detail SFPR'!$A$5:$I$347,9,FALSE)</f>
        <v>0</v>
      </c>
      <c r="O108" s="5">
        <f t="shared" si="38"/>
        <v>392271.52451931773</v>
      </c>
      <c r="P108" s="5">
        <f t="shared" si="39"/>
        <v>-27697.438135999972</v>
      </c>
      <c r="Q108" s="5">
        <f t="shared" si="40"/>
        <v>66947.386883268278</v>
      </c>
      <c r="R108" s="5">
        <f t="shared" si="41"/>
        <v>36467.547541998676</v>
      </c>
      <c r="S108" s="5">
        <f t="shared" si="42"/>
        <v>0</v>
      </c>
      <c r="T108" s="5">
        <f t="shared" si="43"/>
        <v>2383641.8699999996</v>
      </c>
      <c r="U108" s="5">
        <f t="shared" si="44"/>
        <v>3085590.3037911872</v>
      </c>
      <c r="V108" s="5">
        <f t="shared" si="45"/>
        <v>467989.02080858476</v>
      </c>
      <c r="W108" s="5">
        <f t="shared" si="28"/>
        <v>2851630.8908085842</v>
      </c>
      <c r="X108" s="5">
        <f>VLOOKUP(A108,'Detail SFPR'!$A$5:$M$347,13,FALSE)</f>
        <v>0</v>
      </c>
      <c r="Y108" s="5">
        <f>VLOOKUP(A108,'Detail SFPR'!A:W,23,FALSE)</f>
        <v>184968.36539999998</v>
      </c>
      <c r="Z108" s="5">
        <f>VLOOKUP(A108,'Detail SFPR'!$A$5:$S$347,19,FALSE)</f>
        <v>0</v>
      </c>
      <c r="AA108" s="5">
        <f>VLOOKUP(A108,'Detail SFPR'!$A$5:$T$347,20,FALSE)</f>
        <v>282266.00901243585</v>
      </c>
      <c r="AB108" s="5">
        <f t="shared" si="46"/>
        <v>3318865.2652210202</v>
      </c>
      <c r="AC108" s="5">
        <v>0</v>
      </c>
      <c r="AD108" s="5">
        <v>0</v>
      </c>
      <c r="AE108" s="5">
        <f t="shared" si="29"/>
        <v>0</v>
      </c>
      <c r="AF108" s="5">
        <f t="shared" si="30"/>
        <v>3318865.2652210202</v>
      </c>
      <c r="AG108" s="5">
        <f t="shared" si="31"/>
        <v>2143495.2245193175</v>
      </c>
      <c r="AH108">
        <v>0</v>
      </c>
      <c r="AI108" s="5">
        <f t="shared" si="32"/>
        <v>2143495.2245193175</v>
      </c>
      <c r="AJ108" s="5">
        <f t="shared" si="33"/>
        <v>316843.54186400003</v>
      </c>
      <c r="AK108" s="5">
        <f t="shared" si="34"/>
        <v>296259.77688326826</v>
      </c>
      <c r="AL108" s="5">
        <f t="shared" si="35"/>
        <v>95032.347541998679</v>
      </c>
      <c r="AM108" s="5">
        <f t="shared" si="36"/>
        <v>0</v>
      </c>
      <c r="AN108" s="5">
        <f t="shared" si="37"/>
        <v>2851630.8908085842</v>
      </c>
      <c r="AO108" s="5">
        <f>VLOOKUP(A108,'Base Cost'!$A$5:$AF$348,32,FALSE)</f>
        <v>108949.86520308742</v>
      </c>
    </row>
    <row r="109" spans="1:41" x14ac:dyDescent="0.25">
      <c r="A109" t="s">
        <v>307</v>
      </c>
      <c r="B109" t="s">
        <v>1907</v>
      </c>
      <c r="C109" t="s">
        <v>68</v>
      </c>
      <c r="D109" s="12" t="s">
        <v>1088</v>
      </c>
      <c r="E109" s="5">
        <v>2214902.6</v>
      </c>
      <c r="F109" s="5">
        <v>194847.86</v>
      </c>
      <c r="G109" s="5">
        <v>271257.12</v>
      </c>
      <c r="H109" s="5">
        <v>33214.519999999997</v>
      </c>
      <c r="I109" s="5">
        <v>0</v>
      </c>
      <c r="J109" s="5">
        <f>VLOOKUP(A109,'Detail SFPR'!$A$5:$E$347,5,FALSE)</f>
        <v>2338676.5638787812</v>
      </c>
      <c r="K109" s="5">
        <f>VLOOKUP(A109,'Detail SFPR'!$A$5:$F$347,6,FALSE)</f>
        <v>286403.47000000003</v>
      </c>
      <c r="L109" s="5">
        <f>VLOOKUP(A109,'Detail SFPR'!$A$5:$G$347,7,FALSE)</f>
        <v>311599.19715000287</v>
      </c>
      <c r="M109" s="5">
        <f>VLOOKUP(A109,'Detail SFPR'!$A$5:$H$347,8,FALSE)</f>
        <v>25399.391073819439</v>
      </c>
      <c r="N109" s="5">
        <f>VLOOKUP(A109,'Detail SFPR'!$A$5:$I$347,9,FALSE)</f>
        <v>0</v>
      </c>
      <c r="O109" s="5">
        <f t="shared" si="38"/>
        <v>82520.101717983329</v>
      </c>
      <c r="P109" s="5">
        <f t="shared" si="39"/>
        <v>61040.125187000027</v>
      </c>
      <c r="Q109" s="5">
        <f t="shared" si="40"/>
        <v>26896.062835906916</v>
      </c>
      <c r="R109" s="5">
        <f t="shared" si="41"/>
        <v>-5210.3464550845774</v>
      </c>
      <c r="S109" s="5">
        <f t="shared" si="42"/>
        <v>0</v>
      </c>
      <c r="T109" s="5">
        <f t="shared" si="43"/>
        <v>2714222.1</v>
      </c>
      <c r="U109" s="5">
        <f t="shared" si="44"/>
        <v>2962078.6221026033</v>
      </c>
      <c r="V109" s="5">
        <f t="shared" si="45"/>
        <v>165245.9432858057</v>
      </c>
      <c r="W109" s="5">
        <f t="shared" si="28"/>
        <v>2879468.0432858057</v>
      </c>
      <c r="X109" s="5">
        <f>VLOOKUP(A109,'Detail SFPR'!$A$5:$M$347,13,FALSE)</f>
        <v>0</v>
      </c>
      <c r="Y109" s="5">
        <f>VLOOKUP(A109,'Detail SFPR'!A:W,23,FALSE)</f>
        <v>184979.6624</v>
      </c>
      <c r="Z109" s="5">
        <f>VLOOKUP(A109,'Detail SFPR'!$A$5:$S$347,19,FALSE)</f>
        <v>0</v>
      </c>
      <c r="AA109" s="5">
        <f>VLOOKUP(A109,'Detail SFPR'!$A$5:$T$347,20,FALSE)</f>
        <v>282283.24849604658</v>
      </c>
      <c r="AB109" s="5">
        <f t="shared" si="46"/>
        <v>3346730.9541818523</v>
      </c>
      <c r="AC109" s="5">
        <v>0</v>
      </c>
      <c r="AD109" s="5">
        <v>0</v>
      </c>
      <c r="AE109" s="5">
        <f t="shared" si="29"/>
        <v>0</v>
      </c>
      <c r="AF109" s="5">
        <f t="shared" si="30"/>
        <v>3346730.9541818523</v>
      </c>
      <c r="AG109" s="5">
        <f t="shared" si="31"/>
        <v>2297422.7017179835</v>
      </c>
      <c r="AH109">
        <v>0</v>
      </c>
      <c r="AI109" s="5">
        <f t="shared" si="32"/>
        <v>2297422.7017179835</v>
      </c>
      <c r="AJ109" s="5">
        <f t="shared" si="33"/>
        <v>255887.98518700001</v>
      </c>
      <c r="AK109" s="5">
        <f t="shared" si="34"/>
        <v>298153.18283590692</v>
      </c>
      <c r="AL109" s="5">
        <f t="shared" si="35"/>
        <v>28004.173544915418</v>
      </c>
      <c r="AM109" s="5">
        <f t="shared" si="36"/>
        <v>0</v>
      </c>
      <c r="AN109" s="5">
        <f t="shared" si="37"/>
        <v>2879468.0432858057</v>
      </c>
      <c r="AO109" s="5">
        <f>VLOOKUP(A109,'Base Cost'!$A$5:$AF$348,32,FALSE)</f>
        <v>116827.03351627292</v>
      </c>
    </row>
    <row r="110" spans="1:41" x14ac:dyDescent="0.25">
      <c r="A110" t="s">
        <v>309</v>
      </c>
      <c r="B110" t="s">
        <v>1908</v>
      </c>
      <c r="C110" t="s">
        <v>80</v>
      </c>
      <c r="D110" s="12" t="s">
        <v>1088</v>
      </c>
      <c r="E110" s="5">
        <v>4628969.4800000004</v>
      </c>
      <c r="F110" s="5">
        <v>384579.59</v>
      </c>
      <c r="G110" s="5">
        <v>710416.48</v>
      </c>
      <c r="H110" s="5">
        <v>27935.54</v>
      </c>
      <c r="I110" s="5">
        <v>0</v>
      </c>
      <c r="J110" s="5">
        <f>VLOOKUP(A110,'Detail SFPR'!$A$5:$E$347,5,FALSE)</f>
        <v>5114343.0099363672</v>
      </c>
      <c r="K110" s="5">
        <f>VLOOKUP(A110,'Detail SFPR'!$A$5:$F$347,6,FALSE)</f>
        <v>816858.49</v>
      </c>
      <c r="L110" s="5">
        <f>VLOOKUP(A110,'Detail SFPR'!$A$5:$G$347,7,FALSE)</f>
        <v>698890.43745371874</v>
      </c>
      <c r="M110" s="5">
        <f>VLOOKUP(A110,'Detail SFPR'!$A$5:$H$347,8,FALSE)</f>
        <v>23406.996561</v>
      </c>
      <c r="N110" s="5">
        <f>VLOOKUP(A110,'Detail SFPR'!$A$5:$I$347,9,FALSE)</f>
        <v>0</v>
      </c>
      <c r="O110" s="5">
        <f t="shared" si="38"/>
        <v>323598.53240857564</v>
      </c>
      <c r="P110" s="5">
        <f t="shared" si="39"/>
        <v>288200.34262999997</v>
      </c>
      <c r="Q110" s="5">
        <f t="shared" si="40"/>
        <v>-7684.4125656057031</v>
      </c>
      <c r="R110" s="5">
        <f t="shared" si="41"/>
        <v>-3019.1799107813004</v>
      </c>
      <c r="S110" s="5">
        <f t="shared" si="42"/>
        <v>0</v>
      </c>
      <c r="T110" s="5">
        <f t="shared" si="43"/>
        <v>5751901.0900000008</v>
      </c>
      <c r="U110" s="5">
        <f t="shared" si="44"/>
        <v>6653498.9339510864</v>
      </c>
      <c r="V110" s="5">
        <f t="shared" si="45"/>
        <v>601095.28256218857</v>
      </c>
      <c r="W110" s="5">
        <f t="shared" si="28"/>
        <v>6352996.3725621896</v>
      </c>
      <c r="X110" s="5">
        <f>VLOOKUP(A110,'Detail SFPR'!$A$5:$M$347,13,FALSE)</f>
        <v>0</v>
      </c>
      <c r="Y110" s="5">
        <f>VLOOKUP(A110,'Detail SFPR'!A:W,23,FALSE)</f>
        <v>406790.26634999999</v>
      </c>
      <c r="Z110" s="5">
        <f>VLOOKUP(A110,'Detail SFPR'!$A$5:$S$347,19,FALSE)</f>
        <v>0</v>
      </c>
      <c r="AA110" s="5">
        <f>VLOOKUP(A110,'Detail SFPR'!$A$5:$T$347,20,FALSE)</f>
        <v>620771.36671133875</v>
      </c>
      <c r="AB110" s="5">
        <f t="shared" si="46"/>
        <v>7380558.0056235287</v>
      </c>
      <c r="AC110" s="5">
        <v>0</v>
      </c>
      <c r="AD110" s="5">
        <v>0</v>
      </c>
      <c r="AE110" s="5">
        <f t="shared" si="29"/>
        <v>0</v>
      </c>
      <c r="AF110" s="5">
        <f t="shared" si="30"/>
        <v>7380558.0056235287</v>
      </c>
      <c r="AG110" s="5">
        <f t="shared" si="31"/>
        <v>4952568.012408576</v>
      </c>
      <c r="AH110">
        <v>0</v>
      </c>
      <c r="AI110" s="5">
        <f t="shared" si="32"/>
        <v>4952568.012408576</v>
      </c>
      <c r="AJ110" s="5">
        <f t="shared" si="33"/>
        <v>672779.93262999994</v>
      </c>
      <c r="AK110" s="5">
        <f t="shared" si="34"/>
        <v>702732.06743439427</v>
      </c>
      <c r="AL110" s="5">
        <f t="shared" si="35"/>
        <v>24916.360089218702</v>
      </c>
      <c r="AM110" s="5">
        <f t="shared" si="36"/>
        <v>0</v>
      </c>
      <c r="AN110" s="5">
        <f t="shared" si="37"/>
        <v>6352996.3725621887</v>
      </c>
      <c r="AO110" s="5">
        <f>VLOOKUP(A110,'Base Cost'!$A$5:$AF$348,32,FALSE)</f>
        <v>253256.01617712821</v>
      </c>
    </row>
    <row r="111" spans="1:41" x14ac:dyDescent="0.25">
      <c r="A111" t="s">
        <v>311</v>
      </c>
      <c r="B111" t="s">
        <v>312</v>
      </c>
      <c r="C111" t="s">
        <v>313</v>
      </c>
      <c r="D111" s="12" t="s">
        <v>1088</v>
      </c>
      <c r="E111" s="5">
        <v>186344.15</v>
      </c>
      <c r="F111" s="5">
        <v>41743.1</v>
      </c>
      <c r="G111" s="5">
        <v>8373.5300000000007</v>
      </c>
      <c r="H111" s="5">
        <v>0</v>
      </c>
      <c r="I111" s="5">
        <v>0</v>
      </c>
      <c r="J111" s="5">
        <f>VLOOKUP(A111,'Detail SFPR'!$A$5:$E$347,5,FALSE)</f>
        <v>271948.69872506091</v>
      </c>
      <c r="K111" s="5">
        <f>VLOOKUP(A111,'Detail SFPR'!$A$5:$F$347,6,FALSE)</f>
        <v>87742.06</v>
      </c>
      <c r="L111" s="5">
        <f>VLOOKUP(A111,'Detail SFPR'!$A$5:$G$347,7,FALSE)</f>
        <v>14418.668860618885</v>
      </c>
      <c r="M111" s="5">
        <f>VLOOKUP(A111,'Detail SFPR'!$A$5:$H$347,8,FALSE)</f>
        <v>0</v>
      </c>
      <c r="N111" s="5">
        <f>VLOOKUP(A111,'Detail SFPR'!$A$5:$I$347,9,FALSE)</f>
        <v>0</v>
      </c>
      <c r="O111" s="5">
        <f t="shared" si="38"/>
        <v>57072.552634998108</v>
      </c>
      <c r="P111" s="5">
        <f t="shared" si="39"/>
        <v>30667.506631999997</v>
      </c>
      <c r="Q111" s="5">
        <f t="shared" si="40"/>
        <v>4030.2940783746103</v>
      </c>
      <c r="R111" s="5">
        <f t="shared" si="41"/>
        <v>0</v>
      </c>
      <c r="S111" s="5">
        <f t="shared" si="42"/>
        <v>0</v>
      </c>
      <c r="T111" s="5">
        <f t="shared" si="43"/>
        <v>236460.78</v>
      </c>
      <c r="U111" s="5">
        <f t="shared" si="44"/>
        <v>374109.4275856798</v>
      </c>
      <c r="V111" s="5">
        <f t="shared" si="45"/>
        <v>91770.353345372729</v>
      </c>
      <c r="W111" s="5">
        <f t="shared" si="28"/>
        <v>328231.13334537274</v>
      </c>
      <c r="X111" s="5">
        <f>VLOOKUP(A111,'Detail SFPR'!$A$5:$M$347,13,FALSE)</f>
        <v>0</v>
      </c>
      <c r="Y111" s="5">
        <f>VLOOKUP(A111,'Detail SFPR'!A:W,23,FALSE)</f>
        <v>22959.385149999998</v>
      </c>
      <c r="Z111" s="5">
        <f>VLOOKUP(A111,'Detail SFPR'!$A$5:$S$347,19,FALSE)</f>
        <v>0</v>
      </c>
      <c r="AA111" s="5">
        <f>VLOOKUP(A111,'Detail SFPR'!$A$5:$T$347,20,FALSE)</f>
        <v>35036.553421744662</v>
      </c>
      <c r="AB111" s="5">
        <f t="shared" si="46"/>
        <v>386227.0719171174</v>
      </c>
      <c r="AC111" s="5">
        <v>0</v>
      </c>
      <c r="AD111" s="5">
        <v>0</v>
      </c>
      <c r="AE111" s="5">
        <f t="shared" si="29"/>
        <v>0</v>
      </c>
      <c r="AF111" s="5">
        <f t="shared" si="30"/>
        <v>386227.0719171174</v>
      </c>
      <c r="AG111" s="5">
        <f t="shared" si="31"/>
        <v>243416.7026349981</v>
      </c>
      <c r="AH111">
        <v>0</v>
      </c>
      <c r="AI111" s="5">
        <f t="shared" si="32"/>
        <v>243416.7026349981</v>
      </c>
      <c r="AJ111" s="5">
        <f t="shared" si="33"/>
        <v>72410.606631999995</v>
      </c>
      <c r="AK111" s="5">
        <f t="shared" si="34"/>
        <v>12403.824078374611</v>
      </c>
      <c r="AL111" s="5">
        <f t="shared" si="35"/>
        <v>0</v>
      </c>
      <c r="AM111" s="5">
        <f t="shared" si="36"/>
        <v>0</v>
      </c>
      <c r="AN111" s="5">
        <f t="shared" si="37"/>
        <v>328231.13334537268</v>
      </c>
      <c r="AO111" s="5">
        <f>VLOOKUP(A111,'Base Cost'!$A$5:$AF$348,32,FALSE)</f>
        <v>13212.112579622324</v>
      </c>
    </row>
    <row r="112" spans="1:41" x14ac:dyDescent="0.25">
      <c r="A112" t="s">
        <v>314</v>
      </c>
      <c r="B112" t="s">
        <v>1909</v>
      </c>
      <c r="C112" t="s">
        <v>98</v>
      </c>
      <c r="D112" s="12" t="s">
        <v>1088</v>
      </c>
      <c r="E112" s="5">
        <v>941602.67</v>
      </c>
      <c r="F112" s="5">
        <v>59646.18</v>
      </c>
      <c r="G112" s="5">
        <v>29509.03</v>
      </c>
      <c r="H112" s="5">
        <v>7196</v>
      </c>
      <c r="I112" s="5">
        <v>0</v>
      </c>
      <c r="J112" s="5">
        <f>VLOOKUP(A112,'Detail SFPR'!$A$5:$E$347,5,FALSE)</f>
        <v>952959.77992182865</v>
      </c>
      <c r="K112" s="5">
        <f>VLOOKUP(A112,'Detail SFPR'!$A$5:$F$347,6,FALSE)</f>
        <v>66026.320000000007</v>
      </c>
      <c r="L112" s="5">
        <f>VLOOKUP(A112,'Detail SFPR'!$A$5:$G$347,7,FALSE)</f>
        <v>5787.4303259419667</v>
      </c>
      <c r="M112" s="5">
        <f>VLOOKUP(A112,'Detail SFPR'!$A$5:$H$347,8,FALSE)</f>
        <v>7251.0000252347581</v>
      </c>
      <c r="N112" s="5">
        <f>VLOOKUP(A112,'Detail SFPR'!$A$5:$I$347,9,FALSE)</f>
        <v>0</v>
      </c>
      <c r="O112" s="5">
        <f t="shared" si="38"/>
        <v>7571.7851848831342</v>
      </c>
      <c r="P112" s="5">
        <f t="shared" si="39"/>
        <v>4253.6393380000045</v>
      </c>
      <c r="Q112" s="5">
        <f t="shared" si="40"/>
        <v>-15815.190502694488</v>
      </c>
      <c r="R112" s="5">
        <f t="shared" si="41"/>
        <v>36.668516824013253</v>
      </c>
      <c r="S112" s="5">
        <f t="shared" si="42"/>
        <v>0</v>
      </c>
      <c r="T112" s="5">
        <f t="shared" si="43"/>
        <v>1037953.8800000001</v>
      </c>
      <c r="U112" s="5">
        <f t="shared" si="44"/>
        <v>1032024.5302730054</v>
      </c>
      <c r="V112" s="5">
        <f t="shared" si="45"/>
        <v>-3953.0974629873358</v>
      </c>
      <c r="W112" s="5">
        <f t="shared" si="28"/>
        <v>1032024.5302730054</v>
      </c>
      <c r="X112" s="5">
        <f>VLOOKUP(A112,'Detail SFPR'!$A$5:$M$347,13,FALSE)</f>
        <v>0</v>
      </c>
      <c r="Y112" s="5">
        <f>VLOOKUP(A112,'Detail SFPR'!A:W,23,FALSE)</f>
        <v>73532.030649999986</v>
      </c>
      <c r="Z112" s="5">
        <f>VLOOKUP(A112,'Detail SFPR'!$A$5:$S$347,19,FALSE)</f>
        <v>0</v>
      </c>
      <c r="AA112" s="5">
        <f>VLOOKUP(A112,'Detail SFPR'!$A$5:$T$347,20,FALSE)</f>
        <v>112211.58159272792</v>
      </c>
      <c r="AB112" s="5">
        <f t="shared" si="46"/>
        <v>1217768.1425157334</v>
      </c>
      <c r="AC112" s="5">
        <v>0</v>
      </c>
      <c r="AD112" s="5">
        <v>0</v>
      </c>
      <c r="AE112" s="5">
        <f t="shared" si="29"/>
        <v>0</v>
      </c>
      <c r="AF112" s="5">
        <f t="shared" si="30"/>
        <v>1217768.1425157334</v>
      </c>
      <c r="AG112" s="5">
        <f t="shared" si="31"/>
        <v>952959.77992182865</v>
      </c>
      <c r="AH112">
        <v>0</v>
      </c>
      <c r="AI112" s="5">
        <f t="shared" si="32"/>
        <v>952959.77992182865</v>
      </c>
      <c r="AJ112" s="5">
        <f t="shared" si="33"/>
        <v>66026.320000000007</v>
      </c>
      <c r="AK112" s="5">
        <f t="shared" si="34"/>
        <v>5787.4303259419667</v>
      </c>
      <c r="AL112" s="5">
        <f t="shared" si="35"/>
        <v>7251.0000252347581</v>
      </c>
      <c r="AM112" s="5">
        <f t="shared" si="36"/>
        <v>0</v>
      </c>
      <c r="AN112" s="5">
        <f t="shared" si="37"/>
        <v>1032024.5302730054</v>
      </c>
      <c r="AO112" s="5">
        <f>VLOOKUP(A112,'Base Cost'!$A$5:$AF$348,32,FALSE)</f>
        <v>47274.308135889987</v>
      </c>
    </row>
    <row r="113" spans="1:41" x14ac:dyDescent="0.25">
      <c r="A113" t="s">
        <v>316</v>
      </c>
      <c r="B113" t="s">
        <v>317</v>
      </c>
      <c r="C113" t="s">
        <v>80</v>
      </c>
      <c r="D113" s="12" t="s">
        <v>1088</v>
      </c>
      <c r="E113" s="5">
        <v>1660452.51</v>
      </c>
      <c r="F113" s="5">
        <v>118120.75</v>
      </c>
      <c r="G113" s="5">
        <v>230296.7</v>
      </c>
      <c r="H113" s="5">
        <v>0</v>
      </c>
      <c r="I113" s="5">
        <v>0</v>
      </c>
      <c r="J113" s="5">
        <f>VLOOKUP(A113,'Detail SFPR'!$A$5:$E$347,5,FALSE)</f>
        <v>1440504.653670741</v>
      </c>
      <c r="K113" s="5">
        <f>VLOOKUP(A113,'Detail SFPR'!$A$5:$F$347,6,FALSE)</f>
        <v>105793.12392375301</v>
      </c>
      <c r="L113" s="5">
        <f>VLOOKUP(A113,'Detail SFPR'!$A$5:$G$347,7,FALSE)</f>
        <v>201789.59594587586</v>
      </c>
      <c r="M113" s="5">
        <f>VLOOKUP(A113,'Detail SFPR'!$A$5:$H$347,8,FALSE)</f>
        <v>867.84153300000014</v>
      </c>
      <c r="N113" s="5">
        <f>VLOOKUP(A113,'Detail SFPR'!$A$5:$I$347,9,FALSE)</f>
        <v>0</v>
      </c>
      <c r="O113" s="5">
        <f t="shared" si="38"/>
        <v>-146639.23581471696</v>
      </c>
      <c r="P113" s="5">
        <f t="shared" si="39"/>
        <v>-8218.8283050338687</v>
      </c>
      <c r="Q113" s="5">
        <f t="shared" si="40"/>
        <v>-19005.68627288457</v>
      </c>
      <c r="R113" s="5">
        <f t="shared" si="41"/>
        <v>578.5899500511</v>
      </c>
      <c r="S113" s="5">
        <f t="shared" si="42"/>
        <v>0</v>
      </c>
      <c r="T113" s="5">
        <f t="shared" si="43"/>
        <v>2008869.96</v>
      </c>
      <c r="U113" s="5">
        <f t="shared" si="44"/>
        <v>1748955.2150733699</v>
      </c>
      <c r="V113" s="5">
        <f t="shared" si="45"/>
        <v>-173285.16044258431</v>
      </c>
      <c r="W113" s="5">
        <f t="shared" si="28"/>
        <v>1748955.2150733699</v>
      </c>
      <c r="X113" s="5">
        <f>VLOOKUP(A113,'Detail SFPR'!$A$5:$M$347,13,FALSE)</f>
        <v>0</v>
      </c>
      <c r="Y113" s="5">
        <f>VLOOKUP(A113,'Detail SFPR'!A:W,23,FALSE)</f>
        <v>113678.91665000001</v>
      </c>
      <c r="Z113" s="5">
        <f>VLOOKUP(A113,'Detail SFPR'!$A$5:$S$347,19,FALSE)</f>
        <v>0</v>
      </c>
      <c r="AA113" s="5">
        <f>VLOOKUP(A113,'Detail SFPR'!$A$5:$T$347,20,FALSE)</f>
        <v>173476.65933178458</v>
      </c>
      <c r="AB113" s="5">
        <f t="shared" si="46"/>
        <v>2036110.7910551545</v>
      </c>
      <c r="AC113" s="5">
        <v>0</v>
      </c>
      <c r="AD113" s="5">
        <v>0</v>
      </c>
      <c r="AE113" s="5">
        <f t="shared" si="29"/>
        <v>0</v>
      </c>
      <c r="AF113" s="5">
        <f t="shared" si="30"/>
        <v>2036110.7910551545</v>
      </c>
      <c r="AG113" s="5">
        <f t="shared" si="31"/>
        <v>1440504.653670741</v>
      </c>
      <c r="AH113">
        <v>0</v>
      </c>
      <c r="AI113" s="5">
        <f t="shared" si="32"/>
        <v>1440504.653670741</v>
      </c>
      <c r="AJ113" s="5">
        <f t="shared" si="33"/>
        <v>105793.12392375301</v>
      </c>
      <c r="AK113" s="5">
        <f t="shared" si="34"/>
        <v>201789.59594587586</v>
      </c>
      <c r="AL113" s="5">
        <f t="shared" si="35"/>
        <v>867.84153300000014</v>
      </c>
      <c r="AM113" s="5">
        <f t="shared" si="36"/>
        <v>0</v>
      </c>
      <c r="AN113" s="5">
        <f t="shared" si="37"/>
        <v>1748955.2150733699</v>
      </c>
      <c r="AO113" s="5">
        <f>VLOOKUP(A113,'Base Cost'!$A$5:$AF$348,32,FALSE)</f>
        <v>73085.049967490006</v>
      </c>
    </row>
    <row r="114" spans="1:41" x14ac:dyDescent="0.25">
      <c r="A114" t="s">
        <v>318</v>
      </c>
      <c r="B114" t="s">
        <v>1910</v>
      </c>
      <c r="C114" t="s">
        <v>93</v>
      </c>
      <c r="D114" s="12" t="s">
        <v>1088</v>
      </c>
      <c r="E114" s="5">
        <v>687829.77</v>
      </c>
      <c r="F114" s="5">
        <v>80973.279999999999</v>
      </c>
      <c r="G114" s="5">
        <v>103298.98</v>
      </c>
      <c r="H114" s="5">
        <v>0</v>
      </c>
      <c r="I114" s="5">
        <v>0</v>
      </c>
      <c r="J114" s="5">
        <f>VLOOKUP(A114,'Detail SFPR'!$A$5:$E$347,5,FALSE)</f>
        <v>646262.30570872151</v>
      </c>
      <c r="K114" s="5">
        <f>VLOOKUP(A114,'Detail SFPR'!$A$5:$F$347,6,FALSE)</f>
        <v>93567.489999999991</v>
      </c>
      <c r="L114" s="5">
        <f>VLOOKUP(A114,'Detail SFPR'!$A$5:$G$347,7,FALSE)</f>
        <v>90337.667249322476</v>
      </c>
      <c r="M114" s="5">
        <f>VLOOKUP(A114,'Detail SFPR'!$A$5:$H$347,8,FALSE)</f>
        <v>0</v>
      </c>
      <c r="N114" s="5">
        <f>VLOOKUP(A114,'Detail SFPR'!$A$5:$I$347,9,FALSE)</f>
        <v>20945.073031140964</v>
      </c>
      <c r="O114" s="5">
        <f t="shared" si="38"/>
        <v>-27713.028442995379</v>
      </c>
      <c r="P114" s="5">
        <f t="shared" si="39"/>
        <v>8396.5598069999942</v>
      </c>
      <c r="Q114" s="5">
        <f t="shared" si="40"/>
        <v>-8641.3072108767028</v>
      </c>
      <c r="R114" s="5">
        <f t="shared" si="41"/>
        <v>0</v>
      </c>
      <c r="S114" s="5">
        <f t="shared" si="42"/>
        <v>13964.080189861679</v>
      </c>
      <c r="T114" s="5">
        <f t="shared" si="43"/>
        <v>872102.03</v>
      </c>
      <c r="U114" s="5">
        <f t="shared" si="44"/>
        <v>851112.53598918498</v>
      </c>
      <c r="V114" s="5">
        <f t="shared" si="45"/>
        <v>-13993.695657010407</v>
      </c>
      <c r="W114" s="5">
        <f t="shared" si="28"/>
        <v>851112.53598918498</v>
      </c>
      <c r="X114" s="5">
        <f>VLOOKUP(A114,'Detail SFPR'!$A$5:$M$347,13,FALSE)</f>
        <v>0</v>
      </c>
      <c r="Y114" s="5">
        <f>VLOOKUP(A114,'Detail SFPR'!A:W,23,FALSE)</f>
        <v>50127.474150000002</v>
      </c>
      <c r="Z114" s="5">
        <f>VLOOKUP(A114,'Detail SFPR'!$A$5:$S$347,19,FALSE)</f>
        <v>0</v>
      </c>
      <c r="AA114" s="5">
        <f>VLOOKUP(A114,'Detail SFPR'!$A$5:$T$347,20,FALSE)</f>
        <v>76495.686381810621</v>
      </c>
      <c r="AB114" s="5">
        <f t="shared" si="46"/>
        <v>977735.69652099558</v>
      </c>
      <c r="AC114" s="5">
        <v>0</v>
      </c>
      <c r="AD114" s="5">
        <v>0</v>
      </c>
      <c r="AE114" s="5">
        <f t="shared" si="29"/>
        <v>0</v>
      </c>
      <c r="AF114" s="5">
        <f t="shared" si="30"/>
        <v>977735.69652099558</v>
      </c>
      <c r="AG114" s="5">
        <f t="shared" si="31"/>
        <v>646262.30570872151</v>
      </c>
      <c r="AH114">
        <v>0</v>
      </c>
      <c r="AI114" s="5">
        <f t="shared" si="32"/>
        <v>646262.30570872151</v>
      </c>
      <c r="AJ114" s="5">
        <f t="shared" si="33"/>
        <v>93567.489999999991</v>
      </c>
      <c r="AK114" s="5">
        <f t="shared" si="34"/>
        <v>90337.667249322476</v>
      </c>
      <c r="AL114" s="5">
        <f t="shared" si="35"/>
        <v>0</v>
      </c>
      <c r="AM114" s="5">
        <f t="shared" si="36"/>
        <v>20945.073031140964</v>
      </c>
      <c r="AN114" s="5">
        <f t="shared" si="37"/>
        <v>851112.53598918498</v>
      </c>
      <c r="AO114" s="5">
        <f>VLOOKUP(A114,'Base Cost'!$A$5:$AF$348,32,FALSE)</f>
        <v>32227.338726989998</v>
      </c>
    </row>
    <row r="115" spans="1:41" x14ac:dyDescent="0.25">
      <c r="A115" t="s">
        <v>320</v>
      </c>
      <c r="B115" t="s">
        <v>1911</v>
      </c>
      <c r="C115" t="s">
        <v>93</v>
      </c>
      <c r="D115" s="12" t="s">
        <v>1088</v>
      </c>
      <c r="E115" s="5">
        <v>2110695.42</v>
      </c>
      <c r="F115" s="5">
        <v>175730.97</v>
      </c>
      <c r="G115" s="5">
        <v>309202.09999999998</v>
      </c>
      <c r="H115" s="5">
        <v>177780.12</v>
      </c>
      <c r="I115" s="5">
        <v>0</v>
      </c>
      <c r="J115" s="5">
        <f>VLOOKUP(A115,'Detail SFPR'!$A$5:$E$347,5,FALSE)</f>
        <v>4206437.1216149898</v>
      </c>
      <c r="K115" s="5">
        <f>VLOOKUP(A115,'Detail SFPR'!$A$5:$F$347,6,FALSE)</f>
        <v>331574.54000000004</v>
      </c>
      <c r="L115" s="5">
        <f>VLOOKUP(A115,'Detail SFPR'!$A$5:$G$347,7,FALSE)</f>
        <v>283388.42955753027</v>
      </c>
      <c r="M115" s="5">
        <f>VLOOKUP(A115,'Detail SFPR'!$A$5:$H$347,8,FALSE)</f>
        <v>378760.27851044229</v>
      </c>
      <c r="N115" s="5">
        <f>VLOOKUP(A115,'Detail SFPR'!$A$5:$I$347,9,FALSE)</f>
        <v>0</v>
      </c>
      <c r="O115" s="5">
        <f t="shared" si="38"/>
        <v>1397230.9924667138</v>
      </c>
      <c r="P115" s="5">
        <f t="shared" si="39"/>
        <v>103900.90811900001</v>
      </c>
      <c r="Q115" s="5">
        <f t="shared" si="40"/>
        <v>-17209.974083994555</v>
      </c>
      <c r="R115" s="5">
        <f t="shared" si="41"/>
        <v>133993.47167891188</v>
      </c>
      <c r="S115" s="5">
        <f t="shared" si="42"/>
        <v>0</v>
      </c>
      <c r="T115" s="5">
        <f t="shared" si="43"/>
        <v>2773408.6100000003</v>
      </c>
      <c r="U115" s="5">
        <f t="shared" si="44"/>
        <v>5200160.3696829621</v>
      </c>
      <c r="V115" s="5">
        <f t="shared" si="45"/>
        <v>1617915.3981806312</v>
      </c>
      <c r="W115" s="5">
        <f t="shared" si="28"/>
        <v>4391324.0081806313</v>
      </c>
      <c r="X115" s="5">
        <f>VLOOKUP(A115,'Detail SFPR'!$A$5:$M$347,13,FALSE)</f>
        <v>0</v>
      </c>
      <c r="Y115" s="5">
        <f>VLOOKUP(A115,'Detail SFPR'!A:W,23,FALSE)</f>
        <v>333032.98469999997</v>
      </c>
      <c r="Z115" s="5">
        <f>VLOOKUP(A115,'Detail SFPR'!$A$5:$S$347,19,FALSE)</f>
        <v>0</v>
      </c>
      <c r="AA115" s="5">
        <f>VLOOKUP(A115,'Detail SFPR'!$A$5:$T$347,20,FALSE)</f>
        <v>508216.04687635211</v>
      </c>
      <c r="AB115" s="5">
        <f t="shared" si="46"/>
        <v>5232573.0397569835</v>
      </c>
      <c r="AC115" s="5">
        <v>0</v>
      </c>
      <c r="AD115" s="5">
        <v>0</v>
      </c>
      <c r="AE115" s="5">
        <f t="shared" si="29"/>
        <v>0</v>
      </c>
      <c r="AF115" s="5">
        <f t="shared" si="30"/>
        <v>5232573.0397569835</v>
      </c>
      <c r="AG115" s="5">
        <f t="shared" si="31"/>
        <v>3507926.4124667137</v>
      </c>
      <c r="AH115">
        <v>0</v>
      </c>
      <c r="AI115" s="5">
        <f t="shared" si="32"/>
        <v>3507926.4124667137</v>
      </c>
      <c r="AJ115" s="5">
        <f t="shared" si="33"/>
        <v>279631.878119</v>
      </c>
      <c r="AK115" s="5">
        <f t="shared" si="34"/>
        <v>291992.1259160054</v>
      </c>
      <c r="AL115" s="5">
        <f t="shared" si="35"/>
        <v>311773.59167891188</v>
      </c>
      <c r="AM115" s="5">
        <f t="shared" si="36"/>
        <v>0</v>
      </c>
      <c r="AN115" s="5">
        <f t="shared" si="37"/>
        <v>4391324.0081806313</v>
      </c>
      <c r="AO115" s="5">
        <f>VLOOKUP(A115,'Base Cost'!$A$5:$AF$348,32,FALSE)</f>
        <v>178554.97064001611</v>
      </c>
    </row>
    <row r="116" spans="1:41" x14ac:dyDescent="0.25">
      <c r="A116" t="s">
        <v>322</v>
      </c>
      <c r="B116" t="s">
        <v>323</v>
      </c>
      <c r="C116" t="s">
        <v>72</v>
      </c>
      <c r="D116" s="12" t="s">
        <v>2051</v>
      </c>
      <c r="E116" s="5">
        <v>4334990.75</v>
      </c>
      <c r="F116" s="5">
        <v>198010.21</v>
      </c>
      <c r="G116" s="5">
        <v>59966.52</v>
      </c>
      <c r="H116" s="5">
        <v>0</v>
      </c>
      <c r="I116" s="5">
        <v>939630.14</v>
      </c>
      <c r="J116" s="5">
        <f>VLOOKUP(A116,'Detail SFPR'!$A$5:$E$347,5,FALSE)</f>
        <v>6455840.4388666097</v>
      </c>
      <c r="K116" s="5">
        <f>VLOOKUP(A116,'Detail SFPR'!$A$5:$F$347,6,FALSE)</f>
        <v>430791.667732</v>
      </c>
      <c r="L116" s="5">
        <f>VLOOKUP(A116,'Detail SFPR'!$A$5:$G$347,7,FALSE)</f>
        <v>3792.61416255532</v>
      </c>
      <c r="M116" s="5">
        <f>VLOOKUP(A116,'Detail SFPR'!$A$5:$H$347,8,FALSE)</f>
        <v>867.84153300000014</v>
      </c>
      <c r="N116" s="5">
        <f>VLOOKUP(A116,'Detail SFPR'!$A$5:$I$347,9,FALSE)</f>
        <v>1310560.4180286399</v>
      </c>
      <c r="O116" s="5">
        <f t="shared" si="38"/>
        <v>1413970.4875673687</v>
      </c>
      <c r="P116" s="5">
        <f t="shared" si="39"/>
        <v>155195.3978699244</v>
      </c>
      <c r="Q116" s="5">
        <f t="shared" si="40"/>
        <v>-37451.143021824362</v>
      </c>
      <c r="R116" s="5">
        <f t="shared" si="41"/>
        <v>578.5899500511</v>
      </c>
      <c r="S116" s="5">
        <f t="shared" si="42"/>
        <v>247299.21636169418</v>
      </c>
      <c r="T116" s="5">
        <f t="shared" si="43"/>
        <v>5532597.6199999992</v>
      </c>
      <c r="U116" s="5">
        <f t="shared" si="44"/>
        <v>8201852.9803228043</v>
      </c>
      <c r="V116" s="5">
        <f t="shared" si="45"/>
        <v>1779592.5487272141</v>
      </c>
      <c r="W116" s="5">
        <f t="shared" si="28"/>
        <v>7312190.1687272135</v>
      </c>
      <c r="X116" s="5">
        <f>VLOOKUP(A116,'Detail SFPR'!$A$5:$M$347,13,FALSE)</f>
        <v>0</v>
      </c>
      <c r="Y116" s="5">
        <f>VLOOKUP(A116,'Detail SFPR'!A:W,23,FALSE)</f>
        <v>0</v>
      </c>
      <c r="Z116" s="5">
        <f>VLOOKUP(A116,'Detail SFPR'!$A$5:$S$347,19,FALSE)</f>
        <v>0</v>
      </c>
      <c r="AA116" s="5">
        <f>VLOOKUP(A116,'Detail SFPR'!$A$5:$T$347,20,FALSE)</f>
        <v>751327.32113207178</v>
      </c>
      <c r="AB116" s="5">
        <f t="shared" si="46"/>
        <v>8063517.4898592848</v>
      </c>
      <c r="AC116" s="5">
        <v>0</v>
      </c>
      <c r="AD116" s="5">
        <v>0</v>
      </c>
      <c r="AE116" s="5">
        <f t="shared" si="29"/>
        <v>0</v>
      </c>
      <c r="AF116" s="5">
        <f t="shared" si="30"/>
        <v>8063517.4898592848</v>
      </c>
      <c r="AG116" s="5">
        <f t="shared" si="31"/>
        <v>5748961.2375673689</v>
      </c>
      <c r="AH116">
        <v>0</v>
      </c>
      <c r="AI116" s="5">
        <f t="shared" si="32"/>
        <v>5748961.2375673689</v>
      </c>
      <c r="AJ116" s="5">
        <f t="shared" si="33"/>
        <v>353205.6078699244</v>
      </c>
      <c r="AK116" s="5">
        <f t="shared" si="34"/>
        <v>22515.376978175635</v>
      </c>
      <c r="AL116" s="5">
        <f t="shared" si="35"/>
        <v>578.5899500511</v>
      </c>
      <c r="AM116" s="5">
        <f t="shared" si="36"/>
        <v>1186929.3563616942</v>
      </c>
      <c r="AN116" s="5">
        <f t="shared" si="37"/>
        <v>7312190.1687272135</v>
      </c>
      <c r="AO116" s="5">
        <f>VLOOKUP(A116,'Base Cost'!$A$5:$AF$348,32,FALSE)</f>
        <v>281872.86658118165</v>
      </c>
    </row>
    <row r="117" spans="1:41" x14ac:dyDescent="0.25">
      <c r="A117" t="s">
        <v>326</v>
      </c>
      <c r="B117" t="s">
        <v>1912</v>
      </c>
      <c r="C117" t="s">
        <v>328</v>
      </c>
      <c r="D117" s="12" t="s">
        <v>1088</v>
      </c>
      <c r="E117" s="5">
        <v>404297.98</v>
      </c>
      <c r="F117" s="5">
        <v>50248.75</v>
      </c>
      <c r="G117" s="5">
        <v>12474.49</v>
      </c>
      <c r="H117" s="5">
        <v>0</v>
      </c>
      <c r="I117" s="5">
        <v>0</v>
      </c>
      <c r="J117" s="5">
        <f>VLOOKUP(A117,'Detail SFPR'!$A$5:$E$347,5,FALSE)</f>
        <v>633411.50301080465</v>
      </c>
      <c r="K117" s="5">
        <f>VLOOKUP(A117,'Detail SFPR'!$A$5:$F$347,6,FALSE)</f>
        <v>97958.68</v>
      </c>
      <c r="L117" s="5">
        <f>VLOOKUP(A117,'Detail SFPR'!$A$5:$G$347,7,FALSE)</f>
        <v>63340.796510354718</v>
      </c>
      <c r="M117" s="5">
        <f>VLOOKUP(A117,'Detail SFPR'!$A$5:$H$347,8,FALSE)</f>
        <v>0</v>
      </c>
      <c r="N117" s="5">
        <f>VLOOKUP(A117,'Detail SFPR'!$A$5:$I$347,9,FALSE)</f>
        <v>0</v>
      </c>
      <c r="O117" s="5">
        <f t="shared" si="38"/>
        <v>152749.98579130345</v>
      </c>
      <c r="P117" s="5">
        <f t="shared" si="39"/>
        <v>31808.210330999995</v>
      </c>
      <c r="Q117" s="5">
        <f t="shared" si="40"/>
        <v>33912.566550453492</v>
      </c>
      <c r="R117" s="5">
        <f t="shared" si="41"/>
        <v>0</v>
      </c>
      <c r="S117" s="5">
        <f t="shared" si="42"/>
        <v>0</v>
      </c>
      <c r="T117" s="5">
        <f t="shared" si="43"/>
        <v>467021.22</v>
      </c>
      <c r="U117" s="5">
        <f t="shared" si="44"/>
        <v>794710.97952115943</v>
      </c>
      <c r="V117" s="5">
        <f t="shared" si="45"/>
        <v>218470.76267275691</v>
      </c>
      <c r="W117" s="5">
        <f t="shared" si="28"/>
        <v>685491.98267275689</v>
      </c>
      <c r="X117" s="5">
        <f>VLOOKUP(A117,'Detail SFPR'!$A$5:$M$347,13,FALSE)</f>
        <v>0</v>
      </c>
      <c r="Y117" s="5">
        <f>VLOOKUP(A117,'Detail SFPR'!A:W,23,FALSE)</f>
        <v>51047.265749999999</v>
      </c>
      <c r="Z117" s="5">
        <f>VLOOKUP(A117,'Detail SFPR'!$A$5:$S$347,19,FALSE)</f>
        <v>0</v>
      </c>
      <c r="AA117" s="5">
        <f>VLOOKUP(A117,'Detail SFPR'!$A$5:$T$347,20,FALSE)</f>
        <v>77899.309663519962</v>
      </c>
      <c r="AB117" s="5">
        <f t="shared" si="46"/>
        <v>814438.55808627687</v>
      </c>
      <c r="AC117" s="5">
        <v>0</v>
      </c>
      <c r="AD117" s="5">
        <v>0</v>
      </c>
      <c r="AE117" s="5">
        <f t="shared" si="29"/>
        <v>0</v>
      </c>
      <c r="AF117" s="5">
        <f t="shared" si="30"/>
        <v>814438.55808627687</v>
      </c>
      <c r="AG117" s="5">
        <f t="shared" si="31"/>
        <v>557047.96579130343</v>
      </c>
      <c r="AH117">
        <v>0</v>
      </c>
      <c r="AI117" s="5">
        <f t="shared" si="32"/>
        <v>557047.96579130343</v>
      </c>
      <c r="AJ117" s="5">
        <f t="shared" si="33"/>
        <v>82056.960330999995</v>
      </c>
      <c r="AK117" s="5">
        <f t="shared" si="34"/>
        <v>46387.05655045349</v>
      </c>
      <c r="AL117" s="5">
        <f t="shared" si="35"/>
        <v>0</v>
      </c>
      <c r="AM117" s="5">
        <f t="shared" si="36"/>
        <v>0</v>
      </c>
      <c r="AN117" s="5">
        <f t="shared" si="37"/>
        <v>685491.982672757</v>
      </c>
      <c r="AO117" s="5">
        <f>VLOOKUP(A117,'Base Cost'!$A$5:$AF$348,32,FALSE)</f>
        <v>28862.088465200319</v>
      </c>
    </row>
    <row r="118" spans="1:41" x14ac:dyDescent="0.25">
      <c r="A118" t="s">
        <v>329</v>
      </c>
      <c r="B118" t="s">
        <v>330</v>
      </c>
      <c r="C118" t="s">
        <v>125</v>
      </c>
      <c r="D118" s="12" t="s">
        <v>1088</v>
      </c>
      <c r="E118" s="5">
        <v>4977686.91</v>
      </c>
      <c r="F118" s="5">
        <v>348571.41</v>
      </c>
      <c r="G118" s="5">
        <v>657772.6</v>
      </c>
      <c r="H118" s="5">
        <v>115531.2</v>
      </c>
      <c r="I118" s="5">
        <v>33332.639999999999</v>
      </c>
      <c r="J118" s="5">
        <f>VLOOKUP(A118,'Detail SFPR'!$A$5:$E$347,5,FALSE)</f>
        <v>6507788.3768263282</v>
      </c>
      <c r="K118" s="5">
        <f>VLOOKUP(A118,'Detail SFPR'!$A$5:$F$347,6,FALSE)</f>
        <v>662653.66999999993</v>
      </c>
      <c r="L118" s="5">
        <f>VLOOKUP(A118,'Detail SFPR'!$A$5:$G$347,7,FALSE)</f>
        <v>937642.79990555579</v>
      </c>
      <c r="M118" s="5">
        <f>VLOOKUP(A118,'Detail SFPR'!$A$5:$H$347,8,FALSE)</f>
        <v>117411.74651112195</v>
      </c>
      <c r="N118" s="5">
        <f>VLOOKUP(A118,'Detail SFPR'!$A$5:$I$347,9,FALSE)</f>
        <v>231025.63477295203</v>
      </c>
      <c r="O118" s="5">
        <f t="shared" si="38"/>
        <v>1020118.6479331129</v>
      </c>
      <c r="P118" s="5">
        <f t="shared" si="39"/>
        <v>209398.64274199997</v>
      </c>
      <c r="Q118" s="5">
        <f t="shared" si="40"/>
        <v>186589.46227703404</v>
      </c>
      <c r="R118" s="5">
        <f t="shared" si="41"/>
        <v>1253.7603589650059</v>
      </c>
      <c r="S118" s="5">
        <f t="shared" si="42"/>
        <v>131801.91961512712</v>
      </c>
      <c r="T118" s="5">
        <f t="shared" si="43"/>
        <v>6132894.7599999998</v>
      </c>
      <c r="U118" s="5">
        <f t="shared" si="44"/>
        <v>8456522.2280159593</v>
      </c>
      <c r="V118" s="5">
        <f t="shared" si="45"/>
        <v>1549162.4329262392</v>
      </c>
      <c r="W118" s="5">
        <f t="shared" si="28"/>
        <v>7682057.1929262392</v>
      </c>
      <c r="X118" s="5">
        <f>VLOOKUP(A118,'Detail SFPR'!$A$5:$M$347,13,FALSE)</f>
        <v>0</v>
      </c>
      <c r="Y118" s="5">
        <f>VLOOKUP(A118,'Detail SFPR'!A:W,23,FALSE)</f>
        <v>519925.15445000003</v>
      </c>
      <c r="Z118" s="5">
        <f>VLOOKUP(A118,'Detail SFPR'!$A$5:$S$347,19,FALSE)</f>
        <v>0</v>
      </c>
      <c r="AA118" s="5">
        <f>VLOOKUP(A118,'Detail SFPR'!$A$5:$T$347,20,FALSE)</f>
        <v>793417.82587746135</v>
      </c>
      <c r="AB118" s="5">
        <f t="shared" si="46"/>
        <v>8995400.1732537001</v>
      </c>
      <c r="AC118" s="5">
        <v>0</v>
      </c>
      <c r="AD118" s="5">
        <v>0</v>
      </c>
      <c r="AE118" s="5">
        <f t="shared" si="29"/>
        <v>0</v>
      </c>
      <c r="AF118" s="5">
        <f t="shared" si="30"/>
        <v>8995400.1732537001</v>
      </c>
      <c r="AG118" s="5">
        <f t="shared" si="31"/>
        <v>5997805.5579331126</v>
      </c>
      <c r="AH118">
        <v>0</v>
      </c>
      <c r="AI118" s="5">
        <f t="shared" si="32"/>
        <v>5997805.5579331126</v>
      </c>
      <c r="AJ118" s="5">
        <f t="shared" si="33"/>
        <v>557970.05274199997</v>
      </c>
      <c r="AK118" s="5">
        <f t="shared" si="34"/>
        <v>844362.06227703404</v>
      </c>
      <c r="AL118" s="5">
        <f t="shared" si="35"/>
        <v>116784.96035896501</v>
      </c>
      <c r="AM118" s="5">
        <f t="shared" si="36"/>
        <v>165134.5596151271</v>
      </c>
      <c r="AN118" s="5">
        <f t="shared" si="37"/>
        <v>7682057.1929262383</v>
      </c>
      <c r="AO118" s="5">
        <f>VLOOKUP(A118,'Base Cost'!$A$5:$AF$348,32,FALSE)</f>
        <v>308069.29305472289</v>
      </c>
    </row>
    <row r="119" spans="1:41" x14ac:dyDescent="0.25">
      <c r="A119" t="s">
        <v>331</v>
      </c>
      <c r="B119" t="s">
        <v>1913</v>
      </c>
      <c r="C119" t="s">
        <v>72</v>
      </c>
      <c r="D119" s="12" t="s">
        <v>1088</v>
      </c>
      <c r="E119" s="5">
        <v>1987039.44</v>
      </c>
      <c r="F119" s="5">
        <v>217478.77</v>
      </c>
      <c r="G119" s="5">
        <v>247869.04</v>
      </c>
      <c r="H119" s="5">
        <v>12496</v>
      </c>
      <c r="I119" s="5">
        <v>0</v>
      </c>
      <c r="J119" s="5">
        <f>VLOOKUP(A119,'Detail SFPR'!$A$5:$E$347,5,FALSE)</f>
        <v>2046043.447759127</v>
      </c>
      <c r="K119" s="5">
        <f>VLOOKUP(A119,'Detail SFPR'!$A$5:$F$347,6,FALSE)</f>
        <v>228112.81999999998</v>
      </c>
      <c r="L119" s="5">
        <f>VLOOKUP(A119,'Detail SFPR'!$A$5:$G$347,7,FALSE)</f>
        <v>306842.48311111133</v>
      </c>
      <c r="M119" s="5">
        <f>VLOOKUP(A119,'Detail SFPR'!$A$5:$H$347,8,FALSE)</f>
        <v>7366.3510180000003</v>
      </c>
      <c r="N119" s="5">
        <f>VLOOKUP(A119,'Detail SFPR'!$A$5:$I$347,9,FALSE)</f>
        <v>0</v>
      </c>
      <c r="O119" s="5">
        <f t="shared" si="38"/>
        <v>39337.971973010011</v>
      </c>
      <c r="P119" s="5">
        <f t="shared" si="39"/>
        <v>7089.7211349999916</v>
      </c>
      <c r="Q119" s="5">
        <f t="shared" si="40"/>
        <v>39317.594522177918</v>
      </c>
      <c r="R119" s="5">
        <f t="shared" si="41"/>
        <v>-3419.9369762993997</v>
      </c>
      <c r="S119" s="5">
        <f t="shared" si="42"/>
        <v>0</v>
      </c>
      <c r="T119" s="5">
        <f t="shared" si="43"/>
        <v>2464883.25</v>
      </c>
      <c r="U119" s="5">
        <f t="shared" si="44"/>
        <v>2588365.1018882385</v>
      </c>
      <c r="V119" s="5">
        <f t="shared" si="45"/>
        <v>82325.350653888527</v>
      </c>
      <c r="W119" s="5">
        <f t="shared" si="28"/>
        <v>2547208.6006538887</v>
      </c>
      <c r="X119" s="5">
        <f>VLOOKUP(A119,'Detail SFPR'!$A$5:$M$347,13,FALSE)</f>
        <v>68895.48</v>
      </c>
      <c r="Y119" s="5">
        <f>VLOOKUP(A119,'Detail SFPR'!A:W,23,FALSE)</f>
        <v>170144.88399999999</v>
      </c>
      <c r="Z119" s="5">
        <f>VLOOKUP(A119,'Detail SFPR'!$A$5:$S$347,19,FALSE)</f>
        <v>0</v>
      </c>
      <c r="AA119" s="5">
        <f>VLOOKUP(A119,'Detail SFPR'!$A$5:$T$347,20,FALSE)</f>
        <v>259645.03312069521</v>
      </c>
      <c r="AB119" s="5">
        <f t="shared" si="46"/>
        <v>3045893.9977745838</v>
      </c>
      <c r="AC119" s="5">
        <v>0</v>
      </c>
      <c r="AD119" s="5">
        <v>0</v>
      </c>
      <c r="AE119" s="5">
        <f t="shared" si="29"/>
        <v>0</v>
      </c>
      <c r="AF119" s="5">
        <f t="shared" si="30"/>
        <v>3045893.9977745838</v>
      </c>
      <c r="AG119" s="5">
        <f t="shared" si="31"/>
        <v>2026377.4119730101</v>
      </c>
      <c r="AH119">
        <v>0</v>
      </c>
      <c r="AI119" s="5">
        <f t="shared" si="32"/>
        <v>2026377.4119730101</v>
      </c>
      <c r="AJ119" s="5">
        <f t="shared" si="33"/>
        <v>224568.49113499999</v>
      </c>
      <c r="AK119" s="5">
        <f t="shared" si="34"/>
        <v>287186.63452217792</v>
      </c>
      <c r="AL119" s="5">
        <f t="shared" si="35"/>
        <v>9076.0630237006008</v>
      </c>
      <c r="AM119" s="5">
        <f t="shared" si="36"/>
        <v>0</v>
      </c>
      <c r="AN119" s="5">
        <f t="shared" si="37"/>
        <v>2547208.6006538882</v>
      </c>
      <c r="AO119" s="5">
        <f>VLOOKUP(A119,'Base Cost'!$A$5:$AF$348,32,FALSE)</f>
        <v>108336.05105584148</v>
      </c>
    </row>
    <row r="120" spans="1:41" x14ac:dyDescent="0.25">
      <c r="A120" t="s">
        <v>333</v>
      </c>
      <c r="B120" t="s">
        <v>1914</v>
      </c>
      <c r="C120" t="s">
        <v>80</v>
      </c>
      <c r="D120" s="12" t="s">
        <v>1088</v>
      </c>
      <c r="E120" s="5">
        <v>2915971.55</v>
      </c>
      <c r="F120" s="5">
        <v>490013.79</v>
      </c>
      <c r="G120" s="5">
        <v>452162.27</v>
      </c>
      <c r="H120" s="5">
        <v>10405.94</v>
      </c>
      <c r="I120" s="5">
        <v>0</v>
      </c>
      <c r="J120" s="5">
        <f>VLOOKUP(A120,'Detail SFPR'!$A$5:$E$347,5,FALSE)</f>
        <v>3269936.212293542</v>
      </c>
      <c r="K120" s="5">
        <f>VLOOKUP(A120,'Detail SFPR'!$A$5:$F$347,6,FALSE)</f>
        <v>629942.60000000009</v>
      </c>
      <c r="L120" s="5">
        <f>VLOOKUP(A120,'Detail SFPR'!$A$5:$G$347,7,FALSE)</f>
        <v>482104.49527388468</v>
      </c>
      <c r="M120" s="5">
        <f>VLOOKUP(A120,'Detail SFPR'!$A$5:$H$347,8,FALSE)</f>
        <v>23394.634146</v>
      </c>
      <c r="N120" s="5">
        <f>VLOOKUP(A120,'Detail SFPR'!$A$5:$I$347,9,FALSE)</f>
        <v>0</v>
      </c>
      <c r="O120" s="5">
        <f t="shared" si="38"/>
        <v>235988.24035110456</v>
      </c>
      <c r="P120" s="5">
        <f t="shared" si="39"/>
        <v>93290.537627000071</v>
      </c>
      <c r="Q120" s="5">
        <f t="shared" si="40"/>
        <v>19962.481590098902</v>
      </c>
      <c r="R120" s="5">
        <f t="shared" si="41"/>
        <v>8659.5623871381995</v>
      </c>
      <c r="S120" s="5">
        <f t="shared" si="42"/>
        <v>0</v>
      </c>
      <c r="T120" s="5">
        <f t="shared" si="43"/>
        <v>3868553.55</v>
      </c>
      <c r="U120" s="5">
        <f t="shared" si="44"/>
        <v>4405377.9417134272</v>
      </c>
      <c r="V120" s="5">
        <f t="shared" si="45"/>
        <v>357900.82195534173</v>
      </c>
      <c r="W120" s="5">
        <f t="shared" si="28"/>
        <v>4226454.3719553417</v>
      </c>
      <c r="X120" s="5">
        <f>VLOOKUP(A120,'Detail SFPR'!$A$5:$M$347,13,FALSE)</f>
        <v>0</v>
      </c>
      <c r="Y120" s="5">
        <f>VLOOKUP(A120,'Detail SFPR'!A:W,23,FALSE)</f>
        <v>267830.59940000001</v>
      </c>
      <c r="Z120" s="5">
        <f>VLOOKUP(A120,'Detail SFPR'!$A$5:$S$347,19,FALSE)</f>
        <v>0</v>
      </c>
      <c r="AA120" s="5">
        <f>VLOOKUP(A120,'Detail SFPR'!$A$5:$T$347,20,FALSE)</f>
        <v>408715.69698180677</v>
      </c>
      <c r="AB120" s="5">
        <f t="shared" si="46"/>
        <v>4903000.6683371486</v>
      </c>
      <c r="AC120" s="5">
        <v>0</v>
      </c>
      <c r="AD120" s="5">
        <v>0</v>
      </c>
      <c r="AE120" s="5">
        <f t="shared" si="29"/>
        <v>0</v>
      </c>
      <c r="AF120" s="5">
        <f t="shared" si="30"/>
        <v>4903000.6683371486</v>
      </c>
      <c r="AG120" s="5">
        <f t="shared" si="31"/>
        <v>3151959.7903511045</v>
      </c>
      <c r="AH120">
        <v>0</v>
      </c>
      <c r="AI120" s="5">
        <f t="shared" si="32"/>
        <v>3151959.7903511045</v>
      </c>
      <c r="AJ120" s="5">
        <f t="shared" si="33"/>
        <v>583304.32762700005</v>
      </c>
      <c r="AK120" s="5">
        <f t="shared" si="34"/>
        <v>472124.75159009889</v>
      </c>
      <c r="AL120" s="5">
        <f t="shared" si="35"/>
        <v>19065.5023871382</v>
      </c>
      <c r="AM120" s="5">
        <f t="shared" si="36"/>
        <v>0</v>
      </c>
      <c r="AN120" s="5">
        <f t="shared" si="37"/>
        <v>4226454.3719553417</v>
      </c>
      <c r="AO120" s="5">
        <f>VLOOKUP(A120,'Base Cost'!$A$5:$AF$348,32,FALSE)</f>
        <v>165977.87614586134</v>
      </c>
    </row>
    <row r="121" spans="1:41" x14ac:dyDescent="0.25">
      <c r="A121" t="s">
        <v>335</v>
      </c>
      <c r="B121" t="s">
        <v>336</v>
      </c>
      <c r="C121" t="s">
        <v>98</v>
      </c>
      <c r="D121" s="12" t="s">
        <v>1088</v>
      </c>
      <c r="E121" s="5">
        <v>172727.75</v>
      </c>
      <c r="F121" s="5">
        <v>0</v>
      </c>
      <c r="G121" s="5">
        <v>24624.16</v>
      </c>
      <c r="H121" s="5">
        <v>1515</v>
      </c>
      <c r="I121" s="5">
        <v>0</v>
      </c>
      <c r="J121" s="5">
        <f>VLOOKUP(A121,'Detail SFPR'!$A$5:$E$347,5,FALSE)</f>
        <v>234649.79767182324</v>
      </c>
      <c r="K121" s="5">
        <f>VLOOKUP(A121,'Detail SFPR'!$A$5:$F$347,6,FALSE)</f>
        <v>0</v>
      </c>
      <c r="L121" s="5">
        <f>VLOOKUP(A121,'Detail SFPR'!$A$5:$G$347,7,FALSE)</f>
        <v>30765.19804004758</v>
      </c>
      <c r="M121" s="5">
        <f>VLOOKUP(A121,'Detail SFPR'!$A$5:$H$347,8,FALSE)</f>
        <v>0</v>
      </c>
      <c r="N121" s="5">
        <f>VLOOKUP(A121,'Detail SFPR'!$A$5:$I$347,9,FALSE)</f>
        <v>0</v>
      </c>
      <c r="O121" s="5">
        <f t="shared" si="38"/>
        <v>41283.429182804553</v>
      </c>
      <c r="P121" s="5">
        <f t="shared" si="39"/>
        <v>0</v>
      </c>
      <c r="Q121" s="5">
        <f t="shared" si="40"/>
        <v>4094.2300612997219</v>
      </c>
      <c r="R121" s="5">
        <f t="shared" si="41"/>
        <v>-1010.0504999999999</v>
      </c>
      <c r="S121" s="5">
        <f t="shared" si="42"/>
        <v>0</v>
      </c>
      <c r="T121" s="5">
        <f t="shared" si="43"/>
        <v>198866.91</v>
      </c>
      <c r="U121" s="5">
        <f t="shared" si="44"/>
        <v>265414.99571187084</v>
      </c>
      <c r="V121" s="5">
        <f t="shared" si="45"/>
        <v>44367.608744104276</v>
      </c>
      <c r="W121" s="5">
        <f t="shared" si="28"/>
        <v>243234.51874410428</v>
      </c>
      <c r="X121" s="5">
        <f>VLOOKUP(A121,'Detail SFPR'!$A$5:$M$347,13,FALSE)</f>
        <v>0</v>
      </c>
      <c r="Y121" s="5">
        <f>VLOOKUP(A121,'Detail SFPR'!A:W,23,FALSE)</f>
        <v>17068.749100000001</v>
      </c>
      <c r="Z121" s="5">
        <f>VLOOKUP(A121,'Detail SFPR'!$A$5:$S$347,19,FALSE)</f>
        <v>0</v>
      </c>
      <c r="AA121" s="5">
        <f>VLOOKUP(A121,'Detail SFPR'!$A$5:$T$347,20,FALSE)</f>
        <v>26047.306396813772</v>
      </c>
      <c r="AB121" s="5">
        <f t="shared" si="46"/>
        <v>286350.57424091804</v>
      </c>
      <c r="AC121" s="5">
        <v>0</v>
      </c>
      <c r="AD121" s="5">
        <v>0</v>
      </c>
      <c r="AE121" s="5">
        <f t="shared" si="29"/>
        <v>0</v>
      </c>
      <c r="AF121" s="5">
        <f t="shared" si="30"/>
        <v>286350.57424091804</v>
      </c>
      <c r="AG121" s="5">
        <f t="shared" si="31"/>
        <v>214011.17918280454</v>
      </c>
      <c r="AH121">
        <v>0</v>
      </c>
      <c r="AI121" s="5">
        <f t="shared" si="32"/>
        <v>214011.17918280454</v>
      </c>
      <c r="AJ121" s="5">
        <f t="shared" si="33"/>
        <v>0</v>
      </c>
      <c r="AK121" s="5">
        <f t="shared" si="34"/>
        <v>28718.39006129972</v>
      </c>
      <c r="AL121" s="5">
        <f t="shared" si="35"/>
        <v>504.94950000000006</v>
      </c>
      <c r="AM121" s="5">
        <f t="shared" si="36"/>
        <v>0</v>
      </c>
      <c r="AN121" s="5">
        <f t="shared" si="37"/>
        <v>243234.51874410425</v>
      </c>
      <c r="AO121" s="5">
        <f>VLOOKUP(A121,'Base Cost'!$A$5:$AF$348,32,FALSE)</f>
        <v>10008.444668321572</v>
      </c>
    </row>
    <row r="122" spans="1:41" x14ac:dyDescent="0.25">
      <c r="A122" t="s">
        <v>337</v>
      </c>
      <c r="B122" t="s">
        <v>1915</v>
      </c>
      <c r="C122" t="s">
        <v>230</v>
      </c>
      <c r="D122" s="12" t="s">
        <v>1088</v>
      </c>
      <c r="E122" s="5">
        <v>2180274.2400000002</v>
      </c>
      <c r="F122" s="5">
        <v>105344.96000000001</v>
      </c>
      <c r="G122" s="5">
        <v>195702</v>
      </c>
      <c r="H122" s="5">
        <v>0</v>
      </c>
      <c r="I122" s="5">
        <v>0</v>
      </c>
      <c r="J122" s="5">
        <f>VLOOKUP(A122,'Detail SFPR'!$A$5:$E$347,5,FALSE)</f>
        <v>2833737.8319398826</v>
      </c>
      <c r="K122" s="5">
        <f>VLOOKUP(A122,'Detail SFPR'!$A$5:$F$347,6,FALSE)</f>
        <v>101075.42</v>
      </c>
      <c r="L122" s="5">
        <f>VLOOKUP(A122,'Detail SFPR'!$A$5:$G$347,7,FALSE)</f>
        <v>402993.25554695871</v>
      </c>
      <c r="M122" s="5">
        <f>VLOOKUP(A122,'Detail SFPR'!$A$5:$H$347,8,FALSE)</f>
        <v>0</v>
      </c>
      <c r="N122" s="5">
        <f>VLOOKUP(A122,'Detail SFPR'!$A$5:$I$347,9,FALSE)</f>
        <v>0</v>
      </c>
      <c r="O122" s="5">
        <f t="shared" si="38"/>
        <v>435664.17674631957</v>
      </c>
      <c r="P122" s="5">
        <f t="shared" si="39"/>
        <v>-2846.5023180000053</v>
      </c>
      <c r="Q122" s="5">
        <f t="shared" si="40"/>
        <v>138201.08007315735</v>
      </c>
      <c r="R122" s="5">
        <f t="shared" si="41"/>
        <v>0</v>
      </c>
      <c r="S122" s="5">
        <f t="shared" si="42"/>
        <v>0</v>
      </c>
      <c r="T122" s="5">
        <f t="shared" si="43"/>
        <v>2481321.2000000002</v>
      </c>
      <c r="U122" s="5">
        <f t="shared" si="44"/>
        <v>3337806.5074868412</v>
      </c>
      <c r="V122" s="5">
        <f t="shared" si="45"/>
        <v>571018.75450147688</v>
      </c>
      <c r="W122" s="5">
        <f t="shared" si="28"/>
        <v>3052339.9545014771</v>
      </c>
      <c r="X122" s="5">
        <f>VLOOKUP(A122,'Detail SFPR'!$A$5:$M$347,13,FALSE)</f>
        <v>0</v>
      </c>
      <c r="Y122" s="5">
        <f>VLOOKUP(A122,'Detail SFPR'!A:W,23,FALSE)</f>
        <v>225058.70269999999</v>
      </c>
      <c r="Z122" s="5">
        <f>VLOOKUP(A122,'Detail SFPR'!$A$5:$S$347,19,FALSE)</f>
        <v>0</v>
      </c>
      <c r="AA122" s="5">
        <f>VLOOKUP(A122,'Detail SFPR'!$A$5:$T$347,20,FALSE)</f>
        <v>343444.7921257639</v>
      </c>
      <c r="AB122" s="5">
        <f t="shared" si="46"/>
        <v>3620843.4493272407</v>
      </c>
      <c r="AC122" s="5">
        <v>0</v>
      </c>
      <c r="AD122" s="5">
        <v>0</v>
      </c>
      <c r="AE122" s="5">
        <f t="shared" si="29"/>
        <v>0</v>
      </c>
      <c r="AF122" s="5">
        <f t="shared" si="30"/>
        <v>3620843.4493272407</v>
      </c>
      <c r="AG122" s="5">
        <f t="shared" si="31"/>
        <v>2615938.4167463197</v>
      </c>
      <c r="AH122">
        <v>0</v>
      </c>
      <c r="AI122" s="5">
        <f t="shared" si="32"/>
        <v>2615938.4167463197</v>
      </c>
      <c r="AJ122" s="5">
        <f t="shared" si="33"/>
        <v>102498.45768200001</v>
      </c>
      <c r="AK122" s="5">
        <f t="shared" si="34"/>
        <v>333903.08007315733</v>
      </c>
      <c r="AL122" s="5">
        <f t="shared" si="35"/>
        <v>0</v>
      </c>
      <c r="AM122" s="5">
        <f t="shared" si="36"/>
        <v>0</v>
      </c>
      <c r="AN122" s="5">
        <f t="shared" si="37"/>
        <v>3052339.9545014771</v>
      </c>
      <c r="AO122" s="5">
        <f>VLOOKUP(A122,'Base Cost'!$A$5:$AF$348,32,FALSE)</f>
        <v>133571.03178550524</v>
      </c>
    </row>
    <row r="123" spans="1:41" x14ac:dyDescent="0.25">
      <c r="A123" t="s">
        <v>339</v>
      </c>
      <c r="B123" t="s">
        <v>1916</v>
      </c>
      <c r="C123" t="s">
        <v>93</v>
      </c>
      <c r="D123" s="12" t="s">
        <v>1088</v>
      </c>
      <c r="E123" s="5">
        <v>2378232.42</v>
      </c>
      <c r="F123" s="5">
        <v>738138.74</v>
      </c>
      <c r="G123" s="5">
        <v>263400.93</v>
      </c>
      <c r="H123" s="5">
        <v>7952</v>
      </c>
      <c r="I123" s="5">
        <v>0</v>
      </c>
      <c r="J123" s="5">
        <f>VLOOKUP(A123,'Detail SFPR'!$A$5:$E$347,5,FALSE)</f>
        <v>2395900.8648653212</v>
      </c>
      <c r="K123" s="5">
        <f>VLOOKUP(A123,'Detail SFPR'!$A$5:$F$347,6,FALSE)</f>
        <v>852716.22</v>
      </c>
      <c r="L123" s="5">
        <f>VLOOKUP(A123,'Detail SFPR'!$A$5:$G$347,7,FALSE)</f>
        <v>215133.19942173114</v>
      </c>
      <c r="M123" s="5">
        <f>VLOOKUP(A123,'Detail SFPR'!$A$5:$H$347,8,FALSE)</f>
        <v>12275.186631338449</v>
      </c>
      <c r="N123" s="5">
        <f>VLOOKUP(A123,'Detail SFPR'!$A$5:$I$347,9,FALSE)</f>
        <v>0</v>
      </c>
      <c r="O123" s="5">
        <f t="shared" si="38"/>
        <v>11779.552191709694</v>
      </c>
      <c r="P123" s="5">
        <f t="shared" si="39"/>
        <v>76388.805915999983</v>
      </c>
      <c r="Q123" s="5">
        <f t="shared" si="40"/>
        <v>-32180.09597653184</v>
      </c>
      <c r="R123" s="5">
        <f t="shared" si="41"/>
        <v>2882.2685271133437</v>
      </c>
      <c r="S123" s="5">
        <f t="shared" si="42"/>
        <v>0</v>
      </c>
      <c r="T123" s="5">
        <f t="shared" si="43"/>
        <v>3387724.0900000003</v>
      </c>
      <c r="U123" s="5">
        <f t="shared" si="44"/>
        <v>3476025.4709183914</v>
      </c>
      <c r="V123" s="5">
        <f t="shared" si="45"/>
        <v>58870.53065829118</v>
      </c>
      <c r="W123" s="5">
        <f t="shared" si="28"/>
        <v>3446594.6206582915</v>
      </c>
      <c r="X123" s="5">
        <f>VLOOKUP(A123,'Detail SFPR'!$A$5:$M$347,13,FALSE)</f>
        <v>0</v>
      </c>
      <c r="Y123" s="5">
        <f>VLOOKUP(A123,'Detail SFPR'!A:W,23,FALSE)</f>
        <v>192634.39259999999</v>
      </c>
      <c r="Z123" s="5">
        <f>VLOOKUP(A123,'Detail SFPR'!$A$5:$S$347,19,FALSE)</f>
        <v>0</v>
      </c>
      <c r="AA123" s="5">
        <f>VLOOKUP(A123,'Detail SFPR'!$A$5:$T$347,20,FALSE)</f>
        <v>293964.54404595564</v>
      </c>
      <c r="AB123" s="5">
        <f t="shared" si="46"/>
        <v>3933193.5573042473</v>
      </c>
      <c r="AC123" s="5">
        <v>0</v>
      </c>
      <c r="AD123" s="5">
        <v>0</v>
      </c>
      <c r="AE123" s="5">
        <f t="shared" si="29"/>
        <v>0</v>
      </c>
      <c r="AF123" s="5">
        <f t="shared" si="30"/>
        <v>3933193.5573042473</v>
      </c>
      <c r="AG123" s="5">
        <f t="shared" si="31"/>
        <v>2390011.9721917096</v>
      </c>
      <c r="AH123">
        <v>0</v>
      </c>
      <c r="AI123" s="5">
        <f t="shared" si="32"/>
        <v>2390011.9721917096</v>
      </c>
      <c r="AJ123" s="5">
        <f t="shared" si="33"/>
        <v>814527.54591599992</v>
      </c>
      <c r="AK123" s="5">
        <f t="shared" si="34"/>
        <v>231220.83402346814</v>
      </c>
      <c r="AL123" s="5">
        <f t="shared" si="35"/>
        <v>10834.268527113343</v>
      </c>
      <c r="AM123" s="5">
        <f t="shared" si="36"/>
        <v>0</v>
      </c>
      <c r="AN123" s="5">
        <f t="shared" si="37"/>
        <v>3446594.620658291</v>
      </c>
      <c r="AO123" s="5">
        <f>VLOOKUP(A123,'Base Cost'!$A$5:$AF$348,32,FALSE)</f>
        <v>123541.73098542258</v>
      </c>
    </row>
    <row r="124" spans="1:41" x14ac:dyDescent="0.25">
      <c r="A124" t="s">
        <v>341</v>
      </c>
      <c r="B124" t="s">
        <v>1917</v>
      </c>
      <c r="C124" t="s">
        <v>72</v>
      </c>
      <c r="D124" s="12" t="s">
        <v>1088</v>
      </c>
      <c r="E124" s="5">
        <v>1353271.79</v>
      </c>
      <c r="F124" s="5">
        <v>112207.19</v>
      </c>
      <c r="G124" s="5">
        <v>163435.29999999999</v>
      </c>
      <c r="H124" s="5">
        <v>22730.240000000002</v>
      </c>
      <c r="I124" s="5">
        <v>0</v>
      </c>
      <c r="J124" s="5">
        <f>VLOOKUP(A124,'Detail SFPR'!$A$5:$E$347,5,FALSE)</f>
        <v>1591209.694988633</v>
      </c>
      <c r="K124" s="5">
        <f>VLOOKUP(A124,'Detail SFPR'!$A$5:$F$347,6,FALSE)</f>
        <v>210496.79</v>
      </c>
      <c r="L124" s="5">
        <f>VLOOKUP(A124,'Detail SFPR'!$A$5:$G$347,7,FALSE)</f>
        <v>228797.68706111115</v>
      </c>
      <c r="M124" s="5">
        <f>VLOOKUP(A124,'Detail SFPR'!$A$5:$H$347,8,FALSE)</f>
        <v>11186.751563679667</v>
      </c>
      <c r="N124" s="5">
        <f>VLOOKUP(A124,'Detail SFPR'!$A$5:$I$347,9,FALSE)</f>
        <v>0</v>
      </c>
      <c r="O124" s="5">
        <f t="shared" si="38"/>
        <v>158633.20125592162</v>
      </c>
      <c r="P124" s="5">
        <f t="shared" si="39"/>
        <v>65529.676319999999</v>
      </c>
      <c r="Q124" s="5">
        <f t="shared" si="40"/>
        <v>43577.103453642812</v>
      </c>
      <c r="R124" s="5">
        <f t="shared" si="41"/>
        <v>-7696.043740494767</v>
      </c>
      <c r="S124" s="5">
        <f t="shared" si="42"/>
        <v>0</v>
      </c>
      <c r="T124" s="5">
        <f t="shared" si="43"/>
        <v>1651644.52</v>
      </c>
      <c r="U124" s="5">
        <f t="shared" si="44"/>
        <v>2041690.9236134239</v>
      </c>
      <c r="V124" s="5">
        <f t="shared" si="45"/>
        <v>260043.9372890697</v>
      </c>
      <c r="W124" s="5">
        <f t="shared" si="28"/>
        <v>1911688.4572890697</v>
      </c>
      <c r="X124" s="5">
        <f>VLOOKUP(A124,'Detail SFPR'!$A$5:$M$347,13,FALSE)</f>
        <v>134287.80000000002</v>
      </c>
      <c r="Y124" s="5">
        <f>VLOOKUP(A124,'Detail SFPR'!A:W,23,FALSE)</f>
        <v>126868.85965</v>
      </c>
      <c r="Z124" s="5">
        <f>VLOOKUP(A124,'Detail SFPR'!$A$5:$S$347,19,FALSE)</f>
        <v>0</v>
      </c>
      <c r="AA124" s="5">
        <f>VLOOKUP(A124,'Detail SFPR'!$A$5:$T$347,20,FALSE)</f>
        <v>193604.81779639691</v>
      </c>
      <c r="AB124" s="5">
        <f t="shared" si="46"/>
        <v>2366449.9347354667</v>
      </c>
      <c r="AC124" s="5">
        <v>0</v>
      </c>
      <c r="AD124" s="5">
        <v>0</v>
      </c>
      <c r="AE124" s="5">
        <f t="shared" si="29"/>
        <v>0</v>
      </c>
      <c r="AF124" s="5">
        <f t="shared" si="30"/>
        <v>2366449.9347354667</v>
      </c>
      <c r="AG124" s="5">
        <f t="shared" si="31"/>
        <v>1511904.9912559218</v>
      </c>
      <c r="AH124">
        <v>0</v>
      </c>
      <c r="AI124" s="5">
        <f t="shared" si="32"/>
        <v>1511904.9912559218</v>
      </c>
      <c r="AJ124" s="5">
        <f t="shared" si="33"/>
        <v>177736.86632</v>
      </c>
      <c r="AK124" s="5">
        <f t="shared" si="34"/>
        <v>207012.40345364279</v>
      </c>
      <c r="AL124" s="5">
        <f t="shared" si="35"/>
        <v>15034.196259505236</v>
      </c>
      <c r="AM124" s="5">
        <f t="shared" si="36"/>
        <v>0</v>
      </c>
      <c r="AN124" s="5">
        <f t="shared" si="37"/>
        <v>1911688.4572890699</v>
      </c>
      <c r="AO124" s="5">
        <f>VLOOKUP(A124,'Base Cost'!$A$5:$AF$348,32,FALSE)</f>
        <v>77499.828757802767</v>
      </c>
    </row>
    <row r="125" spans="1:41" x14ac:dyDescent="0.25">
      <c r="A125" t="s">
        <v>342</v>
      </c>
      <c r="B125" t="s">
        <v>1918</v>
      </c>
      <c r="C125" t="s">
        <v>108</v>
      </c>
      <c r="D125" s="12" t="s">
        <v>1088</v>
      </c>
      <c r="E125" s="5">
        <v>2559461.69</v>
      </c>
      <c r="F125" s="5">
        <v>114893.26</v>
      </c>
      <c r="G125" s="5">
        <v>283891.05</v>
      </c>
      <c r="H125" s="5">
        <v>25593.25</v>
      </c>
      <c r="I125" s="5">
        <v>27829.119999999999</v>
      </c>
      <c r="J125" s="5">
        <f>VLOOKUP(A125,'Detail SFPR'!$A$5:$E$347,5,FALSE)</f>
        <v>3144637.5277651828</v>
      </c>
      <c r="K125" s="5">
        <f>VLOOKUP(A125,'Detail SFPR'!$A$5:$F$347,6,FALSE)</f>
        <v>294477.83999999997</v>
      </c>
      <c r="L125" s="5">
        <f>VLOOKUP(A125,'Detail SFPR'!$A$5:$G$347,7,FALSE)</f>
        <v>448520.6708833336</v>
      </c>
      <c r="M125" s="5">
        <f>VLOOKUP(A125,'Detail SFPR'!$A$5:$H$347,8,FALSE)</f>
        <v>23540.878612754961</v>
      </c>
      <c r="N125" s="5">
        <f>VLOOKUP(A125,'Detail SFPR'!$A$5:$I$347,9,FALSE)</f>
        <v>47233.834266528116</v>
      </c>
      <c r="O125" s="5">
        <f t="shared" si="38"/>
        <v>390136.73103804735</v>
      </c>
      <c r="P125" s="5">
        <f t="shared" si="39"/>
        <v>119729.03948599997</v>
      </c>
      <c r="Q125" s="5">
        <f t="shared" si="40"/>
        <v>109758.56824291851</v>
      </c>
      <c r="R125" s="5">
        <f t="shared" si="41"/>
        <v>-1368.3160038762674</v>
      </c>
      <c r="S125" s="5">
        <f t="shared" si="42"/>
        <v>12937.123001494296</v>
      </c>
      <c r="T125" s="5">
        <f t="shared" si="43"/>
        <v>3011668.3699999996</v>
      </c>
      <c r="U125" s="5">
        <f t="shared" si="44"/>
        <v>3958410.7515277993</v>
      </c>
      <c r="V125" s="5">
        <f t="shared" si="45"/>
        <v>631193.14576458384</v>
      </c>
      <c r="W125" s="5">
        <f t="shared" si="28"/>
        <v>3642861.5157645834</v>
      </c>
      <c r="X125" s="5">
        <f>VLOOKUP(A125,'Detail SFPR'!$A$5:$M$347,13,FALSE)</f>
        <v>0</v>
      </c>
      <c r="Y125" s="5">
        <f>VLOOKUP(A125,'Detail SFPR'!A:W,23,FALSE)</f>
        <v>248705.77484999999</v>
      </c>
      <c r="Z125" s="5">
        <f>VLOOKUP(A125,'Detail SFPR'!$A$5:$S$347,19,FALSE)</f>
        <v>0</v>
      </c>
      <c r="AA125" s="5">
        <f>VLOOKUP(A125,'Detail SFPR'!$A$5:$T$347,20,FALSE)</f>
        <v>379530.77183464664</v>
      </c>
      <c r="AB125" s="5">
        <f t="shared" si="46"/>
        <v>4271098.0624492299</v>
      </c>
      <c r="AC125" s="5">
        <v>0</v>
      </c>
      <c r="AD125" s="5">
        <v>0</v>
      </c>
      <c r="AE125" s="5">
        <f t="shared" si="29"/>
        <v>0</v>
      </c>
      <c r="AF125" s="5">
        <f t="shared" si="30"/>
        <v>4271098.0624492299</v>
      </c>
      <c r="AG125" s="5">
        <f t="shared" si="31"/>
        <v>2949598.4210380474</v>
      </c>
      <c r="AH125">
        <v>0</v>
      </c>
      <c r="AI125" s="5">
        <f t="shared" si="32"/>
        <v>2949598.4210380474</v>
      </c>
      <c r="AJ125" s="5">
        <f t="shared" si="33"/>
        <v>234622.29948599997</v>
      </c>
      <c r="AK125" s="5">
        <f t="shared" si="34"/>
        <v>393649.61824291851</v>
      </c>
      <c r="AL125" s="5">
        <f t="shared" si="35"/>
        <v>24224.933996123731</v>
      </c>
      <c r="AM125" s="5">
        <f t="shared" si="36"/>
        <v>40766.243001494295</v>
      </c>
      <c r="AN125" s="5">
        <f t="shared" si="37"/>
        <v>3642861.5157645838</v>
      </c>
      <c r="AO125" s="5">
        <f>VLOOKUP(A125,'Base Cost'!$A$5:$AF$348,32,FALSE)</f>
        <v>149977.73509800338</v>
      </c>
    </row>
    <row r="126" spans="1:41" x14ac:dyDescent="0.25">
      <c r="A126" t="s">
        <v>344</v>
      </c>
      <c r="B126" t="s">
        <v>345</v>
      </c>
      <c r="C126" t="s">
        <v>93</v>
      </c>
      <c r="D126" s="12" t="s">
        <v>1088</v>
      </c>
      <c r="E126" s="5">
        <v>1941686.08</v>
      </c>
      <c r="F126" s="5">
        <v>114843.69</v>
      </c>
      <c r="G126" s="5">
        <v>248962.83</v>
      </c>
      <c r="H126" s="5">
        <v>176707.3</v>
      </c>
      <c r="I126" s="5">
        <v>0</v>
      </c>
      <c r="J126" s="5">
        <f>VLOOKUP(A126,'Detail SFPR'!$A$5:$E$347,5,FALSE)</f>
        <v>1274328.5423011312</v>
      </c>
      <c r="K126" s="5">
        <f>VLOOKUP(A126,'Detail SFPR'!$A$5:$F$347,6,FALSE)</f>
        <v>26477.670000000002</v>
      </c>
      <c r="L126" s="5">
        <f>VLOOKUP(A126,'Detail SFPR'!$A$5:$G$347,7,FALSE)</f>
        <v>181315.33722777778</v>
      </c>
      <c r="M126" s="5">
        <f>VLOOKUP(A126,'Detail SFPR'!$A$5:$H$347,8,FALSE)</f>
        <v>51562.488580364261</v>
      </c>
      <c r="N126" s="5">
        <f>VLOOKUP(A126,'Detail SFPR'!$A$5:$I$347,9,FALSE)</f>
        <v>29579.934242754989</v>
      </c>
      <c r="O126" s="5">
        <f t="shared" si="38"/>
        <v>-444927.27038383589</v>
      </c>
      <c r="P126" s="5">
        <f t="shared" si="39"/>
        <v>-58913.625533999999</v>
      </c>
      <c r="Q126" s="5">
        <f t="shared" si="40"/>
        <v>-45100.583431240542</v>
      </c>
      <c r="R126" s="5">
        <f t="shared" si="41"/>
        <v>-83434.045773471124</v>
      </c>
      <c r="S126" s="5">
        <f t="shared" si="42"/>
        <v>19720.94215964475</v>
      </c>
      <c r="T126" s="5">
        <f t="shared" si="43"/>
        <v>2482199.9</v>
      </c>
      <c r="U126" s="5">
        <f t="shared" si="44"/>
        <v>1563263.9723520281</v>
      </c>
      <c r="V126" s="5">
        <f t="shared" si="45"/>
        <v>-612654.58296290273</v>
      </c>
      <c r="W126" s="5">
        <f t="shared" si="28"/>
        <v>1563263.9723520281</v>
      </c>
      <c r="X126" s="5">
        <f>VLOOKUP(A126,'Detail SFPR'!$A$5:$M$347,13,FALSE)</f>
        <v>109765.68000000001</v>
      </c>
      <c r="Y126" s="5">
        <f>VLOOKUP(A126,'Detail SFPR'!A:W,23,FALSE)</f>
        <v>100539.78415000001</v>
      </c>
      <c r="Z126" s="5">
        <f>VLOOKUP(A126,'Detail SFPR'!$A$5:$S$347,19,FALSE)</f>
        <v>0</v>
      </c>
      <c r="AA126" s="5">
        <f>VLOOKUP(A126,'Detail SFPR'!$A$5:$T$347,20,FALSE)</f>
        <v>153426.03886681839</v>
      </c>
      <c r="AB126" s="5">
        <f t="shared" si="46"/>
        <v>1926995.4753688464</v>
      </c>
      <c r="AC126" s="5">
        <v>0</v>
      </c>
      <c r="AD126" s="5">
        <v>0</v>
      </c>
      <c r="AE126" s="5">
        <f t="shared" si="29"/>
        <v>0</v>
      </c>
      <c r="AF126" s="5">
        <f t="shared" si="30"/>
        <v>1926995.4753688464</v>
      </c>
      <c r="AG126" s="5">
        <f t="shared" si="31"/>
        <v>1274328.5423011312</v>
      </c>
      <c r="AH126">
        <v>0</v>
      </c>
      <c r="AI126" s="5">
        <f t="shared" si="32"/>
        <v>1274328.5423011312</v>
      </c>
      <c r="AJ126" s="5">
        <f t="shared" si="33"/>
        <v>26477.670000000002</v>
      </c>
      <c r="AK126" s="5">
        <f t="shared" si="34"/>
        <v>181315.33722777778</v>
      </c>
      <c r="AL126" s="5">
        <f t="shared" si="35"/>
        <v>51562.488580364261</v>
      </c>
      <c r="AM126" s="5">
        <f t="shared" si="36"/>
        <v>29579.934242754989</v>
      </c>
      <c r="AN126" s="5">
        <f t="shared" si="37"/>
        <v>1563263.9723520281</v>
      </c>
      <c r="AO126" s="5">
        <f>VLOOKUP(A126,'Base Cost'!$A$5:$AF$348,32,FALSE)</f>
        <v>64637.800612989995</v>
      </c>
    </row>
    <row r="127" spans="1:41" x14ac:dyDescent="0.25">
      <c r="A127" t="s">
        <v>346</v>
      </c>
      <c r="B127" t="s">
        <v>1919</v>
      </c>
      <c r="C127" t="s">
        <v>80</v>
      </c>
      <c r="D127" s="12" t="s">
        <v>1088</v>
      </c>
      <c r="E127" s="5">
        <v>1718790.65</v>
      </c>
      <c r="F127" s="5">
        <v>239598.32</v>
      </c>
      <c r="G127" s="5">
        <v>272567.45</v>
      </c>
      <c r="H127" s="5">
        <v>28060.2</v>
      </c>
      <c r="I127" s="5">
        <v>0</v>
      </c>
      <c r="J127" s="5">
        <f>VLOOKUP(A127,'Detail SFPR'!$A$5:$E$347,5,FALSE)</f>
        <v>1743276.8480976238</v>
      </c>
      <c r="K127" s="5">
        <f>VLOOKUP(A127,'Detail SFPR'!$A$5:$F$347,6,FALSE)</f>
        <v>213580.19</v>
      </c>
      <c r="L127" s="5">
        <f>VLOOKUP(A127,'Detail SFPR'!$A$5:$G$347,7,FALSE)</f>
        <v>249936.993525239</v>
      </c>
      <c r="M127" s="5">
        <f>VLOOKUP(A127,'Detail SFPR'!$A$5:$H$347,8,FALSE)</f>
        <v>7454.2881651215512</v>
      </c>
      <c r="N127" s="5">
        <f>VLOOKUP(A127,'Detail SFPR'!$A$5:$I$347,9,FALSE)</f>
        <v>0</v>
      </c>
      <c r="O127" s="5">
        <f t="shared" si="38"/>
        <v>16324.948271685844</v>
      </c>
      <c r="P127" s="5">
        <f t="shared" si="39"/>
        <v>-17346.287271000001</v>
      </c>
      <c r="Q127" s="5">
        <f t="shared" si="40"/>
        <v>-15087.725331723166</v>
      </c>
      <c r="R127" s="5">
        <f t="shared" si="41"/>
        <v>-13737.961420313462</v>
      </c>
      <c r="S127" s="5">
        <f t="shared" si="42"/>
        <v>0</v>
      </c>
      <c r="T127" s="5">
        <f t="shared" si="43"/>
        <v>2259016.62</v>
      </c>
      <c r="U127" s="5">
        <f t="shared" si="44"/>
        <v>2214248.3197879842</v>
      </c>
      <c r="V127" s="5">
        <f t="shared" si="45"/>
        <v>-29847.025751350786</v>
      </c>
      <c r="W127" s="5">
        <f t="shared" si="28"/>
        <v>2214248.3197879842</v>
      </c>
      <c r="X127" s="5">
        <f>VLOOKUP(A127,'Detail SFPR'!$A$5:$M$347,13,FALSE)</f>
        <v>0</v>
      </c>
      <c r="Y127" s="5">
        <f>VLOOKUP(A127,'Detail SFPR'!A:W,23,FALSE)</f>
        <v>138799.0448</v>
      </c>
      <c r="Z127" s="5">
        <f>VLOOKUP(A127,'Detail SFPR'!$A$5:$S$347,19,FALSE)</f>
        <v>0</v>
      </c>
      <c r="AA127" s="5">
        <f>VLOOKUP(A127,'Detail SFPR'!$A$5:$T$347,20,FALSE)</f>
        <v>211810.55660901839</v>
      </c>
      <c r="AB127" s="5">
        <f t="shared" si="46"/>
        <v>2564857.9211970023</v>
      </c>
      <c r="AC127" s="5">
        <v>0</v>
      </c>
      <c r="AD127" s="5">
        <v>0</v>
      </c>
      <c r="AE127" s="5">
        <f t="shared" si="29"/>
        <v>0</v>
      </c>
      <c r="AF127" s="5">
        <f t="shared" si="30"/>
        <v>2564857.9211970023</v>
      </c>
      <c r="AG127" s="5">
        <f t="shared" si="31"/>
        <v>1743276.8480976238</v>
      </c>
      <c r="AH127">
        <v>0</v>
      </c>
      <c r="AI127" s="5">
        <f t="shared" si="32"/>
        <v>1743276.8480976238</v>
      </c>
      <c r="AJ127" s="5">
        <f t="shared" si="33"/>
        <v>213580.19</v>
      </c>
      <c r="AK127" s="5">
        <f t="shared" si="34"/>
        <v>249936.993525239</v>
      </c>
      <c r="AL127" s="5">
        <f t="shared" si="35"/>
        <v>7454.2881651215512</v>
      </c>
      <c r="AM127" s="5">
        <f t="shared" si="36"/>
        <v>0</v>
      </c>
      <c r="AN127" s="5">
        <f t="shared" si="37"/>
        <v>2214248.3197879842</v>
      </c>
      <c r="AO127" s="5">
        <f>VLOOKUP(A127,'Base Cost'!$A$5:$AF$348,32,FALSE)</f>
        <v>89234.973586879991</v>
      </c>
    </row>
    <row r="128" spans="1:41" x14ac:dyDescent="0.25">
      <c r="A128" t="s">
        <v>348</v>
      </c>
      <c r="B128" t="s">
        <v>349</v>
      </c>
      <c r="C128" t="s">
        <v>93</v>
      </c>
      <c r="D128" s="12" t="s">
        <v>1088</v>
      </c>
      <c r="E128" s="5">
        <v>862684.43</v>
      </c>
      <c r="F128" s="5">
        <v>174350.64</v>
      </c>
      <c r="G128" s="5">
        <v>129363.71</v>
      </c>
      <c r="H128" s="5">
        <v>511.2</v>
      </c>
      <c r="I128" s="5">
        <v>0</v>
      </c>
      <c r="J128" s="5">
        <f>VLOOKUP(A128,'Detail SFPR'!$A$5:$E$347,5,FALSE)</f>
        <v>1399724.7152096489</v>
      </c>
      <c r="K128" s="5">
        <f>VLOOKUP(A128,'Detail SFPR'!$A$5:$F$347,6,FALSE)</f>
        <v>326410.92</v>
      </c>
      <c r="L128" s="5">
        <f>VLOOKUP(A128,'Detail SFPR'!$A$5:$G$347,7,FALSE)</f>
        <v>195382.05013324562</v>
      </c>
      <c r="M128" s="5">
        <f>VLOOKUP(A128,'Detail SFPR'!$A$5:$H$347,8,FALSE)</f>
        <v>0</v>
      </c>
      <c r="N128" s="5">
        <f>VLOOKUP(A128,'Detail SFPR'!$A$5:$I$347,9,FALSE)</f>
        <v>0</v>
      </c>
      <c r="O128" s="5">
        <f t="shared" si="38"/>
        <v>358044.75814927288</v>
      </c>
      <c r="P128" s="5">
        <f t="shared" si="39"/>
        <v>101378.58867599997</v>
      </c>
      <c r="Q128" s="5">
        <f t="shared" si="40"/>
        <v>44014.427366834847</v>
      </c>
      <c r="R128" s="5">
        <f t="shared" si="41"/>
        <v>-340.81703999999996</v>
      </c>
      <c r="S128" s="5">
        <f t="shared" si="42"/>
        <v>0</v>
      </c>
      <c r="T128" s="5">
        <f t="shared" si="43"/>
        <v>1166909.98</v>
      </c>
      <c r="U128" s="5">
        <f t="shared" si="44"/>
        <v>1921517.6853428944</v>
      </c>
      <c r="V128" s="5">
        <f t="shared" si="45"/>
        <v>503096.95715210767</v>
      </c>
      <c r="W128" s="5">
        <f t="shared" si="28"/>
        <v>1670006.9371521077</v>
      </c>
      <c r="X128" s="5">
        <f>VLOOKUP(A128,'Detail SFPR'!$A$5:$M$347,13,FALSE)</f>
        <v>0</v>
      </c>
      <c r="Y128" s="5">
        <f>VLOOKUP(A128,'Detail SFPR'!A:W,23,FALSE)</f>
        <v>111303.89855</v>
      </c>
      <c r="Z128" s="5">
        <f>VLOOKUP(A128,'Detail SFPR'!$A$5:$S$347,19,FALSE)</f>
        <v>0</v>
      </c>
      <c r="AA128" s="5">
        <f>VLOOKUP(A128,'Detail SFPR'!$A$5:$T$347,20,FALSE)</f>
        <v>169852.32671161159</v>
      </c>
      <c r="AB128" s="5">
        <f t="shared" si="46"/>
        <v>1951163.1624137193</v>
      </c>
      <c r="AC128" s="5">
        <v>0</v>
      </c>
      <c r="AD128" s="5">
        <v>0</v>
      </c>
      <c r="AE128" s="5">
        <f t="shared" si="29"/>
        <v>0</v>
      </c>
      <c r="AF128" s="5">
        <f t="shared" si="30"/>
        <v>1951163.1624137193</v>
      </c>
      <c r="AG128" s="5">
        <f t="shared" si="31"/>
        <v>1220729.1881492729</v>
      </c>
      <c r="AH128">
        <v>0</v>
      </c>
      <c r="AI128" s="5">
        <f t="shared" si="32"/>
        <v>1220729.1881492729</v>
      </c>
      <c r="AJ128" s="5">
        <f t="shared" si="33"/>
        <v>275729.22867599997</v>
      </c>
      <c r="AK128" s="5">
        <f t="shared" si="34"/>
        <v>173378.13736683485</v>
      </c>
      <c r="AL128" s="5">
        <f t="shared" si="35"/>
        <v>170.38296000000003</v>
      </c>
      <c r="AM128" s="5">
        <f t="shared" si="36"/>
        <v>0</v>
      </c>
      <c r="AN128" s="5">
        <f t="shared" si="37"/>
        <v>1670006.9371521077</v>
      </c>
      <c r="AO128" s="5">
        <f>VLOOKUP(A128,'Base Cost'!$A$5:$AF$348,32,FALSE)</f>
        <v>62407.343471357504</v>
      </c>
    </row>
    <row r="129" spans="1:41" x14ac:dyDescent="0.25">
      <c r="A129" t="s">
        <v>350</v>
      </c>
      <c r="B129" t="s">
        <v>1920</v>
      </c>
      <c r="C129" t="s">
        <v>80</v>
      </c>
      <c r="D129" s="12" t="s">
        <v>1088</v>
      </c>
      <c r="E129" s="5">
        <v>435425.35</v>
      </c>
      <c r="F129" s="5">
        <v>97985.11</v>
      </c>
      <c r="G129" s="5">
        <v>68734.539999999994</v>
      </c>
      <c r="H129" s="5">
        <v>11905.28</v>
      </c>
      <c r="I129" s="5">
        <v>0</v>
      </c>
      <c r="J129" s="5">
        <f>VLOOKUP(A129,'Detail SFPR'!$A$5:$E$347,5,FALSE)</f>
        <v>267550.78203567199</v>
      </c>
      <c r="K129" s="5">
        <f>VLOOKUP(A129,'Detail SFPR'!$A$5:$F$347,6,FALSE)</f>
        <v>34545.75</v>
      </c>
      <c r="L129" s="5">
        <f>VLOOKUP(A129,'Detail SFPR'!$A$5:$G$347,7,FALSE)</f>
        <v>39525.868055555562</v>
      </c>
      <c r="M129" s="5">
        <f>VLOOKUP(A129,'Detail SFPR'!$A$5:$H$347,8,FALSE)</f>
        <v>5743.0577573687506</v>
      </c>
      <c r="N129" s="5">
        <f>VLOOKUP(A129,'Detail SFPR'!$A$5:$I$347,9,FALSE)</f>
        <v>0</v>
      </c>
      <c r="O129" s="5">
        <f t="shared" si="38"/>
        <v>-111921.97446181746</v>
      </c>
      <c r="P129" s="5">
        <f t="shared" si="39"/>
        <v>-42295.021311999997</v>
      </c>
      <c r="Q129" s="5">
        <f t="shared" si="40"/>
        <v>-19473.421585361102</v>
      </c>
      <c r="R129" s="5">
        <f t="shared" si="41"/>
        <v>-4108.3535691622537</v>
      </c>
      <c r="S129" s="5">
        <f t="shared" si="42"/>
        <v>0</v>
      </c>
      <c r="T129" s="5">
        <f t="shared" si="43"/>
        <v>614050.28</v>
      </c>
      <c r="U129" s="5">
        <f t="shared" si="44"/>
        <v>347365.45784859633</v>
      </c>
      <c r="V129" s="5">
        <f t="shared" si="45"/>
        <v>-177798.77092834082</v>
      </c>
      <c r="W129" s="5">
        <f t="shared" si="28"/>
        <v>347365.45784859633</v>
      </c>
      <c r="X129" s="5">
        <f>VLOOKUP(A129,'Detail SFPR'!$A$5:$M$347,13,FALSE)</f>
        <v>0</v>
      </c>
      <c r="Y129" s="5">
        <f>VLOOKUP(A129,'Detail SFPR'!A:W,23,FALSE)</f>
        <v>21917.1875</v>
      </c>
      <c r="Z129" s="5">
        <f>VLOOKUP(A129,'Detail SFPR'!$A$5:$S$347,19,FALSE)</f>
        <v>0</v>
      </c>
      <c r="AA129" s="5">
        <f>VLOOKUP(A129,'Detail SFPR'!$A$5:$T$347,20,FALSE)</f>
        <v>33446.135673112498</v>
      </c>
      <c r="AB129" s="5">
        <f t="shared" si="46"/>
        <v>402728.78102170886</v>
      </c>
      <c r="AC129" s="5">
        <v>0</v>
      </c>
      <c r="AD129" s="5">
        <v>0</v>
      </c>
      <c r="AE129" s="5">
        <f t="shared" si="29"/>
        <v>0</v>
      </c>
      <c r="AF129" s="5">
        <f t="shared" si="30"/>
        <v>402728.78102170886</v>
      </c>
      <c r="AG129" s="5">
        <f t="shared" si="31"/>
        <v>267550.78203567199</v>
      </c>
      <c r="AH129">
        <v>0</v>
      </c>
      <c r="AI129" s="5">
        <f t="shared" si="32"/>
        <v>267550.78203567199</v>
      </c>
      <c r="AJ129" s="5">
        <f t="shared" si="33"/>
        <v>34545.75</v>
      </c>
      <c r="AK129" s="5">
        <f t="shared" si="34"/>
        <v>39525.868055555562</v>
      </c>
      <c r="AL129" s="5">
        <f t="shared" si="35"/>
        <v>5743.0577573687506</v>
      </c>
      <c r="AM129" s="5">
        <f t="shared" si="36"/>
        <v>0</v>
      </c>
      <c r="AN129" s="5">
        <f t="shared" si="37"/>
        <v>347365.45784859633</v>
      </c>
      <c r="AO129" s="5">
        <f>VLOOKUP(A129,'Base Cost'!$A$5:$AF$348,32,FALSE)</f>
        <v>14090.7284375</v>
      </c>
    </row>
    <row r="130" spans="1:41" x14ac:dyDescent="0.25">
      <c r="A130" t="s">
        <v>352</v>
      </c>
      <c r="B130" t="s">
        <v>1921</v>
      </c>
      <c r="C130" t="s">
        <v>80</v>
      </c>
      <c r="D130" s="12" t="s">
        <v>1088</v>
      </c>
      <c r="E130" s="5">
        <v>1663574.71</v>
      </c>
      <c r="F130" s="5">
        <v>267716.28999999998</v>
      </c>
      <c r="G130" s="5">
        <v>239711.02</v>
      </c>
      <c r="H130" s="5">
        <v>7952</v>
      </c>
      <c r="I130" s="5">
        <v>0</v>
      </c>
      <c r="J130" s="5">
        <f>VLOOKUP(A130,'Detail SFPR'!$A$5:$E$347,5,FALSE)</f>
        <v>1736094.055664618</v>
      </c>
      <c r="K130" s="5">
        <f>VLOOKUP(A130,'Detail SFPR'!$A$5:$F$347,6,FALSE)</f>
        <v>309357.27</v>
      </c>
      <c r="L130" s="5">
        <f>VLOOKUP(A130,'Detail SFPR'!$A$5:$G$347,7,FALSE)</f>
        <v>47737.205638764819</v>
      </c>
      <c r="M130" s="5">
        <f>VLOOKUP(A130,'Detail SFPR'!$A$5:$H$347,8,FALSE)</f>
        <v>5633.1404350000012</v>
      </c>
      <c r="N130" s="5">
        <f>VLOOKUP(A130,'Detail SFPR'!$A$5:$I$347,9,FALSE)</f>
        <v>0</v>
      </c>
      <c r="O130" s="5">
        <f t="shared" si="38"/>
        <v>48348.647754600868</v>
      </c>
      <c r="P130" s="5">
        <f t="shared" si="39"/>
        <v>27762.041366000023</v>
      </c>
      <c r="Q130" s="5">
        <f t="shared" si="40"/>
        <v>-127988.94203463549</v>
      </c>
      <c r="R130" s="5">
        <f t="shared" si="41"/>
        <v>-1545.9836719854991</v>
      </c>
      <c r="S130" s="5">
        <f t="shared" si="42"/>
        <v>0</v>
      </c>
      <c r="T130" s="5">
        <f t="shared" si="43"/>
        <v>2178954.02</v>
      </c>
      <c r="U130" s="5">
        <f t="shared" si="44"/>
        <v>2098821.6717383829</v>
      </c>
      <c r="V130" s="5">
        <f t="shared" si="45"/>
        <v>-53424.236586020103</v>
      </c>
      <c r="W130" s="5">
        <f t="shared" si="28"/>
        <v>2098821.6717383829</v>
      </c>
      <c r="X130" s="5">
        <f>VLOOKUP(A130,'Detail SFPR'!$A$5:$M$347,13,FALSE)</f>
        <v>0</v>
      </c>
      <c r="Y130" s="5">
        <f>VLOOKUP(A130,'Detail SFPR'!A:W,23,FALSE)</f>
        <v>138360.1648</v>
      </c>
      <c r="Z130" s="5">
        <f>VLOOKUP(A130,'Detail SFPR'!$A$5:$S$347,19,FALSE)</f>
        <v>0</v>
      </c>
      <c r="AA130" s="5">
        <f>VLOOKUP(A130,'Detail SFPR'!$A$5:$T$347,20,FALSE)</f>
        <v>211140.81556563789</v>
      </c>
      <c r="AB130" s="5">
        <f t="shared" si="46"/>
        <v>2448322.6521040206</v>
      </c>
      <c r="AC130" s="5">
        <v>0</v>
      </c>
      <c r="AD130" s="5">
        <v>0</v>
      </c>
      <c r="AE130" s="5">
        <f t="shared" si="29"/>
        <v>0</v>
      </c>
      <c r="AF130" s="5">
        <f t="shared" si="30"/>
        <v>2448322.6521040206</v>
      </c>
      <c r="AG130" s="5">
        <f t="shared" si="31"/>
        <v>1736094.055664618</v>
      </c>
      <c r="AH130">
        <v>0</v>
      </c>
      <c r="AI130" s="5">
        <f t="shared" si="32"/>
        <v>1736094.055664618</v>
      </c>
      <c r="AJ130" s="5">
        <f t="shared" si="33"/>
        <v>309357.27</v>
      </c>
      <c r="AK130" s="5">
        <f t="shared" si="34"/>
        <v>47737.205638764819</v>
      </c>
      <c r="AL130" s="5">
        <f t="shared" si="35"/>
        <v>5633.1404350000012</v>
      </c>
      <c r="AM130" s="5">
        <f t="shared" si="36"/>
        <v>0</v>
      </c>
      <c r="AN130" s="5">
        <f t="shared" si="37"/>
        <v>2098821.6717383829</v>
      </c>
      <c r="AO130" s="5">
        <f>VLOOKUP(A130,'Base Cost'!$A$5:$AF$348,32,FALSE)</f>
        <v>88952.814258879982</v>
      </c>
    </row>
    <row r="131" spans="1:41" x14ac:dyDescent="0.25">
      <c r="A131" t="s">
        <v>354</v>
      </c>
      <c r="B131" t="s">
        <v>355</v>
      </c>
      <c r="C131" t="s">
        <v>278</v>
      </c>
      <c r="D131" s="12" t="s">
        <v>1088</v>
      </c>
      <c r="E131" s="5">
        <v>969483.78</v>
      </c>
      <c r="F131" s="5">
        <v>569819.06000000006</v>
      </c>
      <c r="G131" s="5">
        <v>116135.52</v>
      </c>
      <c r="H131" s="5">
        <v>0</v>
      </c>
      <c r="I131" s="5">
        <v>0</v>
      </c>
      <c r="J131" s="5">
        <f>VLOOKUP(A131,'Detail SFPR'!$A$5:$E$347,5,FALSE)</f>
        <v>1106455.6612546709</v>
      </c>
      <c r="K131" s="5">
        <f>VLOOKUP(A131,'Detail SFPR'!$A$5:$F$347,6,FALSE)</f>
        <v>674361.09</v>
      </c>
      <c r="L131" s="5">
        <f>VLOOKUP(A131,'Detail SFPR'!$A$5:$G$347,7,FALSE)</f>
        <v>160420.00969651222</v>
      </c>
      <c r="M131" s="5">
        <f>VLOOKUP(A131,'Detail SFPR'!$A$5:$H$347,8,FALSE)</f>
        <v>0</v>
      </c>
      <c r="N131" s="5">
        <f>VLOOKUP(A131,'Detail SFPR'!$A$5:$I$347,9,FALSE)</f>
        <v>0</v>
      </c>
      <c r="O131" s="5">
        <f t="shared" si="38"/>
        <v>91319.153232489087</v>
      </c>
      <c r="P131" s="5">
        <f t="shared" si="39"/>
        <v>69698.171400999941</v>
      </c>
      <c r="Q131" s="5">
        <f t="shared" si="40"/>
        <v>29524.469280664693</v>
      </c>
      <c r="R131" s="5">
        <f t="shared" si="41"/>
        <v>0</v>
      </c>
      <c r="S131" s="5">
        <f t="shared" si="42"/>
        <v>0</v>
      </c>
      <c r="T131" s="5">
        <f t="shared" si="43"/>
        <v>1655438.36</v>
      </c>
      <c r="U131" s="5">
        <f t="shared" si="44"/>
        <v>1941236.760951183</v>
      </c>
      <c r="V131" s="5">
        <f t="shared" si="45"/>
        <v>190541.79391415371</v>
      </c>
      <c r="W131" s="5">
        <f t="shared" si="28"/>
        <v>1845980.1539141538</v>
      </c>
      <c r="X131" s="5">
        <f>VLOOKUP(A131,'Detail SFPR'!$A$5:$M$347,13,FALSE)</f>
        <v>0</v>
      </c>
      <c r="Y131" s="5">
        <f>VLOOKUP(A131,'Detail SFPR'!A:W,23,FALSE)</f>
        <v>88976.488250000009</v>
      </c>
      <c r="Z131" s="5">
        <f>VLOOKUP(A131,'Detail SFPR'!$A$5:$S$347,19,FALSE)</f>
        <v>0</v>
      </c>
      <c r="AA131" s="5">
        <f>VLOOKUP(A131,'Detail SFPR'!$A$5:$T$347,20,FALSE)</f>
        <v>135780.18154594881</v>
      </c>
      <c r="AB131" s="5">
        <f t="shared" si="46"/>
        <v>2070736.8237101026</v>
      </c>
      <c r="AC131" s="5">
        <v>0</v>
      </c>
      <c r="AD131" s="5">
        <v>0</v>
      </c>
      <c r="AE131" s="5">
        <f t="shared" si="29"/>
        <v>0</v>
      </c>
      <c r="AF131" s="5">
        <f t="shared" si="30"/>
        <v>2070736.8237101026</v>
      </c>
      <c r="AG131" s="5">
        <f t="shared" si="31"/>
        <v>1060802.933232489</v>
      </c>
      <c r="AH131">
        <v>0</v>
      </c>
      <c r="AI131" s="5">
        <f t="shared" si="32"/>
        <v>1060802.933232489</v>
      </c>
      <c r="AJ131" s="5">
        <f t="shared" si="33"/>
        <v>639517.23140099994</v>
      </c>
      <c r="AK131" s="5">
        <f t="shared" si="34"/>
        <v>145659.98928066471</v>
      </c>
      <c r="AL131" s="5">
        <f t="shared" si="35"/>
        <v>0</v>
      </c>
      <c r="AM131" s="5">
        <f t="shared" si="36"/>
        <v>0</v>
      </c>
      <c r="AN131" s="5">
        <f t="shared" si="37"/>
        <v>1845980.1539141536</v>
      </c>
      <c r="AO131" s="5">
        <f>VLOOKUP(A131,'Base Cost'!$A$5:$AF$348,32,FALSE)</f>
        <v>54843.426362074482</v>
      </c>
    </row>
    <row r="132" spans="1:41" x14ac:dyDescent="0.25">
      <c r="A132" t="s">
        <v>356</v>
      </c>
      <c r="B132" t="s">
        <v>357</v>
      </c>
      <c r="C132" t="s">
        <v>80</v>
      </c>
      <c r="D132" s="12" t="s">
        <v>1088</v>
      </c>
      <c r="E132" s="5">
        <v>1369124.39</v>
      </c>
      <c r="F132" s="5">
        <v>130749.89</v>
      </c>
      <c r="G132" s="5">
        <v>214582.38</v>
      </c>
      <c r="H132" s="5">
        <v>0</v>
      </c>
      <c r="I132" s="5">
        <v>421318.55</v>
      </c>
      <c r="J132" s="5">
        <f>VLOOKUP(A132,'Detail SFPR'!$A$5:$E$347,5,FALSE)</f>
        <v>1905215.3627036617</v>
      </c>
      <c r="K132" s="5">
        <f>VLOOKUP(A132,'Detail SFPR'!$A$5:$F$347,6,FALSE)</f>
        <v>293031.34000000003</v>
      </c>
      <c r="L132" s="5">
        <f>VLOOKUP(A132,'Detail SFPR'!$A$5:$G$347,7,FALSE)</f>
        <v>291761.43746111117</v>
      </c>
      <c r="M132" s="5">
        <f>VLOOKUP(A132,'Detail SFPR'!$A$5:$H$347,8,FALSE)</f>
        <v>1299.7018970000001</v>
      </c>
      <c r="N132" s="5">
        <f>VLOOKUP(A132,'Detail SFPR'!$A$5:$I$347,9,FALSE)</f>
        <v>1121044.1168814225</v>
      </c>
      <c r="O132" s="5">
        <f t="shared" si="38"/>
        <v>357411.85150153126</v>
      </c>
      <c r="P132" s="5">
        <f t="shared" si="39"/>
        <v>108193.042715</v>
      </c>
      <c r="Q132" s="5">
        <f t="shared" si="40"/>
        <v>51455.277609322809</v>
      </c>
      <c r="R132" s="5">
        <f t="shared" si="41"/>
        <v>866.51125472990009</v>
      </c>
      <c r="S132" s="5">
        <f t="shared" si="42"/>
        <v>466507.0354398443</v>
      </c>
      <c r="T132" s="5">
        <f t="shared" si="43"/>
        <v>2135775.2099999995</v>
      </c>
      <c r="U132" s="5">
        <f t="shared" si="44"/>
        <v>3612351.9589431956</v>
      </c>
      <c r="V132" s="5">
        <f t="shared" si="45"/>
        <v>984433.71852042829</v>
      </c>
      <c r="W132" s="5">
        <f t="shared" si="28"/>
        <v>3120208.928520428</v>
      </c>
      <c r="X132" s="5">
        <f>VLOOKUP(A132,'Detail SFPR'!$A$5:$M$347,13,FALSE)</f>
        <v>0</v>
      </c>
      <c r="Y132" s="5">
        <f>VLOOKUP(A132,'Detail SFPR'!A:W,23,FALSE)</f>
        <v>161782.40845000002</v>
      </c>
      <c r="Z132" s="5">
        <f>VLOOKUP(A132,'Detail SFPR'!$A$5:$S$347,19,FALSE)</f>
        <v>0</v>
      </c>
      <c r="AA132" s="5">
        <f>VLOOKUP(A132,'Detail SFPR'!$A$5:$T$347,20,FALSE)</f>
        <v>246883.70177704608</v>
      </c>
      <c r="AB132" s="5">
        <f t="shared" si="46"/>
        <v>3528875.0387474741</v>
      </c>
      <c r="AC132" s="5">
        <v>0</v>
      </c>
      <c r="AD132" s="5">
        <v>0</v>
      </c>
      <c r="AE132" s="5">
        <f t="shared" si="29"/>
        <v>0</v>
      </c>
      <c r="AF132" s="5">
        <f t="shared" si="30"/>
        <v>3528875.0387474741</v>
      </c>
      <c r="AG132" s="5">
        <f t="shared" si="31"/>
        <v>1726536.2415015311</v>
      </c>
      <c r="AH132">
        <v>0</v>
      </c>
      <c r="AI132" s="5">
        <f t="shared" si="32"/>
        <v>1726536.2415015311</v>
      </c>
      <c r="AJ132" s="5">
        <f t="shared" si="33"/>
        <v>238942.932715</v>
      </c>
      <c r="AK132" s="5">
        <f t="shared" si="34"/>
        <v>266037.65760932281</v>
      </c>
      <c r="AL132" s="5">
        <f t="shared" si="35"/>
        <v>866.51125472990009</v>
      </c>
      <c r="AM132" s="5">
        <f t="shared" si="36"/>
        <v>887825.58543984429</v>
      </c>
      <c r="AN132" s="5">
        <f t="shared" si="37"/>
        <v>3120208.928520428</v>
      </c>
      <c r="AO132" s="5">
        <f>VLOOKUP(A132,'Base Cost'!$A$5:$AF$348,32,FALSE)</f>
        <v>94256.550688885298</v>
      </c>
    </row>
    <row r="133" spans="1:41" x14ac:dyDescent="0.25">
      <c r="A133" t="s">
        <v>358</v>
      </c>
      <c r="B133" t="s">
        <v>359</v>
      </c>
      <c r="C133" t="s">
        <v>93</v>
      </c>
      <c r="D133" s="12" t="s">
        <v>1088</v>
      </c>
      <c r="E133" s="5">
        <v>1111489.8600000001</v>
      </c>
      <c r="F133" s="5">
        <v>218606.68</v>
      </c>
      <c r="G133" s="5">
        <v>160212.62</v>
      </c>
      <c r="H133" s="5">
        <v>9508.32</v>
      </c>
      <c r="I133" s="5">
        <v>449580.05</v>
      </c>
      <c r="J133" s="5">
        <f>VLOOKUP(A133,'Detail SFPR'!$A$5:$E$347,5,FALSE)</f>
        <v>1246121.0012141154</v>
      </c>
      <c r="K133" s="5">
        <f>VLOOKUP(A133,'Detail SFPR'!$A$5:$F$347,6,FALSE)</f>
        <v>152105.35999999999</v>
      </c>
      <c r="L133" s="5">
        <f>VLOOKUP(A133,'Detail SFPR'!$A$5:$G$347,7,FALSE)</f>
        <v>166998.35774444445</v>
      </c>
      <c r="M133" s="5">
        <f>VLOOKUP(A133,'Detail SFPR'!$A$5:$H$347,8,FALSE)</f>
        <v>6505.5726403726767</v>
      </c>
      <c r="N133" s="5">
        <f>VLOOKUP(A133,'Detail SFPR'!$A$5:$I$347,9,FALSE)</f>
        <v>489413.41438190814</v>
      </c>
      <c r="O133" s="5">
        <f t="shared" si="38"/>
        <v>89758.581847450667</v>
      </c>
      <c r="P133" s="5">
        <f t="shared" si="39"/>
        <v>-44336.430044000001</v>
      </c>
      <c r="Q133" s="5">
        <f t="shared" si="40"/>
        <v>4524.0513542211193</v>
      </c>
      <c r="R133" s="5">
        <f t="shared" si="41"/>
        <v>-2001.9316646635361</v>
      </c>
      <c r="S133" s="5">
        <f t="shared" si="42"/>
        <v>26556.904033418159</v>
      </c>
      <c r="T133" s="5">
        <f t="shared" si="43"/>
        <v>1949397.5300000003</v>
      </c>
      <c r="U133" s="5">
        <f t="shared" si="44"/>
        <v>2061143.7059808406</v>
      </c>
      <c r="V133" s="5">
        <f t="shared" si="45"/>
        <v>74501.175526426407</v>
      </c>
      <c r="W133" s="5">
        <f t="shared" ref="W133:W196" si="47">MIN(U133,(T133+V133))</f>
        <v>2023898.7055264267</v>
      </c>
      <c r="X133" s="5">
        <f>VLOOKUP(A133,'Detail SFPR'!$A$5:$M$347,13,FALSE)</f>
        <v>0</v>
      </c>
      <c r="Y133" s="5">
        <f>VLOOKUP(A133,'Detail SFPR'!A:W,23,FALSE)</f>
        <v>92600.985100000005</v>
      </c>
      <c r="Z133" s="5">
        <f>VLOOKUP(A133,'Detail SFPR'!$A$5:$S$347,19,FALSE)</f>
        <v>0</v>
      </c>
      <c r="AA133" s="5">
        <f>VLOOKUP(A133,'Detail SFPR'!$A$5:$T$347,20,FALSE)</f>
        <v>141311.24767347402</v>
      </c>
      <c r="AB133" s="5">
        <f t="shared" si="46"/>
        <v>2257810.9382999009</v>
      </c>
      <c r="AC133" s="5">
        <v>0</v>
      </c>
      <c r="AD133" s="5">
        <v>0</v>
      </c>
      <c r="AE133" s="5">
        <f t="shared" ref="AE133:AE196" si="48">AC133+AD133</f>
        <v>0</v>
      </c>
      <c r="AF133" s="5">
        <f t="shared" ref="AF133:AF196" si="49">AB133+AE133</f>
        <v>2257810.9382999009</v>
      </c>
      <c r="AG133" s="5">
        <f t="shared" ref="AG133:AG196" si="50">IF(U133&lt;(T133+V133),J133,(E133+O133))</f>
        <v>1201248.4418474508</v>
      </c>
      <c r="AH133">
        <v>0</v>
      </c>
      <c r="AI133" s="5">
        <f t="shared" ref="AI133:AI196" si="51">IF(U133&lt;(T133+V133),J133,(E133+O133))</f>
        <v>1201248.4418474508</v>
      </c>
      <c r="AJ133" s="5">
        <f t="shared" ref="AJ133:AJ196" si="52">IF(U133&lt;(T133+V133),K133,(F133+P133))</f>
        <v>174270.24995599999</v>
      </c>
      <c r="AK133" s="5">
        <f t="shared" ref="AK133:AK196" si="53">IF(U133&lt;(T133+V133),L133,(G133+Q133))</f>
        <v>164736.67135422112</v>
      </c>
      <c r="AL133" s="5">
        <f t="shared" ref="AL133:AL196" si="54">IF(U133&lt;(T133+V133),M133,(H133+R133))</f>
        <v>7506.3883353364636</v>
      </c>
      <c r="AM133" s="5">
        <f t="shared" ref="AM133:AM196" si="55">IF(U133&lt;(T133+V133),N133,(I133+S133))</f>
        <v>476136.95403341815</v>
      </c>
      <c r="AN133" s="5">
        <f t="shared" ref="AN133:AN196" si="56">AI133+AJ133+AK133+AL133+AM133</f>
        <v>2023898.7055264264</v>
      </c>
      <c r="AO133" s="5">
        <f>VLOOKUP(A133,'Base Cost'!$A$5:$AF$348,32,FALSE)</f>
        <v>57390.082734953685</v>
      </c>
    </row>
    <row r="134" spans="1:41" x14ac:dyDescent="0.25">
      <c r="A134" t="s">
        <v>360</v>
      </c>
      <c r="B134" t="s">
        <v>1922</v>
      </c>
      <c r="C134" t="s">
        <v>80</v>
      </c>
      <c r="D134" s="12" t="s">
        <v>1088</v>
      </c>
      <c r="E134" s="5">
        <v>1283161.1299999999</v>
      </c>
      <c r="F134" s="5">
        <v>149048.6</v>
      </c>
      <c r="G134" s="5">
        <v>200994.13</v>
      </c>
      <c r="H134" s="5">
        <v>12897.72</v>
      </c>
      <c r="I134" s="5">
        <v>470320.75</v>
      </c>
      <c r="J134" s="5">
        <f>VLOOKUP(A134,'Detail SFPR'!$A$5:$E$347,5,FALSE)</f>
        <v>3248835.3461782429</v>
      </c>
      <c r="K134" s="5">
        <f>VLOOKUP(A134,'Detail SFPR'!$A$5:$F$347,6,FALSE)</f>
        <v>542187.91</v>
      </c>
      <c r="L134" s="5">
        <f>VLOOKUP(A134,'Detail SFPR'!$A$5:$G$347,7,FALSE)</f>
        <v>497621.76582777785</v>
      </c>
      <c r="M134" s="5">
        <f>VLOOKUP(A134,'Detail SFPR'!$A$5:$H$347,8,FALSE)</f>
        <v>35057.060488337469</v>
      </c>
      <c r="N134" s="5">
        <f>VLOOKUP(A134,'Detail SFPR'!$A$5:$I$347,9,FALSE)</f>
        <v>2058792.3963798729</v>
      </c>
      <c r="O134" s="5">
        <f t="shared" ref="O134:O197" si="57">(J134-E134)*$O$3</f>
        <v>1310514.9999260346</v>
      </c>
      <c r="P134" s="5">
        <f t="shared" ref="P134:P197" si="58">(K134-F134)*$O$3</f>
        <v>262105.97797700003</v>
      </c>
      <c r="Q134" s="5">
        <f t="shared" ref="Q134:Q197" si="59">(L134-G134)*$O$3</f>
        <v>197761.64480637948</v>
      </c>
      <c r="R134" s="5">
        <f t="shared" ref="R134:R197" si="60">(M134-H134)*$O$3</f>
        <v>14773.632303574588</v>
      </c>
      <c r="S134" s="5">
        <f t="shared" ref="S134:S197" si="61">(N134-I134)*$O$3</f>
        <v>1059034.0466414613</v>
      </c>
      <c r="T134" s="5">
        <f t="shared" ref="T134:T197" si="62">E134+F134+G134+H134+I134</f>
        <v>2116422.33</v>
      </c>
      <c r="U134" s="5">
        <f t="shared" ref="U134:U197" si="63">J134+K134+L134+M134+N134</f>
        <v>6382494.4788742317</v>
      </c>
      <c r="V134" s="5">
        <f t="shared" ref="V134:V197" si="64">O134+P134+Q134+R134+S134</f>
        <v>2844190.3016544497</v>
      </c>
      <c r="W134" s="5">
        <f t="shared" si="47"/>
        <v>4960612.6316544497</v>
      </c>
      <c r="X134" s="5">
        <f>VLOOKUP(A134,'Detail SFPR'!$A$5:$M$347,13,FALSE)</f>
        <v>0</v>
      </c>
      <c r="Y134" s="5">
        <f>VLOOKUP(A134,'Detail SFPR'!A:W,23,FALSE)</f>
        <v>275932.44835000002</v>
      </c>
      <c r="Z134" s="5">
        <f>VLOOKUP(A134,'Detail SFPR'!$A$5:$S$347,19,FALSE)</f>
        <v>398768.59200684988</v>
      </c>
      <c r="AA134" s="5">
        <f>VLOOKUP(A134,'Detail SFPR'!$A$5:$T$347,20,FALSE)</f>
        <v>421079.30609838542</v>
      </c>
      <c r="AB134" s="5">
        <f t="shared" ref="AB134:AB197" si="65">W134+X134+Z134+AA134+Y134</f>
        <v>6056392.9781096857</v>
      </c>
      <c r="AC134" s="5">
        <v>0</v>
      </c>
      <c r="AD134" s="5">
        <v>0</v>
      </c>
      <c r="AE134" s="5">
        <f t="shared" si="48"/>
        <v>0</v>
      </c>
      <c r="AF134" s="5">
        <f t="shared" si="49"/>
        <v>6056392.9781096857</v>
      </c>
      <c r="AG134" s="5">
        <f t="shared" si="50"/>
        <v>2593676.1299260342</v>
      </c>
      <c r="AH134">
        <v>0</v>
      </c>
      <c r="AI134" s="5">
        <f t="shared" si="51"/>
        <v>2593676.1299260342</v>
      </c>
      <c r="AJ134" s="5">
        <f t="shared" si="52"/>
        <v>411154.57797700004</v>
      </c>
      <c r="AK134" s="5">
        <f t="shared" si="53"/>
        <v>398755.77480637946</v>
      </c>
      <c r="AL134" s="5">
        <f t="shared" si="54"/>
        <v>27671.352303574589</v>
      </c>
      <c r="AM134" s="5">
        <f t="shared" si="55"/>
        <v>1529354.7966414613</v>
      </c>
      <c r="AN134" s="5">
        <f t="shared" si="56"/>
        <v>4960612.6316544497</v>
      </c>
      <c r="AO134" s="5">
        <f>VLOOKUP(A134,'Base Cost'!$A$5:$AF$348,32,FALSE)</f>
        <v>141624.84260275192</v>
      </c>
    </row>
    <row r="135" spans="1:41" x14ac:dyDescent="0.25">
      <c r="A135" t="s">
        <v>362</v>
      </c>
      <c r="B135" t="s">
        <v>363</v>
      </c>
      <c r="C135" t="s">
        <v>93</v>
      </c>
      <c r="D135" s="12" t="s">
        <v>1088</v>
      </c>
      <c r="E135" s="5">
        <v>511907.24</v>
      </c>
      <c r="F135" s="5">
        <v>77758.070000000007</v>
      </c>
      <c r="G135" s="5">
        <v>77140.13</v>
      </c>
      <c r="H135" s="5">
        <v>0</v>
      </c>
      <c r="I135" s="5">
        <v>35505.1</v>
      </c>
      <c r="J135" s="5">
        <f>VLOOKUP(A135,'Detail SFPR'!$A$5:$E$347,5,FALSE)</f>
        <v>580731.97616393305</v>
      </c>
      <c r="K135" s="5">
        <f>VLOOKUP(A135,'Detail SFPR'!$A$5:$F$347,6,FALSE)</f>
        <v>106055.92</v>
      </c>
      <c r="L135" s="5">
        <f>VLOOKUP(A135,'Detail SFPR'!$A$5:$G$347,7,FALSE)</f>
        <v>73160.349024787778</v>
      </c>
      <c r="M135" s="5">
        <f>VLOOKUP(A135,'Detail SFPR'!$A$5:$H$347,8,FALSE)</f>
        <v>10478.407219772325</v>
      </c>
      <c r="N135" s="5">
        <f>VLOOKUP(A135,'Detail SFPR'!$A$5:$I$347,9,FALSE)</f>
        <v>212466.34760485933</v>
      </c>
      <c r="O135" s="5">
        <f t="shared" si="57"/>
        <v>45885.451600494169</v>
      </c>
      <c r="P135" s="5">
        <f t="shared" si="58"/>
        <v>18866.176594999994</v>
      </c>
      <c r="Q135" s="5">
        <f t="shared" si="59"/>
        <v>-2653.3199761739911</v>
      </c>
      <c r="R135" s="5">
        <f t="shared" si="60"/>
        <v>6985.9540934222086</v>
      </c>
      <c r="S135" s="5">
        <f t="shared" si="61"/>
        <v>117980.0637781597</v>
      </c>
      <c r="T135" s="5">
        <f t="shared" si="62"/>
        <v>702310.54</v>
      </c>
      <c r="U135" s="5">
        <f t="shared" si="63"/>
        <v>982893.0000133526</v>
      </c>
      <c r="V135" s="5">
        <f t="shared" si="64"/>
        <v>187064.32609090209</v>
      </c>
      <c r="W135" s="5">
        <f t="shared" si="47"/>
        <v>889374.86609090213</v>
      </c>
      <c r="X135" s="5">
        <f>VLOOKUP(A135,'Detail SFPR'!$A$5:$M$347,13,FALSE)</f>
        <v>0</v>
      </c>
      <c r="Y135" s="5">
        <f>VLOOKUP(A135,'Detail SFPR'!A:W,23,FALSE)</f>
        <v>42387.661549999997</v>
      </c>
      <c r="Z135" s="5">
        <f>VLOOKUP(A135,'Detail SFPR'!$A$5:$S$347,19,FALSE)</f>
        <v>0</v>
      </c>
      <c r="AA135" s="5">
        <f>VLOOKUP(A135,'Detail SFPR'!$A$5:$T$347,20,FALSE)</f>
        <v>64684.553119202639</v>
      </c>
      <c r="AB135" s="5">
        <f t="shared" si="65"/>
        <v>996447.0807601047</v>
      </c>
      <c r="AC135" s="5">
        <v>0</v>
      </c>
      <c r="AD135" s="5">
        <v>0</v>
      </c>
      <c r="AE135" s="5">
        <f t="shared" si="48"/>
        <v>0</v>
      </c>
      <c r="AF135" s="5">
        <f t="shared" si="49"/>
        <v>996447.0807601047</v>
      </c>
      <c r="AG135" s="5">
        <f t="shared" si="50"/>
        <v>557792.6916004942</v>
      </c>
      <c r="AH135">
        <v>0</v>
      </c>
      <c r="AI135" s="5">
        <f t="shared" si="51"/>
        <v>557792.6916004942</v>
      </c>
      <c r="AJ135" s="5">
        <f t="shared" si="52"/>
        <v>96624.246595000004</v>
      </c>
      <c r="AK135" s="5">
        <f t="shared" si="53"/>
        <v>74486.810023826009</v>
      </c>
      <c r="AL135" s="5">
        <f t="shared" si="54"/>
        <v>6985.9540934222086</v>
      </c>
      <c r="AM135" s="5">
        <f t="shared" si="55"/>
        <v>153485.16377815971</v>
      </c>
      <c r="AN135" s="5">
        <f t="shared" si="56"/>
        <v>889374.86609090213</v>
      </c>
      <c r="AO135" s="5">
        <f>VLOOKUP(A135,'Base Cost'!$A$5:$AF$348,32,FALSE)</f>
        <v>26174.907766293603</v>
      </c>
    </row>
    <row r="136" spans="1:41" x14ac:dyDescent="0.25">
      <c r="A136" t="s">
        <v>364</v>
      </c>
      <c r="B136" t="s">
        <v>365</v>
      </c>
      <c r="C136" t="s">
        <v>93</v>
      </c>
      <c r="D136" s="12" t="s">
        <v>1088</v>
      </c>
      <c r="E136" s="5">
        <v>1046502.32</v>
      </c>
      <c r="F136" s="5">
        <v>220104.36</v>
      </c>
      <c r="G136" s="5">
        <v>146069.94</v>
      </c>
      <c r="H136" s="5">
        <v>6029.2</v>
      </c>
      <c r="I136" s="5">
        <v>338198.7</v>
      </c>
      <c r="J136" s="5">
        <f>VLOOKUP(A136,'Detail SFPR'!$A$5:$E$347,5,FALSE)</f>
        <v>882639.38317517145</v>
      </c>
      <c r="K136" s="5">
        <f>VLOOKUP(A136,'Detail SFPR'!$A$5:$F$347,6,FALSE)</f>
        <v>72084.61</v>
      </c>
      <c r="L136" s="5">
        <f>VLOOKUP(A136,'Detail SFPR'!$A$5:$G$347,7,FALSE)</f>
        <v>114668.23885672692</v>
      </c>
      <c r="M136" s="5">
        <f>VLOOKUP(A136,'Detail SFPR'!$A$5:$H$347,8,FALSE)</f>
        <v>0</v>
      </c>
      <c r="N136" s="5">
        <f>VLOOKUP(A136,'Detail SFPR'!$A$5:$I$347,9,FALSE)</f>
        <v>340949.73323113093</v>
      </c>
      <c r="O136" s="5">
        <f t="shared" si="57"/>
        <v>-109247.41998111315</v>
      </c>
      <c r="P136" s="5">
        <f t="shared" si="58"/>
        <v>-98684.767324999993</v>
      </c>
      <c r="Q136" s="5">
        <f t="shared" si="59"/>
        <v>-20935.514152220159</v>
      </c>
      <c r="R136" s="5">
        <f t="shared" si="60"/>
        <v>-4019.6676399999997</v>
      </c>
      <c r="S136" s="5">
        <f t="shared" si="61"/>
        <v>1834.1138551949825</v>
      </c>
      <c r="T136" s="5">
        <f t="shared" si="62"/>
        <v>1756904.5199999998</v>
      </c>
      <c r="U136" s="5">
        <f t="shared" si="63"/>
        <v>1410341.9652630293</v>
      </c>
      <c r="V136" s="5">
        <f t="shared" si="64"/>
        <v>-231053.25524313832</v>
      </c>
      <c r="W136" s="5">
        <f t="shared" si="47"/>
        <v>1410341.9652630293</v>
      </c>
      <c r="X136" s="5">
        <f>VLOOKUP(A136,'Detail SFPR'!$A$5:$M$347,13,FALSE)</f>
        <v>0</v>
      </c>
      <c r="Y136" s="5">
        <f>VLOOKUP(A136,'Detail SFPR'!A:W,23,FALSE)</f>
        <v>66388.076950000002</v>
      </c>
      <c r="Z136" s="5">
        <f>VLOOKUP(A136,'Detail SFPR'!$A$5:$S$347,19,FALSE)</f>
        <v>0</v>
      </c>
      <c r="AA136" s="5">
        <f>VLOOKUP(A136,'Detail SFPR'!$A$5:$T$347,20,FALSE)</f>
        <v>101309.74281014536</v>
      </c>
      <c r="AB136" s="5">
        <f t="shared" si="65"/>
        <v>1578039.7850231745</v>
      </c>
      <c r="AC136" s="5">
        <v>0</v>
      </c>
      <c r="AD136" s="5">
        <v>0</v>
      </c>
      <c r="AE136" s="5">
        <f t="shared" si="48"/>
        <v>0</v>
      </c>
      <c r="AF136" s="5">
        <f t="shared" si="49"/>
        <v>1578039.7850231745</v>
      </c>
      <c r="AG136" s="5">
        <f t="shared" si="50"/>
        <v>882639.38317517145</v>
      </c>
      <c r="AH136">
        <v>0</v>
      </c>
      <c r="AI136" s="5">
        <f t="shared" si="51"/>
        <v>882639.38317517145</v>
      </c>
      <c r="AJ136" s="5">
        <f t="shared" si="52"/>
        <v>72084.61</v>
      </c>
      <c r="AK136" s="5">
        <f t="shared" si="53"/>
        <v>114668.23885672692</v>
      </c>
      <c r="AL136" s="5">
        <f t="shared" si="54"/>
        <v>0</v>
      </c>
      <c r="AM136" s="5">
        <f t="shared" si="55"/>
        <v>340949.73323113093</v>
      </c>
      <c r="AN136" s="5">
        <f t="shared" si="56"/>
        <v>1410341.9652630293</v>
      </c>
      <c r="AO136" s="5">
        <f>VLOOKUP(A136,'Base Cost'!$A$5:$AF$348,32,FALSE)</f>
        <v>42681.40534867</v>
      </c>
    </row>
    <row r="137" spans="1:41" x14ac:dyDescent="0.25">
      <c r="A137" t="s">
        <v>366</v>
      </c>
      <c r="B137" t="s">
        <v>1923</v>
      </c>
      <c r="C137" t="s">
        <v>80</v>
      </c>
      <c r="D137" s="12" t="s">
        <v>1088</v>
      </c>
      <c r="E137" s="5">
        <v>367601.9</v>
      </c>
      <c r="F137" s="5">
        <v>127246.78</v>
      </c>
      <c r="G137" s="5">
        <v>55583.76</v>
      </c>
      <c r="H137" s="5">
        <v>0</v>
      </c>
      <c r="I137" s="5">
        <v>13487.57</v>
      </c>
      <c r="J137" s="5">
        <f>VLOOKUP(A137,'Detail SFPR'!$A$5:$E$347,5,FALSE)</f>
        <v>463961.23354718683</v>
      </c>
      <c r="K137" s="5">
        <f>VLOOKUP(A137,'Detail SFPR'!$A$5:$F$347,6,FALSE)</f>
        <v>161799.51</v>
      </c>
      <c r="L137" s="5">
        <f>VLOOKUP(A137,'Detail SFPR'!$A$5:$G$347,7,FALSE)</f>
        <v>68074.427513264789</v>
      </c>
      <c r="M137" s="5">
        <f>VLOOKUP(A137,'Detail SFPR'!$A$5:$H$347,8,FALSE)</f>
        <v>0</v>
      </c>
      <c r="N137" s="5">
        <f>VLOOKUP(A137,'Detail SFPR'!$A$5:$I$347,9,FALSE)</f>
        <v>18128.627946502274</v>
      </c>
      <c r="O137" s="5">
        <f t="shared" si="57"/>
        <v>64242.767675909439</v>
      </c>
      <c r="P137" s="5">
        <f t="shared" si="58"/>
        <v>23036.305091000006</v>
      </c>
      <c r="Q137" s="5">
        <f t="shared" si="59"/>
        <v>8327.5280310936323</v>
      </c>
      <c r="R137" s="5">
        <f t="shared" si="60"/>
        <v>0</v>
      </c>
      <c r="S137" s="5">
        <f t="shared" si="61"/>
        <v>3094.1933329330664</v>
      </c>
      <c r="T137" s="5">
        <f t="shared" si="62"/>
        <v>563920.01</v>
      </c>
      <c r="U137" s="5">
        <f t="shared" si="63"/>
        <v>711963.79900695395</v>
      </c>
      <c r="V137" s="5">
        <f t="shared" si="64"/>
        <v>98700.794130936149</v>
      </c>
      <c r="W137" s="5">
        <f t="shared" si="47"/>
        <v>662620.80413093616</v>
      </c>
      <c r="X137" s="5">
        <f>VLOOKUP(A137,'Detail SFPR'!$A$5:$M$347,13,FALSE)</f>
        <v>0</v>
      </c>
      <c r="Y137" s="5">
        <f>VLOOKUP(A137,'Detail SFPR'!A:W,23,FALSE)</f>
        <v>38245.630149999997</v>
      </c>
      <c r="Z137" s="5">
        <f>VLOOKUP(A137,'Detail SFPR'!$A$5:$S$347,19,FALSE)</f>
        <v>0</v>
      </c>
      <c r="AA137" s="5">
        <f>VLOOKUP(A137,'Detail SFPR'!$A$5:$T$347,20,FALSE)</f>
        <v>58363.717283551181</v>
      </c>
      <c r="AB137" s="5">
        <f t="shared" si="65"/>
        <v>759230.15156448737</v>
      </c>
      <c r="AC137" s="5">
        <v>0</v>
      </c>
      <c r="AD137" s="5">
        <v>0</v>
      </c>
      <c r="AE137" s="5">
        <f t="shared" si="48"/>
        <v>0</v>
      </c>
      <c r="AF137" s="5">
        <f t="shared" si="49"/>
        <v>759230.15156448737</v>
      </c>
      <c r="AG137" s="5">
        <f t="shared" si="50"/>
        <v>431844.66767590947</v>
      </c>
      <c r="AH137">
        <v>0</v>
      </c>
      <c r="AI137" s="5">
        <f t="shared" si="51"/>
        <v>431844.66767590947</v>
      </c>
      <c r="AJ137" s="5">
        <f t="shared" si="52"/>
        <v>150283.08509100002</v>
      </c>
      <c r="AK137" s="5">
        <f t="shared" si="53"/>
        <v>63911.288031093631</v>
      </c>
      <c r="AL137" s="5">
        <f t="shared" si="54"/>
        <v>0</v>
      </c>
      <c r="AM137" s="5">
        <f t="shared" si="55"/>
        <v>16581.763332933067</v>
      </c>
      <c r="AN137" s="5">
        <f t="shared" si="56"/>
        <v>662620.80413093627</v>
      </c>
      <c r="AO137" s="5">
        <f>VLOOKUP(A137,'Base Cost'!$A$5:$AF$348,32,FALSE)</f>
        <v>22886.338124566224</v>
      </c>
    </row>
    <row r="138" spans="1:41" x14ac:dyDescent="0.25">
      <c r="A138" t="s">
        <v>368</v>
      </c>
      <c r="B138" t="s">
        <v>1924</v>
      </c>
      <c r="C138" t="s">
        <v>80</v>
      </c>
      <c r="D138" s="12" t="s">
        <v>1088</v>
      </c>
      <c r="E138" s="5">
        <v>904031.37</v>
      </c>
      <c r="F138" s="5">
        <v>175497.08</v>
      </c>
      <c r="G138" s="5">
        <v>147249.29</v>
      </c>
      <c r="H138" s="5">
        <v>10943.69</v>
      </c>
      <c r="I138" s="5">
        <v>88264</v>
      </c>
      <c r="J138" s="5">
        <f>VLOOKUP(A138,'Detail SFPR'!$A$5:$E$347,5,FALSE)</f>
        <v>4215107.4462421434</v>
      </c>
      <c r="K138" s="5">
        <f>VLOOKUP(A138,'Detail SFPR'!$A$5:$F$347,6,FALSE)</f>
        <v>812840.6</v>
      </c>
      <c r="L138" s="5">
        <f>VLOOKUP(A138,'Detail SFPR'!$A$5:$G$347,7,FALSE)</f>
        <v>624576.85186666681</v>
      </c>
      <c r="M138" s="5">
        <f>VLOOKUP(A138,'Detail SFPR'!$A$5:$H$347,8,FALSE)</f>
        <v>111837.75902285278</v>
      </c>
      <c r="N138" s="5">
        <f>VLOOKUP(A138,'Detail SFPR'!$A$5:$I$347,9,FALSE)</f>
        <v>2520860.9711763416</v>
      </c>
      <c r="O138" s="5">
        <f t="shared" si="57"/>
        <v>2207494.4200306367</v>
      </c>
      <c r="P138" s="5">
        <f t="shared" si="58"/>
        <v>424916.92478399997</v>
      </c>
      <c r="Q138" s="5">
        <f t="shared" si="59"/>
        <v>318234.28549650672</v>
      </c>
      <c r="R138" s="5">
        <f t="shared" si="60"/>
        <v>67266.075817535952</v>
      </c>
      <c r="S138" s="5">
        <f t="shared" si="61"/>
        <v>1621812.4006832668</v>
      </c>
      <c r="T138" s="5">
        <f t="shared" si="62"/>
        <v>1325985.43</v>
      </c>
      <c r="U138" s="5">
        <f t="shared" si="63"/>
        <v>8285223.6283080038</v>
      </c>
      <c r="V138" s="5">
        <f t="shared" si="64"/>
        <v>4639724.1068119463</v>
      </c>
      <c r="W138" s="5">
        <f t="shared" si="47"/>
        <v>5965709.536811946</v>
      </c>
      <c r="X138" s="5">
        <f>VLOOKUP(A138,'Detail SFPR'!$A$5:$M$347,13,FALSE)</f>
        <v>0</v>
      </c>
      <c r="Y138" s="5">
        <f>VLOOKUP(A138,'Detail SFPR'!A:W,23,FALSE)</f>
        <v>346329.3444</v>
      </c>
      <c r="Z138" s="5">
        <f>VLOOKUP(A138,'Detail SFPR'!$A$5:$S$347,19,FALSE)</f>
        <v>492155.01084084896</v>
      </c>
      <c r="AA138" s="5">
        <f>VLOOKUP(A138,'Detail SFPR'!$A$5:$T$347,20,FALSE)</f>
        <v>528506.59968951333</v>
      </c>
      <c r="AB138" s="5">
        <f t="shared" si="65"/>
        <v>7332700.4917423083</v>
      </c>
      <c r="AC138" s="5">
        <v>0</v>
      </c>
      <c r="AD138" s="5">
        <v>0</v>
      </c>
      <c r="AE138" s="5">
        <f t="shared" si="48"/>
        <v>0</v>
      </c>
      <c r="AF138" s="5">
        <f t="shared" si="49"/>
        <v>7332700.4917423083</v>
      </c>
      <c r="AG138" s="5">
        <f t="shared" si="50"/>
        <v>3111525.7900306368</v>
      </c>
      <c r="AH138">
        <v>0</v>
      </c>
      <c r="AI138" s="5">
        <f t="shared" si="51"/>
        <v>3111525.7900306368</v>
      </c>
      <c r="AJ138" s="5">
        <f t="shared" si="52"/>
        <v>600414.00478399999</v>
      </c>
      <c r="AK138" s="5">
        <f t="shared" si="53"/>
        <v>465483.57549650676</v>
      </c>
      <c r="AL138" s="5">
        <f t="shared" si="54"/>
        <v>78209.765817535954</v>
      </c>
      <c r="AM138" s="5">
        <f t="shared" si="55"/>
        <v>1710076.4006832668</v>
      </c>
      <c r="AN138" s="5">
        <f t="shared" si="56"/>
        <v>5965709.5368119469</v>
      </c>
      <c r="AO138" s="5">
        <f>VLOOKUP(A138,'Base Cost'!$A$5:$AF$348,32,FALSE)</f>
        <v>164362.47346030379</v>
      </c>
    </row>
    <row r="139" spans="1:41" x14ac:dyDescent="0.25">
      <c r="A139" t="s">
        <v>370</v>
      </c>
      <c r="B139" t="s">
        <v>371</v>
      </c>
      <c r="C139" t="s">
        <v>93</v>
      </c>
      <c r="D139" s="12" t="s">
        <v>1088</v>
      </c>
      <c r="E139" s="5">
        <v>659311.62</v>
      </c>
      <c r="F139" s="5">
        <v>88176.74</v>
      </c>
      <c r="G139" s="5">
        <v>88598.080000000002</v>
      </c>
      <c r="H139" s="5">
        <v>0</v>
      </c>
      <c r="I139" s="5">
        <v>58965.75</v>
      </c>
      <c r="J139" s="5">
        <f>VLOOKUP(A139,'Detail SFPR'!$A$5:$E$347,5,FALSE)</f>
        <v>727474.95995485713</v>
      </c>
      <c r="K139" s="5">
        <f>VLOOKUP(A139,'Detail SFPR'!$A$5:$F$347,6,FALSE)</f>
        <v>199473.64</v>
      </c>
      <c r="L139" s="5">
        <f>VLOOKUP(A139,'Detail SFPR'!$A$5:$G$347,7,FALSE)</f>
        <v>93238.666687400633</v>
      </c>
      <c r="M139" s="5">
        <f>VLOOKUP(A139,'Detail SFPR'!$A$5:$H$347,8,FALSE)</f>
        <v>0</v>
      </c>
      <c r="N139" s="5">
        <f>VLOOKUP(A139,'Detail SFPR'!$A$5:$I$347,9,FALSE)</f>
        <v>226833.11325328599</v>
      </c>
      <c r="O139" s="5">
        <f t="shared" si="57"/>
        <v>45444.49874790325</v>
      </c>
      <c r="P139" s="5">
        <f t="shared" si="58"/>
        <v>74201.643230000001</v>
      </c>
      <c r="Q139" s="5">
        <f t="shared" si="59"/>
        <v>3093.8791444900007</v>
      </c>
      <c r="R139" s="5">
        <f t="shared" si="60"/>
        <v>0</v>
      </c>
      <c r="S139" s="5">
        <f t="shared" si="61"/>
        <v>111917.17108096577</v>
      </c>
      <c r="T139" s="5">
        <f t="shared" si="62"/>
        <v>895052.19</v>
      </c>
      <c r="U139" s="5">
        <f t="shared" si="63"/>
        <v>1247020.3798955437</v>
      </c>
      <c r="V139" s="5">
        <f t="shared" si="64"/>
        <v>234657.19220335904</v>
      </c>
      <c r="W139" s="5">
        <f t="shared" si="47"/>
        <v>1129709.3822033589</v>
      </c>
      <c r="X139" s="5">
        <f>VLOOKUP(A139,'Detail SFPR'!$A$5:$M$347,13,FALSE)</f>
        <v>0</v>
      </c>
      <c r="Y139" s="5">
        <f>VLOOKUP(A139,'Detail SFPR'!A:W,23,FALSE)</f>
        <v>52715.367250000003</v>
      </c>
      <c r="Z139" s="5">
        <f>VLOOKUP(A139,'Detail SFPR'!$A$5:$S$347,19,FALSE)</f>
        <v>0</v>
      </c>
      <c r="AA139" s="5">
        <f>VLOOKUP(A139,'Detail SFPR'!$A$5:$T$347,20,FALSE)</f>
        <v>80444.871181644601</v>
      </c>
      <c r="AB139" s="5">
        <f t="shared" si="65"/>
        <v>1262869.6206350033</v>
      </c>
      <c r="AC139" s="5">
        <v>0</v>
      </c>
      <c r="AD139" s="5">
        <v>0</v>
      </c>
      <c r="AE139" s="5">
        <f t="shared" si="48"/>
        <v>0</v>
      </c>
      <c r="AF139" s="5">
        <f t="shared" si="49"/>
        <v>1262869.6206350033</v>
      </c>
      <c r="AG139" s="5">
        <f t="shared" si="50"/>
        <v>704756.11874790327</v>
      </c>
      <c r="AH139">
        <v>0</v>
      </c>
      <c r="AI139" s="5">
        <f t="shared" si="51"/>
        <v>704756.11874790327</v>
      </c>
      <c r="AJ139" s="5">
        <f t="shared" si="52"/>
        <v>162378.38323000001</v>
      </c>
      <c r="AK139" s="5">
        <f t="shared" si="53"/>
        <v>91691.95914449</v>
      </c>
      <c r="AL139" s="5">
        <f t="shared" si="54"/>
        <v>0</v>
      </c>
      <c r="AM139" s="5">
        <f t="shared" si="55"/>
        <v>170882.92108096578</v>
      </c>
      <c r="AN139" s="5">
        <f t="shared" si="56"/>
        <v>1129709.3822033592</v>
      </c>
      <c r="AO139" s="5">
        <f>VLOOKUP(A139,'Base Cost'!$A$5:$AF$348,32,FALSE)</f>
        <v>32832.704984002412</v>
      </c>
    </row>
    <row r="140" spans="1:41" x14ac:dyDescent="0.25">
      <c r="A140" t="s">
        <v>372</v>
      </c>
      <c r="B140" t="s">
        <v>373</v>
      </c>
      <c r="C140" t="s">
        <v>93</v>
      </c>
      <c r="D140" s="12" t="s">
        <v>1088</v>
      </c>
      <c r="E140" s="5">
        <v>4108199.9</v>
      </c>
      <c r="F140" s="5">
        <v>369323.55</v>
      </c>
      <c r="G140" s="5">
        <v>345669.95</v>
      </c>
      <c r="H140" s="5">
        <v>50914.21</v>
      </c>
      <c r="I140" s="5">
        <v>0</v>
      </c>
      <c r="J140" s="5">
        <f>VLOOKUP(A140,'Detail SFPR'!$A$5:$E$347,5,FALSE)</f>
        <v>5927032.8865431789</v>
      </c>
      <c r="K140" s="5">
        <f>VLOOKUP(A140,'Detail SFPR'!$A$5:$F$347,6,FALSE)</f>
        <v>778386.88</v>
      </c>
      <c r="L140" s="5">
        <f>VLOOKUP(A140,'Detail SFPR'!$A$5:$G$347,7,FALSE)</f>
        <v>841062.94916111114</v>
      </c>
      <c r="M140" s="5">
        <f>VLOOKUP(A140,'Detail SFPR'!$A$5:$H$347,8,FALSE)</f>
        <v>120235.73491936685</v>
      </c>
      <c r="N140" s="5">
        <f>VLOOKUP(A140,'Detail SFPR'!$A$5:$I$347,9,FALSE)</f>
        <v>0</v>
      </c>
      <c r="O140" s="5">
        <f t="shared" si="57"/>
        <v>1212615.9521283375</v>
      </c>
      <c r="P140" s="5">
        <f t="shared" si="58"/>
        <v>272722.52211099997</v>
      </c>
      <c r="Q140" s="5">
        <f t="shared" si="59"/>
        <v>330278.51254071278</v>
      </c>
      <c r="R140" s="5">
        <f t="shared" si="60"/>
        <v>46216.660663741874</v>
      </c>
      <c r="S140" s="5">
        <f t="shared" si="61"/>
        <v>0</v>
      </c>
      <c r="T140" s="5">
        <f t="shared" si="62"/>
        <v>4874107.6100000003</v>
      </c>
      <c r="U140" s="5">
        <f t="shared" si="63"/>
        <v>7666718.4506236566</v>
      </c>
      <c r="V140" s="5">
        <f t="shared" si="64"/>
        <v>1861833.6474437921</v>
      </c>
      <c r="W140" s="5">
        <f t="shared" si="47"/>
        <v>6735941.2574437922</v>
      </c>
      <c r="X140" s="5">
        <f>VLOOKUP(A140,'Detail SFPR'!$A$5:$M$347,13,FALSE)</f>
        <v>65392.32</v>
      </c>
      <c r="Y140" s="5">
        <f>VLOOKUP(A140,'Detail SFPR'!A:W,23,FALSE)</f>
        <v>466371.39835000003</v>
      </c>
      <c r="Z140" s="5">
        <f>VLOOKUP(A140,'Detail SFPR'!$A$5:$S$347,19,FALSE)</f>
        <v>0</v>
      </c>
      <c r="AA140" s="5">
        <f>VLOOKUP(A140,'Detail SFPR'!$A$5:$T$347,20,FALSE)</f>
        <v>711693.55389569467</v>
      </c>
      <c r="AB140" s="5">
        <f t="shared" si="65"/>
        <v>7979398.5296894871</v>
      </c>
      <c r="AC140" s="5">
        <v>0</v>
      </c>
      <c r="AD140" s="5">
        <v>0</v>
      </c>
      <c r="AE140" s="5">
        <f t="shared" si="48"/>
        <v>0</v>
      </c>
      <c r="AF140" s="5">
        <f t="shared" si="49"/>
        <v>7979398.5296894871</v>
      </c>
      <c r="AG140" s="5">
        <f t="shared" si="50"/>
        <v>5320815.8521283371</v>
      </c>
      <c r="AH140">
        <v>0</v>
      </c>
      <c r="AI140" s="5">
        <f t="shared" si="51"/>
        <v>5320815.8521283371</v>
      </c>
      <c r="AJ140" s="5">
        <f t="shared" si="52"/>
        <v>642046.07211099996</v>
      </c>
      <c r="AK140" s="5">
        <f t="shared" si="53"/>
        <v>675948.46254071279</v>
      </c>
      <c r="AL140" s="5">
        <f t="shared" si="54"/>
        <v>97130.870663741865</v>
      </c>
      <c r="AM140" s="5">
        <f t="shared" si="55"/>
        <v>0</v>
      </c>
      <c r="AN140" s="5">
        <f t="shared" si="56"/>
        <v>6735941.2574437922</v>
      </c>
      <c r="AO140" s="5">
        <f>VLOOKUP(A140,'Base Cost'!$A$5:$AF$348,32,FALSE)</f>
        <v>269166.75694872125</v>
      </c>
    </row>
    <row r="141" spans="1:41" x14ac:dyDescent="0.25">
      <c r="A141" t="s">
        <v>374</v>
      </c>
      <c r="B141" t="s">
        <v>1925</v>
      </c>
      <c r="C141" t="s">
        <v>116</v>
      </c>
      <c r="D141" s="12" t="s">
        <v>1088</v>
      </c>
      <c r="E141" s="5">
        <v>538228.41</v>
      </c>
      <c r="F141" s="5">
        <v>380501.01</v>
      </c>
      <c r="G141" s="5">
        <v>16323.01</v>
      </c>
      <c r="H141" s="5">
        <v>0</v>
      </c>
      <c r="I141" s="5">
        <v>0</v>
      </c>
      <c r="J141" s="5">
        <f>VLOOKUP(A141,'Detail SFPR'!$A$5:$E$347,5,FALSE)</f>
        <v>556597.12893735187</v>
      </c>
      <c r="K141" s="5">
        <f>VLOOKUP(A141,'Detail SFPR'!$A$5:$F$347,6,FALSE)</f>
        <v>206799.06</v>
      </c>
      <c r="L141" s="5">
        <f>VLOOKUP(A141,'Detail SFPR'!$A$5:$G$347,7,FALSE)</f>
        <v>36372.745986643786</v>
      </c>
      <c r="M141" s="5">
        <f>VLOOKUP(A141,'Detail SFPR'!$A$5:$H$347,8,FALSE)</f>
        <v>0</v>
      </c>
      <c r="N141" s="5">
        <f>VLOOKUP(A141,'Detail SFPR'!$A$5:$I$347,9,FALSE)</f>
        <v>0</v>
      </c>
      <c r="O141" s="5">
        <f t="shared" si="57"/>
        <v>12246.424915532467</v>
      </c>
      <c r="P141" s="5">
        <f t="shared" si="58"/>
        <v>-115807.090065</v>
      </c>
      <c r="Q141" s="5">
        <f t="shared" si="59"/>
        <v>13367.15898229541</v>
      </c>
      <c r="R141" s="5">
        <f t="shared" si="60"/>
        <v>0</v>
      </c>
      <c r="S141" s="5">
        <f t="shared" si="61"/>
        <v>0</v>
      </c>
      <c r="T141" s="5">
        <f t="shared" si="62"/>
        <v>935052.43</v>
      </c>
      <c r="U141" s="5">
        <f t="shared" si="63"/>
        <v>799768.93492399564</v>
      </c>
      <c r="V141" s="5">
        <f t="shared" si="64"/>
        <v>-90193.50616717212</v>
      </c>
      <c r="W141" s="5">
        <f t="shared" si="47"/>
        <v>799768.93492399564</v>
      </c>
      <c r="X141" s="5">
        <f>VLOOKUP(A141,'Detail SFPR'!$A$5:$M$347,13,FALSE)</f>
        <v>0</v>
      </c>
      <c r="Y141" s="5">
        <f>VLOOKUP(A141,'Detail SFPR'!A:W,23,FALSE)</f>
        <v>45515.455049999997</v>
      </c>
      <c r="Z141" s="5">
        <f>VLOOKUP(A141,'Detail SFPR'!$A$5:$S$347,19,FALSE)</f>
        <v>0</v>
      </c>
      <c r="AA141" s="5">
        <f>VLOOKUP(A141,'Detail SFPR'!$A$5:$T$347,20,FALSE)</f>
        <v>69457.638432200911</v>
      </c>
      <c r="AB141" s="5">
        <f t="shared" si="65"/>
        <v>914742.02840619651</v>
      </c>
      <c r="AC141" s="5">
        <v>0</v>
      </c>
      <c r="AD141" s="5">
        <v>0</v>
      </c>
      <c r="AE141" s="5">
        <f t="shared" si="48"/>
        <v>0</v>
      </c>
      <c r="AF141" s="5">
        <f t="shared" si="49"/>
        <v>914742.02840619651</v>
      </c>
      <c r="AG141" s="5">
        <f t="shared" si="50"/>
        <v>556597.12893735187</v>
      </c>
      <c r="AH141">
        <v>0</v>
      </c>
      <c r="AI141" s="5">
        <f t="shared" si="51"/>
        <v>556597.12893735187</v>
      </c>
      <c r="AJ141" s="5">
        <f t="shared" si="52"/>
        <v>206799.06</v>
      </c>
      <c r="AK141" s="5">
        <f t="shared" si="53"/>
        <v>36372.745986643786</v>
      </c>
      <c r="AL141" s="5">
        <f t="shared" si="54"/>
        <v>0</v>
      </c>
      <c r="AM141" s="5">
        <f t="shared" si="55"/>
        <v>0</v>
      </c>
      <c r="AN141" s="5">
        <f t="shared" si="56"/>
        <v>799768.93492399564</v>
      </c>
      <c r="AO141" s="5">
        <f>VLOOKUP(A141,'Base Cost'!$A$5:$AF$348,32,FALSE)</f>
        <v>29262.236170529999</v>
      </c>
    </row>
    <row r="142" spans="1:41" x14ac:dyDescent="0.25">
      <c r="A142" t="s">
        <v>376</v>
      </c>
      <c r="B142" t="s">
        <v>377</v>
      </c>
      <c r="C142" t="s">
        <v>98</v>
      </c>
      <c r="D142" s="12" t="s">
        <v>1088</v>
      </c>
      <c r="E142" s="5">
        <v>806585.49</v>
      </c>
      <c r="F142" s="5">
        <v>187265.35</v>
      </c>
      <c r="G142" s="5">
        <v>121977.75</v>
      </c>
      <c r="H142" s="5">
        <v>5302</v>
      </c>
      <c r="I142" s="5">
        <v>0</v>
      </c>
      <c r="J142" s="5">
        <f>VLOOKUP(A142,'Detail SFPR'!$A$5:$E$347,5,FALSE)</f>
        <v>969112.58013546327</v>
      </c>
      <c r="K142" s="5">
        <f>VLOOKUP(A142,'Detail SFPR'!$A$5:$F$347,6,FALSE)</f>
        <v>261045.13999999998</v>
      </c>
      <c r="L142" s="5">
        <f>VLOOKUP(A142,'Detail SFPR'!$A$5:$G$347,7,FALSE)</f>
        <v>142812.45347949839</v>
      </c>
      <c r="M142" s="5">
        <f>VLOOKUP(A142,'Detail SFPR'!$A$5:$H$347,8,FALSE)</f>
        <v>661.25063383858708</v>
      </c>
      <c r="N142" s="5">
        <f>VLOOKUP(A142,'Detail SFPR'!$A$5:$I$347,9,FALSE)</f>
        <v>0</v>
      </c>
      <c r="O142" s="5">
        <f t="shared" si="57"/>
        <v>108356.81099331337</v>
      </c>
      <c r="P142" s="5">
        <f t="shared" si="58"/>
        <v>49188.98599299998</v>
      </c>
      <c r="Q142" s="5">
        <f t="shared" si="59"/>
        <v>13890.496809781576</v>
      </c>
      <c r="R142" s="5">
        <f t="shared" si="60"/>
        <v>-3093.9876024198134</v>
      </c>
      <c r="S142" s="5">
        <f t="shared" si="61"/>
        <v>0</v>
      </c>
      <c r="T142" s="5">
        <f t="shared" si="62"/>
        <v>1121130.5899999999</v>
      </c>
      <c r="U142" s="5">
        <f t="shared" si="63"/>
        <v>1373631.4242488001</v>
      </c>
      <c r="V142" s="5">
        <f t="shared" si="64"/>
        <v>168342.30619367515</v>
      </c>
      <c r="W142" s="5">
        <f t="shared" si="47"/>
        <v>1289472.896193675</v>
      </c>
      <c r="X142" s="5">
        <f>VLOOKUP(A142,'Detail SFPR'!$A$5:$M$347,13,FALSE)</f>
        <v>0</v>
      </c>
      <c r="Y142" s="5">
        <f>VLOOKUP(A142,'Detail SFPR'!A:W,23,FALSE)</f>
        <v>79326.608399999997</v>
      </c>
      <c r="Z142" s="5">
        <f>VLOOKUP(A142,'Detail SFPR'!$A$5:$S$347,19,FALSE)</f>
        <v>0</v>
      </c>
      <c r="AA142" s="5">
        <f>VLOOKUP(A142,'Detail SFPR'!$A$5:$T$347,20,FALSE)</f>
        <v>121054.24142738504</v>
      </c>
      <c r="AB142" s="5">
        <f t="shared" si="65"/>
        <v>1489853.74602106</v>
      </c>
      <c r="AC142" s="5">
        <v>0</v>
      </c>
      <c r="AD142" s="5">
        <v>0</v>
      </c>
      <c r="AE142" s="5">
        <f t="shared" si="48"/>
        <v>0</v>
      </c>
      <c r="AF142" s="5">
        <f t="shared" si="49"/>
        <v>1489853.74602106</v>
      </c>
      <c r="AG142" s="5">
        <f t="shared" si="50"/>
        <v>914942.30099331331</v>
      </c>
      <c r="AH142">
        <v>0</v>
      </c>
      <c r="AI142" s="5">
        <f t="shared" si="51"/>
        <v>914942.30099331331</v>
      </c>
      <c r="AJ142" s="5">
        <f t="shared" si="52"/>
        <v>236454.33599299999</v>
      </c>
      <c r="AK142" s="5">
        <f t="shared" si="53"/>
        <v>135868.24680978159</v>
      </c>
      <c r="AL142" s="5">
        <f t="shared" si="54"/>
        <v>2208.0123975801866</v>
      </c>
      <c r="AM142" s="5">
        <f t="shared" si="55"/>
        <v>0</v>
      </c>
      <c r="AN142" s="5">
        <f t="shared" si="56"/>
        <v>1289472.896193675</v>
      </c>
      <c r="AO142" s="5">
        <f>VLOOKUP(A142,'Base Cost'!$A$5:$AF$348,32,FALSE)</f>
        <v>48148.968135283794</v>
      </c>
    </row>
    <row r="143" spans="1:41" x14ac:dyDescent="0.25">
      <c r="A143" t="s">
        <v>378</v>
      </c>
      <c r="B143" t="s">
        <v>379</v>
      </c>
      <c r="C143" t="s">
        <v>108</v>
      </c>
      <c r="D143" s="12" t="s">
        <v>1088</v>
      </c>
      <c r="E143" s="5">
        <v>1023744.4</v>
      </c>
      <c r="F143" s="5">
        <v>129204.65</v>
      </c>
      <c r="G143" s="5">
        <v>114697.91</v>
      </c>
      <c r="H143" s="5">
        <v>0</v>
      </c>
      <c r="I143" s="5">
        <v>57924.65</v>
      </c>
      <c r="J143" s="5">
        <f>VLOOKUP(A143,'Detail SFPR'!$A$5:$E$347,5,FALSE)</f>
        <v>1423749.0787671898</v>
      </c>
      <c r="K143" s="5">
        <f>VLOOKUP(A143,'Detail SFPR'!$A$5:$F$347,6,FALSE)</f>
        <v>145730.6673606587</v>
      </c>
      <c r="L143" s="5">
        <f>VLOOKUP(A143,'Detail SFPR'!$A$5:$G$347,7,FALSE)</f>
        <v>198791.04144367093</v>
      </c>
      <c r="M143" s="5">
        <f>VLOOKUP(A143,'Detail SFPR'!$A$5:$H$347,8,FALSE)</f>
        <v>1658.1969668845622</v>
      </c>
      <c r="N143" s="5">
        <f>VLOOKUP(A143,'Detail SFPR'!$A$5:$I$347,9,FALSE)</f>
        <v>49901.586705509762</v>
      </c>
      <c r="O143" s="5">
        <f t="shared" si="57"/>
        <v>266683.11933408538</v>
      </c>
      <c r="P143" s="5">
        <f t="shared" si="58"/>
        <v>11017.895774351158</v>
      </c>
      <c r="Q143" s="5">
        <f t="shared" si="59"/>
        <v>56064.890733495398</v>
      </c>
      <c r="R143" s="5">
        <f t="shared" si="60"/>
        <v>1105.5199178219375</v>
      </c>
      <c r="S143" s="5">
        <f t="shared" si="61"/>
        <v>-5348.9762984366416</v>
      </c>
      <c r="T143" s="5">
        <f t="shared" si="62"/>
        <v>1325571.6099999999</v>
      </c>
      <c r="U143" s="5">
        <f t="shared" si="63"/>
        <v>1819830.5712439138</v>
      </c>
      <c r="V143" s="5">
        <f t="shared" si="64"/>
        <v>329522.44946131721</v>
      </c>
      <c r="W143" s="5">
        <f t="shared" si="47"/>
        <v>1655094.059461317</v>
      </c>
      <c r="X143" s="5">
        <f>VLOOKUP(A143,'Detail SFPR'!$A$5:$M$347,13,FALSE)</f>
        <v>0</v>
      </c>
      <c r="Y143" s="5">
        <f>VLOOKUP(A143,'Detail SFPR'!A:W,23,FALSE)</f>
        <v>110624.27739999999</v>
      </c>
      <c r="Z143" s="5">
        <f>VLOOKUP(A143,'Detail SFPR'!$A$5:$S$347,19,FALSE)</f>
        <v>0</v>
      </c>
      <c r="AA143" s="5">
        <f>VLOOKUP(A143,'Detail SFPR'!$A$5:$T$347,20,FALSE)</f>
        <v>168815.20909835867</v>
      </c>
      <c r="AB143" s="5">
        <f t="shared" si="65"/>
        <v>1934533.5459596757</v>
      </c>
      <c r="AC143" s="5">
        <v>0</v>
      </c>
      <c r="AD143" s="5">
        <v>0</v>
      </c>
      <c r="AE143" s="5">
        <f t="shared" si="48"/>
        <v>0</v>
      </c>
      <c r="AF143" s="5">
        <f t="shared" si="49"/>
        <v>1934533.5459596757</v>
      </c>
      <c r="AG143" s="5">
        <f t="shared" si="50"/>
        <v>1290427.5193340853</v>
      </c>
      <c r="AH143">
        <v>0</v>
      </c>
      <c r="AI143" s="5">
        <f t="shared" si="51"/>
        <v>1290427.5193340853</v>
      </c>
      <c r="AJ143" s="5">
        <f t="shared" si="52"/>
        <v>140222.54577435117</v>
      </c>
      <c r="AK143" s="5">
        <f t="shared" si="53"/>
        <v>170762.80073349539</v>
      </c>
      <c r="AL143" s="5">
        <f t="shared" si="54"/>
        <v>1105.5199178219375</v>
      </c>
      <c r="AM143" s="5">
        <f t="shared" si="55"/>
        <v>52575.673701563363</v>
      </c>
      <c r="AN143" s="5">
        <f t="shared" si="56"/>
        <v>1655094.059461317</v>
      </c>
      <c r="AO143" s="5">
        <f>VLOOKUP(A143,'Base Cost'!$A$5:$AF$348,32,FALSE)</f>
        <v>64461.325125820433</v>
      </c>
    </row>
    <row r="144" spans="1:41" x14ac:dyDescent="0.25">
      <c r="A144" t="s">
        <v>380</v>
      </c>
      <c r="B144" t="s">
        <v>1926</v>
      </c>
      <c r="C144" t="s">
        <v>93</v>
      </c>
      <c r="D144" s="12" t="s">
        <v>2051</v>
      </c>
      <c r="E144" s="5">
        <v>5932413.7199999997</v>
      </c>
      <c r="F144" s="5">
        <v>394037.45</v>
      </c>
      <c r="G144" s="5">
        <v>250068.69</v>
      </c>
      <c r="H144" s="5">
        <v>0</v>
      </c>
      <c r="I144" s="5">
        <v>299125.14</v>
      </c>
      <c r="J144" s="5">
        <f>VLOOKUP(A144,'Detail SFPR'!$A$5:$E$347,5,FALSE)</f>
        <v>6910843.3794356911</v>
      </c>
      <c r="K144" s="5">
        <f>VLOOKUP(A144,'Detail SFPR'!$A$5:$F$347,6,FALSE)</f>
        <v>166112.29999999999</v>
      </c>
      <c r="L144" s="5">
        <f>VLOOKUP(A144,'Detail SFPR'!$A$5:$G$347,7,FALSE)</f>
        <v>117999.34562834031</v>
      </c>
      <c r="M144" s="5">
        <f>VLOOKUP(A144,'Detail SFPR'!$A$5:$H$347,8,FALSE)</f>
        <v>95830.020100599068</v>
      </c>
      <c r="N144" s="5">
        <f>VLOOKUP(A144,'Detail SFPR'!$A$5:$I$347,9,FALSE)</f>
        <v>671715.97613674973</v>
      </c>
      <c r="O144" s="5">
        <f t="shared" si="57"/>
        <v>652319.05394577538</v>
      </c>
      <c r="P144" s="5">
        <f t="shared" si="58"/>
        <v>-151957.69750500002</v>
      </c>
      <c r="Q144" s="5">
        <f t="shared" si="59"/>
        <v>-88050.631892585501</v>
      </c>
      <c r="R144" s="5">
        <f t="shared" si="60"/>
        <v>63889.874401069392</v>
      </c>
      <c r="S144" s="5">
        <f t="shared" si="61"/>
        <v>248406.31045237102</v>
      </c>
      <c r="T144" s="5">
        <f t="shared" si="62"/>
        <v>6875645</v>
      </c>
      <c r="U144" s="5">
        <f t="shared" si="63"/>
        <v>7962501.0213013804</v>
      </c>
      <c r="V144" s="5">
        <f t="shared" si="64"/>
        <v>724606.90940163028</v>
      </c>
      <c r="W144" s="5">
        <f t="shared" si="47"/>
        <v>7600251.9094016301</v>
      </c>
      <c r="X144" s="5">
        <f>VLOOKUP(A144,'Detail SFPR'!$A$5:$M$347,13,FALSE)</f>
        <v>0</v>
      </c>
      <c r="Y144" s="5">
        <f>VLOOKUP(A144,'Detail SFPR'!A:W,23,FALSE)</f>
        <v>0</v>
      </c>
      <c r="Z144" s="5">
        <f>VLOOKUP(A144,'Detail SFPR'!$A$5:$S$347,19,FALSE)</f>
        <v>0</v>
      </c>
      <c r="AA144" s="5">
        <f>VLOOKUP(A144,'Detail SFPR'!$A$5:$T$347,20,FALSE)</f>
        <v>859065.10893247719</v>
      </c>
      <c r="AB144" s="5">
        <f t="shared" si="65"/>
        <v>8459317.0183341075</v>
      </c>
      <c r="AC144" s="5">
        <v>0</v>
      </c>
      <c r="AD144" s="5">
        <v>0</v>
      </c>
      <c r="AE144" s="5">
        <f t="shared" si="48"/>
        <v>0</v>
      </c>
      <c r="AF144" s="5">
        <f t="shared" si="49"/>
        <v>8459317.0183341075</v>
      </c>
      <c r="AG144" s="5">
        <f t="shared" si="50"/>
        <v>6584732.7739457749</v>
      </c>
      <c r="AH144">
        <v>0</v>
      </c>
      <c r="AI144" s="5">
        <f t="shared" si="51"/>
        <v>6584732.7739457749</v>
      </c>
      <c r="AJ144" s="5">
        <f t="shared" si="52"/>
        <v>242079.75249499999</v>
      </c>
      <c r="AK144" s="5">
        <f t="shared" si="53"/>
        <v>162018.05810741452</v>
      </c>
      <c r="AL144" s="5">
        <f t="shared" si="54"/>
        <v>63889.874401069392</v>
      </c>
      <c r="AM144" s="5">
        <f t="shared" si="55"/>
        <v>547531.45045237103</v>
      </c>
      <c r="AN144" s="5">
        <f t="shared" si="56"/>
        <v>7600251.9094016291</v>
      </c>
      <c r="AO144" s="5">
        <f>VLOOKUP(A144,'Base Cost'!$A$5:$AF$348,32,FALSE)</f>
        <v>344842.41871790396</v>
      </c>
    </row>
    <row r="145" spans="1:41" x14ac:dyDescent="0.25">
      <c r="A145" t="s">
        <v>382</v>
      </c>
      <c r="B145" t="s">
        <v>383</v>
      </c>
      <c r="C145" t="s">
        <v>196</v>
      </c>
      <c r="D145" s="12" t="s">
        <v>1088</v>
      </c>
      <c r="E145" s="5">
        <v>380389.34</v>
      </c>
      <c r="F145" s="5">
        <v>5583</v>
      </c>
      <c r="G145" s="5">
        <v>3127.19</v>
      </c>
      <c r="H145" s="5">
        <v>6438</v>
      </c>
      <c r="I145" s="5">
        <v>20093.04</v>
      </c>
      <c r="J145" s="5">
        <f>VLOOKUP(A145,'Detail SFPR'!$A$5:$E$347,5,FALSE)</f>
        <v>487030.69755319442</v>
      </c>
      <c r="K145" s="5">
        <f>VLOOKUP(A145,'Detail SFPR'!$A$5:$F$347,6,FALSE)</f>
        <v>29397.56</v>
      </c>
      <c r="L145" s="5">
        <f>VLOOKUP(A145,'Detail SFPR'!$A$5:$G$347,7,FALSE)</f>
        <v>8114.0948247544611</v>
      </c>
      <c r="M145" s="5">
        <f>VLOOKUP(A145,'Detail SFPR'!$A$5:$H$347,8,FALSE)</f>
        <v>19096.488163303045</v>
      </c>
      <c r="N145" s="5">
        <f>VLOOKUP(A145,'Detail SFPR'!$A$5:$I$347,9,FALSE)</f>
        <v>12365.990302109753</v>
      </c>
      <c r="O145" s="5">
        <f t="shared" si="57"/>
        <v>71097.793080714691</v>
      </c>
      <c r="P145" s="5">
        <f t="shared" si="58"/>
        <v>15877.167152</v>
      </c>
      <c r="Q145" s="5">
        <f t="shared" si="59"/>
        <v>3324.7694466637995</v>
      </c>
      <c r="R145" s="5">
        <f t="shared" si="60"/>
        <v>8439.4140584741399</v>
      </c>
      <c r="S145" s="5">
        <f t="shared" si="61"/>
        <v>-5151.6240335834282</v>
      </c>
      <c r="T145" s="5">
        <f t="shared" si="62"/>
        <v>415630.57</v>
      </c>
      <c r="U145" s="5">
        <f t="shared" si="63"/>
        <v>556004.83084336168</v>
      </c>
      <c r="V145" s="5">
        <f t="shared" si="64"/>
        <v>93587.519704269202</v>
      </c>
      <c r="W145" s="5">
        <f t="shared" si="47"/>
        <v>509218.08970426919</v>
      </c>
      <c r="X145" s="5">
        <f>VLOOKUP(A145,'Detail SFPR'!$A$5:$M$347,13,FALSE)</f>
        <v>0</v>
      </c>
      <c r="Y145" s="5">
        <f>VLOOKUP(A145,'Detail SFPR'!A:W,23,FALSE)</f>
        <v>39666.413800000002</v>
      </c>
      <c r="Z145" s="5">
        <f>VLOOKUP(A145,'Detail SFPR'!$A$5:$S$347,19,FALSE)</f>
        <v>0</v>
      </c>
      <c r="AA145" s="5">
        <f>VLOOKUP(A145,'Detail SFPR'!$A$5:$T$347,20,FALSE)</f>
        <v>60531.866035303203</v>
      </c>
      <c r="AB145" s="5">
        <f t="shared" si="65"/>
        <v>609416.36953957239</v>
      </c>
      <c r="AC145" s="5">
        <v>0</v>
      </c>
      <c r="AD145" s="5">
        <v>0</v>
      </c>
      <c r="AE145" s="5">
        <f t="shared" si="48"/>
        <v>0</v>
      </c>
      <c r="AF145" s="5">
        <f t="shared" si="49"/>
        <v>609416.36953957239</v>
      </c>
      <c r="AG145" s="5">
        <f t="shared" si="50"/>
        <v>451487.13308071473</v>
      </c>
      <c r="AH145">
        <v>0</v>
      </c>
      <c r="AI145" s="5">
        <f t="shared" si="51"/>
        <v>451487.13308071473</v>
      </c>
      <c r="AJ145" s="5">
        <f t="shared" si="52"/>
        <v>21460.167152000002</v>
      </c>
      <c r="AK145" s="5">
        <f t="shared" si="53"/>
        <v>6451.9594466637991</v>
      </c>
      <c r="AL145" s="5">
        <f t="shared" si="54"/>
        <v>14877.41405847414</v>
      </c>
      <c r="AM145" s="5">
        <f t="shared" si="55"/>
        <v>14941.415966416573</v>
      </c>
      <c r="AN145" s="5">
        <f t="shared" si="56"/>
        <v>509218.08970426925</v>
      </c>
      <c r="AO145" s="5">
        <f>VLOOKUP(A145,'Base Cost'!$A$5:$AF$348,32,FALSE)</f>
        <v>23640.714728574254</v>
      </c>
    </row>
    <row r="146" spans="1:41" x14ac:dyDescent="0.25">
      <c r="A146" t="s">
        <v>384</v>
      </c>
      <c r="B146" t="s">
        <v>1927</v>
      </c>
      <c r="C146" t="s">
        <v>93</v>
      </c>
      <c r="D146" s="12" t="s">
        <v>1088</v>
      </c>
      <c r="E146" s="5">
        <v>1902848.38</v>
      </c>
      <c r="F146" s="5">
        <v>258841.19</v>
      </c>
      <c r="G146" s="5">
        <v>271650.03000000003</v>
      </c>
      <c r="H146" s="5">
        <v>0</v>
      </c>
      <c r="I146" s="5">
        <v>239883.8</v>
      </c>
      <c r="J146" s="5">
        <f>VLOOKUP(A146,'Detail SFPR'!$A$5:$E$347,5,FALSE)</f>
        <v>3408829.7054372048</v>
      </c>
      <c r="K146" s="5">
        <f>VLOOKUP(A146,'Detail SFPR'!$A$5:$F$347,6,FALSE)</f>
        <v>362220.09168012795</v>
      </c>
      <c r="L146" s="5">
        <f>VLOOKUP(A146,'Detail SFPR'!$A$5:$G$347,7,FALSE)</f>
        <v>439820.4727166667</v>
      </c>
      <c r="M146" s="5">
        <f>VLOOKUP(A146,'Detail SFPR'!$A$5:$H$347,8,FALSE)</f>
        <v>0</v>
      </c>
      <c r="N146" s="5">
        <f>VLOOKUP(A146,'Detail SFPR'!$A$5:$I$347,9,FALSE)</f>
        <v>717519.41020967427</v>
      </c>
      <c r="O146" s="5">
        <f t="shared" si="57"/>
        <v>1004037.7496689844</v>
      </c>
      <c r="P146" s="5">
        <f t="shared" si="58"/>
        <v>68922.713750141294</v>
      </c>
      <c r="Q146" s="5">
        <f t="shared" si="59"/>
        <v>112119.23415920166</v>
      </c>
      <c r="R146" s="5">
        <f t="shared" si="60"/>
        <v>0</v>
      </c>
      <c r="S146" s="5">
        <f t="shared" si="61"/>
        <v>318439.66132678982</v>
      </c>
      <c r="T146" s="5">
        <f t="shared" si="62"/>
        <v>2673223.3999999994</v>
      </c>
      <c r="U146" s="5">
        <f t="shared" si="63"/>
        <v>4928389.6800436741</v>
      </c>
      <c r="V146" s="5">
        <f t="shared" si="64"/>
        <v>1503519.358905117</v>
      </c>
      <c r="W146" s="5">
        <f t="shared" si="47"/>
        <v>4176742.7589051165</v>
      </c>
      <c r="X146" s="5">
        <f>VLOOKUP(A146,'Detail SFPR'!$A$5:$M$347,13,FALSE)</f>
        <v>0</v>
      </c>
      <c r="Y146" s="5">
        <f>VLOOKUP(A146,'Detail SFPR'!A:W,23,FALSE)</f>
        <v>243881.49434999999</v>
      </c>
      <c r="Z146" s="5">
        <f>VLOOKUP(A146,'Detail SFPR'!$A$5:$S$347,19,FALSE)</f>
        <v>0</v>
      </c>
      <c r="AA146" s="5">
        <f>VLOOKUP(A146,'Detail SFPR'!$A$5:$T$347,20,FALSE)</f>
        <v>372168.80807318544</v>
      </c>
      <c r="AB146" s="5">
        <f t="shared" si="65"/>
        <v>4792793.0613283021</v>
      </c>
      <c r="AC146" s="5">
        <v>0</v>
      </c>
      <c r="AD146" s="5">
        <v>0</v>
      </c>
      <c r="AE146" s="5">
        <f t="shared" si="48"/>
        <v>0</v>
      </c>
      <c r="AF146" s="5">
        <f t="shared" si="49"/>
        <v>4792793.0613283021</v>
      </c>
      <c r="AG146" s="5">
        <f t="shared" si="50"/>
        <v>2906886.1296689846</v>
      </c>
      <c r="AH146">
        <v>0</v>
      </c>
      <c r="AI146" s="5">
        <f t="shared" si="51"/>
        <v>2906886.1296689846</v>
      </c>
      <c r="AJ146" s="5">
        <f t="shared" si="52"/>
        <v>327763.90375014127</v>
      </c>
      <c r="AK146" s="5">
        <f t="shared" si="53"/>
        <v>383769.2641592017</v>
      </c>
      <c r="AL146" s="5">
        <f t="shared" si="54"/>
        <v>0</v>
      </c>
      <c r="AM146" s="5">
        <f t="shared" si="55"/>
        <v>558323.46132678981</v>
      </c>
      <c r="AN146" s="5">
        <f t="shared" si="56"/>
        <v>4176742.7589051174</v>
      </c>
      <c r="AO146" s="5">
        <f>VLOOKUP(A146,'Base Cost'!$A$5:$AF$348,32,FALSE)</f>
        <v>133705.78046326232</v>
      </c>
    </row>
    <row r="147" spans="1:41" x14ac:dyDescent="0.25">
      <c r="A147" t="s">
        <v>386</v>
      </c>
      <c r="B147" t="s">
        <v>387</v>
      </c>
      <c r="C147" t="s">
        <v>93</v>
      </c>
      <c r="D147" s="12" t="s">
        <v>1088</v>
      </c>
      <c r="E147" s="5">
        <v>1084548.1499999999</v>
      </c>
      <c r="F147" s="5">
        <v>208571.16</v>
      </c>
      <c r="G147" s="5">
        <v>155787.71</v>
      </c>
      <c r="H147" s="5">
        <v>58916.19</v>
      </c>
      <c r="I147" s="5">
        <v>81584.19</v>
      </c>
      <c r="J147" s="5">
        <f>VLOOKUP(A147,'Detail SFPR'!$A$5:$E$347,5,FALSE)</f>
        <v>1860510.5081643814</v>
      </c>
      <c r="K147" s="5">
        <f>VLOOKUP(A147,'Detail SFPR'!$A$5:$F$347,6,FALSE)</f>
        <v>258640.48</v>
      </c>
      <c r="L147" s="5">
        <f>VLOOKUP(A147,'Detail SFPR'!$A$5:$G$347,7,FALSE)</f>
        <v>246527.15001396413</v>
      </c>
      <c r="M147" s="5">
        <f>VLOOKUP(A147,'Detail SFPR'!$A$5:$H$347,8,FALSE)</f>
        <v>81870.540505830417</v>
      </c>
      <c r="N147" s="5">
        <f>VLOOKUP(A147,'Detail SFPR'!$A$5:$I$347,9,FALSE)</f>
        <v>583268.70072475099</v>
      </c>
      <c r="O147" s="5">
        <f t="shared" si="57"/>
        <v>517334.1041881931</v>
      </c>
      <c r="P147" s="5">
        <f t="shared" si="58"/>
        <v>33381.215644000004</v>
      </c>
      <c r="Q147" s="5">
        <f t="shared" si="59"/>
        <v>60495.984657309884</v>
      </c>
      <c r="R147" s="5">
        <f t="shared" si="60"/>
        <v>15303.665482237137</v>
      </c>
      <c r="S147" s="5">
        <f t="shared" si="61"/>
        <v>334473.06330019148</v>
      </c>
      <c r="T147" s="5">
        <f t="shared" si="62"/>
        <v>1589407.3999999997</v>
      </c>
      <c r="U147" s="5">
        <f t="shared" si="63"/>
        <v>3030817.3794089267</v>
      </c>
      <c r="V147" s="5">
        <f t="shared" si="64"/>
        <v>960988.03327193158</v>
      </c>
      <c r="W147" s="5">
        <f t="shared" si="47"/>
        <v>2550395.4332719315</v>
      </c>
      <c r="X147" s="5">
        <f>VLOOKUP(A147,'Detail SFPR'!$A$5:$M$347,13,FALSE)</f>
        <v>96920.760000000009</v>
      </c>
      <c r="Y147" s="5">
        <f>VLOOKUP(A147,'Detail SFPR'!A:W,23,FALSE)</f>
        <v>137507.81849999996</v>
      </c>
      <c r="Z147" s="5">
        <f>VLOOKUP(A147,'Detail SFPR'!$A$5:$S$347,19,FALSE)</f>
        <v>0</v>
      </c>
      <c r="AA147" s="5">
        <f>VLOOKUP(A147,'Detail SFPR'!$A$5:$T$347,20,FALSE)</f>
        <v>209840.11537359565</v>
      </c>
      <c r="AB147" s="5">
        <f t="shared" si="65"/>
        <v>2994664.1271455269</v>
      </c>
      <c r="AC147" s="5">
        <v>0</v>
      </c>
      <c r="AD147" s="5">
        <v>0</v>
      </c>
      <c r="AE147" s="5">
        <f t="shared" si="48"/>
        <v>0</v>
      </c>
      <c r="AF147" s="5">
        <f t="shared" si="49"/>
        <v>2994664.1271455269</v>
      </c>
      <c r="AG147" s="5">
        <f t="shared" si="50"/>
        <v>1601882.254188193</v>
      </c>
      <c r="AH147">
        <v>0</v>
      </c>
      <c r="AI147" s="5">
        <f t="shared" si="51"/>
        <v>1601882.254188193</v>
      </c>
      <c r="AJ147" s="5">
        <f t="shared" si="52"/>
        <v>241952.37564400001</v>
      </c>
      <c r="AK147" s="5">
        <f t="shared" si="53"/>
        <v>216283.69465730988</v>
      </c>
      <c r="AL147" s="5">
        <f t="shared" si="54"/>
        <v>74219.855482237137</v>
      </c>
      <c r="AM147" s="5">
        <f t="shared" si="55"/>
        <v>416057.25330019149</v>
      </c>
      <c r="AN147" s="5">
        <f t="shared" si="56"/>
        <v>2550395.4332719315</v>
      </c>
      <c r="AO147" s="5">
        <f>VLOOKUP(A147,'Base Cost'!$A$5:$AF$348,32,FALSE)</f>
        <v>76115.740585111402</v>
      </c>
    </row>
    <row r="148" spans="1:41" x14ac:dyDescent="0.25">
      <c r="A148" t="s">
        <v>388</v>
      </c>
      <c r="B148" t="s">
        <v>1928</v>
      </c>
      <c r="C148" t="s">
        <v>80</v>
      </c>
      <c r="D148" s="12" t="s">
        <v>1088</v>
      </c>
      <c r="E148" s="5">
        <v>1450685.38</v>
      </c>
      <c r="F148" s="5">
        <v>196830.43</v>
      </c>
      <c r="G148" s="5">
        <v>229838.98</v>
      </c>
      <c r="H148" s="5">
        <v>0</v>
      </c>
      <c r="I148" s="5">
        <v>0</v>
      </c>
      <c r="J148" s="5">
        <f>VLOOKUP(A148,'Detail SFPR'!$A$5:$E$347,5,FALSE)</f>
        <v>1339671.8804434785</v>
      </c>
      <c r="K148" s="5">
        <f>VLOOKUP(A148,'Detail SFPR'!$A$5:$F$347,6,FALSE)</f>
        <v>127576.02211180043</v>
      </c>
      <c r="L148" s="5">
        <f>VLOOKUP(A148,'Detail SFPR'!$A$5:$G$347,7,FALSE)</f>
        <v>192460.53188888892</v>
      </c>
      <c r="M148" s="5">
        <f>VLOOKUP(A148,'Detail SFPR'!$A$5:$H$347,8,FALSE)</f>
        <v>5108.9534918421095</v>
      </c>
      <c r="N148" s="5">
        <f>VLOOKUP(A148,'Detail SFPR'!$A$5:$I$347,9,FALSE)</f>
        <v>0</v>
      </c>
      <c r="O148" s="5">
        <f t="shared" si="57"/>
        <v>-74012.700154332822</v>
      </c>
      <c r="P148" s="5">
        <f t="shared" si="58"/>
        <v>-46171.913739062649</v>
      </c>
      <c r="Q148" s="5">
        <f t="shared" si="59"/>
        <v>-24920.211355677766</v>
      </c>
      <c r="R148" s="5">
        <f t="shared" si="60"/>
        <v>3406.1392930111342</v>
      </c>
      <c r="S148" s="5">
        <f t="shared" si="61"/>
        <v>0</v>
      </c>
      <c r="T148" s="5">
        <f t="shared" si="62"/>
        <v>1877354.7899999998</v>
      </c>
      <c r="U148" s="5">
        <f t="shared" si="63"/>
        <v>1664817.38793601</v>
      </c>
      <c r="V148" s="5">
        <f t="shared" si="64"/>
        <v>-141698.68595606211</v>
      </c>
      <c r="W148" s="5">
        <f t="shared" si="47"/>
        <v>1664817.38793601</v>
      </c>
      <c r="X148" s="5">
        <f>VLOOKUP(A148,'Detail SFPR'!$A$5:$M$347,13,FALSE)</f>
        <v>0</v>
      </c>
      <c r="Y148" s="5">
        <f>VLOOKUP(A148,'Detail SFPR'!A:W,23,FALSE)</f>
        <v>106719.821</v>
      </c>
      <c r="Z148" s="5">
        <f>VLOOKUP(A148,'Detail SFPR'!$A$5:$S$347,19,FALSE)</f>
        <v>0</v>
      </c>
      <c r="AA148" s="5">
        <f>VLOOKUP(A148,'Detail SFPR'!$A$5:$T$347,20,FALSE)</f>
        <v>162856.91821435941</v>
      </c>
      <c r="AB148" s="5">
        <f t="shared" si="65"/>
        <v>1934394.1271503693</v>
      </c>
      <c r="AC148" s="5">
        <v>0</v>
      </c>
      <c r="AD148" s="5">
        <v>0</v>
      </c>
      <c r="AE148" s="5">
        <f t="shared" si="48"/>
        <v>0</v>
      </c>
      <c r="AF148" s="5">
        <f t="shared" si="49"/>
        <v>1934394.1271503693</v>
      </c>
      <c r="AG148" s="5">
        <f t="shared" si="50"/>
        <v>1339671.8804434785</v>
      </c>
      <c r="AH148">
        <v>0</v>
      </c>
      <c r="AI148" s="5">
        <f t="shared" si="51"/>
        <v>1339671.8804434785</v>
      </c>
      <c r="AJ148" s="5">
        <f t="shared" si="52"/>
        <v>127576.02211180043</v>
      </c>
      <c r="AK148" s="5">
        <f t="shared" si="53"/>
        <v>192460.53188888892</v>
      </c>
      <c r="AL148" s="5">
        <f t="shared" si="54"/>
        <v>5108.9534918421095</v>
      </c>
      <c r="AM148" s="5">
        <f t="shared" si="55"/>
        <v>0</v>
      </c>
      <c r="AN148" s="5">
        <f t="shared" si="56"/>
        <v>1664817.38793601</v>
      </c>
      <c r="AO148" s="5">
        <f>VLOOKUP(A148,'Base Cost'!$A$5:$AF$348,32,FALSE)</f>
        <v>68610.993842600001</v>
      </c>
    </row>
    <row r="149" spans="1:41" x14ac:dyDescent="0.25">
      <c r="A149" t="s">
        <v>390</v>
      </c>
      <c r="B149" t="s">
        <v>391</v>
      </c>
      <c r="C149" t="s">
        <v>80</v>
      </c>
      <c r="D149" s="12" t="s">
        <v>1088</v>
      </c>
      <c r="E149" s="5">
        <v>1280306.3799999999</v>
      </c>
      <c r="F149" s="5">
        <v>18846</v>
      </c>
      <c r="G149" s="5">
        <v>41676.980000000003</v>
      </c>
      <c r="H149" s="5">
        <v>112386.85</v>
      </c>
      <c r="I149" s="5">
        <v>0</v>
      </c>
      <c r="J149" s="5">
        <f>VLOOKUP(A149,'Detail SFPR'!$A$5:$E$347,5,FALSE)</f>
        <v>1943939.4042912452</v>
      </c>
      <c r="K149" s="5">
        <f>VLOOKUP(A149,'Detail SFPR'!$A$5:$F$347,6,FALSE)</f>
        <v>0</v>
      </c>
      <c r="L149" s="5">
        <f>VLOOKUP(A149,'Detail SFPR'!$A$5:$G$347,7,FALSE)</f>
        <v>254082.97256889282</v>
      </c>
      <c r="M149" s="5">
        <f>VLOOKUP(A149,'Detail SFPR'!$A$5:$H$347,8,FALSE)</f>
        <v>217779.90487630552</v>
      </c>
      <c r="N149" s="5">
        <f>VLOOKUP(A149,'Detail SFPR'!$A$5:$I$347,9,FALSE)</f>
        <v>0</v>
      </c>
      <c r="O149" s="5">
        <f t="shared" si="57"/>
        <v>442444.13729497319</v>
      </c>
      <c r="P149" s="5">
        <f t="shared" si="58"/>
        <v>-12564.628199999999</v>
      </c>
      <c r="Q149" s="5">
        <f t="shared" si="59"/>
        <v>141611.07524568081</v>
      </c>
      <c r="R149" s="5">
        <f t="shared" si="60"/>
        <v>70265.549686032886</v>
      </c>
      <c r="S149" s="5">
        <f t="shared" si="61"/>
        <v>0</v>
      </c>
      <c r="T149" s="5">
        <f t="shared" si="62"/>
        <v>1453216.21</v>
      </c>
      <c r="U149" s="5">
        <f t="shared" si="63"/>
        <v>2415802.2817364438</v>
      </c>
      <c r="V149" s="5">
        <f t="shared" si="64"/>
        <v>641756.13402668701</v>
      </c>
      <c r="W149" s="5">
        <f t="shared" si="47"/>
        <v>2094972.3440266871</v>
      </c>
      <c r="X149" s="5">
        <f>VLOOKUP(A149,'Detail SFPR'!$A$5:$M$347,13,FALSE)</f>
        <v>0</v>
      </c>
      <c r="Y149" s="5">
        <f>VLOOKUP(A149,'Detail SFPR'!A:W,23,FALSE)</f>
        <v>154808.33095</v>
      </c>
      <c r="Z149" s="5">
        <f>VLOOKUP(A149,'Detail SFPR'!$A$5:$S$347,19,FALSE)</f>
        <v>0</v>
      </c>
      <c r="AA149" s="5">
        <f>VLOOKUP(A149,'Detail SFPR'!$A$5:$T$347,20,FALSE)</f>
        <v>236241.09800957813</v>
      </c>
      <c r="AB149" s="5">
        <f t="shared" si="65"/>
        <v>2486021.7729862649</v>
      </c>
      <c r="AC149" s="5">
        <v>0</v>
      </c>
      <c r="AD149" s="5">
        <v>0</v>
      </c>
      <c r="AE149" s="5">
        <f t="shared" si="48"/>
        <v>0</v>
      </c>
      <c r="AF149" s="5">
        <f t="shared" si="49"/>
        <v>2486021.7729862649</v>
      </c>
      <c r="AG149" s="5">
        <f t="shared" si="50"/>
        <v>1722750.5172949731</v>
      </c>
      <c r="AH149">
        <v>0</v>
      </c>
      <c r="AI149" s="5">
        <f t="shared" si="51"/>
        <v>1722750.5172949731</v>
      </c>
      <c r="AJ149" s="5">
        <f t="shared" si="52"/>
        <v>6281.3718000000008</v>
      </c>
      <c r="AK149" s="5">
        <f t="shared" si="53"/>
        <v>183288.05524568082</v>
      </c>
      <c r="AL149" s="5">
        <f t="shared" si="54"/>
        <v>182652.39968603291</v>
      </c>
      <c r="AM149" s="5">
        <f t="shared" si="55"/>
        <v>0</v>
      </c>
      <c r="AN149" s="5">
        <f t="shared" si="56"/>
        <v>2094972.3440266869</v>
      </c>
      <c r="AO149" s="5">
        <f>VLOOKUP(A149,'Base Cost'!$A$5:$AF$348,32,FALSE)</f>
        <v>88202.849604314586</v>
      </c>
    </row>
    <row r="150" spans="1:41" x14ac:dyDescent="0.25">
      <c r="A150" t="s">
        <v>392</v>
      </c>
      <c r="B150" t="s">
        <v>393</v>
      </c>
      <c r="C150" t="s">
        <v>98</v>
      </c>
      <c r="D150" s="12" t="s">
        <v>1088</v>
      </c>
      <c r="E150" s="5">
        <v>730747.84</v>
      </c>
      <c r="F150" s="5">
        <v>39357.040000000001</v>
      </c>
      <c r="G150" s="5">
        <v>105810.15</v>
      </c>
      <c r="H150" s="5">
        <v>0</v>
      </c>
      <c r="I150" s="5">
        <v>0</v>
      </c>
      <c r="J150" s="5">
        <f>VLOOKUP(A150,'Detail SFPR'!$A$5:$E$347,5,FALSE)</f>
        <v>1028604.7718650925</v>
      </c>
      <c r="K150" s="5">
        <f>VLOOKUP(A150,'Detail SFPR'!$A$5:$F$347,6,FALSE)</f>
        <v>181581.67</v>
      </c>
      <c r="L150" s="5">
        <f>VLOOKUP(A150,'Detail SFPR'!$A$5:$G$347,7,FALSE)</f>
        <v>131626.23358549946</v>
      </c>
      <c r="M150" s="5">
        <f>VLOOKUP(A150,'Detail SFPR'!$A$5:$H$347,8,FALSE)</f>
        <v>3899.1056910000007</v>
      </c>
      <c r="N150" s="5">
        <f>VLOOKUP(A150,'Detail SFPR'!$A$5:$I$347,9,FALSE)</f>
        <v>0</v>
      </c>
      <c r="O150" s="5">
        <f t="shared" si="57"/>
        <v>198581.21647445715</v>
      </c>
      <c r="P150" s="5">
        <f t="shared" si="58"/>
        <v>94821.160820999998</v>
      </c>
      <c r="Q150" s="5">
        <f t="shared" si="59"/>
        <v>17211.582926452491</v>
      </c>
      <c r="R150" s="5">
        <f t="shared" si="60"/>
        <v>2599.5337641897004</v>
      </c>
      <c r="S150" s="5">
        <f t="shared" si="61"/>
        <v>0</v>
      </c>
      <c r="T150" s="5">
        <f t="shared" si="62"/>
        <v>875915.03</v>
      </c>
      <c r="U150" s="5">
        <f t="shared" si="63"/>
        <v>1345711.7811415917</v>
      </c>
      <c r="V150" s="5">
        <f t="shared" si="64"/>
        <v>313213.49398609938</v>
      </c>
      <c r="W150" s="5">
        <f t="shared" si="47"/>
        <v>1189128.5239860993</v>
      </c>
      <c r="X150" s="5">
        <f>VLOOKUP(A150,'Detail SFPR'!$A$5:$M$347,13,FALSE)</f>
        <v>0</v>
      </c>
      <c r="Y150" s="5">
        <f>VLOOKUP(A150,'Detail SFPR'!A:W,23,FALSE)</f>
        <v>80564.535350000006</v>
      </c>
      <c r="Z150" s="5">
        <f>VLOOKUP(A150,'Detail SFPR'!$A$5:$S$347,19,FALSE)</f>
        <v>0</v>
      </c>
      <c r="AA150" s="5">
        <f>VLOOKUP(A150,'Detail SFPR'!$A$5:$T$347,20,FALSE)</f>
        <v>122943.34662042602</v>
      </c>
      <c r="AB150" s="5">
        <f t="shared" si="65"/>
        <v>1392636.4059565254</v>
      </c>
      <c r="AC150" s="5">
        <v>0</v>
      </c>
      <c r="AD150" s="5">
        <v>0</v>
      </c>
      <c r="AE150" s="5">
        <f t="shared" si="48"/>
        <v>0</v>
      </c>
      <c r="AF150" s="5">
        <f t="shared" si="49"/>
        <v>1392636.4059565254</v>
      </c>
      <c r="AG150" s="5">
        <f t="shared" si="50"/>
        <v>929329.05647445715</v>
      </c>
      <c r="AH150">
        <v>0</v>
      </c>
      <c r="AI150" s="5">
        <f t="shared" si="51"/>
        <v>929329.05647445715</v>
      </c>
      <c r="AJ150" s="5">
        <f t="shared" si="52"/>
        <v>134178.20082100001</v>
      </c>
      <c r="AK150" s="5">
        <f t="shared" si="53"/>
        <v>123021.73292645249</v>
      </c>
      <c r="AL150" s="5">
        <f t="shared" si="54"/>
        <v>2599.5337641897004</v>
      </c>
      <c r="AM150" s="5">
        <f t="shared" si="55"/>
        <v>0</v>
      </c>
      <c r="AN150" s="5">
        <f t="shared" si="56"/>
        <v>1189128.5239860995</v>
      </c>
      <c r="AO150" s="5">
        <f>VLOOKUP(A150,'Base Cost'!$A$5:$AF$348,32,FALSE)</f>
        <v>46796.514812846523</v>
      </c>
    </row>
    <row r="151" spans="1:41" x14ac:dyDescent="0.25">
      <c r="A151" t="s">
        <v>394</v>
      </c>
      <c r="B151" t="s">
        <v>395</v>
      </c>
      <c r="C151" t="s">
        <v>111</v>
      </c>
      <c r="D151" s="12" t="s">
        <v>1088</v>
      </c>
      <c r="E151" s="5">
        <v>1525414.62</v>
      </c>
      <c r="F151" s="5">
        <v>122968.93</v>
      </c>
      <c r="G151" s="5">
        <v>212522.15</v>
      </c>
      <c r="H151" s="5">
        <v>0</v>
      </c>
      <c r="I151" s="5">
        <v>0</v>
      </c>
      <c r="J151" s="5">
        <f>VLOOKUP(A151,'Detail SFPR'!$A$5:$E$347,5,FALSE)</f>
        <v>3028220.7784575126</v>
      </c>
      <c r="K151" s="5">
        <f>VLOOKUP(A151,'Detail SFPR'!$A$5:$F$347,6,FALSE)</f>
        <v>317391.61</v>
      </c>
      <c r="L151" s="5">
        <f>VLOOKUP(A151,'Detail SFPR'!$A$5:$G$347,7,FALSE)</f>
        <v>429693.17179910652</v>
      </c>
      <c r="M151" s="5">
        <f>VLOOKUP(A151,'Detail SFPR'!$A$5:$H$347,8,FALSE)</f>
        <v>0</v>
      </c>
      <c r="N151" s="5">
        <f>VLOOKUP(A151,'Detail SFPR'!$A$5:$I$347,9,FALSE)</f>
        <v>0</v>
      </c>
      <c r="O151" s="5">
        <f t="shared" si="57"/>
        <v>1001920.8658436235</v>
      </c>
      <c r="P151" s="5">
        <f t="shared" si="58"/>
        <v>129621.60075599999</v>
      </c>
      <c r="Q151" s="5">
        <f t="shared" si="59"/>
        <v>144787.92023346431</v>
      </c>
      <c r="R151" s="5">
        <f t="shared" si="60"/>
        <v>0</v>
      </c>
      <c r="S151" s="5">
        <f t="shared" si="61"/>
        <v>0</v>
      </c>
      <c r="T151" s="5">
        <f t="shared" si="62"/>
        <v>1860905.7</v>
      </c>
      <c r="U151" s="5">
        <f t="shared" si="63"/>
        <v>3775305.560256619</v>
      </c>
      <c r="V151" s="5">
        <f t="shared" si="64"/>
        <v>1276330.3868330878</v>
      </c>
      <c r="W151" s="5">
        <f t="shared" si="47"/>
        <v>3137236.0868330877</v>
      </c>
      <c r="X151" s="5">
        <f>VLOOKUP(A151,'Detail SFPR'!$A$5:$M$347,13,FALSE)</f>
        <v>0</v>
      </c>
      <c r="Y151" s="5">
        <f>VLOOKUP(A151,'Detail SFPR'!A:W,23,FALSE)</f>
        <v>238347.60884999999</v>
      </c>
      <c r="Z151" s="5">
        <f>VLOOKUP(A151,'Detail SFPR'!$A$5:$S$347,19,FALSE)</f>
        <v>0</v>
      </c>
      <c r="AA151" s="5">
        <f>VLOOKUP(A151,'Detail SFPR'!$A$5:$T$347,20,FALSE)</f>
        <v>363723.97064901917</v>
      </c>
      <c r="AB151" s="5">
        <f t="shared" si="65"/>
        <v>3739307.666332107</v>
      </c>
      <c r="AC151" s="5">
        <v>0</v>
      </c>
      <c r="AD151" s="5">
        <v>0</v>
      </c>
      <c r="AE151" s="5">
        <f t="shared" si="48"/>
        <v>0</v>
      </c>
      <c r="AF151" s="5">
        <f t="shared" si="49"/>
        <v>3739307.666332107</v>
      </c>
      <c r="AG151" s="5">
        <f t="shared" si="50"/>
        <v>2527335.4858436235</v>
      </c>
      <c r="AH151">
        <v>0</v>
      </c>
      <c r="AI151" s="5">
        <f t="shared" si="51"/>
        <v>2527335.4858436235</v>
      </c>
      <c r="AJ151" s="5">
        <f t="shared" si="52"/>
        <v>252590.53075599996</v>
      </c>
      <c r="AK151" s="5">
        <f t="shared" si="53"/>
        <v>357310.0702334643</v>
      </c>
      <c r="AL151" s="5">
        <f t="shared" si="54"/>
        <v>0</v>
      </c>
      <c r="AM151" s="5">
        <f t="shared" si="55"/>
        <v>0</v>
      </c>
      <c r="AN151" s="5">
        <f t="shared" si="56"/>
        <v>3137236.0868330877</v>
      </c>
      <c r="AO151" s="5">
        <f>VLOOKUP(A151,'Base Cost'!$A$5:$AF$348,32,FALSE)</f>
        <v>127889.46824270111</v>
      </c>
    </row>
    <row r="152" spans="1:41" x14ac:dyDescent="0.25">
      <c r="A152" t="s">
        <v>396</v>
      </c>
      <c r="B152" t="s">
        <v>1929</v>
      </c>
      <c r="C152" t="s">
        <v>80</v>
      </c>
      <c r="D152" s="12" t="s">
        <v>1088</v>
      </c>
      <c r="E152" s="5">
        <v>869275.61</v>
      </c>
      <c r="F152" s="5">
        <v>149935.18</v>
      </c>
      <c r="G152" s="5">
        <v>135954.25</v>
      </c>
      <c r="H152" s="5">
        <v>0</v>
      </c>
      <c r="I152" s="5">
        <v>0</v>
      </c>
      <c r="J152" s="5">
        <f>VLOOKUP(A152,'Detail SFPR'!$A$5:$E$347,5,FALSE)</f>
        <v>1142159.5189749245</v>
      </c>
      <c r="K152" s="5">
        <f>VLOOKUP(A152,'Detail SFPR'!$A$5:$F$347,6,FALSE)</f>
        <v>130815.87</v>
      </c>
      <c r="L152" s="5">
        <f>VLOOKUP(A152,'Detail SFPR'!$A$5:$G$347,7,FALSE)</f>
        <v>161999.6294523493</v>
      </c>
      <c r="M152" s="5">
        <f>VLOOKUP(A152,'Detail SFPR'!$A$5:$H$347,8,FALSE)</f>
        <v>0</v>
      </c>
      <c r="N152" s="5">
        <f>VLOOKUP(A152,'Detail SFPR'!$A$5:$I$347,9,FALSE)</f>
        <v>0</v>
      </c>
      <c r="O152" s="5">
        <f t="shared" si="57"/>
        <v>181931.70211358214</v>
      </c>
      <c r="P152" s="5">
        <f t="shared" si="58"/>
        <v>-12746.843976999997</v>
      </c>
      <c r="Q152" s="5">
        <f t="shared" si="59"/>
        <v>17364.454480881275</v>
      </c>
      <c r="R152" s="5">
        <f t="shared" si="60"/>
        <v>0</v>
      </c>
      <c r="S152" s="5">
        <f t="shared" si="61"/>
        <v>0</v>
      </c>
      <c r="T152" s="5">
        <f t="shared" si="62"/>
        <v>1155165.04</v>
      </c>
      <c r="U152" s="5">
        <f t="shared" si="63"/>
        <v>1434975.018427274</v>
      </c>
      <c r="V152" s="5">
        <f t="shared" si="64"/>
        <v>186549.31261746341</v>
      </c>
      <c r="W152" s="5">
        <f t="shared" si="47"/>
        <v>1341714.3526174636</v>
      </c>
      <c r="X152" s="5">
        <f>VLOOKUP(A152,'Detail SFPR'!$A$5:$M$347,13,FALSE)</f>
        <v>0</v>
      </c>
      <c r="Y152" s="5">
        <f>VLOOKUP(A152,'Detail SFPR'!A:W,23,FALSE)</f>
        <v>89987.522949999999</v>
      </c>
      <c r="Z152" s="5">
        <f>VLOOKUP(A152,'Detail SFPR'!$A$5:$S$347,19,FALSE)</f>
        <v>0</v>
      </c>
      <c r="AA152" s="5">
        <f>VLOOKUP(A152,'Detail SFPR'!$A$5:$T$347,20,FALSE)</f>
        <v>137323.04391122377</v>
      </c>
      <c r="AB152" s="5">
        <f t="shared" si="65"/>
        <v>1569024.9194786872</v>
      </c>
      <c r="AC152" s="5">
        <v>0</v>
      </c>
      <c r="AD152" s="5">
        <v>0</v>
      </c>
      <c r="AE152" s="5">
        <f t="shared" si="48"/>
        <v>0</v>
      </c>
      <c r="AF152" s="5">
        <f t="shared" si="49"/>
        <v>1569024.9194786872</v>
      </c>
      <c r="AG152" s="5">
        <f t="shared" si="50"/>
        <v>1051207.3121135822</v>
      </c>
      <c r="AH152">
        <v>0</v>
      </c>
      <c r="AI152" s="5">
        <f t="shared" si="51"/>
        <v>1051207.3121135822</v>
      </c>
      <c r="AJ152" s="5">
        <f t="shared" si="52"/>
        <v>137188.33602300001</v>
      </c>
      <c r="AK152" s="5">
        <f t="shared" si="53"/>
        <v>153318.70448088128</v>
      </c>
      <c r="AL152" s="5">
        <f t="shared" si="54"/>
        <v>0</v>
      </c>
      <c r="AM152" s="5">
        <f t="shared" si="55"/>
        <v>0</v>
      </c>
      <c r="AN152" s="5">
        <f t="shared" si="56"/>
        <v>1341714.3526174636</v>
      </c>
      <c r="AO152" s="5">
        <f>VLOOKUP(A152,'Base Cost'!$A$5:$AF$348,32,FALSE)</f>
        <v>53246.679364136726</v>
      </c>
    </row>
    <row r="153" spans="1:41" x14ac:dyDescent="0.25">
      <c r="A153" t="s">
        <v>398</v>
      </c>
      <c r="B153" t="s">
        <v>399</v>
      </c>
      <c r="C153" t="s">
        <v>80</v>
      </c>
      <c r="D153" s="12" t="s">
        <v>1088</v>
      </c>
      <c r="E153" s="5">
        <v>1135156.99</v>
      </c>
      <c r="F153" s="5">
        <v>155620.28</v>
      </c>
      <c r="G153" s="5">
        <v>181230.48</v>
      </c>
      <c r="H153" s="5">
        <v>1136</v>
      </c>
      <c r="I153" s="5">
        <v>0</v>
      </c>
      <c r="J153" s="5">
        <f>VLOOKUP(A153,'Detail SFPR'!$A$5:$E$347,5,FALSE)</f>
        <v>4150135.097397943</v>
      </c>
      <c r="K153" s="5">
        <f>VLOOKUP(A153,'Detail SFPR'!$A$5:$F$347,6,FALSE)</f>
        <v>435336.36000000004</v>
      </c>
      <c r="L153" s="5">
        <f>VLOOKUP(A153,'Detail SFPR'!$A$5:$G$347,7,FALSE)</f>
        <v>587920.61320259783</v>
      </c>
      <c r="M153" s="5">
        <f>VLOOKUP(A153,'Detail SFPR'!$A$5:$H$347,8,FALSE)</f>
        <v>0</v>
      </c>
      <c r="N153" s="5">
        <f>VLOOKUP(A153,'Detail SFPR'!$A$5:$I$347,9,FALSE)</f>
        <v>8600.3964573629764</v>
      </c>
      <c r="O153" s="5">
        <f t="shared" si="57"/>
        <v>2010085.9042022084</v>
      </c>
      <c r="P153" s="5">
        <f t="shared" si="58"/>
        <v>186486.71053600003</v>
      </c>
      <c r="Q153" s="5">
        <f t="shared" si="59"/>
        <v>271140.31180617196</v>
      </c>
      <c r="R153" s="5">
        <f t="shared" si="60"/>
        <v>-757.37119999999993</v>
      </c>
      <c r="S153" s="5">
        <f t="shared" si="61"/>
        <v>5733.8843181238963</v>
      </c>
      <c r="T153" s="5">
        <f t="shared" si="62"/>
        <v>1473143.75</v>
      </c>
      <c r="U153" s="5">
        <f t="shared" si="63"/>
        <v>5181992.4670579042</v>
      </c>
      <c r="V153" s="5">
        <f t="shared" si="64"/>
        <v>2472689.4396625045</v>
      </c>
      <c r="W153" s="5">
        <f t="shared" si="47"/>
        <v>3945833.1896625045</v>
      </c>
      <c r="X153" s="5">
        <f>VLOOKUP(A153,'Detail SFPR'!$A$5:$M$347,13,FALSE)</f>
        <v>0</v>
      </c>
      <c r="Y153" s="5">
        <f>VLOOKUP(A153,'Detail SFPR'!A:W,23,FALSE)</f>
        <v>326889.99199999997</v>
      </c>
      <c r="Z153" s="5">
        <f>VLOOKUP(A153,'Detail SFPR'!$A$5:$S$347,19,FALSE)</f>
        <v>0</v>
      </c>
      <c r="AA153" s="5">
        <f>VLOOKUP(A153,'Detail SFPR'!$A$5:$T$347,20,FALSE)</f>
        <v>498841.6977595624</v>
      </c>
      <c r="AB153" s="5">
        <f t="shared" si="65"/>
        <v>4771564.8794220667</v>
      </c>
      <c r="AC153" s="5">
        <v>0</v>
      </c>
      <c r="AD153" s="5">
        <v>0</v>
      </c>
      <c r="AE153" s="5">
        <f t="shared" si="48"/>
        <v>0</v>
      </c>
      <c r="AF153" s="5">
        <f t="shared" si="49"/>
        <v>4771564.8794220667</v>
      </c>
      <c r="AG153" s="5">
        <f t="shared" si="50"/>
        <v>3145242.8942022081</v>
      </c>
      <c r="AH153">
        <v>0</v>
      </c>
      <c r="AI153" s="5">
        <f t="shared" si="51"/>
        <v>3145242.8942022081</v>
      </c>
      <c r="AJ153" s="5">
        <f t="shared" si="52"/>
        <v>342106.990536</v>
      </c>
      <c r="AK153" s="5">
        <f t="shared" si="53"/>
        <v>452370.791806172</v>
      </c>
      <c r="AL153" s="5">
        <f t="shared" si="54"/>
        <v>378.62880000000007</v>
      </c>
      <c r="AM153" s="5">
        <f t="shared" si="55"/>
        <v>5733.8843181238963</v>
      </c>
      <c r="AN153" s="5">
        <f t="shared" si="56"/>
        <v>3945833.1896625045</v>
      </c>
      <c r="AO153" s="5">
        <f>VLOOKUP(A153,'Base Cost'!$A$5:$AF$348,32,FALSE)</f>
        <v>159273.01532300332</v>
      </c>
    </row>
    <row r="154" spans="1:41" x14ac:dyDescent="0.25">
      <c r="A154" t="s">
        <v>400</v>
      </c>
      <c r="B154" t="s">
        <v>1930</v>
      </c>
      <c r="C154" t="s">
        <v>258</v>
      </c>
      <c r="D154" s="12" t="s">
        <v>1088</v>
      </c>
      <c r="E154" s="5">
        <v>6221501.9299999997</v>
      </c>
      <c r="F154" s="5">
        <v>1255358.26</v>
      </c>
      <c r="G154" s="5">
        <v>345177.72</v>
      </c>
      <c r="H154" s="5">
        <v>1129.06</v>
      </c>
      <c r="I154" s="5">
        <v>360651.4</v>
      </c>
      <c r="J154" s="5">
        <f>VLOOKUP(A154,'Detail SFPR'!$A$5:$E$347,5,FALSE)</f>
        <v>3785733.724348064</v>
      </c>
      <c r="K154" s="5">
        <f>VLOOKUP(A154,'Detail SFPR'!$A$5:$F$347,6,FALSE)</f>
        <v>607873.87552167999</v>
      </c>
      <c r="L154" s="5">
        <f>VLOOKUP(A154,'Detail SFPR'!$A$5:$G$347,7,FALSE)</f>
        <v>191392.95301764316</v>
      </c>
      <c r="M154" s="5">
        <f>VLOOKUP(A154,'Detail SFPR'!$A$5:$H$347,8,FALSE)</f>
        <v>12037.283997303983</v>
      </c>
      <c r="N154" s="5">
        <f>VLOOKUP(A154,'Detail SFPR'!$A$5:$I$347,9,FALSE)</f>
        <v>971655.31934799254</v>
      </c>
      <c r="O154" s="5">
        <f t="shared" si="57"/>
        <v>-1623926.6627081453</v>
      </c>
      <c r="P154" s="5">
        <f t="shared" si="58"/>
        <v>-431677.83913169592</v>
      </c>
      <c r="Q154" s="5">
        <f t="shared" si="59"/>
        <v>-102528.30414713729</v>
      </c>
      <c r="R154" s="5">
        <f t="shared" si="60"/>
        <v>7272.512939002565</v>
      </c>
      <c r="S154" s="5">
        <f t="shared" si="61"/>
        <v>407356.31302930659</v>
      </c>
      <c r="T154" s="5">
        <f t="shared" si="62"/>
        <v>8183818.3699999992</v>
      </c>
      <c r="U154" s="5">
        <f t="shared" si="63"/>
        <v>5568693.156232683</v>
      </c>
      <c r="V154" s="5">
        <f t="shared" si="64"/>
        <v>-1743503.9800186697</v>
      </c>
      <c r="W154" s="5">
        <f t="shared" si="47"/>
        <v>5568693.156232683</v>
      </c>
      <c r="X154" s="5">
        <f>VLOOKUP(A154,'Detail SFPR'!$A$5:$M$347,13,FALSE)</f>
        <v>0</v>
      </c>
      <c r="Y154" s="5">
        <f>VLOOKUP(A154,'Detail SFPR'!A:W,23,FALSE)</f>
        <v>260322.0048</v>
      </c>
      <c r="Z154" s="5">
        <f>VLOOKUP(A154,'Detail SFPR'!$A$5:$S$347,19,FALSE)</f>
        <v>0</v>
      </c>
      <c r="AA154" s="5">
        <f>VLOOKUP(A154,'Detail SFPR'!$A$5:$T$347,20,FALSE)</f>
        <v>397257.40774163854</v>
      </c>
      <c r="AB154" s="5">
        <f t="shared" si="65"/>
        <v>6226272.568774322</v>
      </c>
      <c r="AC154" s="5">
        <v>0</v>
      </c>
      <c r="AD154" s="5">
        <v>0</v>
      </c>
      <c r="AE154" s="5">
        <f t="shared" si="48"/>
        <v>0</v>
      </c>
      <c r="AF154" s="5">
        <f t="shared" si="49"/>
        <v>6226272.568774322</v>
      </c>
      <c r="AG154" s="5">
        <f t="shared" si="50"/>
        <v>3785733.724348064</v>
      </c>
      <c r="AH154">
        <v>0</v>
      </c>
      <c r="AI154" s="5">
        <f t="shared" si="51"/>
        <v>3785733.724348064</v>
      </c>
      <c r="AJ154" s="5">
        <f t="shared" si="52"/>
        <v>607873.87552167999</v>
      </c>
      <c r="AK154" s="5">
        <f t="shared" si="53"/>
        <v>191392.95301764316</v>
      </c>
      <c r="AL154" s="5">
        <f t="shared" si="54"/>
        <v>12037.283997303983</v>
      </c>
      <c r="AM154" s="5">
        <f t="shared" si="55"/>
        <v>971655.31934799254</v>
      </c>
      <c r="AN154" s="5">
        <f t="shared" si="56"/>
        <v>5568693.156232683</v>
      </c>
      <c r="AO154" s="5">
        <f>VLOOKUP(A154,'Base Cost'!$A$5:$AF$348,32,FALSE)</f>
        <v>167363.01936287998</v>
      </c>
    </row>
    <row r="155" spans="1:41" x14ac:dyDescent="0.25">
      <c r="A155" t="s">
        <v>402</v>
      </c>
      <c r="B155" t="s">
        <v>403</v>
      </c>
      <c r="C155" t="s">
        <v>72</v>
      </c>
      <c r="D155" s="12" t="s">
        <v>1088</v>
      </c>
      <c r="E155" s="5">
        <v>6058225.4800000004</v>
      </c>
      <c r="F155" s="5">
        <v>396837.2</v>
      </c>
      <c r="G155" s="5">
        <v>581499.63</v>
      </c>
      <c r="H155" s="5">
        <v>0</v>
      </c>
      <c r="I155" s="5">
        <v>0</v>
      </c>
      <c r="J155" s="5">
        <f>VLOOKUP(A155,'Detail SFPR'!$A$5:$E$347,5,FALSE)</f>
        <v>7586113.5912494101</v>
      </c>
      <c r="K155" s="5">
        <f>VLOOKUP(A155,'Detail SFPR'!$A$5:$F$347,6,FALSE)</f>
        <v>527871.91744529107</v>
      </c>
      <c r="L155" s="5">
        <f>VLOOKUP(A155,'Detail SFPR'!$A$5:$G$347,7,FALSE)</f>
        <v>571649.76338617213</v>
      </c>
      <c r="M155" s="5">
        <f>VLOOKUP(A155,'Detail SFPR'!$A$5:$H$347,8,FALSE)</f>
        <v>6067.4732820000008</v>
      </c>
      <c r="N155" s="5">
        <f>VLOOKUP(A155,'Detail SFPR'!$A$5:$I$347,9,FALSE)</f>
        <v>0</v>
      </c>
      <c r="O155" s="5">
        <f t="shared" si="57"/>
        <v>1018643.0037699813</v>
      </c>
      <c r="P155" s="5">
        <f t="shared" si="58"/>
        <v>87360.846120775546</v>
      </c>
      <c r="Q155" s="5">
        <f t="shared" si="59"/>
        <v>-6566.9060714390462</v>
      </c>
      <c r="R155" s="5">
        <f t="shared" si="60"/>
        <v>4045.1844371094003</v>
      </c>
      <c r="S155" s="5">
        <f t="shared" si="61"/>
        <v>0</v>
      </c>
      <c r="T155" s="5">
        <f t="shared" si="62"/>
        <v>7036562.3100000005</v>
      </c>
      <c r="U155" s="5">
        <f t="shared" si="63"/>
        <v>8691702.7453628723</v>
      </c>
      <c r="V155" s="5">
        <f t="shared" si="64"/>
        <v>1103482.1282564271</v>
      </c>
      <c r="W155" s="5">
        <f t="shared" si="47"/>
        <v>8140044.4382564276</v>
      </c>
      <c r="X155" s="5">
        <f>VLOOKUP(A155,'Detail SFPR'!$A$5:$M$347,13,FALSE)</f>
        <v>376005.84</v>
      </c>
      <c r="Y155" s="5">
        <f>VLOOKUP(A155,'Detail SFPR'!A:W,23,FALSE)</f>
        <v>603453.56305</v>
      </c>
      <c r="Z155" s="5">
        <f>VLOOKUP(A155,'Detail SFPR'!$A$5:$S$347,19,FALSE)</f>
        <v>0</v>
      </c>
      <c r="AA155" s="5">
        <f>VLOOKUP(A155,'Detail SFPR'!$A$5:$T$347,20,FALSE)</f>
        <v>920884.11171339604</v>
      </c>
      <c r="AB155" s="5">
        <f t="shared" si="65"/>
        <v>10040387.953019824</v>
      </c>
      <c r="AC155" s="5">
        <v>0</v>
      </c>
      <c r="AD155" s="5">
        <v>0</v>
      </c>
      <c r="AE155" s="5">
        <f t="shared" si="48"/>
        <v>0</v>
      </c>
      <c r="AF155" s="5">
        <f t="shared" si="49"/>
        <v>10040387.953019824</v>
      </c>
      <c r="AG155" s="5">
        <f t="shared" si="50"/>
        <v>7076868.4837699821</v>
      </c>
      <c r="AH155">
        <v>0</v>
      </c>
      <c r="AI155" s="5">
        <f t="shared" si="51"/>
        <v>7076868.4837699821</v>
      </c>
      <c r="AJ155" s="5">
        <f t="shared" si="52"/>
        <v>484198.04612077557</v>
      </c>
      <c r="AK155" s="5">
        <f t="shared" si="53"/>
        <v>574932.72392856097</v>
      </c>
      <c r="AL155" s="5">
        <f t="shared" si="54"/>
        <v>4045.1844371094003</v>
      </c>
      <c r="AM155" s="5">
        <f t="shared" si="55"/>
        <v>0</v>
      </c>
      <c r="AN155" s="5">
        <f t="shared" si="56"/>
        <v>8140044.4382564276</v>
      </c>
      <c r="AO155" s="5">
        <f>VLOOKUP(A155,'Base Cost'!$A$5:$AF$348,32,FALSE)</f>
        <v>361921.3984781719</v>
      </c>
    </row>
    <row r="156" spans="1:41" x14ac:dyDescent="0.25">
      <c r="A156" t="s">
        <v>405</v>
      </c>
      <c r="B156" t="s">
        <v>1931</v>
      </c>
      <c r="C156" t="s">
        <v>80</v>
      </c>
      <c r="D156" s="12" t="s">
        <v>1088</v>
      </c>
      <c r="E156" s="5">
        <v>4517118.75</v>
      </c>
      <c r="F156" s="5">
        <v>408552.35</v>
      </c>
      <c r="G156" s="5">
        <v>703869.56</v>
      </c>
      <c r="H156" s="5">
        <v>431.68</v>
      </c>
      <c r="I156" s="5">
        <v>0</v>
      </c>
      <c r="J156" s="5">
        <f>VLOOKUP(A156,'Detail SFPR'!$A$5:$E$347,5,FALSE)</f>
        <v>5011996.764890261</v>
      </c>
      <c r="K156" s="5">
        <f>VLOOKUP(A156,'Detail SFPR'!$A$5:$F$347,6,FALSE)</f>
        <v>668097.36773199996</v>
      </c>
      <c r="L156" s="5">
        <f>VLOOKUP(A156,'Detail SFPR'!$A$5:$G$347,7,FALSE)</f>
        <v>639037.6849930021</v>
      </c>
      <c r="M156" s="5">
        <f>VLOOKUP(A156,'Detail SFPR'!$A$5:$H$347,8,FALSE)</f>
        <v>1214.7962711746809</v>
      </c>
      <c r="N156" s="5">
        <f>VLOOKUP(A156,'Detail SFPR'!$A$5:$I$347,9,FALSE)</f>
        <v>0</v>
      </c>
      <c r="O156" s="5">
        <f t="shared" si="57"/>
        <v>329935.17252733698</v>
      </c>
      <c r="P156" s="5">
        <f t="shared" si="58"/>
        <v>173038.66332192437</v>
      </c>
      <c r="Q156" s="5">
        <f t="shared" si="59"/>
        <v>-43223.411067165536</v>
      </c>
      <c r="R156" s="5">
        <f t="shared" si="60"/>
        <v>522.10361799215968</v>
      </c>
      <c r="S156" s="5">
        <f t="shared" si="61"/>
        <v>0</v>
      </c>
      <c r="T156" s="5">
        <f t="shared" si="62"/>
        <v>5629972.3399999999</v>
      </c>
      <c r="U156" s="5">
        <f t="shared" si="63"/>
        <v>6320346.6138864383</v>
      </c>
      <c r="V156" s="5">
        <f t="shared" si="64"/>
        <v>460272.52840008796</v>
      </c>
      <c r="W156" s="5">
        <f t="shared" si="47"/>
        <v>6090244.8684000876</v>
      </c>
      <c r="X156" s="5">
        <f>VLOOKUP(A156,'Detail SFPR'!$A$5:$M$347,13,FALSE)</f>
        <v>0</v>
      </c>
      <c r="Y156" s="5">
        <f>VLOOKUP(A156,'Detail SFPR'!A:W,23,FALSE)</f>
        <v>398585.82595000003</v>
      </c>
      <c r="Z156" s="5">
        <f>VLOOKUP(A156,'Detail SFPR'!$A$5:$S$347,19,FALSE)</f>
        <v>0</v>
      </c>
      <c r="AA156" s="5">
        <f>VLOOKUP(A156,'Detail SFPR'!$A$5:$T$347,20,FALSE)</f>
        <v>608251.20066629467</v>
      </c>
      <c r="AB156" s="5">
        <f t="shared" si="65"/>
        <v>7097081.8950163824</v>
      </c>
      <c r="AC156" s="5">
        <v>0</v>
      </c>
      <c r="AD156" s="5">
        <v>0</v>
      </c>
      <c r="AE156" s="5">
        <f t="shared" si="48"/>
        <v>0</v>
      </c>
      <c r="AF156" s="5">
        <f t="shared" si="49"/>
        <v>7097081.8950163824</v>
      </c>
      <c r="AG156" s="5">
        <f t="shared" si="50"/>
        <v>4847053.9225273374</v>
      </c>
      <c r="AH156">
        <v>0</v>
      </c>
      <c r="AI156" s="5">
        <f t="shared" si="51"/>
        <v>4847053.9225273374</v>
      </c>
      <c r="AJ156" s="5">
        <f t="shared" si="52"/>
        <v>581591.01332192437</v>
      </c>
      <c r="AK156" s="5">
        <f t="shared" si="53"/>
        <v>660646.14893283451</v>
      </c>
      <c r="AL156" s="5">
        <f t="shared" si="54"/>
        <v>953.78361799215963</v>
      </c>
      <c r="AM156" s="5">
        <f t="shared" si="55"/>
        <v>0</v>
      </c>
      <c r="AN156" s="5">
        <f t="shared" si="56"/>
        <v>6090244.8684000876</v>
      </c>
      <c r="AO156" s="5">
        <f>VLOOKUP(A156,'Base Cost'!$A$5:$AF$348,32,FALSE)</f>
        <v>247820.67869356877</v>
      </c>
    </row>
    <row r="157" spans="1:41" x14ac:dyDescent="0.25">
      <c r="A157" t="s">
        <v>407</v>
      </c>
      <c r="B157" t="s">
        <v>1932</v>
      </c>
      <c r="C157" t="s">
        <v>80</v>
      </c>
      <c r="D157" s="12" t="s">
        <v>1088</v>
      </c>
      <c r="E157" s="5">
        <v>1688971.49</v>
      </c>
      <c r="F157" s="5">
        <v>203511.43</v>
      </c>
      <c r="G157" s="5">
        <v>258504.34</v>
      </c>
      <c r="H157" s="5">
        <v>0</v>
      </c>
      <c r="I157" s="5">
        <v>0</v>
      </c>
      <c r="J157" s="5">
        <f>VLOOKUP(A157,'Detail SFPR'!$A$5:$E$347,5,FALSE)</f>
        <v>2169607.2413716009</v>
      </c>
      <c r="K157" s="5">
        <f>VLOOKUP(A157,'Detail SFPR'!$A$5:$F$347,6,FALSE)</f>
        <v>161276.15000000002</v>
      </c>
      <c r="L157" s="5">
        <f>VLOOKUP(A157,'Detail SFPR'!$A$5:$G$347,7,FALSE)</f>
        <v>311076.21890821925</v>
      </c>
      <c r="M157" s="5">
        <f>VLOOKUP(A157,'Detail SFPR'!$A$5:$H$347,8,FALSE)</f>
        <v>0</v>
      </c>
      <c r="N157" s="5">
        <f>VLOOKUP(A157,'Detail SFPR'!$A$5:$I$347,9,FALSE)</f>
        <v>0</v>
      </c>
      <c r="O157" s="5">
        <f t="shared" si="57"/>
        <v>320439.85543944628</v>
      </c>
      <c r="P157" s="5">
        <f t="shared" si="58"/>
        <v>-28158.261175999978</v>
      </c>
      <c r="Q157" s="5">
        <f t="shared" si="59"/>
        <v>35049.671668109775</v>
      </c>
      <c r="R157" s="5">
        <f t="shared" si="60"/>
        <v>0</v>
      </c>
      <c r="S157" s="5">
        <f t="shared" si="61"/>
        <v>0</v>
      </c>
      <c r="T157" s="5">
        <f t="shared" si="62"/>
        <v>2150987.2599999998</v>
      </c>
      <c r="U157" s="5">
        <f t="shared" si="63"/>
        <v>2641959.6102798199</v>
      </c>
      <c r="V157" s="5">
        <f t="shared" si="64"/>
        <v>327331.26593155606</v>
      </c>
      <c r="W157" s="5">
        <f t="shared" si="47"/>
        <v>2478318.5259315558</v>
      </c>
      <c r="X157" s="5">
        <f>VLOOKUP(A157,'Detail SFPR'!$A$5:$M$347,13,FALSE)</f>
        <v>0</v>
      </c>
      <c r="Y157" s="5">
        <f>VLOOKUP(A157,'Detail SFPR'!A:W,23,FALSE)</f>
        <v>173184.64930000002</v>
      </c>
      <c r="Z157" s="5">
        <f>VLOOKUP(A157,'Detail SFPR'!$A$5:$S$347,19,FALSE)</f>
        <v>0</v>
      </c>
      <c r="AA157" s="5">
        <f>VLOOKUP(A157,'Detail SFPR'!$A$5:$T$347,20,FALSE)</f>
        <v>264283.78536197712</v>
      </c>
      <c r="AB157" s="5">
        <f t="shared" si="65"/>
        <v>2915786.9605935332</v>
      </c>
      <c r="AC157" s="5">
        <v>0</v>
      </c>
      <c r="AD157" s="5">
        <v>0</v>
      </c>
      <c r="AE157" s="5">
        <f t="shared" si="48"/>
        <v>0</v>
      </c>
      <c r="AF157" s="5">
        <f t="shared" si="49"/>
        <v>2915786.9605935332</v>
      </c>
      <c r="AG157" s="5">
        <f t="shared" si="50"/>
        <v>2009411.3454394462</v>
      </c>
      <c r="AH157">
        <v>0</v>
      </c>
      <c r="AI157" s="5">
        <f t="shared" si="51"/>
        <v>2009411.3454394462</v>
      </c>
      <c r="AJ157" s="5">
        <f t="shared" si="52"/>
        <v>175353.16882400002</v>
      </c>
      <c r="AK157" s="5">
        <f t="shared" si="53"/>
        <v>293554.0116681098</v>
      </c>
      <c r="AL157" s="5">
        <f t="shared" si="54"/>
        <v>0</v>
      </c>
      <c r="AM157" s="5">
        <f t="shared" si="55"/>
        <v>0</v>
      </c>
      <c r="AN157" s="5">
        <f t="shared" si="56"/>
        <v>2478318.5259315558</v>
      </c>
      <c r="AO157" s="5">
        <f>VLOOKUP(A157,'Base Cost'!$A$5:$AF$348,32,FALSE)</f>
        <v>103120.67446596289</v>
      </c>
    </row>
    <row r="158" spans="1:41" x14ac:dyDescent="0.25">
      <c r="A158" t="s">
        <v>409</v>
      </c>
      <c r="B158" t="s">
        <v>1933</v>
      </c>
      <c r="C158" t="s">
        <v>80</v>
      </c>
      <c r="D158" s="12" t="s">
        <v>1088</v>
      </c>
      <c r="E158" s="5">
        <v>1387835.92</v>
      </c>
      <c r="F158" s="5">
        <v>72779.78</v>
      </c>
      <c r="G158" s="5">
        <v>193679.66</v>
      </c>
      <c r="H158" s="5">
        <v>0</v>
      </c>
      <c r="I158" s="5">
        <v>0</v>
      </c>
      <c r="J158" s="5">
        <f>VLOOKUP(A158,'Detail SFPR'!$A$5:$E$347,5,FALSE)</f>
        <v>2545284.1056632912</v>
      </c>
      <c r="K158" s="5">
        <f>VLOOKUP(A158,'Detail SFPR'!$A$5:$F$347,6,FALSE)</f>
        <v>180332.91999999998</v>
      </c>
      <c r="L158" s="5">
        <f>VLOOKUP(A158,'Detail SFPR'!$A$5:$G$347,7,FALSE)</f>
        <v>356323.19374921406</v>
      </c>
      <c r="M158" s="5">
        <f>VLOOKUP(A158,'Detail SFPR'!$A$5:$H$347,8,FALSE)</f>
        <v>0</v>
      </c>
      <c r="N158" s="5">
        <f>VLOOKUP(A158,'Detail SFPR'!$A$5:$I$347,9,FALSE)</f>
        <v>0</v>
      </c>
      <c r="O158" s="5">
        <f t="shared" si="57"/>
        <v>771670.70538171625</v>
      </c>
      <c r="P158" s="5">
        <f t="shared" si="58"/>
        <v>71705.678437999988</v>
      </c>
      <c r="Q158" s="5">
        <f t="shared" si="59"/>
        <v>108434.44395060101</v>
      </c>
      <c r="R158" s="5">
        <f t="shared" si="60"/>
        <v>0</v>
      </c>
      <c r="S158" s="5">
        <f t="shared" si="61"/>
        <v>0</v>
      </c>
      <c r="T158" s="5">
        <f t="shared" si="62"/>
        <v>1654295.3599999999</v>
      </c>
      <c r="U158" s="5">
        <f t="shared" si="63"/>
        <v>3081940.2194125052</v>
      </c>
      <c r="V158" s="5">
        <f t="shared" si="64"/>
        <v>951810.82777031732</v>
      </c>
      <c r="W158" s="5">
        <f t="shared" si="47"/>
        <v>2606106.1877703173</v>
      </c>
      <c r="X158" s="5">
        <f>VLOOKUP(A158,'Detail SFPR'!$A$5:$M$347,13,FALSE)</f>
        <v>0</v>
      </c>
      <c r="Y158" s="5">
        <f>VLOOKUP(A158,'Detail SFPR'!A:W,23,FALSE)</f>
        <v>198902.75599999999</v>
      </c>
      <c r="Z158" s="5">
        <f>VLOOKUP(A158,'Detail SFPR'!$A$5:$S$347,19,FALSE)</f>
        <v>0</v>
      </c>
      <c r="AA158" s="5">
        <f>VLOOKUP(A158,'Detail SFPR'!$A$5:$T$347,20,FALSE)</f>
        <v>303530.21175422217</v>
      </c>
      <c r="AB158" s="5">
        <f t="shared" si="65"/>
        <v>3108539.1555245398</v>
      </c>
      <c r="AC158" s="5">
        <v>0</v>
      </c>
      <c r="AD158" s="5">
        <v>0</v>
      </c>
      <c r="AE158" s="5">
        <f t="shared" si="48"/>
        <v>0</v>
      </c>
      <c r="AF158" s="5">
        <f t="shared" si="49"/>
        <v>3108539.1555245398</v>
      </c>
      <c r="AG158" s="5">
        <f t="shared" si="50"/>
        <v>2159506.6253817161</v>
      </c>
      <c r="AH158">
        <v>0</v>
      </c>
      <c r="AI158" s="5">
        <f t="shared" si="51"/>
        <v>2159506.6253817161</v>
      </c>
      <c r="AJ158" s="5">
        <f t="shared" si="52"/>
        <v>144485.458438</v>
      </c>
      <c r="AK158" s="5">
        <f t="shared" si="53"/>
        <v>302114.10395060101</v>
      </c>
      <c r="AL158" s="5">
        <f t="shared" si="54"/>
        <v>0</v>
      </c>
      <c r="AM158" s="5">
        <f t="shared" si="55"/>
        <v>0</v>
      </c>
      <c r="AN158" s="5">
        <f t="shared" si="56"/>
        <v>2606106.1877703173</v>
      </c>
      <c r="AO158" s="5">
        <f>VLOOKUP(A158,'Base Cost'!$A$5:$AF$348,32,FALSE)</f>
        <v>108494.49386080974</v>
      </c>
    </row>
    <row r="159" spans="1:41" x14ac:dyDescent="0.25">
      <c r="A159" t="s">
        <v>411</v>
      </c>
      <c r="B159" t="s">
        <v>412</v>
      </c>
      <c r="C159" t="s">
        <v>80</v>
      </c>
      <c r="D159" s="12" t="s">
        <v>1088</v>
      </c>
      <c r="E159" s="5">
        <v>862484.71</v>
      </c>
      <c r="F159" s="5">
        <v>50123.8</v>
      </c>
      <c r="G159" s="5">
        <v>133471.14000000001</v>
      </c>
      <c r="H159" s="5">
        <v>0</v>
      </c>
      <c r="I159" s="5">
        <v>0</v>
      </c>
      <c r="J159" s="5">
        <f>VLOOKUP(A159,'Detail SFPR'!$A$5:$E$347,5,FALSE)</f>
        <v>1531102.130730879</v>
      </c>
      <c r="K159" s="5">
        <f>VLOOKUP(A159,'Detail SFPR'!$A$5:$F$347,6,FALSE)</f>
        <v>71064.009999999995</v>
      </c>
      <c r="L159" s="5">
        <f>VLOOKUP(A159,'Detail SFPR'!$A$5:$G$347,7,FALSE)</f>
        <v>186709.47570156489</v>
      </c>
      <c r="M159" s="5">
        <f>VLOOKUP(A159,'Detail SFPR'!$A$5:$H$347,8,FALSE)</f>
        <v>0</v>
      </c>
      <c r="N159" s="5">
        <f>VLOOKUP(A159,'Detail SFPR'!$A$5:$I$347,9,FALSE)</f>
        <v>0</v>
      </c>
      <c r="O159" s="5">
        <f t="shared" si="57"/>
        <v>445767.23440127703</v>
      </c>
      <c r="P159" s="5">
        <f t="shared" si="58"/>
        <v>13960.838006999993</v>
      </c>
      <c r="Q159" s="5">
        <f t="shared" si="59"/>
        <v>35493.998412233304</v>
      </c>
      <c r="R159" s="5">
        <f t="shared" si="60"/>
        <v>0</v>
      </c>
      <c r="S159" s="5">
        <f t="shared" si="61"/>
        <v>0</v>
      </c>
      <c r="T159" s="5">
        <f t="shared" si="62"/>
        <v>1046079.65</v>
      </c>
      <c r="U159" s="5">
        <f t="shared" si="63"/>
        <v>1788875.616432444</v>
      </c>
      <c r="V159" s="5">
        <f t="shared" si="64"/>
        <v>495222.07082051033</v>
      </c>
      <c r="W159" s="5">
        <f t="shared" si="47"/>
        <v>1541301.7208205103</v>
      </c>
      <c r="X159" s="5">
        <f>VLOOKUP(A159,'Detail SFPR'!$A$5:$M$347,13,FALSE)</f>
        <v>0</v>
      </c>
      <c r="Y159" s="5">
        <f>VLOOKUP(A159,'Detail SFPR'!A:W,23,FALSE)</f>
        <v>121131.51245000001</v>
      </c>
      <c r="Z159" s="5">
        <f>VLOOKUP(A159,'Detail SFPR'!$A$5:$S$347,19,FALSE)</f>
        <v>0</v>
      </c>
      <c r="AA159" s="5">
        <f>VLOOKUP(A159,'Detail SFPR'!$A$5:$T$347,20,FALSE)</f>
        <v>184849.49310635848</v>
      </c>
      <c r="AB159" s="5">
        <f t="shared" si="65"/>
        <v>1847282.7263768688</v>
      </c>
      <c r="AC159" s="5">
        <v>0</v>
      </c>
      <c r="AD159" s="5">
        <v>0</v>
      </c>
      <c r="AE159" s="5">
        <f t="shared" si="48"/>
        <v>0</v>
      </c>
      <c r="AF159" s="5">
        <f t="shared" si="49"/>
        <v>1847282.7263768688</v>
      </c>
      <c r="AG159" s="5">
        <f t="shared" si="50"/>
        <v>1308251.944401277</v>
      </c>
      <c r="AH159">
        <v>0</v>
      </c>
      <c r="AI159" s="5">
        <f t="shared" si="51"/>
        <v>1308251.944401277</v>
      </c>
      <c r="AJ159" s="5">
        <f t="shared" si="52"/>
        <v>64084.638006999994</v>
      </c>
      <c r="AK159" s="5">
        <f t="shared" si="53"/>
        <v>168965.13841223333</v>
      </c>
      <c r="AL159" s="5">
        <f t="shared" si="54"/>
        <v>0</v>
      </c>
      <c r="AM159" s="5">
        <f t="shared" si="55"/>
        <v>0</v>
      </c>
      <c r="AN159" s="5">
        <f t="shared" si="56"/>
        <v>1541301.7208205103</v>
      </c>
      <c r="AO159" s="5">
        <f>VLOOKUP(A159,'Base Cost'!$A$5:$AF$348,32,FALSE)</f>
        <v>66541.561792566761</v>
      </c>
    </row>
    <row r="160" spans="1:41" x14ac:dyDescent="0.25">
      <c r="A160" t="s">
        <v>413</v>
      </c>
      <c r="B160" t="s">
        <v>1934</v>
      </c>
      <c r="C160" t="s">
        <v>80</v>
      </c>
      <c r="D160" s="12" t="s">
        <v>1088</v>
      </c>
      <c r="E160" s="5">
        <v>311513.55</v>
      </c>
      <c r="F160" s="5">
        <v>441261.39</v>
      </c>
      <c r="G160" s="5">
        <v>32553.85</v>
      </c>
      <c r="H160" s="5">
        <v>0</v>
      </c>
      <c r="I160" s="5">
        <v>0</v>
      </c>
      <c r="J160" s="5">
        <f>VLOOKUP(A160,'Detail SFPR'!$A$5:$E$347,5,FALSE)</f>
        <v>1742773.8223910506</v>
      </c>
      <c r="K160" s="5">
        <f>VLOOKUP(A160,'Detail SFPR'!$A$5:$F$347,6,FALSE)</f>
        <v>185914.357732</v>
      </c>
      <c r="L160" s="5">
        <f>VLOOKUP(A160,'Detail SFPR'!$A$5:$G$347,7,FALSE)</f>
        <v>246184.37404295959</v>
      </c>
      <c r="M160" s="5">
        <f>VLOOKUP(A160,'Detail SFPR'!$A$5:$H$347,8,FALSE)</f>
        <v>0</v>
      </c>
      <c r="N160" s="5">
        <f>VLOOKUP(A160,'Detail SFPR'!$A$5:$I$347,9,FALSE)</f>
        <v>0</v>
      </c>
      <c r="O160" s="5">
        <f t="shared" si="57"/>
        <v>954221.22360311332</v>
      </c>
      <c r="P160" s="5">
        <f t="shared" si="58"/>
        <v>-170239.86641307559</v>
      </c>
      <c r="Q160" s="5">
        <f t="shared" si="59"/>
        <v>142427.47037944116</v>
      </c>
      <c r="R160" s="5">
        <f t="shared" si="60"/>
        <v>0</v>
      </c>
      <c r="S160" s="5">
        <f t="shared" si="61"/>
        <v>0</v>
      </c>
      <c r="T160" s="5">
        <f t="shared" si="62"/>
        <v>785328.78999999992</v>
      </c>
      <c r="U160" s="5">
        <f t="shared" si="63"/>
        <v>2174872.5541660101</v>
      </c>
      <c r="V160" s="5">
        <f t="shared" si="64"/>
        <v>926408.82756947889</v>
      </c>
      <c r="W160" s="5">
        <f t="shared" si="47"/>
        <v>1711737.6175694787</v>
      </c>
      <c r="X160" s="5">
        <f>VLOOKUP(A160,'Detail SFPR'!$A$5:$M$347,13,FALSE)</f>
        <v>95753.040000000008</v>
      </c>
      <c r="Y160" s="5">
        <f>VLOOKUP(A160,'Detail SFPR'!A:W,23,FALSE)</f>
        <v>139272.95785000001</v>
      </c>
      <c r="Z160" s="5">
        <f>VLOOKUP(A160,'Detail SFPR'!$A$5:$S$347,19,FALSE)</f>
        <v>0</v>
      </c>
      <c r="AA160" s="5">
        <f>VLOOKUP(A160,'Detail SFPR'!$A$5:$T$347,20,FALSE)</f>
        <v>212533.75889797808</v>
      </c>
      <c r="AB160" s="5">
        <f t="shared" si="65"/>
        <v>2159297.374317457</v>
      </c>
      <c r="AC160" s="5">
        <v>0</v>
      </c>
      <c r="AD160" s="5">
        <v>0</v>
      </c>
      <c r="AE160" s="5">
        <f t="shared" si="48"/>
        <v>0</v>
      </c>
      <c r="AF160" s="5">
        <f t="shared" si="49"/>
        <v>2159297.374317457</v>
      </c>
      <c r="AG160" s="5">
        <f t="shared" si="50"/>
        <v>1265734.7736031134</v>
      </c>
      <c r="AH160">
        <v>0</v>
      </c>
      <c r="AI160" s="5">
        <f t="shared" si="51"/>
        <v>1265734.7736031134</v>
      </c>
      <c r="AJ160" s="5">
        <f t="shared" si="52"/>
        <v>271021.52358692442</v>
      </c>
      <c r="AK160" s="5">
        <f t="shared" si="53"/>
        <v>174981.32037944117</v>
      </c>
      <c r="AL160" s="5">
        <f t="shared" si="54"/>
        <v>0</v>
      </c>
      <c r="AM160" s="5">
        <f t="shared" si="55"/>
        <v>0</v>
      </c>
      <c r="AN160" s="5">
        <f t="shared" si="56"/>
        <v>1711737.6175694789</v>
      </c>
      <c r="AO160" s="5">
        <f>VLOOKUP(A160,'Base Cost'!$A$5:$AF$348,32,FALSE)</f>
        <v>65030.501763197979</v>
      </c>
    </row>
    <row r="161" spans="1:41" x14ac:dyDescent="0.25">
      <c r="A161" t="s">
        <v>415</v>
      </c>
      <c r="B161" t="s">
        <v>1935</v>
      </c>
      <c r="C161" t="s">
        <v>68</v>
      </c>
      <c r="D161" s="12" t="s">
        <v>1088</v>
      </c>
      <c r="E161" s="5">
        <v>848154.5</v>
      </c>
      <c r="F161" s="5">
        <v>62175.81</v>
      </c>
      <c r="G161" s="5">
        <v>89604.4</v>
      </c>
      <c r="H161" s="5">
        <v>0</v>
      </c>
      <c r="I161" s="5">
        <v>0</v>
      </c>
      <c r="J161" s="5">
        <f>VLOOKUP(A161,'Detail SFPR'!$A$5:$E$347,5,FALSE)</f>
        <v>604091.72090870095</v>
      </c>
      <c r="K161" s="5">
        <f>VLOOKUP(A161,'Detail SFPR'!$A$5:$F$347,6,FALSE)</f>
        <v>94976.83</v>
      </c>
      <c r="L161" s="5">
        <f>VLOOKUP(A161,'Detail SFPR'!$A$5:$G$347,7,FALSE)</f>
        <v>85288.50927777779</v>
      </c>
      <c r="M161" s="5">
        <f>VLOOKUP(A161,'Detail SFPR'!$A$5:$H$347,8,FALSE)</f>
        <v>0</v>
      </c>
      <c r="N161" s="5">
        <f>VLOOKUP(A161,'Detail SFPR'!$A$5:$I$347,9,FALSE)</f>
        <v>0</v>
      </c>
      <c r="O161" s="5">
        <f t="shared" si="57"/>
        <v>-162716.65482016906</v>
      </c>
      <c r="P161" s="5">
        <f t="shared" si="58"/>
        <v>21868.440034000003</v>
      </c>
      <c r="Q161" s="5">
        <f t="shared" si="59"/>
        <v>-2877.4043445055436</v>
      </c>
      <c r="R161" s="5">
        <f t="shared" si="60"/>
        <v>0</v>
      </c>
      <c r="S161" s="5">
        <f t="shared" si="61"/>
        <v>0</v>
      </c>
      <c r="T161" s="5">
        <f t="shared" si="62"/>
        <v>999934.71000000008</v>
      </c>
      <c r="U161" s="5">
        <f t="shared" si="63"/>
        <v>784357.06018647866</v>
      </c>
      <c r="V161" s="5">
        <f t="shared" si="64"/>
        <v>-143725.6191306746</v>
      </c>
      <c r="W161" s="5">
        <f t="shared" si="47"/>
        <v>784357.06018647866</v>
      </c>
      <c r="X161" s="5">
        <f>VLOOKUP(A161,'Detail SFPR'!$A$5:$M$347,13,FALSE)</f>
        <v>40870.200000000004</v>
      </c>
      <c r="Y161" s="5">
        <f>VLOOKUP(A161,'Detail SFPR'!A:W,23,FALSE)</f>
        <v>47292.680500000002</v>
      </c>
      <c r="Z161" s="5">
        <f>VLOOKUP(A161,'Detail SFPR'!$A$5:$S$347,19,FALSE)</f>
        <v>0</v>
      </c>
      <c r="AA161" s="5">
        <f>VLOOKUP(A161,'Detail SFPR'!$A$5:$T$347,20,FALSE)</f>
        <v>72169.725625067629</v>
      </c>
      <c r="AB161" s="5">
        <f t="shared" si="65"/>
        <v>944689.66631154623</v>
      </c>
      <c r="AC161" s="5">
        <v>0</v>
      </c>
      <c r="AD161" s="5">
        <v>0</v>
      </c>
      <c r="AE161" s="5">
        <f t="shared" si="48"/>
        <v>0</v>
      </c>
      <c r="AF161" s="5">
        <f t="shared" si="49"/>
        <v>944689.66631154623</v>
      </c>
      <c r="AG161" s="5">
        <f t="shared" si="50"/>
        <v>604091.72090870095</v>
      </c>
      <c r="AH161">
        <v>0</v>
      </c>
      <c r="AI161" s="5">
        <f t="shared" si="51"/>
        <v>604091.72090870095</v>
      </c>
      <c r="AJ161" s="5">
        <f t="shared" si="52"/>
        <v>94976.83</v>
      </c>
      <c r="AK161" s="5">
        <f t="shared" si="53"/>
        <v>85288.50927777779</v>
      </c>
      <c r="AL161" s="5">
        <f t="shared" si="54"/>
        <v>0</v>
      </c>
      <c r="AM161" s="5">
        <f t="shared" si="55"/>
        <v>0</v>
      </c>
      <c r="AN161" s="5">
        <f t="shared" si="56"/>
        <v>784357.06018647866</v>
      </c>
      <c r="AO161" s="5">
        <f>VLOOKUP(A161,'Base Cost'!$A$5:$AF$348,32,FALSE)</f>
        <v>30404.828083299999</v>
      </c>
    </row>
    <row r="162" spans="1:41" x14ac:dyDescent="0.25">
      <c r="A162" t="s">
        <v>417</v>
      </c>
      <c r="B162" t="s">
        <v>418</v>
      </c>
      <c r="C162" t="s">
        <v>68</v>
      </c>
      <c r="D162" s="12" t="s">
        <v>1088</v>
      </c>
      <c r="E162" s="5">
        <v>1915351.54</v>
      </c>
      <c r="F162" s="5">
        <v>253722.36</v>
      </c>
      <c r="G162" s="5">
        <v>232823.64</v>
      </c>
      <c r="H162" s="5">
        <v>9847</v>
      </c>
      <c r="I162" s="5">
        <v>0</v>
      </c>
      <c r="J162" s="5">
        <f>VLOOKUP(A162,'Detail SFPR'!$A$5:$E$347,5,FALSE)</f>
        <v>2110228.5898938356</v>
      </c>
      <c r="K162" s="5">
        <f>VLOOKUP(A162,'Detail SFPR'!$A$5:$F$347,6,FALSE)</f>
        <v>246703.00999999998</v>
      </c>
      <c r="L162" s="5">
        <f>VLOOKUP(A162,'Detail SFPR'!$A$5:$G$347,7,FALSE)</f>
        <v>283357.36879643623</v>
      </c>
      <c r="M162" s="5">
        <f>VLOOKUP(A162,'Detail SFPR'!$A$5:$H$347,8,FALSE)</f>
        <v>0</v>
      </c>
      <c r="N162" s="5">
        <f>VLOOKUP(A162,'Detail SFPR'!$A$5:$I$347,9,FALSE)</f>
        <v>0</v>
      </c>
      <c r="O162" s="5">
        <f t="shared" si="57"/>
        <v>129924.52916422016</v>
      </c>
      <c r="P162" s="5">
        <f t="shared" si="58"/>
        <v>-4679.8006450000039</v>
      </c>
      <c r="Q162" s="5">
        <f t="shared" si="59"/>
        <v>33690.836988584022</v>
      </c>
      <c r="R162" s="5">
        <f t="shared" si="60"/>
        <v>-6564.9948999999997</v>
      </c>
      <c r="S162" s="5">
        <f t="shared" si="61"/>
        <v>0</v>
      </c>
      <c r="T162" s="5">
        <f t="shared" si="62"/>
        <v>2411744.54</v>
      </c>
      <c r="U162" s="5">
        <f t="shared" si="63"/>
        <v>2640288.9686902715</v>
      </c>
      <c r="V162" s="5">
        <f t="shared" si="64"/>
        <v>152370.57060780417</v>
      </c>
      <c r="W162" s="5">
        <f t="shared" si="47"/>
        <v>2564115.1106078043</v>
      </c>
      <c r="X162" s="5">
        <f>VLOOKUP(A162,'Detail SFPR'!$A$5:$M$347,13,FALSE)</f>
        <v>223034.52000000002</v>
      </c>
      <c r="Y162" s="5">
        <f>VLOOKUP(A162,'Detail SFPR'!A:W,23,FALSE)</f>
        <v>166064.90940000003</v>
      </c>
      <c r="Z162" s="5">
        <f>VLOOKUP(A162,'Detail SFPR'!$A$5:$S$347,19,FALSE)</f>
        <v>0</v>
      </c>
      <c r="AA162" s="5">
        <f>VLOOKUP(A162,'Detail SFPR'!$A$5:$T$347,20,FALSE)</f>
        <v>253418.89739892658</v>
      </c>
      <c r="AB162" s="5">
        <f t="shared" si="65"/>
        <v>3206633.4374067313</v>
      </c>
      <c r="AC162" s="5">
        <v>0</v>
      </c>
      <c r="AD162" s="5">
        <v>0</v>
      </c>
      <c r="AE162" s="5">
        <f t="shared" si="48"/>
        <v>0</v>
      </c>
      <c r="AF162" s="5">
        <f t="shared" si="49"/>
        <v>3206633.4374067313</v>
      </c>
      <c r="AG162" s="5">
        <f t="shared" si="50"/>
        <v>2045276.0691642202</v>
      </c>
      <c r="AH162">
        <v>0</v>
      </c>
      <c r="AI162" s="5">
        <f t="shared" si="51"/>
        <v>2045276.0691642202</v>
      </c>
      <c r="AJ162" s="5">
        <f t="shared" si="52"/>
        <v>249042.55935499998</v>
      </c>
      <c r="AK162" s="5">
        <f t="shared" si="53"/>
        <v>266514.47698858404</v>
      </c>
      <c r="AL162" s="5">
        <f t="shared" si="54"/>
        <v>3282.0051000000003</v>
      </c>
      <c r="AM162" s="5">
        <f t="shared" si="55"/>
        <v>0</v>
      </c>
      <c r="AN162" s="5">
        <f t="shared" si="56"/>
        <v>2564115.1106078043</v>
      </c>
      <c r="AO162" s="5">
        <f>VLOOKUP(A162,'Base Cost'!$A$5:$AF$348,32,FALSE)</f>
        <v>103478.21515794408</v>
      </c>
    </row>
    <row r="163" spans="1:41" x14ac:dyDescent="0.25">
      <c r="A163" t="s">
        <v>419</v>
      </c>
      <c r="B163" t="s">
        <v>1936</v>
      </c>
      <c r="C163" t="s">
        <v>68</v>
      </c>
      <c r="D163" s="12" t="s">
        <v>1088</v>
      </c>
      <c r="E163" s="5">
        <v>708325.45</v>
      </c>
      <c r="F163" s="5">
        <v>83717.789999999994</v>
      </c>
      <c r="G163" s="5">
        <v>85678.75</v>
      </c>
      <c r="H163" s="5">
        <v>0</v>
      </c>
      <c r="I163" s="5">
        <v>0</v>
      </c>
      <c r="J163" s="5">
        <f>VLOOKUP(A163,'Detail SFPR'!$A$5:$E$347,5,FALSE)</f>
        <v>1104573.1562767562</v>
      </c>
      <c r="K163" s="5">
        <f>VLOOKUP(A163,'Detail SFPR'!$A$5:$F$347,6,FALSE)</f>
        <v>131777.13</v>
      </c>
      <c r="L163" s="5">
        <f>VLOOKUP(A163,'Detail SFPR'!$A$5:$G$347,7,FALSE)</f>
        <v>158087.10448333339</v>
      </c>
      <c r="M163" s="5">
        <f>VLOOKUP(A163,'Detail SFPR'!$A$5:$H$347,8,FALSE)</f>
        <v>0</v>
      </c>
      <c r="N163" s="5">
        <f>VLOOKUP(A163,'Detail SFPR'!$A$5:$I$347,9,FALSE)</f>
        <v>0</v>
      </c>
      <c r="O163" s="5">
        <f t="shared" si="57"/>
        <v>264178.34577471338</v>
      </c>
      <c r="P163" s="5">
        <f t="shared" si="58"/>
        <v>32041.161978000004</v>
      </c>
      <c r="Q163" s="5">
        <f t="shared" si="59"/>
        <v>48274.649934038367</v>
      </c>
      <c r="R163" s="5">
        <f t="shared" si="60"/>
        <v>0</v>
      </c>
      <c r="S163" s="5">
        <f t="shared" si="61"/>
        <v>0</v>
      </c>
      <c r="T163" s="5">
        <f t="shared" si="62"/>
        <v>877721.99</v>
      </c>
      <c r="U163" s="5">
        <f t="shared" si="63"/>
        <v>1394437.3907600897</v>
      </c>
      <c r="V163" s="5">
        <f t="shared" si="64"/>
        <v>344494.15768675174</v>
      </c>
      <c r="W163" s="5">
        <f t="shared" si="47"/>
        <v>1222216.1476867518</v>
      </c>
      <c r="X163" s="5">
        <f>VLOOKUP(A163,'Detail SFPR'!$A$5:$M$347,13,FALSE)</f>
        <v>141294.12</v>
      </c>
      <c r="Y163" s="5">
        <f>VLOOKUP(A163,'Detail SFPR'!A:W,23,FALSE)</f>
        <v>87659.674050000001</v>
      </c>
      <c r="Z163" s="5">
        <f>VLOOKUP(A163,'Detail SFPR'!$A$5:$S$347,19,FALSE)</f>
        <v>0</v>
      </c>
      <c r="AA163" s="5">
        <f>VLOOKUP(A163,'Detail SFPR'!$A$5:$T$347,20,FALSE)</f>
        <v>133770.69258257336</v>
      </c>
      <c r="AB163" s="5">
        <f t="shared" si="65"/>
        <v>1584940.634319325</v>
      </c>
      <c r="AC163" s="5">
        <v>0</v>
      </c>
      <c r="AD163" s="5">
        <v>0</v>
      </c>
      <c r="AE163" s="5">
        <f t="shared" si="48"/>
        <v>0</v>
      </c>
      <c r="AF163" s="5">
        <f t="shared" si="49"/>
        <v>1584940.634319325</v>
      </c>
      <c r="AG163" s="5">
        <f t="shared" si="50"/>
        <v>972503.79577471339</v>
      </c>
      <c r="AH163">
        <v>0</v>
      </c>
      <c r="AI163" s="5">
        <f t="shared" si="51"/>
        <v>972503.79577471339</v>
      </c>
      <c r="AJ163" s="5">
        <f t="shared" si="52"/>
        <v>115758.951978</v>
      </c>
      <c r="AK163" s="5">
        <f t="shared" si="53"/>
        <v>133953.39993403837</v>
      </c>
      <c r="AL163" s="5">
        <f t="shared" si="54"/>
        <v>0</v>
      </c>
      <c r="AM163" s="5">
        <f t="shared" si="55"/>
        <v>0</v>
      </c>
      <c r="AN163" s="5">
        <f t="shared" si="56"/>
        <v>1222216.1476867518</v>
      </c>
      <c r="AO163" s="5">
        <f>VLOOKUP(A163,'Base Cost'!$A$5:$AF$348,32,FALSE)</f>
        <v>49618.689983168573</v>
      </c>
    </row>
    <row r="164" spans="1:41" x14ac:dyDescent="0.25">
      <c r="A164" t="s">
        <v>421</v>
      </c>
      <c r="B164" t="s">
        <v>422</v>
      </c>
      <c r="C164" t="s">
        <v>80</v>
      </c>
      <c r="D164" s="12" t="s">
        <v>1088</v>
      </c>
      <c r="E164" s="5">
        <v>650729.68999999994</v>
      </c>
      <c r="F164" s="5">
        <v>64795.05</v>
      </c>
      <c r="G164" s="5">
        <v>93959.98</v>
      </c>
      <c r="H164" s="5">
        <v>0</v>
      </c>
      <c r="I164" s="5">
        <v>0</v>
      </c>
      <c r="J164" s="5">
        <f>VLOOKUP(A164,'Detail SFPR'!$A$5:$E$347,5,FALSE)</f>
        <v>928051.90824002016</v>
      </c>
      <c r="K164" s="5">
        <f>VLOOKUP(A164,'Detail SFPR'!$A$5:$F$347,6,FALSE)</f>
        <v>210964.45</v>
      </c>
      <c r="L164" s="5">
        <f>VLOOKUP(A164,'Detail SFPR'!$A$5:$G$347,7,FALSE)</f>
        <v>129847.65755668673</v>
      </c>
      <c r="M164" s="5">
        <f>VLOOKUP(A164,'Detail SFPR'!$A$5:$H$347,8,FALSE)</f>
        <v>1735.6830660000003</v>
      </c>
      <c r="N164" s="5">
        <f>VLOOKUP(A164,'Detail SFPR'!$A$5:$I$347,9,FALSE)</f>
        <v>0</v>
      </c>
      <c r="O164" s="5">
        <f t="shared" si="57"/>
        <v>184890.72290062148</v>
      </c>
      <c r="P164" s="5">
        <f t="shared" si="58"/>
        <v>97451.138980000003</v>
      </c>
      <c r="Q164" s="5">
        <f t="shared" si="59"/>
        <v>23926.314627043041</v>
      </c>
      <c r="R164" s="5">
        <f t="shared" si="60"/>
        <v>1157.1799001022</v>
      </c>
      <c r="S164" s="5">
        <f t="shared" si="61"/>
        <v>0</v>
      </c>
      <c r="T164" s="5">
        <f t="shared" si="62"/>
        <v>809484.72</v>
      </c>
      <c r="U164" s="5">
        <f t="shared" si="63"/>
        <v>1270599.698862707</v>
      </c>
      <c r="V164" s="5">
        <f t="shared" si="64"/>
        <v>307425.3564077667</v>
      </c>
      <c r="W164" s="5">
        <f t="shared" si="47"/>
        <v>1116910.0764077667</v>
      </c>
      <c r="X164" s="5">
        <f>VLOOKUP(A164,'Detail SFPR'!$A$5:$M$347,13,FALSE)</f>
        <v>0</v>
      </c>
      <c r="Y164" s="5">
        <f>VLOOKUP(A164,'Detail SFPR'!A:W,23,FALSE)</f>
        <v>73659.650350000011</v>
      </c>
      <c r="Z164" s="5">
        <f>VLOOKUP(A164,'Detail SFPR'!$A$5:$S$347,19,FALSE)</f>
        <v>0</v>
      </c>
      <c r="AA164" s="5">
        <f>VLOOKUP(A164,'Detail SFPR'!$A$5:$T$347,20,FALSE)</f>
        <v>112406.33221028605</v>
      </c>
      <c r="AB164" s="5">
        <f t="shared" si="65"/>
        <v>1302976.0589680527</v>
      </c>
      <c r="AC164" s="5">
        <v>0</v>
      </c>
      <c r="AD164" s="5">
        <v>0</v>
      </c>
      <c r="AE164" s="5">
        <f t="shared" si="48"/>
        <v>0</v>
      </c>
      <c r="AF164" s="5">
        <f t="shared" si="49"/>
        <v>1302976.0589680527</v>
      </c>
      <c r="AG164" s="5">
        <f t="shared" si="50"/>
        <v>835620.41290062142</v>
      </c>
      <c r="AH164">
        <v>0</v>
      </c>
      <c r="AI164" s="5">
        <f t="shared" si="51"/>
        <v>835620.41290062142</v>
      </c>
      <c r="AJ164" s="5">
        <f t="shared" si="52"/>
        <v>162246.18898000001</v>
      </c>
      <c r="AK164" s="5">
        <f t="shared" si="53"/>
        <v>117886.29462704304</v>
      </c>
      <c r="AL164" s="5">
        <f t="shared" si="54"/>
        <v>1157.1799001022</v>
      </c>
      <c r="AM164" s="5">
        <f t="shared" si="55"/>
        <v>0</v>
      </c>
      <c r="AN164" s="5">
        <f t="shared" si="56"/>
        <v>1116910.0764077664</v>
      </c>
      <c r="AO164" s="5">
        <f>VLOOKUP(A164,'Base Cost'!$A$5:$AF$348,32,FALSE)</f>
        <v>42639.789062108437</v>
      </c>
    </row>
    <row r="165" spans="1:41" x14ac:dyDescent="0.25">
      <c r="A165" t="s">
        <v>423</v>
      </c>
      <c r="B165" t="s">
        <v>424</v>
      </c>
      <c r="C165" t="s">
        <v>93</v>
      </c>
      <c r="D165" s="12" t="s">
        <v>1088</v>
      </c>
      <c r="E165" s="5">
        <v>742628.49</v>
      </c>
      <c r="F165" s="5">
        <v>137016.49</v>
      </c>
      <c r="G165" s="5">
        <v>97433.36</v>
      </c>
      <c r="H165" s="5">
        <v>0</v>
      </c>
      <c r="I165" s="5">
        <v>0</v>
      </c>
      <c r="J165" s="5">
        <f>VLOOKUP(A165,'Detail SFPR'!$A$5:$E$347,5,FALSE)</f>
        <v>672362.17677067476</v>
      </c>
      <c r="K165" s="5">
        <f>VLOOKUP(A165,'Detail SFPR'!$A$5:$F$347,6,FALSE)</f>
        <v>203982.55000000002</v>
      </c>
      <c r="L165" s="5">
        <f>VLOOKUP(A165,'Detail SFPR'!$A$5:$G$347,7,FALSE)</f>
        <v>83226.968418761127</v>
      </c>
      <c r="M165" s="5">
        <f>VLOOKUP(A165,'Detail SFPR'!$A$5:$H$347,8,FALSE)</f>
        <v>867.84153300000014</v>
      </c>
      <c r="N165" s="5">
        <f>VLOOKUP(A165,'Detail SFPR'!$A$5:$I$347,9,FALSE)</f>
        <v>0</v>
      </c>
      <c r="O165" s="5">
        <f t="shared" si="57"/>
        <v>-46846.551029991126</v>
      </c>
      <c r="P165" s="5">
        <f t="shared" si="58"/>
        <v>44646.272202000015</v>
      </c>
      <c r="Q165" s="5">
        <f t="shared" si="59"/>
        <v>-9471.401267211957</v>
      </c>
      <c r="R165" s="5">
        <f t="shared" si="60"/>
        <v>578.5899500511</v>
      </c>
      <c r="S165" s="5">
        <f t="shared" si="61"/>
        <v>0</v>
      </c>
      <c r="T165" s="5">
        <f t="shared" si="62"/>
        <v>977078.34</v>
      </c>
      <c r="U165" s="5">
        <f t="shared" si="63"/>
        <v>960439.53672243597</v>
      </c>
      <c r="V165" s="5">
        <f t="shared" si="64"/>
        <v>-11093.090145151968</v>
      </c>
      <c r="W165" s="5">
        <f t="shared" si="47"/>
        <v>960439.53672243597</v>
      </c>
      <c r="X165" s="5">
        <f>VLOOKUP(A165,'Detail SFPR'!$A$5:$M$347,13,FALSE)</f>
        <v>0</v>
      </c>
      <c r="Y165" s="5">
        <f>VLOOKUP(A165,'Detail SFPR'!A:W,23,FALSE)</f>
        <v>52896.946050000006</v>
      </c>
      <c r="Z165" s="5">
        <f>VLOOKUP(A165,'Detail SFPR'!$A$5:$S$347,19,FALSE)</f>
        <v>0</v>
      </c>
      <c r="AA165" s="5">
        <f>VLOOKUP(A165,'Detail SFPR'!$A$5:$T$347,20,FALSE)</f>
        <v>80721.964635362645</v>
      </c>
      <c r="AB165" s="5">
        <f t="shared" si="65"/>
        <v>1094058.4474077986</v>
      </c>
      <c r="AC165" s="5">
        <v>0</v>
      </c>
      <c r="AD165" s="5">
        <v>0</v>
      </c>
      <c r="AE165" s="5">
        <f t="shared" si="48"/>
        <v>0</v>
      </c>
      <c r="AF165" s="5">
        <f t="shared" si="49"/>
        <v>1094058.4474077986</v>
      </c>
      <c r="AG165" s="5">
        <f t="shared" si="50"/>
        <v>672362.17677067476</v>
      </c>
      <c r="AH165">
        <v>0</v>
      </c>
      <c r="AI165" s="5">
        <f t="shared" si="51"/>
        <v>672362.17677067476</v>
      </c>
      <c r="AJ165" s="5">
        <f t="shared" si="52"/>
        <v>203982.55000000002</v>
      </c>
      <c r="AK165" s="5">
        <f t="shared" si="53"/>
        <v>83226.968418761127</v>
      </c>
      <c r="AL165" s="5">
        <f t="shared" si="54"/>
        <v>867.84153300000014</v>
      </c>
      <c r="AM165" s="5">
        <f t="shared" si="55"/>
        <v>0</v>
      </c>
      <c r="AN165" s="5">
        <f t="shared" si="56"/>
        <v>960439.53672243597</v>
      </c>
      <c r="AO165" s="5">
        <f>VLOOKUP(A165,'Base Cost'!$A$5:$AF$348,32,FALSE)</f>
        <v>34007.853515130002</v>
      </c>
    </row>
    <row r="166" spans="1:41" x14ac:dyDescent="0.25">
      <c r="A166" t="s">
        <v>425</v>
      </c>
      <c r="B166" t="s">
        <v>1937</v>
      </c>
      <c r="C166" t="s">
        <v>108</v>
      </c>
      <c r="D166" s="12" t="s">
        <v>1088</v>
      </c>
      <c r="E166" s="5">
        <v>1348002.16</v>
      </c>
      <c r="F166" s="5">
        <v>208312.83</v>
      </c>
      <c r="G166" s="5">
        <v>143821.82</v>
      </c>
      <c r="H166" s="5">
        <v>0</v>
      </c>
      <c r="I166" s="5">
        <v>67725.350000000006</v>
      </c>
      <c r="J166" s="5">
        <f>VLOOKUP(A166,'Detail SFPR'!$A$5:$E$347,5,FALSE)</f>
        <v>3163879.3007354569</v>
      </c>
      <c r="K166" s="5">
        <f>VLOOKUP(A166,'Detail SFPR'!$A$5:$F$347,6,FALSE)</f>
        <v>418276.88773199997</v>
      </c>
      <c r="L166" s="5">
        <f>VLOOKUP(A166,'Detail SFPR'!$A$5:$G$347,7,FALSE)</f>
        <v>393517.43587777781</v>
      </c>
      <c r="M166" s="5">
        <f>VLOOKUP(A166,'Detail SFPR'!$A$5:$H$347,8,FALSE)</f>
        <v>0</v>
      </c>
      <c r="N166" s="5">
        <f>VLOOKUP(A166,'Detail SFPR'!$A$5:$I$347,9,FALSE)</f>
        <v>703049.04878851678</v>
      </c>
      <c r="O166" s="5">
        <f t="shared" si="57"/>
        <v>1210645.2897283291</v>
      </c>
      <c r="P166" s="5">
        <f t="shared" si="58"/>
        <v>139983.0372899244</v>
      </c>
      <c r="Q166" s="5">
        <f t="shared" si="59"/>
        <v>166472.06710571446</v>
      </c>
      <c r="R166" s="5">
        <f t="shared" si="60"/>
        <v>0</v>
      </c>
      <c r="S166" s="5">
        <f t="shared" si="61"/>
        <v>423570.30998230411</v>
      </c>
      <c r="T166" s="5">
        <f t="shared" si="62"/>
        <v>1767862.1600000001</v>
      </c>
      <c r="U166" s="5">
        <f t="shared" si="63"/>
        <v>4678722.6731337514</v>
      </c>
      <c r="V166" s="5">
        <f t="shared" si="64"/>
        <v>1940670.7041062722</v>
      </c>
      <c r="W166" s="5">
        <f t="shared" si="47"/>
        <v>3708532.8641062723</v>
      </c>
      <c r="X166" s="5">
        <f>VLOOKUP(A166,'Detail SFPR'!$A$5:$M$347,13,FALSE)</f>
        <v>0</v>
      </c>
      <c r="Y166" s="5">
        <f>VLOOKUP(A166,'Detail SFPR'!A:W,23,FALSE)</f>
        <v>218206.35069999998</v>
      </c>
      <c r="Z166" s="5">
        <f>VLOOKUP(A166,'Detail SFPR'!$A$5:$S$347,19,FALSE)</f>
        <v>0</v>
      </c>
      <c r="AA166" s="5">
        <f>VLOOKUP(A166,'Detail SFPR'!$A$5:$T$347,20,FALSE)</f>
        <v>332987.94429015886</v>
      </c>
      <c r="AB166" s="5">
        <f t="shared" si="65"/>
        <v>4259727.159096431</v>
      </c>
      <c r="AC166" s="5">
        <v>0</v>
      </c>
      <c r="AD166" s="5">
        <v>0</v>
      </c>
      <c r="AE166" s="5">
        <f t="shared" si="48"/>
        <v>0</v>
      </c>
      <c r="AF166" s="5">
        <f t="shared" si="49"/>
        <v>4259727.159096431</v>
      </c>
      <c r="AG166" s="5">
        <f t="shared" si="50"/>
        <v>2558647.4497283287</v>
      </c>
      <c r="AH166">
        <v>0</v>
      </c>
      <c r="AI166" s="5">
        <f t="shared" si="51"/>
        <v>2558647.4497283287</v>
      </c>
      <c r="AJ166" s="5">
        <f t="shared" si="52"/>
        <v>348295.86728992441</v>
      </c>
      <c r="AK166" s="5">
        <f t="shared" si="53"/>
        <v>310293.88710571447</v>
      </c>
      <c r="AL166" s="5">
        <f t="shared" si="54"/>
        <v>0</v>
      </c>
      <c r="AM166" s="5">
        <f t="shared" si="55"/>
        <v>491295.65998230409</v>
      </c>
      <c r="AN166" s="5">
        <f t="shared" si="56"/>
        <v>3708532.8641062719</v>
      </c>
      <c r="AO166" s="5">
        <f>VLOOKUP(A166,'Base Cost'!$A$5:$AF$348,32,FALSE)</f>
        <v>113450.53562504362</v>
      </c>
    </row>
    <row r="167" spans="1:41" x14ac:dyDescent="0.25">
      <c r="A167" t="s">
        <v>427</v>
      </c>
      <c r="B167" t="s">
        <v>1938</v>
      </c>
      <c r="C167" t="s">
        <v>80</v>
      </c>
      <c r="D167" s="12" t="s">
        <v>1088</v>
      </c>
      <c r="E167" s="5">
        <v>1967150.45</v>
      </c>
      <c r="F167" s="5">
        <v>209880.45</v>
      </c>
      <c r="G167" s="5">
        <v>270563.39</v>
      </c>
      <c r="H167" s="5">
        <v>3408</v>
      </c>
      <c r="I167" s="5">
        <v>0</v>
      </c>
      <c r="J167" s="5">
        <f>VLOOKUP(A167,'Detail SFPR'!$A$5:$E$347,5,FALSE)</f>
        <v>2073273.1160739728</v>
      </c>
      <c r="K167" s="5">
        <f>VLOOKUP(A167,'Detail SFPR'!$A$5:$F$347,6,FALSE)</f>
        <v>192406.96000000002</v>
      </c>
      <c r="L167" s="5">
        <f>VLOOKUP(A167,'Detail SFPR'!$A$5:$G$347,7,FALSE)</f>
        <v>296793.83460935747</v>
      </c>
      <c r="M167" s="5">
        <f>VLOOKUP(A167,'Detail SFPR'!$A$5:$H$347,8,FALSE)</f>
        <v>0</v>
      </c>
      <c r="N167" s="5">
        <f>VLOOKUP(A167,'Detail SFPR'!$A$5:$I$347,9,FALSE)</f>
        <v>0</v>
      </c>
      <c r="O167" s="5">
        <f t="shared" si="57"/>
        <v>70751.981471517676</v>
      </c>
      <c r="P167" s="5">
        <f t="shared" si="58"/>
        <v>-11649.575782999993</v>
      </c>
      <c r="Q167" s="5">
        <f t="shared" si="59"/>
        <v>17487.837421058612</v>
      </c>
      <c r="R167" s="5">
        <f t="shared" si="60"/>
        <v>-2272.1135999999997</v>
      </c>
      <c r="S167" s="5">
        <f t="shared" si="61"/>
        <v>0</v>
      </c>
      <c r="T167" s="5">
        <f t="shared" si="62"/>
        <v>2451002.29</v>
      </c>
      <c r="U167" s="5">
        <f t="shared" si="63"/>
        <v>2562473.9106833306</v>
      </c>
      <c r="V167" s="5">
        <f t="shared" si="64"/>
        <v>74318.129509576291</v>
      </c>
      <c r="W167" s="5">
        <f t="shared" si="47"/>
        <v>2525320.4195095762</v>
      </c>
      <c r="X167" s="5">
        <f>VLOOKUP(A167,'Detail SFPR'!$A$5:$M$347,13,FALSE)</f>
        <v>0</v>
      </c>
      <c r="Y167" s="5">
        <f>VLOOKUP(A167,'Detail SFPR'!A:W,23,FALSE)</f>
        <v>164621.02735000002</v>
      </c>
      <c r="Z167" s="5">
        <f>VLOOKUP(A167,'Detail SFPR'!$A$5:$S$347,19,FALSE)</f>
        <v>0</v>
      </c>
      <c r="AA167" s="5">
        <f>VLOOKUP(A167,'Detail SFPR'!$A$5:$T$347,20,FALSE)</f>
        <v>251215.49995387244</v>
      </c>
      <c r="AB167" s="5">
        <f t="shared" si="65"/>
        <v>2941156.9468134488</v>
      </c>
      <c r="AC167" s="5">
        <v>0</v>
      </c>
      <c r="AD167" s="5">
        <v>0</v>
      </c>
      <c r="AE167" s="5">
        <f t="shared" si="48"/>
        <v>0</v>
      </c>
      <c r="AF167" s="5">
        <f t="shared" si="49"/>
        <v>2941156.9468134488</v>
      </c>
      <c r="AG167" s="5">
        <f t="shared" si="50"/>
        <v>2037902.4314715175</v>
      </c>
      <c r="AH167">
        <v>0</v>
      </c>
      <c r="AI167" s="5">
        <f t="shared" si="51"/>
        <v>2037902.4314715175</v>
      </c>
      <c r="AJ167" s="5">
        <f t="shared" si="52"/>
        <v>198230.87421700003</v>
      </c>
      <c r="AK167" s="5">
        <f t="shared" si="53"/>
        <v>288051.22742105863</v>
      </c>
      <c r="AL167" s="5">
        <f t="shared" si="54"/>
        <v>1135.8864000000003</v>
      </c>
      <c r="AM167" s="5">
        <f t="shared" si="55"/>
        <v>0</v>
      </c>
      <c r="AN167" s="5">
        <f t="shared" si="56"/>
        <v>2525320.4195095766</v>
      </c>
      <c r="AO167" s="5">
        <f>VLOOKUP(A167,'Base Cost'!$A$5:$AF$348,32,FALSE)</f>
        <v>104030.52757161505</v>
      </c>
    </row>
    <row r="168" spans="1:41" x14ac:dyDescent="0.25">
      <c r="A168" t="s">
        <v>429</v>
      </c>
      <c r="B168" t="s">
        <v>430</v>
      </c>
      <c r="C168" t="s">
        <v>98</v>
      </c>
      <c r="D168" s="12" t="s">
        <v>1088</v>
      </c>
      <c r="E168" s="5">
        <v>1936070.87</v>
      </c>
      <c r="F168" s="5">
        <v>313541.05</v>
      </c>
      <c r="G168" s="5">
        <v>281850.63</v>
      </c>
      <c r="H168" s="5">
        <v>0</v>
      </c>
      <c r="I168" s="5">
        <v>0</v>
      </c>
      <c r="J168" s="5">
        <f>VLOOKUP(A168,'Detail SFPR'!$A$5:$E$347,5,FALSE)</f>
        <v>3149744.3356693783</v>
      </c>
      <c r="K168" s="5">
        <f>VLOOKUP(A168,'Detail SFPR'!$A$5:$F$347,6,FALSE)</f>
        <v>508314.89999999997</v>
      </c>
      <c r="L168" s="5">
        <f>VLOOKUP(A168,'Detail SFPR'!$A$5:$G$347,7,FALSE)</f>
        <v>450590.52663025307</v>
      </c>
      <c r="M168" s="5">
        <f>VLOOKUP(A168,'Detail SFPR'!$A$5:$H$347,8,FALSE)</f>
        <v>0</v>
      </c>
      <c r="N168" s="5">
        <f>VLOOKUP(A168,'Detail SFPR'!$A$5:$I$347,9,FALSE)</f>
        <v>0</v>
      </c>
      <c r="O168" s="5">
        <f t="shared" si="57"/>
        <v>809156.0995617744</v>
      </c>
      <c r="P168" s="5">
        <f t="shared" si="58"/>
        <v>129855.72579499998</v>
      </c>
      <c r="Q168" s="5">
        <f t="shared" si="59"/>
        <v>112498.8890833897</v>
      </c>
      <c r="R168" s="5">
        <f t="shared" si="60"/>
        <v>0</v>
      </c>
      <c r="S168" s="5">
        <f t="shared" si="61"/>
        <v>0</v>
      </c>
      <c r="T168" s="5">
        <f t="shared" si="62"/>
        <v>2531462.5499999998</v>
      </c>
      <c r="U168" s="5">
        <f t="shared" si="63"/>
        <v>4108649.7622996313</v>
      </c>
      <c r="V168" s="5">
        <f t="shared" si="64"/>
        <v>1051510.7144401642</v>
      </c>
      <c r="W168" s="5">
        <f t="shared" si="47"/>
        <v>3582973.264440164</v>
      </c>
      <c r="X168" s="5">
        <f>VLOOKUP(A168,'Detail SFPR'!$A$5:$M$347,13,FALSE)</f>
        <v>0</v>
      </c>
      <c r="Y168" s="5">
        <f>VLOOKUP(A168,'Detail SFPR'!A:W,23,FALSE)</f>
        <v>250456.60185000001</v>
      </c>
      <c r="Z168" s="5">
        <f>VLOOKUP(A168,'Detail SFPR'!$A$5:$S$347,19,FALSE)</f>
        <v>0</v>
      </c>
      <c r="AA168" s="5">
        <f>VLOOKUP(A168,'Detail SFPR'!$A$5:$T$347,20,FALSE)</f>
        <v>382202.57438149035</v>
      </c>
      <c r="AB168" s="5">
        <f t="shared" si="65"/>
        <v>4215632.4406716544</v>
      </c>
      <c r="AC168" s="5">
        <v>0</v>
      </c>
      <c r="AD168" s="5">
        <v>0</v>
      </c>
      <c r="AE168" s="5">
        <f t="shared" si="48"/>
        <v>0</v>
      </c>
      <c r="AF168" s="5">
        <f t="shared" si="49"/>
        <v>4215632.4406716544</v>
      </c>
      <c r="AG168" s="5">
        <f t="shared" si="50"/>
        <v>2745226.9695617743</v>
      </c>
      <c r="AH168">
        <v>0</v>
      </c>
      <c r="AI168" s="5">
        <f t="shared" si="51"/>
        <v>2745226.9695617743</v>
      </c>
      <c r="AJ168" s="5">
        <f t="shared" si="52"/>
        <v>443396.77579499997</v>
      </c>
      <c r="AK168" s="5">
        <f t="shared" si="53"/>
        <v>394349.51908338972</v>
      </c>
      <c r="AL168" s="5">
        <f t="shared" si="54"/>
        <v>0</v>
      </c>
      <c r="AM168" s="5">
        <f t="shared" si="55"/>
        <v>0</v>
      </c>
      <c r="AN168" s="5">
        <f t="shared" si="56"/>
        <v>3582973.264440164</v>
      </c>
      <c r="AO168" s="5">
        <f>VLOOKUP(A168,'Base Cost'!$A$5:$AF$348,32,FALSE)</f>
        <v>140340.83596486549</v>
      </c>
    </row>
    <row r="169" spans="1:41" x14ac:dyDescent="0.25">
      <c r="A169" t="s">
        <v>431</v>
      </c>
      <c r="B169" t="s">
        <v>1939</v>
      </c>
      <c r="C169" t="s">
        <v>101</v>
      </c>
      <c r="D169" s="12" t="s">
        <v>1088</v>
      </c>
      <c r="E169" s="5">
        <v>2216780.33</v>
      </c>
      <c r="F169" s="5">
        <v>294890.67</v>
      </c>
      <c r="G169" s="5">
        <v>322891.11</v>
      </c>
      <c r="H169" s="5">
        <v>3969.3</v>
      </c>
      <c r="I169" s="5">
        <v>0</v>
      </c>
      <c r="J169" s="5">
        <f>VLOOKUP(A169,'Detail SFPR'!$A$5:$E$347,5,FALSE)</f>
        <v>3227102.1466586431</v>
      </c>
      <c r="K169" s="5">
        <f>VLOOKUP(A169,'Detail SFPR'!$A$5:$F$347,6,FALSE)</f>
        <v>374581.49</v>
      </c>
      <c r="L169" s="5">
        <f>VLOOKUP(A169,'Detail SFPR'!$A$5:$G$347,7,FALSE)</f>
        <v>460821.43603988556</v>
      </c>
      <c r="M169" s="5">
        <f>VLOOKUP(A169,'Detail SFPR'!$A$5:$H$347,8,FALSE)</f>
        <v>17601.562386034824</v>
      </c>
      <c r="N169" s="5">
        <f>VLOOKUP(A169,'Detail SFPR'!$A$5:$I$347,9,FALSE)</f>
        <v>0</v>
      </c>
      <c r="O169" s="5">
        <f t="shared" si="57"/>
        <v>673581.55516631727</v>
      </c>
      <c r="P169" s="5">
        <f t="shared" si="58"/>
        <v>53129.869694000001</v>
      </c>
      <c r="Q169" s="5">
        <f t="shared" si="59"/>
        <v>91958.148370791707</v>
      </c>
      <c r="R169" s="5">
        <f t="shared" si="60"/>
        <v>9088.6293327694166</v>
      </c>
      <c r="S169" s="5">
        <f t="shared" si="61"/>
        <v>0</v>
      </c>
      <c r="T169" s="5">
        <f t="shared" si="62"/>
        <v>2838531.4099999997</v>
      </c>
      <c r="U169" s="5">
        <f t="shared" si="63"/>
        <v>4080106.6350845639</v>
      </c>
      <c r="V169" s="5">
        <f t="shared" si="64"/>
        <v>827758.20256387838</v>
      </c>
      <c r="W169" s="5">
        <f t="shared" si="47"/>
        <v>3666289.6125638783</v>
      </c>
      <c r="X169" s="5">
        <f>VLOOKUP(A169,'Detail SFPR'!$A$5:$M$347,13,FALSE)</f>
        <v>0</v>
      </c>
      <c r="Y169" s="5">
        <f>VLOOKUP(A169,'Detail SFPR'!A:W,23,FALSE)</f>
        <v>255916.38019999996</v>
      </c>
      <c r="Z169" s="5">
        <f>VLOOKUP(A169,'Detail SFPR'!$A$5:$S$347,19,FALSE)</f>
        <v>0</v>
      </c>
      <c r="AA169" s="5">
        <f>VLOOKUP(A169,'Detail SFPR'!$A$5:$T$347,20,FALSE)</f>
        <v>390534.32257861737</v>
      </c>
      <c r="AB169" s="5">
        <f t="shared" si="65"/>
        <v>4312740.3153424952</v>
      </c>
      <c r="AC169" s="5">
        <v>0</v>
      </c>
      <c r="AD169" s="5">
        <v>0</v>
      </c>
      <c r="AE169" s="5">
        <f t="shared" si="48"/>
        <v>0</v>
      </c>
      <c r="AF169" s="5">
        <f t="shared" si="49"/>
        <v>4312740.3153424952</v>
      </c>
      <c r="AG169" s="5">
        <f t="shared" si="50"/>
        <v>2890361.8851663172</v>
      </c>
      <c r="AH169">
        <v>0</v>
      </c>
      <c r="AI169" s="5">
        <f t="shared" si="51"/>
        <v>2890361.8851663172</v>
      </c>
      <c r="AJ169" s="5">
        <f t="shared" si="52"/>
        <v>348020.53969399998</v>
      </c>
      <c r="AK169" s="5">
        <f t="shared" si="53"/>
        <v>414849.25837079168</v>
      </c>
      <c r="AL169" s="5">
        <f t="shared" si="54"/>
        <v>13057.929332769418</v>
      </c>
      <c r="AM169" s="5">
        <f t="shared" si="55"/>
        <v>0</v>
      </c>
      <c r="AN169" s="5">
        <f t="shared" si="56"/>
        <v>3666289.6125638783</v>
      </c>
      <c r="AO169" s="5">
        <f>VLOOKUP(A169,'Base Cost'!$A$5:$AF$348,32,FALSE)</f>
        <v>147362.24042294727</v>
      </c>
    </row>
    <row r="170" spans="1:41" x14ac:dyDescent="0.25">
      <c r="A170" t="s">
        <v>433</v>
      </c>
      <c r="B170" t="s">
        <v>434</v>
      </c>
      <c r="C170" t="s">
        <v>75</v>
      </c>
      <c r="D170" s="12" t="s">
        <v>1088</v>
      </c>
      <c r="E170" s="5">
        <v>1395101.96</v>
      </c>
      <c r="F170" s="5">
        <v>279721.8</v>
      </c>
      <c r="G170" s="5">
        <v>143188.64000000001</v>
      </c>
      <c r="H170" s="5">
        <v>0</v>
      </c>
      <c r="I170" s="5">
        <v>0</v>
      </c>
      <c r="J170" s="5">
        <f>VLOOKUP(A170,'Detail SFPR'!$A$5:$E$347,5,FALSE)</f>
        <v>1585947.2949696716</v>
      </c>
      <c r="K170" s="5">
        <f>VLOOKUP(A170,'Detail SFPR'!$A$5:$F$347,6,FALSE)</f>
        <v>218091.11</v>
      </c>
      <c r="L170" s="5">
        <f>VLOOKUP(A170,'Detail SFPR'!$A$5:$G$347,7,FALSE)</f>
        <v>217622.93213070877</v>
      </c>
      <c r="M170" s="5">
        <f>VLOOKUP(A170,'Detail SFPR'!$A$5:$H$347,8,FALSE)</f>
        <v>61853.283770316717</v>
      </c>
      <c r="N170" s="5">
        <f>VLOOKUP(A170,'Detail SFPR'!$A$5:$I$347,9,FALSE)</f>
        <v>98304.197615358076</v>
      </c>
      <c r="O170" s="5">
        <f t="shared" si="57"/>
        <v>127236.5848242801</v>
      </c>
      <c r="P170" s="5">
        <f t="shared" si="58"/>
        <v>-41089.181022999997</v>
      </c>
      <c r="Q170" s="5">
        <f t="shared" si="59"/>
        <v>49625.34256354352</v>
      </c>
      <c r="R170" s="5">
        <f t="shared" si="60"/>
        <v>41237.584289670151</v>
      </c>
      <c r="S170" s="5">
        <f t="shared" si="61"/>
        <v>65539.40855015922</v>
      </c>
      <c r="T170" s="5">
        <f t="shared" si="62"/>
        <v>1818012.4</v>
      </c>
      <c r="U170" s="5">
        <f t="shared" si="63"/>
        <v>2181818.8184860554</v>
      </c>
      <c r="V170" s="5">
        <f t="shared" si="64"/>
        <v>242549.73920465299</v>
      </c>
      <c r="W170" s="5">
        <f t="shared" si="47"/>
        <v>2060562.139204653</v>
      </c>
      <c r="X170" s="5">
        <f>VLOOKUP(A170,'Detail SFPR'!$A$5:$M$347,13,FALSE)</f>
        <v>0</v>
      </c>
      <c r="Y170" s="5">
        <f>VLOOKUP(A170,'Detail SFPR'!A:W,23,FALSE)</f>
        <v>122612.11235</v>
      </c>
      <c r="Z170" s="5">
        <f>VLOOKUP(A170,'Detail SFPR'!$A$5:$S$347,19,FALSE)</f>
        <v>0</v>
      </c>
      <c r="AA170" s="5">
        <f>VLOOKUP(A170,'Detail SFPR'!$A$5:$T$347,20,FALSE)</f>
        <v>187108.92284080759</v>
      </c>
      <c r="AB170" s="5">
        <f t="shared" si="65"/>
        <v>2370283.1743954606</v>
      </c>
      <c r="AC170" s="5">
        <v>0</v>
      </c>
      <c r="AD170" s="5">
        <v>0</v>
      </c>
      <c r="AE170" s="5">
        <f t="shared" si="48"/>
        <v>0</v>
      </c>
      <c r="AF170" s="5">
        <f t="shared" si="49"/>
        <v>2370283.1743954606</v>
      </c>
      <c r="AG170" s="5">
        <f t="shared" si="50"/>
        <v>1522338.5448242801</v>
      </c>
      <c r="AH170">
        <v>0</v>
      </c>
      <c r="AI170" s="5">
        <f t="shared" si="51"/>
        <v>1522338.5448242801</v>
      </c>
      <c r="AJ170" s="5">
        <f t="shared" si="52"/>
        <v>238632.61897700001</v>
      </c>
      <c r="AK170" s="5">
        <f t="shared" si="53"/>
        <v>192813.98256354354</v>
      </c>
      <c r="AL170" s="5">
        <f t="shared" si="54"/>
        <v>41237.584289670151</v>
      </c>
      <c r="AM170" s="5">
        <f t="shared" si="55"/>
        <v>65539.40855015922</v>
      </c>
      <c r="AN170" s="5">
        <f t="shared" si="56"/>
        <v>2060562.1392046532</v>
      </c>
      <c r="AO170" s="5">
        <f>VLOOKUP(A170,'Base Cost'!$A$5:$AF$348,32,FALSE)</f>
        <v>75666.64701139454</v>
      </c>
    </row>
    <row r="171" spans="1:41" x14ac:dyDescent="0.25">
      <c r="A171" t="s">
        <v>435</v>
      </c>
      <c r="B171" t="s">
        <v>436</v>
      </c>
      <c r="C171" t="s">
        <v>140</v>
      </c>
      <c r="D171" s="12" t="s">
        <v>2051</v>
      </c>
      <c r="E171" s="5">
        <v>4002499.88</v>
      </c>
      <c r="F171" s="5">
        <v>157988.45000000001</v>
      </c>
      <c r="G171" s="5">
        <v>99868.53</v>
      </c>
      <c r="H171" s="5">
        <v>0</v>
      </c>
      <c r="I171" s="5">
        <v>1143981.5</v>
      </c>
      <c r="J171" s="5">
        <f>VLOOKUP(A171,'Detail SFPR'!$A$5:$E$347,5,FALSE)</f>
        <v>5627081.9980582157</v>
      </c>
      <c r="K171" s="5">
        <f>VLOOKUP(A171,'Detail SFPR'!$A$5:$F$347,6,FALSE)</f>
        <v>365827.01773199998</v>
      </c>
      <c r="L171" s="5">
        <f>VLOOKUP(A171,'Detail SFPR'!$A$5:$G$347,7,FALSE)</f>
        <v>37987.796619883607</v>
      </c>
      <c r="M171" s="5">
        <f>VLOOKUP(A171,'Detail SFPR'!$A$5:$H$347,8,FALSE)</f>
        <v>867.84153300000014</v>
      </c>
      <c r="N171" s="5">
        <f>VLOOKUP(A171,'Detail SFPR'!$A$5:$I$347,9,FALSE)</f>
        <v>1799561.6841800159</v>
      </c>
      <c r="O171" s="5">
        <f t="shared" si="57"/>
        <v>1083108.8981094125</v>
      </c>
      <c r="P171" s="5">
        <f t="shared" si="58"/>
        <v>138565.97310692436</v>
      </c>
      <c r="Q171" s="5">
        <f t="shared" si="59"/>
        <v>-41255.884944523597</v>
      </c>
      <c r="R171" s="5">
        <f t="shared" si="60"/>
        <v>578.5899500511</v>
      </c>
      <c r="S171" s="5">
        <f t="shared" si="61"/>
        <v>437075.30879281659</v>
      </c>
      <c r="T171" s="5">
        <f t="shared" si="62"/>
        <v>5404338.3600000003</v>
      </c>
      <c r="U171" s="5">
        <f t="shared" si="63"/>
        <v>7831326.3381231148</v>
      </c>
      <c r="V171" s="5">
        <f t="shared" si="64"/>
        <v>1618072.8850146811</v>
      </c>
      <c r="W171" s="5">
        <f t="shared" si="47"/>
        <v>7022411.2450146815</v>
      </c>
      <c r="X171" s="5">
        <f>VLOOKUP(A171,'Detail SFPR'!$A$5:$M$347,13,FALSE)</f>
        <v>0</v>
      </c>
      <c r="Y171" s="5">
        <f>VLOOKUP(A171,'Detail SFPR'!A:W,23,FALSE)</f>
        <v>0</v>
      </c>
      <c r="Z171" s="5">
        <f>VLOOKUP(A171,'Detail SFPR'!$A$5:$S$347,19,FALSE)</f>
        <v>0</v>
      </c>
      <c r="AA171" s="5">
        <f>VLOOKUP(A171,'Detail SFPR'!$A$5:$T$347,20,FALSE)</f>
        <v>656060.76721526065</v>
      </c>
      <c r="AB171" s="5">
        <f t="shared" si="65"/>
        <v>7678472.0122299418</v>
      </c>
      <c r="AC171" s="5">
        <v>0</v>
      </c>
      <c r="AD171" s="5">
        <v>0</v>
      </c>
      <c r="AE171" s="5">
        <f t="shared" si="48"/>
        <v>0</v>
      </c>
      <c r="AF171" s="5">
        <f t="shared" si="49"/>
        <v>7678472.0122299418</v>
      </c>
      <c r="AG171" s="5">
        <f t="shared" si="50"/>
        <v>5085608.7781094126</v>
      </c>
      <c r="AH171">
        <v>0</v>
      </c>
      <c r="AI171" s="5">
        <f t="shared" si="51"/>
        <v>5085608.7781094126</v>
      </c>
      <c r="AJ171" s="5">
        <f t="shared" si="52"/>
        <v>296554.4231069244</v>
      </c>
      <c r="AK171" s="5">
        <f t="shared" si="53"/>
        <v>58612.645055476401</v>
      </c>
      <c r="AL171" s="5">
        <f t="shared" si="54"/>
        <v>578.5899500511</v>
      </c>
      <c r="AM171" s="5">
        <f t="shared" si="55"/>
        <v>1581056.8087928165</v>
      </c>
      <c r="AN171" s="5">
        <f t="shared" si="56"/>
        <v>7022411.2450146815</v>
      </c>
      <c r="AO171" s="5">
        <f>VLOOKUP(A171,'Base Cost'!$A$5:$AF$348,32,FALSE)</f>
        <v>249799.33030392448</v>
      </c>
    </row>
    <row r="172" spans="1:41" x14ac:dyDescent="0.25">
      <c r="A172" t="s">
        <v>437</v>
      </c>
      <c r="B172" t="s">
        <v>1940</v>
      </c>
      <c r="C172" t="s">
        <v>196</v>
      </c>
      <c r="D172" s="12" t="s">
        <v>1088</v>
      </c>
      <c r="E172" s="5">
        <v>348112.73</v>
      </c>
      <c r="F172" s="5">
        <v>130047.09</v>
      </c>
      <c r="G172" s="5">
        <v>6661.32</v>
      </c>
      <c r="H172" s="5">
        <v>1136</v>
      </c>
      <c r="I172" s="5">
        <v>0</v>
      </c>
      <c r="J172" s="5">
        <f>VLOOKUP(A172,'Detail SFPR'!$A$5:$E$347,5,FALSE)</f>
        <v>409083.40236106812</v>
      </c>
      <c r="K172" s="5">
        <f>VLOOKUP(A172,'Detail SFPR'!$A$5:$F$347,6,FALSE)</f>
        <v>94403.609999999986</v>
      </c>
      <c r="L172" s="5">
        <f>VLOOKUP(A172,'Detail SFPR'!$A$5:$G$347,7,FALSE)</f>
        <v>9719.0327534625394</v>
      </c>
      <c r="M172" s="5">
        <f>VLOOKUP(A172,'Detail SFPR'!$A$5:$H$347,8,FALSE)</f>
        <v>292.05341387107603</v>
      </c>
      <c r="N172" s="5">
        <f>VLOOKUP(A172,'Detail SFPR'!$A$5:$I$347,9,FALSE)</f>
        <v>64786.205948717958</v>
      </c>
      <c r="O172" s="5">
        <f t="shared" si="57"/>
        <v>40649.147263124127</v>
      </c>
      <c r="P172" s="5">
        <f t="shared" si="58"/>
        <v>-23763.508116000005</v>
      </c>
      <c r="Q172" s="5">
        <f t="shared" si="59"/>
        <v>2038.5770927334752</v>
      </c>
      <c r="R172" s="5">
        <f t="shared" si="60"/>
        <v>-562.65918897215363</v>
      </c>
      <c r="S172" s="5">
        <f t="shared" si="61"/>
        <v>43192.963506010259</v>
      </c>
      <c r="T172" s="5">
        <f t="shared" si="62"/>
        <v>485957.13999999996</v>
      </c>
      <c r="U172" s="5">
        <f t="shared" si="63"/>
        <v>578284.3044771197</v>
      </c>
      <c r="V172" s="5">
        <f t="shared" si="64"/>
        <v>61554.520556895703</v>
      </c>
      <c r="W172" s="5">
        <f t="shared" si="47"/>
        <v>547511.66055689566</v>
      </c>
      <c r="X172" s="5">
        <f>VLOOKUP(A172,'Detail SFPR'!$A$5:$M$347,13,FALSE)</f>
        <v>0</v>
      </c>
      <c r="Y172" s="5">
        <f>VLOOKUP(A172,'Detail SFPR'!A:W,23,FALSE)</f>
        <v>29886.190749999998</v>
      </c>
      <c r="Z172" s="5">
        <f>VLOOKUP(A172,'Detail SFPR'!$A$5:$S$347,19,FALSE)</f>
        <v>0</v>
      </c>
      <c r="AA172" s="5">
        <f>VLOOKUP(A172,'Detail SFPR'!$A$5:$T$347,20,FALSE)</f>
        <v>45607.01917511176</v>
      </c>
      <c r="AB172" s="5">
        <f t="shared" si="65"/>
        <v>623004.87048200739</v>
      </c>
      <c r="AC172" s="5">
        <v>0</v>
      </c>
      <c r="AD172" s="5">
        <v>0</v>
      </c>
      <c r="AE172" s="5">
        <f t="shared" si="48"/>
        <v>0</v>
      </c>
      <c r="AF172" s="5">
        <f t="shared" si="49"/>
        <v>623004.87048200739</v>
      </c>
      <c r="AG172" s="5">
        <f t="shared" si="50"/>
        <v>388761.8772631241</v>
      </c>
      <c r="AH172">
        <v>0</v>
      </c>
      <c r="AI172" s="5">
        <f t="shared" si="51"/>
        <v>388761.8772631241</v>
      </c>
      <c r="AJ172" s="5">
        <f t="shared" si="52"/>
        <v>106283.58188399998</v>
      </c>
      <c r="AK172" s="5">
        <f t="shared" si="53"/>
        <v>8699.897092733474</v>
      </c>
      <c r="AL172" s="5">
        <f t="shared" si="54"/>
        <v>573.34081102784637</v>
      </c>
      <c r="AM172" s="5">
        <f t="shared" si="55"/>
        <v>43192.963506010259</v>
      </c>
      <c r="AN172" s="5">
        <f t="shared" si="56"/>
        <v>547511.66055689566</v>
      </c>
      <c r="AO172" s="5">
        <f>VLOOKUP(A172,'Base Cost'!$A$5:$AF$348,32,FALSE)</f>
        <v>18259.588977354906</v>
      </c>
    </row>
    <row r="173" spans="1:41" x14ac:dyDescent="0.25">
      <c r="A173" t="s">
        <v>439</v>
      </c>
      <c r="B173" t="s">
        <v>1941</v>
      </c>
      <c r="C173" t="s">
        <v>80</v>
      </c>
      <c r="D173" s="12" t="s">
        <v>1088</v>
      </c>
      <c r="E173" s="5">
        <v>2282642.12</v>
      </c>
      <c r="F173" s="5">
        <v>1242633.5900000001</v>
      </c>
      <c r="G173" s="5">
        <v>50241.97</v>
      </c>
      <c r="H173" s="5">
        <v>0</v>
      </c>
      <c r="I173" s="5">
        <v>0</v>
      </c>
      <c r="J173" s="5">
        <f>VLOOKUP(A173,'Detail SFPR'!$A$5:$E$347,5,FALSE)</f>
        <v>2763038.1410579532</v>
      </c>
      <c r="K173" s="5">
        <f>VLOOKUP(A173,'Detail SFPR'!$A$5:$F$347,6,FALSE)</f>
        <v>1556038.3393787052</v>
      </c>
      <c r="L173" s="5">
        <f>VLOOKUP(A173,'Detail SFPR'!$A$5:$G$347,7,FALSE)</f>
        <v>2742.7018435159089</v>
      </c>
      <c r="M173" s="5">
        <f>VLOOKUP(A173,'Detail SFPR'!$A$5:$H$347,8,FALSE)</f>
        <v>9.4334374637100016</v>
      </c>
      <c r="N173" s="5">
        <f>VLOOKUP(A173,'Detail SFPR'!$A$5:$I$347,9,FALSE)</f>
        <v>0</v>
      </c>
      <c r="O173" s="5">
        <f t="shared" si="57"/>
        <v>320280.02723933733</v>
      </c>
      <c r="P173" s="5">
        <f t="shared" si="58"/>
        <v>208946.94641078272</v>
      </c>
      <c r="Q173" s="5">
        <f t="shared" si="59"/>
        <v>-31667.762079927939</v>
      </c>
      <c r="R173" s="5">
        <f t="shared" si="60"/>
        <v>6.2892727570554579</v>
      </c>
      <c r="S173" s="5">
        <f t="shared" si="61"/>
        <v>0</v>
      </c>
      <c r="T173" s="5">
        <f t="shared" si="62"/>
        <v>3575517.68</v>
      </c>
      <c r="U173" s="5">
        <f t="shared" si="63"/>
        <v>4321828.6157176383</v>
      </c>
      <c r="V173" s="5">
        <f t="shared" si="64"/>
        <v>497565.5008429492</v>
      </c>
      <c r="W173" s="5">
        <f t="shared" si="47"/>
        <v>4073083.1808429495</v>
      </c>
      <c r="X173" s="5">
        <f>VLOOKUP(A173,'Detail SFPR'!$A$5:$M$347,13,FALSE)</f>
        <v>0</v>
      </c>
      <c r="Y173" s="5">
        <f>VLOOKUP(A173,'Detail SFPR'!A:W,23,FALSE)</f>
        <v>223995.3443</v>
      </c>
      <c r="Z173" s="5">
        <f>VLOOKUP(A173,'Detail SFPR'!$A$5:$S$347,19,FALSE)</f>
        <v>0</v>
      </c>
      <c r="AA173" s="5">
        <f>VLOOKUP(A173,'Detail SFPR'!$A$5:$T$347,20,FALSE)</f>
        <v>341822.08258260082</v>
      </c>
      <c r="AB173" s="5">
        <f t="shared" si="65"/>
        <v>4638900.6077255504</v>
      </c>
      <c r="AC173" s="5">
        <v>0</v>
      </c>
      <c r="AD173" s="5">
        <v>0</v>
      </c>
      <c r="AE173" s="5">
        <f t="shared" si="48"/>
        <v>0</v>
      </c>
      <c r="AF173" s="5">
        <f t="shared" si="49"/>
        <v>4638900.6077255504</v>
      </c>
      <c r="AG173" s="5">
        <f t="shared" si="50"/>
        <v>2602922.1472393377</v>
      </c>
      <c r="AH173">
        <v>0</v>
      </c>
      <c r="AI173" s="5">
        <f t="shared" si="51"/>
        <v>2602922.1472393377</v>
      </c>
      <c r="AJ173" s="5">
        <f t="shared" si="52"/>
        <v>1451580.5364107827</v>
      </c>
      <c r="AK173" s="5">
        <f t="shared" si="53"/>
        <v>18574.207920072062</v>
      </c>
      <c r="AL173" s="5">
        <f t="shared" si="54"/>
        <v>6.2892727570554579</v>
      </c>
      <c r="AM173" s="5">
        <f t="shared" si="55"/>
        <v>0</v>
      </c>
      <c r="AN173" s="5">
        <f t="shared" si="56"/>
        <v>4073083.1808429495</v>
      </c>
      <c r="AO173" s="5">
        <f>VLOOKUP(A173,'Base Cost'!$A$5:$AF$348,32,FALSE)</f>
        <v>135663.1548771227</v>
      </c>
    </row>
    <row r="174" spans="1:41" x14ac:dyDescent="0.25">
      <c r="A174" t="s">
        <v>441</v>
      </c>
      <c r="B174" t="s">
        <v>442</v>
      </c>
      <c r="C174" t="s">
        <v>68</v>
      </c>
      <c r="D174" s="12" t="s">
        <v>1088</v>
      </c>
      <c r="E174" s="5">
        <v>713042.64</v>
      </c>
      <c r="F174" s="5">
        <v>35176.89</v>
      </c>
      <c r="G174" s="5">
        <v>56251.1</v>
      </c>
      <c r="H174" s="5">
        <v>0</v>
      </c>
      <c r="I174" s="5">
        <v>0</v>
      </c>
      <c r="J174" s="5">
        <f>VLOOKUP(A174,'Detail SFPR'!$A$5:$E$347,5,FALSE)</f>
        <v>837230.23881259328</v>
      </c>
      <c r="K174" s="5">
        <f>VLOOKUP(A174,'Detail SFPR'!$A$5:$F$347,6,FALSE)</f>
        <v>7099.32</v>
      </c>
      <c r="L174" s="5">
        <f>VLOOKUP(A174,'Detail SFPR'!$A$5:$G$347,7,FALSE)</f>
        <v>6510.2341266972817</v>
      </c>
      <c r="M174" s="5">
        <f>VLOOKUP(A174,'Detail SFPR'!$A$5:$H$347,8,FALSE)</f>
        <v>0</v>
      </c>
      <c r="N174" s="5">
        <f>VLOOKUP(A174,'Detail SFPR'!$A$5:$I$347,9,FALSE)</f>
        <v>0</v>
      </c>
      <c r="O174" s="5">
        <f t="shared" si="57"/>
        <v>82795.872128355928</v>
      </c>
      <c r="P174" s="5">
        <f t="shared" si="58"/>
        <v>-18719.315918999997</v>
      </c>
      <c r="Q174" s="5">
        <f t="shared" si="59"/>
        <v>-33162.235277730921</v>
      </c>
      <c r="R174" s="5">
        <f t="shared" si="60"/>
        <v>0</v>
      </c>
      <c r="S174" s="5">
        <f t="shared" si="61"/>
        <v>0</v>
      </c>
      <c r="T174" s="5">
        <f t="shared" si="62"/>
        <v>804470.63</v>
      </c>
      <c r="U174" s="5">
        <f t="shared" si="63"/>
        <v>850839.79293929052</v>
      </c>
      <c r="V174" s="5">
        <f t="shared" si="64"/>
        <v>30914.320931625007</v>
      </c>
      <c r="W174" s="5">
        <f t="shared" si="47"/>
        <v>835384.95093162498</v>
      </c>
      <c r="X174" s="5">
        <f>VLOOKUP(A174,'Detail SFPR'!$A$5:$M$347,13,FALSE)</f>
        <v>0</v>
      </c>
      <c r="Y174" s="5">
        <f>VLOOKUP(A174,'Detail SFPR'!A:W,23,FALSE)</f>
        <v>65973.190400000007</v>
      </c>
      <c r="Z174" s="5">
        <f>VLOOKUP(A174,'Detail SFPR'!$A$5:$S$347,19,FALSE)</f>
        <v>0</v>
      </c>
      <c r="AA174" s="5">
        <f>VLOOKUP(A174,'Detail SFPR'!$A$5:$T$347,20,FALSE)</f>
        <v>100676.61632709413</v>
      </c>
      <c r="AB174" s="5">
        <f t="shared" si="65"/>
        <v>1002034.7576587191</v>
      </c>
      <c r="AC174" s="5">
        <v>0</v>
      </c>
      <c r="AD174" s="5">
        <v>0</v>
      </c>
      <c r="AE174" s="5">
        <f t="shared" si="48"/>
        <v>0</v>
      </c>
      <c r="AF174" s="5">
        <f t="shared" si="49"/>
        <v>1002034.7576587191</v>
      </c>
      <c r="AG174" s="5">
        <f t="shared" si="50"/>
        <v>795838.51212835591</v>
      </c>
      <c r="AH174">
        <v>0</v>
      </c>
      <c r="AI174" s="5">
        <f t="shared" si="51"/>
        <v>795838.51212835591</v>
      </c>
      <c r="AJ174" s="5">
        <f t="shared" si="52"/>
        <v>16457.574081000002</v>
      </c>
      <c r="AK174" s="5">
        <f t="shared" si="53"/>
        <v>23088.864722269078</v>
      </c>
      <c r="AL174" s="5">
        <f t="shared" si="54"/>
        <v>0</v>
      </c>
      <c r="AM174" s="5">
        <f t="shared" si="55"/>
        <v>0</v>
      </c>
      <c r="AN174" s="5">
        <f t="shared" si="56"/>
        <v>835384.95093162509</v>
      </c>
      <c r="AO174" s="5">
        <f>VLOOKUP(A174,'Base Cost'!$A$5:$AF$348,32,FALSE)</f>
        <v>40317.737665383851</v>
      </c>
    </row>
    <row r="175" spans="1:41" x14ac:dyDescent="0.25">
      <c r="A175" t="s">
        <v>443</v>
      </c>
      <c r="B175" t="s">
        <v>444</v>
      </c>
      <c r="C175" t="s">
        <v>80</v>
      </c>
      <c r="D175" s="12" t="s">
        <v>1088</v>
      </c>
      <c r="E175" s="5">
        <v>2369135.9700000002</v>
      </c>
      <c r="F175" s="5">
        <v>456037.88</v>
      </c>
      <c r="G175" s="5">
        <v>377381.94</v>
      </c>
      <c r="H175" s="5">
        <v>37303.360000000001</v>
      </c>
      <c r="I175" s="5">
        <v>0</v>
      </c>
      <c r="J175" s="5">
        <f>VLOOKUP(A175,'Detail SFPR'!$A$5:$E$347,5,FALSE)</f>
        <v>2066179.6788941538</v>
      </c>
      <c r="K175" s="5">
        <f>VLOOKUP(A175,'Detail SFPR'!$A$5:$F$347,6,FALSE)</f>
        <v>312520.47738492326</v>
      </c>
      <c r="L175" s="5">
        <f>VLOOKUP(A175,'Detail SFPR'!$A$5:$G$347,7,FALSE)</f>
        <v>295130.58368262334</v>
      </c>
      <c r="M175" s="5">
        <f>VLOOKUP(A175,'Detail SFPR'!$A$5:$H$347,8,FALSE)</f>
        <v>30323.45745358686</v>
      </c>
      <c r="N175" s="5">
        <f>VLOOKUP(A175,'Detail SFPR'!$A$5:$I$347,9,FALSE)</f>
        <v>0</v>
      </c>
      <c r="O175" s="5">
        <f t="shared" si="57"/>
        <v>-201980.95928026779</v>
      </c>
      <c r="P175" s="5">
        <f t="shared" si="58"/>
        <v>-95683.052323471667</v>
      </c>
      <c r="Q175" s="5">
        <f t="shared" si="59"/>
        <v>-54836.979256795013</v>
      </c>
      <c r="R175" s="5">
        <f t="shared" si="60"/>
        <v>-4653.5010276936409</v>
      </c>
      <c r="S175" s="5">
        <f t="shared" si="61"/>
        <v>0</v>
      </c>
      <c r="T175" s="5">
        <f t="shared" si="62"/>
        <v>3239859.15</v>
      </c>
      <c r="U175" s="5">
        <f t="shared" si="63"/>
        <v>2704154.1974152867</v>
      </c>
      <c r="V175" s="5">
        <f t="shared" si="64"/>
        <v>-357154.49188822811</v>
      </c>
      <c r="W175" s="5">
        <f t="shared" si="47"/>
        <v>2704154.1974152867</v>
      </c>
      <c r="X175" s="5">
        <f>VLOOKUP(A175,'Detail SFPR'!$A$5:$M$347,13,FALSE)</f>
        <v>0</v>
      </c>
      <c r="Y175" s="5">
        <f>VLOOKUP(A175,'Detail SFPR'!A:W,23,FALSE)</f>
        <v>164770.788</v>
      </c>
      <c r="Z175" s="5">
        <f>VLOOKUP(A175,'Detail SFPR'!$A$5:$S$347,19,FALSE)</f>
        <v>0</v>
      </c>
      <c r="AA175" s="5">
        <f>VLOOKUP(A175,'Detail SFPR'!$A$5:$T$347,20,FALSE)</f>
        <v>251444.03817386046</v>
      </c>
      <c r="AB175" s="5">
        <f t="shared" si="65"/>
        <v>3120369.0235891473</v>
      </c>
      <c r="AC175" s="5">
        <v>0</v>
      </c>
      <c r="AD175" s="5">
        <v>0</v>
      </c>
      <c r="AE175" s="5">
        <f t="shared" si="48"/>
        <v>0</v>
      </c>
      <c r="AF175" s="5">
        <f t="shared" si="49"/>
        <v>3120369.0235891473</v>
      </c>
      <c r="AG175" s="5">
        <f t="shared" si="50"/>
        <v>2066179.6788941538</v>
      </c>
      <c r="AH175">
        <v>0</v>
      </c>
      <c r="AI175" s="5">
        <f t="shared" si="51"/>
        <v>2066179.6788941538</v>
      </c>
      <c r="AJ175" s="5">
        <f t="shared" si="52"/>
        <v>312520.47738492326</v>
      </c>
      <c r="AK175" s="5">
        <f t="shared" si="53"/>
        <v>295130.58368262334</v>
      </c>
      <c r="AL175" s="5">
        <f t="shared" si="54"/>
        <v>30323.45745358686</v>
      </c>
      <c r="AM175" s="5">
        <f t="shared" si="55"/>
        <v>0</v>
      </c>
      <c r="AN175" s="5">
        <f t="shared" si="56"/>
        <v>2704154.1974152867</v>
      </c>
      <c r="AO175" s="5">
        <f>VLOOKUP(A175,'Base Cost'!$A$5:$AF$348,32,FALSE)</f>
        <v>105932.40707280001</v>
      </c>
    </row>
    <row r="176" spans="1:41" x14ac:dyDescent="0.25">
      <c r="A176" t="s">
        <v>445</v>
      </c>
      <c r="B176" t="s">
        <v>1942</v>
      </c>
      <c r="C176" t="s">
        <v>98</v>
      </c>
      <c r="D176" s="12" t="s">
        <v>1088</v>
      </c>
      <c r="E176" s="5">
        <v>1002553.4</v>
      </c>
      <c r="F176" s="5">
        <v>72809.62</v>
      </c>
      <c r="G176" s="5">
        <v>143457.4</v>
      </c>
      <c r="H176" s="5">
        <v>0</v>
      </c>
      <c r="I176" s="5">
        <v>0</v>
      </c>
      <c r="J176" s="5">
        <f>VLOOKUP(A176,'Detail SFPR'!$A$5:$E$347,5,FALSE)</f>
        <v>668110.3729703303</v>
      </c>
      <c r="K176" s="5">
        <f>VLOOKUP(A176,'Detail SFPR'!$A$5:$F$347,6,FALSE)</f>
        <v>37598.21</v>
      </c>
      <c r="L176" s="5">
        <f>VLOOKUP(A176,'Detail SFPR'!$A$5:$G$347,7,FALSE)</f>
        <v>88422.420616849704</v>
      </c>
      <c r="M176" s="5">
        <f>VLOOKUP(A176,'Detail SFPR'!$A$5:$H$347,8,FALSE)</f>
        <v>2599.4037940000003</v>
      </c>
      <c r="N176" s="5">
        <f>VLOOKUP(A176,'Detail SFPR'!$A$5:$I$347,9,FALSE)</f>
        <v>0</v>
      </c>
      <c r="O176" s="5">
        <f t="shared" si="57"/>
        <v>-222973.16612068081</v>
      </c>
      <c r="P176" s="5">
        <f t="shared" si="58"/>
        <v>-23475.447046999998</v>
      </c>
      <c r="Q176" s="5">
        <f t="shared" si="59"/>
        <v>-36691.820754746295</v>
      </c>
      <c r="R176" s="5">
        <f t="shared" si="60"/>
        <v>1733.0225094598002</v>
      </c>
      <c r="S176" s="5">
        <f t="shared" si="61"/>
        <v>0</v>
      </c>
      <c r="T176" s="5">
        <f t="shared" si="62"/>
        <v>1218820.42</v>
      </c>
      <c r="U176" s="5">
        <f t="shared" si="63"/>
        <v>796730.40738117998</v>
      </c>
      <c r="V176" s="5">
        <f t="shared" si="64"/>
        <v>-281407.41141296731</v>
      </c>
      <c r="W176" s="5">
        <f t="shared" si="47"/>
        <v>796730.40738117998</v>
      </c>
      <c r="X176" s="5">
        <f>VLOOKUP(A176,'Detail SFPR'!$A$5:$M$347,13,FALSE)</f>
        <v>0</v>
      </c>
      <c r="Y176" s="5">
        <f>VLOOKUP(A176,'Detail SFPR'!A:W,23,FALSE)</f>
        <v>52835.270150000004</v>
      </c>
      <c r="Z176" s="5">
        <f>VLOOKUP(A176,'Detail SFPR'!$A$5:$S$347,19,FALSE)</f>
        <v>0</v>
      </c>
      <c r="AA176" s="5">
        <f>VLOOKUP(A176,'Detail SFPR'!$A$5:$T$347,20,FALSE)</f>
        <v>80627.845783700628</v>
      </c>
      <c r="AB176" s="5">
        <f t="shared" si="65"/>
        <v>930193.52331488056</v>
      </c>
      <c r="AC176" s="5">
        <v>0</v>
      </c>
      <c r="AD176" s="5">
        <v>0</v>
      </c>
      <c r="AE176" s="5">
        <f t="shared" si="48"/>
        <v>0</v>
      </c>
      <c r="AF176" s="5">
        <f t="shared" si="49"/>
        <v>930193.52331488056</v>
      </c>
      <c r="AG176" s="5">
        <f t="shared" si="50"/>
        <v>668110.3729703303</v>
      </c>
      <c r="AH176">
        <v>0</v>
      </c>
      <c r="AI176" s="5">
        <f t="shared" si="51"/>
        <v>668110.3729703303</v>
      </c>
      <c r="AJ176" s="5">
        <f t="shared" si="52"/>
        <v>37598.21</v>
      </c>
      <c r="AK176" s="5">
        <f t="shared" si="53"/>
        <v>88422.420616849704</v>
      </c>
      <c r="AL176" s="5">
        <f t="shared" si="54"/>
        <v>2599.4037940000003</v>
      </c>
      <c r="AM176" s="5">
        <f t="shared" si="55"/>
        <v>0</v>
      </c>
      <c r="AN176" s="5">
        <f t="shared" si="56"/>
        <v>796730.40738117998</v>
      </c>
      <c r="AO176" s="5">
        <f>VLOOKUP(A176,'Base Cost'!$A$5:$AF$348,32,FALSE)</f>
        <v>33968.201604590002</v>
      </c>
    </row>
    <row r="177" spans="1:41" x14ac:dyDescent="0.25">
      <c r="A177" t="s">
        <v>447</v>
      </c>
      <c r="B177" t="s">
        <v>448</v>
      </c>
      <c r="C177" t="s">
        <v>93</v>
      </c>
      <c r="D177" s="12" t="s">
        <v>1088</v>
      </c>
      <c r="E177" s="5">
        <v>463243.16</v>
      </c>
      <c r="F177" s="5">
        <v>152252.87</v>
      </c>
      <c r="G177" s="5">
        <v>57484.65</v>
      </c>
      <c r="H177" s="5">
        <v>0</v>
      </c>
      <c r="I177" s="5">
        <v>172226.9</v>
      </c>
      <c r="J177" s="5">
        <f>VLOOKUP(A177,'Detail SFPR'!$A$5:$E$347,5,FALSE)</f>
        <v>964054.89181186957</v>
      </c>
      <c r="K177" s="5">
        <f>VLOOKUP(A177,'Detail SFPR'!$A$5:$F$347,6,FALSE)</f>
        <v>171746.18</v>
      </c>
      <c r="L177" s="5">
        <f>VLOOKUP(A177,'Detail SFPR'!$A$5:$G$347,7,FALSE)</f>
        <v>133049.72843333337</v>
      </c>
      <c r="M177" s="5">
        <f>VLOOKUP(A177,'Detail SFPR'!$A$5:$H$347,8,FALSE)</f>
        <v>0</v>
      </c>
      <c r="N177" s="5">
        <f>VLOOKUP(A177,'Detail SFPR'!$A$5:$I$347,9,FALSE)</f>
        <v>292530.41432128928</v>
      </c>
      <c r="O177" s="5">
        <f t="shared" si="57"/>
        <v>333891.18159897346</v>
      </c>
      <c r="P177" s="5">
        <f t="shared" si="58"/>
        <v>12996.189776999998</v>
      </c>
      <c r="Q177" s="5">
        <f t="shared" si="59"/>
        <v>50379.237791503358</v>
      </c>
      <c r="R177" s="5">
        <f t="shared" si="60"/>
        <v>0</v>
      </c>
      <c r="S177" s="5">
        <f t="shared" si="61"/>
        <v>80206.352998003567</v>
      </c>
      <c r="T177" s="5">
        <f t="shared" si="62"/>
        <v>845207.58000000007</v>
      </c>
      <c r="U177" s="5">
        <f t="shared" si="63"/>
        <v>1561381.214566492</v>
      </c>
      <c r="V177" s="5">
        <f t="shared" si="64"/>
        <v>477472.96216548036</v>
      </c>
      <c r="W177" s="5">
        <f t="shared" si="47"/>
        <v>1322680.5421654806</v>
      </c>
      <c r="X177" s="5">
        <f>VLOOKUP(A177,'Detail SFPR'!$A$5:$M$347,13,FALSE)</f>
        <v>0</v>
      </c>
      <c r="Y177" s="5">
        <f>VLOOKUP(A177,'Detail SFPR'!A:W,23,FALSE)</f>
        <v>73776.3897</v>
      </c>
      <c r="Z177" s="5">
        <f>VLOOKUP(A177,'Detail SFPR'!$A$5:$S$347,19,FALSE)</f>
        <v>0</v>
      </c>
      <c r="AA177" s="5">
        <f>VLOOKUP(A177,'Detail SFPR'!$A$5:$T$347,20,FALSE)</f>
        <v>112584.47916178203</v>
      </c>
      <c r="AB177" s="5">
        <f t="shared" si="65"/>
        <v>1509041.4110272625</v>
      </c>
      <c r="AC177" s="5">
        <v>0</v>
      </c>
      <c r="AD177" s="5">
        <v>0</v>
      </c>
      <c r="AE177" s="5">
        <f t="shared" si="48"/>
        <v>0</v>
      </c>
      <c r="AF177" s="5">
        <f t="shared" si="49"/>
        <v>1509041.4110272625</v>
      </c>
      <c r="AG177" s="5">
        <f t="shared" si="50"/>
        <v>797134.34159897338</v>
      </c>
      <c r="AH177">
        <v>0</v>
      </c>
      <c r="AI177" s="5">
        <f t="shared" si="51"/>
        <v>797134.34159897338</v>
      </c>
      <c r="AJ177" s="5">
        <f t="shared" si="52"/>
        <v>165249.05977699999</v>
      </c>
      <c r="AK177" s="5">
        <f t="shared" si="53"/>
        <v>107863.88779150337</v>
      </c>
      <c r="AL177" s="5">
        <f t="shared" si="54"/>
        <v>0</v>
      </c>
      <c r="AM177" s="5">
        <f t="shared" si="55"/>
        <v>252433.25299800356</v>
      </c>
      <c r="AN177" s="5">
        <f t="shared" si="56"/>
        <v>1322680.5421654803</v>
      </c>
      <c r="AO177" s="5">
        <f>VLOOKUP(A177,'Base Cost'!$A$5:$AF$348,32,FALSE)</f>
        <v>39218.933347148442</v>
      </c>
    </row>
    <row r="178" spans="1:41" x14ac:dyDescent="0.25">
      <c r="A178" t="s">
        <v>449</v>
      </c>
      <c r="B178" t="s">
        <v>1943</v>
      </c>
      <c r="C178" t="s">
        <v>93</v>
      </c>
      <c r="D178" s="12" t="s">
        <v>1088</v>
      </c>
      <c r="E178" s="5">
        <v>1964832.93</v>
      </c>
      <c r="F178" s="5">
        <v>158617.62</v>
      </c>
      <c r="G178" s="5">
        <v>272841.42</v>
      </c>
      <c r="H178" s="5">
        <v>6180.7</v>
      </c>
      <c r="I178" s="5">
        <v>0</v>
      </c>
      <c r="J178" s="5">
        <f>VLOOKUP(A178,'Detail SFPR'!$A$5:$E$347,5,FALSE)</f>
        <v>2363988.5550092133</v>
      </c>
      <c r="K178" s="5">
        <f>VLOOKUP(A178,'Detail SFPR'!$A$5:$F$347,6,FALSE)</f>
        <v>213277.477732</v>
      </c>
      <c r="L178" s="5">
        <f>VLOOKUP(A178,'Detail SFPR'!$A$5:$G$347,7,FALSE)</f>
        <v>337684.79735299124</v>
      </c>
      <c r="M178" s="5">
        <f>VLOOKUP(A178,'Detail SFPR'!$A$5:$H$347,8,FALSE)</f>
        <v>8063.1287444065301</v>
      </c>
      <c r="N178" s="5">
        <f>VLOOKUP(A178,'Detail SFPR'!$A$5:$I$347,9,FALSE)</f>
        <v>0</v>
      </c>
      <c r="O178" s="5">
        <f t="shared" si="57"/>
        <v>266117.0551936425</v>
      </c>
      <c r="P178" s="5">
        <f t="shared" si="58"/>
        <v>36441.727149924402</v>
      </c>
      <c r="Q178" s="5">
        <f t="shared" si="59"/>
        <v>43231.079681239265</v>
      </c>
      <c r="R178" s="5">
        <f t="shared" si="60"/>
        <v>1255.0152438958337</v>
      </c>
      <c r="S178" s="5">
        <f t="shared" si="61"/>
        <v>0</v>
      </c>
      <c r="T178" s="5">
        <f t="shared" si="62"/>
        <v>2402472.67</v>
      </c>
      <c r="U178" s="5">
        <f t="shared" si="63"/>
        <v>2923013.9588386109</v>
      </c>
      <c r="V178" s="5">
        <f t="shared" si="64"/>
        <v>347044.87726870197</v>
      </c>
      <c r="W178" s="5">
        <f t="shared" si="47"/>
        <v>2749517.5472687017</v>
      </c>
      <c r="X178" s="5">
        <f>VLOOKUP(A178,'Detail SFPR'!$A$5:$M$347,13,FALSE)</f>
        <v>0</v>
      </c>
      <c r="Y178" s="5">
        <f>VLOOKUP(A178,'Detail SFPR'!A:W,23,FALSE)</f>
        <v>189500.99544999999</v>
      </c>
      <c r="Z178" s="5">
        <f>VLOOKUP(A178,'Detail SFPR'!$A$5:$S$347,19,FALSE)</f>
        <v>0</v>
      </c>
      <c r="AA178" s="5">
        <f>VLOOKUP(A178,'Detail SFPR'!$A$5:$T$347,20,FALSE)</f>
        <v>289182.90743329062</v>
      </c>
      <c r="AB178" s="5">
        <f t="shared" si="65"/>
        <v>3228201.450151992</v>
      </c>
      <c r="AC178" s="5">
        <v>0</v>
      </c>
      <c r="AD178" s="5">
        <v>0</v>
      </c>
      <c r="AE178" s="5">
        <f t="shared" si="48"/>
        <v>0</v>
      </c>
      <c r="AF178" s="5">
        <f t="shared" si="49"/>
        <v>3228201.450151992</v>
      </c>
      <c r="AG178" s="5">
        <f t="shared" si="50"/>
        <v>2230949.9851936423</v>
      </c>
      <c r="AH178">
        <v>0</v>
      </c>
      <c r="AI178" s="5">
        <f t="shared" si="51"/>
        <v>2230949.9851936423</v>
      </c>
      <c r="AJ178" s="5">
        <f t="shared" si="52"/>
        <v>195059.3471499244</v>
      </c>
      <c r="AK178" s="5">
        <f t="shared" si="53"/>
        <v>316072.49968123925</v>
      </c>
      <c r="AL178" s="5">
        <f t="shared" si="54"/>
        <v>7435.7152438958337</v>
      </c>
      <c r="AM178" s="5">
        <f t="shared" si="55"/>
        <v>0</v>
      </c>
      <c r="AN178" s="5">
        <f t="shared" si="56"/>
        <v>2749517.5472687022</v>
      </c>
      <c r="AO178" s="5">
        <f>VLOOKUP(A178,'Base Cost'!$A$5:$AF$348,32,FALSE)</f>
        <v>114975.30815037548</v>
      </c>
    </row>
    <row r="179" spans="1:41" x14ac:dyDescent="0.25">
      <c r="A179" t="s">
        <v>451</v>
      </c>
      <c r="B179" t="s">
        <v>1944</v>
      </c>
      <c r="C179" t="s">
        <v>68</v>
      </c>
      <c r="D179" s="12" t="s">
        <v>1088</v>
      </c>
      <c r="E179" s="5">
        <v>479973.25</v>
      </c>
      <c r="F179" s="5">
        <v>451272.99</v>
      </c>
      <c r="G179" s="5">
        <v>32921.279999999999</v>
      </c>
      <c r="H179" s="5">
        <v>0</v>
      </c>
      <c r="I179" s="5">
        <v>0</v>
      </c>
      <c r="J179" s="5">
        <f>VLOOKUP(A179,'Detail SFPR'!$A$5:$E$347,5,FALSE)</f>
        <v>517670.86355711846</v>
      </c>
      <c r="K179" s="5">
        <f>VLOOKUP(A179,'Detail SFPR'!$A$5:$F$347,6,FALSE)</f>
        <v>518403.49</v>
      </c>
      <c r="L179" s="5">
        <f>VLOOKUP(A179,'Detail SFPR'!$A$5:$G$347,7,FALSE)</f>
        <v>21127.549807301893</v>
      </c>
      <c r="M179" s="5">
        <f>VLOOKUP(A179,'Detail SFPR'!$A$5:$H$347,8,FALSE)</f>
        <v>0</v>
      </c>
      <c r="N179" s="5">
        <f>VLOOKUP(A179,'Detail SFPR'!$A$5:$I$347,9,FALSE)</f>
        <v>0</v>
      </c>
      <c r="O179" s="5">
        <f t="shared" si="57"/>
        <v>25132.998958530872</v>
      </c>
      <c r="P179" s="5">
        <f t="shared" si="58"/>
        <v>44755.904349999997</v>
      </c>
      <c r="Q179" s="5">
        <f t="shared" si="59"/>
        <v>-7862.8799194718267</v>
      </c>
      <c r="R179" s="5">
        <f t="shared" si="60"/>
        <v>0</v>
      </c>
      <c r="S179" s="5">
        <f t="shared" si="61"/>
        <v>0</v>
      </c>
      <c r="T179" s="5">
        <f t="shared" si="62"/>
        <v>964167.52</v>
      </c>
      <c r="U179" s="5">
        <f t="shared" si="63"/>
        <v>1057201.9033644204</v>
      </c>
      <c r="V179" s="5">
        <f t="shared" si="64"/>
        <v>62026.023389059032</v>
      </c>
      <c r="W179" s="5">
        <f t="shared" si="47"/>
        <v>1026193.543389059</v>
      </c>
      <c r="X179" s="5">
        <f>VLOOKUP(A179,'Detail SFPR'!$A$5:$M$347,13,FALSE)</f>
        <v>0</v>
      </c>
      <c r="Y179" s="5">
        <f>VLOOKUP(A179,'Detail SFPR'!A:W,23,FALSE)</f>
        <v>41410.760299999994</v>
      </c>
      <c r="Z179" s="5">
        <f>VLOOKUP(A179,'Detail SFPR'!$A$5:$S$347,19,FALSE)</f>
        <v>0</v>
      </c>
      <c r="AA179" s="5">
        <f>VLOOKUP(A179,'Detail SFPR'!$A$5:$T$347,20,FALSE)</f>
        <v>63193.779189074361</v>
      </c>
      <c r="AB179" s="5">
        <f t="shared" si="65"/>
        <v>1130798.0828781333</v>
      </c>
      <c r="AC179" s="5">
        <v>0</v>
      </c>
      <c r="AD179" s="5">
        <v>0</v>
      </c>
      <c r="AE179" s="5">
        <f t="shared" si="48"/>
        <v>0</v>
      </c>
      <c r="AF179" s="5">
        <f t="shared" si="49"/>
        <v>1130798.0828781333</v>
      </c>
      <c r="AG179" s="5">
        <f t="shared" si="50"/>
        <v>505106.24895853089</v>
      </c>
      <c r="AH179">
        <v>0</v>
      </c>
      <c r="AI179" s="5">
        <f t="shared" si="51"/>
        <v>505106.24895853089</v>
      </c>
      <c r="AJ179" s="5">
        <f t="shared" si="52"/>
        <v>496028.89434999996</v>
      </c>
      <c r="AK179" s="5">
        <f t="shared" si="53"/>
        <v>25058.400080528172</v>
      </c>
      <c r="AL179" s="5">
        <f t="shared" si="54"/>
        <v>0</v>
      </c>
      <c r="AM179" s="5">
        <f t="shared" si="55"/>
        <v>0</v>
      </c>
      <c r="AN179" s="5">
        <f t="shared" si="56"/>
        <v>1026193.543389059</v>
      </c>
      <c r="AO179" s="5">
        <f>VLOOKUP(A179,'Base Cost'!$A$5:$AF$348,32,FALSE)</f>
        <v>25977.110740599051</v>
      </c>
    </row>
    <row r="180" spans="1:41" x14ac:dyDescent="0.25">
      <c r="A180" t="s">
        <v>453</v>
      </c>
      <c r="B180" t="s">
        <v>454</v>
      </c>
      <c r="C180" t="s">
        <v>98</v>
      </c>
      <c r="D180" s="12" t="s">
        <v>1088</v>
      </c>
      <c r="E180" s="5">
        <v>817293.21</v>
      </c>
      <c r="F180" s="5">
        <v>73474.8</v>
      </c>
      <c r="G180" s="5">
        <v>118570.37</v>
      </c>
      <c r="H180" s="5">
        <v>3787</v>
      </c>
      <c r="I180" s="5">
        <v>0</v>
      </c>
      <c r="J180" s="5">
        <f>VLOOKUP(A180,'Detail SFPR'!$A$5:$E$347,5,FALSE)</f>
        <v>1082045.1362663086</v>
      </c>
      <c r="K180" s="5">
        <f>VLOOKUP(A180,'Detail SFPR'!$A$5:$F$347,6,FALSE)</f>
        <v>101314.79999999999</v>
      </c>
      <c r="L180" s="5">
        <f>VLOOKUP(A180,'Detail SFPR'!$A$5:$G$347,7,FALSE)</f>
        <v>155713.94411111122</v>
      </c>
      <c r="M180" s="5">
        <f>VLOOKUP(A180,'Detail SFPR'!$A$5:$H$347,8,FALSE)</f>
        <v>0</v>
      </c>
      <c r="N180" s="5">
        <f>VLOOKUP(A180,'Detail SFPR'!$A$5:$I$347,9,FALSE)</f>
        <v>0</v>
      </c>
      <c r="O180" s="5">
        <f t="shared" si="57"/>
        <v>176510.10924174797</v>
      </c>
      <c r="P180" s="5">
        <f t="shared" si="58"/>
        <v>18560.927999999989</v>
      </c>
      <c r="Q180" s="5">
        <f t="shared" si="59"/>
        <v>24763.620859877854</v>
      </c>
      <c r="R180" s="5">
        <f t="shared" si="60"/>
        <v>-2524.7928999999999</v>
      </c>
      <c r="S180" s="5">
        <f t="shared" si="61"/>
        <v>0</v>
      </c>
      <c r="T180" s="5">
        <f t="shared" si="62"/>
        <v>1013125.38</v>
      </c>
      <c r="U180" s="5">
        <f t="shared" si="63"/>
        <v>1339073.8803774198</v>
      </c>
      <c r="V180" s="5">
        <f t="shared" si="64"/>
        <v>217309.8652016258</v>
      </c>
      <c r="W180" s="5">
        <f t="shared" si="47"/>
        <v>1230435.2452016259</v>
      </c>
      <c r="X180" s="5">
        <f>VLOOKUP(A180,'Detail SFPR'!$A$5:$M$347,13,FALSE)</f>
        <v>0</v>
      </c>
      <c r="Y180" s="5">
        <f>VLOOKUP(A180,'Detail SFPR'!A:W,23,FALSE)</f>
        <v>86343.750999999989</v>
      </c>
      <c r="Z180" s="5">
        <f>VLOOKUP(A180,'Detail SFPR'!$A$5:$S$347,19,FALSE)</f>
        <v>0</v>
      </c>
      <c r="AA180" s="5">
        <f>VLOOKUP(A180,'Detail SFPR'!$A$5:$T$347,20,FALSE)</f>
        <v>131762.56353473468</v>
      </c>
      <c r="AB180" s="5">
        <f t="shared" si="65"/>
        <v>1448541.5597363606</v>
      </c>
      <c r="AC180" s="5">
        <v>0</v>
      </c>
      <c r="AD180" s="5">
        <v>0</v>
      </c>
      <c r="AE180" s="5">
        <f t="shared" si="48"/>
        <v>0</v>
      </c>
      <c r="AF180" s="5">
        <f t="shared" si="49"/>
        <v>1448541.5597363606</v>
      </c>
      <c r="AG180" s="5">
        <f t="shared" si="50"/>
        <v>993803.31924174796</v>
      </c>
      <c r="AH180">
        <v>0</v>
      </c>
      <c r="AI180" s="5">
        <f t="shared" si="51"/>
        <v>993803.31924174796</v>
      </c>
      <c r="AJ180" s="5">
        <f t="shared" si="52"/>
        <v>92035.727999999988</v>
      </c>
      <c r="AK180" s="5">
        <f t="shared" si="53"/>
        <v>143333.99085987784</v>
      </c>
      <c r="AL180" s="5">
        <f t="shared" si="54"/>
        <v>1262.2071000000001</v>
      </c>
      <c r="AM180" s="5">
        <f t="shared" si="55"/>
        <v>0</v>
      </c>
      <c r="AN180" s="5">
        <f t="shared" si="56"/>
        <v>1230435.2452016256</v>
      </c>
      <c r="AO180" s="5">
        <f>VLOOKUP(A180,'Base Cost'!$A$5:$AF$348,32,FALSE)</f>
        <v>50984.081461748043</v>
      </c>
    </row>
    <row r="181" spans="1:41" x14ac:dyDescent="0.25">
      <c r="A181" t="s">
        <v>455</v>
      </c>
      <c r="B181" t="s">
        <v>1945</v>
      </c>
      <c r="C181" t="s">
        <v>93</v>
      </c>
      <c r="D181" s="12" t="s">
        <v>1088</v>
      </c>
      <c r="E181" s="5">
        <v>1460192.34</v>
      </c>
      <c r="F181" s="5">
        <v>102692.3</v>
      </c>
      <c r="G181" s="5">
        <v>209533.62</v>
      </c>
      <c r="H181" s="5">
        <v>32296.880000000001</v>
      </c>
      <c r="I181" s="5">
        <v>0</v>
      </c>
      <c r="J181" s="5">
        <f>VLOOKUP(A181,'Detail SFPR'!$A$5:$E$347,5,FALSE)</f>
        <v>2001253.1852060456</v>
      </c>
      <c r="K181" s="5">
        <f>VLOOKUP(A181,'Detail SFPR'!$A$5:$F$347,6,FALSE)</f>
        <v>156590.63</v>
      </c>
      <c r="L181" s="5">
        <f>VLOOKUP(A181,'Detail SFPR'!$A$5:$G$347,7,FALSE)</f>
        <v>263205.24707578425</v>
      </c>
      <c r="M181" s="5">
        <f>VLOOKUP(A181,'Detail SFPR'!$A$5:$H$347,8,FALSE)</f>
        <v>77100.646874113139</v>
      </c>
      <c r="N181" s="5">
        <f>VLOOKUP(A181,'Detail SFPR'!$A$5:$I$347,9,FALSE)</f>
        <v>0</v>
      </c>
      <c r="O181" s="5">
        <f t="shared" si="57"/>
        <v>360725.26549887052</v>
      </c>
      <c r="P181" s="5">
        <f t="shared" si="58"/>
        <v>35934.016610999999</v>
      </c>
      <c r="Q181" s="5">
        <f t="shared" si="59"/>
        <v>35782.873771425366</v>
      </c>
      <c r="R181" s="5">
        <f t="shared" si="60"/>
        <v>29870.671374971225</v>
      </c>
      <c r="S181" s="5">
        <f t="shared" si="61"/>
        <v>0</v>
      </c>
      <c r="T181" s="5">
        <f t="shared" si="62"/>
        <v>1804715.1400000001</v>
      </c>
      <c r="U181" s="5">
        <f t="shared" si="63"/>
        <v>2498149.7091559432</v>
      </c>
      <c r="V181" s="5">
        <f t="shared" si="64"/>
        <v>462312.82725626713</v>
      </c>
      <c r="W181" s="5">
        <f t="shared" si="47"/>
        <v>2267027.9672562671</v>
      </c>
      <c r="X181" s="5">
        <f>VLOOKUP(A181,'Detail SFPR'!$A$5:$M$347,13,FALSE)</f>
        <v>186835.20000000001</v>
      </c>
      <c r="Y181" s="5">
        <f>VLOOKUP(A181,'Detail SFPR'!A:W,23,FALSE)</f>
        <v>158861.92854999998</v>
      </c>
      <c r="Z181" s="5">
        <f>VLOOKUP(A181,'Detail SFPR'!$A$5:$S$347,19,FALSE)</f>
        <v>0</v>
      </c>
      <c r="AA181" s="5">
        <f>VLOOKUP(A181,'Detail SFPR'!$A$5:$T$347,20,FALSE)</f>
        <v>242426.98181852046</v>
      </c>
      <c r="AB181" s="5">
        <f t="shared" si="65"/>
        <v>2855152.0776247876</v>
      </c>
      <c r="AC181" s="5">
        <v>0</v>
      </c>
      <c r="AD181" s="5">
        <v>0</v>
      </c>
      <c r="AE181" s="5">
        <f t="shared" si="48"/>
        <v>0</v>
      </c>
      <c r="AF181" s="5">
        <f t="shared" si="49"/>
        <v>2855152.0776247876</v>
      </c>
      <c r="AG181" s="5">
        <f t="shared" si="50"/>
        <v>1820917.6054988706</v>
      </c>
      <c r="AH181">
        <v>0</v>
      </c>
      <c r="AI181" s="5">
        <f t="shared" si="51"/>
        <v>1820917.6054988706</v>
      </c>
      <c r="AJ181" s="5">
        <f t="shared" si="52"/>
        <v>138626.31661099999</v>
      </c>
      <c r="AK181" s="5">
        <f t="shared" si="53"/>
        <v>245316.49377142536</v>
      </c>
      <c r="AL181" s="5">
        <f t="shared" si="54"/>
        <v>62167.551374971226</v>
      </c>
      <c r="AM181" s="5">
        <f t="shared" si="55"/>
        <v>0</v>
      </c>
      <c r="AN181" s="5">
        <f t="shared" si="56"/>
        <v>2267027.9672562676</v>
      </c>
      <c r="AO181" s="5">
        <f>VLOOKUP(A181,'Base Cost'!$A$5:$AF$348,32,FALSE)</f>
        <v>92930.165652315045</v>
      </c>
    </row>
    <row r="182" spans="1:41" x14ac:dyDescent="0.25">
      <c r="A182" t="s">
        <v>457</v>
      </c>
      <c r="B182" t="s">
        <v>1946</v>
      </c>
      <c r="C182" t="s">
        <v>80</v>
      </c>
      <c r="D182" s="12" t="s">
        <v>1088</v>
      </c>
      <c r="E182" s="5">
        <v>1328463.02</v>
      </c>
      <c r="F182" s="5">
        <v>129772.84</v>
      </c>
      <c r="G182" s="5">
        <v>212182.81</v>
      </c>
      <c r="H182" s="5">
        <v>0</v>
      </c>
      <c r="I182" s="5">
        <v>0</v>
      </c>
      <c r="J182" s="5">
        <f>VLOOKUP(A182,'Detail SFPR'!$A$5:$E$347,5,FALSE)</f>
        <v>1836311.6640021182</v>
      </c>
      <c r="K182" s="5">
        <f>VLOOKUP(A182,'Detail SFPR'!$A$5:$F$347,6,FALSE)</f>
        <v>99697.39</v>
      </c>
      <c r="L182" s="5">
        <f>VLOOKUP(A182,'Detail SFPR'!$A$5:$G$347,7,FALSE)</f>
        <v>262543.53599444445</v>
      </c>
      <c r="M182" s="5">
        <f>VLOOKUP(A182,'Detail SFPR'!$A$5:$H$347,8,FALSE)</f>
        <v>0</v>
      </c>
      <c r="N182" s="5">
        <f>VLOOKUP(A182,'Detail SFPR'!$A$5:$I$347,9,FALSE)</f>
        <v>0</v>
      </c>
      <c r="O182" s="5">
        <f t="shared" si="57"/>
        <v>338582.69095621217</v>
      </c>
      <c r="P182" s="5">
        <f t="shared" si="58"/>
        <v>-20051.302514999996</v>
      </c>
      <c r="Q182" s="5">
        <f t="shared" si="59"/>
        <v>33575.496020496117</v>
      </c>
      <c r="R182" s="5">
        <f t="shared" si="60"/>
        <v>0</v>
      </c>
      <c r="S182" s="5">
        <f t="shared" si="61"/>
        <v>0</v>
      </c>
      <c r="T182" s="5">
        <f t="shared" si="62"/>
        <v>1670418.6700000002</v>
      </c>
      <c r="U182" s="5">
        <f t="shared" si="63"/>
        <v>2198552.5899965623</v>
      </c>
      <c r="V182" s="5">
        <f t="shared" si="64"/>
        <v>352106.88446170831</v>
      </c>
      <c r="W182" s="5">
        <f t="shared" si="47"/>
        <v>2022525.5544617085</v>
      </c>
      <c r="X182" s="5">
        <f>VLOOKUP(A182,'Detail SFPR'!$A$5:$M$347,13,FALSE)</f>
        <v>0</v>
      </c>
      <c r="Y182" s="5">
        <f>VLOOKUP(A182,'Detail SFPR'!A:W,23,FALSE)</f>
        <v>145581.01285</v>
      </c>
      <c r="Z182" s="5">
        <f>VLOOKUP(A182,'Detail SFPR'!$A$5:$S$347,19,FALSE)</f>
        <v>0</v>
      </c>
      <c r="AA182" s="5">
        <f>VLOOKUP(A182,'Detail SFPR'!$A$5:$T$347,20,FALSE)</f>
        <v>222159.99690700433</v>
      </c>
      <c r="AB182" s="5">
        <f t="shared" si="65"/>
        <v>2390266.564218713</v>
      </c>
      <c r="AC182" s="5">
        <v>0</v>
      </c>
      <c r="AD182" s="5">
        <v>0</v>
      </c>
      <c r="AE182" s="5">
        <f t="shared" si="48"/>
        <v>0</v>
      </c>
      <c r="AF182" s="5">
        <f t="shared" si="49"/>
        <v>2390266.564218713</v>
      </c>
      <c r="AG182" s="5">
        <f t="shared" si="50"/>
        <v>1667045.7109562121</v>
      </c>
      <c r="AH182">
        <v>0</v>
      </c>
      <c r="AI182" s="5">
        <f t="shared" si="51"/>
        <v>1667045.7109562121</v>
      </c>
      <c r="AJ182" s="5">
        <f t="shared" si="52"/>
        <v>109721.53748500001</v>
      </c>
      <c r="AK182" s="5">
        <f t="shared" si="53"/>
        <v>245758.30602049612</v>
      </c>
      <c r="AL182" s="5">
        <f t="shared" si="54"/>
        <v>0</v>
      </c>
      <c r="AM182" s="5">
        <f t="shared" si="55"/>
        <v>0</v>
      </c>
      <c r="AN182" s="5">
        <f t="shared" si="56"/>
        <v>2022525.5544617083</v>
      </c>
      <c r="AO182" s="5">
        <f>VLOOKUP(A182,'Base Cost'!$A$5:$AF$348,32,FALSE)</f>
        <v>84967.819711085947</v>
      </c>
    </row>
    <row r="183" spans="1:41" x14ac:dyDescent="0.25">
      <c r="A183" t="s">
        <v>459</v>
      </c>
      <c r="B183" t="s">
        <v>1947</v>
      </c>
      <c r="C183" t="s">
        <v>72</v>
      </c>
      <c r="D183" s="12" t="s">
        <v>1088</v>
      </c>
      <c r="E183" s="5">
        <v>931792.84</v>
      </c>
      <c r="F183" s="5">
        <v>67728.97</v>
      </c>
      <c r="G183" s="5">
        <v>110312.42</v>
      </c>
      <c r="H183" s="5">
        <v>29690.37</v>
      </c>
      <c r="I183" s="5">
        <v>0</v>
      </c>
      <c r="J183" s="5">
        <f>VLOOKUP(A183,'Detail SFPR'!$A$5:$E$347,5,FALSE)</f>
        <v>684234.72327532247</v>
      </c>
      <c r="K183" s="5">
        <f>VLOOKUP(A183,'Detail SFPR'!$A$5:$F$347,6,FALSE)</f>
        <v>89473.450000000012</v>
      </c>
      <c r="L183" s="5">
        <f>VLOOKUP(A183,'Detail SFPR'!$A$5:$G$347,7,FALSE)</f>
        <v>97137.921127777721</v>
      </c>
      <c r="M183" s="5">
        <f>VLOOKUP(A183,'Detail SFPR'!$A$5:$H$347,8,FALSE)</f>
        <v>37236.109439959204</v>
      </c>
      <c r="N183" s="5">
        <f>VLOOKUP(A183,'Detail SFPR'!$A$5:$I$347,9,FALSE)</f>
        <v>0</v>
      </c>
      <c r="O183" s="5">
        <f t="shared" si="57"/>
        <v>-165046.99642034248</v>
      </c>
      <c r="P183" s="5">
        <f t="shared" si="58"/>
        <v>14497.044816000007</v>
      </c>
      <c r="Q183" s="5">
        <f t="shared" si="59"/>
        <v>-8783.4383981105912</v>
      </c>
      <c r="R183" s="5">
        <f t="shared" si="60"/>
        <v>5030.7444846208018</v>
      </c>
      <c r="S183" s="5">
        <f t="shared" si="61"/>
        <v>0</v>
      </c>
      <c r="T183" s="5">
        <f t="shared" si="62"/>
        <v>1139524.6000000001</v>
      </c>
      <c r="U183" s="5">
        <f t="shared" si="63"/>
        <v>908082.20384305937</v>
      </c>
      <c r="V183" s="5">
        <f t="shared" si="64"/>
        <v>-154302.64551783225</v>
      </c>
      <c r="W183" s="5">
        <f t="shared" si="47"/>
        <v>908082.20384305937</v>
      </c>
      <c r="X183" s="5">
        <f>VLOOKUP(A183,'Detail SFPR'!$A$5:$M$347,13,FALSE)</f>
        <v>70063.199999999997</v>
      </c>
      <c r="Y183" s="5">
        <f>VLOOKUP(A183,'Detail SFPR'!A:W,23,FALSE)</f>
        <v>53863.207450000009</v>
      </c>
      <c r="Z183" s="5">
        <f>VLOOKUP(A183,'Detail SFPR'!$A$5:$S$347,19,FALSE)</f>
        <v>0</v>
      </c>
      <c r="AA183" s="5">
        <f>VLOOKUP(A183,'Detail SFPR'!$A$5:$T$347,20,FALSE)</f>
        <v>82196.501907998201</v>
      </c>
      <c r="AB183" s="5">
        <f t="shared" si="65"/>
        <v>1114205.1132010575</v>
      </c>
      <c r="AC183" s="5">
        <v>0</v>
      </c>
      <c r="AD183" s="5">
        <v>0</v>
      </c>
      <c r="AE183" s="5">
        <f t="shared" si="48"/>
        <v>0</v>
      </c>
      <c r="AF183" s="5">
        <f t="shared" si="49"/>
        <v>1114205.1132010575</v>
      </c>
      <c r="AG183" s="5">
        <f t="shared" si="50"/>
        <v>684234.72327532247</v>
      </c>
      <c r="AH183">
        <v>0</v>
      </c>
      <c r="AI183" s="5">
        <f t="shared" si="51"/>
        <v>684234.72327532247</v>
      </c>
      <c r="AJ183" s="5">
        <f t="shared" si="52"/>
        <v>89473.450000000012</v>
      </c>
      <c r="AK183" s="5">
        <f t="shared" si="53"/>
        <v>97137.921127777721</v>
      </c>
      <c r="AL183" s="5">
        <f t="shared" si="54"/>
        <v>37236.109439959204</v>
      </c>
      <c r="AM183" s="5">
        <f t="shared" si="55"/>
        <v>0</v>
      </c>
      <c r="AN183" s="5">
        <f t="shared" si="56"/>
        <v>908082.20384305937</v>
      </c>
      <c r="AO183" s="5">
        <f>VLOOKUP(A183,'Base Cost'!$A$5:$AF$348,32,FALSE)</f>
        <v>34629.070401970006</v>
      </c>
    </row>
    <row r="184" spans="1:41" x14ac:dyDescent="0.25">
      <c r="A184" t="s">
        <v>461</v>
      </c>
      <c r="B184" t="s">
        <v>462</v>
      </c>
      <c r="C184" t="s">
        <v>80</v>
      </c>
      <c r="D184" s="12" t="s">
        <v>1088</v>
      </c>
      <c r="E184" s="5">
        <v>1827026.48</v>
      </c>
      <c r="F184" s="5">
        <v>151500.97</v>
      </c>
      <c r="G184" s="5">
        <v>282042.96000000002</v>
      </c>
      <c r="H184" s="5">
        <v>0</v>
      </c>
      <c r="I184" s="5">
        <v>0</v>
      </c>
      <c r="J184" s="5">
        <f>VLOOKUP(A184,'Detail SFPR'!$A$5:$E$347,5,FALSE)</f>
        <v>1980588.2274431391</v>
      </c>
      <c r="K184" s="5">
        <f>VLOOKUP(A184,'Detail SFPR'!$A$5:$F$347,6,FALSE)</f>
        <v>101255.4</v>
      </c>
      <c r="L184" s="5">
        <f>VLOOKUP(A184,'Detail SFPR'!$A$5:$G$347,7,FALSE)</f>
        <v>281337.62015000021</v>
      </c>
      <c r="M184" s="5">
        <f>VLOOKUP(A184,'Detail SFPR'!$A$5:$H$347,8,FALSE)</f>
        <v>0</v>
      </c>
      <c r="N184" s="5">
        <f>VLOOKUP(A184,'Detail SFPR'!$A$5:$I$347,9,FALSE)</f>
        <v>0</v>
      </c>
      <c r="O184" s="5">
        <f t="shared" si="57"/>
        <v>102379.61702034083</v>
      </c>
      <c r="P184" s="5">
        <f t="shared" si="58"/>
        <v>-33498.721519000006</v>
      </c>
      <c r="Q184" s="5">
        <f t="shared" si="59"/>
        <v>-470.25007799487645</v>
      </c>
      <c r="R184" s="5">
        <f t="shared" si="60"/>
        <v>0</v>
      </c>
      <c r="S184" s="5">
        <f t="shared" si="61"/>
        <v>0</v>
      </c>
      <c r="T184" s="5">
        <f t="shared" si="62"/>
        <v>2260570.41</v>
      </c>
      <c r="U184" s="5">
        <f t="shared" si="63"/>
        <v>2363181.2475931393</v>
      </c>
      <c r="V184" s="5">
        <f t="shared" si="64"/>
        <v>68410.645423345952</v>
      </c>
      <c r="W184" s="5">
        <f t="shared" si="47"/>
        <v>2328981.0554233459</v>
      </c>
      <c r="X184" s="5">
        <f>VLOOKUP(A184,'Detail SFPR'!$A$5:$M$347,13,FALSE)</f>
        <v>0</v>
      </c>
      <c r="Y184" s="5">
        <f>VLOOKUP(A184,'Detail SFPR'!A:W,23,FALSE)</f>
        <v>156002.37704999998</v>
      </c>
      <c r="Z184" s="5">
        <f>VLOOKUP(A184,'Detail SFPR'!$A$5:$S$347,19,FALSE)</f>
        <v>0</v>
      </c>
      <c r="AA184" s="5">
        <f>VLOOKUP(A184,'Detail SFPR'!$A$5:$T$347,20,FALSE)</f>
        <v>238063.2400093466</v>
      </c>
      <c r="AB184" s="5">
        <f t="shared" si="65"/>
        <v>2723046.6724826922</v>
      </c>
      <c r="AC184" s="5">
        <v>0</v>
      </c>
      <c r="AD184" s="5">
        <v>0</v>
      </c>
      <c r="AE184" s="5">
        <f t="shared" si="48"/>
        <v>0</v>
      </c>
      <c r="AF184" s="5">
        <f t="shared" si="49"/>
        <v>2723046.6724826922</v>
      </c>
      <c r="AG184" s="5">
        <f t="shared" si="50"/>
        <v>1929406.0970203409</v>
      </c>
      <c r="AH184">
        <v>0</v>
      </c>
      <c r="AI184" s="5">
        <f t="shared" si="51"/>
        <v>1929406.0970203409</v>
      </c>
      <c r="AJ184" s="5">
        <f t="shared" si="52"/>
        <v>118002.24848099999</v>
      </c>
      <c r="AK184" s="5">
        <f t="shared" si="53"/>
        <v>281572.70992200513</v>
      </c>
      <c r="AL184" s="5">
        <f t="shared" si="54"/>
        <v>0</v>
      </c>
      <c r="AM184" s="5">
        <f t="shared" si="55"/>
        <v>0</v>
      </c>
      <c r="AN184" s="5">
        <f t="shared" si="56"/>
        <v>2328981.0554233459</v>
      </c>
      <c r="AO184" s="5">
        <f>VLOOKUP(A184,'Base Cost'!$A$5:$AF$348,32,FALSE)</f>
        <v>97703.313195047755</v>
      </c>
    </row>
    <row r="185" spans="1:41" x14ac:dyDescent="0.25">
      <c r="A185" t="s">
        <v>463</v>
      </c>
      <c r="B185" t="s">
        <v>464</v>
      </c>
      <c r="C185" t="s">
        <v>68</v>
      </c>
      <c r="D185" s="12" t="s">
        <v>1088</v>
      </c>
      <c r="E185" s="5">
        <v>2301259.5099999998</v>
      </c>
      <c r="F185" s="5">
        <v>865265.88</v>
      </c>
      <c r="G185" s="5">
        <v>278460.92</v>
      </c>
      <c r="H185" s="5">
        <v>0</v>
      </c>
      <c r="I185" s="5">
        <v>0</v>
      </c>
      <c r="J185" s="5">
        <f>VLOOKUP(A185,'Detail SFPR'!$A$5:$E$347,5,FALSE)</f>
        <v>2698364.5117661613</v>
      </c>
      <c r="K185" s="5">
        <f>VLOOKUP(A185,'Detail SFPR'!$A$5:$F$347,6,FALSE)</f>
        <v>1118379.69</v>
      </c>
      <c r="L185" s="5">
        <f>VLOOKUP(A185,'Detail SFPR'!$A$5:$G$347,7,FALSE)</f>
        <v>380715.73684299603</v>
      </c>
      <c r="M185" s="5">
        <f>VLOOKUP(A185,'Detail SFPR'!$A$5:$H$347,8,FALSE)</f>
        <v>0</v>
      </c>
      <c r="N185" s="5">
        <f>VLOOKUP(A185,'Detail SFPR'!$A$5:$I$347,9,FALSE)</f>
        <v>0</v>
      </c>
      <c r="O185" s="5">
        <f t="shared" si="57"/>
        <v>264749.9046774999</v>
      </c>
      <c r="P185" s="5">
        <f t="shared" si="58"/>
        <v>168750.97712699996</v>
      </c>
      <c r="Q185" s="5">
        <f t="shared" si="59"/>
        <v>68173.286389225468</v>
      </c>
      <c r="R185" s="5">
        <f t="shared" si="60"/>
        <v>0</v>
      </c>
      <c r="S185" s="5">
        <f t="shared" si="61"/>
        <v>0</v>
      </c>
      <c r="T185" s="5">
        <f t="shared" si="62"/>
        <v>3444986.3099999996</v>
      </c>
      <c r="U185" s="5">
        <f t="shared" si="63"/>
        <v>4197459.9386091577</v>
      </c>
      <c r="V185" s="5">
        <f t="shared" si="64"/>
        <v>501674.16819372535</v>
      </c>
      <c r="W185" s="5">
        <f t="shared" si="47"/>
        <v>3946660.478193725</v>
      </c>
      <c r="X185" s="5">
        <f>VLOOKUP(A185,'Detail SFPR'!$A$5:$M$347,13,FALSE)</f>
        <v>210189.6</v>
      </c>
      <c r="Y185" s="5">
        <f>VLOOKUP(A185,'Detail SFPR'!A:W,23,FALSE)</f>
        <v>212933.63129999998</v>
      </c>
      <c r="Z185" s="5">
        <f>VLOOKUP(A185,'Detail SFPR'!$A$5:$S$347,19,FALSE)</f>
        <v>0</v>
      </c>
      <c r="AA185" s="5">
        <f>VLOOKUP(A185,'Detail SFPR'!$A$5:$T$347,20,FALSE)</f>
        <v>324941.65238255658</v>
      </c>
      <c r="AB185" s="5">
        <f t="shared" si="65"/>
        <v>4694725.361876281</v>
      </c>
      <c r="AC185" s="5">
        <v>0</v>
      </c>
      <c r="AD185" s="5">
        <v>0</v>
      </c>
      <c r="AE185" s="5">
        <f t="shared" si="48"/>
        <v>0</v>
      </c>
      <c r="AF185" s="5">
        <f t="shared" si="49"/>
        <v>4694725.361876281</v>
      </c>
      <c r="AG185" s="5">
        <f t="shared" si="50"/>
        <v>2566009.4146774998</v>
      </c>
      <c r="AH185">
        <v>0</v>
      </c>
      <c r="AI185" s="5">
        <f t="shared" si="51"/>
        <v>2566009.4146774998</v>
      </c>
      <c r="AJ185" s="5">
        <f t="shared" si="52"/>
        <v>1034016.857127</v>
      </c>
      <c r="AK185" s="5">
        <f t="shared" si="53"/>
        <v>346634.20638922544</v>
      </c>
      <c r="AL185" s="5">
        <f t="shared" si="54"/>
        <v>0</v>
      </c>
      <c r="AM185" s="5">
        <f t="shared" si="55"/>
        <v>0</v>
      </c>
      <c r="AN185" s="5">
        <f t="shared" si="56"/>
        <v>3946660.4781937255</v>
      </c>
      <c r="AO185" s="5">
        <f>VLOOKUP(A185,'Base Cost'!$A$5:$AF$348,32,FALSE)</f>
        <v>130181.87175180107</v>
      </c>
    </row>
    <row r="186" spans="1:41" x14ac:dyDescent="0.25">
      <c r="A186" t="s">
        <v>465</v>
      </c>
      <c r="B186" t="s">
        <v>466</v>
      </c>
      <c r="C186" t="s">
        <v>80</v>
      </c>
      <c r="D186" s="12" t="s">
        <v>1088</v>
      </c>
      <c r="E186" s="5">
        <v>1591844.47</v>
      </c>
      <c r="F186" s="5">
        <v>366531.44</v>
      </c>
      <c r="G186" s="5">
        <v>246125.48</v>
      </c>
      <c r="H186" s="5">
        <v>39677.360000000001</v>
      </c>
      <c r="I186" s="5">
        <v>0</v>
      </c>
      <c r="J186" s="5">
        <f>VLOOKUP(A186,'Detail SFPR'!$A$5:$E$347,5,FALSE)</f>
        <v>1754881.1644906546</v>
      </c>
      <c r="K186" s="5">
        <f>VLOOKUP(A186,'Detail SFPR'!$A$5:$F$347,6,FALSE)</f>
        <v>313530.54773199995</v>
      </c>
      <c r="L186" s="5">
        <f>VLOOKUP(A186,'Detail SFPR'!$A$5:$G$347,7,FALSE)</f>
        <v>250931.33972222227</v>
      </c>
      <c r="M186" s="5">
        <f>VLOOKUP(A186,'Detail SFPR'!$A$5:$H$347,8,FALSE)</f>
        <v>70247.52862405093</v>
      </c>
      <c r="N186" s="5">
        <f>VLOOKUP(A186,'Detail SFPR'!$A$5:$I$347,9,FALSE)</f>
        <v>0</v>
      </c>
      <c r="O186" s="5">
        <f t="shared" si="57"/>
        <v>108696.56421691943</v>
      </c>
      <c r="P186" s="5">
        <f t="shared" si="58"/>
        <v>-35335.694875075635</v>
      </c>
      <c r="Q186" s="5">
        <f t="shared" si="59"/>
        <v>3204.0666768055803</v>
      </c>
      <c r="R186" s="5">
        <f t="shared" si="60"/>
        <v>20381.131421654754</v>
      </c>
      <c r="S186" s="5">
        <f t="shared" si="61"/>
        <v>0</v>
      </c>
      <c r="T186" s="5">
        <f t="shared" si="62"/>
        <v>2244178.75</v>
      </c>
      <c r="U186" s="5">
        <f t="shared" si="63"/>
        <v>2389590.5805689278</v>
      </c>
      <c r="V186" s="5">
        <f t="shared" si="64"/>
        <v>96946.067440304119</v>
      </c>
      <c r="W186" s="5">
        <f t="shared" si="47"/>
        <v>2341124.817440304</v>
      </c>
      <c r="X186" s="5">
        <f>VLOOKUP(A186,'Detail SFPR'!$A$5:$M$347,13,FALSE)</f>
        <v>0</v>
      </c>
      <c r="Y186" s="5">
        <f>VLOOKUP(A186,'Detail SFPR'!A:W,23,FALSE)</f>
        <v>139142.02249999999</v>
      </c>
      <c r="Z186" s="5">
        <f>VLOOKUP(A186,'Detail SFPR'!$A$5:$S$347,19,FALSE)</f>
        <v>0</v>
      </c>
      <c r="AA186" s="5">
        <f>VLOOKUP(A186,'Detail SFPR'!$A$5:$T$347,20,FALSE)</f>
        <v>212333.94852173765</v>
      </c>
      <c r="AB186" s="5">
        <f t="shared" si="65"/>
        <v>2692600.7884620414</v>
      </c>
      <c r="AC186" s="5">
        <v>0</v>
      </c>
      <c r="AD186" s="5">
        <v>0</v>
      </c>
      <c r="AE186" s="5">
        <f t="shared" si="48"/>
        <v>0</v>
      </c>
      <c r="AF186" s="5">
        <f t="shared" si="49"/>
        <v>2692600.7884620414</v>
      </c>
      <c r="AG186" s="5">
        <f t="shared" si="50"/>
        <v>1700541.0342169194</v>
      </c>
      <c r="AH186">
        <v>0</v>
      </c>
      <c r="AI186" s="5">
        <f t="shared" si="51"/>
        <v>1700541.0342169194</v>
      </c>
      <c r="AJ186" s="5">
        <f t="shared" si="52"/>
        <v>331195.74512492435</v>
      </c>
      <c r="AK186" s="5">
        <f t="shared" si="53"/>
        <v>249329.54667680559</v>
      </c>
      <c r="AL186" s="5">
        <f t="shared" si="54"/>
        <v>60058.491421654755</v>
      </c>
      <c r="AM186" s="5">
        <f t="shared" si="55"/>
        <v>0</v>
      </c>
      <c r="AN186" s="5">
        <f t="shared" si="56"/>
        <v>2341124.8174403044</v>
      </c>
      <c r="AO186" s="5">
        <f>VLOOKUP(A186,'Base Cost'!$A$5:$AF$348,32,FALSE)</f>
        <v>86685.475775978281</v>
      </c>
    </row>
    <row r="187" spans="1:41" x14ac:dyDescent="0.25">
      <c r="A187" t="s">
        <v>467</v>
      </c>
      <c r="B187" t="s">
        <v>1948</v>
      </c>
      <c r="C187" t="s">
        <v>469</v>
      </c>
      <c r="D187" s="12" t="s">
        <v>2051</v>
      </c>
      <c r="E187" s="5">
        <v>4803718.8499999996</v>
      </c>
      <c r="F187" s="5">
        <v>276452.52</v>
      </c>
      <c r="G187" s="5">
        <v>49896.1</v>
      </c>
      <c r="H187" s="5">
        <v>0</v>
      </c>
      <c r="I187" s="5">
        <v>669176.36</v>
      </c>
      <c r="J187" s="5">
        <f>VLOOKUP(A187,'Detail SFPR'!$A$5:$E$347,5,FALSE)</f>
        <v>7770967.3038961915</v>
      </c>
      <c r="K187" s="5">
        <f>VLOOKUP(A187,'Detail SFPR'!$A$5:$F$347,6,FALSE)</f>
        <v>776309.78</v>
      </c>
      <c r="L187" s="5">
        <f>VLOOKUP(A187,'Detail SFPR'!$A$5:$G$347,7,FALSE)</f>
        <v>19143.715518567595</v>
      </c>
      <c r="M187" s="5">
        <f>VLOOKUP(A187,'Detail SFPR'!$A$5:$H$347,8,FALSE)</f>
        <v>867.84153300000014</v>
      </c>
      <c r="N187" s="5">
        <f>VLOOKUP(A187,'Detail SFPR'!$A$5:$I$347,9,FALSE)</f>
        <v>1516145.292493463</v>
      </c>
      <c r="O187" s="5">
        <f t="shared" si="57"/>
        <v>1978264.5442125911</v>
      </c>
      <c r="P187" s="5">
        <f t="shared" si="58"/>
        <v>333254.835242</v>
      </c>
      <c r="Q187" s="5">
        <f t="shared" si="59"/>
        <v>-20502.614733770981</v>
      </c>
      <c r="R187" s="5">
        <f t="shared" si="60"/>
        <v>578.5899500511</v>
      </c>
      <c r="S187" s="5">
        <f t="shared" si="61"/>
        <v>564674.18729339179</v>
      </c>
      <c r="T187" s="5">
        <f t="shared" si="62"/>
        <v>5799243.8299999991</v>
      </c>
      <c r="U187" s="5">
        <f t="shared" si="63"/>
        <v>10083433.933441222</v>
      </c>
      <c r="V187" s="5">
        <f t="shared" si="64"/>
        <v>2856269.5419642632</v>
      </c>
      <c r="W187" s="5">
        <f t="shared" si="47"/>
        <v>8655513.3719642628</v>
      </c>
      <c r="X187" s="5">
        <f>VLOOKUP(A187,'Detail SFPR'!$A$5:$M$347,13,FALSE)</f>
        <v>0</v>
      </c>
      <c r="Y187" s="5">
        <f>VLOOKUP(A187,'Detail SFPR'!A:W,23,FALSE)</f>
        <v>0</v>
      </c>
      <c r="Z187" s="5">
        <f>VLOOKUP(A187,'Detail SFPR'!$A$5:$S$347,19,FALSE)</f>
        <v>0</v>
      </c>
      <c r="AA187" s="5">
        <f>VLOOKUP(A187,'Detail SFPR'!$A$5:$T$347,20,FALSE)</f>
        <v>922042.45225711796</v>
      </c>
      <c r="AB187" s="5">
        <f t="shared" si="65"/>
        <v>9577555.8242213801</v>
      </c>
      <c r="AC187" s="5">
        <v>0</v>
      </c>
      <c r="AD187" s="5">
        <v>0</v>
      </c>
      <c r="AE187" s="5">
        <f t="shared" si="48"/>
        <v>0</v>
      </c>
      <c r="AF187" s="5">
        <f t="shared" si="49"/>
        <v>9577555.8242213801</v>
      </c>
      <c r="AG187" s="5">
        <f t="shared" si="50"/>
        <v>6781983.3942125905</v>
      </c>
      <c r="AH187">
        <v>0</v>
      </c>
      <c r="AI187" s="5">
        <f t="shared" si="51"/>
        <v>6781983.3942125905</v>
      </c>
      <c r="AJ187" s="5">
        <f t="shared" si="52"/>
        <v>609707.35524199996</v>
      </c>
      <c r="AK187" s="5">
        <f t="shared" si="53"/>
        <v>29393.485266229018</v>
      </c>
      <c r="AL187" s="5">
        <f t="shared" si="54"/>
        <v>578.5899500511</v>
      </c>
      <c r="AM187" s="5">
        <f t="shared" si="55"/>
        <v>1233850.5472933918</v>
      </c>
      <c r="AN187" s="5">
        <f t="shared" si="56"/>
        <v>8655513.3719642628</v>
      </c>
      <c r="AO187" s="5">
        <f>VLOOKUP(A187,'Base Cost'!$A$5:$AF$348,32,FALSE)</f>
        <v>339015.89074133243</v>
      </c>
    </row>
    <row r="188" spans="1:41" x14ac:dyDescent="0.25">
      <c r="A188" t="s">
        <v>470</v>
      </c>
      <c r="B188" t="s">
        <v>471</v>
      </c>
      <c r="C188" t="s">
        <v>93</v>
      </c>
      <c r="D188" s="12" t="s">
        <v>1088</v>
      </c>
      <c r="E188" s="5">
        <v>5599842.7699999996</v>
      </c>
      <c r="F188" s="5">
        <v>706103.81</v>
      </c>
      <c r="G188" s="5">
        <v>806918.77</v>
      </c>
      <c r="H188" s="5">
        <v>85316.41</v>
      </c>
      <c r="I188" s="5">
        <v>0</v>
      </c>
      <c r="J188" s="5">
        <f>VLOOKUP(A188,'Detail SFPR'!$A$5:$E$347,5,FALSE)</f>
        <v>6727135.8603920154</v>
      </c>
      <c r="K188" s="5">
        <f>VLOOKUP(A188,'Detail SFPR'!$A$5:$F$347,6,FALSE)</f>
        <v>1011464.4000000001</v>
      </c>
      <c r="L188" s="5">
        <f>VLOOKUP(A188,'Detail SFPR'!$A$5:$G$347,7,FALSE)</f>
        <v>968534.10427798959</v>
      </c>
      <c r="M188" s="5">
        <f>VLOOKUP(A188,'Detail SFPR'!$A$5:$H$347,8,FALSE)</f>
        <v>109305.08761919726</v>
      </c>
      <c r="N188" s="5">
        <f>VLOOKUP(A188,'Detail SFPR'!$A$5:$I$347,9,FALSE)</f>
        <v>0</v>
      </c>
      <c r="O188" s="5">
        <f t="shared" si="57"/>
        <v>751566.30336435698</v>
      </c>
      <c r="P188" s="5">
        <f t="shared" si="58"/>
        <v>203583.90535300004</v>
      </c>
      <c r="Q188" s="5">
        <f t="shared" si="59"/>
        <v>107748.94336313564</v>
      </c>
      <c r="R188" s="5">
        <f t="shared" si="60"/>
        <v>15993.251368718813</v>
      </c>
      <c r="S188" s="5">
        <f t="shared" si="61"/>
        <v>0</v>
      </c>
      <c r="T188" s="5">
        <f t="shared" si="62"/>
        <v>7198181.7599999998</v>
      </c>
      <c r="U188" s="5">
        <f t="shared" si="63"/>
        <v>8816439.4522892013</v>
      </c>
      <c r="V188" s="5">
        <f t="shared" si="64"/>
        <v>1078892.4034492115</v>
      </c>
      <c r="W188" s="5">
        <f t="shared" si="47"/>
        <v>8277074.163449211</v>
      </c>
      <c r="X188" s="5">
        <f>VLOOKUP(A188,'Detail SFPR'!$A$5:$M$347,13,FALSE)</f>
        <v>0</v>
      </c>
      <c r="Y188" s="5">
        <f>VLOOKUP(A188,'Detail SFPR'!A:W,23,FALSE)</f>
        <v>537077.39734999998</v>
      </c>
      <c r="Z188" s="5">
        <f>VLOOKUP(A188,'Detail SFPR'!$A$5:$S$347,19,FALSE)</f>
        <v>0</v>
      </c>
      <c r="AA188" s="5">
        <f>VLOOKUP(A188,'Detail SFPR'!$A$5:$T$347,20,FALSE)</f>
        <v>819592.54574658594</v>
      </c>
      <c r="AB188" s="5">
        <f t="shared" si="65"/>
        <v>9633744.1065457966</v>
      </c>
      <c r="AC188" s="5">
        <v>0</v>
      </c>
      <c r="AD188" s="5">
        <v>0</v>
      </c>
      <c r="AE188" s="5">
        <f t="shared" si="48"/>
        <v>0</v>
      </c>
      <c r="AF188" s="5">
        <f t="shared" si="49"/>
        <v>9633744.1065457966</v>
      </c>
      <c r="AG188" s="5">
        <f t="shared" si="50"/>
        <v>6351409.0733643565</v>
      </c>
      <c r="AH188">
        <v>0</v>
      </c>
      <c r="AI188" s="5">
        <f t="shared" si="51"/>
        <v>6351409.0733643565</v>
      </c>
      <c r="AJ188" s="5">
        <f t="shared" si="52"/>
        <v>909687.71535300009</v>
      </c>
      <c r="AK188" s="5">
        <f t="shared" si="53"/>
        <v>914667.7133631357</v>
      </c>
      <c r="AL188" s="5">
        <f t="shared" si="54"/>
        <v>101309.66136871882</v>
      </c>
      <c r="AM188" s="5">
        <f t="shared" si="55"/>
        <v>0</v>
      </c>
      <c r="AN188" s="5">
        <f t="shared" si="56"/>
        <v>8277074.163449211</v>
      </c>
      <c r="AO188" s="5">
        <f>VLOOKUP(A188,'Base Cost'!$A$5:$AF$348,32,FALSE)</f>
        <v>326005.84311061108</v>
      </c>
    </row>
    <row r="189" spans="1:41" x14ac:dyDescent="0.25">
      <c r="A189" t="s">
        <v>472</v>
      </c>
      <c r="B189" t="s">
        <v>1949</v>
      </c>
      <c r="C189" t="s">
        <v>135</v>
      </c>
      <c r="D189" s="12" t="s">
        <v>1088</v>
      </c>
      <c r="E189" s="5">
        <v>417495.66</v>
      </c>
      <c r="F189" s="5">
        <v>68477.42</v>
      </c>
      <c r="G189" s="5">
        <v>41249.53</v>
      </c>
      <c r="H189" s="5">
        <v>0</v>
      </c>
      <c r="I189" s="5">
        <v>35201.760000000002</v>
      </c>
      <c r="J189" s="5">
        <f>VLOOKUP(A189,'Detail SFPR'!$A$5:$E$347,5,FALSE)</f>
        <v>1168624.9100545992</v>
      </c>
      <c r="K189" s="5">
        <f>VLOOKUP(A189,'Detail SFPR'!$A$5:$F$347,6,FALSE)</f>
        <v>187601.82</v>
      </c>
      <c r="L189" s="5">
        <f>VLOOKUP(A189,'Detail SFPR'!$A$5:$G$347,7,FALSE)</f>
        <v>127703.05042110085</v>
      </c>
      <c r="M189" s="5">
        <f>VLOOKUP(A189,'Detail SFPR'!$A$5:$H$347,8,FALSE)</f>
        <v>0</v>
      </c>
      <c r="N189" s="5">
        <f>VLOOKUP(A189,'Detail SFPR'!$A$5:$I$347,9,FALSE)</f>
        <v>746133.93141008029</v>
      </c>
      <c r="O189" s="5">
        <f t="shared" si="57"/>
        <v>500777.87101140129</v>
      </c>
      <c r="P189" s="5">
        <f t="shared" si="58"/>
        <v>79420.237479999996</v>
      </c>
      <c r="Q189" s="5">
        <f t="shared" si="59"/>
        <v>57638.562064747937</v>
      </c>
      <c r="R189" s="5">
        <f t="shared" si="60"/>
        <v>0</v>
      </c>
      <c r="S189" s="5">
        <f t="shared" si="61"/>
        <v>473978.47867910052</v>
      </c>
      <c r="T189" s="5">
        <f t="shared" si="62"/>
        <v>562424.37</v>
      </c>
      <c r="U189" s="5">
        <f t="shared" si="63"/>
        <v>2230063.7118857801</v>
      </c>
      <c r="V189" s="5">
        <f t="shared" si="64"/>
        <v>1111815.1492352497</v>
      </c>
      <c r="W189" s="5">
        <f t="shared" si="47"/>
        <v>1674239.5192352496</v>
      </c>
      <c r="X189" s="5">
        <f>VLOOKUP(A189,'Detail SFPR'!$A$5:$M$347,13,FALSE)</f>
        <v>0</v>
      </c>
      <c r="Y189" s="5">
        <f>VLOOKUP(A189,'Detail SFPR'!A:W,23,FALSE)</f>
        <v>82162.84895</v>
      </c>
      <c r="Z189" s="5">
        <f>VLOOKUP(A189,'Detail SFPR'!$A$5:$S$347,19,FALSE)</f>
        <v>0</v>
      </c>
      <c r="AA189" s="5">
        <f>VLOOKUP(A189,'Detail SFPR'!$A$5:$T$347,20,FALSE)</f>
        <v>125382.41018703466</v>
      </c>
      <c r="AB189" s="5">
        <f t="shared" si="65"/>
        <v>1881784.7783722843</v>
      </c>
      <c r="AC189" s="5">
        <v>0</v>
      </c>
      <c r="AD189" s="5">
        <v>0</v>
      </c>
      <c r="AE189" s="5">
        <f t="shared" si="48"/>
        <v>0</v>
      </c>
      <c r="AF189" s="5">
        <f t="shared" si="49"/>
        <v>1881784.7783722843</v>
      </c>
      <c r="AG189" s="5">
        <f t="shared" si="50"/>
        <v>918273.53101140121</v>
      </c>
      <c r="AH189">
        <v>0</v>
      </c>
      <c r="AI189" s="5">
        <f t="shared" si="51"/>
        <v>918273.53101140121</v>
      </c>
      <c r="AJ189" s="5">
        <f t="shared" si="52"/>
        <v>147897.65747999999</v>
      </c>
      <c r="AK189" s="5">
        <f t="shared" si="53"/>
        <v>98888.092064747936</v>
      </c>
      <c r="AL189" s="5">
        <f t="shared" si="54"/>
        <v>0</v>
      </c>
      <c r="AM189" s="5">
        <f t="shared" si="55"/>
        <v>509180.23867910053</v>
      </c>
      <c r="AN189" s="5">
        <f t="shared" si="56"/>
        <v>1674239.5192352498</v>
      </c>
      <c r="AO189" s="5">
        <f>VLOOKUP(A189,'Base Cost'!$A$5:$AF$348,32,FALSE)</f>
        <v>41506.970708806359</v>
      </c>
    </row>
    <row r="190" spans="1:41" x14ac:dyDescent="0.25">
      <c r="A190" t="s">
        <v>474</v>
      </c>
      <c r="B190" t="s">
        <v>475</v>
      </c>
      <c r="C190" t="s">
        <v>80</v>
      </c>
      <c r="D190" s="12" t="s">
        <v>1088</v>
      </c>
      <c r="E190" s="5">
        <v>756496.38</v>
      </c>
      <c r="F190" s="5">
        <v>90451.63</v>
      </c>
      <c r="G190" s="5">
        <v>102303.87</v>
      </c>
      <c r="H190" s="5">
        <v>0</v>
      </c>
      <c r="I190" s="5">
        <v>0</v>
      </c>
      <c r="J190" s="5">
        <f>VLOOKUP(A190,'Detail SFPR'!$A$5:$E$347,5,FALSE)</f>
        <v>688124.96416235273</v>
      </c>
      <c r="K190" s="5">
        <f>VLOOKUP(A190,'Detail SFPR'!$A$5:$F$347,6,FALSE)</f>
        <v>92793.82</v>
      </c>
      <c r="L190" s="5">
        <f>VLOOKUP(A190,'Detail SFPR'!$A$5:$G$347,7,FALSE)</f>
        <v>104678.82082222229</v>
      </c>
      <c r="M190" s="5">
        <f>VLOOKUP(A190,'Detail SFPR'!$A$5:$H$347,8,FALSE)</f>
        <v>0</v>
      </c>
      <c r="N190" s="5">
        <f>VLOOKUP(A190,'Detail SFPR'!$A$5:$I$347,9,FALSE)</f>
        <v>0</v>
      </c>
      <c r="O190" s="5">
        <f t="shared" si="57"/>
        <v>-45583.222938959436</v>
      </c>
      <c r="P190" s="5">
        <f t="shared" si="58"/>
        <v>1561.5380730000015</v>
      </c>
      <c r="Q190" s="5">
        <f t="shared" si="59"/>
        <v>1583.3797131756032</v>
      </c>
      <c r="R190" s="5">
        <f t="shared" si="60"/>
        <v>0</v>
      </c>
      <c r="S190" s="5">
        <f t="shared" si="61"/>
        <v>0</v>
      </c>
      <c r="T190" s="5">
        <f t="shared" si="62"/>
        <v>949251.88</v>
      </c>
      <c r="U190" s="5">
        <f t="shared" si="63"/>
        <v>885597.60498457507</v>
      </c>
      <c r="V190" s="5">
        <f t="shared" si="64"/>
        <v>-42438.305152783832</v>
      </c>
      <c r="W190" s="5">
        <f t="shared" si="47"/>
        <v>885597.60498457507</v>
      </c>
      <c r="X190" s="5">
        <f>VLOOKUP(A190,'Detail SFPR'!$A$5:$M$347,13,FALSE)</f>
        <v>0</v>
      </c>
      <c r="Y190" s="5">
        <f>VLOOKUP(A190,'Detail SFPR'!A:W,23,FALSE)</f>
        <v>58044.654199999997</v>
      </c>
      <c r="Z190" s="5">
        <f>VLOOKUP(A190,'Detail SFPR'!$A$5:$S$347,19,FALSE)</f>
        <v>0</v>
      </c>
      <c r="AA190" s="5">
        <f>VLOOKUP(A190,'Detail SFPR'!$A$5:$T$347,20,FALSE)</f>
        <v>88577.486480512118</v>
      </c>
      <c r="AB190" s="5">
        <f t="shared" si="65"/>
        <v>1032219.7456650871</v>
      </c>
      <c r="AC190" s="5">
        <v>0</v>
      </c>
      <c r="AD190" s="5">
        <v>0</v>
      </c>
      <c r="AE190" s="5">
        <f t="shared" si="48"/>
        <v>0</v>
      </c>
      <c r="AF190" s="5">
        <f t="shared" si="49"/>
        <v>1032219.7456650871</v>
      </c>
      <c r="AG190" s="5">
        <f t="shared" si="50"/>
        <v>688124.96416235273</v>
      </c>
      <c r="AH190">
        <v>0</v>
      </c>
      <c r="AI190" s="5">
        <f t="shared" si="51"/>
        <v>688124.96416235273</v>
      </c>
      <c r="AJ190" s="5">
        <f t="shared" si="52"/>
        <v>92793.82</v>
      </c>
      <c r="AK190" s="5">
        <f t="shared" si="53"/>
        <v>104678.82082222229</v>
      </c>
      <c r="AL190" s="5">
        <f t="shared" si="54"/>
        <v>0</v>
      </c>
      <c r="AM190" s="5">
        <f t="shared" si="55"/>
        <v>0</v>
      </c>
      <c r="AN190" s="5">
        <f t="shared" si="56"/>
        <v>885597.60498457507</v>
      </c>
      <c r="AO190" s="5">
        <f>VLOOKUP(A190,'Base Cost'!$A$5:$AF$348,32,FALSE)</f>
        <v>37317.354682519996</v>
      </c>
    </row>
    <row r="191" spans="1:41" x14ac:dyDescent="0.25">
      <c r="A191" t="s">
        <v>476</v>
      </c>
      <c r="B191" t="s">
        <v>1950</v>
      </c>
      <c r="C191" t="s">
        <v>80</v>
      </c>
      <c r="D191" s="12" t="s">
        <v>1088</v>
      </c>
      <c r="E191" s="5">
        <v>1514497.3</v>
      </c>
      <c r="F191" s="5">
        <v>187742.77</v>
      </c>
      <c r="G191" s="5">
        <v>200558.59</v>
      </c>
      <c r="H191" s="5">
        <v>0</v>
      </c>
      <c r="I191" s="5">
        <v>0</v>
      </c>
      <c r="J191" s="5">
        <f>VLOOKUP(A191,'Detail SFPR'!$A$5:$E$347,5,FALSE)</f>
        <v>983676.96980244201</v>
      </c>
      <c r="K191" s="5">
        <f>VLOOKUP(A191,'Detail SFPR'!$A$5:$F$347,6,FALSE)</f>
        <v>181208.25</v>
      </c>
      <c r="L191" s="5">
        <f>VLOOKUP(A191,'Detail SFPR'!$A$5:$G$347,7,FALSE)</f>
        <v>142307.33233333335</v>
      </c>
      <c r="M191" s="5">
        <f>VLOOKUP(A191,'Detail SFPR'!$A$5:$H$347,8,FALSE)</f>
        <v>0</v>
      </c>
      <c r="N191" s="5">
        <f>VLOOKUP(A191,'Detail SFPR'!$A$5:$I$347,9,FALSE)</f>
        <v>0</v>
      </c>
      <c r="O191" s="5">
        <f t="shared" si="57"/>
        <v>-353897.9141427119</v>
      </c>
      <c r="P191" s="5">
        <f t="shared" si="58"/>
        <v>-4356.5644839999932</v>
      </c>
      <c r="Q191" s="5">
        <f t="shared" si="59"/>
        <v>-38836.113486366645</v>
      </c>
      <c r="R191" s="5">
        <f t="shared" si="60"/>
        <v>0</v>
      </c>
      <c r="S191" s="5">
        <f t="shared" si="61"/>
        <v>0</v>
      </c>
      <c r="T191" s="5">
        <f t="shared" si="62"/>
        <v>1902798.6600000001</v>
      </c>
      <c r="U191" s="5">
        <f t="shared" si="63"/>
        <v>1307192.5521357753</v>
      </c>
      <c r="V191" s="5">
        <f t="shared" si="64"/>
        <v>-397090.59211307851</v>
      </c>
      <c r="W191" s="5">
        <f t="shared" si="47"/>
        <v>1307192.5521357753</v>
      </c>
      <c r="X191" s="5">
        <f>VLOOKUP(A191,'Detail SFPR'!$A$5:$M$347,13,FALSE)</f>
        <v>0</v>
      </c>
      <c r="Y191" s="5">
        <f>VLOOKUP(A191,'Detail SFPR'!A:W,23,FALSE)</f>
        <v>78909.752999999997</v>
      </c>
      <c r="Z191" s="5">
        <f>VLOOKUP(A191,'Detail SFPR'!$A$5:$S$347,19,FALSE)</f>
        <v>0</v>
      </c>
      <c r="AA191" s="5">
        <f>VLOOKUP(A191,'Detail SFPR'!$A$5:$T$347,20,FALSE)</f>
        <v>120418.11043364009</v>
      </c>
      <c r="AB191" s="5">
        <f t="shared" si="65"/>
        <v>1506520.4155694155</v>
      </c>
      <c r="AC191" s="5">
        <v>0</v>
      </c>
      <c r="AD191" s="5">
        <v>0</v>
      </c>
      <c r="AE191" s="5">
        <f t="shared" si="48"/>
        <v>0</v>
      </c>
      <c r="AF191" s="5">
        <f t="shared" si="49"/>
        <v>1506520.4155694155</v>
      </c>
      <c r="AG191" s="5">
        <f t="shared" si="50"/>
        <v>983676.96980244201</v>
      </c>
      <c r="AH191">
        <v>0</v>
      </c>
      <c r="AI191" s="5">
        <f t="shared" si="51"/>
        <v>983676.96980244201</v>
      </c>
      <c r="AJ191" s="5">
        <f t="shared" si="52"/>
        <v>181208.25</v>
      </c>
      <c r="AK191" s="5">
        <f t="shared" si="53"/>
        <v>142307.33233333335</v>
      </c>
      <c r="AL191" s="5">
        <f t="shared" si="54"/>
        <v>0</v>
      </c>
      <c r="AM191" s="5">
        <f t="shared" si="55"/>
        <v>0</v>
      </c>
      <c r="AN191" s="5">
        <f t="shared" si="56"/>
        <v>1307192.5521357753</v>
      </c>
      <c r="AO191" s="5">
        <f>VLOOKUP(A191,'Base Cost'!$A$5:$AF$348,32,FALSE)</f>
        <v>50731.687201799999</v>
      </c>
    </row>
    <row r="192" spans="1:41" x14ac:dyDescent="0.25">
      <c r="A192" t="s">
        <v>478</v>
      </c>
      <c r="B192" t="s">
        <v>479</v>
      </c>
      <c r="C192" t="s">
        <v>98</v>
      </c>
      <c r="D192" s="12" t="s">
        <v>1088</v>
      </c>
      <c r="E192" s="5">
        <v>769118.75</v>
      </c>
      <c r="F192" s="5">
        <v>475707.85</v>
      </c>
      <c r="G192" s="5">
        <v>110243.11</v>
      </c>
      <c r="H192" s="5">
        <v>0</v>
      </c>
      <c r="I192" s="5">
        <v>111272.05</v>
      </c>
      <c r="J192" s="5">
        <f>VLOOKUP(A192,'Detail SFPR'!$A$5:$E$347,5,FALSE)</f>
        <v>1098428.9999455102</v>
      </c>
      <c r="K192" s="5">
        <f>VLOOKUP(A192,'Detail SFPR'!$A$5:$F$347,6,FALSE)</f>
        <v>387797.12</v>
      </c>
      <c r="L192" s="5">
        <f>VLOOKUP(A192,'Detail SFPR'!$A$5:$G$347,7,FALSE)</f>
        <v>148385.16857777775</v>
      </c>
      <c r="M192" s="5">
        <f>VLOOKUP(A192,'Detail SFPR'!$A$5:$H$347,8,FALSE)</f>
        <v>0</v>
      </c>
      <c r="N192" s="5">
        <f>VLOOKUP(A192,'Detail SFPR'!$A$5:$I$347,9,FALSE)</f>
        <v>223906.95714238196</v>
      </c>
      <c r="O192" s="5">
        <f t="shared" si="57"/>
        <v>219551.14363867161</v>
      </c>
      <c r="P192" s="5">
        <f t="shared" si="58"/>
        <v>-58610.083690999985</v>
      </c>
      <c r="Q192" s="5">
        <f t="shared" si="59"/>
        <v>25429.310453804421</v>
      </c>
      <c r="R192" s="5">
        <f t="shared" si="60"/>
        <v>0</v>
      </c>
      <c r="S192" s="5">
        <f t="shared" si="61"/>
        <v>75093.692591826039</v>
      </c>
      <c r="T192" s="5">
        <f t="shared" si="62"/>
        <v>1466341.7600000002</v>
      </c>
      <c r="U192" s="5">
        <f t="shared" si="63"/>
        <v>1858518.2456656699</v>
      </c>
      <c r="V192" s="5">
        <f t="shared" si="64"/>
        <v>261464.06299330207</v>
      </c>
      <c r="W192" s="5">
        <f t="shared" si="47"/>
        <v>1727805.8229933023</v>
      </c>
      <c r="X192" s="5">
        <f>VLOOKUP(A192,'Detail SFPR'!$A$5:$M$347,13,FALSE)</f>
        <v>130784.64</v>
      </c>
      <c r="Y192" s="5">
        <f>VLOOKUP(A192,'Detail SFPR'!A:W,23,FALSE)</f>
        <v>82279.92760000001</v>
      </c>
      <c r="Z192" s="5">
        <f>VLOOKUP(A192,'Detail SFPR'!$A$5:$S$347,19,FALSE)</f>
        <v>0</v>
      </c>
      <c r="AA192" s="5">
        <f>VLOOKUP(A192,'Detail SFPR'!$A$5:$T$347,20,FALSE)</f>
        <v>125561.07491818802</v>
      </c>
      <c r="AB192" s="5">
        <f t="shared" si="65"/>
        <v>2066431.4655114901</v>
      </c>
      <c r="AC192" s="5">
        <v>0</v>
      </c>
      <c r="AD192" s="5">
        <v>0</v>
      </c>
      <c r="AE192" s="5">
        <f t="shared" si="48"/>
        <v>0</v>
      </c>
      <c r="AF192" s="5">
        <f t="shared" si="49"/>
        <v>2066431.4655114901</v>
      </c>
      <c r="AG192" s="5">
        <f t="shared" si="50"/>
        <v>988669.89363867161</v>
      </c>
      <c r="AH192">
        <v>0</v>
      </c>
      <c r="AI192" s="5">
        <f t="shared" si="51"/>
        <v>988669.89363867161</v>
      </c>
      <c r="AJ192" s="5">
        <f t="shared" si="52"/>
        <v>417097.76630899997</v>
      </c>
      <c r="AK192" s="5">
        <f t="shared" si="53"/>
        <v>135672.42045380443</v>
      </c>
      <c r="AL192" s="5">
        <f t="shared" si="54"/>
        <v>0</v>
      </c>
      <c r="AM192" s="5">
        <f t="shared" si="55"/>
        <v>186365.74259182604</v>
      </c>
      <c r="AN192" s="5">
        <f t="shared" si="56"/>
        <v>1727805.822993302</v>
      </c>
      <c r="AO192" s="5">
        <f>VLOOKUP(A192,'Base Cost'!$A$5:$AF$348,32,FALSE)</f>
        <v>47612.593894738806</v>
      </c>
    </row>
    <row r="193" spans="1:41" x14ac:dyDescent="0.25">
      <c r="A193" t="s">
        <v>480</v>
      </c>
      <c r="B193" t="s">
        <v>1951</v>
      </c>
      <c r="C193" t="s">
        <v>108</v>
      </c>
      <c r="D193" s="12" t="s">
        <v>2051</v>
      </c>
      <c r="E193" s="5">
        <v>1219700.18</v>
      </c>
      <c r="F193" s="5">
        <v>364710.69</v>
      </c>
      <c r="G193" s="5">
        <v>39616.92</v>
      </c>
      <c r="H193" s="5">
        <v>1033.76</v>
      </c>
      <c r="I193" s="5">
        <v>0</v>
      </c>
      <c r="J193" s="5">
        <f>VLOOKUP(A193,'Detail SFPR'!$A$5:$E$347,5,FALSE)</f>
        <v>1639377.5796030895</v>
      </c>
      <c r="K193" s="5">
        <f>VLOOKUP(A193,'Detail SFPR'!$A$5:$F$347,6,FALSE)</f>
        <v>485135.47728728421</v>
      </c>
      <c r="L193" s="5">
        <f>VLOOKUP(A193,'Detail SFPR'!$A$5:$G$347,7,FALSE)</f>
        <v>25391.580176351974</v>
      </c>
      <c r="M193" s="5">
        <f>VLOOKUP(A193,'Detail SFPR'!$A$5:$H$347,8,FALSE)</f>
        <v>1299.7018970000001</v>
      </c>
      <c r="N193" s="5">
        <f>VLOOKUP(A193,'Detail SFPR'!$A$5:$I$347,9,FALSE)</f>
        <v>103756.37273942865</v>
      </c>
      <c r="O193" s="5">
        <f t="shared" si="57"/>
        <v>279798.92231537978</v>
      </c>
      <c r="P193" s="5">
        <f t="shared" si="58"/>
        <v>80287.205684432382</v>
      </c>
      <c r="Q193" s="5">
        <f t="shared" si="59"/>
        <v>-9484.0340604261364</v>
      </c>
      <c r="R193" s="5">
        <f t="shared" si="60"/>
        <v>177.3034627299001</v>
      </c>
      <c r="S193" s="5">
        <f t="shared" si="61"/>
        <v>69174.373705377075</v>
      </c>
      <c r="T193" s="5">
        <f t="shared" si="62"/>
        <v>1625061.5499999998</v>
      </c>
      <c r="U193" s="5">
        <f t="shared" si="63"/>
        <v>2254960.7117031543</v>
      </c>
      <c r="V193" s="5">
        <f t="shared" si="64"/>
        <v>419953.77110749297</v>
      </c>
      <c r="W193" s="5">
        <f t="shared" si="47"/>
        <v>2045015.3211074928</v>
      </c>
      <c r="X193" s="5">
        <f>VLOOKUP(A193,'Detail SFPR'!$A$5:$M$347,13,FALSE)</f>
        <v>0</v>
      </c>
      <c r="Y193" s="5">
        <f>VLOOKUP(A193,'Detail SFPR'!A:W,23,FALSE)</f>
        <v>0</v>
      </c>
      <c r="Z193" s="5">
        <f>VLOOKUP(A193,'Detail SFPR'!$A$5:$S$347,19,FALSE)</f>
        <v>0</v>
      </c>
      <c r="AA193" s="5">
        <f>VLOOKUP(A193,'Detail SFPR'!$A$5:$T$347,20,FALSE)</f>
        <v>208712.61049310784</v>
      </c>
      <c r="AB193" s="5">
        <f t="shared" si="65"/>
        <v>2253727.9316006005</v>
      </c>
      <c r="AC193" s="5">
        <v>0</v>
      </c>
      <c r="AD193" s="5">
        <v>0</v>
      </c>
      <c r="AE193" s="5">
        <f t="shared" si="48"/>
        <v>0</v>
      </c>
      <c r="AF193" s="5">
        <f t="shared" si="49"/>
        <v>2253727.9316006005</v>
      </c>
      <c r="AG193" s="5">
        <f t="shared" si="50"/>
        <v>1499499.1023153798</v>
      </c>
      <c r="AH193">
        <v>0</v>
      </c>
      <c r="AI193" s="5">
        <f t="shared" si="51"/>
        <v>1499499.1023153798</v>
      </c>
      <c r="AJ193" s="5">
        <f t="shared" si="52"/>
        <v>444997.89568443235</v>
      </c>
      <c r="AK193" s="5">
        <f t="shared" si="53"/>
        <v>30132.885939573862</v>
      </c>
      <c r="AL193" s="5">
        <f t="shared" si="54"/>
        <v>1211.0634627299</v>
      </c>
      <c r="AM193" s="5">
        <f t="shared" si="55"/>
        <v>69174.373705377075</v>
      </c>
      <c r="AN193" s="5">
        <f t="shared" si="56"/>
        <v>2045015.3211074928</v>
      </c>
      <c r="AO193" s="5">
        <f>VLOOKUP(A193,'Base Cost'!$A$5:$AF$348,32,FALSE)</f>
        <v>80427.284711984015</v>
      </c>
    </row>
    <row r="194" spans="1:41" x14ac:dyDescent="0.25">
      <c r="A194" t="s">
        <v>482</v>
      </c>
      <c r="B194" t="s">
        <v>483</v>
      </c>
      <c r="C194" t="s">
        <v>93</v>
      </c>
      <c r="D194" s="12" t="s">
        <v>1088</v>
      </c>
      <c r="E194" s="5">
        <v>1208605.79</v>
      </c>
      <c r="F194" s="5">
        <v>87240.34</v>
      </c>
      <c r="G194" s="5">
        <v>120359.16</v>
      </c>
      <c r="H194" s="5">
        <v>131805.28</v>
      </c>
      <c r="I194" s="5">
        <v>11162.8</v>
      </c>
      <c r="J194" s="5">
        <f>VLOOKUP(A194,'Detail SFPR'!$A$5:$E$347,5,FALSE)</f>
        <v>1310411.1115460976</v>
      </c>
      <c r="K194" s="5">
        <f>VLOOKUP(A194,'Detail SFPR'!$A$5:$F$347,6,FALSE)</f>
        <v>57497.590000000004</v>
      </c>
      <c r="L194" s="5">
        <f>VLOOKUP(A194,'Detail SFPR'!$A$5:$G$347,7,FALSE)</f>
        <v>185675.09659444448</v>
      </c>
      <c r="M194" s="5">
        <f>VLOOKUP(A194,'Detail SFPR'!$A$5:$H$347,8,FALSE)</f>
        <v>96337.415224912111</v>
      </c>
      <c r="N194" s="5">
        <f>VLOOKUP(A194,'Detail SFPR'!$A$5:$I$347,9,FALSE)</f>
        <v>29704.077875414103</v>
      </c>
      <c r="O194" s="5">
        <f t="shared" si="57"/>
        <v>67873.607874783207</v>
      </c>
      <c r="P194" s="5">
        <f t="shared" si="58"/>
        <v>-19829.491424999993</v>
      </c>
      <c r="Q194" s="5">
        <f t="shared" si="59"/>
        <v>43546.134927516126</v>
      </c>
      <c r="R194" s="5">
        <f t="shared" si="60"/>
        <v>-23646.425445551093</v>
      </c>
      <c r="S194" s="5">
        <f t="shared" si="61"/>
        <v>12361.469959538583</v>
      </c>
      <c r="T194" s="5">
        <f t="shared" si="62"/>
        <v>1559173.37</v>
      </c>
      <c r="U194" s="5">
        <f t="shared" si="63"/>
        <v>1679625.2912408684</v>
      </c>
      <c r="V194" s="5">
        <f t="shared" si="64"/>
        <v>80305.295891286834</v>
      </c>
      <c r="W194" s="5">
        <f t="shared" si="47"/>
        <v>1639478.6658912869</v>
      </c>
      <c r="X194" s="5">
        <f>VLOOKUP(A194,'Detail SFPR'!$A$5:$M$347,13,FALSE)</f>
        <v>144797.28</v>
      </c>
      <c r="Y194" s="5">
        <f>VLOOKUP(A194,'Detail SFPR'!A:W,23,FALSE)</f>
        <v>102957.28104999999</v>
      </c>
      <c r="Z194" s="5">
        <f>VLOOKUP(A194,'Detail SFPR'!$A$5:$S$347,19,FALSE)</f>
        <v>0</v>
      </c>
      <c r="AA194" s="5">
        <f>VLOOKUP(A194,'Detail SFPR'!$A$5:$T$347,20,FALSE)</f>
        <v>157115.19511949579</v>
      </c>
      <c r="AB194" s="5">
        <f t="shared" si="65"/>
        <v>2044348.4220607826</v>
      </c>
      <c r="AC194" s="5">
        <v>0</v>
      </c>
      <c r="AD194" s="5">
        <v>0</v>
      </c>
      <c r="AE194" s="5">
        <f t="shared" si="48"/>
        <v>0</v>
      </c>
      <c r="AF194" s="5">
        <f t="shared" si="49"/>
        <v>2044348.4220607826</v>
      </c>
      <c r="AG194" s="5">
        <f t="shared" si="50"/>
        <v>1276479.3978747833</v>
      </c>
      <c r="AH194">
        <v>0</v>
      </c>
      <c r="AI194" s="5">
        <f t="shared" si="51"/>
        <v>1276479.3978747833</v>
      </c>
      <c r="AJ194" s="5">
        <f t="shared" si="52"/>
        <v>67410.848575000011</v>
      </c>
      <c r="AK194" s="5">
        <f t="shared" si="53"/>
        <v>163905.29492751614</v>
      </c>
      <c r="AL194" s="5">
        <f t="shared" si="54"/>
        <v>108158.8545544489</v>
      </c>
      <c r="AM194" s="5">
        <f t="shared" si="55"/>
        <v>23524.269959538582</v>
      </c>
      <c r="AN194" s="5">
        <f t="shared" si="56"/>
        <v>1639478.6658912869</v>
      </c>
      <c r="AO194" s="5">
        <f>VLOOKUP(A194,'Base Cost'!$A$5:$AF$348,32,FALSE)</f>
        <v>64478.055213243024</v>
      </c>
    </row>
    <row r="195" spans="1:41" x14ac:dyDescent="0.25">
      <c r="A195" t="s">
        <v>484</v>
      </c>
      <c r="B195" t="s">
        <v>485</v>
      </c>
      <c r="C195" t="s">
        <v>93</v>
      </c>
      <c r="D195" s="12" t="s">
        <v>1088</v>
      </c>
      <c r="E195" s="5">
        <v>1752075.31</v>
      </c>
      <c r="F195" s="5">
        <v>375058.01</v>
      </c>
      <c r="G195" s="5">
        <v>221363.68</v>
      </c>
      <c r="H195" s="5">
        <v>57322.559999999998</v>
      </c>
      <c r="I195" s="5">
        <v>0</v>
      </c>
      <c r="J195" s="5">
        <f>VLOOKUP(A195,'Detail SFPR'!$A$5:$E$347,5,FALSE)</f>
        <v>3000146.4019637164</v>
      </c>
      <c r="K195" s="5">
        <f>VLOOKUP(A195,'Detail SFPR'!$A$5:$F$347,6,FALSE)</f>
        <v>613334.74546399992</v>
      </c>
      <c r="L195" s="5">
        <f>VLOOKUP(A195,'Detail SFPR'!$A$5:$G$347,7,FALSE)</f>
        <v>458839.96654976177</v>
      </c>
      <c r="M195" s="5">
        <f>VLOOKUP(A195,'Detail SFPR'!$A$5:$H$347,8,FALSE)</f>
        <v>52196.837897801837</v>
      </c>
      <c r="N195" s="5">
        <f>VLOOKUP(A195,'Detail SFPR'!$A$5:$I$347,9,FALSE)</f>
        <v>0</v>
      </c>
      <c r="O195" s="5">
        <f t="shared" si="57"/>
        <v>832088.99701220961</v>
      </c>
      <c r="P195" s="5">
        <f t="shared" si="58"/>
        <v>158859.09953384873</v>
      </c>
      <c r="Q195" s="5">
        <f t="shared" si="59"/>
        <v>158325.44024272615</v>
      </c>
      <c r="R195" s="5">
        <f t="shared" si="60"/>
        <v>-3417.3189255355132</v>
      </c>
      <c r="S195" s="5">
        <f t="shared" si="61"/>
        <v>0</v>
      </c>
      <c r="T195" s="5">
        <f t="shared" si="62"/>
        <v>2405819.5600000005</v>
      </c>
      <c r="U195" s="5">
        <f t="shared" si="63"/>
        <v>4124517.9518752797</v>
      </c>
      <c r="V195" s="5">
        <f t="shared" si="64"/>
        <v>1145856.2178632489</v>
      </c>
      <c r="W195" s="5">
        <f t="shared" si="47"/>
        <v>3551675.7778632492</v>
      </c>
      <c r="X195" s="5">
        <f>VLOOKUP(A195,'Detail SFPR'!$A$5:$M$347,13,FALSE)</f>
        <v>0</v>
      </c>
      <c r="Y195" s="5">
        <f>VLOOKUP(A195,'Detail SFPR'!A:W,23,FALSE)</f>
        <v>254811.59339999998</v>
      </c>
      <c r="Z195" s="5">
        <f>VLOOKUP(A195,'Detail SFPR'!$A$5:$S$347,19,FALSE)</f>
        <v>0</v>
      </c>
      <c r="AA195" s="5">
        <f>VLOOKUP(A195,'Detail SFPR'!$A$5:$T$347,20,FALSE)</f>
        <v>388848.39233767462</v>
      </c>
      <c r="AB195" s="5">
        <f t="shared" si="65"/>
        <v>4195335.7636009241</v>
      </c>
      <c r="AC195" s="5">
        <v>0</v>
      </c>
      <c r="AD195" s="5">
        <v>0</v>
      </c>
      <c r="AE195" s="5">
        <f t="shared" si="48"/>
        <v>0</v>
      </c>
      <c r="AF195" s="5">
        <f t="shared" si="49"/>
        <v>4195335.7636009241</v>
      </c>
      <c r="AG195" s="5">
        <f t="shared" si="50"/>
        <v>2584164.3070122097</v>
      </c>
      <c r="AH195">
        <v>0</v>
      </c>
      <c r="AI195" s="5">
        <f t="shared" si="51"/>
        <v>2584164.3070122097</v>
      </c>
      <c r="AJ195" s="5">
        <f t="shared" si="52"/>
        <v>533917.10953384871</v>
      </c>
      <c r="AK195" s="5">
        <f t="shared" si="53"/>
        <v>379689.12024272617</v>
      </c>
      <c r="AL195" s="5">
        <f t="shared" si="54"/>
        <v>53905.241074464488</v>
      </c>
      <c r="AM195" s="5">
        <f t="shared" si="55"/>
        <v>0</v>
      </c>
      <c r="AN195" s="5">
        <f t="shared" si="56"/>
        <v>3551675.7778632487</v>
      </c>
      <c r="AO195" s="5">
        <f>VLOOKUP(A195,'Base Cost'!$A$5:$AF$348,32,FALSE)</f>
        <v>141106.0001206506</v>
      </c>
    </row>
    <row r="196" spans="1:41" x14ac:dyDescent="0.25">
      <c r="A196" t="s">
        <v>486</v>
      </c>
      <c r="B196" t="s">
        <v>487</v>
      </c>
      <c r="C196" t="s">
        <v>80</v>
      </c>
      <c r="D196" s="12" t="s">
        <v>1088</v>
      </c>
      <c r="E196" s="5">
        <v>3061685.12</v>
      </c>
      <c r="F196" s="5">
        <v>158718.17000000001</v>
      </c>
      <c r="G196" s="5">
        <v>456303.31</v>
      </c>
      <c r="H196" s="5">
        <v>0</v>
      </c>
      <c r="I196" s="5">
        <v>0</v>
      </c>
      <c r="J196" s="5">
        <f>VLOOKUP(A196,'Detail SFPR'!$A$5:$E$347,5,FALSE)</f>
        <v>5413117.7169848662</v>
      </c>
      <c r="K196" s="5">
        <f>VLOOKUP(A196,'Detail SFPR'!$A$5:$F$347,6,FALSE)</f>
        <v>507663.75</v>
      </c>
      <c r="L196" s="5">
        <f>VLOOKUP(A196,'Detail SFPR'!$A$5:$G$347,7,FALSE)</f>
        <v>646023.49434782681</v>
      </c>
      <c r="M196" s="5">
        <f>VLOOKUP(A196,'Detail SFPR'!$A$5:$H$347,8,FALSE)</f>
        <v>0</v>
      </c>
      <c r="N196" s="5">
        <f>VLOOKUP(A196,'Detail SFPR'!$A$5:$I$347,9,FALSE)</f>
        <v>0</v>
      </c>
      <c r="O196" s="5">
        <f t="shared" si="57"/>
        <v>1567700.1124098101</v>
      </c>
      <c r="P196" s="5">
        <f t="shared" si="58"/>
        <v>232642.01818599997</v>
      </c>
      <c r="Q196" s="5">
        <f t="shared" si="59"/>
        <v>126486.44690469613</v>
      </c>
      <c r="R196" s="5">
        <f t="shared" si="60"/>
        <v>0</v>
      </c>
      <c r="S196" s="5">
        <f t="shared" si="61"/>
        <v>0</v>
      </c>
      <c r="T196" s="5">
        <f t="shared" si="62"/>
        <v>3676706.6</v>
      </c>
      <c r="U196" s="5">
        <f t="shared" si="63"/>
        <v>6566804.9613326928</v>
      </c>
      <c r="V196" s="5">
        <f t="shared" si="64"/>
        <v>1926828.5775005061</v>
      </c>
      <c r="W196" s="5">
        <f t="shared" si="47"/>
        <v>5603535.1775005059</v>
      </c>
      <c r="X196" s="5">
        <f>VLOOKUP(A196,'Detail SFPR'!$A$5:$M$347,13,FALSE)</f>
        <v>0</v>
      </c>
      <c r="Y196" s="5">
        <f>VLOOKUP(A196,'Detail SFPR'!A:W,23,FALSE)</f>
        <v>431707.5282</v>
      </c>
      <c r="Z196" s="5">
        <f>VLOOKUP(A196,'Detail SFPR'!$A$5:$S$347,19,FALSE)</f>
        <v>0</v>
      </c>
      <c r="AA196" s="5">
        <f>VLOOKUP(A196,'Detail SFPR'!$A$5:$T$347,20,FALSE)</f>
        <v>658795.6853168885</v>
      </c>
      <c r="AB196" s="5">
        <f t="shared" si="65"/>
        <v>6694038.3910173941</v>
      </c>
      <c r="AC196" s="5">
        <v>0</v>
      </c>
      <c r="AD196" s="5">
        <v>0</v>
      </c>
      <c r="AE196" s="5">
        <f t="shared" si="48"/>
        <v>0</v>
      </c>
      <c r="AF196" s="5">
        <f t="shared" si="49"/>
        <v>6694038.3910173941</v>
      </c>
      <c r="AG196" s="5">
        <f t="shared" si="50"/>
        <v>4629385.2324098106</v>
      </c>
      <c r="AH196">
        <v>0</v>
      </c>
      <c r="AI196" s="5">
        <f t="shared" si="51"/>
        <v>4629385.2324098106</v>
      </c>
      <c r="AJ196" s="5">
        <f t="shared" si="52"/>
        <v>391360.18818599998</v>
      </c>
      <c r="AK196" s="5">
        <f t="shared" si="53"/>
        <v>582789.75690469611</v>
      </c>
      <c r="AL196" s="5">
        <f t="shared" si="54"/>
        <v>0</v>
      </c>
      <c r="AM196" s="5">
        <f t="shared" si="55"/>
        <v>0</v>
      </c>
      <c r="AN196" s="5">
        <f t="shared" si="56"/>
        <v>5603535.1775005069</v>
      </c>
      <c r="AO196" s="5">
        <f>VLOOKUP(A196,'Base Cost'!$A$5:$AF$348,32,FALSE)</f>
        <v>237363.58593691123</v>
      </c>
    </row>
    <row r="197" spans="1:41" x14ac:dyDescent="0.25">
      <c r="A197" t="s">
        <v>488</v>
      </c>
      <c r="B197" t="s">
        <v>1952</v>
      </c>
      <c r="C197" t="s">
        <v>190</v>
      </c>
      <c r="D197" s="12" t="s">
        <v>2051</v>
      </c>
      <c r="E197" s="5">
        <v>1124770.8</v>
      </c>
      <c r="F197" s="5">
        <v>172938.06</v>
      </c>
      <c r="G197" s="5">
        <v>3437.7</v>
      </c>
      <c r="H197" s="5">
        <v>0</v>
      </c>
      <c r="I197" s="5">
        <v>0</v>
      </c>
      <c r="J197" s="5">
        <f>VLOOKUP(A197,'Detail SFPR'!$A$5:$E$347,5,FALSE)</f>
        <v>1450208.7992725179</v>
      </c>
      <c r="K197" s="5">
        <f>VLOOKUP(A197,'Detail SFPR'!$A$5:$F$347,6,FALSE)</f>
        <v>78658.578865999996</v>
      </c>
      <c r="L197" s="5">
        <f>VLOOKUP(A197,'Detail SFPR'!$A$5:$G$347,7,FALSE)</f>
        <v>1877.3578890923739</v>
      </c>
      <c r="M197" s="5">
        <f>VLOOKUP(A197,'Detail SFPR'!$A$5:$H$347,8,FALSE)</f>
        <v>0</v>
      </c>
      <c r="N197" s="5">
        <f>VLOOKUP(A197,'Detail SFPR'!$A$5:$I$347,9,FALSE)</f>
        <v>0</v>
      </c>
      <c r="O197" s="5">
        <f t="shared" si="57"/>
        <v>216969.51411498766</v>
      </c>
      <c r="P197" s="5">
        <f t="shared" si="58"/>
        <v>-62856.130072037799</v>
      </c>
      <c r="Q197" s="5">
        <f t="shared" si="59"/>
        <v>-1040.2800853421143</v>
      </c>
      <c r="R197" s="5">
        <f t="shared" si="60"/>
        <v>0</v>
      </c>
      <c r="S197" s="5">
        <f t="shared" si="61"/>
        <v>0</v>
      </c>
      <c r="T197" s="5">
        <f t="shared" si="62"/>
        <v>1301146.56</v>
      </c>
      <c r="U197" s="5">
        <f t="shared" si="63"/>
        <v>1530744.7360276103</v>
      </c>
      <c r="V197" s="5">
        <f t="shared" si="64"/>
        <v>153073.10395760773</v>
      </c>
      <c r="W197" s="5">
        <f t="shared" ref="W197:W260" si="66">MIN(U197,(T197+V197))</f>
        <v>1454219.6639576077</v>
      </c>
      <c r="X197" s="5">
        <f>VLOOKUP(A197,'Detail SFPR'!$A$5:$M$347,13,FALSE)</f>
        <v>0</v>
      </c>
      <c r="Y197" s="5">
        <f>VLOOKUP(A197,'Detail SFPR'!A:W,23,FALSE)</f>
        <v>0</v>
      </c>
      <c r="Z197" s="5">
        <f>VLOOKUP(A197,'Detail SFPR'!$A$5:$S$347,19,FALSE)</f>
        <v>0</v>
      </c>
      <c r="AA197" s="5">
        <f>VLOOKUP(A197,'Detail SFPR'!$A$5:$T$347,20,FALSE)</f>
        <v>185063.41644996442</v>
      </c>
      <c r="AB197" s="5">
        <f t="shared" si="65"/>
        <v>1639283.0804075722</v>
      </c>
      <c r="AC197" s="5">
        <v>0</v>
      </c>
      <c r="AD197" s="5">
        <v>0</v>
      </c>
      <c r="AE197" s="5">
        <f t="shared" ref="AE197:AE260" si="67">AC197+AD197</f>
        <v>0</v>
      </c>
      <c r="AF197" s="5">
        <f t="shared" ref="AF197:AF260" si="68">AB197+AE197</f>
        <v>1639283.0804075722</v>
      </c>
      <c r="AG197" s="5">
        <f t="shared" ref="AG197:AG260" si="69">IF(U197&lt;(T197+V197),J197,(E197+O197))</f>
        <v>1341740.3141149876</v>
      </c>
      <c r="AH197">
        <v>0</v>
      </c>
      <c r="AI197" s="5">
        <f t="shared" ref="AI197:AI260" si="70">IF(U197&lt;(T197+V197),J197,(E197+O197))</f>
        <v>1341740.3141149876</v>
      </c>
      <c r="AJ197" s="5">
        <f t="shared" ref="AJ197:AJ260" si="71">IF(U197&lt;(T197+V197),K197,(F197+P197))</f>
        <v>110081.92992796219</v>
      </c>
      <c r="AK197" s="5">
        <f t="shared" ref="AK197:AK260" si="72">IF(U197&lt;(T197+V197),L197,(G197+Q197))</f>
        <v>2397.4199146578858</v>
      </c>
      <c r="AL197" s="5">
        <f t="shared" ref="AL197:AL260" si="73">IF(U197&lt;(T197+V197),M197,(H197+R197))</f>
        <v>0</v>
      </c>
      <c r="AM197" s="5">
        <f t="shared" ref="AM197:AM260" si="74">IF(U197&lt;(T197+V197),N197,(I197+S197))</f>
        <v>0</v>
      </c>
      <c r="AN197" s="5">
        <f t="shared" ref="AN197:AN260" si="75">AI197+AJ197+AK197+AL197+AM197</f>
        <v>1454219.6639576077</v>
      </c>
      <c r="AO197" s="5">
        <f>VLOOKUP(A197,'Base Cost'!$A$5:$AF$348,32,FALSE)</f>
        <v>72134.995040250535</v>
      </c>
    </row>
    <row r="198" spans="1:41" x14ac:dyDescent="0.25">
      <c r="A198" t="s">
        <v>490</v>
      </c>
      <c r="B198" t="s">
        <v>1953</v>
      </c>
      <c r="C198" t="s">
        <v>492</v>
      </c>
      <c r="D198" s="12" t="s">
        <v>2051</v>
      </c>
      <c r="E198" s="5">
        <v>411296.22</v>
      </c>
      <c r="F198" s="5">
        <v>83245.83</v>
      </c>
      <c r="G198" s="5">
        <v>13911.36</v>
      </c>
      <c r="H198" s="5">
        <v>0</v>
      </c>
      <c r="I198" s="5">
        <v>17185.52</v>
      </c>
      <c r="J198" s="5">
        <f>VLOOKUP(A198,'Detail SFPR'!$A$5:$E$347,5,FALSE)</f>
        <v>630359.14997685421</v>
      </c>
      <c r="K198" s="5">
        <f>VLOOKUP(A198,'Detail SFPR'!$A$5:$F$347,6,FALSE)</f>
        <v>113576.39000000001</v>
      </c>
      <c r="L198" s="5">
        <f>VLOOKUP(A198,'Detail SFPR'!$A$5:$G$347,7,FALSE)</f>
        <v>8395.3231628207268</v>
      </c>
      <c r="M198" s="5">
        <f>VLOOKUP(A198,'Detail SFPR'!$A$5:$H$347,8,FALSE)</f>
        <v>0</v>
      </c>
      <c r="N198" s="5">
        <f>VLOOKUP(A198,'Detail SFPR'!$A$5:$I$347,9,FALSE)</f>
        <v>70689.395405975811</v>
      </c>
      <c r="O198" s="5">
        <f t="shared" ref="O198:O261" si="76">(J198-E198)*$O$3</f>
        <v>146049.25541556871</v>
      </c>
      <c r="P198" s="5">
        <f t="shared" ref="P198:P261" si="77">(K198-F198)*$O$3</f>
        <v>20221.384352000008</v>
      </c>
      <c r="Q198" s="5">
        <f t="shared" ref="Q198:Q261" si="78">(L198-G198)*$O$3</f>
        <v>-3677.5417593474217</v>
      </c>
      <c r="R198" s="5">
        <f t="shared" ref="R198:R261" si="79">(M198-H198)*$O$3</f>
        <v>0</v>
      </c>
      <c r="S198" s="5">
        <f t="shared" ref="S198:S261" si="80">(N198-I198)*$O$3</f>
        <v>35671.033733164069</v>
      </c>
      <c r="T198" s="5">
        <f t="shared" ref="T198:T261" si="81">E198+F198+G198+H198+I198</f>
        <v>525638.92999999993</v>
      </c>
      <c r="U198" s="5">
        <f t="shared" ref="U198:U261" si="82">J198+K198+L198+M198+N198</f>
        <v>823020.25854565087</v>
      </c>
      <c r="V198" s="5">
        <f t="shared" ref="V198:V261" si="83">O198+P198+Q198+R198+S198</f>
        <v>198264.13174138538</v>
      </c>
      <c r="W198" s="5">
        <f t="shared" si="66"/>
        <v>723903.06174138538</v>
      </c>
      <c r="X198" s="5">
        <f>VLOOKUP(A198,'Detail SFPR'!$A$5:$M$347,13,FALSE)</f>
        <v>0</v>
      </c>
      <c r="Y198" s="5">
        <f>VLOOKUP(A198,'Detail SFPR'!A:W,23,FALSE)</f>
        <v>0</v>
      </c>
      <c r="Z198" s="5">
        <f>VLOOKUP(A198,'Detail SFPR'!$A$5:$S$347,19,FALSE)</f>
        <v>0</v>
      </c>
      <c r="AA198" s="5">
        <f>VLOOKUP(A198,'Detail SFPR'!$A$5:$T$347,20,FALSE)</f>
        <v>79061.139764396095</v>
      </c>
      <c r="AB198" s="5">
        <f t="shared" ref="AB198:AB261" si="84">W198+X198+Z198+AA198+Y198</f>
        <v>802964.2015057815</v>
      </c>
      <c r="AC198" s="5">
        <v>0</v>
      </c>
      <c r="AD198" s="5">
        <v>0</v>
      </c>
      <c r="AE198" s="5">
        <f t="shared" si="67"/>
        <v>0</v>
      </c>
      <c r="AF198" s="5">
        <f t="shared" si="68"/>
        <v>802964.2015057815</v>
      </c>
      <c r="AG198" s="5">
        <f t="shared" si="69"/>
        <v>557345.47541556868</v>
      </c>
      <c r="AH198">
        <v>0</v>
      </c>
      <c r="AI198" s="5">
        <f t="shared" si="70"/>
        <v>557345.47541556868</v>
      </c>
      <c r="AJ198" s="5">
        <f t="shared" si="71"/>
        <v>103467.21435200001</v>
      </c>
      <c r="AK198" s="5">
        <f t="shared" si="72"/>
        <v>10233.818240652579</v>
      </c>
      <c r="AL198" s="5">
        <f t="shared" si="73"/>
        <v>0</v>
      </c>
      <c r="AM198" s="5">
        <f t="shared" si="74"/>
        <v>52856.553733164066</v>
      </c>
      <c r="AN198" s="5">
        <f t="shared" si="75"/>
        <v>723903.06174138538</v>
      </c>
      <c r="AO198" s="5">
        <f>VLOOKUP(A198,'Base Cost'!$A$5:$AF$348,32,FALSE)</f>
        <v>29450.114491449342</v>
      </c>
    </row>
    <row r="199" spans="1:41" x14ac:dyDescent="0.25">
      <c r="A199" t="s">
        <v>493</v>
      </c>
      <c r="B199" t="s">
        <v>1954</v>
      </c>
      <c r="C199" t="s">
        <v>101</v>
      </c>
      <c r="D199" s="12" t="s">
        <v>1088</v>
      </c>
      <c r="E199" s="5">
        <v>1427348.48</v>
      </c>
      <c r="F199" s="5">
        <v>216901.21</v>
      </c>
      <c r="G199" s="5">
        <v>209207.03</v>
      </c>
      <c r="H199" s="5">
        <v>0</v>
      </c>
      <c r="I199" s="5">
        <v>47405.95</v>
      </c>
      <c r="J199" s="5">
        <f>VLOOKUP(A199,'Detail SFPR'!$A$5:$E$347,5,FALSE)</f>
        <v>2235879.764484372</v>
      </c>
      <c r="K199" s="5">
        <f>VLOOKUP(A199,'Detail SFPR'!$A$5:$F$347,6,FALSE)</f>
        <v>255318.41999999998</v>
      </c>
      <c r="L199" s="5">
        <f>VLOOKUP(A199,'Detail SFPR'!$A$5:$G$347,7,FALSE)</f>
        <v>313147.15373333334</v>
      </c>
      <c r="M199" s="5">
        <f>VLOOKUP(A199,'Detail SFPR'!$A$5:$H$347,8,FALSE)</f>
        <v>0</v>
      </c>
      <c r="N199" s="5">
        <f>VLOOKUP(A199,'Detail SFPR'!$A$5:$I$347,9,FALSE)</f>
        <v>77649.492532170261</v>
      </c>
      <c r="O199" s="5">
        <f t="shared" si="76"/>
        <v>539047.80736573075</v>
      </c>
      <c r="P199" s="5">
        <f t="shared" si="77"/>
        <v>25612.753906999995</v>
      </c>
      <c r="Q199" s="5">
        <f t="shared" si="78"/>
        <v>69296.880493013334</v>
      </c>
      <c r="R199" s="5">
        <f t="shared" si="79"/>
        <v>0</v>
      </c>
      <c r="S199" s="5">
        <f t="shared" si="80"/>
        <v>20163.369806197912</v>
      </c>
      <c r="T199" s="5">
        <f t="shared" si="81"/>
        <v>1900862.67</v>
      </c>
      <c r="U199" s="5">
        <f t="shared" si="82"/>
        <v>2881994.8307498759</v>
      </c>
      <c r="V199" s="5">
        <f t="shared" si="83"/>
        <v>654120.81157194194</v>
      </c>
      <c r="W199" s="5">
        <f t="shared" si="66"/>
        <v>2554983.4815719416</v>
      </c>
      <c r="X199" s="5">
        <f>VLOOKUP(A199,'Detail SFPR'!$A$5:$M$347,13,FALSE)</f>
        <v>0</v>
      </c>
      <c r="Y199" s="5">
        <f>VLOOKUP(A199,'Detail SFPR'!A:W,23,FALSE)</f>
        <v>173640.8388</v>
      </c>
      <c r="Z199" s="5">
        <f>VLOOKUP(A199,'Detail SFPR'!$A$5:$S$347,19,FALSE)</f>
        <v>0</v>
      </c>
      <c r="AA199" s="5">
        <f>VLOOKUP(A199,'Detail SFPR'!$A$5:$T$347,20,FALSE)</f>
        <v>264979.94110320299</v>
      </c>
      <c r="AB199" s="5">
        <f t="shared" si="84"/>
        <v>2993604.2614751449</v>
      </c>
      <c r="AC199" s="5">
        <v>0</v>
      </c>
      <c r="AD199" s="5">
        <v>0</v>
      </c>
      <c r="AE199" s="5">
        <f t="shared" si="67"/>
        <v>0</v>
      </c>
      <c r="AF199" s="5">
        <f t="shared" si="68"/>
        <v>2993604.2614751449</v>
      </c>
      <c r="AG199" s="5">
        <f t="shared" si="69"/>
        <v>1966396.2873657309</v>
      </c>
      <c r="AH199">
        <v>0</v>
      </c>
      <c r="AI199" s="5">
        <f t="shared" si="70"/>
        <v>1966396.2873657309</v>
      </c>
      <c r="AJ199" s="5">
        <f t="shared" si="71"/>
        <v>242513.963907</v>
      </c>
      <c r="AK199" s="5">
        <f t="shared" si="72"/>
        <v>278503.91049301333</v>
      </c>
      <c r="AL199" s="5">
        <f t="shared" si="73"/>
        <v>0</v>
      </c>
      <c r="AM199" s="5">
        <f t="shared" si="74"/>
        <v>67569.319806197906</v>
      </c>
      <c r="AN199" s="5">
        <f t="shared" si="75"/>
        <v>2554983.4815719426</v>
      </c>
      <c r="AO199" s="5">
        <f>VLOOKUP(A199,'Base Cost'!$A$5:$AF$348,32,FALSE)</f>
        <v>98180.015720468102</v>
      </c>
    </row>
    <row r="200" spans="1:41" x14ac:dyDescent="0.25">
      <c r="A200" t="s">
        <v>495</v>
      </c>
      <c r="B200" t="s">
        <v>496</v>
      </c>
      <c r="C200" t="s">
        <v>93</v>
      </c>
      <c r="D200" s="12" t="s">
        <v>1088</v>
      </c>
      <c r="E200" s="5">
        <v>1454796.08</v>
      </c>
      <c r="F200" s="5">
        <v>137674.45000000001</v>
      </c>
      <c r="G200" s="5">
        <v>206160.72</v>
      </c>
      <c r="H200" s="5">
        <v>192406.94</v>
      </c>
      <c r="I200" s="5">
        <v>120630.27</v>
      </c>
      <c r="J200" s="5">
        <f>VLOOKUP(A200,'Detail SFPR'!$A$5:$E$347,5,FALSE)</f>
        <v>1868632.7369837919</v>
      </c>
      <c r="K200" s="5">
        <f>VLOOKUP(A200,'Detail SFPR'!$A$5:$F$347,6,FALSE)</f>
        <v>82776.13</v>
      </c>
      <c r="L200" s="5">
        <f>VLOOKUP(A200,'Detail SFPR'!$A$5:$G$347,7,FALSE)</f>
        <v>257672.12917083141</v>
      </c>
      <c r="M200" s="5">
        <f>VLOOKUP(A200,'Detail SFPR'!$A$5:$H$347,8,FALSE)</f>
        <v>183988.39086168393</v>
      </c>
      <c r="N200" s="5">
        <f>VLOOKUP(A200,'Detail SFPR'!$A$5:$I$347,9,FALSE)</f>
        <v>108705.09876195544</v>
      </c>
      <c r="O200" s="5">
        <f t="shared" si="76"/>
        <v>275904.89921109402</v>
      </c>
      <c r="P200" s="5">
        <f t="shared" si="77"/>
        <v>-36600.709944000002</v>
      </c>
      <c r="Q200" s="5">
        <f t="shared" si="78"/>
        <v>34342.656494193296</v>
      </c>
      <c r="R200" s="5">
        <f t="shared" si="79"/>
        <v>-5612.6467105153233</v>
      </c>
      <c r="S200" s="5">
        <f t="shared" si="80"/>
        <v>-7950.5116644043128</v>
      </c>
      <c r="T200" s="5">
        <f t="shared" si="81"/>
        <v>2111668.46</v>
      </c>
      <c r="U200" s="5">
        <f t="shared" si="82"/>
        <v>2501774.4857782624</v>
      </c>
      <c r="V200" s="5">
        <f t="shared" si="83"/>
        <v>260083.6873863677</v>
      </c>
      <c r="W200" s="5">
        <f t="shared" si="66"/>
        <v>2371752.1473863674</v>
      </c>
      <c r="X200" s="5">
        <f>VLOOKUP(A200,'Detail SFPR'!$A$5:$M$347,13,FALSE)</f>
        <v>0</v>
      </c>
      <c r="Y200" s="5">
        <f>VLOOKUP(A200,'Detail SFPR'!A:W,23,FALSE)</f>
        <v>144222.8879</v>
      </c>
      <c r="Z200" s="5">
        <f>VLOOKUP(A200,'Detail SFPR'!$A$5:$S$347,19,FALSE)</f>
        <v>0</v>
      </c>
      <c r="AA200" s="5">
        <f>VLOOKUP(A200,'Detail SFPR'!$A$5:$T$347,20,FALSE)</f>
        <v>220087.46678247355</v>
      </c>
      <c r="AB200" s="5">
        <f t="shared" si="84"/>
        <v>2736062.5020688409</v>
      </c>
      <c r="AC200" s="5">
        <v>0</v>
      </c>
      <c r="AD200" s="5">
        <v>0</v>
      </c>
      <c r="AE200" s="5">
        <f t="shared" si="67"/>
        <v>0</v>
      </c>
      <c r="AF200" s="5">
        <f t="shared" si="68"/>
        <v>2736062.5020688409</v>
      </c>
      <c r="AG200" s="5">
        <f t="shared" si="69"/>
        <v>1730700.9792110941</v>
      </c>
      <c r="AH200">
        <v>0</v>
      </c>
      <c r="AI200" s="5">
        <f t="shared" si="70"/>
        <v>1730700.9792110941</v>
      </c>
      <c r="AJ200" s="5">
        <f t="shared" si="71"/>
        <v>101073.74005600001</v>
      </c>
      <c r="AK200" s="5">
        <f t="shared" si="72"/>
        <v>240503.3764941933</v>
      </c>
      <c r="AL200" s="5">
        <f t="shared" si="73"/>
        <v>186794.29328948469</v>
      </c>
      <c r="AM200" s="5">
        <f t="shared" si="74"/>
        <v>112679.75833559569</v>
      </c>
      <c r="AN200" s="5">
        <f t="shared" si="75"/>
        <v>2371752.1473863674</v>
      </c>
      <c r="AO200" s="5">
        <f>VLOOKUP(A200,'Base Cost'!$A$5:$AF$348,32,FALSE)</f>
        <v>85877.797175680927</v>
      </c>
    </row>
    <row r="201" spans="1:41" x14ac:dyDescent="0.25">
      <c r="A201" t="s">
        <v>497</v>
      </c>
      <c r="B201" t="s">
        <v>1955</v>
      </c>
      <c r="C201" t="s">
        <v>80</v>
      </c>
      <c r="D201" s="12" t="s">
        <v>1088</v>
      </c>
      <c r="E201" s="5">
        <v>2126040.88</v>
      </c>
      <c r="F201" s="5">
        <v>163530.76</v>
      </c>
      <c r="G201" s="5">
        <v>257769.29</v>
      </c>
      <c r="H201" s="5">
        <v>2999.7</v>
      </c>
      <c r="I201" s="5">
        <v>0</v>
      </c>
      <c r="J201" s="5">
        <f>VLOOKUP(A201,'Detail SFPR'!$A$5:$E$347,5,FALSE)</f>
        <v>3290813.8929998069</v>
      </c>
      <c r="K201" s="5">
        <f>VLOOKUP(A201,'Detail SFPR'!$A$5:$F$347,6,FALSE)</f>
        <v>295591.28000000003</v>
      </c>
      <c r="L201" s="5">
        <f>VLOOKUP(A201,'Detail SFPR'!$A$5:$G$347,7,FALSE)</f>
        <v>469639.0370662944</v>
      </c>
      <c r="M201" s="5">
        <f>VLOOKUP(A201,'Detail SFPR'!$A$5:$H$347,8,FALSE)</f>
        <v>0</v>
      </c>
      <c r="N201" s="5">
        <f>VLOOKUP(A201,'Detail SFPR'!$A$5:$I$347,9,FALSE)</f>
        <v>0</v>
      </c>
      <c r="O201" s="5">
        <f t="shared" si="76"/>
        <v>776554.16776697128</v>
      </c>
      <c r="P201" s="5">
        <f t="shared" si="77"/>
        <v>88044.748684000006</v>
      </c>
      <c r="Q201" s="5">
        <f t="shared" si="78"/>
        <v>141253.56036909847</v>
      </c>
      <c r="R201" s="5">
        <f t="shared" si="79"/>
        <v>-1999.8999899999997</v>
      </c>
      <c r="S201" s="5">
        <f t="shared" si="80"/>
        <v>0</v>
      </c>
      <c r="T201" s="5">
        <f t="shared" si="81"/>
        <v>2550340.63</v>
      </c>
      <c r="U201" s="5">
        <f t="shared" si="82"/>
        <v>4056044.210066101</v>
      </c>
      <c r="V201" s="5">
        <f t="shared" si="83"/>
        <v>1003852.5768300698</v>
      </c>
      <c r="W201" s="5">
        <f t="shared" si="66"/>
        <v>3554193.2068300694</v>
      </c>
      <c r="X201" s="5">
        <f>VLOOKUP(A201,'Detail SFPR'!$A$5:$M$347,13,FALSE)</f>
        <v>0</v>
      </c>
      <c r="Y201" s="5">
        <f>VLOOKUP(A201,'Detail SFPR'!A:W,23,FALSE)</f>
        <v>260637.75140000001</v>
      </c>
      <c r="Z201" s="5">
        <f>VLOOKUP(A201,'Detail SFPR'!$A$5:$S$347,19,FALSE)</f>
        <v>0</v>
      </c>
      <c r="AA201" s="5">
        <f>VLOOKUP(A201,'Detail SFPR'!$A$5:$T$347,20,FALSE)</f>
        <v>397739.24436515261</v>
      </c>
      <c r="AB201" s="5">
        <f t="shared" si="84"/>
        <v>4212570.2025952218</v>
      </c>
      <c r="AC201" s="5">
        <v>0</v>
      </c>
      <c r="AD201" s="5">
        <v>0</v>
      </c>
      <c r="AE201" s="5">
        <f t="shared" si="67"/>
        <v>0</v>
      </c>
      <c r="AF201" s="5">
        <f t="shared" si="68"/>
        <v>4212570.2025952218</v>
      </c>
      <c r="AG201" s="5">
        <f t="shared" si="69"/>
        <v>2902595.0477669714</v>
      </c>
      <c r="AH201">
        <v>0</v>
      </c>
      <c r="AI201" s="5">
        <f t="shared" si="70"/>
        <v>2902595.0477669714</v>
      </c>
      <c r="AJ201" s="5">
        <f t="shared" si="71"/>
        <v>251575.508684</v>
      </c>
      <c r="AK201" s="5">
        <f t="shared" si="72"/>
        <v>399022.85036909848</v>
      </c>
      <c r="AL201" s="5">
        <f t="shared" si="73"/>
        <v>999.80001000000016</v>
      </c>
      <c r="AM201" s="5">
        <f t="shared" si="74"/>
        <v>0</v>
      </c>
      <c r="AN201" s="5">
        <f t="shared" si="75"/>
        <v>3554193.2068300699</v>
      </c>
      <c r="AO201" s="5">
        <f>VLOOKUP(A201,'Base Cost'!$A$5:$AF$348,32,FALSE)</f>
        <v>147798.17453755939</v>
      </c>
    </row>
    <row r="202" spans="1:41" x14ac:dyDescent="0.25">
      <c r="A202" t="s">
        <v>499</v>
      </c>
      <c r="B202" t="s">
        <v>1956</v>
      </c>
      <c r="C202" t="s">
        <v>101</v>
      </c>
      <c r="D202" s="12" t="s">
        <v>1088</v>
      </c>
      <c r="E202" s="5">
        <v>1041528.53</v>
      </c>
      <c r="F202" s="5">
        <v>126296.22</v>
      </c>
      <c r="G202" s="5">
        <v>152385.26</v>
      </c>
      <c r="H202" s="5">
        <v>181.76</v>
      </c>
      <c r="I202" s="5">
        <v>0</v>
      </c>
      <c r="J202" s="5">
        <f>VLOOKUP(A202,'Detail SFPR'!$A$5:$E$347,5,FALSE)</f>
        <v>1258238.6118548147</v>
      </c>
      <c r="K202" s="5">
        <f>VLOOKUP(A202,'Detail SFPR'!$A$5:$F$347,6,FALSE)</f>
        <v>193757.05</v>
      </c>
      <c r="L202" s="5">
        <f>VLOOKUP(A202,'Detail SFPR'!$A$5:$G$347,7,FALSE)</f>
        <v>177361.22769520196</v>
      </c>
      <c r="M202" s="5">
        <f>VLOOKUP(A202,'Detail SFPR'!$A$5:$H$347,8,FALSE)</f>
        <v>0</v>
      </c>
      <c r="N202" s="5">
        <f>VLOOKUP(A202,'Detail SFPR'!$A$5:$I$347,9,FALSE)</f>
        <v>0</v>
      </c>
      <c r="O202" s="5">
        <f t="shared" si="76"/>
        <v>144480.61157260492</v>
      </c>
      <c r="P202" s="5">
        <f t="shared" si="77"/>
        <v>44976.135360999986</v>
      </c>
      <c r="Q202" s="5">
        <f t="shared" si="78"/>
        <v>16651.477662391138</v>
      </c>
      <c r="R202" s="5">
        <f t="shared" si="79"/>
        <v>-121.17939199999999</v>
      </c>
      <c r="S202" s="5">
        <f t="shared" si="80"/>
        <v>0</v>
      </c>
      <c r="T202" s="5">
        <f t="shared" si="81"/>
        <v>1320391.77</v>
      </c>
      <c r="U202" s="5">
        <f t="shared" si="82"/>
        <v>1629356.8895500167</v>
      </c>
      <c r="V202" s="5">
        <f t="shared" si="83"/>
        <v>205987.04520399607</v>
      </c>
      <c r="W202" s="5">
        <f t="shared" si="66"/>
        <v>1526378.8152039961</v>
      </c>
      <c r="X202" s="5">
        <f>VLOOKUP(A202,'Detail SFPR'!$A$5:$M$347,13,FALSE)</f>
        <v>0</v>
      </c>
      <c r="Y202" s="5">
        <f>VLOOKUP(A202,'Detail SFPR'!A:W,23,FALSE)</f>
        <v>98566.287300000011</v>
      </c>
      <c r="Z202" s="5">
        <f>VLOOKUP(A202,'Detail SFPR'!$A$5:$S$347,19,FALSE)</f>
        <v>0</v>
      </c>
      <c r="AA202" s="5">
        <f>VLOOKUP(A202,'Detail SFPR'!$A$5:$T$347,20,FALSE)</f>
        <v>150414.43697238917</v>
      </c>
      <c r="AB202" s="5">
        <f t="shared" si="84"/>
        <v>1775359.5394763853</v>
      </c>
      <c r="AC202" s="5">
        <v>0</v>
      </c>
      <c r="AD202" s="5">
        <v>0</v>
      </c>
      <c r="AE202" s="5">
        <f t="shared" si="67"/>
        <v>0</v>
      </c>
      <c r="AF202" s="5">
        <f t="shared" si="68"/>
        <v>1775359.5394763853</v>
      </c>
      <c r="AG202" s="5">
        <f t="shared" si="69"/>
        <v>1186009.1415726049</v>
      </c>
      <c r="AH202">
        <v>0</v>
      </c>
      <c r="AI202" s="5">
        <f t="shared" si="70"/>
        <v>1186009.1415726049</v>
      </c>
      <c r="AJ202" s="5">
        <f t="shared" si="71"/>
        <v>171272.35536099999</v>
      </c>
      <c r="AK202" s="5">
        <f t="shared" si="72"/>
        <v>169036.73766239116</v>
      </c>
      <c r="AL202" s="5">
        <f t="shared" si="73"/>
        <v>60.580607999999998</v>
      </c>
      <c r="AM202" s="5">
        <f t="shared" si="74"/>
        <v>0</v>
      </c>
      <c r="AN202" s="5">
        <f t="shared" si="75"/>
        <v>1526378.8152039959</v>
      </c>
      <c r="AO202" s="5">
        <f>VLOOKUP(A202,'Base Cost'!$A$5:$AF$348,32,FALSE)</f>
        <v>59731.311225856254</v>
      </c>
    </row>
    <row r="203" spans="1:41" x14ac:dyDescent="0.25">
      <c r="A203" t="s">
        <v>501</v>
      </c>
      <c r="B203" t="s">
        <v>1957</v>
      </c>
      <c r="C203" t="s">
        <v>72</v>
      </c>
      <c r="D203" s="12" t="s">
        <v>1088</v>
      </c>
      <c r="E203" s="5">
        <v>439531.69</v>
      </c>
      <c r="F203" s="5">
        <v>88283.45</v>
      </c>
      <c r="G203" s="5">
        <v>55798.7</v>
      </c>
      <c r="H203" s="5">
        <v>0</v>
      </c>
      <c r="I203" s="5">
        <v>135055.79999999999</v>
      </c>
      <c r="J203" s="5">
        <f>VLOOKUP(A203,'Detail SFPR'!$A$5:$E$347,5,FALSE)</f>
        <v>687962.03909414052</v>
      </c>
      <c r="K203" s="5">
        <f>VLOOKUP(A203,'Detail SFPR'!$A$5:$F$347,6,FALSE)</f>
        <v>58214.79</v>
      </c>
      <c r="L203" s="5">
        <f>VLOOKUP(A203,'Detail SFPR'!$A$5:$G$347,7,FALSE)</f>
        <v>55828.958171418642</v>
      </c>
      <c r="M203" s="5">
        <f>VLOOKUP(A203,'Detail SFPR'!$A$5:$H$347,8,FALSE)</f>
        <v>0</v>
      </c>
      <c r="N203" s="5">
        <f>VLOOKUP(A203,'Detail SFPR'!$A$5:$I$347,9,FALSE)</f>
        <v>0</v>
      </c>
      <c r="O203" s="5">
        <f t="shared" si="76"/>
        <v>165628.51374106348</v>
      </c>
      <c r="P203" s="5">
        <f t="shared" si="77"/>
        <v>-20046.775621999997</v>
      </c>
      <c r="Q203" s="5">
        <f t="shared" si="78"/>
        <v>20.173122884810862</v>
      </c>
      <c r="R203" s="5">
        <f t="shared" si="79"/>
        <v>0</v>
      </c>
      <c r="S203" s="5">
        <f t="shared" si="80"/>
        <v>-90041.701859999986</v>
      </c>
      <c r="T203" s="5">
        <f t="shared" si="81"/>
        <v>718669.6399999999</v>
      </c>
      <c r="U203" s="5">
        <f t="shared" si="82"/>
        <v>802005.78726555919</v>
      </c>
      <c r="V203" s="5">
        <f t="shared" si="83"/>
        <v>55560.209381948327</v>
      </c>
      <c r="W203" s="5">
        <f t="shared" si="66"/>
        <v>774229.84938194824</v>
      </c>
      <c r="X203" s="5">
        <f>VLOOKUP(A203,'Detail SFPR'!$A$5:$M$347,13,FALSE)</f>
        <v>0</v>
      </c>
      <c r="Y203" s="5">
        <f>VLOOKUP(A203,'Detail SFPR'!A:W,23,FALSE)</f>
        <v>58393.990850000002</v>
      </c>
      <c r="Z203" s="5">
        <f>VLOOKUP(A203,'Detail SFPR'!$A$5:$S$347,19,FALSE)</f>
        <v>163272.79667511865</v>
      </c>
      <c r="AA203" s="5">
        <f>VLOOKUP(A203,'Detail SFPR'!$A$5:$T$347,20,FALSE)</f>
        <v>89110.582298189038</v>
      </c>
      <c r="AB203" s="5">
        <f t="shared" si="84"/>
        <v>1085007.2192052559</v>
      </c>
      <c r="AC203" s="5">
        <v>0</v>
      </c>
      <c r="AD203" s="5">
        <v>0</v>
      </c>
      <c r="AE203" s="5">
        <f t="shared" si="67"/>
        <v>0</v>
      </c>
      <c r="AF203" s="5">
        <f t="shared" si="68"/>
        <v>1085007.2192052559</v>
      </c>
      <c r="AG203" s="5">
        <f t="shared" si="69"/>
        <v>605160.20374106348</v>
      </c>
      <c r="AH203">
        <v>0</v>
      </c>
      <c r="AI203" s="5">
        <f t="shared" si="70"/>
        <v>605160.20374106348</v>
      </c>
      <c r="AJ203" s="5">
        <f t="shared" si="71"/>
        <v>68236.674377999996</v>
      </c>
      <c r="AK203" s="5">
        <f t="shared" si="72"/>
        <v>55818.873122884805</v>
      </c>
      <c r="AL203" s="5">
        <f t="shared" si="73"/>
        <v>0</v>
      </c>
      <c r="AM203" s="5">
        <f t="shared" si="74"/>
        <v>45014.098140000002</v>
      </c>
      <c r="AN203" s="5">
        <f t="shared" si="75"/>
        <v>774229.84938194824</v>
      </c>
      <c r="AO203" s="5">
        <f>VLOOKUP(A203,'Base Cost'!$A$5:$AF$348,32,FALSE)</f>
        <v>33023.466906416783</v>
      </c>
    </row>
    <row r="204" spans="1:41" x14ac:dyDescent="0.25">
      <c r="A204" t="s">
        <v>503</v>
      </c>
      <c r="B204" t="s">
        <v>1958</v>
      </c>
      <c r="C204" t="s">
        <v>80</v>
      </c>
      <c r="D204" s="12" t="s">
        <v>1088</v>
      </c>
      <c r="E204" s="5">
        <v>2772142.66</v>
      </c>
      <c r="F204" s="5">
        <v>219823.94</v>
      </c>
      <c r="G204" s="5">
        <v>420770.75</v>
      </c>
      <c r="H204" s="5">
        <v>31430</v>
      </c>
      <c r="I204" s="5">
        <v>0</v>
      </c>
      <c r="J204" s="5">
        <f>VLOOKUP(A204,'Detail SFPR'!$A$5:$E$347,5,FALSE)</f>
        <v>4045018.3715961492</v>
      </c>
      <c r="K204" s="5">
        <f>VLOOKUP(A204,'Detail SFPR'!$A$5:$F$347,6,FALSE)</f>
        <v>586858.54</v>
      </c>
      <c r="L204" s="5">
        <f>VLOOKUP(A204,'Detail SFPR'!$A$5:$G$347,7,FALSE)</f>
        <v>560336.13246382144</v>
      </c>
      <c r="M204" s="5">
        <f>VLOOKUP(A204,'Detail SFPR'!$A$5:$H$347,8,FALSE)</f>
        <v>58473.263146934303</v>
      </c>
      <c r="N204" s="5">
        <f>VLOOKUP(A204,'Detail SFPR'!$A$5:$I$347,9,FALSE)</f>
        <v>0</v>
      </c>
      <c r="O204" s="5">
        <f t="shared" si="76"/>
        <v>848626.23692115245</v>
      </c>
      <c r="P204" s="5">
        <f t="shared" si="77"/>
        <v>244701.96782000002</v>
      </c>
      <c r="Q204" s="5">
        <f t="shared" si="78"/>
        <v>93048.240488629745</v>
      </c>
      <c r="R204" s="5">
        <f t="shared" si="79"/>
        <v>18029.743540061099</v>
      </c>
      <c r="S204" s="5">
        <f t="shared" si="80"/>
        <v>0</v>
      </c>
      <c r="T204" s="5">
        <f t="shared" si="81"/>
        <v>3444167.35</v>
      </c>
      <c r="U204" s="5">
        <f t="shared" si="82"/>
        <v>5250686.3072069045</v>
      </c>
      <c r="V204" s="5">
        <f t="shared" si="83"/>
        <v>1204406.1887698434</v>
      </c>
      <c r="W204" s="5">
        <f t="shared" si="66"/>
        <v>4648573.5387698431</v>
      </c>
      <c r="X204" s="5">
        <f>VLOOKUP(A204,'Detail SFPR'!$A$5:$M$347,13,FALSE)</f>
        <v>0</v>
      </c>
      <c r="Y204" s="5">
        <f>VLOOKUP(A204,'Detail SFPR'!A:W,23,FALSE)</f>
        <v>321005.66615</v>
      </c>
      <c r="Z204" s="5">
        <f>VLOOKUP(A204,'Detail SFPR'!$A$5:$S$347,19,FALSE)</f>
        <v>0</v>
      </c>
      <c r="AA204" s="5">
        <f>VLOOKUP(A204,'Detail SFPR'!$A$5:$T$347,20,FALSE)</f>
        <v>489862.08024596021</v>
      </c>
      <c r="AB204" s="5">
        <f t="shared" si="84"/>
        <v>5459441.2851658035</v>
      </c>
      <c r="AC204" s="5">
        <v>0</v>
      </c>
      <c r="AD204" s="5">
        <v>0</v>
      </c>
      <c r="AE204" s="5">
        <f t="shared" si="67"/>
        <v>0</v>
      </c>
      <c r="AF204" s="5">
        <f t="shared" si="68"/>
        <v>5459441.2851658035</v>
      </c>
      <c r="AG204" s="5">
        <f t="shared" si="69"/>
        <v>3620768.8969211527</v>
      </c>
      <c r="AH204">
        <v>0</v>
      </c>
      <c r="AI204" s="5">
        <f t="shared" si="70"/>
        <v>3620768.8969211527</v>
      </c>
      <c r="AJ204" s="5">
        <f t="shared" si="71"/>
        <v>464525.90782000002</v>
      </c>
      <c r="AK204" s="5">
        <f t="shared" si="72"/>
        <v>513818.99048862973</v>
      </c>
      <c r="AL204" s="5">
        <f t="shared" si="73"/>
        <v>49459.743540061099</v>
      </c>
      <c r="AM204" s="5">
        <f t="shared" si="74"/>
        <v>0</v>
      </c>
      <c r="AN204" s="5">
        <f t="shared" si="75"/>
        <v>4648573.5387698431</v>
      </c>
      <c r="AO204" s="5">
        <f>VLOOKUP(A204,'Base Cost'!$A$5:$AF$348,32,FALSE)</f>
        <v>184731.78551894295</v>
      </c>
    </row>
    <row r="205" spans="1:41" x14ac:dyDescent="0.25">
      <c r="A205" t="s">
        <v>506</v>
      </c>
      <c r="B205" t="s">
        <v>1959</v>
      </c>
      <c r="C205" t="s">
        <v>80</v>
      </c>
      <c r="D205" s="12" t="s">
        <v>1088</v>
      </c>
      <c r="E205" s="5">
        <v>1600531.15</v>
      </c>
      <c r="F205" s="5">
        <v>38748.620000000003</v>
      </c>
      <c r="G205" s="5">
        <v>135949.65</v>
      </c>
      <c r="H205" s="5">
        <v>70802.45</v>
      </c>
      <c r="I205" s="5">
        <v>0</v>
      </c>
      <c r="J205" s="5">
        <f>VLOOKUP(A205,'Detail SFPR'!$A$5:$E$347,5,FALSE)</f>
        <v>2522582.4353767294</v>
      </c>
      <c r="K205" s="5">
        <f>VLOOKUP(A205,'Detail SFPR'!$A$5:$F$347,6,FALSE)</f>
        <v>82322.37</v>
      </c>
      <c r="L205" s="5">
        <f>VLOOKUP(A205,'Detail SFPR'!$A$5:$G$347,7,FALSE)</f>
        <v>94801.563819665898</v>
      </c>
      <c r="M205" s="5">
        <f>VLOOKUP(A205,'Detail SFPR'!$A$5:$H$347,8,FALSE)</f>
        <v>75608.284118051568</v>
      </c>
      <c r="N205" s="5">
        <f>VLOOKUP(A205,'Detail SFPR'!$A$5:$I$347,9,FALSE)</f>
        <v>0</v>
      </c>
      <c r="O205" s="5">
        <f t="shared" si="76"/>
        <v>614731.59196066554</v>
      </c>
      <c r="P205" s="5">
        <f t="shared" si="77"/>
        <v>29050.619124999994</v>
      </c>
      <c r="Q205" s="5">
        <f t="shared" si="78"/>
        <v>-27433.42905642874</v>
      </c>
      <c r="R205" s="5">
        <f t="shared" si="79"/>
        <v>3204.049606504982</v>
      </c>
      <c r="S205" s="5">
        <f t="shared" si="80"/>
        <v>0</v>
      </c>
      <c r="T205" s="5">
        <f t="shared" si="81"/>
        <v>1846031.8699999999</v>
      </c>
      <c r="U205" s="5">
        <f t="shared" si="82"/>
        <v>2775314.653314447</v>
      </c>
      <c r="V205" s="5">
        <f t="shared" si="83"/>
        <v>619552.83163574175</v>
      </c>
      <c r="W205" s="5">
        <f t="shared" si="66"/>
        <v>2465584.7016357416</v>
      </c>
      <c r="X205" s="5">
        <f>VLOOKUP(A205,'Detail SFPR'!$A$5:$M$347,13,FALSE)</f>
        <v>0</v>
      </c>
      <c r="Y205" s="5">
        <f>VLOOKUP(A205,'Detail SFPR'!A:W,23,FALSE)</f>
        <v>198314.98309999998</v>
      </c>
      <c r="Z205" s="5">
        <f>VLOOKUP(A205,'Detail SFPR'!$A$5:$S$347,19,FALSE)</f>
        <v>0</v>
      </c>
      <c r="AA205" s="5">
        <f>VLOOKUP(A205,'Detail SFPR'!$A$5:$T$347,20,FALSE)</f>
        <v>302633.25669744861</v>
      </c>
      <c r="AB205" s="5">
        <f t="shared" si="84"/>
        <v>2966532.9414331899</v>
      </c>
      <c r="AC205" s="5">
        <v>0</v>
      </c>
      <c r="AD205" s="5">
        <v>0</v>
      </c>
      <c r="AE205" s="5">
        <f t="shared" si="67"/>
        <v>0</v>
      </c>
      <c r="AF205" s="5">
        <f t="shared" si="68"/>
        <v>2966532.9414331899</v>
      </c>
      <c r="AG205" s="5">
        <f t="shared" si="69"/>
        <v>2215262.7419606652</v>
      </c>
      <c r="AH205">
        <v>0</v>
      </c>
      <c r="AI205" s="5">
        <f t="shared" si="70"/>
        <v>2215262.7419606652</v>
      </c>
      <c r="AJ205" s="5">
        <f t="shared" si="71"/>
        <v>67799.239124999993</v>
      </c>
      <c r="AK205" s="5">
        <f t="shared" si="72"/>
        <v>108516.22094357126</v>
      </c>
      <c r="AL205" s="5">
        <f t="shared" si="73"/>
        <v>74006.499606504978</v>
      </c>
      <c r="AM205" s="5">
        <f t="shared" si="74"/>
        <v>0</v>
      </c>
      <c r="AN205" s="5">
        <f t="shared" si="75"/>
        <v>2465584.7016357412</v>
      </c>
      <c r="AO205" s="5">
        <f>VLOOKUP(A205,'Base Cost'!$A$5:$AF$348,32,FALSE)</f>
        <v>111965.44877669209</v>
      </c>
    </row>
    <row r="206" spans="1:41" x14ac:dyDescent="0.25">
      <c r="A206" t="s">
        <v>508</v>
      </c>
      <c r="B206" t="s">
        <v>1960</v>
      </c>
      <c r="C206" t="s">
        <v>93</v>
      </c>
      <c r="D206" s="12" t="s">
        <v>1088</v>
      </c>
      <c r="E206" s="5">
        <v>1245308.06</v>
      </c>
      <c r="F206" s="5">
        <v>1549524.86</v>
      </c>
      <c r="G206" s="5">
        <v>119143.79</v>
      </c>
      <c r="H206" s="5">
        <v>0</v>
      </c>
      <c r="I206" s="5">
        <v>253785.48</v>
      </c>
      <c r="J206" s="5">
        <f>VLOOKUP(A206,'Detail SFPR'!$A$5:$E$347,5,FALSE)</f>
        <v>2934034.8519246629</v>
      </c>
      <c r="K206" s="5">
        <f>VLOOKUP(A206,'Detail SFPR'!$A$5:$F$347,6,FALSE)</f>
        <v>2442848.1138865999</v>
      </c>
      <c r="L206" s="5">
        <f>VLOOKUP(A206,'Detail SFPR'!$A$5:$G$347,7,FALSE)</f>
        <v>415490.51871111116</v>
      </c>
      <c r="M206" s="5">
        <f>VLOOKUP(A206,'Detail SFPR'!$A$5:$H$347,8,FALSE)</f>
        <v>1897.50662506145</v>
      </c>
      <c r="N206" s="5">
        <f>VLOOKUP(A206,'Detail SFPR'!$A$5:$I$347,9,FALSE)</f>
        <v>338744.20733594935</v>
      </c>
      <c r="O206" s="5">
        <f t="shared" si="76"/>
        <v>1125874.1521761727</v>
      </c>
      <c r="P206" s="5">
        <f t="shared" si="77"/>
        <v>595578.61336619605</v>
      </c>
      <c r="Q206" s="5">
        <f t="shared" si="78"/>
        <v>197574.3640316978</v>
      </c>
      <c r="R206" s="5">
        <f t="shared" si="79"/>
        <v>1265.0676669284687</v>
      </c>
      <c r="S206" s="5">
        <f t="shared" si="80"/>
        <v>56641.983514877422</v>
      </c>
      <c r="T206" s="5">
        <f t="shared" si="81"/>
        <v>3167762.19</v>
      </c>
      <c r="U206" s="5">
        <f t="shared" si="82"/>
        <v>6133015.1984833851</v>
      </c>
      <c r="V206" s="5">
        <f t="shared" si="83"/>
        <v>1976934.1807558727</v>
      </c>
      <c r="W206" s="5">
        <f t="shared" si="66"/>
        <v>5144696.3707558727</v>
      </c>
      <c r="X206" s="5">
        <f>VLOOKUP(A206,'Detail SFPR'!$A$5:$M$347,13,FALSE)</f>
        <v>0</v>
      </c>
      <c r="Y206" s="5">
        <f>VLOOKUP(A206,'Detail SFPR'!A:W,23,FALSE)</f>
        <v>230390.47719999999</v>
      </c>
      <c r="Z206" s="5">
        <f>VLOOKUP(A206,'Detail SFPR'!$A$5:$S$347,19,FALSE)</f>
        <v>1722328.9199188659</v>
      </c>
      <c r="AA206" s="5">
        <f>VLOOKUP(A206,'Detail SFPR'!$A$5:$T$347,20,FALSE)</f>
        <v>351581.2034835369</v>
      </c>
      <c r="AB206" s="5">
        <f t="shared" si="84"/>
        <v>7448996.971358275</v>
      </c>
      <c r="AC206" s="5">
        <v>0</v>
      </c>
      <c r="AD206" s="5">
        <v>0</v>
      </c>
      <c r="AE206" s="5">
        <f t="shared" si="67"/>
        <v>0</v>
      </c>
      <c r="AF206" s="5">
        <f t="shared" si="68"/>
        <v>7448996.971358275</v>
      </c>
      <c r="AG206" s="5">
        <f t="shared" si="69"/>
        <v>2371182.212176173</v>
      </c>
      <c r="AH206">
        <v>0</v>
      </c>
      <c r="AI206" s="5">
        <f t="shared" si="70"/>
        <v>2371182.212176173</v>
      </c>
      <c r="AJ206" s="5">
        <f t="shared" si="71"/>
        <v>2145103.4733661963</v>
      </c>
      <c r="AK206" s="5">
        <f t="shared" si="72"/>
        <v>316718.15403169778</v>
      </c>
      <c r="AL206" s="5">
        <f t="shared" si="73"/>
        <v>1265.0676669284687</v>
      </c>
      <c r="AM206" s="5">
        <f t="shared" si="74"/>
        <v>310427.46351487743</v>
      </c>
      <c r="AN206" s="5">
        <f t="shared" si="75"/>
        <v>5144696.3707558727</v>
      </c>
      <c r="AO206" s="5">
        <f>VLOOKUP(A206,'Base Cost'!$A$5:$AF$348,32,FALSE)</f>
        <v>119705.14207591361</v>
      </c>
    </row>
    <row r="207" spans="1:41" x14ac:dyDescent="0.25">
      <c r="A207" t="s">
        <v>510</v>
      </c>
      <c r="B207" t="s">
        <v>511</v>
      </c>
      <c r="C207" t="s">
        <v>80</v>
      </c>
      <c r="D207" s="12" t="s">
        <v>1088</v>
      </c>
      <c r="E207" s="5">
        <v>562984.61</v>
      </c>
      <c r="F207" s="5">
        <v>77871.240000000005</v>
      </c>
      <c r="G207" s="5">
        <v>84586.61</v>
      </c>
      <c r="H207" s="5">
        <v>0</v>
      </c>
      <c r="I207" s="5">
        <v>0</v>
      </c>
      <c r="J207" s="5">
        <f>VLOOKUP(A207,'Detail SFPR'!$A$5:$E$347,5,FALSE)</f>
        <v>616955.39725638181</v>
      </c>
      <c r="K207" s="5">
        <f>VLOOKUP(A207,'Detail SFPR'!$A$5:$F$347,6,FALSE)</f>
        <v>151740.04999999999</v>
      </c>
      <c r="L207" s="5">
        <f>VLOOKUP(A207,'Detail SFPR'!$A$5:$G$347,7,FALSE)</f>
        <v>86346.90051666669</v>
      </c>
      <c r="M207" s="5">
        <f>VLOOKUP(A207,'Detail SFPR'!$A$5:$H$347,8,FALSE)</f>
        <v>0</v>
      </c>
      <c r="N207" s="5">
        <f>VLOOKUP(A207,'Detail SFPR'!$A$5:$I$347,9,FALSE)</f>
        <v>0</v>
      </c>
      <c r="O207" s="5">
        <f t="shared" si="76"/>
        <v>35982.323863829763</v>
      </c>
      <c r="P207" s="5">
        <f t="shared" si="77"/>
        <v>49248.335626999986</v>
      </c>
      <c r="Q207" s="5">
        <f t="shared" si="78"/>
        <v>1173.585687461682</v>
      </c>
      <c r="R207" s="5">
        <f t="shared" si="79"/>
        <v>0</v>
      </c>
      <c r="S207" s="5">
        <f t="shared" si="80"/>
        <v>0</v>
      </c>
      <c r="T207" s="5">
        <f t="shared" si="81"/>
        <v>725442.46</v>
      </c>
      <c r="U207" s="5">
        <f t="shared" si="82"/>
        <v>855042.34777304856</v>
      </c>
      <c r="V207" s="5">
        <f t="shared" si="83"/>
        <v>86404.245178291429</v>
      </c>
      <c r="W207" s="5">
        <f t="shared" si="66"/>
        <v>811846.70517829142</v>
      </c>
      <c r="X207" s="5">
        <f>VLOOKUP(A207,'Detail SFPR'!$A$5:$M$347,13,FALSE)</f>
        <v>0</v>
      </c>
      <c r="Y207" s="5">
        <f>VLOOKUP(A207,'Detail SFPR'!A:W,23,FALSE)</f>
        <v>47879.560950000006</v>
      </c>
      <c r="Z207" s="5">
        <f>VLOOKUP(A207,'Detail SFPR'!$A$5:$S$347,19,FALSE)</f>
        <v>0</v>
      </c>
      <c r="AA207" s="5">
        <f>VLOOKUP(A207,'Detail SFPR'!$A$5:$T$347,20,FALSE)</f>
        <v>73065.318782474234</v>
      </c>
      <c r="AB207" s="5">
        <f t="shared" si="84"/>
        <v>932791.58491076564</v>
      </c>
      <c r="AC207" s="5">
        <v>0</v>
      </c>
      <c r="AD207" s="5">
        <v>0</v>
      </c>
      <c r="AE207" s="5">
        <f t="shared" si="67"/>
        <v>0</v>
      </c>
      <c r="AF207" s="5">
        <f t="shared" si="68"/>
        <v>932791.58491076564</v>
      </c>
      <c r="AG207" s="5">
        <f t="shared" si="69"/>
        <v>598966.9338638297</v>
      </c>
      <c r="AH207">
        <v>0</v>
      </c>
      <c r="AI207" s="5">
        <f t="shared" si="70"/>
        <v>598966.9338638297</v>
      </c>
      <c r="AJ207" s="5">
        <f t="shared" si="71"/>
        <v>127119.57562699998</v>
      </c>
      <c r="AK207" s="5">
        <f t="shared" si="72"/>
        <v>85760.195687461688</v>
      </c>
      <c r="AL207" s="5">
        <f t="shared" si="73"/>
        <v>0</v>
      </c>
      <c r="AM207" s="5">
        <f t="shared" si="74"/>
        <v>0</v>
      </c>
      <c r="AN207" s="5">
        <f t="shared" si="75"/>
        <v>811846.7051782913</v>
      </c>
      <c r="AO207" s="5">
        <f>VLOOKUP(A207,'Base Cost'!$A$5:$AF$348,32,FALSE)</f>
        <v>29884.628485344208</v>
      </c>
    </row>
    <row r="208" spans="1:41" x14ac:dyDescent="0.25">
      <c r="A208" t="s">
        <v>512</v>
      </c>
      <c r="B208" t="s">
        <v>1961</v>
      </c>
      <c r="C208" t="s">
        <v>93</v>
      </c>
      <c r="D208" s="12" t="s">
        <v>1088</v>
      </c>
      <c r="E208" s="5">
        <v>1395170.61</v>
      </c>
      <c r="F208" s="5">
        <v>56908.34</v>
      </c>
      <c r="G208" s="5">
        <v>153260.54</v>
      </c>
      <c r="H208" s="5">
        <v>1469.51</v>
      </c>
      <c r="I208" s="5">
        <v>0</v>
      </c>
      <c r="J208" s="5">
        <f>VLOOKUP(A208,'Detail SFPR'!$A$5:$E$347,5,FALSE)</f>
        <v>2252872.9745906964</v>
      </c>
      <c r="K208" s="5">
        <f>VLOOKUP(A208,'Detail SFPR'!$A$5:$F$347,6,FALSE)</f>
        <v>147064.6</v>
      </c>
      <c r="L208" s="5">
        <f>VLOOKUP(A208,'Detail SFPR'!$A$5:$G$347,7,FALSE)</f>
        <v>319982.53237318614</v>
      </c>
      <c r="M208" s="5">
        <f>VLOOKUP(A208,'Detail SFPR'!$A$5:$H$347,8,FALSE)</f>
        <v>867.84153300000014</v>
      </c>
      <c r="N208" s="5">
        <f>VLOOKUP(A208,'Detail SFPR'!$A$5:$I$347,9,FALSE)</f>
        <v>0</v>
      </c>
      <c r="O208" s="5">
        <f t="shared" si="76"/>
        <v>571830.16647261719</v>
      </c>
      <c r="P208" s="5">
        <f t="shared" si="77"/>
        <v>60107.178542000001</v>
      </c>
      <c r="Q208" s="5">
        <f t="shared" si="78"/>
        <v>111153.55231520318</v>
      </c>
      <c r="R208" s="5">
        <f t="shared" si="79"/>
        <v>-401.13236694889986</v>
      </c>
      <c r="S208" s="5">
        <f t="shared" si="80"/>
        <v>0</v>
      </c>
      <c r="T208" s="5">
        <f t="shared" si="81"/>
        <v>1606809.0000000002</v>
      </c>
      <c r="U208" s="5">
        <f t="shared" si="82"/>
        <v>2720787.9484968828</v>
      </c>
      <c r="V208" s="5">
        <f t="shared" si="83"/>
        <v>742689.76496287144</v>
      </c>
      <c r="W208" s="5">
        <f t="shared" si="66"/>
        <v>2349498.7649628716</v>
      </c>
      <c r="X208" s="5">
        <f>VLOOKUP(A208,'Detail SFPR'!$A$5:$M$347,13,FALSE)</f>
        <v>0</v>
      </c>
      <c r="Y208" s="5">
        <f>VLOOKUP(A208,'Detail SFPR'!A:W,23,FALSE)</f>
        <v>177884.17335</v>
      </c>
      <c r="Z208" s="5">
        <f>VLOOKUP(A208,'Detail SFPR'!$A$5:$S$347,19,FALSE)</f>
        <v>0</v>
      </c>
      <c r="AA208" s="5">
        <f>VLOOKUP(A208,'Detail SFPR'!$A$5:$T$347,20,FALSE)</f>
        <v>271455.36789168604</v>
      </c>
      <c r="AB208" s="5">
        <f t="shared" si="84"/>
        <v>2798838.3062045574</v>
      </c>
      <c r="AC208" s="5">
        <v>0</v>
      </c>
      <c r="AD208" s="5">
        <v>0</v>
      </c>
      <c r="AE208" s="5">
        <f t="shared" si="67"/>
        <v>0</v>
      </c>
      <c r="AF208" s="5">
        <f t="shared" si="68"/>
        <v>2798838.3062045574</v>
      </c>
      <c r="AG208" s="5">
        <f t="shared" si="69"/>
        <v>1967000.7764726174</v>
      </c>
      <c r="AH208">
        <v>0</v>
      </c>
      <c r="AI208" s="5">
        <f t="shared" si="70"/>
        <v>1967000.7764726174</v>
      </c>
      <c r="AJ208" s="5">
        <f t="shared" si="71"/>
        <v>117015.51854200001</v>
      </c>
      <c r="AK208" s="5">
        <f t="shared" si="72"/>
        <v>264414.09231520316</v>
      </c>
      <c r="AL208" s="5">
        <f t="shared" si="73"/>
        <v>1068.3776330511</v>
      </c>
      <c r="AM208" s="5">
        <f t="shared" si="74"/>
        <v>0</v>
      </c>
      <c r="AN208" s="5">
        <f t="shared" si="75"/>
        <v>2349498.7649628716</v>
      </c>
      <c r="AO208" s="5">
        <f>VLOOKUP(A208,'Base Cost'!$A$5:$AF$348,32,FALSE)</f>
        <v>99851.307951329509</v>
      </c>
    </row>
    <row r="209" spans="1:41" x14ac:dyDescent="0.25">
      <c r="A209" t="s">
        <v>514</v>
      </c>
      <c r="B209" t="s">
        <v>515</v>
      </c>
      <c r="C209" t="s">
        <v>93</v>
      </c>
      <c r="D209" s="12" t="s">
        <v>1088</v>
      </c>
      <c r="E209" s="5">
        <v>1001781.57</v>
      </c>
      <c r="F209" s="5">
        <v>42150.2</v>
      </c>
      <c r="G209" s="5">
        <v>128870.42</v>
      </c>
      <c r="H209" s="5">
        <v>48729.88</v>
      </c>
      <c r="I209" s="5">
        <v>0</v>
      </c>
      <c r="J209" s="5">
        <f>VLOOKUP(A209,'Detail SFPR'!$A$5:$E$347,5,FALSE)</f>
        <v>1125941.1627935471</v>
      </c>
      <c r="K209" s="5">
        <f>VLOOKUP(A209,'Detail SFPR'!$A$5:$F$347,6,FALSE)</f>
        <v>46949.08</v>
      </c>
      <c r="L209" s="5">
        <f>VLOOKUP(A209,'Detail SFPR'!$A$5:$G$347,7,FALSE)</f>
        <v>159024.74511111114</v>
      </c>
      <c r="M209" s="5">
        <f>VLOOKUP(A209,'Detail SFPR'!$A$5:$H$347,8,FALSE)</f>
        <v>92848.273069242699</v>
      </c>
      <c r="N209" s="5">
        <f>VLOOKUP(A209,'Detail SFPR'!$A$5:$I$347,9,FALSE)</f>
        <v>0</v>
      </c>
      <c r="O209" s="5">
        <f t="shared" si="76"/>
        <v>82777.200515457909</v>
      </c>
      <c r="P209" s="5">
        <f t="shared" si="77"/>
        <v>3199.4132960000029</v>
      </c>
      <c r="Q209" s="5">
        <f t="shared" si="78"/>
        <v>20103.888551577798</v>
      </c>
      <c r="R209" s="5">
        <f t="shared" si="79"/>
        <v>29413.732659264107</v>
      </c>
      <c r="S209" s="5">
        <f t="shared" si="80"/>
        <v>0</v>
      </c>
      <c r="T209" s="5">
        <f t="shared" si="81"/>
        <v>1221532.0699999998</v>
      </c>
      <c r="U209" s="5">
        <f t="shared" si="82"/>
        <v>1424763.260973901</v>
      </c>
      <c r="V209" s="5">
        <f t="shared" si="83"/>
        <v>135494.23502229981</v>
      </c>
      <c r="W209" s="5">
        <f t="shared" si="66"/>
        <v>1357026.3050222998</v>
      </c>
      <c r="X209" s="5">
        <f>VLOOKUP(A209,'Detail SFPR'!$A$5:$M$347,13,FALSE)</f>
        <v>0</v>
      </c>
      <c r="Y209" s="5">
        <f>VLOOKUP(A209,'Detail SFPR'!A:W,23,FALSE)</f>
        <v>88179.597999999998</v>
      </c>
      <c r="Z209" s="5">
        <f>VLOOKUP(A209,'Detail SFPR'!$A$5:$S$347,19,FALSE)</f>
        <v>0</v>
      </c>
      <c r="AA209" s="5">
        <f>VLOOKUP(A209,'Detail SFPR'!$A$5:$T$347,20,FALSE)</f>
        <v>134564.10857043223</v>
      </c>
      <c r="AB209" s="5">
        <f t="shared" si="84"/>
        <v>1579770.011592732</v>
      </c>
      <c r="AC209" s="5">
        <v>0</v>
      </c>
      <c r="AD209" s="5">
        <v>0</v>
      </c>
      <c r="AE209" s="5">
        <f t="shared" si="67"/>
        <v>0</v>
      </c>
      <c r="AF209" s="5">
        <f t="shared" si="68"/>
        <v>1579770.011592732</v>
      </c>
      <c r="AG209" s="5">
        <f t="shared" si="69"/>
        <v>1084558.770515458</v>
      </c>
      <c r="AH209">
        <v>0</v>
      </c>
      <c r="AI209" s="5">
        <f t="shared" si="70"/>
        <v>1084558.770515458</v>
      </c>
      <c r="AJ209" s="5">
        <f t="shared" si="71"/>
        <v>45349.613296000003</v>
      </c>
      <c r="AK209" s="5">
        <f t="shared" si="72"/>
        <v>148974.30855157779</v>
      </c>
      <c r="AL209" s="5">
        <f t="shared" si="73"/>
        <v>78143.612659264109</v>
      </c>
      <c r="AM209" s="5">
        <f t="shared" si="74"/>
        <v>0</v>
      </c>
      <c r="AN209" s="5">
        <f t="shared" si="75"/>
        <v>1357026.3050223</v>
      </c>
      <c r="AO209" s="5">
        <f>VLOOKUP(A209,'Base Cost'!$A$5:$AF$348,32,FALSE)</f>
        <v>54607.73089839115</v>
      </c>
    </row>
    <row r="210" spans="1:41" x14ac:dyDescent="0.25">
      <c r="A210" t="s">
        <v>516</v>
      </c>
      <c r="B210" t="s">
        <v>517</v>
      </c>
      <c r="C210" t="s">
        <v>80</v>
      </c>
      <c r="D210" s="12" t="s">
        <v>1088</v>
      </c>
      <c r="E210" s="5">
        <v>941174.08</v>
      </c>
      <c r="F210" s="5">
        <v>142692.95000000001</v>
      </c>
      <c r="G210" s="5">
        <v>144042.54</v>
      </c>
      <c r="H210" s="5">
        <v>16700.3</v>
      </c>
      <c r="I210" s="5">
        <v>0</v>
      </c>
      <c r="J210" s="5">
        <f>VLOOKUP(A210,'Detail SFPR'!$A$5:$E$347,5,FALSE)</f>
        <v>2211958.3676606938</v>
      </c>
      <c r="K210" s="5">
        <f>VLOOKUP(A210,'Detail SFPR'!$A$5:$F$347,6,FALSE)</f>
        <v>211994</v>
      </c>
      <c r="L210" s="5">
        <f>VLOOKUP(A210,'Detail SFPR'!$A$5:$G$347,7,FALSE)</f>
        <v>313721.85326111113</v>
      </c>
      <c r="M210" s="5">
        <f>VLOOKUP(A210,'Detail SFPR'!$A$5:$H$347,8,FALSE)</f>
        <v>66906.718112154864</v>
      </c>
      <c r="N210" s="5">
        <f>VLOOKUP(A210,'Detail SFPR'!$A$5:$I$347,9,FALSE)</f>
        <v>0</v>
      </c>
      <c r="O210" s="5">
        <f t="shared" si="76"/>
        <v>847231.8845833845</v>
      </c>
      <c r="P210" s="5">
        <f t="shared" si="77"/>
        <v>46203.010034999992</v>
      </c>
      <c r="Q210" s="5">
        <f t="shared" si="78"/>
        <v>113125.19815118278</v>
      </c>
      <c r="R210" s="5">
        <f t="shared" si="79"/>
        <v>33472.61895537364</v>
      </c>
      <c r="S210" s="5">
        <f t="shared" si="80"/>
        <v>0</v>
      </c>
      <c r="T210" s="5">
        <f t="shared" si="81"/>
        <v>1244609.8700000001</v>
      </c>
      <c r="U210" s="5">
        <f t="shared" si="82"/>
        <v>2804580.93903396</v>
      </c>
      <c r="V210" s="5">
        <f t="shared" si="83"/>
        <v>1040032.7117249409</v>
      </c>
      <c r="W210" s="5">
        <f t="shared" si="66"/>
        <v>2284642.5817249408</v>
      </c>
      <c r="X210" s="5">
        <f>VLOOKUP(A210,'Detail SFPR'!$A$5:$M$347,13,FALSE)</f>
        <v>0</v>
      </c>
      <c r="Y210" s="5">
        <f>VLOOKUP(A210,'Detail SFPR'!A:W,23,FALSE)</f>
        <v>173959.51105</v>
      </c>
      <c r="Z210" s="5">
        <f>VLOOKUP(A210,'Detail SFPR'!$A$5:$S$347,19,FALSE)</f>
        <v>0</v>
      </c>
      <c r="AA210" s="5">
        <f>VLOOKUP(A210,'Detail SFPR'!$A$5:$T$347,20,FALSE)</f>
        <v>265466.2423363679</v>
      </c>
      <c r="AB210" s="5">
        <f t="shared" si="84"/>
        <v>2724068.3351113084</v>
      </c>
      <c r="AC210" s="5">
        <v>0</v>
      </c>
      <c r="AD210" s="5">
        <v>0</v>
      </c>
      <c r="AE210" s="5">
        <f t="shared" si="67"/>
        <v>0</v>
      </c>
      <c r="AF210" s="5">
        <f t="shared" si="68"/>
        <v>2724068.3351113084</v>
      </c>
      <c r="AG210" s="5">
        <f t="shared" si="69"/>
        <v>1788405.9645833843</v>
      </c>
      <c r="AH210">
        <v>0</v>
      </c>
      <c r="AI210" s="5">
        <f t="shared" si="70"/>
        <v>1788405.9645833843</v>
      </c>
      <c r="AJ210" s="5">
        <f t="shared" si="71"/>
        <v>188895.960035</v>
      </c>
      <c r="AK210" s="5">
        <f t="shared" si="72"/>
        <v>257167.73815118277</v>
      </c>
      <c r="AL210" s="5">
        <f t="shared" si="73"/>
        <v>50172.918955373636</v>
      </c>
      <c r="AM210" s="5">
        <f t="shared" si="74"/>
        <v>0</v>
      </c>
      <c r="AN210" s="5">
        <f t="shared" si="75"/>
        <v>2284642.5817249408</v>
      </c>
      <c r="AO210" s="5">
        <f>VLOOKUP(A210,'Base Cost'!$A$5:$AF$348,32,FALSE)</f>
        <v>90424.46780175723</v>
      </c>
    </row>
    <row r="211" spans="1:41" x14ac:dyDescent="0.25">
      <c r="A211" t="s">
        <v>518</v>
      </c>
      <c r="B211" t="s">
        <v>1962</v>
      </c>
      <c r="C211" t="s">
        <v>80</v>
      </c>
      <c r="D211" s="12" t="s">
        <v>1088</v>
      </c>
      <c r="E211" s="5">
        <v>7515467.0700000003</v>
      </c>
      <c r="F211" s="5">
        <v>700986.51</v>
      </c>
      <c r="G211" s="5">
        <v>1147304.21</v>
      </c>
      <c r="H211" s="5">
        <v>0</v>
      </c>
      <c r="I211" s="5">
        <v>0</v>
      </c>
      <c r="J211" s="5">
        <f>VLOOKUP(A211,'Detail SFPR'!$A$5:$E$347,5,FALSE)</f>
        <v>4107277.378947645</v>
      </c>
      <c r="K211" s="5">
        <f>VLOOKUP(A211,'Detail SFPR'!$A$5:$F$347,6,FALSE)</f>
        <v>310629.84000000003</v>
      </c>
      <c r="L211" s="5">
        <f>VLOOKUP(A211,'Detail SFPR'!$A$5:$G$347,7,FALSE)</f>
        <v>570832.7037701793</v>
      </c>
      <c r="M211" s="5">
        <f>VLOOKUP(A211,'Detail SFPR'!$A$5:$H$347,8,FALSE)</f>
        <v>0</v>
      </c>
      <c r="N211" s="5">
        <f>VLOOKUP(A211,'Detail SFPR'!$A$5:$I$347,9,FALSE)</f>
        <v>0</v>
      </c>
      <c r="O211" s="5">
        <f t="shared" si="76"/>
        <v>-2272240.0670246053</v>
      </c>
      <c r="P211" s="5">
        <f t="shared" si="77"/>
        <v>-260250.79188899999</v>
      </c>
      <c r="Q211" s="5">
        <f t="shared" si="78"/>
        <v>-384333.55320342141</v>
      </c>
      <c r="R211" s="5">
        <f t="shared" si="79"/>
        <v>0</v>
      </c>
      <c r="S211" s="5">
        <f t="shared" si="80"/>
        <v>0</v>
      </c>
      <c r="T211" s="5">
        <f t="shared" si="81"/>
        <v>9363757.7899999991</v>
      </c>
      <c r="U211" s="5">
        <f t="shared" si="82"/>
        <v>4988739.9227178246</v>
      </c>
      <c r="V211" s="5">
        <f t="shared" si="83"/>
        <v>-2916824.4121170267</v>
      </c>
      <c r="W211" s="5">
        <f t="shared" si="66"/>
        <v>4988739.9227178246</v>
      </c>
      <c r="X211" s="5">
        <f>VLOOKUP(A211,'Detail SFPR'!$A$5:$M$347,13,FALSE)</f>
        <v>0</v>
      </c>
      <c r="Y211" s="5">
        <f>VLOOKUP(A211,'Detail SFPR'!A:W,23,FALSE)</f>
        <v>326969.24325</v>
      </c>
      <c r="Z211" s="5">
        <f>VLOOKUP(A211,'Detail SFPR'!$A$5:$S$347,19,FALSE)</f>
        <v>0</v>
      </c>
      <c r="AA211" s="5">
        <f>VLOOKUP(A211,'Detail SFPR'!$A$5:$T$347,20,FALSE)</f>
        <v>498962.63700232626</v>
      </c>
      <c r="AB211" s="5">
        <f t="shared" si="84"/>
        <v>5814671.8029701514</v>
      </c>
      <c r="AC211" s="5">
        <v>0</v>
      </c>
      <c r="AD211" s="5">
        <v>0</v>
      </c>
      <c r="AE211" s="5">
        <f t="shared" si="67"/>
        <v>0</v>
      </c>
      <c r="AF211" s="5">
        <f t="shared" si="68"/>
        <v>5814671.8029701514</v>
      </c>
      <c r="AG211" s="5">
        <f t="shared" si="69"/>
        <v>4107277.378947645</v>
      </c>
      <c r="AH211">
        <v>0</v>
      </c>
      <c r="AI211" s="5">
        <f t="shared" si="70"/>
        <v>4107277.378947645</v>
      </c>
      <c r="AJ211" s="5">
        <f t="shared" si="71"/>
        <v>310629.84000000003</v>
      </c>
      <c r="AK211" s="5">
        <f t="shared" si="72"/>
        <v>570832.7037701793</v>
      </c>
      <c r="AL211" s="5">
        <f t="shared" si="73"/>
        <v>0</v>
      </c>
      <c r="AM211" s="5">
        <f t="shared" si="74"/>
        <v>0</v>
      </c>
      <c r="AN211" s="5">
        <f t="shared" si="75"/>
        <v>4988739.9227178246</v>
      </c>
      <c r="AO211" s="5">
        <f>VLOOKUP(A211,'Base Cost'!$A$5:$AF$348,32,FALSE)</f>
        <v>210211.04163344999</v>
      </c>
    </row>
    <row r="212" spans="1:41" x14ac:dyDescent="0.25">
      <c r="A212" t="s">
        <v>520</v>
      </c>
      <c r="B212" t="s">
        <v>521</v>
      </c>
      <c r="C212" t="s">
        <v>72</v>
      </c>
      <c r="D212" s="12" t="s">
        <v>1088</v>
      </c>
      <c r="E212" s="5">
        <v>1308123.4099999999</v>
      </c>
      <c r="F212" s="5">
        <v>143962.45000000001</v>
      </c>
      <c r="G212" s="5">
        <v>154474.41</v>
      </c>
      <c r="H212" s="5">
        <v>0</v>
      </c>
      <c r="I212" s="5">
        <v>403186.98</v>
      </c>
      <c r="J212" s="5">
        <f>VLOOKUP(A212,'Detail SFPR'!$A$5:$E$347,5,FALSE)</f>
        <v>2621833.0057693198</v>
      </c>
      <c r="K212" s="5">
        <f>VLOOKUP(A212,'Detail SFPR'!$A$5:$F$347,6,FALSE)</f>
        <v>185853.45</v>
      </c>
      <c r="L212" s="5">
        <f>VLOOKUP(A212,'Detail SFPR'!$A$5:$G$347,7,FALSE)</f>
        <v>401583.6071777778</v>
      </c>
      <c r="M212" s="5">
        <f>VLOOKUP(A212,'Detail SFPR'!$A$5:$H$347,8,FALSE)</f>
        <v>9018.427676289175</v>
      </c>
      <c r="N212" s="5">
        <f>VLOOKUP(A212,'Detail SFPR'!$A$5:$I$347,9,FALSE)</f>
        <v>1789524.4201716639</v>
      </c>
      <c r="O212" s="5">
        <f t="shared" si="76"/>
        <v>875850.18749940558</v>
      </c>
      <c r="P212" s="5">
        <f t="shared" si="77"/>
        <v>27928.7297</v>
      </c>
      <c r="Q212" s="5">
        <f t="shared" si="78"/>
        <v>164747.70175842443</v>
      </c>
      <c r="R212" s="5">
        <f t="shared" si="79"/>
        <v>6012.5857317819928</v>
      </c>
      <c r="S212" s="5">
        <f t="shared" si="80"/>
        <v>924271.17136244825</v>
      </c>
      <c r="T212" s="5">
        <f t="shared" si="81"/>
        <v>2009747.2499999998</v>
      </c>
      <c r="U212" s="5">
        <f t="shared" si="82"/>
        <v>5007812.9107950507</v>
      </c>
      <c r="V212" s="5">
        <f t="shared" si="83"/>
        <v>1998810.3760520604</v>
      </c>
      <c r="W212" s="5">
        <f t="shared" si="66"/>
        <v>4008557.6260520602</v>
      </c>
      <c r="X212" s="5">
        <f>VLOOKUP(A212,'Detail SFPR'!$A$5:$M$347,13,FALSE)</f>
        <v>0</v>
      </c>
      <c r="Y212" s="5">
        <f>VLOOKUP(A212,'Detail SFPR'!A:W,23,FALSE)</f>
        <v>222679.0618</v>
      </c>
      <c r="Z212" s="5">
        <f>VLOOKUP(A212,'Detail SFPR'!$A$5:$S$347,19,FALSE)</f>
        <v>0</v>
      </c>
      <c r="AA212" s="5">
        <f>VLOOKUP(A212,'Detail SFPR'!$A$5:$T$347,20,FALSE)</f>
        <v>339813.4050057382</v>
      </c>
      <c r="AB212" s="5">
        <f t="shared" si="84"/>
        <v>4571050.0928577986</v>
      </c>
      <c r="AC212" s="5">
        <v>0</v>
      </c>
      <c r="AD212" s="5">
        <v>0</v>
      </c>
      <c r="AE212" s="5">
        <f t="shared" si="67"/>
        <v>0</v>
      </c>
      <c r="AF212" s="5">
        <f t="shared" si="68"/>
        <v>4571050.0928577986</v>
      </c>
      <c r="AG212" s="5">
        <f t="shared" si="69"/>
        <v>2183973.5974994055</v>
      </c>
      <c r="AH212">
        <v>0</v>
      </c>
      <c r="AI212" s="5">
        <f t="shared" si="70"/>
        <v>2183973.5974994055</v>
      </c>
      <c r="AJ212" s="5">
        <f t="shared" si="71"/>
        <v>171891.17970000001</v>
      </c>
      <c r="AK212" s="5">
        <f t="shared" si="72"/>
        <v>319222.11175842443</v>
      </c>
      <c r="AL212" s="5">
        <f t="shared" si="73"/>
        <v>6012.5857317819928</v>
      </c>
      <c r="AM212" s="5">
        <f t="shared" si="74"/>
        <v>1327458.1513624482</v>
      </c>
      <c r="AN212" s="5">
        <f t="shared" si="75"/>
        <v>4008557.6260520602</v>
      </c>
      <c r="AO212" s="5">
        <f>VLOOKUP(A212,'Base Cost'!$A$5:$AF$348,32,FALSE)</f>
        <v>119253.28806627421</v>
      </c>
    </row>
    <row r="213" spans="1:41" x14ac:dyDescent="0.25">
      <c r="A213" t="s">
        <v>522</v>
      </c>
      <c r="B213" t="s">
        <v>523</v>
      </c>
      <c r="C213" t="s">
        <v>75</v>
      </c>
      <c r="D213" s="12" t="s">
        <v>1088</v>
      </c>
      <c r="E213" s="5">
        <v>521107.05</v>
      </c>
      <c r="F213" s="5">
        <v>115552.44</v>
      </c>
      <c r="G213" s="5">
        <v>55090.400000000001</v>
      </c>
      <c r="H213" s="5">
        <v>0</v>
      </c>
      <c r="I213" s="5">
        <v>22527.25</v>
      </c>
      <c r="J213" s="5">
        <f>VLOOKUP(A213,'Detail SFPR'!$A$5:$E$347,5,FALSE)</f>
        <v>1458493.914308626</v>
      </c>
      <c r="K213" s="5">
        <f>VLOOKUP(A213,'Detail SFPR'!$A$5:$F$347,6,FALSE)</f>
        <v>101543.51999999999</v>
      </c>
      <c r="L213" s="5">
        <f>VLOOKUP(A213,'Detail SFPR'!$A$5:$G$347,7,FALSE)</f>
        <v>203394.4288055556</v>
      </c>
      <c r="M213" s="5">
        <f>VLOOKUP(A213,'Detail SFPR'!$A$5:$H$347,8,FALSE)</f>
        <v>10.455754789584001</v>
      </c>
      <c r="N213" s="5">
        <f>VLOOKUP(A213,'Detail SFPR'!$A$5:$I$347,9,FALSE)</f>
        <v>63346.521168751686</v>
      </c>
      <c r="O213" s="5">
        <f t="shared" si="76"/>
        <v>624955.82243456086</v>
      </c>
      <c r="P213" s="5">
        <f t="shared" si="77"/>
        <v>-9339.7469640000072</v>
      </c>
      <c r="Q213" s="5">
        <f t="shared" si="78"/>
        <v>98874.29600466392</v>
      </c>
      <c r="R213" s="5">
        <f t="shared" si="79"/>
        <v>6.9708517182156529</v>
      </c>
      <c r="S213" s="5">
        <f t="shared" si="80"/>
        <v>27214.208088206746</v>
      </c>
      <c r="T213" s="5">
        <f t="shared" si="81"/>
        <v>714277.14</v>
      </c>
      <c r="U213" s="5">
        <f t="shared" si="82"/>
        <v>1826788.8400377228</v>
      </c>
      <c r="V213" s="5">
        <f t="shared" si="83"/>
        <v>741711.55041514966</v>
      </c>
      <c r="W213" s="5">
        <f t="shared" si="66"/>
        <v>1455988.6904151496</v>
      </c>
      <c r="X213" s="5">
        <f>VLOOKUP(A213,'Detail SFPR'!$A$5:$M$347,13,FALSE)</f>
        <v>0</v>
      </c>
      <c r="Y213" s="5">
        <f>VLOOKUP(A213,'Detail SFPR'!A:W,23,FALSE)</f>
        <v>112782.69274999999</v>
      </c>
      <c r="Z213" s="5">
        <f>VLOOKUP(A213,'Detail SFPR'!$A$5:$S$347,19,FALSE)</f>
        <v>0</v>
      </c>
      <c r="AA213" s="5">
        <f>VLOOKUP(A213,'Detail SFPR'!$A$5:$T$347,20,FALSE)</f>
        <v>172109.00090604514</v>
      </c>
      <c r="AB213" s="5">
        <f t="shared" si="84"/>
        <v>1740880.3840711946</v>
      </c>
      <c r="AC213" s="5">
        <v>0</v>
      </c>
      <c r="AD213" s="5">
        <v>0</v>
      </c>
      <c r="AE213" s="5">
        <f t="shared" si="67"/>
        <v>0</v>
      </c>
      <c r="AF213" s="5">
        <f t="shared" si="68"/>
        <v>1740880.3840711946</v>
      </c>
      <c r="AG213" s="5">
        <f t="shared" si="69"/>
        <v>1146062.8724345609</v>
      </c>
      <c r="AH213">
        <v>0</v>
      </c>
      <c r="AI213" s="5">
        <f t="shared" si="70"/>
        <v>1146062.8724345609</v>
      </c>
      <c r="AJ213" s="5">
        <f t="shared" si="71"/>
        <v>106212.693036</v>
      </c>
      <c r="AK213" s="5">
        <f t="shared" si="72"/>
        <v>153964.69600466391</v>
      </c>
      <c r="AL213" s="5">
        <f t="shared" si="73"/>
        <v>6.9708517182156529</v>
      </c>
      <c r="AM213" s="5">
        <f t="shared" si="74"/>
        <v>49741.458088206746</v>
      </c>
      <c r="AN213" s="5">
        <f t="shared" si="75"/>
        <v>1455988.6904151498</v>
      </c>
      <c r="AO213" s="5">
        <f>VLOOKUP(A213,'Base Cost'!$A$5:$AF$348,32,FALSE)</f>
        <v>56976.386660106917</v>
      </c>
    </row>
    <row r="214" spans="1:41" x14ac:dyDescent="0.25">
      <c r="A214" t="s">
        <v>525</v>
      </c>
      <c r="B214" t="s">
        <v>1963</v>
      </c>
      <c r="C214" t="s">
        <v>93</v>
      </c>
      <c r="D214" s="12" t="s">
        <v>1088</v>
      </c>
      <c r="E214" s="5">
        <v>1673354.52</v>
      </c>
      <c r="F214" s="5">
        <v>18927.75</v>
      </c>
      <c r="G214" s="5">
        <v>221013.18</v>
      </c>
      <c r="H214" s="5">
        <v>193915.2</v>
      </c>
      <c r="I214" s="5">
        <v>0</v>
      </c>
      <c r="J214" s="5">
        <f>VLOOKUP(A214,'Detail SFPR'!$A$5:$E$347,5,FALSE)</f>
        <v>3122261.0329241185</v>
      </c>
      <c r="K214" s="5">
        <f>VLOOKUP(A214,'Detail SFPR'!$A$5:$F$347,6,FALSE)</f>
        <v>114097.15</v>
      </c>
      <c r="L214" s="5">
        <f>VLOOKUP(A214,'Detail SFPR'!$A$5:$G$347,7,FALSE)</f>
        <v>429371.26038333337</v>
      </c>
      <c r="M214" s="5">
        <f>VLOOKUP(A214,'Detail SFPR'!$A$5:$H$347,8,FALSE)</f>
        <v>271611.37842770113</v>
      </c>
      <c r="N214" s="5">
        <f>VLOOKUP(A214,'Detail SFPR'!$A$5:$I$347,9,FALSE)</f>
        <v>0</v>
      </c>
      <c r="O214" s="5">
        <f t="shared" si="76"/>
        <v>965985.97216650972</v>
      </c>
      <c r="P214" s="5">
        <f t="shared" si="77"/>
        <v>63449.438979999992</v>
      </c>
      <c r="Q214" s="5">
        <f t="shared" si="78"/>
        <v>138912.33219156836</v>
      </c>
      <c r="R214" s="5">
        <f t="shared" si="79"/>
        <v>51800.042157748328</v>
      </c>
      <c r="S214" s="5">
        <f t="shared" si="80"/>
        <v>0</v>
      </c>
      <c r="T214" s="5">
        <f t="shared" si="81"/>
        <v>2107210.65</v>
      </c>
      <c r="U214" s="5">
        <f t="shared" si="82"/>
        <v>3937340.821735153</v>
      </c>
      <c r="V214" s="5">
        <f t="shared" si="83"/>
        <v>1220147.7854958263</v>
      </c>
      <c r="W214" s="5">
        <f t="shared" si="66"/>
        <v>3327358.4354958264</v>
      </c>
      <c r="X214" s="5">
        <f>VLOOKUP(A214,'Detail SFPR'!$A$5:$M$347,13,FALSE)</f>
        <v>0</v>
      </c>
      <c r="Y214" s="5">
        <f>VLOOKUP(A214,'Detail SFPR'!A:W,23,FALSE)</f>
        <v>238087.38134999998</v>
      </c>
      <c r="Z214" s="5">
        <f>VLOOKUP(A214,'Detail SFPR'!$A$5:$S$347,19,FALSE)</f>
        <v>0</v>
      </c>
      <c r="AA214" s="5">
        <f>VLOOKUP(A214,'Detail SFPR'!$A$5:$T$347,20,FALSE)</f>
        <v>363326.85745779081</v>
      </c>
      <c r="AB214" s="5">
        <f t="shared" si="84"/>
        <v>3928772.6743036173</v>
      </c>
      <c r="AC214" s="5">
        <v>0</v>
      </c>
      <c r="AD214" s="5">
        <v>0</v>
      </c>
      <c r="AE214" s="5">
        <f t="shared" si="67"/>
        <v>0</v>
      </c>
      <c r="AF214" s="5">
        <f t="shared" si="68"/>
        <v>3928772.6743036173</v>
      </c>
      <c r="AG214" s="5">
        <f t="shared" si="69"/>
        <v>2639340.4921665099</v>
      </c>
      <c r="AH214">
        <v>0</v>
      </c>
      <c r="AI214" s="5">
        <f t="shared" si="70"/>
        <v>2639340.4921665099</v>
      </c>
      <c r="AJ214" s="5">
        <f t="shared" si="71"/>
        <v>82377.188979999992</v>
      </c>
      <c r="AK214" s="5">
        <f t="shared" si="72"/>
        <v>359925.51219156838</v>
      </c>
      <c r="AL214" s="5">
        <f t="shared" si="73"/>
        <v>245715.24215774835</v>
      </c>
      <c r="AM214" s="5">
        <f t="shared" si="74"/>
        <v>0</v>
      </c>
      <c r="AN214" s="5">
        <f t="shared" si="75"/>
        <v>3327358.4354958269</v>
      </c>
      <c r="AO214" s="5">
        <f>VLOOKUP(A214,'Base Cost'!$A$5:$AF$348,32,FALSE)</f>
        <v>129393.12811544849</v>
      </c>
    </row>
    <row r="215" spans="1:41" x14ac:dyDescent="0.25">
      <c r="A215" t="s">
        <v>527</v>
      </c>
      <c r="B215" t="s">
        <v>528</v>
      </c>
      <c r="C215" t="s">
        <v>75</v>
      </c>
      <c r="D215" s="12" t="s">
        <v>1088</v>
      </c>
      <c r="E215" s="5">
        <v>551662.52</v>
      </c>
      <c r="F215" s="5">
        <v>71192.66</v>
      </c>
      <c r="G215" s="5">
        <v>56866.31</v>
      </c>
      <c r="H215" s="5">
        <v>0</v>
      </c>
      <c r="I215" s="5">
        <v>0</v>
      </c>
      <c r="J215" s="5">
        <f>VLOOKUP(A215,'Detail SFPR'!$A$5:$E$347,5,FALSE)</f>
        <v>1021576.9450819771</v>
      </c>
      <c r="K215" s="5">
        <f>VLOOKUP(A215,'Detail SFPR'!$A$5:$F$347,6,FALSE)</f>
        <v>31300.969999999998</v>
      </c>
      <c r="L215" s="5">
        <f>VLOOKUP(A215,'Detail SFPR'!$A$5:$G$347,7,FALSE)</f>
        <v>88231.751360458045</v>
      </c>
      <c r="M215" s="5">
        <f>VLOOKUP(A215,'Detail SFPR'!$A$5:$H$347,8,FALSE)</f>
        <v>0</v>
      </c>
      <c r="N215" s="5">
        <f>VLOOKUP(A215,'Detail SFPR'!$A$5:$I$347,9,FALSE)</f>
        <v>0</v>
      </c>
      <c r="O215" s="5">
        <f t="shared" si="76"/>
        <v>313291.94720215409</v>
      </c>
      <c r="P215" s="5">
        <f t="shared" si="77"/>
        <v>-26595.789723000002</v>
      </c>
      <c r="Q215" s="5">
        <f t="shared" si="78"/>
        <v>20911.33975501738</v>
      </c>
      <c r="R215" s="5">
        <f t="shared" si="79"/>
        <v>0</v>
      </c>
      <c r="S215" s="5">
        <f t="shared" si="80"/>
        <v>0</v>
      </c>
      <c r="T215" s="5">
        <f t="shared" si="81"/>
        <v>679721.49</v>
      </c>
      <c r="U215" s="5">
        <f t="shared" si="82"/>
        <v>1141109.6664424352</v>
      </c>
      <c r="V215" s="5">
        <f t="shared" si="83"/>
        <v>307607.49723417143</v>
      </c>
      <c r="W215" s="5">
        <f t="shared" si="66"/>
        <v>987328.98723417148</v>
      </c>
      <c r="X215" s="5">
        <f>VLOOKUP(A215,'Detail SFPR'!$A$5:$M$347,13,FALSE)</f>
        <v>115604.28</v>
      </c>
      <c r="Y215" s="5">
        <f>VLOOKUP(A215,'Detail SFPR'!A:W,23,FALSE)</f>
        <v>81869.676850000003</v>
      </c>
      <c r="Z215" s="5">
        <f>VLOOKUP(A215,'Detail SFPR'!$A$5:$S$347,19,FALSE)</f>
        <v>0</v>
      </c>
      <c r="AA215" s="5">
        <f>VLOOKUP(A215,'Detail SFPR'!$A$5:$T$347,20,FALSE)</f>
        <v>124935.02277329049</v>
      </c>
      <c r="AB215" s="5">
        <f t="shared" si="84"/>
        <v>1309737.966857462</v>
      </c>
      <c r="AC215" s="5">
        <v>0</v>
      </c>
      <c r="AD215" s="5">
        <v>0</v>
      </c>
      <c r="AE215" s="5">
        <f t="shared" si="67"/>
        <v>0</v>
      </c>
      <c r="AF215" s="5">
        <f t="shared" si="68"/>
        <v>1309737.966857462</v>
      </c>
      <c r="AG215" s="5">
        <f t="shared" si="69"/>
        <v>864954.4672021541</v>
      </c>
      <c r="AH215">
        <v>0</v>
      </c>
      <c r="AI215" s="5">
        <f t="shared" si="70"/>
        <v>864954.4672021541</v>
      </c>
      <c r="AJ215" s="5">
        <f t="shared" si="71"/>
        <v>44596.870277000002</v>
      </c>
      <c r="AK215" s="5">
        <f t="shared" si="72"/>
        <v>77777.649755017381</v>
      </c>
      <c r="AL215" s="5">
        <f t="shared" si="73"/>
        <v>0</v>
      </c>
      <c r="AM215" s="5">
        <f t="shared" si="74"/>
        <v>0</v>
      </c>
      <c r="AN215" s="5">
        <f t="shared" si="75"/>
        <v>987328.98723417148</v>
      </c>
      <c r="AO215" s="5">
        <f>VLOOKUP(A215,'Base Cost'!$A$5:$AF$348,32,FALSE)</f>
        <v>44564.994886868997</v>
      </c>
    </row>
    <row r="216" spans="1:41" x14ac:dyDescent="0.25">
      <c r="A216" t="s">
        <v>529</v>
      </c>
      <c r="B216" t="s">
        <v>1964</v>
      </c>
      <c r="C216" t="s">
        <v>93</v>
      </c>
      <c r="D216" s="12" t="s">
        <v>1842</v>
      </c>
      <c r="E216" s="5">
        <v>5004521.8499999996</v>
      </c>
      <c r="F216" s="5">
        <v>880542.19</v>
      </c>
      <c r="G216" s="5">
        <v>0</v>
      </c>
      <c r="H216" s="5">
        <v>0</v>
      </c>
      <c r="I216" s="5">
        <v>0</v>
      </c>
      <c r="J216" s="5">
        <f>VLOOKUP(A216,'Detail SFPR'!$A$5:$E$347,5,FALSE)</f>
        <v>11990524.8452252</v>
      </c>
      <c r="K216" s="5">
        <f>VLOOKUP(A216,'Detail SFPR'!$A$5:$F$347,6,FALSE)</f>
        <v>2259716.671662759</v>
      </c>
      <c r="L216" s="5">
        <f>VLOOKUP(A216,'Detail SFPR'!$A$5:$G$347,7,FALSE)</f>
        <v>0</v>
      </c>
      <c r="M216" s="5">
        <f>VLOOKUP(A216,'Detail SFPR'!$A$5:$H$347,8,FALSE)</f>
        <v>8752.9116795953323</v>
      </c>
      <c r="N216" s="5">
        <f>VLOOKUP(A216,'Detail SFPR'!$A$5:$I$347,9,FALSE)</f>
        <v>38978.839679148092</v>
      </c>
      <c r="O216" s="5">
        <f t="shared" si="76"/>
        <v>4657568.1969166407</v>
      </c>
      <c r="P216" s="5">
        <f t="shared" si="77"/>
        <v>919495.62692456145</v>
      </c>
      <c r="Q216" s="5">
        <f t="shared" si="78"/>
        <v>0</v>
      </c>
      <c r="R216" s="5">
        <f t="shared" si="79"/>
        <v>5835.5662167862074</v>
      </c>
      <c r="S216" s="5">
        <f t="shared" si="80"/>
        <v>25987.192414088033</v>
      </c>
      <c r="T216" s="5">
        <f t="shared" si="81"/>
        <v>5885064.0399999991</v>
      </c>
      <c r="U216" s="5">
        <f t="shared" si="82"/>
        <v>14297973.268246703</v>
      </c>
      <c r="V216" s="5">
        <f t="shared" si="83"/>
        <v>5608886.5824720766</v>
      </c>
      <c r="W216" s="5">
        <f t="shared" si="66"/>
        <v>11493950.622472076</v>
      </c>
      <c r="X216" s="5">
        <f>VLOOKUP(A216,'Detail SFPR'!$A$5:$M$347,13,FALSE)</f>
        <v>0</v>
      </c>
      <c r="Y216" s="5">
        <f>VLOOKUP(A216,'Detail SFPR'!A:W,23,FALSE)</f>
        <v>0</v>
      </c>
      <c r="Z216" s="5">
        <f>VLOOKUP(A216,'Detail SFPR'!$A$5:$S$347,19,FALSE)</f>
        <v>0</v>
      </c>
      <c r="AA216" s="5">
        <f>VLOOKUP(A216,'Detail SFPR'!$A$5:$T$347,20,FALSE)</f>
        <v>37590.664330099571</v>
      </c>
      <c r="AB216" s="5">
        <f t="shared" si="84"/>
        <v>11531541.286802175</v>
      </c>
      <c r="AC216" s="5">
        <v>0</v>
      </c>
      <c r="AD216" s="5">
        <v>0</v>
      </c>
      <c r="AE216" s="5">
        <f t="shared" si="67"/>
        <v>0</v>
      </c>
      <c r="AF216" s="5">
        <f t="shared" si="68"/>
        <v>11531541.286802175</v>
      </c>
      <c r="AG216" s="5">
        <f t="shared" si="69"/>
        <v>9662090.0469166413</v>
      </c>
      <c r="AH216">
        <v>0</v>
      </c>
      <c r="AI216" s="5">
        <f t="shared" si="70"/>
        <v>9662090.0469166413</v>
      </c>
      <c r="AJ216" s="5">
        <f t="shared" si="71"/>
        <v>1800037.8169245613</v>
      </c>
      <c r="AK216" s="5">
        <f t="shared" si="72"/>
        <v>0</v>
      </c>
      <c r="AL216" s="5">
        <f t="shared" si="73"/>
        <v>5835.5662167862074</v>
      </c>
      <c r="AM216" s="5">
        <f t="shared" si="74"/>
        <v>25987.192414088033</v>
      </c>
      <c r="AN216" s="5">
        <f t="shared" si="75"/>
        <v>11493950.622472076</v>
      </c>
      <c r="AO216" s="5">
        <f>VLOOKUP(A216,'Base Cost'!$A$5:$AF$348,32,FALSE)</f>
        <v>510458.42664889491</v>
      </c>
    </row>
    <row r="217" spans="1:41" x14ac:dyDescent="0.25">
      <c r="A217" t="s">
        <v>531</v>
      </c>
      <c r="B217" t="s">
        <v>532</v>
      </c>
      <c r="C217" t="s">
        <v>72</v>
      </c>
      <c r="D217" s="12" t="s">
        <v>1088</v>
      </c>
      <c r="E217" s="5">
        <v>1542759.35</v>
      </c>
      <c r="F217" s="5">
        <v>153492.39000000001</v>
      </c>
      <c r="G217" s="5">
        <v>185365.17</v>
      </c>
      <c r="H217" s="5">
        <v>0</v>
      </c>
      <c r="I217" s="5">
        <v>0</v>
      </c>
      <c r="J217" s="5">
        <f>VLOOKUP(A217,'Detail SFPR'!$A$5:$E$347,5,FALSE)</f>
        <v>2171741.1166012706</v>
      </c>
      <c r="K217" s="5">
        <f>VLOOKUP(A217,'Detail SFPR'!$A$5:$F$347,6,FALSE)</f>
        <v>266089.83999999997</v>
      </c>
      <c r="L217" s="5">
        <f>VLOOKUP(A217,'Detail SFPR'!$A$5:$G$347,7,FALSE)</f>
        <v>305142.9955635416</v>
      </c>
      <c r="M217" s="5">
        <f>VLOOKUP(A217,'Detail SFPR'!$A$5:$H$347,8,FALSE)</f>
        <v>16326.659808354325</v>
      </c>
      <c r="N217" s="5">
        <f>VLOOKUP(A217,'Detail SFPR'!$A$5:$I$347,9,FALSE)</f>
        <v>0</v>
      </c>
      <c r="O217" s="5">
        <f t="shared" si="76"/>
        <v>419342.14379306702</v>
      </c>
      <c r="P217" s="5">
        <f t="shared" si="77"/>
        <v>75068.719914999965</v>
      </c>
      <c r="Q217" s="5">
        <f t="shared" si="78"/>
        <v>79855.876303213168</v>
      </c>
      <c r="R217" s="5">
        <f t="shared" si="79"/>
        <v>10884.984094229827</v>
      </c>
      <c r="S217" s="5">
        <f t="shared" si="80"/>
        <v>0</v>
      </c>
      <c r="T217" s="5">
        <f t="shared" si="81"/>
        <v>1881616.9100000001</v>
      </c>
      <c r="U217" s="5">
        <f t="shared" si="82"/>
        <v>2759300.6119731665</v>
      </c>
      <c r="V217" s="5">
        <f t="shared" si="83"/>
        <v>585151.72410551005</v>
      </c>
      <c r="W217" s="5">
        <f t="shared" si="66"/>
        <v>2466768.6341055101</v>
      </c>
      <c r="X217" s="5">
        <f>VLOOKUP(A217,'Detail SFPR'!$A$5:$M$347,13,FALSE)</f>
        <v>0</v>
      </c>
      <c r="Y217" s="5">
        <f>VLOOKUP(A217,'Detail SFPR'!A:W,23,FALSE)</f>
        <v>170169.90704999998</v>
      </c>
      <c r="Z217" s="5">
        <f>VLOOKUP(A217,'Detail SFPR'!$A$5:$S$347,19,FALSE)</f>
        <v>0</v>
      </c>
      <c r="AA217" s="5">
        <f>VLOOKUP(A217,'Detail SFPR'!$A$5:$T$347,20,FALSE)</f>
        <v>259683.21887446748</v>
      </c>
      <c r="AB217" s="5">
        <f t="shared" si="84"/>
        <v>2896621.7600299777</v>
      </c>
      <c r="AC217" s="5">
        <v>0</v>
      </c>
      <c r="AD217" s="5">
        <v>0</v>
      </c>
      <c r="AE217" s="5">
        <f t="shared" si="67"/>
        <v>0</v>
      </c>
      <c r="AF217" s="5">
        <f t="shared" si="68"/>
        <v>2896621.7600299777</v>
      </c>
      <c r="AG217" s="5">
        <f t="shared" si="69"/>
        <v>1962101.4937930671</v>
      </c>
      <c r="AH217">
        <v>0</v>
      </c>
      <c r="AI217" s="5">
        <f t="shared" si="70"/>
        <v>1962101.4937930671</v>
      </c>
      <c r="AJ217" s="5">
        <f t="shared" si="71"/>
        <v>228561.10991499998</v>
      </c>
      <c r="AK217" s="5">
        <f t="shared" si="72"/>
        <v>265221.04630321317</v>
      </c>
      <c r="AL217" s="5">
        <f t="shared" si="73"/>
        <v>10884.984094229827</v>
      </c>
      <c r="AM217" s="5">
        <f t="shared" si="74"/>
        <v>0</v>
      </c>
      <c r="AN217" s="5">
        <f t="shared" si="75"/>
        <v>2466768.6341055101</v>
      </c>
      <c r="AO217" s="5">
        <f>VLOOKUP(A217,'Base Cost'!$A$5:$AF$348,32,FALSE)</f>
        <v>98842.745121799351</v>
      </c>
    </row>
    <row r="218" spans="1:41" x14ac:dyDescent="0.25">
      <c r="A218" t="s">
        <v>533</v>
      </c>
      <c r="B218" t="s">
        <v>1965</v>
      </c>
      <c r="C218" t="s">
        <v>125</v>
      </c>
      <c r="D218" s="12" t="s">
        <v>1088</v>
      </c>
      <c r="E218" s="5">
        <v>1213011.96</v>
      </c>
      <c r="F218" s="5">
        <v>62407.77</v>
      </c>
      <c r="G218" s="5">
        <v>156513.94</v>
      </c>
      <c r="H218" s="5">
        <v>42790.91</v>
      </c>
      <c r="I218" s="5">
        <v>0</v>
      </c>
      <c r="J218" s="5">
        <f>VLOOKUP(A218,'Detail SFPR'!$A$5:$E$347,5,FALSE)</f>
        <v>2153827.1239599241</v>
      </c>
      <c r="K218" s="5">
        <f>VLOOKUP(A218,'Detail SFPR'!$A$5:$F$347,6,FALSE)</f>
        <v>175208.69</v>
      </c>
      <c r="L218" s="5">
        <f>VLOOKUP(A218,'Detail SFPR'!$A$5:$G$347,7,FALSE)</f>
        <v>305092.29277158232</v>
      </c>
      <c r="M218" s="5">
        <f>VLOOKUP(A218,'Detail SFPR'!$A$5:$H$347,8,FALSE)</f>
        <v>106881.78046406743</v>
      </c>
      <c r="N218" s="5">
        <f>VLOOKUP(A218,'Detail SFPR'!$A$5:$I$347,9,FALSE)</f>
        <v>0</v>
      </c>
      <c r="O218" s="5">
        <f t="shared" si="76"/>
        <v>627241.46981208143</v>
      </c>
      <c r="P218" s="5">
        <f t="shared" si="77"/>
        <v>75204.373363999999</v>
      </c>
      <c r="Q218" s="5">
        <f t="shared" si="78"/>
        <v>99057.187792813929</v>
      </c>
      <c r="R218" s="5">
        <f t="shared" si="79"/>
        <v>42729.383338393753</v>
      </c>
      <c r="S218" s="5">
        <f t="shared" si="80"/>
        <v>0</v>
      </c>
      <c r="T218" s="5">
        <f t="shared" si="81"/>
        <v>1474724.5799999998</v>
      </c>
      <c r="U218" s="5">
        <f t="shared" si="82"/>
        <v>2741009.8871955741</v>
      </c>
      <c r="V218" s="5">
        <f t="shared" si="83"/>
        <v>844232.41430728917</v>
      </c>
      <c r="W218" s="5">
        <f t="shared" si="66"/>
        <v>2318956.9943072889</v>
      </c>
      <c r="X218" s="5">
        <f>VLOOKUP(A218,'Detail SFPR'!$A$5:$M$347,13,FALSE)</f>
        <v>0</v>
      </c>
      <c r="Y218" s="5">
        <f>VLOOKUP(A218,'Detail SFPR'!A:W,23,FALSE)</f>
        <v>169557.14749999999</v>
      </c>
      <c r="Z218" s="5">
        <f>VLOOKUP(A218,'Detail SFPR'!$A$5:$S$347,19,FALSE)</f>
        <v>0</v>
      </c>
      <c r="AA218" s="5">
        <f>VLOOKUP(A218,'Detail SFPR'!$A$5:$T$347,20,FALSE)</f>
        <v>258748.13361116467</v>
      </c>
      <c r="AB218" s="5">
        <f t="shared" si="84"/>
        <v>2747262.2754184534</v>
      </c>
      <c r="AC218" s="5">
        <v>0</v>
      </c>
      <c r="AD218" s="5">
        <v>0</v>
      </c>
      <c r="AE218" s="5">
        <f t="shared" si="67"/>
        <v>0</v>
      </c>
      <c r="AF218" s="5">
        <f t="shared" si="68"/>
        <v>2747262.2754184534</v>
      </c>
      <c r="AG218" s="5">
        <f t="shared" si="69"/>
        <v>1840253.4298120814</v>
      </c>
      <c r="AH218">
        <v>0</v>
      </c>
      <c r="AI218" s="5">
        <f t="shared" si="70"/>
        <v>1840253.4298120814</v>
      </c>
      <c r="AJ218" s="5">
        <f t="shared" si="71"/>
        <v>137612.14336399999</v>
      </c>
      <c r="AK218" s="5">
        <f t="shared" si="72"/>
        <v>255571.12779281393</v>
      </c>
      <c r="AL218" s="5">
        <f t="shared" si="73"/>
        <v>85520.293338393763</v>
      </c>
      <c r="AM218" s="5">
        <f t="shared" si="74"/>
        <v>0</v>
      </c>
      <c r="AN218" s="5">
        <f t="shared" si="75"/>
        <v>2318956.9943072889</v>
      </c>
      <c r="AO218" s="5">
        <f>VLOOKUP(A218,'Base Cost'!$A$5:$AF$348,32,FALSE)</f>
        <v>93138.988626461316</v>
      </c>
    </row>
    <row r="219" spans="1:41" x14ac:dyDescent="0.25">
      <c r="A219" t="s">
        <v>535</v>
      </c>
      <c r="B219" t="s">
        <v>1966</v>
      </c>
      <c r="C219" t="s">
        <v>75</v>
      </c>
      <c r="D219" s="12" t="s">
        <v>1088</v>
      </c>
      <c r="E219" s="5">
        <v>1814801.44</v>
      </c>
      <c r="F219" s="5">
        <v>237159.97</v>
      </c>
      <c r="G219" s="5">
        <v>186841.88</v>
      </c>
      <c r="H219" s="5">
        <v>0</v>
      </c>
      <c r="I219" s="5">
        <v>0</v>
      </c>
      <c r="J219" s="5">
        <f>VLOOKUP(A219,'Detail SFPR'!$A$5:$E$347,5,FALSE)</f>
        <v>3308850.3768978566</v>
      </c>
      <c r="K219" s="5">
        <f>VLOOKUP(A219,'Detail SFPR'!$A$5:$F$347,6,FALSE)</f>
        <v>261412.99</v>
      </c>
      <c r="L219" s="5">
        <f>VLOOKUP(A219,'Detail SFPR'!$A$5:$G$347,7,FALSE)</f>
        <v>475569.1521768134</v>
      </c>
      <c r="M219" s="5">
        <f>VLOOKUP(A219,'Detail SFPR'!$A$5:$H$347,8,FALSE)</f>
        <v>0</v>
      </c>
      <c r="N219" s="5">
        <f>VLOOKUP(A219,'Detail SFPR'!$A$5:$I$347,9,FALSE)</f>
        <v>55555.667230467756</v>
      </c>
      <c r="O219" s="5">
        <f t="shared" si="76"/>
        <v>996082.42622980091</v>
      </c>
      <c r="P219" s="5">
        <f t="shared" si="77"/>
        <v>16169.488433999992</v>
      </c>
      <c r="Q219" s="5">
        <f t="shared" si="78"/>
        <v>192494.47236028148</v>
      </c>
      <c r="R219" s="5">
        <f t="shared" si="79"/>
        <v>0</v>
      </c>
      <c r="S219" s="5">
        <f t="shared" si="80"/>
        <v>37038.963342552852</v>
      </c>
      <c r="T219" s="5">
        <f t="shared" si="81"/>
        <v>2238803.29</v>
      </c>
      <c r="U219" s="5">
        <f t="shared" si="82"/>
        <v>4101388.1863051378</v>
      </c>
      <c r="V219" s="5">
        <f t="shared" si="83"/>
        <v>1241785.350366635</v>
      </c>
      <c r="W219" s="5">
        <f t="shared" si="66"/>
        <v>3480588.6403666353</v>
      </c>
      <c r="X219" s="5">
        <f>VLOOKUP(A219,'Detail SFPR'!$A$5:$M$347,13,FALSE)</f>
        <v>0</v>
      </c>
      <c r="Y219" s="5">
        <f>VLOOKUP(A219,'Detail SFPR'!A:W,23,FALSE)</f>
        <v>264130.91314999998</v>
      </c>
      <c r="Z219" s="5">
        <f>VLOOKUP(A219,'Detail SFPR'!$A$5:$S$347,19,FALSE)</f>
        <v>0</v>
      </c>
      <c r="AA219" s="5">
        <f>VLOOKUP(A219,'Detail SFPR'!$A$5:$T$347,20,FALSE)</f>
        <v>403069.89008868008</v>
      </c>
      <c r="AB219" s="5">
        <f t="shared" si="84"/>
        <v>4147789.4436053154</v>
      </c>
      <c r="AC219" s="5">
        <v>0</v>
      </c>
      <c r="AD219" s="5">
        <v>0</v>
      </c>
      <c r="AE219" s="5">
        <f t="shared" si="67"/>
        <v>0</v>
      </c>
      <c r="AF219" s="5">
        <f t="shared" si="68"/>
        <v>4147789.4436053154</v>
      </c>
      <c r="AG219" s="5">
        <f t="shared" si="69"/>
        <v>2810883.866229801</v>
      </c>
      <c r="AH219">
        <v>0</v>
      </c>
      <c r="AI219" s="5">
        <f t="shared" si="70"/>
        <v>2810883.866229801</v>
      </c>
      <c r="AJ219" s="5">
        <f t="shared" si="71"/>
        <v>253329.458434</v>
      </c>
      <c r="AK219" s="5">
        <f t="shared" si="72"/>
        <v>379336.35236028151</v>
      </c>
      <c r="AL219" s="5">
        <f t="shared" si="73"/>
        <v>0</v>
      </c>
      <c r="AM219" s="5">
        <f t="shared" si="74"/>
        <v>37038.963342552852</v>
      </c>
      <c r="AN219" s="5">
        <f t="shared" si="75"/>
        <v>3480588.6403666358</v>
      </c>
      <c r="AO219" s="5">
        <f>VLOOKUP(A219,'Base Cost'!$A$5:$AF$348,32,FALSE)</f>
        <v>144255.9145484129</v>
      </c>
    </row>
    <row r="220" spans="1:41" x14ac:dyDescent="0.25">
      <c r="A220" t="s">
        <v>537</v>
      </c>
      <c r="B220" t="s">
        <v>1967</v>
      </c>
      <c r="C220" t="s">
        <v>75</v>
      </c>
      <c r="D220" s="12" t="s">
        <v>1088</v>
      </c>
      <c r="E220" s="5">
        <v>754772.53</v>
      </c>
      <c r="F220" s="5">
        <v>103948.39</v>
      </c>
      <c r="G220" s="5">
        <v>62853.68</v>
      </c>
      <c r="H220" s="5">
        <v>0</v>
      </c>
      <c r="I220" s="5">
        <v>137.25</v>
      </c>
      <c r="J220" s="5">
        <f>VLOOKUP(A220,'Detail SFPR'!$A$5:$E$347,5,FALSE)</f>
        <v>2131224.4897396029</v>
      </c>
      <c r="K220" s="5">
        <f>VLOOKUP(A220,'Detail SFPR'!$A$5:$F$347,6,FALSE)</f>
        <v>414353.25</v>
      </c>
      <c r="L220" s="5">
        <f>VLOOKUP(A220,'Detail SFPR'!$A$5:$G$347,7,FALSE)</f>
        <v>258678.46766120862</v>
      </c>
      <c r="M220" s="5">
        <f>VLOOKUP(A220,'Detail SFPR'!$A$5:$H$347,8,FALSE)</f>
        <v>0</v>
      </c>
      <c r="N220" s="5">
        <f>VLOOKUP(A220,'Detail SFPR'!$A$5:$I$347,9,FALSE)</f>
        <v>0</v>
      </c>
      <c r="O220" s="5">
        <f t="shared" si="76"/>
        <v>917680.52155839314</v>
      </c>
      <c r="P220" s="5">
        <f t="shared" si="77"/>
        <v>206946.92016199997</v>
      </c>
      <c r="Q220" s="5">
        <f t="shared" si="78"/>
        <v>130556.38593372778</v>
      </c>
      <c r="R220" s="5">
        <f t="shared" si="79"/>
        <v>0</v>
      </c>
      <c r="S220" s="5">
        <f t="shared" si="80"/>
        <v>-91.504574999999988</v>
      </c>
      <c r="T220" s="5">
        <f t="shared" si="81"/>
        <v>921711.85000000009</v>
      </c>
      <c r="U220" s="5">
        <f t="shared" si="82"/>
        <v>2804256.2074008114</v>
      </c>
      <c r="V220" s="5">
        <f t="shared" si="83"/>
        <v>1255092.3230791208</v>
      </c>
      <c r="W220" s="5">
        <f t="shared" si="66"/>
        <v>2176804.1730791209</v>
      </c>
      <c r="X220" s="5">
        <f>VLOOKUP(A220,'Detail SFPR'!$A$5:$M$347,13,FALSE)</f>
        <v>0</v>
      </c>
      <c r="Y220" s="5">
        <f>VLOOKUP(A220,'Detail SFPR'!A:W,23,FALSE)</f>
        <v>180986.60644999999</v>
      </c>
      <c r="Z220" s="5">
        <f>VLOOKUP(A220,'Detail SFPR'!$A$5:$S$347,19,FALSE)</f>
        <v>0</v>
      </c>
      <c r="AA220" s="5">
        <f>VLOOKUP(A220,'Detail SFPR'!$A$5:$T$347,20,FALSE)</f>
        <v>276189.75264699984</v>
      </c>
      <c r="AB220" s="5">
        <f t="shared" si="84"/>
        <v>2633980.5321761207</v>
      </c>
      <c r="AC220" s="5">
        <v>0</v>
      </c>
      <c r="AD220" s="5">
        <v>0</v>
      </c>
      <c r="AE220" s="5">
        <f t="shared" si="67"/>
        <v>0</v>
      </c>
      <c r="AF220" s="5">
        <f t="shared" si="68"/>
        <v>2633980.5321761207</v>
      </c>
      <c r="AG220" s="5">
        <f t="shared" si="69"/>
        <v>1672453.0515583931</v>
      </c>
      <c r="AH220">
        <v>0</v>
      </c>
      <c r="AI220" s="5">
        <f t="shared" si="70"/>
        <v>1672453.0515583931</v>
      </c>
      <c r="AJ220" s="5">
        <f t="shared" si="71"/>
        <v>310895.31016199995</v>
      </c>
      <c r="AK220" s="5">
        <f t="shared" si="72"/>
        <v>193410.06593372778</v>
      </c>
      <c r="AL220" s="5">
        <f t="shared" si="73"/>
        <v>0</v>
      </c>
      <c r="AM220" s="5">
        <f t="shared" si="74"/>
        <v>45.745425000000012</v>
      </c>
      <c r="AN220" s="5">
        <f t="shared" si="75"/>
        <v>2176804.1730791205</v>
      </c>
      <c r="AO220" s="5">
        <f>VLOOKUP(A220,'Base Cost'!$A$5:$AF$348,32,FALSE)</f>
        <v>91310.305610404379</v>
      </c>
    </row>
    <row r="221" spans="1:41" x14ac:dyDescent="0.25">
      <c r="A221" t="s">
        <v>539</v>
      </c>
      <c r="B221" t="s">
        <v>540</v>
      </c>
      <c r="C221" t="s">
        <v>75</v>
      </c>
      <c r="D221" s="12" t="s">
        <v>1088</v>
      </c>
      <c r="E221" s="5">
        <v>929629.5</v>
      </c>
      <c r="F221" s="5">
        <v>28977.7</v>
      </c>
      <c r="G221" s="5">
        <v>81188.37</v>
      </c>
      <c r="H221" s="5">
        <v>0</v>
      </c>
      <c r="I221" s="5">
        <v>0</v>
      </c>
      <c r="J221" s="5">
        <f>VLOOKUP(A221,'Detail SFPR'!$A$5:$E$347,5,FALSE)</f>
        <v>1733325.9738042345</v>
      </c>
      <c r="K221" s="5">
        <f>VLOOKUP(A221,'Detail SFPR'!$A$5:$F$347,6,FALSE)</f>
        <v>119404.97</v>
      </c>
      <c r="L221" s="5">
        <f>VLOOKUP(A221,'Detail SFPR'!$A$5:$G$347,7,FALSE)</f>
        <v>243402.72140000013</v>
      </c>
      <c r="M221" s="5">
        <f>VLOOKUP(A221,'Detail SFPR'!$A$5:$H$347,8,FALSE)</f>
        <v>0</v>
      </c>
      <c r="N221" s="5">
        <f>VLOOKUP(A221,'Detail SFPR'!$A$5:$I$347,9,FALSE)</f>
        <v>0</v>
      </c>
      <c r="O221" s="5">
        <f t="shared" si="76"/>
        <v>535824.43908528308</v>
      </c>
      <c r="P221" s="5">
        <f t="shared" si="77"/>
        <v>60287.860908999995</v>
      </c>
      <c r="Q221" s="5">
        <f t="shared" si="78"/>
        <v>108148.30807838008</v>
      </c>
      <c r="R221" s="5">
        <f t="shared" si="79"/>
        <v>0</v>
      </c>
      <c r="S221" s="5">
        <f t="shared" si="80"/>
        <v>0</v>
      </c>
      <c r="T221" s="5">
        <f t="shared" si="81"/>
        <v>1039795.57</v>
      </c>
      <c r="U221" s="5">
        <f t="shared" si="82"/>
        <v>2096133.6652042347</v>
      </c>
      <c r="V221" s="5">
        <f t="shared" si="83"/>
        <v>704260.60807266319</v>
      </c>
      <c r="W221" s="5">
        <f t="shared" si="66"/>
        <v>1744056.178072663</v>
      </c>
      <c r="X221" s="5">
        <f>VLOOKUP(A221,'Detail SFPR'!$A$5:$M$347,13,FALSE)</f>
        <v>0</v>
      </c>
      <c r="Y221" s="5">
        <f>VLOOKUP(A221,'Detail SFPR'!A:W,23,FALSE)</f>
        <v>134967.38579999999</v>
      </c>
      <c r="Z221" s="5">
        <f>VLOOKUP(A221,'Detail SFPR'!$A$5:$S$347,19,FALSE)</f>
        <v>0</v>
      </c>
      <c r="AA221" s="5">
        <f>VLOOKUP(A221,'Detail SFPR'!$A$5:$T$347,20,FALSE)</f>
        <v>205963.3562432277</v>
      </c>
      <c r="AB221" s="5">
        <f t="shared" si="84"/>
        <v>2084986.9201158907</v>
      </c>
      <c r="AC221" s="5">
        <v>0</v>
      </c>
      <c r="AD221" s="5">
        <v>0</v>
      </c>
      <c r="AE221" s="5">
        <f t="shared" si="67"/>
        <v>0</v>
      </c>
      <c r="AF221" s="5">
        <f t="shared" si="68"/>
        <v>2084986.9201158907</v>
      </c>
      <c r="AG221" s="5">
        <f t="shared" si="69"/>
        <v>1465453.9390852831</v>
      </c>
      <c r="AH221">
        <v>0</v>
      </c>
      <c r="AI221" s="5">
        <f t="shared" si="70"/>
        <v>1465453.9390852831</v>
      </c>
      <c r="AJ221" s="5">
        <f t="shared" si="71"/>
        <v>89265.560908999993</v>
      </c>
      <c r="AK221" s="5">
        <f t="shared" si="72"/>
        <v>189336.67807838006</v>
      </c>
      <c r="AL221" s="5">
        <f t="shared" si="73"/>
        <v>0</v>
      </c>
      <c r="AM221" s="5">
        <f t="shared" si="74"/>
        <v>0</v>
      </c>
      <c r="AN221" s="5">
        <f t="shared" si="75"/>
        <v>1744056.178072663</v>
      </c>
      <c r="AO221" s="5">
        <f>VLOOKUP(A221,'Base Cost'!$A$5:$AF$348,32,FALSE)</f>
        <v>73361.699860496097</v>
      </c>
    </row>
    <row r="222" spans="1:41" x14ac:dyDescent="0.25">
      <c r="A222" t="s">
        <v>541</v>
      </c>
      <c r="B222" t="s">
        <v>542</v>
      </c>
      <c r="C222" t="s">
        <v>230</v>
      </c>
      <c r="D222" s="12" t="s">
        <v>1088</v>
      </c>
      <c r="E222" s="5">
        <v>265109.23</v>
      </c>
      <c r="F222" s="5">
        <v>2203.75</v>
      </c>
      <c r="G222" s="5">
        <v>28854.07</v>
      </c>
      <c r="H222" s="5">
        <v>0</v>
      </c>
      <c r="I222" s="5">
        <v>0</v>
      </c>
      <c r="J222" s="5">
        <f>VLOOKUP(A222,'Detail SFPR'!$A$5:$E$347,5,FALSE)</f>
        <v>1546081.3945256558</v>
      </c>
      <c r="K222" s="5">
        <f>VLOOKUP(A222,'Detail SFPR'!$A$5:$F$347,6,FALSE)</f>
        <v>414436.95</v>
      </c>
      <c r="L222" s="5">
        <f>VLOOKUP(A222,'Detail SFPR'!$A$5:$G$347,7,FALSE)</f>
        <v>230895.18179444448</v>
      </c>
      <c r="M222" s="5">
        <f>VLOOKUP(A222,'Detail SFPR'!$A$5:$H$347,8,FALSE)</f>
        <v>0</v>
      </c>
      <c r="N222" s="5">
        <f>VLOOKUP(A222,'Detail SFPR'!$A$5:$I$347,9,FALSE)</f>
        <v>925478.78392784321</v>
      </c>
      <c r="O222" s="5">
        <f t="shared" si="76"/>
        <v>854024.14208925469</v>
      </c>
      <c r="P222" s="5">
        <f t="shared" si="77"/>
        <v>274835.87443999999</v>
      </c>
      <c r="Q222" s="5">
        <f t="shared" si="78"/>
        <v>134700.80923335612</v>
      </c>
      <c r="R222" s="5">
        <f t="shared" si="79"/>
        <v>0</v>
      </c>
      <c r="S222" s="5">
        <f t="shared" si="80"/>
        <v>617016.70524469297</v>
      </c>
      <c r="T222" s="5">
        <f t="shared" si="81"/>
        <v>296167.05</v>
      </c>
      <c r="U222" s="5">
        <f t="shared" si="82"/>
        <v>3116892.3102479437</v>
      </c>
      <c r="V222" s="5">
        <f t="shared" si="83"/>
        <v>1880577.5310073036</v>
      </c>
      <c r="W222" s="5">
        <f t="shared" si="66"/>
        <v>2176744.5810073037</v>
      </c>
      <c r="X222" s="5">
        <f>VLOOKUP(A222,'Detail SFPR'!$A$5:$M$347,13,FALSE)</f>
        <v>0</v>
      </c>
      <c r="Y222" s="5">
        <f>VLOOKUP(A222,'Detail SFPR'!A:W,23,FALSE)</f>
        <v>128031.92545000001</v>
      </c>
      <c r="Z222" s="5">
        <f>VLOOKUP(A222,'Detail SFPR'!$A$5:$S$347,19,FALSE)</f>
        <v>638976.03721805313</v>
      </c>
      <c r="AA222" s="5">
        <f>VLOOKUP(A222,'Detail SFPR'!$A$5:$T$347,20,FALSE)</f>
        <v>195379.68314093791</v>
      </c>
      <c r="AB222" s="5">
        <f t="shared" si="84"/>
        <v>3139132.2268162942</v>
      </c>
      <c r="AC222" s="5">
        <v>0</v>
      </c>
      <c r="AD222" s="5">
        <v>0</v>
      </c>
      <c r="AE222" s="5">
        <f t="shared" si="67"/>
        <v>0</v>
      </c>
      <c r="AF222" s="5">
        <f t="shared" si="68"/>
        <v>3139132.2268162942</v>
      </c>
      <c r="AG222" s="5">
        <f t="shared" si="69"/>
        <v>1119133.3720892547</v>
      </c>
      <c r="AH222">
        <v>0</v>
      </c>
      <c r="AI222" s="5">
        <f t="shared" si="70"/>
        <v>1119133.3720892547</v>
      </c>
      <c r="AJ222" s="5">
        <f t="shared" si="71"/>
        <v>277039.62443999999</v>
      </c>
      <c r="AK222" s="5">
        <f t="shared" si="72"/>
        <v>163554.87923335613</v>
      </c>
      <c r="AL222" s="5">
        <f t="shared" si="73"/>
        <v>0</v>
      </c>
      <c r="AM222" s="5">
        <f t="shared" si="74"/>
        <v>617016.70524469297</v>
      </c>
      <c r="AN222" s="5">
        <f t="shared" si="75"/>
        <v>2176744.5810073037</v>
      </c>
      <c r="AO222" s="5">
        <f>VLOOKUP(A222,'Base Cost'!$A$5:$AF$348,32,FALSE)</f>
        <v>59582.180301252098</v>
      </c>
    </row>
    <row r="223" spans="1:41" x14ac:dyDescent="0.25">
      <c r="A223" t="s">
        <v>543</v>
      </c>
      <c r="B223" t="s">
        <v>1968</v>
      </c>
      <c r="C223" t="s">
        <v>68</v>
      </c>
      <c r="D223" s="12" t="s">
        <v>1088</v>
      </c>
      <c r="E223" s="5">
        <v>1277935.6000000001</v>
      </c>
      <c r="F223" s="5">
        <v>29797.09</v>
      </c>
      <c r="G223" s="5">
        <v>5566.71</v>
      </c>
      <c r="H223" s="5">
        <v>0</v>
      </c>
      <c r="I223" s="5">
        <v>0</v>
      </c>
      <c r="J223" s="5">
        <f>VLOOKUP(A223,'Detail SFPR'!$A$5:$E$347,5,FALSE)</f>
        <v>4569518.0919476682</v>
      </c>
      <c r="K223" s="5">
        <f>VLOOKUP(A223,'Detail SFPR'!$A$5:$F$347,6,FALSE)</f>
        <v>177301.24</v>
      </c>
      <c r="L223" s="5">
        <f>VLOOKUP(A223,'Detail SFPR'!$A$5:$G$347,7,FALSE)</f>
        <v>16869.724080183467</v>
      </c>
      <c r="M223" s="5">
        <f>VLOOKUP(A223,'Detail SFPR'!$A$5:$H$347,8,FALSE)</f>
        <v>6711.3516708954048</v>
      </c>
      <c r="N223" s="5">
        <f>VLOOKUP(A223,'Detail SFPR'!$A$5:$I$347,9,FALSE)</f>
        <v>0</v>
      </c>
      <c r="O223" s="5">
        <f t="shared" si="76"/>
        <v>2194498.04738151</v>
      </c>
      <c r="P223" s="5">
        <f t="shared" si="77"/>
        <v>98341.016804999992</v>
      </c>
      <c r="Q223" s="5">
        <f t="shared" si="78"/>
        <v>7535.7194872583177</v>
      </c>
      <c r="R223" s="5">
        <f t="shared" si="79"/>
        <v>4474.4581589859663</v>
      </c>
      <c r="S223" s="5">
        <f t="shared" si="80"/>
        <v>0</v>
      </c>
      <c r="T223" s="5">
        <f t="shared" si="81"/>
        <v>1313299.4000000001</v>
      </c>
      <c r="U223" s="5">
        <f t="shared" si="82"/>
        <v>4770400.4076987477</v>
      </c>
      <c r="V223" s="5">
        <f t="shared" si="83"/>
        <v>2304849.2418327546</v>
      </c>
      <c r="W223" s="5">
        <f t="shared" si="66"/>
        <v>3618148.6418327549</v>
      </c>
      <c r="X223" s="5">
        <f>VLOOKUP(A223,'Detail SFPR'!$A$5:$M$347,13,FALSE)</f>
        <v>0</v>
      </c>
      <c r="Y223" s="5">
        <f>VLOOKUP(A223,'Detail SFPR'!A:W,23,FALSE)</f>
        <v>365452.99180000002</v>
      </c>
      <c r="Z223" s="5">
        <f>VLOOKUP(A223,'Detail SFPR'!$A$5:$S$347,19,FALSE)</f>
        <v>0</v>
      </c>
      <c r="AA223" s="5">
        <f>VLOOKUP(A223,'Detail SFPR'!$A$5:$T$347,20,FALSE)</f>
        <v>557689.72847851343</v>
      </c>
      <c r="AB223" s="5">
        <f t="shared" si="84"/>
        <v>4541291.3621112686</v>
      </c>
      <c r="AC223" s="5">
        <v>0</v>
      </c>
      <c r="AD223" s="5">
        <v>0</v>
      </c>
      <c r="AE223" s="5">
        <f t="shared" si="67"/>
        <v>0</v>
      </c>
      <c r="AF223" s="5">
        <f t="shared" si="68"/>
        <v>4541291.3621112686</v>
      </c>
      <c r="AG223" s="5">
        <f t="shared" si="69"/>
        <v>3472433.6473815101</v>
      </c>
      <c r="AH223">
        <v>0</v>
      </c>
      <c r="AI223" s="5">
        <f t="shared" si="70"/>
        <v>3472433.6473815101</v>
      </c>
      <c r="AJ223" s="5">
        <f t="shared" si="71"/>
        <v>128138.10680499999</v>
      </c>
      <c r="AK223" s="5">
        <f t="shared" si="72"/>
        <v>13102.429487258318</v>
      </c>
      <c r="AL223" s="5">
        <f t="shared" si="73"/>
        <v>4474.4581589859663</v>
      </c>
      <c r="AM223" s="5">
        <f t="shared" si="74"/>
        <v>0</v>
      </c>
      <c r="AN223" s="5">
        <f t="shared" si="75"/>
        <v>3618148.6418327545</v>
      </c>
      <c r="AO223" s="5">
        <f>VLOOKUP(A223,'Base Cost'!$A$5:$AF$348,32,FALSE)</f>
        <v>178543.35788714941</v>
      </c>
    </row>
    <row r="224" spans="1:41" x14ac:dyDescent="0.25">
      <c r="A224" t="s">
        <v>545</v>
      </c>
      <c r="B224" t="s">
        <v>1969</v>
      </c>
      <c r="C224" t="s">
        <v>80</v>
      </c>
      <c r="D224" s="12" t="s">
        <v>1088</v>
      </c>
      <c r="E224" s="5">
        <v>267036.17</v>
      </c>
      <c r="F224" s="5">
        <v>32536.76</v>
      </c>
      <c r="G224" s="5">
        <v>22331.88</v>
      </c>
      <c r="H224" s="5">
        <v>3893.55</v>
      </c>
      <c r="I224" s="5">
        <v>0</v>
      </c>
      <c r="J224" s="5">
        <f>VLOOKUP(A224,'Detail SFPR'!$A$5:$E$347,5,FALSE)</f>
        <v>1421304.062750692</v>
      </c>
      <c r="K224" s="5">
        <f>VLOOKUP(A224,'Detail SFPR'!$A$5:$F$347,6,FALSE)</f>
        <v>174348.69</v>
      </c>
      <c r="L224" s="5">
        <f>VLOOKUP(A224,'Detail SFPR'!$A$5:$G$347,7,FALSE)</f>
        <v>192310.57059237169</v>
      </c>
      <c r="M224" s="5">
        <f>VLOOKUP(A224,'Detail SFPR'!$A$5:$H$347,8,FALSE)</f>
        <v>20733.311676719619</v>
      </c>
      <c r="N224" s="5">
        <f>VLOOKUP(A224,'Detail SFPR'!$A$5:$I$347,9,FALSE)</f>
        <v>0</v>
      </c>
      <c r="O224" s="5">
        <f t="shared" si="76"/>
        <v>769550.4040968864</v>
      </c>
      <c r="P224" s="5">
        <f t="shared" si="77"/>
        <v>94546.013730999985</v>
      </c>
      <c r="Q224" s="5">
        <f t="shared" si="78"/>
        <v>113324.79301793419</v>
      </c>
      <c r="R224" s="5">
        <f t="shared" si="79"/>
        <v>11227.069109868969</v>
      </c>
      <c r="S224" s="5">
        <f t="shared" si="80"/>
        <v>0</v>
      </c>
      <c r="T224" s="5">
        <f t="shared" si="81"/>
        <v>325798.36</v>
      </c>
      <c r="U224" s="5">
        <f t="shared" si="82"/>
        <v>1808696.6350197834</v>
      </c>
      <c r="V224" s="5">
        <f t="shared" si="83"/>
        <v>988648.27995568956</v>
      </c>
      <c r="W224" s="5">
        <f t="shared" si="66"/>
        <v>1314446.6399556897</v>
      </c>
      <c r="X224" s="5">
        <f>VLOOKUP(A224,'Detail SFPR'!$A$5:$M$347,13,FALSE)</f>
        <v>0</v>
      </c>
      <c r="Y224" s="5">
        <f>VLOOKUP(A224,'Detail SFPR'!A:W,23,FALSE)</f>
        <v>108055.84855</v>
      </c>
      <c r="Z224" s="5">
        <f>VLOOKUP(A224,'Detail SFPR'!$A$5:$S$347,19,FALSE)</f>
        <v>0</v>
      </c>
      <c r="AA224" s="5">
        <f>VLOOKUP(A224,'Detail SFPR'!$A$5:$T$347,20,FALSE)</f>
        <v>164895.72719476878</v>
      </c>
      <c r="AB224" s="5">
        <f t="shared" si="84"/>
        <v>1587398.2157004585</v>
      </c>
      <c r="AC224" s="5">
        <v>0</v>
      </c>
      <c r="AD224" s="5">
        <v>0</v>
      </c>
      <c r="AE224" s="5">
        <f t="shared" si="67"/>
        <v>0</v>
      </c>
      <c r="AF224" s="5">
        <f t="shared" si="68"/>
        <v>1587398.2157004585</v>
      </c>
      <c r="AG224" s="5">
        <f t="shared" si="69"/>
        <v>1036586.5740968864</v>
      </c>
      <c r="AH224">
        <v>0</v>
      </c>
      <c r="AI224" s="5">
        <f t="shared" si="70"/>
        <v>1036586.5740968864</v>
      </c>
      <c r="AJ224" s="5">
        <f t="shared" si="71"/>
        <v>127082.77373099998</v>
      </c>
      <c r="AK224" s="5">
        <f t="shared" si="72"/>
        <v>135656.6730179342</v>
      </c>
      <c r="AL224" s="5">
        <f t="shared" si="73"/>
        <v>15120.619109868971</v>
      </c>
      <c r="AM224" s="5">
        <f t="shared" si="74"/>
        <v>0</v>
      </c>
      <c r="AN224" s="5">
        <f t="shared" si="75"/>
        <v>1314446.6399556897</v>
      </c>
      <c r="AO224" s="5">
        <f>VLOOKUP(A224,'Base Cost'!$A$5:$AF$348,32,FALSE)</f>
        <v>50665.867415947789</v>
      </c>
    </row>
    <row r="225" spans="1:41" x14ac:dyDescent="0.25">
      <c r="A225" t="s">
        <v>547</v>
      </c>
      <c r="B225" t="s">
        <v>1970</v>
      </c>
      <c r="C225" t="s">
        <v>68</v>
      </c>
      <c r="D225" s="12" t="s">
        <v>1088</v>
      </c>
      <c r="E225" s="5">
        <v>1585626.81</v>
      </c>
      <c r="F225" s="5">
        <v>194132.37</v>
      </c>
      <c r="G225" s="5">
        <v>172881.14</v>
      </c>
      <c r="H225" s="5">
        <v>0</v>
      </c>
      <c r="I225" s="5">
        <v>0</v>
      </c>
      <c r="J225" s="5">
        <f>VLOOKUP(A225,'Detail SFPR'!$A$5:$E$347,5,FALSE)</f>
        <v>3108871.0230806852</v>
      </c>
      <c r="K225" s="5">
        <f>VLOOKUP(A225,'Detail SFPR'!$A$5:$F$347,6,FALSE)</f>
        <v>287556.75773199997</v>
      </c>
      <c r="L225" s="5">
        <f>VLOOKUP(A225,'Detail SFPR'!$A$5:$G$347,7,FALSE)</f>
        <v>437973.58207264583</v>
      </c>
      <c r="M225" s="5">
        <f>VLOOKUP(A225,'Detail SFPR'!$A$5:$H$347,8,FALSE)</f>
        <v>0</v>
      </c>
      <c r="N225" s="5">
        <f>VLOOKUP(A225,'Detail SFPR'!$A$5:$I$347,9,FALSE)</f>
        <v>0</v>
      </c>
      <c r="O225" s="5">
        <f t="shared" si="76"/>
        <v>1015546.9168608927</v>
      </c>
      <c r="P225" s="5">
        <f t="shared" si="77"/>
        <v>62286.039300924378</v>
      </c>
      <c r="Q225" s="5">
        <f t="shared" si="78"/>
        <v>176737.13112983297</v>
      </c>
      <c r="R225" s="5">
        <f t="shared" si="79"/>
        <v>0</v>
      </c>
      <c r="S225" s="5">
        <f t="shared" si="80"/>
        <v>0</v>
      </c>
      <c r="T225" s="5">
        <f t="shared" si="81"/>
        <v>1952640.3200000003</v>
      </c>
      <c r="U225" s="5">
        <f t="shared" si="82"/>
        <v>3834401.3628853313</v>
      </c>
      <c r="V225" s="5">
        <f t="shared" si="83"/>
        <v>1254570.08729165</v>
      </c>
      <c r="W225" s="5">
        <f t="shared" si="66"/>
        <v>3207210.4072916503</v>
      </c>
      <c r="X225" s="5">
        <f>VLOOKUP(A225,'Detail SFPR'!$A$5:$M$347,13,FALSE)</f>
        <v>207854.16</v>
      </c>
      <c r="Y225" s="5">
        <f>VLOOKUP(A225,'Detail SFPR'!A:W,23,FALSE)</f>
        <v>244825.93004999997</v>
      </c>
      <c r="Z225" s="5">
        <f>VLOOKUP(A225,'Detail SFPR'!$A$5:$S$347,19,FALSE)</f>
        <v>0</v>
      </c>
      <c r="AA225" s="5">
        <f>VLOOKUP(A225,'Detail SFPR'!$A$5:$T$347,20,FALSE)</f>
        <v>373610.03882219148</v>
      </c>
      <c r="AB225" s="5">
        <f t="shared" si="84"/>
        <v>4033500.5361638418</v>
      </c>
      <c r="AC225" s="5">
        <v>0</v>
      </c>
      <c r="AD225" s="5">
        <v>0</v>
      </c>
      <c r="AE225" s="5">
        <f t="shared" si="67"/>
        <v>0</v>
      </c>
      <c r="AF225" s="5">
        <f t="shared" si="68"/>
        <v>4033500.5361638418</v>
      </c>
      <c r="AG225" s="5">
        <f t="shared" si="69"/>
        <v>2601173.726860893</v>
      </c>
      <c r="AH225">
        <v>0</v>
      </c>
      <c r="AI225" s="5">
        <f t="shared" si="70"/>
        <v>2601173.726860893</v>
      </c>
      <c r="AJ225" s="5">
        <f t="shared" si="71"/>
        <v>256418.40930092437</v>
      </c>
      <c r="AK225" s="5">
        <f t="shared" si="72"/>
        <v>349618.27112983295</v>
      </c>
      <c r="AL225" s="5">
        <f t="shared" si="73"/>
        <v>0</v>
      </c>
      <c r="AM225" s="5">
        <f t="shared" si="74"/>
        <v>0</v>
      </c>
      <c r="AN225" s="5">
        <f t="shared" si="75"/>
        <v>3207210.4072916503</v>
      </c>
      <c r="AO225" s="5">
        <f>VLOOKUP(A225,'Base Cost'!$A$5:$AF$348,32,FALSE)</f>
        <v>131696.03169724596</v>
      </c>
    </row>
    <row r="226" spans="1:41" x14ac:dyDescent="0.25">
      <c r="A226" t="s">
        <v>549</v>
      </c>
      <c r="B226" t="s">
        <v>1971</v>
      </c>
      <c r="C226" t="s">
        <v>93</v>
      </c>
      <c r="D226" s="12" t="s">
        <v>1088</v>
      </c>
      <c r="E226" s="5">
        <v>848684.92</v>
      </c>
      <c r="F226" s="5">
        <v>93400.01</v>
      </c>
      <c r="G226" s="5">
        <v>89541.81</v>
      </c>
      <c r="H226" s="5">
        <v>0</v>
      </c>
      <c r="I226" s="5">
        <v>0</v>
      </c>
      <c r="J226" s="5">
        <f>VLOOKUP(A226,'Detail SFPR'!$A$5:$E$347,5,FALSE)</f>
        <v>1286964.7809649899</v>
      </c>
      <c r="K226" s="5">
        <f>VLOOKUP(A226,'Detail SFPR'!$A$5:$F$347,6,FALSE)</f>
        <v>217673.61209231673</v>
      </c>
      <c r="L226" s="5">
        <f>VLOOKUP(A226,'Detail SFPR'!$A$5:$G$347,7,FALSE)</f>
        <v>181067.88145834336</v>
      </c>
      <c r="M226" s="5">
        <f>VLOOKUP(A226,'Detail SFPR'!$A$5:$H$347,8,FALSE)</f>
        <v>0</v>
      </c>
      <c r="N226" s="5">
        <f>VLOOKUP(A226,'Detail SFPR'!$A$5:$I$347,9,FALSE)</f>
        <v>0</v>
      </c>
      <c r="O226" s="5">
        <f t="shared" si="76"/>
        <v>292201.18330535875</v>
      </c>
      <c r="P226" s="5">
        <f t="shared" si="77"/>
        <v>82853.210514947568</v>
      </c>
      <c r="Q226" s="5">
        <f t="shared" si="78"/>
        <v>61020.43184127751</v>
      </c>
      <c r="R226" s="5">
        <f t="shared" si="79"/>
        <v>0</v>
      </c>
      <c r="S226" s="5">
        <f t="shared" si="80"/>
        <v>0</v>
      </c>
      <c r="T226" s="5">
        <f t="shared" si="81"/>
        <v>1031626.74</v>
      </c>
      <c r="U226" s="5">
        <f t="shared" si="82"/>
        <v>1685706.2745156502</v>
      </c>
      <c r="V226" s="5">
        <f t="shared" si="83"/>
        <v>436074.8256615838</v>
      </c>
      <c r="W226" s="5">
        <f t="shared" si="66"/>
        <v>1467701.5656615838</v>
      </c>
      <c r="X226" s="5">
        <f>VLOOKUP(A226,'Detail SFPR'!$A$5:$M$347,13,FALSE)</f>
        <v>0</v>
      </c>
      <c r="Y226" s="5">
        <f>VLOOKUP(A226,'Detail SFPR'!A:W,23,FALSE)</f>
        <v>101463.50889999999</v>
      </c>
      <c r="Z226" s="5">
        <f>VLOOKUP(A226,'Detail SFPR'!$A$5:$S$347,19,FALSE)</f>
        <v>0</v>
      </c>
      <c r="AA226" s="5">
        <f>VLOOKUP(A226,'Detail SFPR'!$A$5:$T$347,20,FALSE)</f>
        <v>154835.66422650978</v>
      </c>
      <c r="AB226" s="5">
        <f t="shared" si="84"/>
        <v>1724000.7387880937</v>
      </c>
      <c r="AC226" s="5">
        <v>0</v>
      </c>
      <c r="AD226" s="5">
        <v>0</v>
      </c>
      <c r="AE226" s="5">
        <f t="shared" si="67"/>
        <v>0</v>
      </c>
      <c r="AF226" s="5">
        <f t="shared" si="68"/>
        <v>1724000.7387880937</v>
      </c>
      <c r="AG226" s="5">
        <f t="shared" si="69"/>
        <v>1140886.1033053589</v>
      </c>
      <c r="AH226">
        <v>0</v>
      </c>
      <c r="AI226" s="5">
        <f t="shared" si="70"/>
        <v>1140886.1033053589</v>
      </c>
      <c r="AJ226" s="5">
        <f t="shared" si="71"/>
        <v>176253.22051494755</v>
      </c>
      <c r="AK226" s="5">
        <f t="shared" si="72"/>
        <v>150562.24184127752</v>
      </c>
      <c r="AL226" s="5">
        <f t="shared" si="73"/>
        <v>0</v>
      </c>
      <c r="AM226" s="5">
        <f t="shared" si="74"/>
        <v>0</v>
      </c>
      <c r="AN226" s="5">
        <f t="shared" si="75"/>
        <v>1467701.565661584</v>
      </c>
      <c r="AO226" s="5">
        <f>VLOOKUP(A226,'Base Cost'!$A$5:$AF$348,32,FALSE)</f>
        <v>57827.461411729586</v>
      </c>
    </row>
    <row r="227" spans="1:41" x14ac:dyDescent="0.25">
      <c r="A227" t="s">
        <v>551</v>
      </c>
      <c r="B227" t="s">
        <v>1972</v>
      </c>
      <c r="C227" t="s">
        <v>93</v>
      </c>
      <c r="D227" s="12" t="s">
        <v>1088</v>
      </c>
      <c r="E227" s="5">
        <v>665244.52</v>
      </c>
      <c r="F227" s="5">
        <v>46195.97</v>
      </c>
      <c r="G227" s="5">
        <v>83787.17</v>
      </c>
      <c r="H227" s="5">
        <v>3166.32</v>
      </c>
      <c r="I227" s="5">
        <v>0</v>
      </c>
      <c r="J227" s="5">
        <f>VLOOKUP(A227,'Detail SFPR'!$A$5:$E$347,5,FALSE)</f>
        <v>1041604.8272824434</v>
      </c>
      <c r="K227" s="5">
        <f>VLOOKUP(A227,'Detail SFPR'!$A$5:$F$347,6,FALSE)</f>
        <v>99314.17</v>
      </c>
      <c r="L227" s="5">
        <f>VLOOKUP(A227,'Detail SFPR'!$A$5:$G$347,7,FALSE)</f>
        <v>149488.6985777778</v>
      </c>
      <c r="M227" s="5">
        <f>VLOOKUP(A227,'Detail SFPR'!$A$5:$H$347,8,FALSE)</f>
        <v>5198.8075880000006</v>
      </c>
      <c r="N227" s="5">
        <f>VLOOKUP(A227,'Detail SFPR'!$A$5:$I$347,9,FALSE)</f>
        <v>0</v>
      </c>
      <c r="O227" s="5">
        <f t="shared" si="76"/>
        <v>250919.41686520498</v>
      </c>
      <c r="P227" s="5">
        <f t="shared" si="77"/>
        <v>35413.903939999997</v>
      </c>
      <c r="Q227" s="5">
        <f t="shared" si="78"/>
        <v>43803.20910280446</v>
      </c>
      <c r="R227" s="5">
        <f t="shared" si="79"/>
        <v>1355.0594749196002</v>
      </c>
      <c r="S227" s="5">
        <f t="shared" si="80"/>
        <v>0</v>
      </c>
      <c r="T227" s="5">
        <f t="shared" si="81"/>
        <v>798393.98</v>
      </c>
      <c r="U227" s="5">
        <f t="shared" si="82"/>
        <v>1295606.5034482211</v>
      </c>
      <c r="V227" s="5">
        <f t="shared" si="83"/>
        <v>331491.58938292903</v>
      </c>
      <c r="W227" s="5">
        <f t="shared" si="66"/>
        <v>1129885.569382929</v>
      </c>
      <c r="X227" s="5">
        <f>VLOOKUP(A227,'Detail SFPR'!$A$5:$M$347,13,FALSE)</f>
        <v>0</v>
      </c>
      <c r="Y227" s="5">
        <f>VLOOKUP(A227,'Detail SFPR'!A:W,23,FALSE)</f>
        <v>82891.837599999999</v>
      </c>
      <c r="Z227" s="5">
        <f>VLOOKUP(A227,'Detail SFPR'!$A$5:$S$347,19,FALSE)</f>
        <v>0</v>
      </c>
      <c r="AA227" s="5">
        <f>VLOOKUP(A227,'Detail SFPR'!$A$5:$T$347,20,FALSE)</f>
        <v>126494.86374851737</v>
      </c>
      <c r="AB227" s="5">
        <f t="shared" si="84"/>
        <v>1339272.2707314463</v>
      </c>
      <c r="AC227" s="5">
        <v>0</v>
      </c>
      <c r="AD227" s="5">
        <v>0</v>
      </c>
      <c r="AE227" s="5">
        <f t="shared" si="67"/>
        <v>0</v>
      </c>
      <c r="AF227" s="5">
        <f t="shared" si="68"/>
        <v>1339272.2707314463</v>
      </c>
      <c r="AG227" s="5">
        <f t="shared" si="69"/>
        <v>916163.93686520495</v>
      </c>
      <c r="AH227">
        <v>0</v>
      </c>
      <c r="AI227" s="5">
        <f t="shared" si="70"/>
        <v>916163.93686520495</v>
      </c>
      <c r="AJ227" s="5">
        <f t="shared" si="71"/>
        <v>81609.87393999999</v>
      </c>
      <c r="AK227" s="5">
        <f t="shared" si="72"/>
        <v>127590.37910280447</v>
      </c>
      <c r="AL227" s="5">
        <f t="shared" si="73"/>
        <v>4521.3794749196004</v>
      </c>
      <c r="AM227" s="5">
        <f t="shared" si="74"/>
        <v>0</v>
      </c>
      <c r="AN227" s="5">
        <f t="shared" si="75"/>
        <v>1129885.569382929</v>
      </c>
      <c r="AO227" s="5">
        <f>VLOOKUP(A227,'Base Cost'!$A$5:$AF$348,32,FALSE)</f>
        <v>46873.847002691145</v>
      </c>
    </row>
    <row r="228" spans="1:41" x14ac:dyDescent="0.25">
      <c r="A228" t="s">
        <v>553</v>
      </c>
      <c r="B228" t="s">
        <v>554</v>
      </c>
      <c r="C228" t="s">
        <v>555</v>
      </c>
      <c r="D228" s="12" t="s">
        <v>1088</v>
      </c>
      <c r="E228" s="5">
        <v>651596.25</v>
      </c>
      <c r="F228" s="5">
        <v>101647</v>
      </c>
      <c r="G228" s="5">
        <v>68581.33</v>
      </c>
      <c r="H228" s="5">
        <v>0</v>
      </c>
      <c r="I228" s="5">
        <v>0</v>
      </c>
      <c r="J228" s="5">
        <f>VLOOKUP(A228,'Detail SFPR'!$A$5:$E$347,5,FALSE)</f>
        <v>1514815.0968335313</v>
      </c>
      <c r="K228" s="5">
        <f>VLOOKUP(A228,'Detail SFPR'!$A$5:$F$347,6,FALSE)</f>
        <v>291513.64</v>
      </c>
      <c r="L228" s="5">
        <f>VLOOKUP(A228,'Detail SFPR'!$A$5:$G$347,7,FALSE)</f>
        <v>214223.31726821509</v>
      </c>
      <c r="M228" s="5">
        <f>VLOOKUP(A228,'Detail SFPR'!$A$5:$H$347,8,FALSE)</f>
        <v>0</v>
      </c>
      <c r="N228" s="5">
        <f>VLOOKUP(A228,'Detail SFPR'!$A$5:$I$347,9,FALSE)</f>
        <v>0</v>
      </c>
      <c r="O228" s="5">
        <f t="shared" si="76"/>
        <v>575508.00518391526</v>
      </c>
      <c r="P228" s="5">
        <f t="shared" si="77"/>
        <v>126584.088888</v>
      </c>
      <c r="Q228" s="5">
        <f t="shared" si="78"/>
        <v>97099.512911719008</v>
      </c>
      <c r="R228" s="5">
        <f t="shared" si="79"/>
        <v>0</v>
      </c>
      <c r="S228" s="5">
        <f t="shared" si="80"/>
        <v>0</v>
      </c>
      <c r="T228" s="5">
        <f t="shared" si="81"/>
        <v>821824.58</v>
      </c>
      <c r="U228" s="5">
        <f t="shared" si="82"/>
        <v>2020552.0541017465</v>
      </c>
      <c r="V228" s="5">
        <f t="shared" si="83"/>
        <v>799191.60698363429</v>
      </c>
      <c r="W228" s="5">
        <f t="shared" si="66"/>
        <v>1621016.1869836343</v>
      </c>
      <c r="X228" s="5">
        <f>VLOOKUP(A228,'Detail SFPR'!$A$5:$M$347,13,FALSE)</f>
        <v>0</v>
      </c>
      <c r="Y228" s="5">
        <f>VLOOKUP(A228,'Detail SFPR'!A:W,23,FALSE)</f>
        <v>119310.28655</v>
      </c>
      <c r="Z228" s="5">
        <f>VLOOKUP(A228,'Detail SFPR'!$A$5:$S$347,19,FALSE)</f>
        <v>0</v>
      </c>
      <c r="AA228" s="5">
        <f>VLOOKUP(A228,'Detail SFPR'!$A$5:$T$347,20,FALSE)</f>
        <v>182070.26020784964</v>
      </c>
      <c r="AB228" s="5">
        <f t="shared" si="84"/>
        <v>1922396.7337414839</v>
      </c>
      <c r="AC228" s="5">
        <v>0</v>
      </c>
      <c r="AD228" s="5">
        <v>0</v>
      </c>
      <c r="AE228" s="5">
        <f t="shared" si="67"/>
        <v>0</v>
      </c>
      <c r="AF228" s="5">
        <f t="shared" si="68"/>
        <v>1922396.7337414839</v>
      </c>
      <c r="AG228" s="5">
        <f t="shared" si="69"/>
        <v>1227104.2551839151</v>
      </c>
      <c r="AH228">
        <v>0</v>
      </c>
      <c r="AI228" s="5">
        <f t="shared" si="70"/>
        <v>1227104.2551839151</v>
      </c>
      <c r="AJ228" s="5">
        <f t="shared" si="71"/>
        <v>228231.088888</v>
      </c>
      <c r="AK228" s="5">
        <f t="shared" si="72"/>
        <v>165680.842911719</v>
      </c>
      <c r="AL228" s="5">
        <f t="shared" si="73"/>
        <v>0</v>
      </c>
      <c r="AM228" s="5">
        <f t="shared" si="74"/>
        <v>0</v>
      </c>
      <c r="AN228" s="5">
        <f t="shared" si="75"/>
        <v>1621016.1869836343</v>
      </c>
      <c r="AO228" s="5">
        <f>VLOOKUP(A228,'Base Cost'!$A$5:$AF$348,32,FALSE)</f>
        <v>62136.723394844092</v>
      </c>
    </row>
    <row r="229" spans="1:41" x14ac:dyDescent="0.25">
      <c r="A229" t="s">
        <v>556</v>
      </c>
      <c r="B229" t="s">
        <v>557</v>
      </c>
      <c r="C229" t="s">
        <v>75</v>
      </c>
      <c r="D229" s="12" t="s">
        <v>1088</v>
      </c>
      <c r="E229" s="5">
        <v>117283.71</v>
      </c>
      <c r="F229" s="5">
        <v>1347.08</v>
      </c>
      <c r="G229" s="5">
        <v>5556.28</v>
      </c>
      <c r="H229" s="5">
        <v>0</v>
      </c>
      <c r="I229" s="5">
        <v>0</v>
      </c>
      <c r="J229" s="5">
        <f>VLOOKUP(A229,'Detail SFPR'!$A$5:$E$347,5,FALSE)</f>
        <v>978274.94992428762</v>
      </c>
      <c r="K229" s="5">
        <f>VLOOKUP(A229,'Detail SFPR'!$A$5:$F$347,6,FALSE)</f>
        <v>63320.4</v>
      </c>
      <c r="L229" s="5">
        <f>VLOOKUP(A229,'Detail SFPR'!$A$5:$G$347,7,FALSE)</f>
        <v>147976.51901666669</v>
      </c>
      <c r="M229" s="5">
        <f>VLOOKUP(A229,'Detail SFPR'!$A$5:$H$347,8,FALSE)</f>
        <v>0</v>
      </c>
      <c r="N229" s="5">
        <f>VLOOKUP(A229,'Detail SFPR'!$A$5:$I$347,9,FALSE)</f>
        <v>0</v>
      </c>
      <c r="O229" s="5">
        <f t="shared" si="76"/>
        <v>574022.85965752252</v>
      </c>
      <c r="P229" s="5">
        <f t="shared" si="77"/>
        <v>41317.612443999999</v>
      </c>
      <c r="Q229" s="5">
        <f t="shared" si="78"/>
        <v>94951.57335241168</v>
      </c>
      <c r="R229" s="5">
        <f t="shared" si="79"/>
        <v>0</v>
      </c>
      <c r="S229" s="5">
        <f t="shared" si="80"/>
        <v>0</v>
      </c>
      <c r="T229" s="5">
        <f t="shared" si="81"/>
        <v>124187.07</v>
      </c>
      <c r="U229" s="5">
        <f t="shared" si="82"/>
        <v>1189571.8689409543</v>
      </c>
      <c r="V229" s="5">
        <f t="shared" si="83"/>
        <v>710292.04545393423</v>
      </c>
      <c r="W229" s="5">
        <f t="shared" si="66"/>
        <v>834479.1154539343</v>
      </c>
      <c r="X229" s="5">
        <f>VLOOKUP(A229,'Detail SFPR'!$A$5:$M$347,13,FALSE)</f>
        <v>0</v>
      </c>
      <c r="Y229" s="5">
        <f>VLOOKUP(A229,'Detail SFPR'!A:W,23,FALSE)</f>
        <v>82053.330450000009</v>
      </c>
      <c r="Z229" s="5">
        <f>VLOOKUP(A229,'Detail SFPR'!$A$5:$S$347,19,FALSE)</f>
        <v>65818.874885465819</v>
      </c>
      <c r="AA229" s="5">
        <f>VLOOKUP(A229,'Detail SFPR'!$A$5:$T$347,20,FALSE)</f>
        <v>125215.28241985581</v>
      </c>
      <c r="AB229" s="5">
        <f t="shared" si="84"/>
        <v>1107566.603209256</v>
      </c>
      <c r="AC229" s="5">
        <v>0</v>
      </c>
      <c r="AD229" s="5">
        <v>0</v>
      </c>
      <c r="AE229" s="5">
        <f t="shared" si="67"/>
        <v>0</v>
      </c>
      <c r="AF229" s="5">
        <f t="shared" si="68"/>
        <v>1107566.603209256</v>
      </c>
      <c r="AG229" s="5">
        <f t="shared" si="69"/>
        <v>691306.56965752249</v>
      </c>
      <c r="AH229">
        <v>0</v>
      </c>
      <c r="AI229" s="5">
        <f t="shared" si="70"/>
        <v>691306.56965752249</v>
      </c>
      <c r="AJ229" s="5">
        <f t="shared" si="71"/>
        <v>42664.692444</v>
      </c>
      <c r="AK229" s="5">
        <f t="shared" si="72"/>
        <v>100507.85335241168</v>
      </c>
      <c r="AL229" s="5">
        <f t="shared" si="73"/>
        <v>0</v>
      </c>
      <c r="AM229" s="5">
        <f t="shared" si="74"/>
        <v>0</v>
      </c>
      <c r="AN229" s="5">
        <f t="shared" si="75"/>
        <v>834479.11545393418</v>
      </c>
      <c r="AO229" s="5">
        <f>VLOOKUP(A229,'Base Cost'!$A$5:$AF$348,32,FALSE)</f>
        <v>37278.170168226665</v>
      </c>
    </row>
    <row r="230" spans="1:41" x14ac:dyDescent="0.25">
      <c r="A230" t="s">
        <v>558</v>
      </c>
      <c r="B230" t="s">
        <v>559</v>
      </c>
      <c r="C230" t="s">
        <v>68</v>
      </c>
      <c r="D230" s="12" t="s">
        <v>1842</v>
      </c>
      <c r="E230" s="5">
        <v>1453687.59</v>
      </c>
      <c r="F230" s="5">
        <v>227577.35</v>
      </c>
      <c r="G230" s="5">
        <v>0</v>
      </c>
      <c r="H230" s="5">
        <v>0</v>
      </c>
      <c r="I230" s="5">
        <v>0</v>
      </c>
      <c r="J230" s="5">
        <f>VLOOKUP(A230,'Detail SFPR'!$A$5:$E$347,5,FALSE)</f>
        <v>7223373.8863798706</v>
      </c>
      <c r="K230" s="5">
        <f>VLOOKUP(A230,'Detail SFPR'!$A$5:$F$347,6,FALSE)</f>
        <v>1506760.3223548201</v>
      </c>
      <c r="L230" s="5">
        <f>VLOOKUP(A230,'Detail SFPR'!$A$5:$G$347,7,FALSE)</f>
        <v>0</v>
      </c>
      <c r="M230" s="5">
        <f>VLOOKUP(A230,'Detail SFPR'!$A$5:$H$347,8,FALSE)</f>
        <v>12046.860991251477</v>
      </c>
      <c r="N230" s="5">
        <f>VLOOKUP(A230,'Detail SFPR'!$A$5:$I$347,9,FALSE)</f>
        <v>0</v>
      </c>
      <c r="O230" s="5">
        <f t="shared" si="76"/>
        <v>3846649.8537964597</v>
      </c>
      <c r="P230" s="5">
        <f t="shared" si="77"/>
        <v>852831.28766895842</v>
      </c>
      <c r="Q230" s="5">
        <f t="shared" si="78"/>
        <v>0</v>
      </c>
      <c r="R230" s="5">
        <f t="shared" si="79"/>
        <v>8031.6422228673591</v>
      </c>
      <c r="S230" s="5">
        <f t="shared" si="80"/>
        <v>0</v>
      </c>
      <c r="T230" s="5">
        <f t="shared" si="81"/>
        <v>1681264.9400000002</v>
      </c>
      <c r="U230" s="5">
        <f t="shared" si="82"/>
        <v>8742181.0697259419</v>
      </c>
      <c r="V230" s="5">
        <f t="shared" si="83"/>
        <v>4707512.7836882854</v>
      </c>
      <c r="W230" s="5">
        <f t="shared" si="66"/>
        <v>6388777.7236882858</v>
      </c>
      <c r="X230" s="5">
        <f>VLOOKUP(A230,'Detail SFPR'!$A$5:$M$347,13,FALSE)</f>
        <v>0</v>
      </c>
      <c r="Y230" s="5">
        <f>VLOOKUP(A230,'Detail SFPR'!A:W,23,FALSE)</f>
        <v>0</v>
      </c>
      <c r="Z230" s="5">
        <f>VLOOKUP(A230,'Detail SFPR'!$A$5:$S$347,19,FALSE)</f>
        <v>450962.06398419506</v>
      </c>
      <c r="AA230" s="5">
        <f>VLOOKUP(A230,'Detail SFPR'!$A$5:$T$347,20,FALSE)</f>
        <v>23395.282189753263</v>
      </c>
      <c r="AB230" s="5">
        <f t="shared" si="84"/>
        <v>6863135.0698622335</v>
      </c>
      <c r="AC230" s="5">
        <v>0</v>
      </c>
      <c r="AD230" s="5">
        <v>0</v>
      </c>
      <c r="AE230" s="5">
        <f t="shared" si="67"/>
        <v>0</v>
      </c>
      <c r="AF230" s="5">
        <f t="shared" si="68"/>
        <v>6863135.0698622335</v>
      </c>
      <c r="AG230" s="5">
        <f t="shared" si="69"/>
        <v>5300337.4437964596</v>
      </c>
      <c r="AH230">
        <v>0</v>
      </c>
      <c r="AI230" s="5">
        <f t="shared" si="70"/>
        <v>5300337.4437964596</v>
      </c>
      <c r="AJ230" s="5">
        <f t="shared" si="71"/>
        <v>1080408.6376689584</v>
      </c>
      <c r="AK230" s="5">
        <f t="shared" si="72"/>
        <v>0</v>
      </c>
      <c r="AL230" s="5">
        <f t="shared" si="73"/>
        <v>8031.6422228673591</v>
      </c>
      <c r="AM230" s="5">
        <f t="shared" si="74"/>
        <v>0</v>
      </c>
      <c r="AN230" s="5">
        <f t="shared" si="75"/>
        <v>6388777.7236882849</v>
      </c>
      <c r="AO230" s="5">
        <f>VLOOKUP(A230,'Base Cost'!$A$5:$AF$348,32,FALSE)</f>
        <v>289293.85056600097</v>
      </c>
    </row>
    <row r="231" spans="1:41" x14ac:dyDescent="0.25">
      <c r="A231" t="s">
        <v>560</v>
      </c>
      <c r="B231" t="s">
        <v>561</v>
      </c>
      <c r="C231" t="s">
        <v>230</v>
      </c>
      <c r="D231" s="12" t="s">
        <v>1088</v>
      </c>
      <c r="E231" s="5">
        <v>3166490</v>
      </c>
      <c r="F231" s="5">
        <v>794936.84</v>
      </c>
      <c r="G231" s="5">
        <v>271101.90000000002</v>
      </c>
      <c r="H231" s="5">
        <v>1246.68</v>
      </c>
      <c r="I231" s="5">
        <v>532874.54</v>
      </c>
      <c r="J231" s="5">
        <f>VLOOKUP(A231,'Detail SFPR'!$A$5:$E$347,5,FALSE)</f>
        <v>4453815.164227468</v>
      </c>
      <c r="K231" s="5">
        <f>VLOOKUP(A231,'Detail SFPR'!$A$5:$F$347,6,FALSE)</f>
        <v>1010791.8900000001</v>
      </c>
      <c r="L231" s="5">
        <f>VLOOKUP(A231,'Detail SFPR'!$A$5:$G$347,7,FALSE)</f>
        <v>516300.26728868322</v>
      </c>
      <c r="M231" s="5">
        <f>VLOOKUP(A231,'Detail SFPR'!$A$5:$H$347,8,FALSE)</f>
        <v>1426.3331525266071</v>
      </c>
      <c r="N231" s="5">
        <f>VLOOKUP(A231,'Detail SFPR'!$A$5:$I$347,9,FALSE)</f>
        <v>716235.51302582002</v>
      </c>
      <c r="O231" s="5">
        <f t="shared" si="76"/>
        <v>858259.68699045281</v>
      </c>
      <c r="P231" s="5">
        <f t="shared" si="77"/>
        <v>143910.56183500009</v>
      </c>
      <c r="Q231" s="5">
        <f t="shared" si="78"/>
        <v>163473.75147136507</v>
      </c>
      <c r="R231" s="5">
        <f t="shared" si="79"/>
        <v>119.77475678948893</v>
      </c>
      <c r="S231" s="5">
        <f t="shared" si="80"/>
        <v>122246.76071631418</v>
      </c>
      <c r="T231" s="5">
        <f t="shared" si="81"/>
        <v>4766649.96</v>
      </c>
      <c r="U231" s="5">
        <f t="shared" si="82"/>
        <v>6698569.1676944979</v>
      </c>
      <c r="V231" s="5">
        <f t="shared" si="83"/>
        <v>1288010.5357699215</v>
      </c>
      <c r="W231" s="5">
        <f t="shared" si="66"/>
        <v>6054660.4957699217</v>
      </c>
      <c r="X231" s="5">
        <f>VLOOKUP(A231,'Detail SFPR'!$A$5:$M$347,13,FALSE)</f>
        <v>0</v>
      </c>
      <c r="Y231" s="5">
        <f>VLOOKUP(A231,'Detail SFPR'!A:W,23,FALSE)</f>
        <v>332019.95645</v>
      </c>
      <c r="Z231" s="5">
        <f>VLOOKUP(A231,'Detail SFPR'!$A$5:$S$347,19,FALSE)</f>
        <v>0</v>
      </c>
      <c r="AA231" s="5">
        <f>VLOOKUP(A231,'Detail SFPR'!$A$5:$T$347,20,FALSE)</f>
        <v>506670.14230761153</v>
      </c>
      <c r="AB231" s="5">
        <f t="shared" si="84"/>
        <v>6893350.5945275333</v>
      </c>
      <c r="AC231" s="5">
        <v>0</v>
      </c>
      <c r="AD231" s="5">
        <v>0</v>
      </c>
      <c r="AE231" s="5">
        <f t="shared" si="67"/>
        <v>0</v>
      </c>
      <c r="AF231" s="5">
        <f t="shared" si="68"/>
        <v>6893350.5945275333</v>
      </c>
      <c r="AG231" s="5">
        <f t="shared" si="69"/>
        <v>4024749.6869904529</v>
      </c>
      <c r="AH231">
        <v>0</v>
      </c>
      <c r="AI231" s="5">
        <f t="shared" si="70"/>
        <v>4024749.6869904529</v>
      </c>
      <c r="AJ231" s="5">
        <f t="shared" si="71"/>
        <v>938847.40183500003</v>
      </c>
      <c r="AK231" s="5">
        <f t="shared" si="72"/>
        <v>434575.65147136513</v>
      </c>
      <c r="AL231" s="5">
        <f t="shared" si="73"/>
        <v>1366.454756789489</v>
      </c>
      <c r="AM231" s="5">
        <f t="shared" si="74"/>
        <v>655121.30071631423</v>
      </c>
      <c r="AN231" s="5">
        <f t="shared" si="75"/>
        <v>6054660.4957699226</v>
      </c>
      <c r="AO231" s="5">
        <f>VLOOKUP(A231,'Base Cost'!$A$5:$AF$348,32,FALSE)</f>
        <v>192894.34508764162</v>
      </c>
    </row>
    <row r="232" spans="1:41" x14ac:dyDescent="0.25">
      <c r="A232" t="s">
        <v>562</v>
      </c>
      <c r="B232" t="s">
        <v>563</v>
      </c>
      <c r="C232" t="s">
        <v>84</v>
      </c>
      <c r="D232" s="12" t="s">
        <v>1842</v>
      </c>
      <c r="E232" s="5">
        <v>895333.42</v>
      </c>
      <c r="F232" s="5">
        <v>156666.68</v>
      </c>
      <c r="G232" s="5">
        <v>0</v>
      </c>
      <c r="H232" s="5">
        <v>0</v>
      </c>
      <c r="I232" s="5">
        <v>0</v>
      </c>
      <c r="J232" s="5">
        <f>VLOOKUP(A232,'Detail SFPR'!$A$5:$E$347,5,FALSE)</f>
        <v>1233311.7440869794</v>
      </c>
      <c r="K232" s="5">
        <f>VLOOKUP(A232,'Detail SFPR'!$A$5:$F$347,6,FALSE)</f>
        <v>199209.07</v>
      </c>
      <c r="L232" s="5">
        <f>VLOOKUP(A232,'Detail SFPR'!$A$5:$G$347,7,FALSE)</f>
        <v>0</v>
      </c>
      <c r="M232" s="5">
        <f>VLOOKUP(A232,'Detail SFPR'!$A$5:$H$347,8,FALSE)</f>
        <v>1119.4820160857582</v>
      </c>
      <c r="N232" s="5">
        <f>VLOOKUP(A232,'Detail SFPR'!$A$5:$I$347,9,FALSE)</f>
        <v>0</v>
      </c>
      <c r="O232" s="5">
        <f t="shared" si="76"/>
        <v>225330.14866878913</v>
      </c>
      <c r="P232" s="5">
        <f t="shared" si="77"/>
        <v>28363.011413000007</v>
      </c>
      <c r="Q232" s="5">
        <f t="shared" si="78"/>
        <v>0</v>
      </c>
      <c r="R232" s="5">
        <f t="shared" si="79"/>
        <v>746.35866012437498</v>
      </c>
      <c r="S232" s="5">
        <f t="shared" si="80"/>
        <v>0</v>
      </c>
      <c r="T232" s="5">
        <f t="shared" si="81"/>
        <v>1052000.1000000001</v>
      </c>
      <c r="U232" s="5">
        <f t="shared" si="82"/>
        <v>1433640.2961030651</v>
      </c>
      <c r="V232" s="5">
        <f t="shared" si="83"/>
        <v>254439.51874191352</v>
      </c>
      <c r="W232" s="5">
        <f t="shared" si="66"/>
        <v>1306439.6187419137</v>
      </c>
      <c r="X232" s="5">
        <f>VLOOKUP(A232,'Detail SFPR'!$A$5:$M$347,13,FALSE)</f>
        <v>0</v>
      </c>
      <c r="Y232" s="5">
        <f>VLOOKUP(A232,'Detail SFPR'!A:W,23,FALSE)</f>
        <v>0</v>
      </c>
      <c r="Z232" s="5">
        <f>VLOOKUP(A232,'Detail SFPR'!$A$5:$S$347,19,FALSE)</f>
        <v>0</v>
      </c>
      <c r="AA232" s="5">
        <f>VLOOKUP(A232,'Detail SFPR'!$A$5:$T$347,20,FALSE)</f>
        <v>3743.2925708434327</v>
      </c>
      <c r="AB232" s="5">
        <f t="shared" si="84"/>
        <v>1310182.9113127571</v>
      </c>
      <c r="AC232" s="5">
        <v>0</v>
      </c>
      <c r="AD232" s="5">
        <v>0</v>
      </c>
      <c r="AE232" s="5">
        <f t="shared" si="67"/>
        <v>0</v>
      </c>
      <c r="AF232" s="5">
        <f t="shared" si="68"/>
        <v>1310182.9113127571</v>
      </c>
      <c r="AG232" s="5">
        <f t="shared" si="69"/>
        <v>1120663.5686687892</v>
      </c>
      <c r="AH232">
        <v>0</v>
      </c>
      <c r="AI232" s="5">
        <f t="shared" si="70"/>
        <v>1120663.5686687892</v>
      </c>
      <c r="AJ232" s="5">
        <f t="shared" si="71"/>
        <v>185029.69141299999</v>
      </c>
      <c r="AK232" s="5">
        <f t="shared" si="72"/>
        <v>0</v>
      </c>
      <c r="AL232" s="5">
        <f t="shared" si="73"/>
        <v>746.35866012437498</v>
      </c>
      <c r="AM232" s="5">
        <f t="shared" si="74"/>
        <v>0</v>
      </c>
      <c r="AN232" s="5">
        <f t="shared" si="75"/>
        <v>1306439.6187419137</v>
      </c>
      <c r="AO232" s="5">
        <f>VLOOKUP(A232,'Base Cost'!$A$5:$AF$348,32,FALSE)</f>
        <v>57319.665637233564</v>
      </c>
    </row>
    <row r="233" spans="1:41" x14ac:dyDescent="0.25">
      <c r="A233" t="s">
        <v>564</v>
      </c>
      <c r="B233" t="s">
        <v>565</v>
      </c>
      <c r="C233" t="s">
        <v>80</v>
      </c>
      <c r="D233" s="12" t="s">
        <v>1088</v>
      </c>
      <c r="E233" s="5">
        <v>910524.87</v>
      </c>
      <c r="F233" s="5">
        <v>239405.28</v>
      </c>
      <c r="G233" s="5">
        <v>101050.88</v>
      </c>
      <c r="H233" s="5">
        <v>0</v>
      </c>
      <c r="I233" s="5">
        <v>0</v>
      </c>
      <c r="J233" s="5">
        <f>VLOOKUP(A233,'Detail SFPR'!$A$5:$E$347,5,FALSE)</f>
        <v>1147359.7270711774</v>
      </c>
      <c r="K233" s="5">
        <f>VLOOKUP(A233,'Detail SFPR'!$A$5:$F$347,6,FALSE)</f>
        <v>304412.76</v>
      </c>
      <c r="L233" s="5">
        <f>VLOOKUP(A233,'Detail SFPR'!$A$5:$G$347,7,FALSE)</f>
        <v>175778.86485555558</v>
      </c>
      <c r="M233" s="5">
        <f>VLOOKUP(A233,'Detail SFPR'!$A$5:$H$347,8,FALSE)</f>
        <v>0</v>
      </c>
      <c r="N233" s="5">
        <f>VLOOKUP(A233,'Detail SFPR'!$A$5:$I$347,9,FALSE)</f>
        <v>0</v>
      </c>
      <c r="O233" s="5">
        <f t="shared" si="76"/>
        <v>157897.79920935401</v>
      </c>
      <c r="P233" s="5">
        <f t="shared" si="77"/>
        <v>43340.486916000002</v>
      </c>
      <c r="Q233" s="5">
        <f t="shared" si="78"/>
        <v>49821.147503198903</v>
      </c>
      <c r="R233" s="5">
        <f t="shared" si="79"/>
        <v>0</v>
      </c>
      <c r="S233" s="5">
        <f t="shared" si="80"/>
        <v>0</v>
      </c>
      <c r="T233" s="5">
        <f t="shared" si="81"/>
        <v>1250981.0299999998</v>
      </c>
      <c r="U233" s="5">
        <f t="shared" si="82"/>
        <v>1627551.351926733</v>
      </c>
      <c r="V233" s="5">
        <f t="shared" si="83"/>
        <v>251059.43362855291</v>
      </c>
      <c r="W233" s="5">
        <f t="shared" si="66"/>
        <v>1502040.4636285526</v>
      </c>
      <c r="X233" s="5">
        <f>VLOOKUP(A233,'Detail SFPR'!$A$5:$M$347,13,FALSE)</f>
        <v>0</v>
      </c>
      <c r="Y233" s="5">
        <f>VLOOKUP(A233,'Detail SFPR'!A:W,23,FALSE)</f>
        <v>97469.797099999996</v>
      </c>
      <c r="Z233" s="5">
        <f>VLOOKUP(A233,'Detail SFPR'!$A$5:$S$347,19,FALSE)</f>
        <v>7332.0615708172854</v>
      </c>
      <c r="AA233" s="5">
        <f>VLOOKUP(A233,'Detail SFPR'!$A$5:$T$347,20,FALSE)</f>
        <v>148741.16753517516</v>
      </c>
      <c r="AB233" s="5">
        <f t="shared" si="84"/>
        <v>1755583.4898345452</v>
      </c>
      <c r="AC233" s="5">
        <v>0</v>
      </c>
      <c r="AD233" s="5">
        <v>0</v>
      </c>
      <c r="AE233" s="5">
        <f t="shared" si="67"/>
        <v>0</v>
      </c>
      <c r="AF233" s="5">
        <f t="shared" si="68"/>
        <v>1755583.4898345452</v>
      </c>
      <c r="AG233" s="5">
        <f t="shared" si="69"/>
        <v>1068422.6692093541</v>
      </c>
      <c r="AH233">
        <v>0</v>
      </c>
      <c r="AI233" s="5">
        <f t="shared" si="70"/>
        <v>1068422.6692093541</v>
      </c>
      <c r="AJ233" s="5">
        <f t="shared" si="71"/>
        <v>282745.76691599999</v>
      </c>
      <c r="AK233" s="5">
        <f t="shared" si="72"/>
        <v>150872.02750319891</v>
      </c>
      <c r="AL233" s="5">
        <f t="shared" si="73"/>
        <v>0</v>
      </c>
      <c r="AM233" s="5">
        <f t="shared" si="74"/>
        <v>0</v>
      </c>
      <c r="AN233" s="5">
        <f t="shared" si="75"/>
        <v>1502040.4636285531</v>
      </c>
      <c r="AO233" s="5">
        <f>VLOOKUP(A233,'Base Cost'!$A$5:$AF$348,32,FALSE)</f>
        <v>58352.863988243109</v>
      </c>
    </row>
    <row r="234" spans="1:41" x14ac:dyDescent="0.25">
      <c r="A234" t="s">
        <v>566</v>
      </c>
      <c r="B234" t="s">
        <v>1973</v>
      </c>
      <c r="C234" t="s">
        <v>93</v>
      </c>
      <c r="D234" s="12" t="s">
        <v>1088</v>
      </c>
      <c r="E234" s="5">
        <v>1128254.33</v>
      </c>
      <c r="F234" s="5">
        <v>21991.09</v>
      </c>
      <c r="G234" s="5">
        <v>156760.29</v>
      </c>
      <c r="H234" s="5">
        <v>0</v>
      </c>
      <c r="I234" s="5">
        <v>0</v>
      </c>
      <c r="J234" s="5">
        <f>VLOOKUP(A234,'Detail SFPR'!$A$5:$E$347,5,FALSE)</f>
        <v>1483911.0257221893</v>
      </c>
      <c r="K234" s="5">
        <f>VLOOKUP(A234,'Detail SFPR'!$A$5:$F$347,6,FALSE)</f>
        <v>27962.400000000001</v>
      </c>
      <c r="L234" s="5">
        <f>VLOOKUP(A234,'Detail SFPR'!$A$5:$G$347,7,FALSE)</f>
        <v>211241.54693888902</v>
      </c>
      <c r="M234" s="5">
        <f>VLOOKUP(A234,'Detail SFPR'!$A$5:$H$347,8,FALSE)</f>
        <v>0</v>
      </c>
      <c r="N234" s="5">
        <f>VLOOKUP(A234,'Detail SFPR'!$A$5:$I$347,9,FALSE)</f>
        <v>0</v>
      </c>
      <c r="O234" s="5">
        <f t="shared" si="76"/>
        <v>237116.31903798357</v>
      </c>
      <c r="P234" s="5">
        <f t="shared" si="77"/>
        <v>3981.0723770000004</v>
      </c>
      <c r="Q234" s="5">
        <f t="shared" si="78"/>
        <v>36322.654001157302</v>
      </c>
      <c r="R234" s="5">
        <f t="shared" si="79"/>
        <v>0</v>
      </c>
      <c r="S234" s="5">
        <f t="shared" si="80"/>
        <v>0</v>
      </c>
      <c r="T234" s="5">
        <f t="shared" si="81"/>
        <v>1307005.7100000002</v>
      </c>
      <c r="U234" s="5">
        <f t="shared" si="82"/>
        <v>1723114.9726610782</v>
      </c>
      <c r="V234" s="5">
        <f t="shared" si="83"/>
        <v>277420.04541614087</v>
      </c>
      <c r="W234" s="5">
        <f t="shared" si="66"/>
        <v>1584425.7554161411</v>
      </c>
      <c r="X234" s="5">
        <f>VLOOKUP(A234,'Detail SFPR'!$A$5:$M$347,13,FALSE)</f>
        <v>0</v>
      </c>
      <c r="Y234" s="5">
        <f>VLOOKUP(A234,'Detail SFPR'!A:W,23,FALSE)</f>
        <v>117133.93834999998</v>
      </c>
      <c r="Z234" s="5">
        <f>VLOOKUP(A234,'Detail SFPR'!$A$5:$S$347,19,FALSE)</f>
        <v>0</v>
      </c>
      <c r="AA234" s="5">
        <f>VLOOKUP(A234,'Detail SFPR'!$A$5:$T$347,20,FALSE)</f>
        <v>178749.10245578247</v>
      </c>
      <c r="AB234" s="5">
        <f t="shared" si="84"/>
        <v>1880308.7962219235</v>
      </c>
      <c r="AC234" s="5">
        <v>0</v>
      </c>
      <c r="AD234" s="5">
        <v>0</v>
      </c>
      <c r="AE234" s="5">
        <f t="shared" si="67"/>
        <v>0</v>
      </c>
      <c r="AF234" s="5">
        <f t="shared" si="68"/>
        <v>1880308.7962219235</v>
      </c>
      <c r="AG234" s="5">
        <f t="shared" si="69"/>
        <v>1365370.6490379837</v>
      </c>
      <c r="AH234">
        <v>0</v>
      </c>
      <c r="AI234" s="5">
        <f t="shared" si="70"/>
        <v>1365370.6490379837</v>
      </c>
      <c r="AJ234" s="5">
        <f t="shared" si="71"/>
        <v>25972.162377000001</v>
      </c>
      <c r="AK234" s="5">
        <f t="shared" si="72"/>
        <v>193082.9440011573</v>
      </c>
      <c r="AL234" s="5">
        <f t="shared" si="73"/>
        <v>0</v>
      </c>
      <c r="AM234" s="5">
        <f t="shared" si="74"/>
        <v>0</v>
      </c>
      <c r="AN234" s="5">
        <f t="shared" si="75"/>
        <v>1584425.7554161411</v>
      </c>
      <c r="AO234" s="5">
        <f>VLOOKUP(A234,'Base Cost'!$A$5:$AF$348,32,FALSE)</f>
        <v>69290.559590784207</v>
      </c>
    </row>
    <row r="235" spans="1:41" x14ac:dyDescent="0.25">
      <c r="A235" t="s">
        <v>568</v>
      </c>
      <c r="B235" t="s">
        <v>1974</v>
      </c>
      <c r="C235" t="s">
        <v>93</v>
      </c>
      <c r="D235" s="12" t="s">
        <v>1088</v>
      </c>
      <c r="E235" s="5">
        <v>1566816.65</v>
      </c>
      <c r="F235" s="5">
        <v>155717.60999999999</v>
      </c>
      <c r="G235" s="5">
        <v>210883.43</v>
      </c>
      <c r="H235" s="5">
        <v>1160.8800000000001</v>
      </c>
      <c r="I235" s="5">
        <v>0</v>
      </c>
      <c r="J235" s="5">
        <f>VLOOKUP(A235,'Detail SFPR'!$A$5:$E$347,5,FALSE)</f>
        <v>2065807.4278653681</v>
      </c>
      <c r="K235" s="5">
        <f>VLOOKUP(A235,'Detail SFPR'!$A$5:$F$347,6,FALSE)</f>
        <v>198001.20999999996</v>
      </c>
      <c r="L235" s="5">
        <f>VLOOKUP(A235,'Detail SFPR'!$A$5:$G$347,7,FALSE)</f>
        <v>292268.01512882713</v>
      </c>
      <c r="M235" s="5">
        <f>VLOOKUP(A235,'Detail SFPR'!$A$5:$H$347,8,FALSE)</f>
        <v>1328.6393287005021</v>
      </c>
      <c r="N235" s="5">
        <f>VLOOKUP(A235,'Detail SFPR'!$A$5:$I$347,9,FALSE)</f>
        <v>0</v>
      </c>
      <c r="O235" s="5">
        <f t="shared" si="76"/>
        <v>332677.15160284092</v>
      </c>
      <c r="P235" s="5">
        <f t="shared" si="77"/>
        <v>28190.476119999981</v>
      </c>
      <c r="Q235" s="5">
        <f t="shared" si="78"/>
        <v>54259.102905389052</v>
      </c>
      <c r="R235" s="5">
        <f t="shared" si="79"/>
        <v>111.84514444462468</v>
      </c>
      <c r="S235" s="5">
        <f t="shared" si="80"/>
        <v>0</v>
      </c>
      <c r="T235" s="5">
        <f t="shared" si="81"/>
        <v>1934578.5699999996</v>
      </c>
      <c r="U235" s="5">
        <f t="shared" si="82"/>
        <v>2557405.292322896</v>
      </c>
      <c r="V235" s="5">
        <f t="shared" si="83"/>
        <v>415238.57577267458</v>
      </c>
      <c r="W235" s="5">
        <f t="shared" si="66"/>
        <v>2349817.1457726741</v>
      </c>
      <c r="X235" s="5">
        <f>VLOOKUP(A235,'Detail SFPR'!$A$5:$M$347,13,FALSE)</f>
        <v>0</v>
      </c>
      <c r="Y235" s="5">
        <f>VLOOKUP(A235,'Detail SFPR'!A:W,23,FALSE)</f>
        <v>162222.90499999997</v>
      </c>
      <c r="Z235" s="5">
        <f>VLOOKUP(A235,'Detail SFPR'!$A$5:$S$347,19,FALSE)</f>
        <v>0</v>
      </c>
      <c r="AA235" s="5">
        <f>VLOOKUP(A235,'Detail SFPR'!$A$5:$T$347,20,FALSE)</f>
        <v>247555.90971316188</v>
      </c>
      <c r="AB235" s="5">
        <f t="shared" si="84"/>
        <v>2759595.960485836</v>
      </c>
      <c r="AC235" s="5">
        <v>0</v>
      </c>
      <c r="AD235" s="5">
        <v>0</v>
      </c>
      <c r="AE235" s="5">
        <f t="shared" si="67"/>
        <v>0</v>
      </c>
      <c r="AF235" s="5">
        <f t="shared" si="68"/>
        <v>2759595.960485836</v>
      </c>
      <c r="AG235" s="5">
        <f t="shared" si="69"/>
        <v>1899493.8016028409</v>
      </c>
      <c r="AH235">
        <v>0</v>
      </c>
      <c r="AI235" s="5">
        <f t="shared" si="70"/>
        <v>1899493.8016028409</v>
      </c>
      <c r="AJ235" s="5">
        <f t="shared" si="71"/>
        <v>183908.08611999996</v>
      </c>
      <c r="AK235" s="5">
        <f t="shared" si="72"/>
        <v>265142.53290538903</v>
      </c>
      <c r="AL235" s="5">
        <f t="shared" si="73"/>
        <v>1272.7251444446247</v>
      </c>
      <c r="AM235" s="5">
        <f t="shared" si="74"/>
        <v>0</v>
      </c>
      <c r="AN235" s="5">
        <f t="shared" si="75"/>
        <v>2349817.1457726741</v>
      </c>
      <c r="AO235" s="5">
        <f>VLOOKUP(A235,'Base Cost'!$A$5:$AF$348,32,FALSE)</f>
        <v>95897.843782484444</v>
      </c>
    </row>
    <row r="236" spans="1:41" x14ac:dyDescent="0.25">
      <c r="A236" t="s">
        <v>570</v>
      </c>
      <c r="B236" t="s">
        <v>571</v>
      </c>
      <c r="C236" t="s">
        <v>93</v>
      </c>
      <c r="D236" s="12" t="s">
        <v>1088</v>
      </c>
      <c r="E236" s="5">
        <v>1476297.49</v>
      </c>
      <c r="F236" s="5">
        <v>271394.73</v>
      </c>
      <c r="G236" s="5">
        <v>192812.7</v>
      </c>
      <c r="H236" s="5">
        <v>72092.12</v>
      </c>
      <c r="I236" s="5">
        <v>746115.1</v>
      </c>
      <c r="J236" s="5">
        <f>VLOOKUP(A236,'Detail SFPR'!$A$5:$E$347,5,FALSE)</f>
        <v>1943580.7453685987</v>
      </c>
      <c r="K236" s="5">
        <f>VLOOKUP(A236,'Detail SFPR'!$A$5:$F$347,6,FALSE)</f>
        <v>345088.28</v>
      </c>
      <c r="L236" s="5">
        <f>VLOOKUP(A236,'Detail SFPR'!$A$5:$G$347,7,FALSE)</f>
        <v>284210.77081111114</v>
      </c>
      <c r="M236" s="5">
        <f>VLOOKUP(A236,'Detail SFPR'!$A$5:$H$347,8,FALSE)</f>
        <v>82481.594771671473</v>
      </c>
      <c r="N236" s="5">
        <f>VLOOKUP(A236,'Detail SFPR'!$A$5:$I$347,9,FALSE)</f>
        <v>933112.38973020704</v>
      </c>
      <c r="O236" s="5">
        <f t="shared" si="76"/>
        <v>311537.74635424477</v>
      </c>
      <c r="P236" s="5">
        <f t="shared" si="77"/>
        <v>49131.489785000027</v>
      </c>
      <c r="Q236" s="5">
        <f t="shared" si="78"/>
        <v>60935.093809767786</v>
      </c>
      <c r="R236" s="5">
        <f t="shared" si="79"/>
        <v>6926.6628302733734</v>
      </c>
      <c r="S236" s="5">
        <f t="shared" si="80"/>
        <v>124671.09306312904</v>
      </c>
      <c r="T236" s="5">
        <f t="shared" si="81"/>
        <v>2758712.14</v>
      </c>
      <c r="U236" s="5">
        <f t="shared" si="82"/>
        <v>3588473.7806815887</v>
      </c>
      <c r="V236" s="5">
        <f t="shared" si="83"/>
        <v>553202.08584241499</v>
      </c>
      <c r="W236" s="5">
        <f t="shared" si="66"/>
        <v>3311914.2258424154</v>
      </c>
      <c r="X236" s="5">
        <f>VLOOKUP(A236,'Detail SFPR'!$A$5:$M$347,13,FALSE)</f>
        <v>0</v>
      </c>
      <c r="Y236" s="5">
        <f>VLOOKUP(A236,'Detail SFPR'!A:W,23,FALSE)</f>
        <v>157595.5459</v>
      </c>
      <c r="Z236" s="5">
        <f>VLOOKUP(A236,'Detail SFPR'!$A$5:$S$347,19,FALSE)</f>
        <v>0</v>
      </c>
      <c r="AA236" s="5">
        <f>VLOOKUP(A236,'Detail SFPR'!$A$5:$T$347,20,FALSE)</f>
        <v>240494.45256831555</v>
      </c>
      <c r="AB236" s="5">
        <f t="shared" si="84"/>
        <v>3710004.2243107306</v>
      </c>
      <c r="AC236" s="5">
        <v>0</v>
      </c>
      <c r="AD236" s="5">
        <v>0</v>
      </c>
      <c r="AE236" s="5">
        <f t="shared" si="67"/>
        <v>0</v>
      </c>
      <c r="AF236" s="5">
        <f t="shared" si="68"/>
        <v>3710004.2243107306</v>
      </c>
      <c r="AG236" s="5">
        <f t="shared" si="69"/>
        <v>1787835.2363542449</v>
      </c>
      <c r="AH236">
        <v>0</v>
      </c>
      <c r="AI236" s="5">
        <f t="shared" si="70"/>
        <v>1787835.2363542449</v>
      </c>
      <c r="AJ236" s="5">
        <f t="shared" si="71"/>
        <v>320526.21978500002</v>
      </c>
      <c r="AK236" s="5">
        <f t="shared" si="72"/>
        <v>253747.79380976781</v>
      </c>
      <c r="AL236" s="5">
        <f t="shared" si="73"/>
        <v>79018.782830273369</v>
      </c>
      <c r="AM236" s="5">
        <f t="shared" si="74"/>
        <v>870786.19306312897</v>
      </c>
      <c r="AN236" s="5">
        <f t="shared" si="75"/>
        <v>3311914.2258424154</v>
      </c>
      <c r="AO236" s="5">
        <f>VLOOKUP(A236,'Base Cost'!$A$5:$AF$348,32,FALSE)</f>
        <v>93200.3333195991</v>
      </c>
    </row>
    <row r="237" spans="1:41" x14ac:dyDescent="0.25">
      <c r="A237" t="s">
        <v>572</v>
      </c>
      <c r="B237" t="s">
        <v>573</v>
      </c>
      <c r="C237" t="s">
        <v>93</v>
      </c>
      <c r="D237" s="12" t="s">
        <v>1088</v>
      </c>
      <c r="E237" s="5">
        <v>607090.17000000004</v>
      </c>
      <c r="F237" s="5">
        <v>43120.33</v>
      </c>
      <c r="G237" s="5">
        <v>26060.5</v>
      </c>
      <c r="H237" s="5">
        <v>0</v>
      </c>
      <c r="I237" s="5">
        <v>0</v>
      </c>
      <c r="J237" s="5">
        <f>VLOOKUP(A237,'Detail SFPR'!$A$5:$E$347,5,FALSE)</f>
        <v>795082.7604764615</v>
      </c>
      <c r="K237" s="5">
        <f>VLOOKUP(A237,'Detail SFPR'!$A$5:$F$347,6,FALSE)</f>
        <v>54829.14</v>
      </c>
      <c r="L237" s="5">
        <f>VLOOKUP(A237,'Detail SFPR'!$A$5:$G$347,7,FALSE)</f>
        <v>2498.2339664470842</v>
      </c>
      <c r="M237" s="5">
        <f>VLOOKUP(A237,'Detail SFPR'!$A$5:$H$347,8,FALSE)</f>
        <v>0</v>
      </c>
      <c r="N237" s="5">
        <f>VLOOKUP(A237,'Detail SFPR'!$A$5:$I$347,9,FALSE)</f>
        <v>0</v>
      </c>
      <c r="O237" s="5">
        <f t="shared" si="76"/>
        <v>125334.66007065684</v>
      </c>
      <c r="P237" s="5">
        <f t="shared" si="77"/>
        <v>7806.2636269999975</v>
      </c>
      <c r="Q237" s="5">
        <f t="shared" si="78"/>
        <v>-15708.962764569727</v>
      </c>
      <c r="R237" s="5">
        <f t="shared" si="79"/>
        <v>0</v>
      </c>
      <c r="S237" s="5">
        <f t="shared" si="80"/>
        <v>0</v>
      </c>
      <c r="T237" s="5">
        <f t="shared" si="81"/>
        <v>676271</v>
      </c>
      <c r="U237" s="5">
        <f t="shared" si="82"/>
        <v>852410.13444290857</v>
      </c>
      <c r="V237" s="5">
        <f t="shared" si="83"/>
        <v>117431.9609330871</v>
      </c>
      <c r="W237" s="5">
        <f t="shared" si="66"/>
        <v>793702.96093308716</v>
      </c>
      <c r="X237" s="5">
        <f>VLOOKUP(A237,'Detail SFPR'!$A$5:$M$347,13,FALSE)</f>
        <v>0</v>
      </c>
      <c r="Y237" s="5">
        <f>VLOOKUP(A237,'Detail SFPR'!A:W,23,FALSE)</f>
        <v>65047.323250000001</v>
      </c>
      <c r="Z237" s="5">
        <f>VLOOKUP(A237,'Detail SFPR'!$A$5:$S$347,19,FALSE)</f>
        <v>123520.5796018423</v>
      </c>
      <c r="AA237" s="5">
        <f>VLOOKUP(A237,'Detail SFPR'!$A$5:$T$347,20,FALSE)</f>
        <v>99263.721615389994</v>
      </c>
      <c r="AB237" s="5">
        <f t="shared" si="84"/>
        <v>1081534.5854003194</v>
      </c>
      <c r="AC237" s="5">
        <v>0</v>
      </c>
      <c r="AD237" s="5">
        <v>0</v>
      </c>
      <c r="AE237" s="5">
        <f t="shared" si="67"/>
        <v>0</v>
      </c>
      <c r="AF237" s="5">
        <f t="shared" si="68"/>
        <v>1081534.5854003194</v>
      </c>
      <c r="AG237" s="5">
        <f t="shared" si="69"/>
        <v>732424.83007065684</v>
      </c>
      <c r="AH237">
        <v>0</v>
      </c>
      <c r="AI237" s="5">
        <f t="shared" si="70"/>
        <v>732424.83007065684</v>
      </c>
      <c r="AJ237" s="5">
        <f t="shared" si="71"/>
        <v>50926.593627000002</v>
      </c>
      <c r="AK237" s="5">
        <f t="shared" si="72"/>
        <v>10351.537235430273</v>
      </c>
      <c r="AL237" s="5">
        <f t="shared" si="73"/>
        <v>0</v>
      </c>
      <c r="AM237" s="5">
        <f t="shared" si="74"/>
        <v>0</v>
      </c>
      <c r="AN237" s="5">
        <f t="shared" si="75"/>
        <v>793702.96093308716</v>
      </c>
      <c r="AO237" s="5">
        <f>VLOOKUP(A237,'Base Cost'!$A$5:$AF$348,32,FALSE)</f>
        <v>38523.769338331003</v>
      </c>
    </row>
    <row r="238" spans="1:41" x14ac:dyDescent="0.25">
      <c r="A238" t="s">
        <v>574</v>
      </c>
      <c r="B238" t="s">
        <v>575</v>
      </c>
      <c r="C238" t="s">
        <v>80</v>
      </c>
      <c r="D238" s="12" t="s">
        <v>1088</v>
      </c>
      <c r="E238" s="5">
        <v>1507111.25</v>
      </c>
      <c r="F238" s="5">
        <v>243309.77</v>
      </c>
      <c r="G238" s="5">
        <v>208836.57</v>
      </c>
      <c r="H238" s="5">
        <v>2272</v>
      </c>
      <c r="I238" s="5">
        <v>248785.41</v>
      </c>
      <c r="J238" s="5">
        <f>VLOOKUP(A238,'Detail SFPR'!$A$5:$E$347,5,FALSE)</f>
        <v>2097313.2046121447</v>
      </c>
      <c r="K238" s="5">
        <f>VLOOKUP(A238,'Detail SFPR'!$A$5:$F$347,6,FALSE)</f>
        <v>309377.5</v>
      </c>
      <c r="L238" s="5">
        <f>VLOOKUP(A238,'Detail SFPR'!$A$5:$G$347,7,FALSE)</f>
        <v>266686.72048698657</v>
      </c>
      <c r="M238" s="5">
        <f>VLOOKUP(A238,'Detail SFPR'!$A$5:$H$347,8,FALSE)</f>
        <v>2599.4037940000003</v>
      </c>
      <c r="N238" s="5">
        <f>VLOOKUP(A238,'Detail SFPR'!$A$5:$I$347,9,FALSE)</f>
        <v>334391.96017854981</v>
      </c>
      <c r="O238" s="5">
        <f t="shared" si="76"/>
        <v>393487.64313991688</v>
      </c>
      <c r="P238" s="5">
        <f t="shared" si="77"/>
        <v>44047.355591000007</v>
      </c>
      <c r="Q238" s="5">
        <f t="shared" si="78"/>
        <v>38568.695329673938</v>
      </c>
      <c r="R238" s="5">
        <f t="shared" si="79"/>
        <v>218.28010945980017</v>
      </c>
      <c r="S238" s="5">
        <f t="shared" si="80"/>
        <v>57073.887004039148</v>
      </c>
      <c r="T238" s="5">
        <f t="shared" si="81"/>
        <v>2210315</v>
      </c>
      <c r="U238" s="5">
        <f t="shared" si="82"/>
        <v>3010368.789071681</v>
      </c>
      <c r="V238" s="5">
        <f t="shared" si="83"/>
        <v>533395.86117408983</v>
      </c>
      <c r="W238" s="5">
        <f t="shared" si="66"/>
        <v>2743710.8611740898</v>
      </c>
      <c r="X238" s="5">
        <f>VLOOKUP(A238,'Detail SFPR'!$A$5:$M$347,13,FALSE)</f>
        <v>0</v>
      </c>
      <c r="Y238" s="5">
        <f>VLOOKUP(A238,'Detail SFPR'!A:W,23,FALSE)</f>
        <v>156707.53084999998</v>
      </c>
      <c r="Z238" s="5">
        <f>VLOOKUP(A238,'Detail SFPR'!$A$5:$S$347,19,FALSE)</f>
        <v>0</v>
      </c>
      <c r="AA238" s="5">
        <f>VLOOKUP(A238,'Detail SFPR'!$A$5:$T$347,20,FALSE)</f>
        <v>239139.32103777287</v>
      </c>
      <c r="AB238" s="5">
        <f t="shared" si="84"/>
        <v>3139557.7130618626</v>
      </c>
      <c r="AC238" s="5">
        <v>0</v>
      </c>
      <c r="AD238" s="5">
        <v>0</v>
      </c>
      <c r="AE238" s="5">
        <f t="shared" si="67"/>
        <v>0</v>
      </c>
      <c r="AF238" s="5">
        <f t="shared" si="68"/>
        <v>3139557.7130618626</v>
      </c>
      <c r="AG238" s="5">
        <f t="shared" si="69"/>
        <v>1900598.8931399169</v>
      </c>
      <c r="AH238">
        <v>0</v>
      </c>
      <c r="AI238" s="5">
        <f t="shared" si="70"/>
        <v>1900598.8931399169</v>
      </c>
      <c r="AJ238" s="5">
        <f t="shared" si="71"/>
        <v>287357.12559100002</v>
      </c>
      <c r="AK238" s="5">
        <f t="shared" si="72"/>
        <v>247405.26532967394</v>
      </c>
      <c r="AL238" s="5">
        <f t="shared" si="73"/>
        <v>2490.2801094598003</v>
      </c>
      <c r="AM238" s="5">
        <f t="shared" si="74"/>
        <v>305859.29700403917</v>
      </c>
      <c r="AN238" s="5">
        <f t="shared" si="75"/>
        <v>2743710.8611740898</v>
      </c>
      <c r="AO238" s="5">
        <f>VLOOKUP(A238,'Base Cost'!$A$5:$AF$348,32,FALSE)</f>
        <v>91298.926407406907</v>
      </c>
    </row>
    <row r="239" spans="1:41" x14ac:dyDescent="0.25">
      <c r="A239" t="s">
        <v>576</v>
      </c>
      <c r="B239" t="s">
        <v>577</v>
      </c>
      <c r="C239" t="s">
        <v>98</v>
      </c>
      <c r="D239" s="12" t="s">
        <v>1088</v>
      </c>
      <c r="E239" s="5">
        <v>2048340.72</v>
      </c>
      <c r="F239" s="5">
        <v>210262.16</v>
      </c>
      <c r="G239" s="5">
        <v>298301.26</v>
      </c>
      <c r="H239" s="5">
        <v>1136</v>
      </c>
      <c r="I239" s="5">
        <v>0</v>
      </c>
      <c r="J239" s="5">
        <f>VLOOKUP(A239,'Detail SFPR'!$A$5:$E$347,5,FALSE)</f>
        <v>2648314.7036944036</v>
      </c>
      <c r="K239" s="5">
        <f>VLOOKUP(A239,'Detail SFPR'!$A$5:$F$347,6,FALSE)</f>
        <v>267358.58773199999</v>
      </c>
      <c r="L239" s="5">
        <f>VLOOKUP(A239,'Detail SFPR'!$A$5:$G$347,7,FALSE)</f>
        <v>374925.49195197737</v>
      </c>
      <c r="M239" s="5">
        <f>VLOOKUP(A239,'Detail SFPR'!$A$5:$H$347,8,FALSE)</f>
        <v>1299.7018970000001</v>
      </c>
      <c r="N239" s="5">
        <f>VLOOKUP(A239,'Detail SFPR'!$A$5:$I$347,9,FALSE)</f>
        <v>0</v>
      </c>
      <c r="O239" s="5">
        <f t="shared" si="76"/>
        <v>400002.65492905892</v>
      </c>
      <c r="P239" s="5">
        <f t="shared" si="77"/>
        <v>38066.188368924384</v>
      </c>
      <c r="Q239" s="5">
        <f t="shared" si="78"/>
        <v>51085.375442383302</v>
      </c>
      <c r="R239" s="5">
        <f t="shared" si="79"/>
        <v>109.14005472990009</v>
      </c>
      <c r="S239" s="5">
        <f t="shared" si="80"/>
        <v>0</v>
      </c>
      <c r="T239" s="5">
        <f t="shared" si="81"/>
        <v>2558040.1399999997</v>
      </c>
      <c r="U239" s="5">
        <f t="shared" si="82"/>
        <v>3291898.4852753808</v>
      </c>
      <c r="V239" s="5">
        <f t="shared" si="83"/>
        <v>489263.35879509646</v>
      </c>
      <c r="W239" s="5">
        <f t="shared" si="66"/>
        <v>3047303.4987950963</v>
      </c>
      <c r="X239" s="5">
        <f>VLOOKUP(A239,'Detail SFPR'!$A$5:$M$347,13,FALSE)</f>
        <v>0</v>
      </c>
      <c r="Y239" s="5">
        <f>VLOOKUP(A239,'Detail SFPR'!A:W,23,FALSE)</f>
        <v>208001.51775</v>
      </c>
      <c r="Z239" s="5">
        <f>VLOOKUP(A239,'Detail SFPR'!$A$5:$S$347,19,FALSE)</f>
        <v>0</v>
      </c>
      <c r="AA239" s="5">
        <f>VLOOKUP(A239,'Detail SFPR'!$A$5:$T$347,20,FALSE)</f>
        <v>317415.13288964739</v>
      </c>
      <c r="AB239" s="5">
        <f t="shared" si="84"/>
        <v>3572720.1494347439</v>
      </c>
      <c r="AC239" s="5">
        <v>0</v>
      </c>
      <c r="AD239" s="5">
        <v>0</v>
      </c>
      <c r="AE239" s="5">
        <f t="shared" si="67"/>
        <v>0</v>
      </c>
      <c r="AF239" s="5">
        <f t="shared" si="68"/>
        <v>3572720.1494347439</v>
      </c>
      <c r="AG239" s="5">
        <f t="shared" si="69"/>
        <v>2448343.3749290588</v>
      </c>
      <c r="AH239">
        <v>0</v>
      </c>
      <c r="AI239" s="5">
        <f t="shared" si="70"/>
        <v>2448343.3749290588</v>
      </c>
      <c r="AJ239" s="5">
        <f t="shared" si="71"/>
        <v>248328.3483689244</v>
      </c>
      <c r="AK239" s="5">
        <f t="shared" si="72"/>
        <v>349386.6354423833</v>
      </c>
      <c r="AL239" s="5">
        <f t="shared" si="73"/>
        <v>1245.1400547299002</v>
      </c>
      <c r="AM239" s="5">
        <f t="shared" si="74"/>
        <v>0</v>
      </c>
      <c r="AN239" s="5">
        <f t="shared" si="75"/>
        <v>3047303.4987950963</v>
      </c>
      <c r="AO239" s="5">
        <f>VLOOKUP(A239,'Base Cost'!$A$5:$AF$348,32,FALSE)</f>
        <v>123628.28961177003</v>
      </c>
    </row>
    <row r="240" spans="1:41" x14ac:dyDescent="0.25">
      <c r="A240" t="s">
        <v>578</v>
      </c>
      <c r="B240" t="s">
        <v>579</v>
      </c>
      <c r="C240" t="s">
        <v>93</v>
      </c>
      <c r="D240" s="12" t="s">
        <v>1088</v>
      </c>
      <c r="E240" s="5">
        <v>727551.66</v>
      </c>
      <c r="F240" s="5">
        <v>195498.81</v>
      </c>
      <c r="G240" s="5">
        <v>104643.22</v>
      </c>
      <c r="H240" s="5">
        <v>758</v>
      </c>
      <c r="I240" s="5">
        <v>0</v>
      </c>
      <c r="J240" s="5">
        <f>VLOOKUP(A240,'Detail SFPR'!$A$5:$E$347,5,FALSE)</f>
        <v>917722.663793894</v>
      </c>
      <c r="K240" s="5">
        <f>VLOOKUP(A240,'Detail SFPR'!$A$5:$F$347,6,FALSE)</f>
        <v>248584.68</v>
      </c>
      <c r="L240" s="5">
        <f>VLOOKUP(A240,'Detail SFPR'!$A$5:$G$347,7,FALSE)</f>
        <v>118943.66040881343</v>
      </c>
      <c r="M240" s="5">
        <f>VLOOKUP(A240,'Detail SFPR'!$A$5:$H$347,8,FALSE)</f>
        <v>867.84153300000014</v>
      </c>
      <c r="N240" s="5">
        <f>VLOOKUP(A240,'Detail SFPR'!$A$5:$I$347,9,FALSE)</f>
        <v>0</v>
      </c>
      <c r="O240" s="5">
        <f t="shared" si="76"/>
        <v>126787.0082293891</v>
      </c>
      <c r="P240" s="5">
        <f t="shared" si="77"/>
        <v>35392.349528999992</v>
      </c>
      <c r="Q240" s="5">
        <f t="shared" si="78"/>
        <v>9534.1036205559139</v>
      </c>
      <c r="R240" s="5">
        <f t="shared" si="79"/>
        <v>73.231350051100094</v>
      </c>
      <c r="S240" s="5">
        <f t="shared" si="80"/>
        <v>0</v>
      </c>
      <c r="T240" s="5">
        <f t="shared" si="81"/>
        <v>1028451.69</v>
      </c>
      <c r="U240" s="5">
        <f t="shared" si="82"/>
        <v>1286118.8457357076</v>
      </c>
      <c r="V240" s="5">
        <f t="shared" si="83"/>
        <v>171786.6927289961</v>
      </c>
      <c r="W240" s="5">
        <f t="shared" si="66"/>
        <v>1200238.382728996</v>
      </c>
      <c r="X240" s="5">
        <f>VLOOKUP(A240,'Detail SFPR'!$A$5:$M$347,13,FALSE)</f>
        <v>0</v>
      </c>
      <c r="Y240" s="5">
        <f>VLOOKUP(A240,'Detail SFPR'!A:W,23,FALSE)</f>
        <v>77943.858200000002</v>
      </c>
      <c r="Z240" s="5">
        <f>VLOOKUP(A240,'Detail SFPR'!$A$5:$S$347,19,FALSE)</f>
        <v>0</v>
      </c>
      <c r="AA240" s="5">
        <f>VLOOKUP(A240,'Detail SFPR'!$A$5:$T$347,20,FALSE)</f>
        <v>118944.1326010941</v>
      </c>
      <c r="AB240" s="5">
        <f t="shared" si="84"/>
        <v>1397126.3735300901</v>
      </c>
      <c r="AC240" s="5">
        <v>0</v>
      </c>
      <c r="AD240" s="5">
        <v>0</v>
      </c>
      <c r="AE240" s="5">
        <f t="shared" si="67"/>
        <v>0</v>
      </c>
      <c r="AF240" s="5">
        <f t="shared" si="68"/>
        <v>1397126.3735300901</v>
      </c>
      <c r="AG240" s="5">
        <f t="shared" si="69"/>
        <v>854338.66822938912</v>
      </c>
      <c r="AH240">
        <v>0</v>
      </c>
      <c r="AI240" s="5">
        <f t="shared" si="70"/>
        <v>854338.66822938912</v>
      </c>
      <c r="AJ240" s="5">
        <f t="shared" si="71"/>
        <v>230891.159529</v>
      </c>
      <c r="AK240" s="5">
        <f t="shared" si="72"/>
        <v>114177.32362055592</v>
      </c>
      <c r="AL240" s="5">
        <f t="shared" si="73"/>
        <v>831.23135005110009</v>
      </c>
      <c r="AM240" s="5">
        <f t="shared" si="74"/>
        <v>0</v>
      </c>
      <c r="AN240" s="5">
        <f t="shared" si="75"/>
        <v>1200238.382728996</v>
      </c>
      <c r="AO240" s="5">
        <f>VLOOKUP(A240,'Base Cost'!$A$5:$AF$348,32,FALSE)</f>
        <v>46649.729293263474</v>
      </c>
    </row>
    <row r="241" spans="1:41" x14ac:dyDescent="0.25">
      <c r="A241" t="s">
        <v>580</v>
      </c>
      <c r="B241" t="s">
        <v>1975</v>
      </c>
      <c r="C241" t="s">
        <v>75</v>
      </c>
      <c r="D241" s="12" t="s">
        <v>1088</v>
      </c>
      <c r="E241" s="5">
        <v>1736738.45</v>
      </c>
      <c r="F241" s="5">
        <v>137586.89000000001</v>
      </c>
      <c r="G241" s="5">
        <v>178618.52</v>
      </c>
      <c r="H241" s="5">
        <v>2272</v>
      </c>
      <c r="I241" s="5">
        <v>0</v>
      </c>
      <c r="J241" s="5">
        <f>VLOOKUP(A241,'Detail SFPR'!$A$5:$E$347,5,FALSE)</f>
        <v>2307185.6898640292</v>
      </c>
      <c r="K241" s="5">
        <f>VLOOKUP(A241,'Detail SFPR'!$A$5:$F$347,6,FALSE)</f>
        <v>174947.23</v>
      </c>
      <c r="L241" s="5">
        <f>VLOOKUP(A241,'Detail SFPR'!$A$5:$G$347,7,FALSE)</f>
        <v>328302.07811911486</v>
      </c>
      <c r="M241" s="5">
        <f>VLOOKUP(A241,'Detail SFPR'!$A$5:$H$347,8,FALSE)</f>
        <v>2599.4037940000003</v>
      </c>
      <c r="N241" s="5">
        <f>VLOOKUP(A241,'Detail SFPR'!$A$5:$I$347,9,FALSE)</f>
        <v>0</v>
      </c>
      <c r="O241" s="5">
        <f t="shared" si="76"/>
        <v>380317.17481734825</v>
      </c>
      <c r="P241" s="5">
        <f t="shared" si="77"/>
        <v>24908.138677999996</v>
      </c>
      <c r="Q241" s="5">
        <f t="shared" si="78"/>
        <v>99794.028198013883</v>
      </c>
      <c r="R241" s="5">
        <f t="shared" si="79"/>
        <v>218.28010945980017</v>
      </c>
      <c r="S241" s="5">
        <f t="shared" si="80"/>
        <v>0</v>
      </c>
      <c r="T241" s="5">
        <f t="shared" si="81"/>
        <v>2055215.8599999999</v>
      </c>
      <c r="U241" s="5">
        <f t="shared" si="82"/>
        <v>2813034.4017771441</v>
      </c>
      <c r="V241" s="5">
        <f t="shared" si="83"/>
        <v>505237.62180282199</v>
      </c>
      <c r="W241" s="5">
        <f t="shared" si="66"/>
        <v>2560453.4818028221</v>
      </c>
      <c r="X241" s="5">
        <f>VLOOKUP(A241,'Detail SFPR'!$A$5:$M$347,13,FALSE)</f>
        <v>0</v>
      </c>
      <c r="Y241" s="5">
        <f>VLOOKUP(A241,'Detail SFPR'!A:W,23,FALSE)</f>
        <v>182689.66884999999</v>
      </c>
      <c r="Z241" s="5">
        <f>VLOOKUP(A241,'Detail SFPR'!$A$5:$S$347,19,FALSE)</f>
        <v>0</v>
      </c>
      <c r="AA241" s="5">
        <f>VLOOKUP(A241,'Detail SFPR'!$A$5:$T$347,20,FALSE)</f>
        <v>278788.66530813288</v>
      </c>
      <c r="AB241" s="5">
        <f t="shared" si="84"/>
        <v>3021931.8159609549</v>
      </c>
      <c r="AC241" s="5">
        <v>0</v>
      </c>
      <c r="AD241" s="5">
        <v>0</v>
      </c>
      <c r="AE241" s="5">
        <f t="shared" si="67"/>
        <v>0</v>
      </c>
      <c r="AF241" s="5">
        <f t="shared" si="68"/>
        <v>3021931.8159609549</v>
      </c>
      <c r="AG241" s="5">
        <f t="shared" si="69"/>
        <v>2117055.6248173481</v>
      </c>
      <c r="AH241">
        <v>0</v>
      </c>
      <c r="AI241" s="5">
        <f t="shared" si="70"/>
        <v>2117055.6248173481</v>
      </c>
      <c r="AJ241" s="5">
        <f t="shared" si="71"/>
        <v>162495.028678</v>
      </c>
      <c r="AK241" s="5">
        <f t="shared" si="72"/>
        <v>278412.54819801386</v>
      </c>
      <c r="AL241" s="5">
        <f t="shared" si="73"/>
        <v>2490.2801094598003</v>
      </c>
      <c r="AM241" s="5">
        <f t="shared" si="74"/>
        <v>0</v>
      </c>
      <c r="AN241" s="5">
        <f t="shared" si="75"/>
        <v>2560453.4818028221</v>
      </c>
      <c r="AO241" s="5">
        <f>VLOOKUP(A241,'Base Cost'!$A$5:$AF$348,32,FALSE)</f>
        <v>107773.58520291456</v>
      </c>
    </row>
    <row r="242" spans="1:41" x14ac:dyDescent="0.25">
      <c r="A242" t="s">
        <v>582</v>
      </c>
      <c r="B242" t="s">
        <v>1976</v>
      </c>
      <c r="C242" t="s">
        <v>93</v>
      </c>
      <c r="D242" s="12" t="s">
        <v>1088</v>
      </c>
      <c r="E242" s="5">
        <v>812072.74</v>
      </c>
      <c r="F242" s="5">
        <v>12638.43</v>
      </c>
      <c r="G242" s="5">
        <v>103842.25</v>
      </c>
      <c r="H242" s="5">
        <v>74428.47</v>
      </c>
      <c r="I242" s="5">
        <v>0</v>
      </c>
      <c r="J242" s="5">
        <f>VLOOKUP(A242,'Detail SFPR'!$A$5:$E$347,5,FALSE)</f>
        <v>1137539.9071992007</v>
      </c>
      <c r="K242" s="5">
        <f>VLOOKUP(A242,'Detail SFPR'!$A$5:$F$347,6,FALSE)</f>
        <v>16070.84</v>
      </c>
      <c r="L242" s="5">
        <f>VLOOKUP(A242,'Detail SFPR'!$A$5:$G$347,7,FALSE)</f>
        <v>149337.75738333334</v>
      </c>
      <c r="M242" s="5">
        <f>VLOOKUP(A242,'Detail SFPR'!$A$5:$H$347,8,FALSE)</f>
        <v>85184.302396557468</v>
      </c>
      <c r="N242" s="5">
        <f>VLOOKUP(A242,'Detail SFPR'!$A$5:$I$347,9,FALSE)</f>
        <v>0</v>
      </c>
      <c r="O242" s="5">
        <f t="shared" si="76"/>
        <v>216988.9603717071</v>
      </c>
      <c r="P242" s="5">
        <f t="shared" si="77"/>
        <v>2288.3877469999998</v>
      </c>
      <c r="Q242" s="5">
        <f t="shared" si="78"/>
        <v>30331.854772468338</v>
      </c>
      <c r="R242" s="5">
        <f t="shared" si="79"/>
        <v>7170.913458784863</v>
      </c>
      <c r="S242" s="5">
        <f t="shared" si="80"/>
        <v>0</v>
      </c>
      <c r="T242" s="5">
        <f t="shared" si="81"/>
        <v>1002981.89</v>
      </c>
      <c r="U242" s="5">
        <f t="shared" si="82"/>
        <v>1388132.8069790916</v>
      </c>
      <c r="V242" s="5">
        <f t="shared" si="83"/>
        <v>256780.1163499603</v>
      </c>
      <c r="W242" s="5">
        <f t="shared" si="66"/>
        <v>1259762.0063499603</v>
      </c>
      <c r="X242" s="5">
        <f>VLOOKUP(A242,'Detail SFPR'!$A$5:$M$347,13,FALSE)</f>
        <v>117939.72</v>
      </c>
      <c r="Y242" s="5">
        <f>VLOOKUP(A242,'Detail SFPR'!A:W,23,FALSE)</f>
        <v>82808.140350000001</v>
      </c>
      <c r="Z242" s="5">
        <f>VLOOKUP(A242,'Detail SFPR'!$A$5:$S$347,19,FALSE)</f>
        <v>0</v>
      </c>
      <c r="AA242" s="5">
        <f>VLOOKUP(A242,'Detail SFPR'!$A$5:$T$347,20,FALSE)</f>
        <v>126367.13980679508</v>
      </c>
      <c r="AB242" s="5">
        <f t="shared" si="84"/>
        <v>1586877.0065067555</v>
      </c>
      <c r="AC242" s="5">
        <v>0</v>
      </c>
      <c r="AD242" s="5">
        <v>0</v>
      </c>
      <c r="AE242" s="5">
        <f t="shared" si="67"/>
        <v>0</v>
      </c>
      <c r="AF242" s="5">
        <f t="shared" si="68"/>
        <v>1586877.0065067555</v>
      </c>
      <c r="AG242" s="5">
        <f t="shared" si="69"/>
        <v>1029061.7003717071</v>
      </c>
      <c r="AH242">
        <v>0</v>
      </c>
      <c r="AI242" s="5">
        <f t="shared" si="70"/>
        <v>1029061.7003717071</v>
      </c>
      <c r="AJ242" s="5">
        <f t="shared" si="71"/>
        <v>14926.817747000001</v>
      </c>
      <c r="AK242" s="5">
        <f t="shared" si="72"/>
        <v>134174.10477246833</v>
      </c>
      <c r="AL242" s="5">
        <f t="shared" si="73"/>
        <v>81599.383458784869</v>
      </c>
      <c r="AM242" s="5">
        <f t="shared" si="74"/>
        <v>0</v>
      </c>
      <c r="AN242" s="5">
        <f t="shared" si="75"/>
        <v>1259762.0063499603</v>
      </c>
      <c r="AO242" s="5">
        <f>VLOOKUP(A242,'Base Cost'!$A$5:$AF$348,32,FALSE)</f>
        <v>48161.103268439889</v>
      </c>
    </row>
    <row r="243" spans="1:41" x14ac:dyDescent="0.25">
      <c r="A243" t="s">
        <v>584</v>
      </c>
      <c r="B243" t="s">
        <v>1977</v>
      </c>
      <c r="C243" t="s">
        <v>72</v>
      </c>
      <c r="D243" s="12" t="s">
        <v>1088</v>
      </c>
      <c r="E243" s="5">
        <v>719478.97</v>
      </c>
      <c r="F243" s="5">
        <v>36617.71</v>
      </c>
      <c r="G243" s="5">
        <v>87279.66</v>
      </c>
      <c r="H243" s="5">
        <v>0</v>
      </c>
      <c r="I243" s="5">
        <v>270532.8</v>
      </c>
      <c r="J243" s="5">
        <f>VLOOKUP(A243,'Detail SFPR'!$A$5:$E$347,5,FALSE)</f>
        <v>1062129.2227896124</v>
      </c>
      <c r="K243" s="5">
        <f>VLOOKUP(A243,'Detail SFPR'!$A$5:$F$347,6,FALSE)</f>
        <v>46560.92</v>
      </c>
      <c r="L243" s="5">
        <f>VLOOKUP(A243,'Detail SFPR'!$A$5:$G$347,7,FALSE)</f>
        <v>129013.00206860073</v>
      </c>
      <c r="M243" s="5">
        <f>VLOOKUP(A243,'Detail SFPR'!$A$5:$H$347,8,FALSE)</f>
        <v>0</v>
      </c>
      <c r="N243" s="5">
        <f>VLOOKUP(A243,'Detail SFPR'!$A$5:$I$347,9,FALSE)</f>
        <v>355243.38454372383</v>
      </c>
      <c r="O243" s="5">
        <f t="shared" si="76"/>
        <v>228444.92353483458</v>
      </c>
      <c r="P243" s="5">
        <f t="shared" si="77"/>
        <v>6629.1381069999989</v>
      </c>
      <c r="Q243" s="5">
        <f t="shared" si="78"/>
        <v>27823.619157136105</v>
      </c>
      <c r="R243" s="5">
        <f t="shared" si="79"/>
        <v>0</v>
      </c>
      <c r="S243" s="5">
        <f t="shared" si="80"/>
        <v>56476.546715300683</v>
      </c>
      <c r="T243" s="5">
        <f t="shared" si="81"/>
        <v>1113909.1399999999</v>
      </c>
      <c r="U243" s="5">
        <f t="shared" si="82"/>
        <v>1592946.529401937</v>
      </c>
      <c r="V243" s="5">
        <f t="shared" si="83"/>
        <v>319374.22751427139</v>
      </c>
      <c r="W243" s="5">
        <f t="shared" si="66"/>
        <v>1433283.3675142713</v>
      </c>
      <c r="X243" s="5">
        <f>VLOOKUP(A243,'Detail SFPR'!$A$5:$M$347,13,FALSE)</f>
        <v>0</v>
      </c>
      <c r="Y243" s="5">
        <f>VLOOKUP(A243,'Detail SFPR'!A:W,23,FALSE)</f>
        <v>73154.779750000002</v>
      </c>
      <c r="Z243" s="5">
        <f>VLOOKUP(A243,'Detail SFPR'!$A$5:$S$347,19,FALSE)</f>
        <v>0</v>
      </c>
      <c r="AA243" s="5">
        <f>VLOOKUP(A243,'Detail SFPR'!$A$5:$T$347,20,FALSE)</f>
        <v>111635.88798312571</v>
      </c>
      <c r="AB243" s="5">
        <f t="shared" si="84"/>
        <v>1618074.0352473969</v>
      </c>
      <c r="AC243" s="5">
        <v>0</v>
      </c>
      <c r="AD243" s="5">
        <v>0</v>
      </c>
      <c r="AE243" s="5">
        <f t="shared" si="67"/>
        <v>0</v>
      </c>
      <c r="AF243" s="5">
        <f t="shared" si="68"/>
        <v>1618074.0352473969</v>
      </c>
      <c r="AG243" s="5">
        <f t="shared" si="69"/>
        <v>947923.8935348345</v>
      </c>
      <c r="AH243">
        <v>0</v>
      </c>
      <c r="AI243" s="5">
        <f t="shared" si="70"/>
        <v>947923.8935348345</v>
      </c>
      <c r="AJ243" s="5">
        <f t="shared" si="71"/>
        <v>43246.848106999998</v>
      </c>
      <c r="AK243" s="5">
        <f t="shared" si="72"/>
        <v>115103.2791571361</v>
      </c>
      <c r="AL243" s="5">
        <f t="shared" si="73"/>
        <v>0</v>
      </c>
      <c r="AM243" s="5">
        <f t="shared" si="74"/>
        <v>327009.34671530069</v>
      </c>
      <c r="AN243" s="5">
        <f t="shared" si="75"/>
        <v>1433283.3675142713</v>
      </c>
      <c r="AO243" s="5">
        <f>VLOOKUP(A243,'Base Cost'!$A$5:$AF$348,32,FALSE)</f>
        <v>41974.684604445349</v>
      </c>
    </row>
    <row r="244" spans="1:41" x14ac:dyDescent="0.25">
      <c r="A244" t="s">
        <v>586</v>
      </c>
      <c r="B244" t="s">
        <v>587</v>
      </c>
      <c r="C244" t="s">
        <v>98</v>
      </c>
      <c r="D244" s="12" t="s">
        <v>1088</v>
      </c>
      <c r="E244" s="5">
        <v>464973.45</v>
      </c>
      <c r="F244" s="5">
        <v>65093.29</v>
      </c>
      <c r="G244" s="5">
        <v>69719.78</v>
      </c>
      <c r="H244" s="5">
        <v>0</v>
      </c>
      <c r="I244" s="5">
        <v>189302</v>
      </c>
      <c r="J244" s="5">
        <f>VLOOKUP(A244,'Detail SFPR'!$A$5:$E$347,5,FALSE)</f>
        <v>707961.00956347934</v>
      </c>
      <c r="K244" s="5">
        <f>VLOOKUP(A244,'Detail SFPR'!$A$5:$F$347,6,FALSE)</f>
        <v>82768.5</v>
      </c>
      <c r="L244" s="5">
        <f>VLOOKUP(A244,'Detail SFPR'!$A$5:$G$347,7,FALSE)</f>
        <v>87565.308294444461</v>
      </c>
      <c r="M244" s="5">
        <f>VLOOKUP(A244,'Detail SFPR'!$A$5:$H$347,8,FALSE)</f>
        <v>0</v>
      </c>
      <c r="N244" s="5">
        <f>VLOOKUP(A244,'Detail SFPR'!$A$5:$I$347,9,FALSE)</f>
        <v>247745.00229559062</v>
      </c>
      <c r="O244" s="5">
        <f t="shared" si="76"/>
        <v>161999.80596097166</v>
      </c>
      <c r="P244" s="5">
        <f t="shared" si="77"/>
        <v>11784.062506999999</v>
      </c>
      <c r="Q244" s="5">
        <f t="shared" si="78"/>
        <v>11897.613713906123</v>
      </c>
      <c r="R244" s="5">
        <f t="shared" si="79"/>
        <v>0</v>
      </c>
      <c r="S244" s="5">
        <f t="shared" si="80"/>
        <v>38963.949630470262</v>
      </c>
      <c r="T244" s="5">
        <f t="shared" si="81"/>
        <v>789088.52</v>
      </c>
      <c r="U244" s="5">
        <f t="shared" si="82"/>
        <v>1126039.8201535144</v>
      </c>
      <c r="V244" s="5">
        <f t="shared" si="83"/>
        <v>224645.43181234802</v>
      </c>
      <c r="W244" s="5">
        <f t="shared" si="66"/>
        <v>1013733.9518123481</v>
      </c>
      <c r="X244" s="5">
        <f>VLOOKUP(A244,'Detail SFPR'!$A$5:$M$347,13,FALSE)</f>
        <v>0</v>
      </c>
      <c r="Y244" s="5">
        <f>VLOOKUP(A244,'Detail SFPR'!A:W,23,FALSE)</f>
        <v>48555.170950000007</v>
      </c>
      <c r="Z244" s="5">
        <f>VLOOKUP(A244,'Detail SFPR'!$A$5:$S$347,19,FALSE)</f>
        <v>0</v>
      </c>
      <c r="AA244" s="5">
        <f>VLOOKUP(A244,'Detail SFPR'!$A$5:$T$347,20,FALSE)</f>
        <v>74096.315287938793</v>
      </c>
      <c r="AB244" s="5">
        <f t="shared" si="84"/>
        <v>1136385.4380502868</v>
      </c>
      <c r="AC244" s="5">
        <v>0</v>
      </c>
      <c r="AD244" s="5">
        <v>0</v>
      </c>
      <c r="AE244" s="5">
        <f t="shared" si="67"/>
        <v>0</v>
      </c>
      <c r="AF244" s="5">
        <f t="shared" si="68"/>
        <v>1136385.4380502868</v>
      </c>
      <c r="AG244" s="5">
        <f t="shared" si="69"/>
        <v>626973.2559609717</v>
      </c>
      <c r="AH244">
        <v>0</v>
      </c>
      <c r="AI244" s="5">
        <f t="shared" si="70"/>
        <v>626973.2559609717</v>
      </c>
      <c r="AJ244" s="5">
        <f t="shared" si="71"/>
        <v>76877.352507000003</v>
      </c>
      <c r="AK244" s="5">
        <f t="shared" si="72"/>
        <v>81617.393713906116</v>
      </c>
      <c r="AL244" s="5">
        <f t="shared" si="73"/>
        <v>0</v>
      </c>
      <c r="AM244" s="5">
        <f t="shared" si="74"/>
        <v>228265.94963047025</v>
      </c>
      <c r="AN244" s="5">
        <f t="shared" si="75"/>
        <v>1013733.9518123481</v>
      </c>
      <c r="AO244" s="5">
        <f>VLOOKUP(A244,'Base Cost'!$A$5:$AF$348,32,FALSE)</f>
        <v>27645.45777519884</v>
      </c>
    </row>
    <row r="245" spans="1:41" x14ac:dyDescent="0.25">
      <c r="A245" t="s">
        <v>588</v>
      </c>
      <c r="B245" t="s">
        <v>1978</v>
      </c>
      <c r="C245" t="s">
        <v>590</v>
      </c>
      <c r="D245" s="12" t="s">
        <v>1088</v>
      </c>
      <c r="E245" s="5">
        <v>1891675.36</v>
      </c>
      <c r="F245" s="5">
        <v>424945.25</v>
      </c>
      <c r="G245" s="5">
        <v>97260.75</v>
      </c>
      <c r="H245" s="5">
        <v>631.11</v>
      </c>
      <c r="I245" s="5">
        <v>302526.62</v>
      </c>
      <c r="J245" s="5">
        <f>VLOOKUP(A245,'Detail SFPR'!$A$5:$E$347,5,FALSE)</f>
        <v>2667178.1102574295</v>
      </c>
      <c r="K245" s="5">
        <f>VLOOKUP(A245,'Detail SFPR'!$A$5:$F$347,6,FALSE)</f>
        <v>540332.37</v>
      </c>
      <c r="L245" s="5">
        <f>VLOOKUP(A245,'Detail SFPR'!$A$5:$G$347,7,FALSE)</f>
        <v>293069.3825709513</v>
      </c>
      <c r="M245" s="5">
        <f>VLOOKUP(A245,'Detail SFPR'!$A$5:$H$347,8,FALSE)</f>
        <v>722.05718708973211</v>
      </c>
      <c r="N245" s="5">
        <f>VLOOKUP(A245,'Detail SFPR'!$A$5:$I$347,9,FALSE)</f>
        <v>406625.36861478561</v>
      </c>
      <c r="O245" s="5">
        <f t="shared" si="76"/>
        <v>517027.68359662819</v>
      </c>
      <c r="P245" s="5">
        <f t="shared" si="77"/>
        <v>76928.59290399999</v>
      </c>
      <c r="Q245" s="5">
        <f t="shared" si="78"/>
        <v>130545.61533505323</v>
      </c>
      <c r="R245" s="5">
        <f t="shared" si="79"/>
        <v>60.634489632724389</v>
      </c>
      <c r="S245" s="5">
        <f t="shared" si="80"/>
        <v>69402.635701477557</v>
      </c>
      <c r="T245" s="5">
        <f t="shared" si="81"/>
        <v>2717039.0900000003</v>
      </c>
      <c r="U245" s="5">
        <f t="shared" si="82"/>
        <v>3907927.2886302564</v>
      </c>
      <c r="V245" s="5">
        <f t="shared" si="83"/>
        <v>793965.1620267916</v>
      </c>
      <c r="W245" s="5">
        <f t="shared" si="66"/>
        <v>3511004.2520267917</v>
      </c>
      <c r="X245" s="5">
        <f>VLOOKUP(A245,'Detail SFPR'!$A$5:$M$347,13,FALSE)</f>
        <v>0</v>
      </c>
      <c r="Y245" s="5">
        <f>VLOOKUP(A245,'Detail SFPR'!A:W,23,FALSE)</f>
        <v>200243.37515000001</v>
      </c>
      <c r="Z245" s="5">
        <f>VLOOKUP(A245,'Detail SFPR'!$A$5:$S$347,19,FALSE)</f>
        <v>0</v>
      </c>
      <c r="AA245" s="5">
        <f>VLOOKUP(A245,'Detail SFPR'!$A$5:$T$347,20,FALSE)</f>
        <v>305576.02762256173</v>
      </c>
      <c r="AB245" s="5">
        <f t="shared" si="84"/>
        <v>4016823.6547993538</v>
      </c>
      <c r="AC245" s="5">
        <v>0</v>
      </c>
      <c r="AD245" s="5">
        <v>0</v>
      </c>
      <c r="AE245" s="5">
        <f t="shared" si="67"/>
        <v>0</v>
      </c>
      <c r="AF245" s="5">
        <f t="shared" si="68"/>
        <v>4016823.6547993538</v>
      </c>
      <c r="AG245" s="5">
        <f t="shared" si="69"/>
        <v>2408703.0435966281</v>
      </c>
      <c r="AH245">
        <v>0</v>
      </c>
      <c r="AI245" s="5">
        <f t="shared" si="70"/>
        <v>2408703.0435966281</v>
      </c>
      <c r="AJ245" s="5">
        <f t="shared" si="71"/>
        <v>501873.84290399996</v>
      </c>
      <c r="AK245" s="5">
        <f t="shared" si="72"/>
        <v>227806.36533505324</v>
      </c>
      <c r="AL245" s="5">
        <f t="shared" si="73"/>
        <v>691.74448963272437</v>
      </c>
      <c r="AM245" s="5">
        <f t="shared" si="74"/>
        <v>371929.25570147752</v>
      </c>
      <c r="AN245" s="5">
        <f t="shared" si="75"/>
        <v>3511004.2520267917</v>
      </c>
      <c r="AO245" s="5">
        <f>VLOOKUP(A245,'Base Cost'!$A$5:$AF$348,32,FALSE)</f>
        <v>116262.06221861253</v>
      </c>
    </row>
    <row r="246" spans="1:41" x14ac:dyDescent="0.25">
      <c r="A246" t="s">
        <v>591</v>
      </c>
      <c r="B246" t="s">
        <v>1979</v>
      </c>
      <c r="C246" t="s">
        <v>555</v>
      </c>
      <c r="D246" s="12" t="s">
        <v>1088</v>
      </c>
      <c r="E246" s="5">
        <v>4010356.12</v>
      </c>
      <c r="F246" s="5">
        <v>708423.67</v>
      </c>
      <c r="G246" s="5">
        <v>333919.75</v>
      </c>
      <c r="H246" s="5">
        <v>3969.69</v>
      </c>
      <c r="I246" s="5">
        <v>364004.14</v>
      </c>
      <c r="J246" s="5">
        <f>VLOOKUP(A246,'Detail SFPR'!$A$5:$E$347,5,FALSE)</f>
        <v>5233738.6809510263</v>
      </c>
      <c r="K246" s="5">
        <f>VLOOKUP(A246,'Detail SFPR'!$A$5:$F$347,6,FALSE)</f>
        <v>900784.7</v>
      </c>
      <c r="L246" s="5">
        <f>VLOOKUP(A246,'Detail SFPR'!$A$5:$G$347,7,FALSE)</f>
        <v>333419.50645339477</v>
      </c>
      <c r="M246" s="5">
        <f>VLOOKUP(A246,'Detail SFPR'!$A$5:$H$347,8,FALSE)</f>
        <v>4541.7354957602693</v>
      </c>
      <c r="N246" s="5">
        <f>VLOOKUP(A246,'Detail SFPR'!$A$5:$I$347,9,FALSE)</f>
        <v>489257.17144826747</v>
      </c>
      <c r="O246" s="5">
        <f t="shared" si="76"/>
        <v>815629.15338604909</v>
      </c>
      <c r="P246" s="5">
        <f t="shared" si="77"/>
        <v>128247.09870099994</v>
      </c>
      <c r="Q246" s="5">
        <f t="shared" si="78"/>
        <v>-333.51237252170455</v>
      </c>
      <c r="R246" s="5">
        <f t="shared" si="79"/>
        <v>381.38273202337143</v>
      </c>
      <c r="S246" s="5">
        <f t="shared" si="80"/>
        <v>83506.196066559904</v>
      </c>
      <c r="T246" s="5">
        <f t="shared" si="81"/>
        <v>5420673.3700000001</v>
      </c>
      <c r="U246" s="5">
        <f t="shared" si="82"/>
        <v>6961741.7943484485</v>
      </c>
      <c r="V246" s="5">
        <f t="shared" si="83"/>
        <v>1027430.3185131106</v>
      </c>
      <c r="W246" s="5">
        <f t="shared" si="66"/>
        <v>6448103.6885131104</v>
      </c>
      <c r="X246" s="5">
        <f>VLOOKUP(A246,'Detail SFPR'!$A$5:$M$347,13,FALSE)</f>
        <v>0</v>
      </c>
      <c r="Y246" s="5">
        <f>VLOOKUP(A246,'Detail SFPR'!A:W,23,FALSE)</f>
        <v>412432.64075000002</v>
      </c>
      <c r="Z246" s="5">
        <f>VLOOKUP(A246,'Detail SFPR'!$A$5:$S$347,19,FALSE)</f>
        <v>0</v>
      </c>
      <c r="AA246" s="5">
        <f>VLOOKUP(A246,'Detail SFPR'!$A$5:$T$347,20,FALSE)</f>
        <v>629381.76070924092</v>
      </c>
      <c r="AB246" s="5">
        <f t="shared" si="84"/>
        <v>7489918.0899723517</v>
      </c>
      <c r="AC246" s="5">
        <v>0</v>
      </c>
      <c r="AD246" s="5">
        <v>0</v>
      </c>
      <c r="AE246" s="5">
        <f t="shared" si="67"/>
        <v>0</v>
      </c>
      <c r="AF246" s="5">
        <f t="shared" si="68"/>
        <v>7489918.0899723517</v>
      </c>
      <c r="AG246" s="5">
        <f t="shared" si="69"/>
        <v>4825985.2733860491</v>
      </c>
      <c r="AH246">
        <v>0</v>
      </c>
      <c r="AI246" s="5">
        <f t="shared" si="70"/>
        <v>4825985.2733860491</v>
      </c>
      <c r="AJ246" s="5">
        <f t="shared" si="71"/>
        <v>836670.76870100002</v>
      </c>
      <c r="AK246" s="5">
        <f t="shared" si="72"/>
        <v>333586.23762747832</v>
      </c>
      <c r="AL246" s="5">
        <f t="shared" si="73"/>
        <v>4351.0727320233718</v>
      </c>
      <c r="AM246" s="5">
        <f t="shared" si="74"/>
        <v>447510.33606655989</v>
      </c>
      <c r="AN246" s="5">
        <f t="shared" si="75"/>
        <v>6448103.6885131104</v>
      </c>
      <c r="AO246" s="5">
        <f>VLOOKUP(A246,'Base Cost'!$A$5:$AF$348,32,FALSE)</f>
        <v>244498.16760640795</v>
      </c>
    </row>
    <row r="247" spans="1:41" x14ac:dyDescent="0.25">
      <c r="A247" t="s">
        <v>593</v>
      </c>
      <c r="B247" t="s">
        <v>594</v>
      </c>
      <c r="C247" t="s">
        <v>108</v>
      </c>
      <c r="D247" s="12" t="s">
        <v>1088</v>
      </c>
      <c r="E247" s="5">
        <v>676239.8</v>
      </c>
      <c r="F247" s="5">
        <v>10185.67</v>
      </c>
      <c r="G247" s="5">
        <v>72805.89</v>
      </c>
      <c r="H247" s="5">
        <v>2717.74</v>
      </c>
      <c r="I247" s="5">
        <v>0</v>
      </c>
      <c r="J247" s="5">
        <f>VLOOKUP(A247,'Detail SFPR'!$A$5:$E$347,5,FALSE)</f>
        <v>832961.89219985879</v>
      </c>
      <c r="K247" s="5">
        <f>VLOOKUP(A247,'Detail SFPR'!$A$5:$F$347,6,FALSE)</f>
        <v>12952.119999999999</v>
      </c>
      <c r="L247" s="5">
        <f>VLOOKUP(A247,'Detail SFPR'!$A$5:$G$347,7,FALSE)</f>
        <v>114441.14624472607</v>
      </c>
      <c r="M247" s="5">
        <f>VLOOKUP(A247,'Detail SFPR'!$A$5:$H$347,8,FALSE)</f>
        <v>3109.965208064325</v>
      </c>
      <c r="N247" s="5">
        <f>VLOOKUP(A247,'Detail SFPR'!$A$5:$I$347,9,FALSE)</f>
        <v>0</v>
      </c>
      <c r="O247" s="5">
        <f t="shared" si="76"/>
        <v>104486.61886964581</v>
      </c>
      <c r="P247" s="5">
        <f t="shared" si="77"/>
        <v>1844.3922149999992</v>
      </c>
      <c r="Q247" s="5">
        <f t="shared" si="78"/>
        <v>27758.225338358869</v>
      </c>
      <c r="R247" s="5">
        <f t="shared" si="79"/>
        <v>261.49654621648563</v>
      </c>
      <c r="S247" s="5">
        <f t="shared" si="80"/>
        <v>0</v>
      </c>
      <c r="T247" s="5">
        <f t="shared" si="81"/>
        <v>761949.10000000009</v>
      </c>
      <c r="U247" s="5">
        <f t="shared" si="82"/>
        <v>963465.12365264911</v>
      </c>
      <c r="V247" s="5">
        <f t="shared" si="83"/>
        <v>134350.73296922116</v>
      </c>
      <c r="W247" s="5">
        <f t="shared" si="66"/>
        <v>896299.83296922129</v>
      </c>
      <c r="X247" s="5">
        <f>VLOOKUP(A247,'Detail SFPR'!$A$5:$M$347,13,FALSE)</f>
        <v>0</v>
      </c>
      <c r="Y247" s="5">
        <f>VLOOKUP(A247,'Detail SFPR'!A:W,23,FALSE)</f>
        <v>64194.305500000002</v>
      </c>
      <c r="Z247" s="5">
        <f>VLOOKUP(A247,'Detail SFPR'!$A$5:$S$347,19,FALSE)</f>
        <v>0</v>
      </c>
      <c r="AA247" s="5">
        <f>VLOOKUP(A247,'Detail SFPR'!$A$5:$T$347,20,FALSE)</f>
        <v>97961.996775098625</v>
      </c>
      <c r="AB247" s="5">
        <f t="shared" si="84"/>
        <v>1058456.1352443199</v>
      </c>
      <c r="AC247" s="5">
        <v>0</v>
      </c>
      <c r="AD247" s="5">
        <v>0</v>
      </c>
      <c r="AE247" s="5">
        <f t="shared" si="67"/>
        <v>0</v>
      </c>
      <c r="AF247" s="5">
        <f t="shared" si="68"/>
        <v>1058456.1352443199</v>
      </c>
      <c r="AG247" s="5">
        <f t="shared" si="69"/>
        <v>780726.4188696458</v>
      </c>
      <c r="AH247">
        <v>0</v>
      </c>
      <c r="AI247" s="5">
        <f t="shared" si="70"/>
        <v>780726.4188696458</v>
      </c>
      <c r="AJ247" s="5">
        <f t="shared" si="71"/>
        <v>12030.062215</v>
      </c>
      <c r="AK247" s="5">
        <f t="shared" si="72"/>
        <v>100564.11533835887</v>
      </c>
      <c r="AL247" s="5">
        <f t="shared" si="73"/>
        <v>2979.2365462164853</v>
      </c>
      <c r="AM247" s="5">
        <f t="shared" si="74"/>
        <v>0</v>
      </c>
      <c r="AN247" s="5">
        <f t="shared" si="75"/>
        <v>896299.83296922129</v>
      </c>
      <c r="AO247" s="5">
        <f>VLOOKUP(A247,'Base Cost'!$A$5:$AF$348,32,FALSE)</f>
        <v>38682.886137624431</v>
      </c>
    </row>
    <row r="248" spans="1:41" x14ac:dyDescent="0.25">
      <c r="A248" t="s">
        <v>596</v>
      </c>
      <c r="B248" t="s">
        <v>1980</v>
      </c>
      <c r="C248" t="s">
        <v>68</v>
      </c>
      <c r="D248" s="12" t="s">
        <v>1088</v>
      </c>
      <c r="E248" s="5">
        <v>1608582.09</v>
      </c>
      <c r="F248" s="5">
        <v>166254.42000000001</v>
      </c>
      <c r="G248" s="5">
        <v>185021.65</v>
      </c>
      <c r="H248" s="5">
        <v>0</v>
      </c>
      <c r="I248" s="5">
        <v>0</v>
      </c>
      <c r="J248" s="5">
        <f>VLOOKUP(A248,'Detail SFPR'!$A$5:$E$347,5,FALSE)</f>
        <v>2029220.332935292</v>
      </c>
      <c r="K248" s="5">
        <f>VLOOKUP(A248,'Detail SFPR'!$A$5:$F$347,6,FALSE)</f>
        <v>211400.15</v>
      </c>
      <c r="L248" s="5">
        <f>VLOOKUP(A248,'Detail SFPR'!$A$5:$G$347,7,FALSE)</f>
        <v>220299.44639022829</v>
      </c>
      <c r="M248" s="5">
        <f>VLOOKUP(A248,'Detail SFPR'!$A$5:$H$347,8,FALSE)</f>
        <v>0</v>
      </c>
      <c r="N248" s="5">
        <f>VLOOKUP(A248,'Detail SFPR'!$A$5:$I$347,9,FALSE)</f>
        <v>0</v>
      </c>
      <c r="O248" s="5">
        <f t="shared" si="76"/>
        <v>280439.51656495914</v>
      </c>
      <c r="P248" s="5">
        <f t="shared" si="77"/>
        <v>30098.658190999984</v>
      </c>
      <c r="Q248" s="5">
        <f t="shared" si="78"/>
        <v>23519.706853365202</v>
      </c>
      <c r="R248" s="5">
        <f t="shared" si="79"/>
        <v>0</v>
      </c>
      <c r="S248" s="5">
        <f t="shared" si="80"/>
        <v>0</v>
      </c>
      <c r="T248" s="5">
        <f t="shared" si="81"/>
        <v>1959858.16</v>
      </c>
      <c r="U248" s="5">
        <f t="shared" si="82"/>
        <v>2460919.9293255205</v>
      </c>
      <c r="V248" s="5">
        <f t="shared" si="83"/>
        <v>334057.88160932431</v>
      </c>
      <c r="W248" s="5">
        <f t="shared" si="66"/>
        <v>2293916.041609324</v>
      </c>
      <c r="X248" s="5">
        <f>VLOOKUP(A248,'Detail SFPR'!$A$5:$M$347,13,FALSE)</f>
        <v>263904.72000000003</v>
      </c>
      <c r="Y248" s="5">
        <f>VLOOKUP(A248,'Detail SFPR'!A:W,23,FALSE)</f>
        <v>161421.7046</v>
      </c>
      <c r="Z248" s="5">
        <f>VLOOKUP(A248,'Detail SFPR'!$A$5:$S$347,19,FALSE)</f>
        <v>0</v>
      </c>
      <c r="AA248" s="5">
        <f>VLOOKUP(A248,'Detail SFPR'!$A$5:$T$347,20,FALSE)</f>
        <v>246333.2593489328</v>
      </c>
      <c r="AB248" s="5">
        <f t="shared" si="84"/>
        <v>2965575.7255582567</v>
      </c>
      <c r="AC248" s="5">
        <v>0</v>
      </c>
      <c r="AD248" s="5">
        <v>0</v>
      </c>
      <c r="AE248" s="5">
        <f t="shared" si="67"/>
        <v>0</v>
      </c>
      <c r="AF248" s="5">
        <f t="shared" si="68"/>
        <v>2965575.7255582567</v>
      </c>
      <c r="AG248" s="5">
        <f t="shared" si="69"/>
        <v>1889021.6065649593</v>
      </c>
      <c r="AH248">
        <v>0</v>
      </c>
      <c r="AI248" s="5">
        <f t="shared" si="70"/>
        <v>1889021.6065649593</v>
      </c>
      <c r="AJ248" s="5">
        <f t="shared" si="71"/>
        <v>196353.07819100001</v>
      </c>
      <c r="AK248" s="5">
        <f t="shared" si="72"/>
        <v>208541.3568533652</v>
      </c>
      <c r="AL248" s="5">
        <f t="shared" si="73"/>
        <v>0</v>
      </c>
      <c r="AM248" s="5">
        <f t="shared" si="74"/>
        <v>0</v>
      </c>
      <c r="AN248" s="5">
        <f t="shared" si="75"/>
        <v>2293916.0416093245</v>
      </c>
      <c r="AO248" s="5">
        <f>VLOOKUP(A248,'Base Cost'!$A$5:$AF$348,32,FALSE)</f>
        <v>96609.152267055659</v>
      </c>
    </row>
    <row r="249" spans="1:41" x14ac:dyDescent="0.25">
      <c r="A249" t="s">
        <v>598</v>
      </c>
      <c r="B249" t="s">
        <v>599</v>
      </c>
      <c r="C249" t="s">
        <v>111</v>
      </c>
      <c r="D249" s="12" t="s">
        <v>1088</v>
      </c>
      <c r="E249" s="5">
        <v>961001.03</v>
      </c>
      <c r="F249" s="5">
        <v>103108.76</v>
      </c>
      <c r="G249" s="5">
        <v>102469.91</v>
      </c>
      <c r="H249" s="5">
        <v>0</v>
      </c>
      <c r="I249" s="5">
        <v>0</v>
      </c>
      <c r="J249" s="5">
        <f>VLOOKUP(A249,'Detail SFPR'!$A$5:$E$347,5,FALSE)</f>
        <v>1247946.9256998047</v>
      </c>
      <c r="K249" s="5">
        <f>VLOOKUP(A249,'Detail SFPR'!$A$5:$F$347,6,FALSE)</f>
        <v>131109.40000000002</v>
      </c>
      <c r="L249" s="5">
        <f>VLOOKUP(A249,'Detail SFPR'!$A$5:$G$347,7,FALSE)</f>
        <v>174161.70107222223</v>
      </c>
      <c r="M249" s="5">
        <f>VLOOKUP(A249,'Detail SFPR'!$A$5:$H$347,8,FALSE)</f>
        <v>0</v>
      </c>
      <c r="N249" s="5">
        <f>VLOOKUP(A249,'Detail SFPR'!$A$5:$I$347,9,FALSE)</f>
        <v>0</v>
      </c>
      <c r="O249" s="5">
        <f t="shared" si="76"/>
        <v>191306.82866305974</v>
      </c>
      <c r="P249" s="5">
        <f t="shared" si="77"/>
        <v>18668.026688000016</v>
      </c>
      <c r="Q249" s="5">
        <f t="shared" si="78"/>
        <v>47796.917107850561</v>
      </c>
      <c r="R249" s="5">
        <f t="shared" si="79"/>
        <v>0</v>
      </c>
      <c r="S249" s="5">
        <f t="shared" si="80"/>
        <v>0</v>
      </c>
      <c r="T249" s="5">
        <f t="shared" si="81"/>
        <v>1166579.7</v>
      </c>
      <c r="U249" s="5">
        <f t="shared" si="82"/>
        <v>1553218.0267720271</v>
      </c>
      <c r="V249" s="5">
        <f t="shared" si="83"/>
        <v>257771.7724589103</v>
      </c>
      <c r="W249" s="5">
        <f t="shared" si="66"/>
        <v>1424351.4724589102</v>
      </c>
      <c r="X249" s="5">
        <f>VLOOKUP(A249,'Detail SFPR'!$A$5:$M$347,13,FALSE)</f>
        <v>0</v>
      </c>
      <c r="Y249" s="5">
        <f>VLOOKUP(A249,'Detail SFPR'!A:W,23,FALSE)</f>
        <v>96573.075949999999</v>
      </c>
      <c r="Z249" s="5">
        <f>VLOOKUP(A249,'Detail SFPR'!$A$5:$S$347,19,FALSE)</f>
        <v>0</v>
      </c>
      <c r="AA249" s="5">
        <f>VLOOKUP(A249,'Detail SFPR'!$A$5:$T$347,20,FALSE)</f>
        <v>147372.75029442064</v>
      </c>
      <c r="AB249" s="5">
        <f t="shared" si="84"/>
        <v>1668297.2987033308</v>
      </c>
      <c r="AC249" s="5">
        <v>0</v>
      </c>
      <c r="AD249" s="5">
        <v>0</v>
      </c>
      <c r="AE249" s="5">
        <f t="shared" si="67"/>
        <v>0</v>
      </c>
      <c r="AF249" s="5">
        <f t="shared" si="68"/>
        <v>1668297.2987033308</v>
      </c>
      <c r="AG249" s="5">
        <f t="shared" si="69"/>
        <v>1152307.8586630598</v>
      </c>
      <c r="AH249">
        <v>0</v>
      </c>
      <c r="AI249" s="5">
        <f t="shared" si="70"/>
        <v>1152307.8586630598</v>
      </c>
      <c r="AJ249" s="5">
        <f t="shared" si="71"/>
        <v>121776.78668800001</v>
      </c>
      <c r="AK249" s="5">
        <f t="shared" si="72"/>
        <v>150266.82710785058</v>
      </c>
      <c r="AL249" s="5">
        <f t="shared" si="73"/>
        <v>0</v>
      </c>
      <c r="AM249" s="5">
        <f t="shared" si="74"/>
        <v>0</v>
      </c>
      <c r="AN249" s="5">
        <f t="shared" si="75"/>
        <v>1424351.4724589102</v>
      </c>
      <c r="AO249" s="5">
        <f>VLOOKUP(A249,'Base Cost'!$A$5:$AF$348,32,FALSE)</f>
        <v>57329.360150309469</v>
      </c>
    </row>
    <row r="250" spans="1:41" x14ac:dyDescent="0.25">
      <c r="A250" t="s">
        <v>600</v>
      </c>
      <c r="B250" t="s">
        <v>1981</v>
      </c>
      <c r="C250" t="s">
        <v>68</v>
      </c>
      <c r="D250" s="12" t="s">
        <v>1088</v>
      </c>
      <c r="E250" s="5">
        <v>1995401.41</v>
      </c>
      <c r="F250" s="5">
        <v>220326.27</v>
      </c>
      <c r="G250" s="5">
        <v>236869.16</v>
      </c>
      <c r="H250" s="5">
        <v>0</v>
      </c>
      <c r="I250" s="5">
        <v>0</v>
      </c>
      <c r="J250" s="5">
        <f>VLOOKUP(A250,'Detail SFPR'!$A$5:$E$347,5,FALSE)</f>
        <v>2526784.5097754062</v>
      </c>
      <c r="K250" s="5">
        <f>VLOOKUP(A250,'Detail SFPR'!$A$5:$F$347,6,FALSE)</f>
        <v>280155.31</v>
      </c>
      <c r="L250" s="5">
        <f>VLOOKUP(A250,'Detail SFPR'!$A$5:$G$347,7,FALSE)</f>
        <v>340663.12679264951</v>
      </c>
      <c r="M250" s="5">
        <f>VLOOKUP(A250,'Detail SFPR'!$A$5:$H$347,8,FALSE)</f>
        <v>0</v>
      </c>
      <c r="N250" s="5">
        <f>VLOOKUP(A250,'Detail SFPR'!$A$5:$I$347,9,FALSE)</f>
        <v>0</v>
      </c>
      <c r="O250" s="5">
        <f t="shared" si="76"/>
        <v>354273.11262026336</v>
      </c>
      <c r="P250" s="5">
        <f t="shared" si="77"/>
        <v>39888.020968000004</v>
      </c>
      <c r="Q250" s="5">
        <f t="shared" si="78"/>
        <v>69199.437660659416</v>
      </c>
      <c r="R250" s="5">
        <f t="shared" si="79"/>
        <v>0</v>
      </c>
      <c r="S250" s="5">
        <f t="shared" si="80"/>
        <v>0</v>
      </c>
      <c r="T250" s="5">
        <f t="shared" si="81"/>
        <v>2452596.84</v>
      </c>
      <c r="U250" s="5">
        <f t="shared" si="82"/>
        <v>3147602.946568056</v>
      </c>
      <c r="V250" s="5">
        <f t="shared" si="83"/>
        <v>463360.57124892279</v>
      </c>
      <c r="W250" s="5">
        <f t="shared" si="66"/>
        <v>2915957.4112489228</v>
      </c>
      <c r="X250" s="5">
        <f>VLOOKUP(A250,'Detail SFPR'!$A$5:$M$347,13,FALSE)</f>
        <v>129616.92</v>
      </c>
      <c r="Y250" s="5">
        <f>VLOOKUP(A250,'Detail SFPR'!A:W,23,FALSE)</f>
        <v>201414.15125</v>
      </c>
      <c r="Z250" s="5">
        <f>VLOOKUP(A250,'Detail SFPR'!$A$5:$S$347,19,FALSE)</f>
        <v>0</v>
      </c>
      <c r="AA250" s="5">
        <f>VLOOKUP(A250,'Detail SFPR'!$A$5:$T$347,20,FALSE)</f>
        <v>307362.65906345425</v>
      </c>
      <c r="AB250" s="5">
        <f t="shared" si="84"/>
        <v>3554351.1415623771</v>
      </c>
      <c r="AC250" s="5">
        <v>0</v>
      </c>
      <c r="AD250" s="5">
        <v>0</v>
      </c>
      <c r="AE250" s="5">
        <f t="shared" si="67"/>
        <v>0</v>
      </c>
      <c r="AF250" s="5">
        <f t="shared" si="68"/>
        <v>3554351.1415623771</v>
      </c>
      <c r="AG250" s="5">
        <f t="shared" si="69"/>
        <v>2349674.5226202635</v>
      </c>
      <c r="AH250">
        <v>0</v>
      </c>
      <c r="AI250" s="5">
        <f t="shared" si="70"/>
        <v>2349674.5226202635</v>
      </c>
      <c r="AJ250" s="5">
        <f t="shared" si="71"/>
        <v>260214.29096799999</v>
      </c>
      <c r="AK250" s="5">
        <f t="shared" si="72"/>
        <v>306068.5976606594</v>
      </c>
      <c r="AL250" s="5">
        <f t="shared" si="73"/>
        <v>0</v>
      </c>
      <c r="AM250" s="5">
        <f t="shared" si="74"/>
        <v>0</v>
      </c>
      <c r="AN250" s="5">
        <f t="shared" si="75"/>
        <v>2915957.4112489228</v>
      </c>
      <c r="AO250" s="5">
        <f>VLOOKUP(A250,'Base Cost'!$A$5:$AF$348,32,FALSE)</f>
        <v>120414.31091401585</v>
      </c>
    </row>
    <row r="251" spans="1:41" x14ac:dyDescent="0.25">
      <c r="A251" t="s">
        <v>602</v>
      </c>
      <c r="B251" t="s">
        <v>603</v>
      </c>
      <c r="C251" t="s">
        <v>75</v>
      </c>
      <c r="D251" s="12" t="s">
        <v>1088</v>
      </c>
      <c r="E251" s="5">
        <v>3683367.62</v>
      </c>
      <c r="F251" s="5">
        <v>167096.31</v>
      </c>
      <c r="G251" s="5">
        <v>34773.1</v>
      </c>
      <c r="H251" s="5">
        <v>4544</v>
      </c>
      <c r="I251" s="5">
        <v>0</v>
      </c>
      <c r="J251" s="5">
        <f>VLOOKUP(A251,'Detail SFPR'!$A$5:$E$347,5,FALSE)</f>
        <v>4935962.0272065094</v>
      </c>
      <c r="K251" s="5">
        <f>VLOOKUP(A251,'Detail SFPR'!$A$5:$F$347,6,FALSE)</f>
        <v>212475.45</v>
      </c>
      <c r="L251" s="5">
        <f>VLOOKUP(A251,'Detail SFPR'!$A$5:$G$347,7,FALSE)</f>
        <v>2877.3331754238325</v>
      </c>
      <c r="M251" s="5">
        <f>VLOOKUP(A251,'Detail SFPR'!$A$5:$H$347,8,FALSE)</f>
        <v>5198.8075880000006</v>
      </c>
      <c r="N251" s="5">
        <f>VLOOKUP(A251,'Detail SFPR'!$A$5:$I$347,9,FALSE)</f>
        <v>0</v>
      </c>
      <c r="O251" s="5">
        <f t="shared" si="76"/>
        <v>835104.69128457969</v>
      </c>
      <c r="P251" s="5">
        <f t="shared" si="77"/>
        <v>30254.272638000006</v>
      </c>
      <c r="Q251" s="5">
        <f t="shared" si="78"/>
        <v>-21264.907741944928</v>
      </c>
      <c r="R251" s="5">
        <f t="shared" si="79"/>
        <v>436.56021891960035</v>
      </c>
      <c r="S251" s="5">
        <f t="shared" si="80"/>
        <v>0</v>
      </c>
      <c r="T251" s="5">
        <f t="shared" si="81"/>
        <v>3889781.0300000003</v>
      </c>
      <c r="U251" s="5">
        <f t="shared" si="82"/>
        <v>5156513.617969933</v>
      </c>
      <c r="V251" s="5">
        <f t="shared" si="83"/>
        <v>844530.61639955442</v>
      </c>
      <c r="W251" s="5">
        <f t="shared" si="66"/>
        <v>4734311.6463995548</v>
      </c>
      <c r="X251" s="5">
        <f>VLOOKUP(A251,'Detail SFPR'!$A$5:$M$347,13,FALSE)</f>
        <v>0</v>
      </c>
      <c r="Y251" s="5">
        <f>VLOOKUP(A251,'Detail SFPR'!A:W,23,FALSE)</f>
        <v>389382.93874999997</v>
      </c>
      <c r="Z251" s="5">
        <f>VLOOKUP(A251,'Detail SFPR'!$A$5:$S$347,19,FALSE)</f>
        <v>0</v>
      </c>
      <c r="AA251" s="5">
        <f>VLOOKUP(A251,'Detail SFPR'!$A$5:$T$347,20,FALSE)</f>
        <v>594207.38168288034</v>
      </c>
      <c r="AB251" s="5">
        <f t="shared" si="84"/>
        <v>5717901.9668324348</v>
      </c>
      <c r="AC251" s="5">
        <v>0</v>
      </c>
      <c r="AD251" s="5">
        <v>0</v>
      </c>
      <c r="AE251" s="5">
        <f t="shared" si="67"/>
        <v>0</v>
      </c>
      <c r="AF251" s="5">
        <f t="shared" si="68"/>
        <v>5717901.9668324348</v>
      </c>
      <c r="AG251" s="5">
        <f t="shared" si="69"/>
        <v>4518472.3112845793</v>
      </c>
      <c r="AH251">
        <v>0</v>
      </c>
      <c r="AI251" s="5">
        <f t="shared" si="70"/>
        <v>4518472.3112845793</v>
      </c>
      <c r="AJ251" s="5">
        <f t="shared" si="71"/>
        <v>197350.58263799999</v>
      </c>
      <c r="AK251" s="5">
        <f t="shared" si="72"/>
        <v>13508.192258055071</v>
      </c>
      <c r="AL251" s="5">
        <f t="shared" si="73"/>
        <v>4980.5602189196006</v>
      </c>
      <c r="AM251" s="5">
        <f t="shared" si="74"/>
        <v>0</v>
      </c>
      <c r="AN251" s="5">
        <f t="shared" si="75"/>
        <v>4734311.6463995548</v>
      </c>
      <c r="AO251" s="5">
        <f>VLOOKUP(A251,'Base Cost'!$A$5:$AF$348,32,FALSE)</f>
        <v>229163.45215783702</v>
      </c>
    </row>
    <row r="252" spans="1:41" x14ac:dyDescent="0.25">
      <c r="A252" t="s">
        <v>604</v>
      </c>
      <c r="B252" t="s">
        <v>1982</v>
      </c>
      <c r="C252" t="s">
        <v>93</v>
      </c>
      <c r="D252" s="12" t="s">
        <v>1088</v>
      </c>
      <c r="E252" s="5">
        <v>487365.63</v>
      </c>
      <c r="F252" s="5">
        <v>11376.76</v>
      </c>
      <c r="G252" s="5">
        <v>70960.88</v>
      </c>
      <c r="H252" s="5">
        <v>0</v>
      </c>
      <c r="I252" s="5">
        <v>0</v>
      </c>
      <c r="J252" s="5">
        <f>VLOOKUP(A252,'Detail SFPR'!$A$5:$E$347,5,FALSE)</f>
        <v>642248.30923172832</v>
      </c>
      <c r="K252" s="5">
        <f>VLOOKUP(A252,'Detail SFPR'!$A$5:$F$347,6,FALSE)</f>
        <v>14465.91</v>
      </c>
      <c r="L252" s="5">
        <f>VLOOKUP(A252,'Detail SFPR'!$A$5:$G$347,7,FALSE)</f>
        <v>90029.210388888911</v>
      </c>
      <c r="M252" s="5">
        <f>VLOOKUP(A252,'Detail SFPR'!$A$5:$H$347,8,FALSE)</f>
        <v>0</v>
      </c>
      <c r="N252" s="5">
        <f>VLOOKUP(A252,'Detail SFPR'!$A$5:$I$347,9,FALSE)</f>
        <v>0</v>
      </c>
      <c r="O252" s="5">
        <f t="shared" si="76"/>
        <v>103260.28224379326</v>
      </c>
      <c r="P252" s="5">
        <f t="shared" si="77"/>
        <v>2059.5363049999996</v>
      </c>
      <c r="Q252" s="5">
        <f t="shared" si="78"/>
        <v>12712.855870272233</v>
      </c>
      <c r="R252" s="5">
        <f t="shared" si="79"/>
        <v>0</v>
      </c>
      <c r="S252" s="5">
        <f t="shared" si="80"/>
        <v>0</v>
      </c>
      <c r="T252" s="5">
        <f t="shared" si="81"/>
        <v>569703.27</v>
      </c>
      <c r="U252" s="5">
        <f t="shared" si="82"/>
        <v>746743.4296206173</v>
      </c>
      <c r="V252" s="5">
        <f t="shared" si="83"/>
        <v>118032.6744190655</v>
      </c>
      <c r="W252" s="5">
        <f t="shared" si="66"/>
        <v>687735.94441906549</v>
      </c>
      <c r="X252" s="5">
        <f>VLOOKUP(A252,'Detail SFPR'!$A$5:$M$347,13,FALSE)</f>
        <v>0</v>
      </c>
      <c r="Y252" s="5">
        <f>VLOOKUP(A252,'Detail SFPR'!A:W,23,FALSE)</f>
        <v>49921.410500000005</v>
      </c>
      <c r="Z252" s="5">
        <f>VLOOKUP(A252,'Detail SFPR'!$A$5:$S$347,19,FALSE)</f>
        <v>0</v>
      </c>
      <c r="AA252" s="5">
        <f>VLOOKUP(A252,'Detail SFPR'!$A$5:$T$347,20,FALSE)</f>
        <v>76181.228479983707</v>
      </c>
      <c r="AB252" s="5">
        <f t="shared" si="84"/>
        <v>813838.58339904924</v>
      </c>
      <c r="AC252" s="5">
        <v>0</v>
      </c>
      <c r="AD252" s="5">
        <v>0</v>
      </c>
      <c r="AE252" s="5">
        <f t="shared" si="67"/>
        <v>0</v>
      </c>
      <c r="AF252" s="5">
        <f t="shared" si="68"/>
        <v>813838.58339904924</v>
      </c>
      <c r="AG252" s="5">
        <f t="shared" si="69"/>
        <v>590625.91224379325</v>
      </c>
      <c r="AI252" s="5">
        <f t="shared" si="70"/>
        <v>590625.91224379325</v>
      </c>
      <c r="AJ252" s="5">
        <f t="shared" si="71"/>
        <v>13436.296305</v>
      </c>
      <c r="AK252" s="5">
        <f t="shared" si="72"/>
        <v>83673.735870272241</v>
      </c>
      <c r="AL252" s="5">
        <f t="shared" si="73"/>
        <v>0</v>
      </c>
      <c r="AM252" s="5">
        <f t="shared" si="74"/>
        <v>0</v>
      </c>
      <c r="AN252" s="5">
        <f t="shared" si="75"/>
        <v>687735.94441906549</v>
      </c>
      <c r="AO252" s="5">
        <f>VLOOKUP(A252,'Base Cost'!$A$5:$AF$348,32,FALSE)</f>
        <v>29515.150133040788</v>
      </c>
    </row>
    <row r="253" spans="1:41" x14ac:dyDescent="0.25">
      <c r="A253" t="s">
        <v>1983</v>
      </c>
      <c r="B253" t="s">
        <v>1984</v>
      </c>
      <c r="C253" t="s">
        <v>324</v>
      </c>
      <c r="D253" s="12" t="s">
        <v>2051</v>
      </c>
      <c r="E253" s="5">
        <v>832926.94</v>
      </c>
      <c r="F253" s="5">
        <v>110640.53</v>
      </c>
      <c r="G253" s="5">
        <v>42845.93</v>
      </c>
      <c r="H253" s="5">
        <v>0</v>
      </c>
      <c r="I253" s="5">
        <v>21621.34</v>
      </c>
      <c r="J253" s="5">
        <f>VLOOKUP(A253,'Detail SFPR'!$A$5:$E$347,5,FALSE)</f>
        <v>1095730.8581142933</v>
      </c>
      <c r="K253" s="5">
        <f>VLOOKUP(A253,'Detail SFPR'!$A$5:$F$347,6,FALSE)</f>
        <v>140684.25</v>
      </c>
      <c r="L253" s="5">
        <f>VLOOKUP(A253,'Detail SFPR'!$A$5:$G$347,7,FALSE)</f>
        <v>23759.904922580165</v>
      </c>
      <c r="M253" s="5">
        <f>VLOOKUP(A253,'Detail SFPR'!$A$5:$H$347,8,FALSE)</f>
        <v>0</v>
      </c>
      <c r="N253" s="5">
        <f>VLOOKUP(A253,'Detail SFPR'!$A$5:$I$347,9,FALSE)</f>
        <v>26776.016086754709</v>
      </c>
      <c r="O253" s="5">
        <f t="shared" si="76"/>
        <v>175211.37220679937</v>
      </c>
      <c r="P253" s="5">
        <f t="shared" si="77"/>
        <v>20030.148123999999</v>
      </c>
      <c r="Q253" s="5">
        <f t="shared" si="78"/>
        <v>-12724.652919115804</v>
      </c>
      <c r="R253" s="5">
        <f t="shared" si="79"/>
        <v>0</v>
      </c>
      <c r="S253" s="5">
        <f t="shared" si="80"/>
        <v>3436.6225470393642</v>
      </c>
      <c r="T253" s="5">
        <f t="shared" si="81"/>
        <v>1008034.74</v>
      </c>
      <c r="U253" s="5">
        <f t="shared" si="82"/>
        <v>1286951.029123628</v>
      </c>
      <c r="V253" s="5">
        <f t="shared" si="83"/>
        <v>185953.4899587229</v>
      </c>
      <c r="W253" s="5">
        <f t="shared" si="66"/>
        <v>1193988.2299587228</v>
      </c>
      <c r="X253" s="5">
        <f>VLOOKUP(A253,'Detail SFPR'!$A$5:$M$347,13,FALSE)</f>
        <v>0</v>
      </c>
      <c r="Y253" s="5">
        <f>VLOOKUP(A253,'Detail SFPR'!A:W,23,FALSE)</f>
        <v>0</v>
      </c>
      <c r="Z253" s="5">
        <f>VLOOKUP(A253,'Detail SFPR'!$A$5:$S$347,19,FALSE)</f>
        <v>0</v>
      </c>
      <c r="AA253" s="5">
        <f>VLOOKUP(A253,'Detail SFPR'!$A$5:$T$347,20,FALSE)</f>
        <v>137260.47192588827</v>
      </c>
      <c r="AB253" s="5">
        <f t="shared" si="84"/>
        <v>1331248.701884611</v>
      </c>
      <c r="AC253" s="5">
        <v>0</v>
      </c>
      <c r="AD253" s="5">
        <v>0</v>
      </c>
      <c r="AE253" s="5">
        <f t="shared" si="67"/>
        <v>0</v>
      </c>
      <c r="AF253" s="5">
        <f t="shared" si="68"/>
        <v>1331248.701884611</v>
      </c>
      <c r="AG253" s="5">
        <f t="shared" si="69"/>
        <v>1008138.3122067993</v>
      </c>
      <c r="AH253">
        <v>0</v>
      </c>
      <c r="AI253" s="5">
        <f t="shared" si="70"/>
        <v>1008138.3122067993</v>
      </c>
      <c r="AJ253" s="5">
        <f t="shared" si="71"/>
        <v>130670.678124</v>
      </c>
      <c r="AK253" s="5">
        <f t="shared" si="72"/>
        <v>30121.277080884196</v>
      </c>
      <c r="AL253" s="5">
        <f t="shared" si="73"/>
        <v>0</v>
      </c>
      <c r="AM253" s="5">
        <f t="shared" si="74"/>
        <v>25057.962547039366</v>
      </c>
      <c r="AN253" s="5">
        <f t="shared" si="75"/>
        <v>1193988.2299587228</v>
      </c>
      <c r="AO253" s="5">
        <f>VLOOKUP(A253,'Base Cost'!$A$5:$AF$348,32,FALSE)</f>
        <v>53204.603708456387</v>
      </c>
    </row>
    <row r="254" spans="1:41" x14ac:dyDescent="0.25">
      <c r="A254" t="s">
        <v>606</v>
      </c>
      <c r="B254" t="s">
        <v>607</v>
      </c>
      <c r="C254" t="s">
        <v>75</v>
      </c>
      <c r="D254" s="12" t="s">
        <v>1088</v>
      </c>
      <c r="E254" s="5">
        <v>5912602.79</v>
      </c>
      <c r="F254" s="5">
        <v>578039.62</v>
      </c>
      <c r="G254" s="5">
        <v>582201.25</v>
      </c>
      <c r="H254" s="5">
        <v>193992.48</v>
      </c>
      <c r="I254" s="5">
        <v>0</v>
      </c>
      <c r="J254" s="5">
        <f>VLOOKUP(A254,'Detail SFPR'!$A$5:$E$347,5,FALSE)</f>
        <v>7840354.0753644854</v>
      </c>
      <c r="K254" s="5">
        <f>VLOOKUP(A254,'Detail SFPR'!$A$5:$F$347,6,FALSE)</f>
        <v>735007.06652992882</v>
      </c>
      <c r="L254" s="5">
        <f>VLOOKUP(A254,'Detail SFPR'!$A$5:$G$347,7,FALSE)</f>
        <v>1111064.6597545734</v>
      </c>
      <c r="M254" s="5">
        <f>VLOOKUP(A254,'Detail SFPR'!$A$5:$H$347,8,FALSE)</f>
        <v>221991.73344868081</v>
      </c>
      <c r="N254" s="5">
        <f>VLOOKUP(A254,'Detail SFPR'!$A$5:$I$347,9,FALSE)</f>
        <v>0</v>
      </c>
      <c r="O254" s="5">
        <f t="shared" si="76"/>
        <v>1285231.7819525022</v>
      </c>
      <c r="P254" s="5">
        <f t="shared" si="77"/>
        <v>104650.19660150354</v>
      </c>
      <c r="Q254" s="5">
        <f t="shared" si="78"/>
        <v>352593.23528337403</v>
      </c>
      <c r="R254" s="5">
        <f t="shared" si="79"/>
        <v>18667.102274235487</v>
      </c>
      <c r="S254" s="5">
        <f t="shared" si="80"/>
        <v>0</v>
      </c>
      <c r="T254" s="5">
        <f t="shared" si="81"/>
        <v>7266836.1400000006</v>
      </c>
      <c r="U254" s="5">
        <f t="shared" si="82"/>
        <v>9908417.5350976698</v>
      </c>
      <c r="V254" s="5">
        <f t="shared" si="83"/>
        <v>1761142.3161116154</v>
      </c>
      <c r="W254" s="5">
        <f t="shared" si="66"/>
        <v>9027978.4561116155</v>
      </c>
      <c r="X254" s="5">
        <f>VLOOKUP(A254,'Detail SFPR'!$A$5:$M$347,13,FALSE)</f>
        <v>495113.28</v>
      </c>
      <c r="Y254" s="5">
        <f>VLOOKUP(A254,'Detail SFPR'!A:W,23,FALSE)</f>
        <v>617079.56050000002</v>
      </c>
      <c r="Z254" s="5">
        <f>VLOOKUP(A254,'Detail SFPR'!$A$5:$S$347,19,FALSE)</f>
        <v>0</v>
      </c>
      <c r="AA254" s="5">
        <f>VLOOKUP(A254,'Detail SFPR'!$A$5:$T$347,20,FALSE)</f>
        <v>941677.69936665613</v>
      </c>
      <c r="AB254" s="5">
        <f t="shared" si="84"/>
        <v>11081848.99597827</v>
      </c>
      <c r="AC254" s="5">
        <v>0</v>
      </c>
      <c r="AD254" s="5">
        <v>0</v>
      </c>
      <c r="AE254" s="5">
        <f t="shared" si="67"/>
        <v>0</v>
      </c>
      <c r="AF254" s="5">
        <f t="shared" si="68"/>
        <v>11081848.99597827</v>
      </c>
      <c r="AG254" s="5">
        <f t="shared" si="69"/>
        <v>7197834.5719525022</v>
      </c>
      <c r="AI254" s="5">
        <f t="shared" si="70"/>
        <v>7197834.5719525022</v>
      </c>
      <c r="AJ254" s="5">
        <f t="shared" si="71"/>
        <v>682689.81660150352</v>
      </c>
      <c r="AK254" s="5">
        <f t="shared" si="72"/>
        <v>934794.48528337409</v>
      </c>
      <c r="AL254" s="5">
        <f t="shared" si="73"/>
        <v>212659.58227423549</v>
      </c>
      <c r="AM254" s="5">
        <f t="shared" si="74"/>
        <v>0</v>
      </c>
      <c r="AN254" s="5">
        <f t="shared" si="75"/>
        <v>9027978.4561116155</v>
      </c>
      <c r="AO254" s="5">
        <f>VLOOKUP(A254,'Base Cost'!$A$5:$AF$348,32,FALSE)</f>
        <v>364213.44054178888</v>
      </c>
    </row>
    <row r="255" spans="1:41" x14ac:dyDescent="0.25">
      <c r="A255" t="s">
        <v>608</v>
      </c>
      <c r="B255" t="s">
        <v>609</v>
      </c>
      <c r="C255" t="s">
        <v>93</v>
      </c>
      <c r="D255" s="12" t="s">
        <v>1088</v>
      </c>
      <c r="E255" s="5">
        <v>319048.28999999998</v>
      </c>
      <c r="F255" s="5">
        <v>14789.55</v>
      </c>
      <c r="G255" s="5">
        <v>45310.34</v>
      </c>
      <c r="H255" s="5">
        <v>19471.84</v>
      </c>
      <c r="I255" s="5">
        <v>0</v>
      </c>
      <c r="J255" s="5">
        <f>VLOOKUP(A255,'Detail SFPR'!$A$5:$E$347,5,FALSE)</f>
        <v>402772.35095383204</v>
      </c>
      <c r="K255" s="5">
        <f>VLOOKUP(A255,'Detail SFPR'!$A$5:$F$347,6,FALSE)</f>
        <v>18805.400000000001</v>
      </c>
      <c r="L255" s="5">
        <f>VLOOKUP(A255,'Detail SFPR'!$A$5:$G$347,7,FALSE)</f>
        <v>53359.987673855212</v>
      </c>
      <c r="M255" s="5">
        <f>VLOOKUP(A255,'Detail SFPR'!$A$5:$H$347,8,FALSE)</f>
        <v>22280.024753534148</v>
      </c>
      <c r="N255" s="5">
        <f>VLOOKUP(A255,'Detail SFPR'!$A$5:$I$347,9,FALSE)</f>
        <v>0</v>
      </c>
      <c r="O255" s="5">
        <f t="shared" si="76"/>
        <v>55818.831437919827</v>
      </c>
      <c r="P255" s="5">
        <f t="shared" si="77"/>
        <v>2677.3671950000012</v>
      </c>
      <c r="Q255" s="5">
        <f t="shared" si="78"/>
        <v>5366.7001041592721</v>
      </c>
      <c r="R255" s="5">
        <f t="shared" si="79"/>
        <v>1872.216775181216</v>
      </c>
      <c r="S255" s="5">
        <f t="shared" si="80"/>
        <v>0</v>
      </c>
      <c r="T255" s="5">
        <f t="shared" si="81"/>
        <v>398620.01999999996</v>
      </c>
      <c r="U255" s="5">
        <f t="shared" si="82"/>
        <v>497217.76338122145</v>
      </c>
      <c r="V255" s="5">
        <f t="shared" si="83"/>
        <v>65735.115512260323</v>
      </c>
      <c r="W255" s="5">
        <f t="shared" si="66"/>
        <v>464355.13551226025</v>
      </c>
      <c r="X255" s="5">
        <f>VLOOKUP(A255,'Detail SFPR'!$A$5:$M$347,13,FALSE)</f>
        <v>0</v>
      </c>
      <c r="Y255" s="5">
        <f>VLOOKUP(A255,'Detail SFPR'!A:W,23,FALSE)</f>
        <v>34203.313300000002</v>
      </c>
      <c r="Z255" s="5">
        <f>VLOOKUP(A255,'Detail SFPR'!$A$5:$S$347,19,FALSE)</f>
        <v>0</v>
      </c>
      <c r="AA255" s="5">
        <f>VLOOKUP(A255,'Detail SFPR'!$A$5:$T$347,20,FALSE)</f>
        <v>52195.048160343264</v>
      </c>
      <c r="AB255" s="5">
        <f t="shared" si="84"/>
        <v>550753.49697260349</v>
      </c>
      <c r="AC255" s="5">
        <v>0</v>
      </c>
      <c r="AD255" s="5">
        <v>0</v>
      </c>
      <c r="AE255" s="5">
        <f t="shared" si="67"/>
        <v>0</v>
      </c>
      <c r="AF255" s="5">
        <f t="shared" si="68"/>
        <v>550753.49697260349</v>
      </c>
      <c r="AG255" s="5">
        <f t="shared" si="69"/>
        <v>374867.12143791979</v>
      </c>
      <c r="AI255" s="5">
        <f t="shared" si="70"/>
        <v>374867.12143791979</v>
      </c>
      <c r="AJ255" s="5">
        <f t="shared" si="71"/>
        <v>17466.917195000002</v>
      </c>
      <c r="AK255" s="5">
        <f t="shared" si="72"/>
        <v>50677.04010415927</v>
      </c>
      <c r="AL255" s="5">
        <f t="shared" si="73"/>
        <v>21344.056775181216</v>
      </c>
      <c r="AM255" s="5">
        <f t="shared" si="74"/>
        <v>0</v>
      </c>
      <c r="AN255" s="5">
        <f t="shared" si="75"/>
        <v>464355.13551226025</v>
      </c>
      <c r="AO255" s="5">
        <f>VLOOKUP(A255,'Base Cost'!$A$5:$AF$348,32,FALSE)</f>
        <v>20466.072202388466</v>
      </c>
    </row>
    <row r="256" spans="1:41" x14ac:dyDescent="0.25">
      <c r="A256" t="s">
        <v>610</v>
      </c>
      <c r="B256" t="s">
        <v>611</v>
      </c>
      <c r="C256" t="s">
        <v>80</v>
      </c>
      <c r="D256" s="12" t="s">
        <v>1088</v>
      </c>
      <c r="E256" s="5">
        <v>419506.15</v>
      </c>
      <c r="F256" s="5">
        <v>11631.56</v>
      </c>
      <c r="G256" s="5">
        <v>90.06</v>
      </c>
      <c r="H256" s="5">
        <v>0</v>
      </c>
      <c r="I256" s="5">
        <v>0</v>
      </c>
      <c r="J256" s="5">
        <f>VLOOKUP(A256,'Detail SFPR'!$A$5:$E$347,5,FALSE)</f>
        <v>575690.11528821546</v>
      </c>
      <c r="K256" s="5">
        <f>VLOOKUP(A256,'Detail SFPR'!$A$5:$F$347,6,FALSE)</f>
        <v>14790.259999999998</v>
      </c>
      <c r="L256" s="5">
        <f>VLOOKUP(A256,'Detail SFPR'!$A$5:$G$347,7,FALSE)</f>
        <v>2.4953746116855892E-3</v>
      </c>
      <c r="M256" s="5">
        <f>VLOOKUP(A256,'Detail SFPR'!$A$5:$H$347,8,FALSE)</f>
        <v>0</v>
      </c>
      <c r="N256" s="5">
        <f>VLOOKUP(A256,'Detail SFPR'!$A$5:$I$347,9,FALSE)</f>
        <v>0</v>
      </c>
      <c r="O256" s="5">
        <f t="shared" si="76"/>
        <v>104127.84965765322</v>
      </c>
      <c r="P256" s="5">
        <f t="shared" si="77"/>
        <v>2105.9052899999992</v>
      </c>
      <c r="Q256" s="5">
        <f t="shared" si="78"/>
        <v>-60.041338333746388</v>
      </c>
      <c r="R256" s="5">
        <f t="shared" si="79"/>
        <v>0</v>
      </c>
      <c r="S256" s="5">
        <f t="shared" si="80"/>
        <v>0</v>
      </c>
      <c r="T256" s="5">
        <f t="shared" si="81"/>
        <v>431227.77</v>
      </c>
      <c r="U256" s="5">
        <f t="shared" si="82"/>
        <v>590480.37778359011</v>
      </c>
      <c r="V256" s="5">
        <f t="shared" si="83"/>
        <v>106173.71360931947</v>
      </c>
      <c r="W256" s="5">
        <f t="shared" si="66"/>
        <v>537401.48360931943</v>
      </c>
      <c r="X256" s="5">
        <f>VLOOKUP(A256,'Detail SFPR'!$A$5:$M$347,13,FALSE)</f>
        <v>0</v>
      </c>
      <c r="Y256" s="5">
        <f>VLOOKUP(A256,'Detail SFPR'!A:W,23,FALSE)</f>
        <v>42744.310700000002</v>
      </c>
      <c r="Z256" s="5">
        <f>VLOOKUP(A256,'Detail SFPR'!$A$5:$S$347,19,FALSE)</f>
        <v>0</v>
      </c>
      <c r="AA256" s="5">
        <f>VLOOKUP(A256,'Detail SFPR'!$A$5:$T$347,20,FALSE)</f>
        <v>65228.807981219048</v>
      </c>
      <c r="AB256" s="5">
        <f t="shared" si="84"/>
        <v>645374.60229053849</v>
      </c>
      <c r="AC256" s="5">
        <v>0</v>
      </c>
      <c r="AD256" s="5">
        <v>0</v>
      </c>
      <c r="AE256" s="5">
        <f t="shared" si="67"/>
        <v>0</v>
      </c>
      <c r="AF256" s="5">
        <f t="shared" si="68"/>
        <v>645374.60229053849</v>
      </c>
      <c r="AG256" s="5">
        <f t="shared" si="69"/>
        <v>523633.99965765327</v>
      </c>
      <c r="AI256" s="5">
        <f t="shared" si="70"/>
        <v>523633.99965765327</v>
      </c>
      <c r="AJ256" s="5">
        <f t="shared" si="71"/>
        <v>13737.465289999998</v>
      </c>
      <c r="AK256" s="5">
        <f t="shared" si="72"/>
        <v>30.018661666253614</v>
      </c>
      <c r="AL256" s="5">
        <f t="shared" si="73"/>
        <v>0</v>
      </c>
      <c r="AM256" s="5">
        <f t="shared" si="74"/>
        <v>0</v>
      </c>
      <c r="AN256" s="5">
        <f t="shared" si="75"/>
        <v>537401.48360931943</v>
      </c>
      <c r="AO256" s="5">
        <f>VLOOKUP(A256,'Base Cost'!$A$5:$AF$348,32,FALSE)</f>
        <v>24995.740373691482</v>
      </c>
    </row>
    <row r="257" spans="1:41" x14ac:dyDescent="0.25">
      <c r="A257" t="s">
        <v>612</v>
      </c>
      <c r="B257" t="s">
        <v>613</v>
      </c>
      <c r="C257" t="s">
        <v>80</v>
      </c>
      <c r="D257" s="12" t="s">
        <v>1088</v>
      </c>
      <c r="E257" s="5">
        <v>190782.2</v>
      </c>
      <c r="F257" s="5">
        <v>0</v>
      </c>
      <c r="G257" s="5">
        <v>0</v>
      </c>
      <c r="H257" s="5">
        <v>0</v>
      </c>
      <c r="I257" s="5">
        <v>0</v>
      </c>
      <c r="J257" s="5">
        <f>VLOOKUP(A257,'Detail SFPR'!$A$5:$E$347,5,FALSE)</f>
        <v>268652.44547585625</v>
      </c>
      <c r="K257" s="5">
        <f>VLOOKUP(A257,'Detail SFPR'!$A$5:$F$347,6,FALSE)</f>
        <v>0</v>
      </c>
      <c r="L257" s="5">
        <f>VLOOKUP(A257,'Detail SFPR'!$A$5:$G$347,7,FALSE)</f>
        <v>0</v>
      </c>
      <c r="M257" s="5">
        <f>VLOOKUP(A257,'Detail SFPR'!$A$5:$H$347,8,FALSE)</f>
        <v>0</v>
      </c>
      <c r="N257" s="5">
        <f>VLOOKUP(A257,'Detail SFPR'!$A$5:$I$347,9,FALSE)</f>
        <v>0</v>
      </c>
      <c r="O257" s="5">
        <f t="shared" si="76"/>
        <v>51916.092658753354</v>
      </c>
      <c r="P257" s="5">
        <f t="shared" si="77"/>
        <v>0</v>
      </c>
      <c r="Q257" s="5">
        <f t="shared" si="78"/>
        <v>0</v>
      </c>
      <c r="R257" s="5">
        <f t="shared" si="79"/>
        <v>0</v>
      </c>
      <c r="S257" s="5">
        <f t="shared" si="80"/>
        <v>0</v>
      </c>
      <c r="T257" s="5">
        <f t="shared" si="81"/>
        <v>190782.2</v>
      </c>
      <c r="U257" s="5">
        <f t="shared" si="82"/>
        <v>268652.44547585625</v>
      </c>
      <c r="V257" s="5">
        <f t="shared" si="83"/>
        <v>51916.092658753354</v>
      </c>
      <c r="W257" s="5">
        <f t="shared" si="66"/>
        <v>242698.29265875337</v>
      </c>
      <c r="X257" s="5">
        <f>VLOOKUP(A257,'Detail SFPR'!$A$5:$M$347,13,FALSE)</f>
        <v>0</v>
      </c>
      <c r="Y257" s="5">
        <f>VLOOKUP(A257,'Detail SFPR'!A:W,23,FALSE)</f>
        <v>19654.760449999998</v>
      </c>
      <c r="Z257" s="5">
        <f>VLOOKUP(A257,'Detail SFPR'!$A$5:$S$347,19,FALSE)</f>
        <v>0</v>
      </c>
      <c r="AA257" s="5">
        <f>VLOOKUP(A257,'Detail SFPR'!$A$5:$T$347,20,FALSE)</f>
        <v>29993.619602571074</v>
      </c>
      <c r="AB257" s="5">
        <f t="shared" si="84"/>
        <v>292346.67271132447</v>
      </c>
      <c r="AC257" s="5">
        <v>0</v>
      </c>
      <c r="AD257" s="5">
        <v>0</v>
      </c>
      <c r="AE257" s="5">
        <f t="shared" si="67"/>
        <v>0</v>
      </c>
      <c r="AF257" s="5">
        <f t="shared" si="68"/>
        <v>292346.67271132447</v>
      </c>
      <c r="AG257" s="5">
        <f t="shared" si="69"/>
        <v>242698.29265875337</v>
      </c>
      <c r="AI257" s="5">
        <f t="shared" si="70"/>
        <v>242698.29265875337</v>
      </c>
      <c r="AJ257" s="5">
        <f t="shared" si="71"/>
        <v>0</v>
      </c>
      <c r="AK257" s="5">
        <f t="shared" si="72"/>
        <v>0</v>
      </c>
      <c r="AL257" s="5">
        <f t="shared" si="73"/>
        <v>0</v>
      </c>
      <c r="AM257" s="5">
        <f t="shared" si="74"/>
        <v>0</v>
      </c>
      <c r="AN257" s="5">
        <f t="shared" si="75"/>
        <v>242698.29265875337</v>
      </c>
      <c r="AO257" s="5">
        <f>VLOOKUP(A257,'Base Cost'!$A$5:$AF$348,32,FALSE)</f>
        <v>11415.430652116627</v>
      </c>
    </row>
    <row r="258" spans="1:41" x14ac:dyDescent="0.25">
      <c r="A258" t="s">
        <v>614</v>
      </c>
      <c r="B258" t="s">
        <v>615</v>
      </c>
      <c r="C258" t="s">
        <v>80</v>
      </c>
      <c r="D258" s="12" t="s">
        <v>1842</v>
      </c>
      <c r="E258" s="5">
        <v>3980626.78</v>
      </c>
      <c r="F258" s="5">
        <v>727552.83</v>
      </c>
      <c r="G258" s="5">
        <v>0</v>
      </c>
      <c r="H258" s="5">
        <v>0</v>
      </c>
      <c r="I258" s="5">
        <v>237411.66</v>
      </c>
      <c r="J258" s="5">
        <f>VLOOKUP(A258,'Detail SFPR'!$A$5:$E$347,5,FALSE)</f>
        <v>5367598.7626289129</v>
      </c>
      <c r="K258" s="5">
        <f>VLOOKUP(A258,'Detail SFPR'!$A$5:$F$347,6,FALSE)</f>
        <v>925111.11</v>
      </c>
      <c r="L258" s="5">
        <f>VLOOKUP(A258,'Detail SFPR'!$A$5:$G$347,7,FALSE)</f>
        <v>0</v>
      </c>
      <c r="M258" s="5">
        <f>VLOOKUP(A258,'Detail SFPR'!$A$5:$H$347,8,FALSE)</f>
        <v>10657.882097878133</v>
      </c>
      <c r="N258" s="5">
        <f>VLOOKUP(A258,'Detail SFPR'!$A$5:$I$347,9,FALSE)</f>
        <v>319104.87617472402</v>
      </c>
      <c r="O258" s="5">
        <f t="shared" si="76"/>
        <v>924694.22081869631</v>
      </c>
      <c r="P258" s="5">
        <f t="shared" si="77"/>
        <v>131712.10527600002</v>
      </c>
      <c r="Q258" s="5">
        <f t="shared" si="78"/>
        <v>0</v>
      </c>
      <c r="R258" s="5">
        <f t="shared" si="79"/>
        <v>7105.6099946553513</v>
      </c>
      <c r="S258" s="5">
        <f t="shared" si="80"/>
        <v>54464.867223688496</v>
      </c>
      <c r="T258" s="5">
        <f t="shared" si="81"/>
        <v>4945591.2699999996</v>
      </c>
      <c r="U258" s="5">
        <f t="shared" si="82"/>
        <v>6622472.6309015155</v>
      </c>
      <c r="V258" s="5">
        <f t="shared" si="83"/>
        <v>1117976.8033130399</v>
      </c>
      <c r="W258" s="5">
        <f t="shared" si="66"/>
        <v>6063568.0733130397</v>
      </c>
      <c r="X258" s="5">
        <f>VLOOKUP(A258,'Detail SFPR'!$A$5:$M$347,13,FALSE)</f>
        <v>0</v>
      </c>
      <c r="Y258" s="5">
        <f>VLOOKUP(A258,'Detail SFPR'!A:W,23,FALSE)</f>
        <v>0</v>
      </c>
      <c r="Z258" s="5">
        <f>VLOOKUP(A258,'Detail SFPR'!$A$5:$S$347,19,FALSE)</f>
        <v>0</v>
      </c>
      <c r="AA258" s="5">
        <f>VLOOKUP(A258,'Detail SFPR'!$A$5:$T$347,20,FALSE)</f>
        <v>16608.340908169808</v>
      </c>
      <c r="AB258" s="5">
        <f t="shared" si="84"/>
        <v>6080176.4142212095</v>
      </c>
      <c r="AC258" s="5">
        <v>0</v>
      </c>
      <c r="AD258" s="5">
        <v>0</v>
      </c>
      <c r="AE258" s="5">
        <f t="shared" si="67"/>
        <v>0</v>
      </c>
      <c r="AF258" s="5">
        <f t="shared" si="68"/>
        <v>6080176.4142212095</v>
      </c>
      <c r="AG258" s="5">
        <f t="shared" si="69"/>
        <v>4905321.0008186959</v>
      </c>
      <c r="AI258" s="5">
        <f t="shared" si="70"/>
        <v>4905321.0008186959</v>
      </c>
      <c r="AJ258" s="5">
        <f t="shared" si="71"/>
        <v>859264.93527599995</v>
      </c>
      <c r="AK258" s="5">
        <f t="shared" si="72"/>
        <v>0</v>
      </c>
      <c r="AL258" s="5">
        <f t="shared" si="73"/>
        <v>7105.6099946553513</v>
      </c>
      <c r="AM258" s="5">
        <f t="shared" si="74"/>
        <v>291876.52722368849</v>
      </c>
      <c r="AN258" s="5">
        <f t="shared" si="75"/>
        <v>6063568.0733130397</v>
      </c>
      <c r="AO258" s="5">
        <f>VLOOKUP(A258,'Base Cost'!$A$5:$AF$348,32,FALSE)</f>
        <v>255776.78752982718</v>
      </c>
    </row>
    <row r="259" spans="1:41" x14ac:dyDescent="0.25">
      <c r="A259" t="s">
        <v>616</v>
      </c>
      <c r="B259" t="s">
        <v>617</v>
      </c>
      <c r="C259" t="s">
        <v>93</v>
      </c>
      <c r="D259" s="12" t="s">
        <v>1088</v>
      </c>
      <c r="E259" s="5">
        <v>1056502.48</v>
      </c>
      <c r="F259" s="5">
        <v>156249.38</v>
      </c>
      <c r="G259" s="5">
        <v>152736.72</v>
      </c>
      <c r="H259" s="5">
        <v>2272</v>
      </c>
      <c r="I259" s="5">
        <v>0</v>
      </c>
      <c r="J259" s="5">
        <f>VLOOKUP(A259,'Detail SFPR'!$A$5:$E$347,5,FALSE)</f>
        <v>1390529.8622536026</v>
      </c>
      <c r="K259" s="5">
        <f>VLOOKUP(A259,'Detail SFPR'!$A$5:$F$347,6,FALSE)</f>
        <v>198677.35</v>
      </c>
      <c r="L259" s="5">
        <f>VLOOKUP(A259,'Detail SFPR'!$A$5:$G$347,7,FALSE)</f>
        <v>193969.13460884811</v>
      </c>
      <c r="M259" s="5">
        <f>VLOOKUP(A259,'Detail SFPR'!$A$5:$H$347,8,FALSE)</f>
        <v>2599.4037940000003</v>
      </c>
      <c r="N259" s="5">
        <f>VLOOKUP(A259,'Detail SFPR'!$A$5:$I$347,9,FALSE)</f>
        <v>0</v>
      </c>
      <c r="O259" s="5">
        <f t="shared" si="76"/>
        <v>222696.05574847685</v>
      </c>
      <c r="P259" s="5">
        <f t="shared" si="77"/>
        <v>28286.727598999998</v>
      </c>
      <c r="Q259" s="5">
        <f t="shared" si="78"/>
        <v>27489.650819719031</v>
      </c>
      <c r="R259" s="5">
        <f t="shared" si="79"/>
        <v>218.28010945980017</v>
      </c>
      <c r="S259" s="5">
        <f t="shared" si="80"/>
        <v>0</v>
      </c>
      <c r="T259" s="5">
        <f t="shared" si="81"/>
        <v>1367760.5799999998</v>
      </c>
      <c r="U259" s="5">
        <f t="shared" si="82"/>
        <v>1785775.7506564506</v>
      </c>
      <c r="V259" s="5">
        <f t="shared" si="83"/>
        <v>278690.71427665569</v>
      </c>
      <c r="W259" s="5">
        <f t="shared" si="66"/>
        <v>1646451.2942766557</v>
      </c>
      <c r="X259" s="5">
        <f>VLOOKUP(A259,'Detail SFPR'!$A$5:$M$347,13,FALSE)</f>
        <v>0</v>
      </c>
      <c r="Y259" s="5">
        <f>VLOOKUP(A259,'Detail SFPR'!A:W,23,FALSE)</f>
        <v>110665.78315</v>
      </c>
      <c r="Z259" s="5">
        <f>VLOOKUP(A259,'Detail SFPR'!$A$5:$S$347,19,FALSE)</f>
        <v>0</v>
      </c>
      <c r="AA259" s="5">
        <f>VLOOKUP(A259,'Detail SFPR'!$A$5:$T$347,20,FALSE)</f>
        <v>168878.54783402968</v>
      </c>
      <c r="AB259" s="5">
        <f t="shared" si="84"/>
        <v>1925995.6252606853</v>
      </c>
      <c r="AC259" s="5">
        <v>0</v>
      </c>
      <c r="AD259" s="5">
        <v>0</v>
      </c>
      <c r="AE259" s="5">
        <f t="shared" si="67"/>
        <v>0</v>
      </c>
      <c r="AF259" s="5">
        <f t="shared" si="68"/>
        <v>1925995.6252606853</v>
      </c>
      <c r="AG259" s="5">
        <f t="shared" si="69"/>
        <v>1279198.5357484769</v>
      </c>
      <c r="AI259" s="5">
        <f t="shared" si="70"/>
        <v>1279198.5357484769</v>
      </c>
      <c r="AJ259" s="5">
        <f t="shared" si="71"/>
        <v>184536.10759900001</v>
      </c>
      <c r="AK259" s="5">
        <f t="shared" si="72"/>
        <v>180226.37081971904</v>
      </c>
      <c r="AL259" s="5">
        <f t="shared" si="73"/>
        <v>2490.2801094598003</v>
      </c>
      <c r="AM259" s="5">
        <f t="shared" si="74"/>
        <v>0</v>
      </c>
      <c r="AN259" s="5">
        <f t="shared" si="75"/>
        <v>1646451.2942766557</v>
      </c>
      <c r="AO259" s="5">
        <f>VLOOKUP(A259,'Base Cost'!$A$5:$AF$348,32,FALSE)</f>
        <v>65451.502021935128</v>
      </c>
    </row>
    <row r="260" spans="1:41" x14ac:dyDescent="0.25">
      <c r="A260" t="s">
        <v>618</v>
      </c>
      <c r="B260" t="s">
        <v>619</v>
      </c>
      <c r="C260" t="s">
        <v>125</v>
      </c>
      <c r="D260" s="12" t="s">
        <v>1088</v>
      </c>
      <c r="E260" s="5">
        <v>959695.73</v>
      </c>
      <c r="F260" s="5">
        <v>44555.15</v>
      </c>
      <c r="G260" s="5">
        <v>99804.84</v>
      </c>
      <c r="H260" s="5">
        <v>3408</v>
      </c>
      <c r="I260" s="5">
        <v>0</v>
      </c>
      <c r="J260" s="5">
        <f>VLOOKUP(A260,'Detail SFPR'!$A$5:$E$347,5,FALSE)</f>
        <v>1229293.9390687735</v>
      </c>
      <c r="K260" s="5">
        <f>VLOOKUP(A260,'Detail SFPR'!$A$5:$F$347,6,FALSE)</f>
        <v>56654.17</v>
      </c>
      <c r="L260" s="5">
        <f>VLOOKUP(A260,'Detail SFPR'!$A$5:$G$347,7,FALSE)</f>
        <v>169402.16343841638</v>
      </c>
      <c r="M260" s="5">
        <f>VLOOKUP(A260,'Detail SFPR'!$A$5:$H$347,8,FALSE)</f>
        <v>3899.1056910000007</v>
      </c>
      <c r="N260" s="5">
        <f>VLOOKUP(A260,'Detail SFPR'!$A$5:$I$347,9,FALSE)</f>
        <v>0</v>
      </c>
      <c r="O260" s="5">
        <f t="shared" si="76"/>
        <v>179741.12598615131</v>
      </c>
      <c r="P260" s="5">
        <f t="shared" si="77"/>
        <v>8066.4166339999974</v>
      </c>
      <c r="Q260" s="5">
        <f t="shared" si="78"/>
        <v>46400.535536392199</v>
      </c>
      <c r="R260" s="5">
        <f t="shared" si="79"/>
        <v>327.42016418970042</v>
      </c>
      <c r="S260" s="5">
        <f t="shared" si="80"/>
        <v>0</v>
      </c>
      <c r="T260" s="5">
        <f t="shared" si="81"/>
        <v>1107463.72</v>
      </c>
      <c r="U260" s="5">
        <f t="shared" si="82"/>
        <v>1459249.3781981897</v>
      </c>
      <c r="V260" s="5">
        <f t="shared" si="83"/>
        <v>234535.4983207332</v>
      </c>
      <c r="W260" s="5">
        <f t="shared" si="66"/>
        <v>1341999.2183207332</v>
      </c>
      <c r="X260" s="5">
        <f>VLOOKUP(A260,'Detail SFPR'!$A$5:$M$347,13,FALSE)</f>
        <v>0</v>
      </c>
      <c r="Y260" s="5">
        <f>VLOOKUP(A260,'Detail SFPR'!A:W,23,FALSE)</f>
        <v>94864.968249999991</v>
      </c>
      <c r="Z260" s="5">
        <f>VLOOKUP(A260,'Detail SFPR'!$A$5:$S$347,19,FALSE)</f>
        <v>0</v>
      </c>
      <c r="AA260" s="5">
        <f>VLOOKUP(A260,'Detail SFPR'!$A$5:$T$347,20,FALSE)</f>
        <v>144766.13838865087</v>
      </c>
      <c r="AB260" s="5">
        <f t="shared" si="84"/>
        <v>1581630.324959384</v>
      </c>
      <c r="AC260" s="5">
        <v>0</v>
      </c>
      <c r="AD260" s="5">
        <v>0</v>
      </c>
      <c r="AE260" s="5">
        <f t="shared" si="67"/>
        <v>0</v>
      </c>
      <c r="AF260" s="5">
        <f t="shared" si="68"/>
        <v>1581630.324959384</v>
      </c>
      <c r="AG260" s="5">
        <f t="shared" si="69"/>
        <v>1139436.8559861514</v>
      </c>
      <c r="AI260" s="5">
        <f t="shared" si="70"/>
        <v>1139436.8559861514</v>
      </c>
      <c r="AJ260" s="5">
        <f t="shared" si="71"/>
        <v>52621.566634000003</v>
      </c>
      <c r="AK260" s="5">
        <f t="shared" si="72"/>
        <v>146205.37553639221</v>
      </c>
      <c r="AL260" s="5">
        <f t="shared" si="73"/>
        <v>3735.4201641897002</v>
      </c>
      <c r="AM260" s="5">
        <f t="shared" si="74"/>
        <v>0</v>
      </c>
      <c r="AN260" s="5">
        <f t="shared" si="75"/>
        <v>1341999.2183207334</v>
      </c>
      <c r="AO260" s="5">
        <f>VLOOKUP(A260,'Base Cost'!$A$5:$AF$348,32,FALSE)</f>
        <v>56531.304905093624</v>
      </c>
    </row>
    <row r="261" spans="1:41" x14ac:dyDescent="0.25">
      <c r="A261" t="s">
        <v>620</v>
      </c>
      <c r="B261" t="s">
        <v>621</v>
      </c>
      <c r="C261" t="s">
        <v>125</v>
      </c>
      <c r="D261" s="12" t="s">
        <v>1088</v>
      </c>
      <c r="E261" s="5">
        <v>690888.12</v>
      </c>
      <c r="F261" s="5">
        <v>172513.36</v>
      </c>
      <c r="G261" s="5">
        <v>94071.84</v>
      </c>
      <c r="H261" s="5">
        <v>3618.87</v>
      </c>
      <c r="I261" s="5">
        <v>0</v>
      </c>
      <c r="J261" s="5">
        <f>VLOOKUP(A261,'Detail SFPR'!$A$5:$E$347,5,FALSE)</f>
        <v>816022.00869318051</v>
      </c>
      <c r="K261" s="5">
        <f>VLOOKUP(A261,'Detail SFPR'!$A$5:$F$347,6,FALSE)</f>
        <v>219357.88</v>
      </c>
      <c r="L261" s="5">
        <f>VLOOKUP(A261,'Detail SFPR'!$A$5:$G$347,7,FALSE)</f>
        <v>124585.85005399115</v>
      </c>
      <c r="M261" s="5">
        <f>VLOOKUP(A261,'Detail SFPR'!$A$5:$H$347,8,FALSE)</f>
        <v>4140.3680544382132</v>
      </c>
      <c r="N261" s="5">
        <f>VLOOKUP(A261,'Detail SFPR'!$A$5:$I$347,9,FALSE)</f>
        <v>0</v>
      </c>
      <c r="O261" s="5">
        <f t="shared" si="76"/>
        <v>83426.763591743453</v>
      </c>
      <c r="P261" s="5">
        <f t="shared" si="77"/>
        <v>31231.241484000009</v>
      </c>
      <c r="Q261" s="5">
        <f t="shared" si="78"/>
        <v>20343.690502995898</v>
      </c>
      <c r="R261" s="5">
        <f t="shared" si="79"/>
        <v>347.68275289395683</v>
      </c>
      <c r="S261" s="5">
        <f t="shared" si="80"/>
        <v>0</v>
      </c>
      <c r="T261" s="5">
        <f t="shared" si="81"/>
        <v>961092.19</v>
      </c>
      <c r="U261" s="5">
        <f t="shared" si="82"/>
        <v>1164106.1068016097</v>
      </c>
      <c r="V261" s="5">
        <f t="shared" si="83"/>
        <v>135349.37833163331</v>
      </c>
      <c r="W261" s="5">
        <f t="shared" ref="W261:W323" si="85">MIN(U261,(T261+V261))</f>
        <v>1096441.5683316332</v>
      </c>
      <c r="X261" s="5">
        <f>VLOOKUP(A261,'Detail SFPR'!$A$5:$M$347,13,FALSE)</f>
        <v>0</v>
      </c>
      <c r="Y261" s="5">
        <f>VLOOKUP(A261,'Detail SFPR'!A:W,23,FALSE)</f>
        <v>69293.115449999998</v>
      </c>
      <c r="Z261" s="5">
        <f>VLOOKUP(A261,'Detail SFPR'!$A$5:$S$347,19,FALSE)</f>
        <v>0</v>
      </c>
      <c r="AA261" s="5">
        <f>VLOOKUP(A261,'Detail SFPR'!$A$5:$T$347,20,FALSE)</f>
        <v>105742.89883468616</v>
      </c>
      <c r="AB261" s="5">
        <f t="shared" si="84"/>
        <v>1271477.5826163194</v>
      </c>
      <c r="AC261" s="5">
        <v>0</v>
      </c>
      <c r="AD261" s="5">
        <v>0</v>
      </c>
      <c r="AE261" s="5">
        <f t="shared" ref="AE261:AE323" si="86">AC261+AD261</f>
        <v>0</v>
      </c>
      <c r="AF261" s="5">
        <f t="shared" ref="AF261:AF323" si="87">AB261+AE261</f>
        <v>1271477.5826163194</v>
      </c>
      <c r="AG261" s="5">
        <f t="shared" ref="AG261:AG323" si="88">IF(U261&lt;(T261+V261),J261,(E261+O261))</f>
        <v>774314.88359174342</v>
      </c>
      <c r="AI261" s="5">
        <f t="shared" ref="AI261:AI323" si="89">IF(U261&lt;(T261+V261),J261,(E261+O261))</f>
        <v>774314.88359174342</v>
      </c>
      <c r="AJ261" s="5">
        <f t="shared" ref="AJ261:AJ323" si="90">IF(U261&lt;(T261+V261),K261,(F261+P261))</f>
        <v>203744.60148399998</v>
      </c>
      <c r="AK261" s="5">
        <f t="shared" ref="AK261:AK323" si="91">IF(U261&lt;(T261+V261),L261,(G261+Q261))</f>
        <v>114415.5305029959</v>
      </c>
      <c r="AL261" s="5">
        <f t="shared" ref="AL261:AL323" si="92">IF(U261&lt;(T261+V261),M261,(H261+R261))</f>
        <v>3966.5527528939565</v>
      </c>
      <c r="AM261" s="5">
        <f t="shared" ref="AM261:AM323" si="93">IF(U261&lt;(T261+V261),N261,(I261+S261))</f>
        <v>0</v>
      </c>
      <c r="AN261" s="5">
        <f t="shared" ref="AN261:AN323" si="94">AI261+AJ261+AK261+AL261+AM261</f>
        <v>1096441.5683316332</v>
      </c>
      <c r="AO261" s="5">
        <f>VLOOKUP(A261,'Base Cost'!$A$5:$AF$348,32,FALSE)</f>
        <v>42272.160508758723</v>
      </c>
    </row>
    <row r="262" spans="1:41" x14ac:dyDescent="0.25">
      <c r="A262" t="s">
        <v>1985</v>
      </c>
      <c r="B262" t="s">
        <v>1986</v>
      </c>
      <c r="C262" t="s">
        <v>1210</v>
      </c>
      <c r="D262" s="12" t="s">
        <v>1088</v>
      </c>
      <c r="E262" s="5">
        <v>186464.52</v>
      </c>
      <c r="F262" s="5">
        <v>42713.8</v>
      </c>
      <c r="G262" s="5">
        <v>1394.9</v>
      </c>
      <c r="H262" s="5">
        <v>758</v>
      </c>
      <c r="I262" s="5">
        <v>0</v>
      </c>
      <c r="J262" s="5">
        <f>VLOOKUP(A262,'Detail SFPR'!$A$5:$E$347,5,FALSE)</f>
        <v>256480.57273578417</v>
      </c>
      <c r="K262" s="5">
        <f>VLOOKUP(A262,'Detail SFPR'!$A$5:$F$347,6,FALSE)</f>
        <v>54312.57</v>
      </c>
      <c r="L262" s="5">
        <f>VLOOKUP(A262,'Detail SFPR'!$A$5:$G$347,7,FALSE)</f>
        <v>1250.3351111810773</v>
      </c>
      <c r="M262" s="5">
        <f>VLOOKUP(A262,'Detail SFPR'!$A$5:$H$347,8,FALSE)</f>
        <v>867.84153300000014</v>
      </c>
      <c r="N262" s="5">
        <f>VLOOKUP(A262,'Detail SFPR'!$A$5:$I$347,9,FALSE)</f>
        <v>0</v>
      </c>
      <c r="O262" s="5">
        <f t="shared" ref="O262:O324" si="95">(J262-E262)*$O$3</f>
        <v>46679.70235894731</v>
      </c>
      <c r="P262" s="5">
        <f t="shared" ref="P262:P324" si="96">(K262-F262)*$O$3</f>
        <v>7732.8999589999976</v>
      </c>
      <c r="Q262" s="5">
        <f t="shared" ref="Q262:Q324" si="97">(L262-G262)*$O$3</f>
        <v>-96.381411375575809</v>
      </c>
      <c r="R262" s="5">
        <f t="shared" ref="R262:R324" si="98">(M262-H262)*$O$3</f>
        <v>73.231350051100094</v>
      </c>
      <c r="S262" s="5">
        <f t="shared" ref="S262:S324" si="99">(N262-I262)*$O$3</f>
        <v>0</v>
      </c>
      <c r="T262" s="5">
        <f t="shared" ref="T262:T324" si="100">E262+F262+G262+H262+I262</f>
        <v>231331.22</v>
      </c>
      <c r="U262" s="5">
        <f t="shared" ref="U262:U324" si="101">J262+K262+L262+M262+N262</f>
        <v>312911.31937996525</v>
      </c>
      <c r="V262" s="5">
        <f t="shared" ref="V262:V324" si="102">O262+P262+Q262+R262+S262</f>
        <v>54389.452256622833</v>
      </c>
      <c r="W262" s="5">
        <f t="shared" si="85"/>
        <v>285720.67225662281</v>
      </c>
      <c r="X262" s="5">
        <f>VLOOKUP(A262,'Detail SFPR'!$A$5:$M$347,13,FALSE)</f>
        <v>0</v>
      </c>
      <c r="Y262" s="5">
        <f>VLOOKUP(A262,'Detail SFPR'!A:W,23,FALSE)</f>
        <v>19392.307349999999</v>
      </c>
      <c r="Z262" s="5">
        <f>VLOOKUP(A262,'Detail SFPR'!$A$5:$S$347,19,FALSE)</f>
        <v>0</v>
      </c>
      <c r="AA262" s="5">
        <f>VLOOKUP(A262,'Detail SFPR'!$A$5:$T$347,20,FALSE)</f>
        <v>29593.110094203315</v>
      </c>
      <c r="AB262" s="5">
        <f t="shared" ref="AB262:AB324" si="103">W262+X262+Z262+AA262+Y262</f>
        <v>334706.08970082615</v>
      </c>
      <c r="AC262" s="5">
        <v>0</v>
      </c>
      <c r="AD262" s="5">
        <v>0</v>
      </c>
      <c r="AE262" s="5">
        <f t="shared" si="86"/>
        <v>0</v>
      </c>
      <c r="AF262" s="5">
        <f t="shared" si="87"/>
        <v>334706.08970082615</v>
      </c>
      <c r="AG262" s="5">
        <f t="shared" si="88"/>
        <v>233144.2223589473</v>
      </c>
      <c r="AI262" s="5">
        <f t="shared" si="89"/>
        <v>233144.2223589473</v>
      </c>
      <c r="AJ262" s="5">
        <f t="shared" si="90"/>
        <v>50446.699958999998</v>
      </c>
      <c r="AK262" s="5">
        <f t="shared" si="91"/>
        <v>1298.5185886244242</v>
      </c>
      <c r="AL262" s="5">
        <f t="shared" si="92"/>
        <v>831.23135005110009</v>
      </c>
      <c r="AM262" s="5">
        <f t="shared" si="93"/>
        <v>0</v>
      </c>
      <c r="AN262" s="5">
        <f t="shared" si="94"/>
        <v>285720.67225662287</v>
      </c>
      <c r="AO262" s="5">
        <f>VLOOKUP(A262,'Base Cost'!$A$5:$AF$348,32,FALSE)</f>
        <v>11333.08876805309</v>
      </c>
    </row>
    <row r="263" spans="1:41" x14ac:dyDescent="0.25">
      <c r="A263" t="s">
        <v>622</v>
      </c>
      <c r="B263" t="s">
        <v>623</v>
      </c>
      <c r="C263" t="s">
        <v>80</v>
      </c>
      <c r="D263" s="12" t="s">
        <v>1088</v>
      </c>
      <c r="E263" s="5">
        <v>226399.31</v>
      </c>
      <c r="F263" s="5">
        <v>0</v>
      </c>
      <c r="G263" s="5">
        <v>0</v>
      </c>
      <c r="H263" s="5">
        <v>0</v>
      </c>
      <c r="I263" s="5">
        <v>0</v>
      </c>
      <c r="J263" s="5">
        <f>VLOOKUP(A263,'Detail SFPR'!$A$5:$E$347,5,FALSE)</f>
        <v>314957.70755880582</v>
      </c>
      <c r="K263" s="5">
        <f>VLOOKUP(A263,'Detail SFPR'!$A$5:$F$347,6,FALSE)</f>
        <v>0</v>
      </c>
      <c r="L263" s="5">
        <f>VLOOKUP(A263,'Detail SFPR'!$A$5:$G$347,7,FALSE)</f>
        <v>0</v>
      </c>
      <c r="M263" s="5">
        <f>VLOOKUP(A263,'Detail SFPR'!$A$5:$H$347,8,FALSE)</f>
        <v>0</v>
      </c>
      <c r="N263" s="5">
        <f>VLOOKUP(A263,'Detail SFPR'!$A$5:$I$347,9,FALSE)</f>
        <v>0</v>
      </c>
      <c r="O263" s="5">
        <f t="shared" si="95"/>
        <v>59041.883652455836</v>
      </c>
      <c r="P263" s="5">
        <f t="shared" si="96"/>
        <v>0</v>
      </c>
      <c r="Q263" s="5">
        <f t="shared" si="97"/>
        <v>0</v>
      </c>
      <c r="R263" s="5">
        <f t="shared" si="98"/>
        <v>0</v>
      </c>
      <c r="S263" s="5">
        <f t="shared" si="99"/>
        <v>0</v>
      </c>
      <c r="T263" s="5">
        <f t="shared" si="100"/>
        <v>226399.31</v>
      </c>
      <c r="U263" s="5">
        <f t="shared" si="101"/>
        <v>314957.70755880582</v>
      </c>
      <c r="V263" s="5">
        <f t="shared" si="102"/>
        <v>59041.883652455836</v>
      </c>
      <c r="W263" s="5">
        <f t="shared" si="85"/>
        <v>285441.19365245581</v>
      </c>
      <c r="X263" s="5">
        <f>VLOOKUP(A263,'Detail SFPR'!$A$5:$M$347,13,FALSE)</f>
        <v>0</v>
      </c>
      <c r="Y263" s="5">
        <f>VLOOKUP(A263,'Detail SFPR'!A:W,23,FALSE)</f>
        <v>23480.769649999998</v>
      </c>
      <c r="Z263" s="5">
        <f>VLOOKUP(A263,'Detail SFPR'!$A$5:$S$347,19,FALSE)</f>
        <v>0</v>
      </c>
      <c r="AA263" s="5">
        <f>VLOOKUP(A263,'Detail SFPR'!$A$5:$T$347,20,FALSE)</f>
        <v>35832.198242726277</v>
      </c>
      <c r="AB263" s="5">
        <f t="shared" si="103"/>
        <v>344754.16154518205</v>
      </c>
      <c r="AC263" s="5">
        <v>0</v>
      </c>
      <c r="AD263" s="5">
        <v>0</v>
      </c>
      <c r="AE263" s="5">
        <f t="shared" si="86"/>
        <v>0</v>
      </c>
      <c r="AF263" s="5">
        <f t="shared" si="87"/>
        <v>344754.16154518205</v>
      </c>
      <c r="AG263" s="5">
        <f t="shared" si="88"/>
        <v>285441.19365245581</v>
      </c>
      <c r="AI263" s="5">
        <f t="shared" si="89"/>
        <v>285441.19365245581</v>
      </c>
      <c r="AJ263" s="5">
        <f t="shared" si="90"/>
        <v>0</v>
      </c>
      <c r="AK263" s="5">
        <f t="shared" si="91"/>
        <v>0</v>
      </c>
      <c r="AL263" s="5">
        <f t="shared" si="92"/>
        <v>0</v>
      </c>
      <c r="AM263" s="5">
        <f t="shared" si="93"/>
        <v>0</v>
      </c>
      <c r="AN263" s="5">
        <f t="shared" si="94"/>
        <v>285441.19365245581</v>
      </c>
      <c r="AO263" s="5">
        <f>VLOOKUP(A263,'Base Cost'!$A$5:$AF$348,32,FALSE)</f>
        <v>13681.236746843528</v>
      </c>
    </row>
    <row r="264" spans="1:41" x14ac:dyDescent="0.25">
      <c r="A264" t="s">
        <v>624</v>
      </c>
      <c r="B264" t="s">
        <v>625</v>
      </c>
      <c r="C264" t="s">
        <v>68</v>
      </c>
      <c r="D264" s="12" t="s">
        <v>1088</v>
      </c>
      <c r="E264" s="5">
        <v>676091.82</v>
      </c>
      <c r="F264" s="5">
        <v>140351.57999999999</v>
      </c>
      <c r="G264" s="5">
        <v>74321.86</v>
      </c>
      <c r="H264" s="5">
        <v>0</v>
      </c>
      <c r="I264" s="5">
        <v>0</v>
      </c>
      <c r="J264" s="5">
        <f>VLOOKUP(A264,'Detail SFPR'!$A$5:$E$347,5,FALSE)</f>
        <v>857301.96196814196</v>
      </c>
      <c r="K264" s="5">
        <f>VLOOKUP(A264,'Detail SFPR'!$A$5:$F$347,6,FALSE)</f>
        <v>178462.74000000002</v>
      </c>
      <c r="L264" s="5">
        <f>VLOOKUP(A264,'Detail SFPR'!$A$5:$G$347,7,FALSE)</f>
        <v>78796.01279556354</v>
      </c>
      <c r="M264" s="5">
        <f>VLOOKUP(A264,'Detail SFPR'!$A$5:$H$347,8,FALSE)</f>
        <v>0</v>
      </c>
      <c r="N264" s="5">
        <f>VLOOKUP(A264,'Detail SFPR'!$A$5:$I$347,9,FALSE)</f>
        <v>0</v>
      </c>
      <c r="O264" s="5">
        <f t="shared" si="95"/>
        <v>120812.80165016027</v>
      </c>
      <c r="P264" s="5">
        <f t="shared" si="96"/>
        <v>25408.71037200002</v>
      </c>
      <c r="Q264" s="5">
        <f t="shared" si="97"/>
        <v>2982.9176688022117</v>
      </c>
      <c r="R264" s="5">
        <f t="shared" si="98"/>
        <v>0</v>
      </c>
      <c r="S264" s="5">
        <f t="shared" si="99"/>
        <v>0</v>
      </c>
      <c r="T264" s="5">
        <f t="shared" si="100"/>
        <v>890765.25999999989</v>
      </c>
      <c r="U264" s="5">
        <f t="shared" si="101"/>
        <v>1114560.7147637054</v>
      </c>
      <c r="V264" s="5">
        <f t="shared" si="102"/>
        <v>149204.42969096248</v>
      </c>
      <c r="W264" s="5">
        <f t="shared" si="85"/>
        <v>1039969.6896909624</v>
      </c>
      <c r="X264" s="5">
        <f>VLOOKUP(A264,'Detail SFPR'!$A$5:$M$347,13,FALSE)</f>
        <v>0</v>
      </c>
      <c r="Y264" s="5">
        <f>VLOOKUP(A264,'Detail SFPR'!A:W,23,FALSE)</f>
        <v>68336.958299999998</v>
      </c>
      <c r="Z264" s="5">
        <f>VLOOKUP(A264,'Detail SFPR'!$A$5:$S$347,19,FALSE)</f>
        <v>0</v>
      </c>
      <c r="AA264" s="5">
        <f>VLOOKUP(A264,'Detail SFPR'!$A$5:$T$347,20,FALSE)</f>
        <v>104283.78088154017</v>
      </c>
      <c r="AB264" s="5">
        <f t="shared" si="103"/>
        <v>1212590.4288725026</v>
      </c>
      <c r="AC264" s="5">
        <v>0</v>
      </c>
      <c r="AD264" s="5">
        <v>0</v>
      </c>
      <c r="AE264" s="5">
        <f t="shared" si="86"/>
        <v>0</v>
      </c>
      <c r="AF264" s="5">
        <f t="shared" si="87"/>
        <v>1212590.4288725026</v>
      </c>
      <c r="AG264" s="5">
        <f t="shared" si="88"/>
        <v>796904.62165016017</v>
      </c>
      <c r="AH264">
        <v>0</v>
      </c>
      <c r="AI264" s="5">
        <f t="shared" si="89"/>
        <v>796904.62165016017</v>
      </c>
      <c r="AJ264" s="5">
        <f t="shared" si="90"/>
        <v>165760.29037200002</v>
      </c>
      <c r="AK264" s="5">
        <f t="shared" si="91"/>
        <v>77304.777668802213</v>
      </c>
      <c r="AL264" s="5">
        <f t="shared" si="92"/>
        <v>0</v>
      </c>
      <c r="AM264" s="5">
        <f t="shared" si="93"/>
        <v>0</v>
      </c>
      <c r="AN264" s="5">
        <f t="shared" si="94"/>
        <v>1039969.6896909623</v>
      </c>
      <c r="AO264" s="5">
        <f>VLOOKUP(A264,'Base Cost'!$A$5:$AF$348,32,FALSE)</f>
        <v>40839.159393424197</v>
      </c>
    </row>
    <row r="265" spans="1:41" x14ac:dyDescent="0.25">
      <c r="A265" t="s">
        <v>626</v>
      </c>
      <c r="B265" t="s">
        <v>627</v>
      </c>
      <c r="C265" t="s">
        <v>72</v>
      </c>
      <c r="D265" s="12" t="s">
        <v>1088</v>
      </c>
      <c r="E265" s="5">
        <v>346096.97</v>
      </c>
      <c r="F265" s="5">
        <v>20025</v>
      </c>
      <c r="G265" s="5">
        <v>27614.87</v>
      </c>
      <c r="H265" s="5">
        <v>0</v>
      </c>
      <c r="I265" s="5">
        <v>108396.49</v>
      </c>
      <c r="J265" s="5">
        <f>VLOOKUP(A265,'Detail SFPR'!$A$5:$E$347,5,FALSE)</f>
        <v>513169.78356958914</v>
      </c>
      <c r="K265" s="5">
        <f>VLOOKUP(A265,'Detail SFPR'!$A$5:$F$347,6,FALSE)</f>
        <v>25462.45</v>
      </c>
      <c r="L265" s="5">
        <f>VLOOKUP(A265,'Detail SFPR'!$A$5:$G$347,7,FALSE)</f>
        <v>18270.56721551295</v>
      </c>
      <c r="M265" s="5">
        <f>VLOOKUP(A265,'Detail SFPR'!$A$5:$H$347,8,FALSE)</f>
        <v>0</v>
      </c>
      <c r="N265" s="5">
        <f>VLOOKUP(A265,'Detail SFPR'!$A$5:$I$347,9,FALSE)</f>
        <v>145695.48595295733</v>
      </c>
      <c r="O265" s="5">
        <f t="shared" si="95"/>
        <v>111387.44480684509</v>
      </c>
      <c r="P265" s="5">
        <f t="shared" si="96"/>
        <v>3625.1479150000005</v>
      </c>
      <c r="Q265" s="5">
        <f t="shared" si="97"/>
        <v>-6229.8466664175148</v>
      </c>
      <c r="R265" s="5">
        <f t="shared" si="98"/>
        <v>0</v>
      </c>
      <c r="S265" s="5">
        <f t="shared" si="99"/>
        <v>24867.240601836646</v>
      </c>
      <c r="T265" s="5">
        <f t="shared" si="100"/>
        <v>502133.32999999996</v>
      </c>
      <c r="U265" s="5">
        <f t="shared" si="101"/>
        <v>702598.28673805937</v>
      </c>
      <c r="V265" s="5">
        <f t="shared" si="102"/>
        <v>133649.98665726421</v>
      </c>
      <c r="W265" s="5">
        <f t="shared" si="85"/>
        <v>635783.31665726413</v>
      </c>
      <c r="X265" s="5">
        <f>VLOOKUP(A265,'Detail SFPR'!$A$5:$M$347,13,FALSE)</f>
        <v>0</v>
      </c>
      <c r="Y265" s="5">
        <f>VLOOKUP(A265,'Detail SFPR'!A:W,23,FALSE)</f>
        <v>35206.559699999998</v>
      </c>
      <c r="Z265" s="5">
        <f>VLOOKUP(A265,'Detail SFPR'!$A$5:$S$347,19,FALSE)</f>
        <v>0</v>
      </c>
      <c r="AA265" s="5">
        <f>VLOOKUP(A265,'Detail SFPR'!$A$5:$T$347,20,FALSE)</f>
        <v>53726.025399460355</v>
      </c>
      <c r="AB265" s="5">
        <f t="shared" si="103"/>
        <v>724715.90175672446</v>
      </c>
      <c r="AC265" s="5">
        <v>0</v>
      </c>
      <c r="AD265" s="5">
        <v>0</v>
      </c>
      <c r="AE265" s="5">
        <f t="shared" si="86"/>
        <v>0</v>
      </c>
      <c r="AF265" s="5">
        <f t="shared" si="87"/>
        <v>724715.90175672446</v>
      </c>
      <c r="AG265" s="5">
        <f t="shared" si="88"/>
        <v>457484.41480684507</v>
      </c>
      <c r="AH265">
        <v>0</v>
      </c>
      <c r="AI265" s="5">
        <f t="shared" si="89"/>
        <v>457484.41480684507</v>
      </c>
      <c r="AJ265" s="5">
        <f t="shared" si="90"/>
        <v>23650.147915000001</v>
      </c>
      <c r="AK265" s="5">
        <f t="shared" si="91"/>
        <v>21385.023333582485</v>
      </c>
      <c r="AL265" s="5">
        <f t="shared" si="92"/>
        <v>0</v>
      </c>
      <c r="AM265" s="5">
        <f t="shared" si="93"/>
        <v>133263.73060183664</v>
      </c>
      <c r="AN265" s="5">
        <f t="shared" si="94"/>
        <v>635783.31665726425</v>
      </c>
      <c r="AO265" s="5">
        <f>VLOOKUP(A265,'Base Cost'!$A$5:$AF$348,32,FALSE)</f>
        <v>20178.433046284183</v>
      </c>
    </row>
    <row r="266" spans="1:41" x14ac:dyDescent="0.25">
      <c r="A266" t="s">
        <v>1989</v>
      </c>
      <c r="B266" t="s">
        <v>1990</v>
      </c>
      <c r="C266" t="s">
        <v>75</v>
      </c>
      <c r="D266" s="12" t="s">
        <v>1842</v>
      </c>
      <c r="E266" s="5">
        <v>558364.74</v>
      </c>
      <c r="F266" s="5">
        <v>69534.7</v>
      </c>
      <c r="G266" s="5">
        <v>0</v>
      </c>
      <c r="H266" s="5">
        <v>0</v>
      </c>
      <c r="I266" s="5">
        <v>0</v>
      </c>
      <c r="J266" s="5">
        <f>VLOOKUP(A266,'Detail SFPR'!$A$5:$E$347,5,FALSE)</f>
        <v>721086.28246481135</v>
      </c>
      <c r="K266" s="5">
        <f>VLOOKUP(A266,'Detail SFPR'!$A$5:$F$347,6,FALSE)</f>
        <v>88415.720000000016</v>
      </c>
      <c r="L266" s="5">
        <f>VLOOKUP(A266,'Detail SFPR'!$A$5:$G$347,7,FALSE)</f>
        <v>0</v>
      </c>
      <c r="M266" s="5">
        <f>VLOOKUP(A266,'Detail SFPR'!$A$5:$H$347,8,FALSE)</f>
        <v>1292.9330495204242</v>
      </c>
      <c r="N266" s="5">
        <f>VLOOKUP(A266,'Detail SFPR'!$A$5:$I$347,9,FALSE)</f>
        <v>0</v>
      </c>
      <c r="O266" s="5">
        <f t="shared" si="95"/>
        <v>108486.45236128972</v>
      </c>
      <c r="P266" s="5">
        <f t="shared" si="96"/>
        <v>12587.976034000012</v>
      </c>
      <c r="Q266" s="5">
        <f t="shared" si="97"/>
        <v>0</v>
      </c>
      <c r="R266" s="5">
        <f t="shared" si="98"/>
        <v>861.99846411526676</v>
      </c>
      <c r="S266" s="5">
        <f t="shared" si="99"/>
        <v>0</v>
      </c>
      <c r="T266" s="5">
        <f t="shared" si="100"/>
        <v>627899.43999999994</v>
      </c>
      <c r="U266" s="5">
        <f t="shared" si="101"/>
        <v>810794.9355143318</v>
      </c>
      <c r="V266" s="5">
        <f t="shared" si="102"/>
        <v>121936.42685940499</v>
      </c>
      <c r="W266" s="5">
        <f t="shared" si="85"/>
        <v>749835.86685940495</v>
      </c>
      <c r="X266" s="5">
        <f>VLOOKUP(A266,'Detail SFPR'!$A$5:$M$347,13,FALSE)</f>
        <v>0</v>
      </c>
      <c r="Y266" s="5">
        <f>VLOOKUP(A266,'Detail SFPR'!A:W,23,FALSE)</f>
        <v>0</v>
      </c>
      <c r="Z266" s="5">
        <f>VLOOKUP(A266,'Detail SFPR'!$A$5:$S$347,19,FALSE)</f>
        <v>0</v>
      </c>
      <c r="AA266" s="5">
        <f>VLOOKUP(A266,'Detail SFPR'!$A$5:$T$347,20,FALSE)</f>
        <v>2334.4632477794339</v>
      </c>
      <c r="AB266" s="5">
        <f t="shared" si="103"/>
        <v>752170.33010718436</v>
      </c>
      <c r="AC266" s="5">
        <v>0</v>
      </c>
      <c r="AD266" s="5">
        <v>0</v>
      </c>
      <c r="AE266" s="5">
        <f t="shared" si="86"/>
        <v>0</v>
      </c>
      <c r="AF266" s="5">
        <f t="shared" si="87"/>
        <v>752170.33010718436</v>
      </c>
      <c r="AG266" s="5">
        <f t="shared" si="88"/>
        <v>666851.19236128975</v>
      </c>
      <c r="AH266">
        <v>0</v>
      </c>
      <c r="AI266" s="5">
        <f t="shared" si="89"/>
        <v>666851.19236128975</v>
      </c>
      <c r="AJ266" s="5">
        <f t="shared" si="90"/>
        <v>82122.676034000004</v>
      </c>
      <c r="AK266" s="5">
        <f t="shared" si="91"/>
        <v>0</v>
      </c>
      <c r="AL266" s="5">
        <f t="shared" si="92"/>
        <v>861.99846411526676</v>
      </c>
      <c r="AM266" s="5">
        <f t="shared" si="93"/>
        <v>0</v>
      </c>
      <c r="AN266" s="5">
        <f t="shared" si="94"/>
        <v>749835.86685940507</v>
      </c>
      <c r="AO266" s="5">
        <f>VLOOKUP(A266,'Base Cost'!$A$5:$AF$348,32,FALSE)</f>
        <v>36381.133717935154</v>
      </c>
    </row>
    <row r="267" spans="1:41" x14ac:dyDescent="0.25">
      <c r="A267" t="s">
        <v>1991</v>
      </c>
      <c r="B267" t="s">
        <v>1992</v>
      </c>
      <c r="C267" t="s">
        <v>68</v>
      </c>
      <c r="D267" s="12" t="s">
        <v>1088</v>
      </c>
      <c r="E267" s="5">
        <v>167622.79999999999</v>
      </c>
      <c r="F267" s="5">
        <v>6657.46</v>
      </c>
      <c r="G267" s="5">
        <v>20055.66</v>
      </c>
      <c r="H267" s="5">
        <v>0</v>
      </c>
      <c r="I267" s="5">
        <v>0</v>
      </c>
      <c r="J267" s="5">
        <f>VLOOKUP(A267,'Detail SFPR'!$A$5:$E$347,5,FALSE)</f>
        <v>220513.29521050115</v>
      </c>
      <c r="K267" s="5">
        <f>VLOOKUP(A267,'Detail SFPR'!$A$5:$F$347,6,FALSE)</f>
        <v>8465.52</v>
      </c>
      <c r="L267" s="5">
        <f>VLOOKUP(A267,'Detail SFPR'!$A$5:$G$347,7,FALSE)</f>
        <v>29622.600638888893</v>
      </c>
      <c r="M267" s="5">
        <f>VLOOKUP(A267,'Detail SFPR'!$A$5:$H$347,8,FALSE)</f>
        <v>0</v>
      </c>
      <c r="N267" s="5">
        <f>VLOOKUP(A267,'Detail SFPR'!$A$5:$I$347,9,FALSE)</f>
        <v>0</v>
      </c>
      <c r="O267" s="5">
        <f t="shared" si="95"/>
        <v>35262.093156841125</v>
      </c>
      <c r="P267" s="5">
        <f t="shared" si="96"/>
        <v>1205.4336020000003</v>
      </c>
      <c r="Q267" s="5">
        <f t="shared" si="97"/>
        <v>6378.2793239472248</v>
      </c>
      <c r="R267" s="5">
        <f t="shared" si="98"/>
        <v>0</v>
      </c>
      <c r="S267" s="5">
        <f t="shared" si="99"/>
        <v>0</v>
      </c>
      <c r="T267" s="5">
        <f t="shared" si="100"/>
        <v>194335.91999999998</v>
      </c>
      <c r="U267" s="5">
        <f t="shared" si="101"/>
        <v>258601.41584939003</v>
      </c>
      <c r="V267" s="5">
        <f t="shared" si="102"/>
        <v>42845.806082788346</v>
      </c>
      <c r="W267" s="5">
        <f t="shared" si="85"/>
        <v>237181.72608278831</v>
      </c>
      <c r="X267" s="5">
        <f>VLOOKUP(A267,'Detail SFPR'!$A$5:$M$347,13,FALSE)</f>
        <v>0</v>
      </c>
      <c r="Y267" s="5">
        <f>VLOOKUP(A267,'Detail SFPR'!A:W,23,FALSE)</f>
        <v>16425.802250000001</v>
      </c>
      <c r="Z267" s="5">
        <f>VLOOKUP(A267,'Detail SFPR'!$A$5:$S$347,19,FALSE)</f>
        <v>0</v>
      </c>
      <c r="AA267" s="5">
        <f>VLOOKUP(A267,'Detail SFPR'!$A$5:$T$347,20,FALSE)</f>
        <v>25066.154614647367</v>
      </c>
      <c r="AB267" s="5">
        <f t="shared" si="103"/>
        <v>278673.68294743571</v>
      </c>
      <c r="AC267" s="5">
        <v>0</v>
      </c>
      <c r="AD267" s="5">
        <v>0</v>
      </c>
      <c r="AE267" s="5">
        <f t="shared" si="86"/>
        <v>0</v>
      </c>
      <c r="AF267" s="5">
        <f t="shared" si="87"/>
        <v>278673.68294743571</v>
      </c>
      <c r="AG267" s="5">
        <f t="shared" si="88"/>
        <v>202884.89315684111</v>
      </c>
      <c r="AH267">
        <v>0</v>
      </c>
      <c r="AI267" s="5">
        <f t="shared" si="89"/>
        <v>202884.89315684111</v>
      </c>
      <c r="AJ267" s="5">
        <f t="shared" si="90"/>
        <v>7862.8936020000001</v>
      </c>
      <c r="AK267" s="5">
        <f t="shared" si="91"/>
        <v>26433.939323947227</v>
      </c>
      <c r="AL267" s="5">
        <f t="shared" si="92"/>
        <v>0</v>
      </c>
      <c r="AM267" s="5">
        <f t="shared" si="93"/>
        <v>0</v>
      </c>
      <c r="AN267" s="5">
        <f t="shared" si="94"/>
        <v>237181.72608278831</v>
      </c>
      <c r="AO267" s="5">
        <f>VLOOKUP(A267,'Base Cost'!$A$5:$AF$348,32,FALSE)</f>
        <v>9716.0590054538061</v>
      </c>
    </row>
    <row r="268" spans="1:41" x14ac:dyDescent="0.25">
      <c r="A268" t="s">
        <v>1993</v>
      </c>
      <c r="B268" t="s">
        <v>1994</v>
      </c>
      <c r="C268" t="s">
        <v>98</v>
      </c>
      <c r="D268" s="12" t="s">
        <v>1088</v>
      </c>
      <c r="E268" s="5">
        <v>287328.42</v>
      </c>
      <c r="F268" s="5">
        <v>124221.14</v>
      </c>
      <c r="G268" s="5">
        <v>41724.89</v>
      </c>
      <c r="H268" s="5">
        <v>1515</v>
      </c>
      <c r="I268" s="5">
        <v>70663.149999999994</v>
      </c>
      <c r="J268" s="5">
        <f>VLOOKUP(A268,'Detail SFPR'!$A$5:$E$347,5,FALSE)</f>
        <v>411504.58370093588</v>
      </c>
      <c r="K268" s="5">
        <f>VLOOKUP(A268,'Detail SFPR'!$A$5:$F$347,6,FALSE)</f>
        <v>157952.99</v>
      </c>
      <c r="L268" s="5">
        <f>VLOOKUP(A268,'Detail SFPR'!$A$5:$G$347,7,FALSE)</f>
        <v>47110.085188007964</v>
      </c>
      <c r="M268" s="5">
        <f>VLOOKUP(A268,'Detail SFPR'!$A$5:$H$347,8,FALSE)</f>
        <v>1734.034744</v>
      </c>
      <c r="N268" s="5">
        <f>VLOOKUP(A268,'Detail SFPR'!$A$5:$I$347,9,FALSE)</f>
        <v>92819.814403972414</v>
      </c>
      <c r="O268" s="5">
        <f t="shared" si="95"/>
        <v>82788.248339413956</v>
      </c>
      <c r="P268" s="5">
        <f t="shared" si="96"/>
        <v>22489.024394999993</v>
      </c>
      <c r="Q268" s="5">
        <f t="shared" si="97"/>
        <v>3590.3096318449102</v>
      </c>
      <c r="R268" s="5">
        <f t="shared" si="98"/>
        <v>146.03046382480002</v>
      </c>
      <c r="S268" s="5">
        <f t="shared" si="99"/>
        <v>14771.84815812841</v>
      </c>
      <c r="T268" s="5">
        <f t="shared" si="100"/>
        <v>525452.6</v>
      </c>
      <c r="U268" s="5">
        <f t="shared" si="101"/>
        <v>711121.50803691614</v>
      </c>
      <c r="V268" s="5">
        <f t="shared" si="102"/>
        <v>123785.46098821207</v>
      </c>
      <c r="W268" s="5">
        <f t="shared" si="85"/>
        <v>649238.060988212</v>
      </c>
      <c r="X268" s="5">
        <f>VLOOKUP(A268,'Detail SFPR'!$A$5:$M$347,13,FALSE)</f>
        <v>0</v>
      </c>
      <c r="Y268" s="5">
        <f>VLOOKUP(A268,'Detail SFPR'!A:W,23,FALSE)</f>
        <v>29990.697750000003</v>
      </c>
      <c r="Z268" s="5">
        <f>VLOOKUP(A268,'Detail SFPR'!$A$5:$S$347,19,FALSE)</f>
        <v>0</v>
      </c>
      <c r="AA268" s="5">
        <f>VLOOKUP(A268,'Detail SFPR'!$A$5:$T$347,20,FALSE)</f>
        <v>45766.499277236639</v>
      </c>
      <c r="AB268" s="5">
        <f t="shared" si="103"/>
        <v>724995.25801544869</v>
      </c>
      <c r="AC268" s="5">
        <v>0</v>
      </c>
      <c r="AD268" s="5">
        <v>0</v>
      </c>
      <c r="AE268" s="5">
        <f t="shared" si="86"/>
        <v>0</v>
      </c>
      <c r="AF268" s="5">
        <f t="shared" si="87"/>
        <v>724995.25801544869</v>
      </c>
      <c r="AG268" s="5">
        <f t="shared" si="88"/>
        <v>370116.66833941394</v>
      </c>
      <c r="AH268">
        <v>0</v>
      </c>
      <c r="AI268" s="5">
        <f t="shared" si="89"/>
        <v>370116.66833941394</v>
      </c>
      <c r="AJ268" s="5">
        <f t="shared" si="90"/>
        <v>146710.164395</v>
      </c>
      <c r="AK268" s="5">
        <f t="shared" si="91"/>
        <v>45315.199631844909</v>
      </c>
      <c r="AL268" s="5">
        <f t="shared" si="92"/>
        <v>1661.0304638248001</v>
      </c>
      <c r="AM268" s="5">
        <f t="shared" si="93"/>
        <v>85434.998158128408</v>
      </c>
      <c r="AN268" s="5">
        <f t="shared" si="94"/>
        <v>649238.060988212</v>
      </c>
      <c r="AO268" s="5">
        <f>VLOOKUP(A268,'Base Cost'!$A$5:$AF$348,32,FALSE)</f>
        <v>17341.999088554494</v>
      </c>
    </row>
    <row r="269" spans="1:41" x14ac:dyDescent="0.25">
      <c r="A269" t="s">
        <v>1995</v>
      </c>
      <c r="B269" t="s">
        <v>1996</v>
      </c>
      <c r="C269" t="s">
        <v>1286</v>
      </c>
      <c r="D269" s="12" t="s">
        <v>1088</v>
      </c>
      <c r="E269" s="5">
        <v>273026.96999999997</v>
      </c>
      <c r="F269" s="5">
        <v>68899.850000000006</v>
      </c>
      <c r="G269" s="5">
        <v>0</v>
      </c>
      <c r="H269" s="5">
        <v>0</v>
      </c>
      <c r="I269" s="5">
        <v>0</v>
      </c>
      <c r="J269" s="5">
        <f>VLOOKUP(A269,'Detail SFPR'!$A$5:$E$347,5,FALSE)</f>
        <v>340993.80305557605</v>
      </c>
      <c r="K269" s="5">
        <f>VLOOKUP(A269,'Detail SFPR'!$A$5:$F$347,6,FALSE)</f>
        <v>87609.1</v>
      </c>
      <c r="L269" s="5">
        <f>VLOOKUP(A269,'Detail SFPR'!$A$5:$G$347,7,FALSE)</f>
        <v>0</v>
      </c>
      <c r="M269" s="5">
        <f>VLOOKUP(A269,'Detail SFPR'!$A$5:$H$347,8,FALSE)</f>
        <v>0</v>
      </c>
      <c r="N269" s="5">
        <f>VLOOKUP(A269,'Detail SFPR'!$A$5:$I$347,9,FALSE)</f>
        <v>0</v>
      </c>
      <c r="O269" s="5">
        <f t="shared" si="95"/>
        <v>45313.487598152569</v>
      </c>
      <c r="P269" s="5">
        <f t="shared" si="96"/>
        <v>12473.456974999999</v>
      </c>
      <c r="Q269" s="5">
        <f t="shared" si="97"/>
        <v>0</v>
      </c>
      <c r="R269" s="5">
        <f t="shared" si="98"/>
        <v>0</v>
      </c>
      <c r="S269" s="5">
        <f t="shared" si="99"/>
        <v>0</v>
      </c>
      <c r="T269" s="5">
        <f t="shared" si="100"/>
        <v>341926.81999999995</v>
      </c>
      <c r="U269" s="5">
        <f t="shared" si="101"/>
        <v>428602.90305557603</v>
      </c>
      <c r="V269" s="5">
        <f t="shared" si="102"/>
        <v>57786.94457315257</v>
      </c>
      <c r="W269" s="5">
        <f t="shared" si="85"/>
        <v>399713.76457315253</v>
      </c>
      <c r="X269" s="5">
        <f>VLOOKUP(A269,'Detail SFPR'!$A$5:$M$347,13,FALSE)</f>
        <v>0</v>
      </c>
      <c r="Y269" s="5">
        <f>VLOOKUP(A269,'Detail SFPR'!A:W,23,FALSE)</f>
        <v>28845.44195</v>
      </c>
      <c r="Z269" s="5">
        <f>VLOOKUP(A269,'Detail SFPR'!$A$5:$S$347,19,FALSE)</f>
        <v>0</v>
      </c>
      <c r="AA269" s="5">
        <f>VLOOKUP(A269,'Detail SFPR'!$A$5:$T$347,20,FALSE)</f>
        <v>44018.812405131401</v>
      </c>
      <c r="AB269" s="5">
        <f t="shared" si="103"/>
        <v>472578.01892828394</v>
      </c>
      <c r="AC269" s="5">
        <v>0</v>
      </c>
      <c r="AD269" s="5">
        <v>0</v>
      </c>
      <c r="AE269" s="5">
        <f t="shared" si="86"/>
        <v>0</v>
      </c>
      <c r="AF269" s="5">
        <f t="shared" si="87"/>
        <v>472578.01892828394</v>
      </c>
      <c r="AG269" s="5">
        <f t="shared" si="88"/>
        <v>318340.45759815257</v>
      </c>
      <c r="AH269">
        <v>0</v>
      </c>
      <c r="AI269" s="5">
        <f t="shared" si="89"/>
        <v>318340.45759815257</v>
      </c>
      <c r="AJ269" s="5">
        <f t="shared" si="90"/>
        <v>81373.306975</v>
      </c>
      <c r="AK269" s="5">
        <f t="shared" si="91"/>
        <v>0</v>
      </c>
      <c r="AL269" s="5">
        <f t="shared" si="92"/>
        <v>0</v>
      </c>
      <c r="AM269" s="5">
        <f t="shared" si="93"/>
        <v>0</v>
      </c>
      <c r="AN269" s="5">
        <f t="shared" si="94"/>
        <v>399713.76457315258</v>
      </c>
      <c r="AO269" s="5">
        <f>VLOOKUP(A269,'Base Cost'!$A$5:$AF$348,32,FALSE)</f>
        <v>17312.953757727744</v>
      </c>
    </row>
    <row r="270" spans="1:41" x14ac:dyDescent="0.25">
      <c r="A270" t="s">
        <v>1997</v>
      </c>
      <c r="B270" t="s">
        <v>1998</v>
      </c>
      <c r="C270" t="s">
        <v>80</v>
      </c>
      <c r="D270" s="12" t="s">
        <v>1842</v>
      </c>
      <c r="E270" s="5">
        <v>1048666.93</v>
      </c>
      <c r="F270" s="5">
        <v>165921.42000000001</v>
      </c>
      <c r="G270" s="5">
        <v>0</v>
      </c>
      <c r="H270" s="5">
        <v>0</v>
      </c>
      <c r="I270" s="5">
        <v>12084.4</v>
      </c>
      <c r="J270" s="5">
        <f>VLOOKUP(A270,'Detail SFPR'!$A$5:$E$347,5,FALSE)</f>
        <v>1399725.9697408983</v>
      </c>
      <c r="K270" s="5">
        <f>VLOOKUP(A270,'Detail SFPR'!$A$5:$F$347,6,FALSE)</f>
        <v>210975.569747734</v>
      </c>
      <c r="L270" s="5">
        <f>VLOOKUP(A270,'Detail SFPR'!$A$5:$G$347,7,FALSE)</f>
        <v>0</v>
      </c>
      <c r="M270" s="5">
        <f>VLOOKUP(A270,'Detail SFPR'!$A$5:$H$347,8,FALSE)</f>
        <v>0</v>
      </c>
      <c r="N270" s="5">
        <f>VLOOKUP(A270,'Detail SFPR'!$A$5:$I$347,9,FALSE)</f>
        <v>16423.196000205615</v>
      </c>
      <c r="O270" s="5">
        <f t="shared" si="95"/>
        <v>234051.06179525694</v>
      </c>
      <c r="P270" s="5">
        <f t="shared" si="96"/>
        <v>30037.601636814248</v>
      </c>
      <c r="Q270" s="5">
        <f t="shared" si="97"/>
        <v>0</v>
      </c>
      <c r="R270" s="5">
        <f t="shared" si="98"/>
        <v>0</v>
      </c>
      <c r="S270" s="5">
        <f t="shared" si="99"/>
        <v>2892.6752933370835</v>
      </c>
      <c r="T270" s="5">
        <f t="shared" si="100"/>
        <v>1226672.7499999998</v>
      </c>
      <c r="U270" s="5">
        <f t="shared" si="101"/>
        <v>1627124.7354888378</v>
      </c>
      <c r="V270" s="5">
        <f t="shared" si="102"/>
        <v>266981.33872540831</v>
      </c>
      <c r="W270" s="5">
        <f t="shared" si="85"/>
        <v>1493654.0887254081</v>
      </c>
      <c r="X270" s="5">
        <f>VLOOKUP(A270,'Detail SFPR'!$A$5:$M$347,13,FALSE)</f>
        <v>0</v>
      </c>
      <c r="Y270" s="5">
        <f>VLOOKUP(A270,'Detail SFPR'!A:W,23,FALSE)</f>
        <v>0</v>
      </c>
      <c r="Z270" s="5">
        <f>VLOOKUP(A270,'Detail SFPR'!$A$5:$S$347,19,FALSE)</f>
        <v>0</v>
      </c>
      <c r="AA270" s="5">
        <f>VLOOKUP(A270,'Detail SFPR'!$A$5:$T$347,20,FALSE)</f>
        <v>4384.3637231132407</v>
      </c>
      <c r="AB270" s="5">
        <f t="shared" si="103"/>
        <v>1498038.4524485213</v>
      </c>
      <c r="AC270" s="5">
        <v>0</v>
      </c>
      <c r="AD270" s="5">
        <v>0</v>
      </c>
      <c r="AE270" s="5">
        <f t="shared" si="86"/>
        <v>0</v>
      </c>
      <c r="AF270" s="5">
        <f t="shared" si="87"/>
        <v>1498038.4524485213</v>
      </c>
      <c r="AG270" s="5">
        <f t="shared" si="88"/>
        <v>1282717.991795257</v>
      </c>
      <c r="AH270">
        <v>0</v>
      </c>
      <c r="AI270" s="5">
        <f t="shared" si="89"/>
        <v>1282717.991795257</v>
      </c>
      <c r="AJ270" s="5">
        <f t="shared" si="90"/>
        <v>195959.02163681426</v>
      </c>
      <c r="AK270" s="5">
        <f t="shared" si="91"/>
        <v>0</v>
      </c>
      <c r="AL270" s="5">
        <f t="shared" si="92"/>
        <v>0</v>
      </c>
      <c r="AM270" s="5">
        <f t="shared" si="93"/>
        <v>14977.075293337082</v>
      </c>
      <c r="AN270" s="5">
        <f t="shared" si="94"/>
        <v>1493654.0887254083</v>
      </c>
      <c r="AO270" s="5">
        <f>VLOOKUP(A270,'Base Cost'!$A$5:$AF$348,32,FALSE)</f>
        <v>67708.350067245716</v>
      </c>
    </row>
    <row r="271" spans="1:41" x14ac:dyDescent="0.25">
      <c r="A271" t="s">
        <v>1999</v>
      </c>
      <c r="B271" t="s">
        <v>2000</v>
      </c>
      <c r="C271" t="s">
        <v>193</v>
      </c>
      <c r="D271" s="12" t="s">
        <v>1088</v>
      </c>
      <c r="E271" s="5">
        <v>689615.57</v>
      </c>
      <c r="F271" s="5">
        <v>38820.74</v>
      </c>
      <c r="G271" s="5">
        <v>21400.48</v>
      </c>
      <c r="H271" s="5">
        <v>10613.56</v>
      </c>
      <c r="I271" s="5">
        <v>0</v>
      </c>
      <c r="J271" s="5">
        <f>VLOOKUP(A271,'Detail SFPR'!$A$5:$E$347,5,FALSE)</f>
        <v>926140.75671609771</v>
      </c>
      <c r="K271" s="5">
        <f>VLOOKUP(A271,'Detail SFPR'!$A$5:$F$347,6,FALSE)</f>
        <v>49363.259999999995</v>
      </c>
      <c r="L271" s="5">
        <f>VLOOKUP(A271,'Detail SFPR'!$A$5:$G$347,7,FALSE)</f>
        <v>21632.787074070802</v>
      </c>
      <c r="M271" s="5">
        <f>VLOOKUP(A271,'Detail SFPR'!$A$5:$H$347,8,FALSE)</f>
        <v>12147.500725001617</v>
      </c>
      <c r="N271" s="5">
        <f>VLOOKUP(A271,'Detail SFPR'!$A$5:$I$347,9,FALSE)</f>
        <v>0</v>
      </c>
      <c r="O271" s="5">
        <f t="shared" si="95"/>
        <v>157691.34198362238</v>
      </c>
      <c r="P271" s="5">
        <f t="shared" si="96"/>
        <v>7028.6980839999978</v>
      </c>
      <c r="Q271" s="5">
        <f t="shared" si="97"/>
        <v>154.8791262830041</v>
      </c>
      <c r="R271" s="5">
        <f t="shared" si="98"/>
        <v>1022.6782813585783</v>
      </c>
      <c r="S271" s="5">
        <f t="shared" si="99"/>
        <v>0</v>
      </c>
      <c r="T271" s="5">
        <f t="shared" si="100"/>
        <v>760450.35</v>
      </c>
      <c r="U271" s="5">
        <f t="shared" si="101"/>
        <v>1009284.30451517</v>
      </c>
      <c r="V271" s="5">
        <f t="shared" si="102"/>
        <v>165897.59747526396</v>
      </c>
      <c r="W271" s="5">
        <f t="shared" si="85"/>
        <v>926347.94747526397</v>
      </c>
      <c r="X271" s="5">
        <f>VLOOKUP(A271,'Detail SFPR'!$A$5:$M$347,13,FALSE)</f>
        <v>0</v>
      </c>
      <c r="Y271" s="5">
        <f>VLOOKUP(A271,'Detail SFPR'!A:W,23,FALSE)</f>
        <v>70242.388449999999</v>
      </c>
      <c r="Z271" s="5">
        <f>VLOOKUP(A271,'Detail SFPR'!$A$5:$S$347,19,FALSE)</f>
        <v>0</v>
      </c>
      <c r="AA271" s="5">
        <f>VLOOKUP(A271,'Detail SFPR'!$A$5:$T$347,20,FALSE)</f>
        <v>107191.51141551217</v>
      </c>
      <c r="AB271" s="5">
        <f t="shared" si="103"/>
        <v>1103781.8473407761</v>
      </c>
      <c r="AC271" s="5">
        <v>0</v>
      </c>
      <c r="AD271" s="5">
        <v>0</v>
      </c>
      <c r="AE271" s="5">
        <f t="shared" si="86"/>
        <v>0</v>
      </c>
      <c r="AF271" s="5">
        <f t="shared" si="87"/>
        <v>1103781.8473407761</v>
      </c>
      <c r="AG271" s="5">
        <f t="shared" si="88"/>
        <v>847306.91198362235</v>
      </c>
      <c r="AH271">
        <v>0</v>
      </c>
      <c r="AI271" s="5">
        <f t="shared" si="89"/>
        <v>847306.91198362235</v>
      </c>
      <c r="AJ271" s="5">
        <f t="shared" si="90"/>
        <v>45849.438083999994</v>
      </c>
      <c r="AK271" s="5">
        <f t="shared" si="91"/>
        <v>21555.359126283005</v>
      </c>
      <c r="AL271" s="5">
        <f t="shared" si="92"/>
        <v>11636.238281358577</v>
      </c>
      <c r="AM271" s="5">
        <f t="shared" si="93"/>
        <v>0</v>
      </c>
      <c r="AN271" s="5">
        <f t="shared" si="94"/>
        <v>926347.94747526397</v>
      </c>
      <c r="AO271" s="5">
        <f>VLOOKUP(A271,'Base Cost'!$A$5:$AF$348,32,FALSE)</f>
        <v>41315.369873123062</v>
      </c>
    </row>
    <row r="272" spans="1:41" x14ac:dyDescent="0.25">
      <c r="A272" t="s">
        <v>2001</v>
      </c>
      <c r="B272" t="s">
        <v>2002</v>
      </c>
      <c r="C272" t="s">
        <v>93</v>
      </c>
      <c r="D272" s="12" t="s">
        <v>1088</v>
      </c>
      <c r="E272" s="5">
        <v>171182.4</v>
      </c>
      <c r="F272" s="5">
        <v>28466.52</v>
      </c>
      <c r="G272" s="5">
        <v>17714.68</v>
      </c>
      <c r="H272" s="5">
        <v>0</v>
      </c>
      <c r="I272" s="5">
        <v>0</v>
      </c>
      <c r="J272" s="5">
        <f>VLOOKUP(A272,'Detail SFPR'!$A$5:$E$347,5,FALSE)</f>
        <v>235436.09823364211</v>
      </c>
      <c r="K272" s="5">
        <f>VLOOKUP(A272,'Detail SFPR'!$A$5:$F$347,6,FALSE)</f>
        <v>36197.32</v>
      </c>
      <c r="L272" s="5">
        <f>VLOOKUP(A272,'Detail SFPR'!$A$5:$G$347,7,FALSE)</f>
        <v>17097.82730002877</v>
      </c>
      <c r="M272" s="5">
        <f>VLOOKUP(A272,'Detail SFPR'!$A$5:$H$347,8,FALSE)</f>
        <v>0</v>
      </c>
      <c r="N272" s="5">
        <f>VLOOKUP(A272,'Detail SFPR'!$A$5:$I$347,9,FALSE)</f>
        <v>0</v>
      </c>
      <c r="O272" s="5">
        <f t="shared" si="95"/>
        <v>42837.940612369202</v>
      </c>
      <c r="P272" s="5">
        <f t="shared" si="96"/>
        <v>5154.1243599999989</v>
      </c>
      <c r="Q272" s="5">
        <f t="shared" si="97"/>
        <v>-411.25569507081923</v>
      </c>
      <c r="R272" s="5">
        <f t="shared" si="98"/>
        <v>0</v>
      </c>
      <c r="S272" s="5">
        <f t="shared" si="99"/>
        <v>0</v>
      </c>
      <c r="T272" s="5">
        <f t="shared" si="100"/>
        <v>217363.59999999998</v>
      </c>
      <c r="U272" s="5">
        <f t="shared" si="101"/>
        <v>288731.24553367088</v>
      </c>
      <c r="V272" s="5">
        <f t="shared" si="102"/>
        <v>47580.809277298387</v>
      </c>
      <c r="W272" s="5">
        <f t="shared" si="85"/>
        <v>264944.40927729837</v>
      </c>
      <c r="X272" s="5">
        <f>VLOOKUP(A272,'Detail SFPR'!$A$5:$M$347,13,FALSE)</f>
        <v>0</v>
      </c>
      <c r="Y272" s="5">
        <f>VLOOKUP(A272,'Detail SFPR'!A:W,23,FALSE)</f>
        <v>17411.479799999997</v>
      </c>
      <c r="Z272" s="5">
        <f>VLOOKUP(A272,'Detail SFPR'!$A$5:$S$347,19,FALSE)</f>
        <v>0</v>
      </c>
      <c r="AA272" s="5">
        <f>VLOOKUP(A272,'Detail SFPR'!$A$5:$T$347,20,FALSE)</f>
        <v>26570.321381813141</v>
      </c>
      <c r="AB272" s="5">
        <f t="shared" si="103"/>
        <v>308926.21045911149</v>
      </c>
      <c r="AC272" s="5">
        <v>0</v>
      </c>
      <c r="AD272" s="5">
        <v>0</v>
      </c>
      <c r="AE272" s="5">
        <f t="shared" si="86"/>
        <v>0</v>
      </c>
      <c r="AF272" s="5">
        <f t="shared" si="87"/>
        <v>308926.21045911149</v>
      </c>
      <c r="AG272" s="5">
        <f t="shared" si="88"/>
        <v>214020.34061236918</v>
      </c>
      <c r="AH272">
        <v>0</v>
      </c>
      <c r="AI272" s="5">
        <f t="shared" si="89"/>
        <v>214020.34061236918</v>
      </c>
      <c r="AJ272" s="5">
        <f t="shared" si="90"/>
        <v>33620.644359999998</v>
      </c>
      <c r="AK272" s="5">
        <f t="shared" si="91"/>
        <v>17303.42430492918</v>
      </c>
      <c r="AL272" s="5">
        <f t="shared" si="92"/>
        <v>0</v>
      </c>
      <c r="AM272" s="5">
        <f t="shared" si="93"/>
        <v>0</v>
      </c>
      <c r="AN272" s="5">
        <f t="shared" si="94"/>
        <v>264944.40927729837</v>
      </c>
      <c r="AO272" s="5">
        <f>VLOOKUP(A272,'Base Cost'!$A$5:$AF$348,32,FALSE)</f>
        <v>10175.747092363466</v>
      </c>
    </row>
    <row r="273" spans="1:41" x14ac:dyDescent="0.25">
      <c r="A273" t="s">
        <v>2003</v>
      </c>
      <c r="B273" t="s">
        <v>2004</v>
      </c>
      <c r="C273" t="s">
        <v>1147</v>
      </c>
      <c r="D273" s="12" t="s">
        <v>1088</v>
      </c>
      <c r="E273" s="5">
        <v>265605.96000000002</v>
      </c>
      <c r="F273" s="5">
        <v>21534.76</v>
      </c>
      <c r="G273" s="5">
        <v>26454.14</v>
      </c>
      <c r="H273" s="5">
        <v>0</v>
      </c>
      <c r="I273" s="5">
        <v>0</v>
      </c>
      <c r="J273" s="5">
        <f>VLOOKUP(A273,'Detail SFPR'!$A$5:$E$347,5,FALSE)</f>
        <v>333162.97329706815</v>
      </c>
      <c r="K273" s="5">
        <f>VLOOKUP(A273,'Detail SFPR'!$A$5:$F$347,6,FALSE)</f>
        <v>27382.16</v>
      </c>
      <c r="L273" s="5">
        <f>VLOOKUP(A273,'Detail SFPR'!$A$5:$G$347,7,FALSE)</f>
        <v>25762.393632544121</v>
      </c>
      <c r="M273" s="5">
        <f>VLOOKUP(A273,'Detail SFPR'!$A$5:$H$347,8,FALSE)</f>
        <v>0</v>
      </c>
      <c r="N273" s="5">
        <f>VLOOKUP(A273,'Detail SFPR'!$A$5:$I$347,9,FALSE)</f>
        <v>0</v>
      </c>
      <c r="O273" s="5">
        <f t="shared" si="95"/>
        <v>45040.260765155319</v>
      </c>
      <c r="P273" s="5">
        <f t="shared" si="96"/>
        <v>3898.4615800000006</v>
      </c>
      <c r="Q273" s="5">
        <f t="shared" si="97"/>
        <v>-461.18730318283417</v>
      </c>
      <c r="R273" s="5">
        <f t="shared" si="98"/>
        <v>0</v>
      </c>
      <c r="S273" s="5">
        <f t="shared" si="99"/>
        <v>0</v>
      </c>
      <c r="T273" s="5">
        <f t="shared" si="100"/>
        <v>313594.86000000004</v>
      </c>
      <c r="U273" s="5">
        <f t="shared" si="101"/>
        <v>386307.52692961227</v>
      </c>
      <c r="V273" s="5">
        <f t="shared" si="102"/>
        <v>48477.535041972485</v>
      </c>
      <c r="W273" s="5">
        <f t="shared" si="85"/>
        <v>362072.39504197252</v>
      </c>
      <c r="X273" s="5">
        <f>VLOOKUP(A273,'Detail SFPR'!$A$5:$M$347,13,FALSE)</f>
        <v>0</v>
      </c>
      <c r="Y273" s="5">
        <f>VLOOKUP(A273,'Detail SFPR'!A:W,23,FALSE)</f>
        <v>28339.736100000002</v>
      </c>
      <c r="Z273" s="5">
        <f>VLOOKUP(A273,'Detail SFPR'!$A$5:$S$347,19,FALSE)</f>
        <v>0</v>
      </c>
      <c r="AA273" s="5">
        <f>VLOOKUP(A273,'Detail SFPR'!$A$5:$T$347,20,FALSE)</f>
        <v>43247.09356712873</v>
      </c>
      <c r="AB273" s="5">
        <f t="shared" si="103"/>
        <v>433659.22470910125</v>
      </c>
      <c r="AC273" s="5">
        <v>0</v>
      </c>
      <c r="AD273" s="5">
        <v>0</v>
      </c>
      <c r="AE273" s="5">
        <f t="shared" si="86"/>
        <v>0</v>
      </c>
      <c r="AF273" s="5">
        <f t="shared" si="87"/>
        <v>433659.22470910125</v>
      </c>
      <c r="AG273" s="5">
        <f t="shared" si="88"/>
        <v>310646.22076515533</v>
      </c>
      <c r="AH273">
        <v>0</v>
      </c>
      <c r="AI273" s="5">
        <f t="shared" si="89"/>
        <v>310646.22076515533</v>
      </c>
      <c r="AJ273" s="5">
        <f t="shared" si="90"/>
        <v>25433.221579999998</v>
      </c>
      <c r="AK273" s="5">
        <f t="shared" si="91"/>
        <v>25992.952696817167</v>
      </c>
      <c r="AL273" s="5">
        <f t="shared" si="92"/>
        <v>0</v>
      </c>
      <c r="AM273" s="5">
        <f t="shared" si="93"/>
        <v>0</v>
      </c>
      <c r="AN273" s="5">
        <f t="shared" si="94"/>
        <v>362072.39504197252</v>
      </c>
      <c r="AO273" s="5">
        <f>VLOOKUP(A273,'Base Cost'!$A$5:$AF$348,32,FALSE)</f>
        <v>16988.450498080747</v>
      </c>
    </row>
    <row r="274" spans="1:41" x14ac:dyDescent="0.25">
      <c r="A274" t="s">
        <v>2005</v>
      </c>
      <c r="B274" t="s">
        <v>2006</v>
      </c>
      <c r="C274" t="s">
        <v>75</v>
      </c>
      <c r="D274" s="12" t="s">
        <v>1088</v>
      </c>
      <c r="E274" s="5">
        <v>648077.81999999995</v>
      </c>
      <c r="F274" s="5">
        <v>55077.09</v>
      </c>
      <c r="G274" s="5">
        <v>56473.4</v>
      </c>
      <c r="H274" s="5">
        <v>0</v>
      </c>
      <c r="I274" s="5">
        <v>0</v>
      </c>
      <c r="J274" s="5">
        <f>VLOOKUP(A274,'Detail SFPR'!$A$5:$E$347,5,FALSE)</f>
        <v>856127.29463245091</v>
      </c>
      <c r="K274" s="5">
        <f>VLOOKUP(A274,'Detail SFPR'!$A$5:$F$347,6,FALSE)</f>
        <v>70032.650000000009</v>
      </c>
      <c r="L274" s="5">
        <f>VLOOKUP(A274,'Detail SFPR'!$A$5:$G$347,7,FALSE)</f>
        <v>74034.326093327065</v>
      </c>
      <c r="M274" s="5">
        <f>VLOOKUP(A274,'Detail SFPR'!$A$5:$H$347,8,FALSE)</f>
        <v>0</v>
      </c>
      <c r="N274" s="5">
        <f>VLOOKUP(A274,'Detail SFPR'!$A$5:$I$347,9,FALSE)</f>
        <v>0</v>
      </c>
      <c r="O274" s="5">
        <f t="shared" si="95"/>
        <v>138706.58473745504</v>
      </c>
      <c r="P274" s="5">
        <f t="shared" si="96"/>
        <v>9970.8718520000075</v>
      </c>
      <c r="Q274" s="5">
        <f t="shared" si="97"/>
        <v>11707.869426421152</v>
      </c>
      <c r="R274" s="5">
        <f t="shared" si="98"/>
        <v>0</v>
      </c>
      <c r="S274" s="5">
        <f t="shared" si="99"/>
        <v>0</v>
      </c>
      <c r="T274" s="5">
        <f t="shared" si="100"/>
        <v>759628.30999999994</v>
      </c>
      <c r="U274" s="5">
        <f t="shared" si="101"/>
        <v>1000194.270725778</v>
      </c>
      <c r="V274" s="5">
        <f t="shared" si="102"/>
        <v>160385.3260158762</v>
      </c>
      <c r="W274" s="5">
        <f t="shared" si="85"/>
        <v>920013.6360158762</v>
      </c>
      <c r="X274" s="5">
        <f>VLOOKUP(A274,'Detail SFPR'!$A$5:$M$347,13,FALSE)</f>
        <v>0</v>
      </c>
      <c r="Y274" s="5">
        <f>VLOOKUP(A274,'Detail SFPR'!A:W,23,FALSE)</f>
        <v>70013.911500000002</v>
      </c>
      <c r="Z274" s="5">
        <f>VLOOKUP(A274,'Detail SFPR'!$A$5:$S$347,19,FALSE)</f>
        <v>0</v>
      </c>
      <c r="AA274" s="5">
        <f>VLOOKUP(A274,'Detail SFPR'!$A$5:$T$347,20,FALSE)</f>
        <v>106842.85029884841</v>
      </c>
      <c r="AB274" s="5">
        <f t="shared" si="103"/>
        <v>1096870.3978147246</v>
      </c>
      <c r="AC274" s="5">
        <v>0</v>
      </c>
      <c r="AD274" s="5">
        <v>0</v>
      </c>
      <c r="AE274" s="5">
        <f t="shared" si="86"/>
        <v>0</v>
      </c>
      <c r="AF274" s="5">
        <f t="shared" si="87"/>
        <v>1096870.3978147246</v>
      </c>
      <c r="AG274" s="5">
        <f t="shared" si="88"/>
        <v>786784.40473745496</v>
      </c>
      <c r="AH274">
        <v>0</v>
      </c>
      <c r="AI274" s="5">
        <f t="shared" si="89"/>
        <v>786784.40473745496</v>
      </c>
      <c r="AJ274" s="5">
        <f t="shared" si="90"/>
        <v>65047.961852000008</v>
      </c>
      <c r="AK274" s="5">
        <f t="shared" si="91"/>
        <v>68181.269426421146</v>
      </c>
      <c r="AL274" s="5">
        <f t="shared" si="92"/>
        <v>0</v>
      </c>
      <c r="AM274" s="5">
        <f t="shared" si="93"/>
        <v>0</v>
      </c>
      <c r="AN274" s="5">
        <f t="shared" si="94"/>
        <v>920013.63601587608</v>
      </c>
      <c r="AO274" s="5">
        <f>VLOOKUP(A274,'Base Cost'!$A$5:$AF$348,32,FALSE)</f>
        <v>41366.651071738532</v>
      </c>
    </row>
    <row r="275" spans="1:41" x14ac:dyDescent="0.25">
      <c r="A275" t="s">
        <v>2007</v>
      </c>
      <c r="B275" t="s">
        <v>2008</v>
      </c>
      <c r="C275" t="s">
        <v>140</v>
      </c>
      <c r="D275" s="12" t="s">
        <v>1088</v>
      </c>
      <c r="E275" s="5">
        <v>524418.01</v>
      </c>
      <c r="F275" s="5">
        <v>18735.099999999999</v>
      </c>
      <c r="G275" s="5">
        <v>48926.46</v>
      </c>
      <c r="H275" s="5">
        <v>0</v>
      </c>
      <c r="I275" s="5">
        <v>0</v>
      </c>
      <c r="J275" s="5">
        <f>VLOOKUP(A275,'Detail SFPR'!$A$5:$E$347,5,FALSE)</f>
        <v>677804.47344932798</v>
      </c>
      <c r="K275" s="5">
        <f>VLOOKUP(A275,'Detail SFPR'!$A$5:$F$347,6,FALSE)</f>
        <v>23822.7</v>
      </c>
      <c r="L275" s="5">
        <f>VLOOKUP(A275,'Detail SFPR'!$A$5:$G$347,7,FALSE)</f>
        <v>38612.300920342539</v>
      </c>
      <c r="M275" s="5">
        <f>VLOOKUP(A275,'Detail SFPR'!$A$5:$H$347,8,FALSE)</f>
        <v>0</v>
      </c>
      <c r="N275" s="5">
        <f>VLOOKUP(A275,'Detail SFPR'!$A$5:$I$347,9,FALSE)</f>
        <v>0</v>
      </c>
      <c r="O275" s="5">
        <f t="shared" si="95"/>
        <v>102262.75518166696</v>
      </c>
      <c r="P275" s="5">
        <f t="shared" si="96"/>
        <v>3391.9029200000014</v>
      </c>
      <c r="Q275" s="5">
        <f t="shared" si="97"/>
        <v>-6876.4498584076282</v>
      </c>
      <c r="R275" s="5">
        <f t="shared" si="98"/>
        <v>0</v>
      </c>
      <c r="S275" s="5">
        <f t="shared" si="99"/>
        <v>0</v>
      </c>
      <c r="T275" s="5">
        <f t="shared" si="100"/>
        <v>592079.56999999995</v>
      </c>
      <c r="U275" s="5">
        <f t="shared" si="101"/>
        <v>740239.4743696705</v>
      </c>
      <c r="V275" s="5">
        <f t="shared" si="102"/>
        <v>98778.208243259345</v>
      </c>
      <c r="W275" s="5">
        <f t="shared" si="85"/>
        <v>690857.77824325929</v>
      </c>
      <c r="X275" s="5">
        <f>VLOOKUP(A275,'Detail SFPR'!$A$5:$M$347,13,FALSE)</f>
        <v>0</v>
      </c>
      <c r="Y275" s="5">
        <f>VLOOKUP(A275,'Detail SFPR'!A:W,23,FALSE)</f>
        <v>51665.622450000003</v>
      </c>
      <c r="Z275" s="5">
        <f>VLOOKUP(A275,'Detail SFPR'!$A$5:$S$347,19,FALSE)</f>
        <v>0</v>
      </c>
      <c r="AA275" s="5">
        <f>VLOOKUP(A275,'Detail SFPR'!$A$5:$T$347,20,FALSE)</f>
        <v>78842.936307339027</v>
      </c>
      <c r="AB275" s="5">
        <f t="shared" si="103"/>
        <v>821366.33700059832</v>
      </c>
      <c r="AC275" s="5">
        <v>0</v>
      </c>
      <c r="AD275" s="5">
        <v>0</v>
      </c>
      <c r="AE275" s="5">
        <f t="shared" si="86"/>
        <v>0</v>
      </c>
      <c r="AF275" s="5">
        <f t="shared" si="87"/>
        <v>821366.33700059832</v>
      </c>
      <c r="AG275" s="5">
        <f t="shared" si="88"/>
        <v>626680.76518166694</v>
      </c>
      <c r="AH275">
        <v>0</v>
      </c>
      <c r="AI275" s="5">
        <f t="shared" si="89"/>
        <v>626680.76518166694</v>
      </c>
      <c r="AJ275" s="5">
        <f t="shared" si="90"/>
        <v>22127.002919999999</v>
      </c>
      <c r="AK275" s="5">
        <f t="shared" si="91"/>
        <v>42050.010141592371</v>
      </c>
      <c r="AL275" s="5">
        <f t="shared" si="92"/>
        <v>0</v>
      </c>
      <c r="AM275" s="5">
        <f t="shared" si="93"/>
        <v>0</v>
      </c>
      <c r="AN275" s="5">
        <f t="shared" si="94"/>
        <v>690857.77824325929</v>
      </c>
      <c r="AO275" s="5">
        <f>VLOOKUP(A275,'Base Cost'!$A$5:$AF$348,32,FALSE)</f>
        <v>30710.877258556957</v>
      </c>
    </row>
    <row r="276" spans="1:41" x14ac:dyDescent="0.25">
      <c r="A276" t="s">
        <v>628</v>
      </c>
      <c r="B276" t="s">
        <v>2009</v>
      </c>
      <c r="C276" t="s">
        <v>193</v>
      </c>
      <c r="D276" s="12" t="s">
        <v>1088</v>
      </c>
      <c r="E276" s="5">
        <v>492017.3</v>
      </c>
      <c r="F276" s="5">
        <v>684088.81</v>
      </c>
      <c r="G276" s="5">
        <v>46212.22</v>
      </c>
      <c r="H276" s="5">
        <v>0</v>
      </c>
      <c r="I276" s="5">
        <v>0</v>
      </c>
      <c r="J276" s="5">
        <f>VLOOKUP(A276,'Detail SFPR'!$A$5:$E$347,5,FALSE)</f>
        <v>829018.92747318675</v>
      </c>
      <c r="K276" s="5">
        <f>VLOOKUP(A276,'Detail SFPR'!$A$5:$F$347,6,FALSE)</f>
        <v>738589.72</v>
      </c>
      <c r="L276" s="5">
        <f>VLOOKUP(A276,'Detail SFPR'!$A$5:$G$347,7,FALSE)</f>
        <v>118170.02953333329</v>
      </c>
      <c r="M276" s="5">
        <f>VLOOKUP(A276,'Detail SFPR'!$A$5:$H$347,8,FALSE)</f>
        <v>0</v>
      </c>
      <c r="N276" s="5">
        <f>VLOOKUP(A276,'Detail SFPR'!$A$5:$I$347,9,FALSE)</f>
        <v>0</v>
      </c>
      <c r="O276" s="5">
        <f t="shared" si="95"/>
        <v>224678.9850363736</v>
      </c>
      <c r="P276" s="5">
        <f t="shared" si="96"/>
        <v>36335.756696999939</v>
      </c>
      <c r="Q276" s="5">
        <f t="shared" si="97"/>
        <v>47974.271615873302</v>
      </c>
      <c r="R276" s="5">
        <f t="shared" si="98"/>
        <v>0</v>
      </c>
      <c r="S276" s="5">
        <f t="shared" si="99"/>
        <v>0</v>
      </c>
      <c r="T276" s="5">
        <f t="shared" si="100"/>
        <v>1222318.33</v>
      </c>
      <c r="U276" s="5">
        <f t="shared" si="101"/>
        <v>1685778.6770065201</v>
      </c>
      <c r="V276" s="5">
        <f t="shared" si="102"/>
        <v>308989.01334924687</v>
      </c>
      <c r="W276" s="5">
        <f t="shared" si="85"/>
        <v>1531307.343349247</v>
      </c>
      <c r="X276" s="5">
        <f>VLOOKUP(A276,'Detail SFPR'!$A$5:$M$347,13,FALSE)</f>
        <v>0</v>
      </c>
      <c r="Y276" s="5">
        <f>VLOOKUP(A276,'Detail SFPR'!A:W,23,FALSE)</f>
        <v>65525.561400000006</v>
      </c>
      <c r="Z276" s="5">
        <f>VLOOKUP(A276,'Detail SFPR'!$A$5:$S$347,19,FALSE)</f>
        <v>34549.11863401506</v>
      </c>
      <c r="AA276" s="5">
        <f>VLOOKUP(A276,'Detail SFPR'!$A$5:$T$347,20,FALSE)</f>
        <v>99993.524107108344</v>
      </c>
      <c r="AB276" s="5">
        <f t="shared" si="103"/>
        <v>1731375.5474903705</v>
      </c>
      <c r="AC276" s="5">
        <v>0</v>
      </c>
      <c r="AD276" s="5">
        <v>0</v>
      </c>
      <c r="AE276" s="5">
        <f t="shared" si="86"/>
        <v>0</v>
      </c>
      <c r="AF276" s="5">
        <f t="shared" si="87"/>
        <v>1731375.5474903705</v>
      </c>
      <c r="AG276" s="5">
        <f t="shared" si="88"/>
        <v>716696.28503637365</v>
      </c>
      <c r="AH276">
        <v>0</v>
      </c>
      <c r="AI276" s="5">
        <f t="shared" si="89"/>
        <v>716696.28503637365</v>
      </c>
      <c r="AJ276" s="5">
        <f t="shared" si="90"/>
        <v>720424.56669699994</v>
      </c>
      <c r="AK276" s="5">
        <f t="shared" si="91"/>
        <v>94186.491615873296</v>
      </c>
      <c r="AL276" s="5">
        <f t="shared" si="92"/>
        <v>0</v>
      </c>
      <c r="AM276" s="5">
        <f t="shared" si="93"/>
        <v>0</v>
      </c>
      <c r="AN276" s="5">
        <f t="shared" si="94"/>
        <v>1531307.3433492468</v>
      </c>
      <c r="AO276" s="5">
        <f>VLOOKUP(A276,'Base Cost'!$A$5:$AF$348,32,FALSE)</f>
        <v>36419.173009299135</v>
      </c>
    </row>
    <row r="277" spans="1:41" x14ac:dyDescent="0.25">
      <c r="A277" t="s">
        <v>630</v>
      </c>
      <c r="B277" t="s">
        <v>2010</v>
      </c>
      <c r="C277" t="s">
        <v>324</v>
      </c>
      <c r="D277" s="12" t="s">
        <v>1088</v>
      </c>
      <c r="E277" s="5">
        <v>1198711.79</v>
      </c>
      <c r="F277" s="5">
        <v>1747850.87</v>
      </c>
      <c r="G277" s="5">
        <v>103436.48</v>
      </c>
      <c r="H277" s="5">
        <v>1136</v>
      </c>
      <c r="I277" s="5">
        <v>0</v>
      </c>
      <c r="J277" s="5">
        <f>VLOOKUP(A277,'Detail SFPR'!$A$5:$E$347,5,FALSE)</f>
        <v>1073995.23643495</v>
      </c>
      <c r="K277" s="5">
        <f>VLOOKUP(A277,'Detail SFPR'!$A$5:$F$347,6,FALSE)</f>
        <v>978736.05999999994</v>
      </c>
      <c r="L277" s="5">
        <f>VLOOKUP(A277,'Detail SFPR'!$A$5:$G$347,7,FALSE)</f>
        <v>158898.48507702528</v>
      </c>
      <c r="M277" s="5">
        <f>VLOOKUP(A277,'Detail SFPR'!$A$5:$H$347,8,FALSE)</f>
        <v>0</v>
      </c>
      <c r="N277" s="5">
        <f>VLOOKUP(A277,'Detail SFPR'!$A$5:$I$347,9,FALSE)</f>
        <v>0</v>
      </c>
      <c r="O277" s="5">
        <f t="shared" si="95"/>
        <v>-83148.526261818843</v>
      </c>
      <c r="P277" s="5">
        <f t="shared" si="96"/>
        <v>-512768.84382700006</v>
      </c>
      <c r="Q277" s="5">
        <f t="shared" si="97"/>
        <v>36976.518784852757</v>
      </c>
      <c r="R277" s="5">
        <f t="shared" si="98"/>
        <v>-757.37119999999993</v>
      </c>
      <c r="S277" s="5">
        <f t="shared" si="99"/>
        <v>0</v>
      </c>
      <c r="T277" s="5">
        <f t="shared" si="100"/>
        <v>3051135.14</v>
      </c>
      <c r="U277" s="5">
        <f t="shared" si="101"/>
        <v>2211629.7815119755</v>
      </c>
      <c r="V277" s="5">
        <f t="shared" si="102"/>
        <v>-559698.2225039663</v>
      </c>
      <c r="W277" s="5">
        <f t="shared" si="85"/>
        <v>2211629.7815119755</v>
      </c>
      <c r="X277" s="5">
        <f>VLOOKUP(A277,'Detail SFPR'!$A$5:$M$347,13,FALSE)</f>
        <v>0</v>
      </c>
      <c r="Y277" s="5">
        <f>VLOOKUP(A277,'Detail SFPR'!A:W,23,FALSE)</f>
        <v>88191.480649999998</v>
      </c>
      <c r="Z277" s="5">
        <f>VLOOKUP(A277,'Detail SFPR'!$A$5:$S$347,19,FALSE)</f>
        <v>0</v>
      </c>
      <c r="AA277" s="5">
        <f>VLOOKUP(A277,'Detail SFPR'!$A$5:$T$347,20,FALSE)</f>
        <v>134582.24176950514</v>
      </c>
      <c r="AB277" s="5">
        <f t="shared" si="103"/>
        <v>2434403.5039314805</v>
      </c>
      <c r="AC277" s="5">
        <v>0</v>
      </c>
      <c r="AD277" s="5">
        <v>0</v>
      </c>
      <c r="AE277" s="5">
        <f t="shared" si="86"/>
        <v>0</v>
      </c>
      <c r="AF277" s="5">
        <f t="shared" si="87"/>
        <v>2434403.5039314805</v>
      </c>
      <c r="AG277" s="5">
        <f t="shared" si="88"/>
        <v>1073995.23643495</v>
      </c>
      <c r="AH277">
        <v>0</v>
      </c>
      <c r="AI277" s="5">
        <f t="shared" si="89"/>
        <v>1073995.23643495</v>
      </c>
      <c r="AJ277" s="5">
        <f t="shared" si="90"/>
        <v>978736.05999999994</v>
      </c>
      <c r="AK277" s="5">
        <f t="shared" si="91"/>
        <v>158898.48507702528</v>
      </c>
      <c r="AL277" s="5">
        <f t="shared" si="92"/>
        <v>0</v>
      </c>
      <c r="AM277" s="5">
        <f t="shared" si="93"/>
        <v>0</v>
      </c>
      <c r="AN277" s="5">
        <f t="shared" si="94"/>
        <v>2211629.7815119755</v>
      </c>
      <c r="AO277" s="5">
        <f>VLOOKUP(A277,'Base Cost'!$A$5:$AF$348,32,FALSE)</f>
        <v>56698.981305890004</v>
      </c>
    </row>
    <row r="278" spans="1:41" x14ac:dyDescent="0.25">
      <c r="A278" t="s">
        <v>632</v>
      </c>
      <c r="B278" t="s">
        <v>2011</v>
      </c>
      <c r="C278" t="s">
        <v>98</v>
      </c>
      <c r="D278" s="12" t="s">
        <v>1088</v>
      </c>
      <c r="E278" s="5">
        <v>369489.59</v>
      </c>
      <c r="F278" s="5">
        <v>582833.68999999994</v>
      </c>
      <c r="G278" s="5">
        <v>52101.75</v>
      </c>
      <c r="H278" s="5">
        <v>0</v>
      </c>
      <c r="I278" s="5">
        <v>0</v>
      </c>
      <c r="J278" s="5">
        <f>VLOOKUP(A278,'Detail SFPR'!$A$5:$E$347,5,FALSE)</f>
        <v>585983.0917857968</v>
      </c>
      <c r="K278" s="5">
        <f>VLOOKUP(A278,'Detail SFPR'!$A$5:$F$347,6,FALSE)</f>
        <v>533752.47</v>
      </c>
      <c r="L278" s="5">
        <f>VLOOKUP(A278,'Detail SFPR'!$A$5:$G$347,7,FALSE)</f>
        <v>86519.633322222231</v>
      </c>
      <c r="M278" s="5">
        <f>VLOOKUP(A278,'Detail SFPR'!$A$5:$H$347,8,FALSE)</f>
        <v>0</v>
      </c>
      <c r="N278" s="5">
        <f>VLOOKUP(A278,'Detail SFPR'!$A$5:$I$347,9,FALSE)</f>
        <v>0</v>
      </c>
      <c r="O278" s="5">
        <f t="shared" si="95"/>
        <v>144336.21764059071</v>
      </c>
      <c r="P278" s="5">
        <f t="shared" si="96"/>
        <v>-32722.449373999978</v>
      </c>
      <c r="Q278" s="5">
        <f t="shared" si="97"/>
        <v>22946.40281092556</v>
      </c>
      <c r="R278" s="5">
        <f t="shared" si="98"/>
        <v>0</v>
      </c>
      <c r="S278" s="5">
        <f t="shared" si="99"/>
        <v>0</v>
      </c>
      <c r="T278" s="5">
        <f t="shared" si="100"/>
        <v>1004425.03</v>
      </c>
      <c r="U278" s="5">
        <f t="shared" si="101"/>
        <v>1206255.1951080188</v>
      </c>
      <c r="V278" s="5">
        <f t="shared" si="102"/>
        <v>134560.17107751628</v>
      </c>
      <c r="W278" s="5">
        <f t="shared" si="85"/>
        <v>1138985.2010775162</v>
      </c>
      <c r="X278" s="5">
        <f>VLOOKUP(A278,'Detail SFPR'!$A$5:$M$347,13,FALSE)</f>
        <v>0</v>
      </c>
      <c r="Y278" s="5">
        <f>VLOOKUP(A278,'Detail SFPR'!A:W,23,FALSE)</f>
        <v>47975.341699999997</v>
      </c>
      <c r="Z278" s="5">
        <f>VLOOKUP(A278,'Detail SFPR'!$A$5:$S$347,19,FALSE)</f>
        <v>41362.994106228653</v>
      </c>
      <c r="AA278" s="5">
        <f>VLOOKUP(A278,'Detail SFPR'!$A$5:$T$347,20,FALSE)</f>
        <v>73211.482425020615</v>
      </c>
      <c r="AB278" s="5">
        <f t="shared" si="103"/>
        <v>1301535.0193087654</v>
      </c>
      <c r="AC278" s="5">
        <v>0</v>
      </c>
      <c r="AD278" s="5">
        <v>0</v>
      </c>
      <c r="AE278" s="5">
        <f t="shared" si="86"/>
        <v>0</v>
      </c>
      <c r="AF278" s="5">
        <f t="shared" si="87"/>
        <v>1301535.0193087654</v>
      </c>
      <c r="AG278" s="5">
        <f t="shared" si="88"/>
        <v>513825.8076405907</v>
      </c>
      <c r="AH278">
        <v>0</v>
      </c>
      <c r="AI278" s="5">
        <f t="shared" si="89"/>
        <v>513825.8076405907</v>
      </c>
      <c r="AJ278" s="5">
        <f t="shared" si="90"/>
        <v>550111.24062599998</v>
      </c>
      <c r="AK278" s="5">
        <f t="shared" si="91"/>
        <v>75048.15281092556</v>
      </c>
      <c r="AL278" s="5">
        <f t="shared" si="92"/>
        <v>0</v>
      </c>
      <c r="AM278" s="5">
        <f t="shared" si="93"/>
        <v>0</v>
      </c>
      <c r="AN278" s="5">
        <f t="shared" si="94"/>
        <v>1138985.2010775162</v>
      </c>
      <c r="AO278" s="5">
        <f>VLOOKUP(A278,'Base Cost'!$A$5:$AF$348,32,FALSE)</f>
        <v>27045.656469525282</v>
      </c>
    </row>
    <row r="279" spans="1:41" x14ac:dyDescent="0.25">
      <c r="A279" t="s">
        <v>634</v>
      </c>
      <c r="B279" t="s">
        <v>635</v>
      </c>
      <c r="C279" t="s">
        <v>140</v>
      </c>
      <c r="D279" s="12" t="s">
        <v>1088</v>
      </c>
      <c r="E279" s="5">
        <v>1366542.85</v>
      </c>
      <c r="F279" s="5">
        <v>238289.63</v>
      </c>
      <c r="G279" s="5">
        <v>154416.99</v>
      </c>
      <c r="H279" s="5">
        <v>0</v>
      </c>
      <c r="I279" s="5">
        <v>466478.42</v>
      </c>
      <c r="J279" s="5">
        <f>VLOOKUP(A279,'Detail SFPR'!$A$5:$E$347,5,FALSE)</f>
        <v>2790909.5724540218</v>
      </c>
      <c r="K279" s="5">
        <f>VLOOKUP(A279,'Detail SFPR'!$A$5:$F$347,6,FALSE)</f>
        <v>325052.03999999998</v>
      </c>
      <c r="L279" s="5">
        <f>VLOOKUP(A279,'Detail SFPR'!$A$5:$G$347,7,FALSE)</f>
        <v>412897.36270555557</v>
      </c>
      <c r="M279" s="5">
        <f>VLOOKUP(A279,'Detail SFPR'!$A$5:$H$347,8,FALSE)</f>
        <v>7629.9534125753262</v>
      </c>
      <c r="N279" s="5">
        <f>VLOOKUP(A279,'Detail SFPR'!$A$5:$I$347,9,FALSE)</f>
        <v>1544237.6077814074</v>
      </c>
      <c r="O279" s="5">
        <f t="shared" si="95"/>
        <v>949625.29386009625</v>
      </c>
      <c r="P279" s="5">
        <f t="shared" si="96"/>
        <v>57844.498746999976</v>
      </c>
      <c r="Q279" s="5">
        <f t="shared" si="97"/>
        <v>172328.8644827939</v>
      </c>
      <c r="R279" s="5">
        <f t="shared" si="98"/>
        <v>5086.8899401639701</v>
      </c>
      <c r="S279" s="5">
        <f t="shared" si="99"/>
        <v>718542.05049386434</v>
      </c>
      <c r="T279" s="5">
        <f t="shared" si="100"/>
        <v>2225727.89</v>
      </c>
      <c r="U279" s="5">
        <f t="shared" si="101"/>
        <v>5080726.5363535602</v>
      </c>
      <c r="V279" s="5">
        <f t="shared" si="102"/>
        <v>1903427.5975239186</v>
      </c>
      <c r="W279" s="5">
        <f t="shared" si="85"/>
        <v>4129155.487523919</v>
      </c>
      <c r="X279" s="5">
        <f>VLOOKUP(A279,'Detail SFPR'!$A$5:$M$347,13,FALSE)</f>
        <v>0</v>
      </c>
      <c r="Y279" s="5">
        <f>VLOOKUP(A279,'Detail SFPR'!A:W,23,FALSE)</f>
        <v>228952.56604999999</v>
      </c>
      <c r="Z279" s="5">
        <f>VLOOKUP(A279,'Detail SFPR'!$A$5:$S$347,19,FALSE)</f>
        <v>160452.61765525845</v>
      </c>
      <c r="AA279" s="5">
        <f>VLOOKUP(A279,'Detail SFPR'!$A$5:$T$347,20,FALSE)</f>
        <v>349386.91777015419</v>
      </c>
      <c r="AB279" s="5">
        <f t="shared" si="103"/>
        <v>4867947.588999331</v>
      </c>
      <c r="AC279" s="5">
        <v>0</v>
      </c>
      <c r="AD279" s="5">
        <v>0</v>
      </c>
      <c r="AE279" s="5">
        <f t="shared" si="86"/>
        <v>0</v>
      </c>
      <c r="AF279" s="5">
        <f t="shared" si="87"/>
        <v>4867947.588999331</v>
      </c>
      <c r="AG279" s="5">
        <f t="shared" si="88"/>
        <v>2316168.1438600961</v>
      </c>
      <c r="AH279">
        <v>0</v>
      </c>
      <c r="AI279" s="5">
        <f t="shared" si="89"/>
        <v>2316168.1438600961</v>
      </c>
      <c r="AJ279" s="5">
        <f t="shared" si="90"/>
        <v>296134.12874700001</v>
      </c>
      <c r="AK279" s="5">
        <f t="shared" si="91"/>
        <v>326745.85448279389</v>
      </c>
      <c r="AL279" s="5">
        <f t="shared" si="92"/>
        <v>5086.8899401639701</v>
      </c>
      <c r="AM279" s="5">
        <f t="shared" si="93"/>
        <v>1185020.4704938643</v>
      </c>
      <c r="AN279" s="5">
        <f t="shared" si="94"/>
        <v>4129155.487523918</v>
      </c>
      <c r="AO279" s="5">
        <f>VLOOKUP(A279,'Base Cost'!$A$5:$AF$348,32,FALSE)</f>
        <v>122157.02749975721</v>
      </c>
    </row>
    <row r="280" spans="1:41" x14ac:dyDescent="0.25">
      <c r="A280" t="s">
        <v>636</v>
      </c>
      <c r="B280" t="s">
        <v>637</v>
      </c>
      <c r="C280" t="s">
        <v>193</v>
      </c>
      <c r="D280" s="12" t="s">
        <v>1088</v>
      </c>
      <c r="E280" s="5">
        <v>1687360.89</v>
      </c>
      <c r="F280" s="5">
        <v>494848.84</v>
      </c>
      <c r="G280" s="5">
        <v>226636.71</v>
      </c>
      <c r="H280" s="5">
        <v>26254.080000000002</v>
      </c>
      <c r="I280" s="5">
        <v>657904.06000000006</v>
      </c>
      <c r="J280" s="5">
        <f>VLOOKUP(A280,'Detail SFPR'!$A$5:$E$347,5,FALSE)</f>
        <v>4734875.0406738967</v>
      </c>
      <c r="K280" s="5">
        <f>VLOOKUP(A280,'Detail SFPR'!$A$5:$F$347,6,FALSE)</f>
        <v>745595.73045891849</v>
      </c>
      <c r="L280" s="5">
        <f>VLOOKUP(A280,'Detail SFPR'!$A$5:$G$347,7,FALSE)</f>
        <v>704798.46223888895</v>
      </c>
      <c r="M280" s="5">
        <f>VLOOKUP(A280,'Detail SFPR'!$A$5:$H$347,8,FALSE)</f>
        <v>44509.495889177924</v>
      </c>
      <c r="N280" s="5">
        <f>VLOOKUP(A280,'Detail SFPR'!$A$5:$I$347,9,FALSE)</f>
        <v>2761519.0125639308</v>
      </c>
      <c r="O280" s="5">
        <f t="shared" si="95"/>
        <v>2031777.684254287</v>
      </c>
      <c r="P280" s="5">
        <f t="shared" si="96"/>
        <v>167172.95186896092</v>
      </c>
      <c r="Q280" s="5">
        <f t="shared" si="97"/>
        <v>318790.44021766726</v>
      </c>
      <c r="R280" s="5">
        <f t="shared" si="98"/>
        <v>12170.88577331492</v>
      </c>
      <c r="S280" s="5">
        <f t="shared" si="99"/>
        <v>1402480.0888743727</v>
      </c>
      <c r="T280" s="5">
        <f t="shared" si="100"/>
        <v>3093004.58</v>
      </c>
      <c r="U280" s="5">
        <f t="shared" si="101"/>
        <v>8991297.7418248132</v>
      </c>
      <c r="V280" s="5">
        <f t="shared" si="102"/>
        <v>3932392.0509886029</v>
      </c>
      <c r="W280" s="5">
        <f t="shared" si="85"/>
        <v>7025396.6309886035</v>
      </c>
      <c r="X280" s="5">
        <f>VLOOKUP(A280,'Detail SFPR'!$A$5:$M$347,13,FALSE)</f>
        <v>0</v>
      </c>
      <c r="Y280" s="5">
        <f>VLOOKUP(A280,'Detail SFPR'!A:W,23,FALSE)</f>
        <v>390812.41745000001</v>
      </c>
      <c r="Z280" s="5">
        <f>VLOOKUP(A280,'Detail SFPR'!$A$5:$S$347,19,FALSE)</f>
        <v>0</v>
      </c>
      <c r="AA280" s="5">
        <f>VLOOKUP(A280,'Detail SFPR'!$A$5:$T$347,20,FALSE)</f>
        <v>596388.79928228841</v>
      </c>
      <c r="AB280" s="5">
        <f t="shared" si="103"/>
        <v>8012597.8477208912</v>
      </c>
      <c r="AC280" s="5">
        <v>0</v>
      </c>
      <c r="AD280" s="5">
        <v>0</v>
      </c>
      <c r="AE280" s="5">
        <f t="shared" si="86"/>
        <v>0</v>
      </c>
      <c r="AF280" s="5">
        <f t="shared" si="87"/>
        <v>8012597.8477208912</v>
      </c>
      <c r="AG280" s="5">
        <f t="shared" si="88"/>
        <v>3719138.5742542869</v>
      </c>
      <c r="AH280">
        <v>0</v>
      </c>
      <c r="AI280" s="5">
        <f t="shared" si="89"/>
        <v>3719138.5742542869</v>
      </c>
      <c r="AJ280" s="5">
        <f t="shared" si="90"/>
        <v>662021.79186896095</v>
      </c>
      <c r="AK280" s="5">
        <f t="shared" si="91"/>
        <v>545427.15021766722</v>
      </c>
      <c r="AL280" s="5">
        <f t="shared" si="92"/>
        <v>38424.965773314922</v>
      </c>
      <c r="AM280" s="5">
        <f t="shared" si="93"/>
        <v>2060384.1488743727</v>
      </c>
      <c r="AN280" s="5">
        <f t="shared" si="94"/>
        <v>7025396.6309886035</v>
      </c>
      <c r="AO280" s="5">
        <f>VLOOKUP(A280,'Base Cost'!$A$5:$AF$348,32,FALSE)</f>
        <v>197356.21835657494</v>
      </c>
    </row>
    <row r="281" spans="1:41" x14ac:dyDescent="0.25">
      <c r="A281" t="s">
        <v>638</v>
      </c>
      <c r="B281" t="s">
        <v>639</v>
      </c>
      <c r="C281" t="s">
        <v>72</v>
      </c>
      <c r="D281" s="12" t="s">
        <v>1088</v>
      </c>
      <c r="E281" s="5">
        <v>831635.81</v>
      </c>
      <c r="F281" s="5">
        <v>220238.03</v>
      </c>
      <c r="G281" s="5">
        <v>86192.2</v>
      </c>
      <c r="H281" s="5">
        <v>1136</v>
      </c>
      <c r="I281" s="5">
        <v>28091.75</v>
      </c>
      <c r="J281" s="5">
        <f>VLOOKUP(A281,'Detail SFPR'!$A$5:$E$347,5,FALSE)</f>
        <v>950471.22885506519</v>
      </c>
      <c r="K281" s="5">
        <f>VLOOKUP(A281,'Detail SFPR'!$A$5:$F$347,6,FALSE)</f>
        <v>90812.23</v>
      </c>
      <c r="L281" s="5">
        <f>VLOOKUP(A281,'Detail SFPR'!$A$5:$G$347,7,FALSE)</f>
        <v>132770.22259444447</v>
      </c>
      <c r="M281" s="5">
        <f>VLOOKUP(A281,'Detail SFPR'!$A$5:$H$347,8,FALSE)</f>
        <v>1583.2734562912542</v>
      </c>
      <c r="N281" s="5">
        <f>VLOOKUP(A281,'Detail SFPR'!$A$5:$I$347,9,FALSE)</f>
        <v>34711.759268670248</v>
      </c>
      <c r="O281" s="5">
        <f t="shared" si="95"/>
        <v>79227.573750671916</v>
      </c>
      <c r="P281" s="5">
        <f t="shared" si="96"/>
        <v>-86288.180859999993</v>
      </c>
      <c r="Q281" s="5">
        <f t="shared" si="97"/>
        <v>31053.567663716127</v>
      </c>
      <c r="R281" s="5">
        <f t="shared" si="98"/>
        <v>298.19721330937915</v>
      </c>
      <c r="S281" s="5">
        <f t="shared" si="99"/>
        <v>4413.560179422454</v>
      </c>
      <c r="T281" s="5">
        <f t="shared" si="100"/>
        <v>1167293.79</v>
      </c>
      <c r="U281" s="5">
        <f t="shared" si="101"/>
        <v>1210348.7141744713</v>
      </c>
      <c r="V281" s="5">
        <f t="shared" si="102"/>
        <v>28704.717947119883</v>
      </c>
      <c r="W281" s="5">
        <f t="shared" si="85"/>
        <v>1195998.5079471199</v>
      </c>
      <c r="X281" s="5">
        <f>VLOOKUP(A281,'Detail SFPR'!$A$5:$M$347,13,FALSE)</f>
        <v>0</v>
      </c>
      <c r="Y281" s="5">
        <f>VLOOKUP(A281,'Detail SFPR'!A:W,23,FALSE)</f>
        <v>73621.403049999994</v>
      </c>
      <c r="Z281" s="5">
        <f>VLOOKUP(A281,'Detail SFPR'!$A$5:$S$347,19,FALSE)</f>
        <v>0</v>
      </c>
      <c r="AA281" s="5">
        <f>VLOOKUP(A281,'Detail SFPR'!$A$5:$T$347,20,FALSE)</f>
        <v>112347.96594477272</v>
      </c>
      <c r="AB281" s="5">
        <f t="shared" si="103"/>
        <v>1381967.8769418928</v>
      </c>
      <c r="AC281" s="5">
        <v>0</v>
      </c>
      <c r="AD281" s="5">
        <v>0</v>
      </c>
      <c r="AE281" s="5">
        <f t="shared" si="86"/>
        <v>0</v>
      </c>
      <c r="AF281" s="5">
        <f t="shared" si="87"/>
        <v>1381967.8769418928</v>
      </c>
      <c r="AG281" s="5">
        <f t="shared" si="88"/>
        <v>910863.38375067199</v>
      </c>
      <c r="AH281">
        <v>0</v>
      </c>
      <c r="AI281" s="5">
        <f t="shared" si="89"/>
        <v>910863.38375067199</v>
      </c>
      <c r="AJ281" s="5">
        <f t="shared" si="90"/>
        <v>133949.84914000001</v>
      </c>
      <c r="AK281" s="5">
        <f t="shared" si="91"/>
        <v>117245.76766371612</v>
      </c>
      <c r="AL281" s="5">
        <f t="shared" si="92"/>
        <v>1434.1972133093791</v>
      </c>
      <c r="AM281" s="5">
        <f t="shared" si="93"/>
        <v>32505.310179422453</v>
      </c>
      <c r="AN281" s="5">
        <f t="shared" si="94"/>
        <v>1195998.5079471199</v>
      </c>
      <c r="AO281" s="5">
        <f>VLOOKUP(A281,'Base Cost'!$A$5:$AF$348,32,FALSE)</f>
        <v>45359.366530927815</v>
      </c>
    </row>
    <row r="282" spans="1:41" x14ac:dyDescent="0.25">
      <c r="A282" t="s">
        <v>640</v>
      </c>
      <c r="B282" t="s">
        <v>2012</v>
      </c>
      <c r="C282" t="s">
        <v>125</v>
      </c>
      <c r="D282" s="12" t="s">
        <v>1088</v>
      </c>
      <c r="E282" s="5">
        <v>1233240.98</v>
      </c>
      <c r="F282" s="5">
        <v>160141.94</v>
      </c>
      <c r="G282" s="5">
        <v>161150.75</v>
      </c>
      <c r="H282" s="5">
        <v>19688.86</v>
      </c>
      <c r="I282" s="5">
        <v>0</v>
      </c>
      <c r="J282" s="5">
        <f>VLOOKUP(A282,'Detail SFPR'!$A$5:$E$347,5,FALSE)</f>
        <v>927032.58282434661</v>
      </c>
      <c r="K282" s="5">
        <f>VLOOKUP(A282,'Detail SFPR'!$A$5:$F$347,6,FALSE)</f>
        <v>52824.79</v>
      </c>
      <c r="L282" s="5">
        <f>VLOOKUP(A282,'Detail SFPR'!$A$5:$G$347,7,FALSE)</f>
        <v>130051.48821503698</v>
      </c>
      <c r="M282" s="5">
        <f>VLOOKUP(A282,'Detail SFPR'!$A$5:$H$347,8,FALSE)</f>
        <v>10397.615176000001</v>
      </c>
      <c r="N282" s="5">
        <f>VLOOKUP(A282,'Detail SFPR'!$A$5:$I$347,9,FALSE)</f>
        <v>0</v>
      </c>
      <c r="O282" s="5">
        <f t="shared" si="95"/>
        <v>-204149.13839700809</v>
      </c>
      <c r="P282" s="5">
        <f t="shared" si="96"/>
        <v>-71548.343904999987</v>
      </c>
      <c r="Q282" s="5">
        <f t="shared" si="97"/>
        <v>-20733.877832034843</v>
      </c>
      <c r="R282" s="5">
        <f t="shared" si="98"/>
        <v>-6194.4729241607993</v>
      </c>
      <c r="S282" s="5">
        <f t="shared" si="99"/>
        <v>0</v>
      </c>
      <c r="T282" s="5">
        <f t="shared" si="100"/>
        <v>1574222.53</v>
      </c>
      <c r="U282" s="5">
        <f t="shared" si="101"/>
        <v>1120306.4762153835</v>
      </c>
      <c r="V282" s="5">
        <f t="shared" si="102"/>
        <v>-302625.83305820369</v>
      </c>
      <c r="W282" s="5">
        <f t="shared" si="85"/>
        <v>1120306.4762153835</v>
      </c>
      <c r="X282" s="5">
        <f>VLOOKUP(A282,'Detail SFPR'!$A$5:$M$347,13,FALSE)</f>
        <v>0</v>
      </c>
      <c r="Y282" s="5">
        <f>VLOOKUP(A282,'Detail SFPR'!A:W,23,FALSE)</f>
        <v>72319.563549999992</v>
      </c>
      <c r="Z282" s="5">
        <f>VLOOKUP(A282,'Detail SFPR'!$A$5:$S$347,19,FALSE)</f>
        <v>0</v>
      </c>
      <c r="AA282" s="5">
        <f>VLOOKUP(A282,'Detail SFPR'!$A$5:$T$347,20,FALSE)</f>
        <v>110361.32872037441</v>
      </c>
      <c r="AB282" s="5">
        <f t="shared" si="103"/>
        <v>1302987.3684857581</v>
      </c>
      <c r="AC282" s="5">
        <v>0</v>
      </c>
      <c r="AD282" s="5">
        <v>0</v>
      </c>
      <c r="AE282" s="5">
        <f t="shared" si="86"/>
        <v>0</v>
      </c>
      <c r="AF282" s="5">
        <f t="shared" si="87"/>
        <v>1302987.3684857581</v>
      </c>
      <c r="AG282" s="5">
        <f t="shared" si="88"/>
        <v>927032.58282434661</v>
      </c>
      <c r="AH282">
        <v>0</v>
      </c>
      <c r="AI282" s="5">
        <f t="shared" si="89"/>
        <v>927032.58282434661</v>
      </c>
      <c r="AJ282" s="5">
        <f t="shared" si="90"/>
        <v>52824.79</v>
      </c>
      <c r="AK282" s="5">
        <f t="shared" si="91"/>
        <v>130051.48821503698</v>
      </c>
      <c r="AL282" s="5">
        <f t="shared" si="92"/>
        <v>10397.615176000001</v>
      </c>
      <c r="AM282" s="5">
        <f t="shared" si="93"/>
        <v>0</v>
      </c>
      <c r="AN282" s="5">
        <f t="shared" si="94"/>
        <v>1120306.4762153835</v>
      </c>
      <c r="AO282" s="5">
        <f>VLOOKUP(A282,'Base Cost'!$A$5:$AF$348,32,FALSE)</f>
        <v>46494.803710629996</v>
      </c>
    </row>
    <row r="283" spans="1:41" x14ac:dyDescent="0.25">
      <c r="A283" t="s">
        <v>642</v>
      </c>
      <c r="B283" t="s">
        <v>2013</v>
      </c>
      <c r="C283" t="s">
        <v>125</v>
      </c>
      <c r="D283" s="12" t="s">
        <v>1088</v>
      </c>
      <c r="E283" s="5">
        <v>2876246.46</v>
      </c>
      <c r="F283" s="5">
        <v>288897.84999999998</v>
      </c>
      <c r="G283" s="5">
        <v>150279.07</v>
      </c>
      <c r="H283" s="5">
        <v>0</v>
      </c>
      <c r="I283" s="5">
        <v>0</v>
      </c>
      <c r="J283" s="5">
        <f>VLOOKUP(A283,'Detail SFPR'!$A$5:$E$347,5,FALSE)</f>
        <v>3245487.9222844793</v>
      </c>
      <c r="K283" s="5">
        <f>VLOOKUP(A283,'Detail SFPR'!$A$5:$F$347,6,FALSE)</f>
        <v>317708.79999999999</v>
      </c>
      <c r="L283" s="5">
        <f>VLOOKUP(A283,'Detail SFPR'!$A$5:$G$347,7,FALSE)</f>
        <v>213854.10705832383</v>
      </c>
      <c r="M283" s="5">
        <f>VLOOKUP(A283,'Detail SFPR'!$A$5:$H$347,8,FALSE)</f>
        <v>0</v>
      </c>
      <c r="N283" s="5">
        <f>VLOOKUP(A283,'Detail SFPR'!$A$5:$I$347,9,FALSE)</f>
        <v>0</v>
      </c>
      <c r="O283" s="5">
        <f t="shared" si="95"/>
        <v>246173.28290506234</v>
      </c>
      <c r="P283" s="5">
        <f t="shared" si="96"/>
        <v>19208.260365000006</v>
      </c>
      <c r="Q283" s="5">
        <f t="shared" si="97"/>
        <v>42385.47720678449</v>
      </c>
      <c r="R283" s="5">
        <f t="shared" si="98"/>
        <v>0</v>
      </c>
      <c r="S283" s="5">
        <f t="shared" si="99"/>
        <v>0</v>
      </c>
      <c r="T283" s="5">
        <f t="shared" si="100"/>
        <v>3315423.38</v>
      </c>
      <c r="U283" s="5">
        <f t="shared" si="101"/>
        <v>3777050.829342803</v>
      </c>
      <c r="V283" s="5">
        <f t="shared" si="102"/>
        <v>307767.02047684684</v>
      </c>
      <c r="W283" s="5">
        <f t="shared" si="85"/>
        <v>3623190.4004768468</v>
      </c>
      <c r="X283" s="5">
        <f>VLOOKUP(A283,'Detail SFPR'!$A$5:$M$347,13,FALSE)</f>
        <v>0</v>
      </c>
      <c r="Y283" s="5">
        <f>VLOOKUP(A283,'Detail SFPR'!A:W,23,FALSE)</f>
        <v>256620.51090000002</v>
      </c>
      <c r="Z283" s="5">
        <f>VLOOKUP(A283,'Detail SFPR'!$A$5:$S$347,19,FALSE)</f>
        <v>0</v>
      </c>
      <c r="AA283" s="5">
        <f>VLOOKUP(A283,'Detail SFPR'!$A$5:$T$347,20,FALSE)</f>
        <v>391608.8423327512</v>
      </c>
      <c r="AB283" s="5">
        <f t="shared" si="103"/>
        <v>4271419.7537095975</v>
      </c>
      <c r="AC283" s="5">
        <v>0</v>
      </c>
      <c r="AD283" s="5">
        <v>0</v>
      </c>
      <c r="AE283" s="5">
        <f t="shared" si="86"/>
        <v>0</v>
      </c>
      <c r="AF283" s="5">
        <f t="shared" si="87"/>
        <v>4271419.7537095975</v>
      </c>
      <c r="AG283" s="5">
        <f t="shared" si="88"/>
        <v>3122419.7429050622</v>
      </c>
      <c r="AH283">
        <v>0</v>
      </c>
      <c r="AI283" s="5">
        <f t="shared" si="89"/>
        <v>3122419.7429050622</v>
      </c>
      <c r="AJ283" s="5">
        <f t="shared" si="90"/>
        <v>308106.11036499997</v>
      </c>
      <c r="AK283" s="5">
        <f t="shared" si="91"/>
        <v>192664.54720678448</v>
      </c>
      <c r="AL283" s="5">
        <f t="shared" si="92"/>
        <v>0</v>
      </c>
      <c r="AM283" s="5">
        <f t="shared" si="93"/>
        <v>0</v>
      </c>
      <c r="AN283" s="5">
        <f t="shared" si="94"/>
        <v>3623190.4004768468</v>
      </c>
      <c r="AO283" s="5">
        <f>VLOOKUP(A283,'Base Cost'!$A$5:$AF$348,32,FALSE)</f>
        <v>158727.17044287795</v>
      </c>
    </row>
    <row r="284" spans="1:41" x14ac:dyDescent="0.25">
      <c r="A284" t="s">
        <v>644</v>
      </c>
      <c r="B284" t="s">
        <v>2014</v>
      </c>
      <c r="C284" t="s">
        <v>93</v>
      </c>
      <c r="D284" s="12" t="s">
        <v>1088</v>
      </c>
      <c r="E284" s="5">
        <v>982883.42</v>
      </c>
      <c r="F284" s="5">
        <v>336170.48</v>
      </c>
      <c r="G284" s="5">
        <v>138776.51999999999</v>
      </c>
      <c r="H284" s="5">
        <v>0</v>
      </c>
      <c r="I284" s="5">
        <v>773863.21</v>
      </c>
      <c r="J284" s="5">
        <f>VLOOKUP(A284,'Detail SFPR'!$A$5:$E$347,5,FALSE)</f>
        <v>1735754.355312611</v>
      </c>
      <c r="K284" s="5">
        <f>VLOOKUP(A284,'Detail SFPR'!$A$5:$F$347,6,FALSE)</f>
        <v>383894.38</v>
      </c>
      <c r="L284" s="5">
        <f>VLOOKUP(A284,'Detail SFPR'!$A$5:$G$347,7,FALSE)</f>
        <v>261080.06343888893</v>
      </c>
      <c r="M284" s="5">
        <f>VLOOKUP(A284,'Detail SFPR'!$A$5:$H$347,8,FALSE)</f>
        <v>4954.8522422312035</v>
      </c>
      <c r="N284" s="5">
        <f>VLOOKUP(A284,'Detail SFPR'!$A$5:$I$347,9,FALSE)</f>
        <v>1201485.6126118805</v>
      </c>
      <c r="O284" s="5">
        <f t="shared" si="95"/>
        <v>501939.05257291766</v>
      </c>
      <c r="P284" s="5">
        <f t="shared" si="96"/>
        <v>31817.524130000013</v>
      </c>
      <c r="Q284" s="5">
        <f t="shared" si="97"/>
        <v>81539.772410707257</v>
      </c>
      <c r="R284" s="5">
        <f t="shared" si="98"/>
        <v>3303.3999898955431</v>
      </c>
      <c r="S284" s="5">
        <f t="shared" si="99"/>
        <v>285095.85582134075</v>
      </c>
      <c r="T284" s="5">
        <f t="shared" si="100"/>
        <v>2231693.63</v>
      </c>
      <c r="U284" s="5">
        <f t="shared" si="101"/>
        <v>3587169.2636056119</v>
      </c>
      <c r="V284" s="5">
        <f t="shared" si="102"/>
        <v>903695.60492486134</v>
      </c>
      <c r="W284" s="5">
        <f t="shared" si="85"/>
        <v>3135389.2349248612</v>
      </c>
      <c r="X284" s="5">
        <f>VLOOKUP(A284,'Detail SFPR'!$A$5:$M$347,13,FALSE)</f>
        <v>85243.56</v>
      </c>
      <c r="Y284" s="5">
        <f>VLOOKUP(A284,'Detail SFPR'!A:W,23,FALSE)</f>
        <v>144769.51384999999</v>
      </c>
      <c r="Z284" s="5">
        <f>VLOOKUP(A284,'Detail SFPR'!$A$5:$S$347,19,FALSE)</f>
        <v>26015.075901676992</v>
      </c>
      <c r="AA284" s="5">
        <f>VLOOKUP(A284,'Detail SFPR'!$A$5:$T$347,20,FALSE)</f>
        <v>220921.63064068503</v>
      </c>
      <c r="AB284" s="5">
        <f t="shared" si="103"/>
        <v>3612339.015317223</v>
      </c>
      <c r="AC284" s="5">
        <v>0</v>
      </c>
      <c r="AD284" s="5">
        <v>0</v>
      </c>
      <c r="AE284" s="5">
        <f t="shared" si="86"/>
        <v>0</v>
      </c>
      <c r="AF284" s="5">
        <f t="shared" si="87"/>
        <v>3612339.015317223</v>
      </c>
      <c r="AG284" s="5">
        <f t="shared" si="88"/>
        <v>1484822.4725729176</v>
      </c>
      <c r="AH284">
        <v>0</v>
      </c>
      <c r="AI284" s="5">
        <f t="shared" si="89"/>
        <v>1484822.4725729176</v>
      </c>
      <c r="AJ284" s="5">
        <f t="shared" si="90"/>
        <v>367988.00413000002</v>
      </c>
      <c r="AK284" s="5">
        <f t="shared" si="91"/>
        <v>220316.29241070725</v>
      </c>
      <c r="AL284" s="5">
        <f t="shared" si="92"/>
        <v>3303.3999898955431</v>
      </c>
      <c r="AM284" s="5">
        <f t="shared" si="93"/>
        <v>1058959.0658213408</v>
      </c>
      <c r="AN284" s="5">
        <f t="shared" si="94"/>
        <v>3135389.2349248612</v>
      </c>
      <c r="AO284" s="5">
        <f>VLOOKUP(A284,'Base Cost'!$A$5:$AF$348,32,FALSE)</f>
        <v>79618.136101729047</v>
      </c>
    </row>
    <row r="285" spans="1:41" x14ac:dyDescent="0.25">
      <c r="A285" t="s">
        <v>646</v>
      </c>
      <c r="B285" t="s">
        <v>2015</v>
      </c>
      <c r="C285" t="s">
        <v>80</v>
      </c>
      <c r="D285" s="12" t="s">
        <v>1088</v>
      </c>
      <c r="E285" s="5">
        <v>1863597.26</v>
      </c>
      <c r="F285" s="5">
        <v>169067.5</v>
      </c>
      <c r="G285" s="5">
        <v>171174.81</v>
      </c>
      <c r="H285" s="5">
        <v>0</v>
      </c>
      <c r="I285" s="5">
        <v>0</v>
      </c>
      <c r="J285" s="5">
        <f>VLOOKUP(A285,'Detail SFPR'!$A$5:$E$347,5,FALSE)</f>
        <v>1943808.2528890036</v>
      </c>
      <c r="K285" s="5">
        <f>VLOOKUP(A285,'Detail SFPR'!$A$5:$F$347,6,FALSE)</f>
        <v>170808.34999999998</v>
      </c>
      <c r="L285" s="5">
        <f>VLOOKUP(A285,'Detail SFPR'!$A$5:$G$347,7,FALSE)</f>
        <v>268340.78174199449</v>
      </c>
      <c r="M285" s="5">
        <f>VLOOKUP(A285,'Detail SFPR'!$A$5:$H$347,8,FALSE)</f>
        <v>1299.7018970000001</v>
      </c>
      <c r="N285" s="5">
        <f>VLOOKUP(A285,'Detail SFPR'!$A$5:$I$347,9,FALSE)</f>
        <v>0</v>
      </c>
      <c r="O285" s="5">
        <f t="shared" si="95"/>
        <v>53476.668959098693</v>
      </c>
      <c r="P285" s="5">
        <f t="shared" si="96"/>
        <v>1160.6246949999845</v>
      </c>
      <c r="Q285" s="5">
        <f t="shared" si="97"/>
        <v>64780.553360387727</v>
      </c>
      <c r="R285" s="5">
        <f t="shared" si="98"/>
        <v>866.51125472990009</v>
      </c>
      <c r="S285" s="5">
        <f t="shared" si="99"/>
        <v>0</v>
      </c>
      <c r="T285" s="5">
        <f t="shared" si="100"/>
        <v>2203839.5699999998</v>
      </c>
      <c r="U285" s="5">
        <f t="shared" si="101"/>
        <v>2384257.0865279981</v>
      </c>
      <c r="V285" s="5">
        <f t="shared" si="102"/>
        <v>120284.35826921632</v>
      </c>
      <c r="W285" s="5">
        <f t="shared" si="85"/>
        <v>2324123.9282692163</v>
      </c>
      <c r="X285" s="5">
        <f>VLOOKUP(A285,'Detail SFPR'!$A$5:$M$347,13,FALSE)</f>
        <v>0</v>
      </c>
      <c r="Y285" s="5">
        <f>VLOOKUP(A285,'Detail SFPR'!A:W,23,FALSE)</f>
        <v>151545.36085</v>
      </c>
      <c r="Z285" s="5">
        <f>VLOOKUP(A285,'Detail SFPR'!$A$5:$S$347,19,FALSE)</f>
        <v>0</v>
      </c>
      <c r="AA285" s="5">
        <f>VLOOKUP(A285,'Detail SFPR'!$A$5:$T$347,20,FALSE)</f>
        <v>231261.73007462252</v>
      </c>
      <c r="AB285" s="5">
        <f t="shared" si="103"/>
        <v>2706931.0191938388</v>
      </c>
      <c r="AC285" s="5">
        <v>0</v>
      </c>
      <c r="AD285" s="5">
        <v>0</v>
      </c>
      <c r="AE285" s="5">
        <f t="shared" si="86"/>
        <v>0</v>
      </c>
      <c r="AF285" s="5">
        <f t="shared" si="87"/>
        <v>2706931.0191938388</v>
      </c>
      <c r="AG285" s="5">
        <f t="shared" si="88"/>
        <v>1917073.9289590986</v>
      </c>
      <c r="AH285">
        <v>0</v>
      </c>
      <c r="AI285" s="5">
        <f t="shared" si="89"/>
        <v>1917073.9289590986</v>
      </c>
      <c r="AJ285" s="5">
        <f t="shared" si="90"/>
        <v>170228.12469499998</v>
      </c>
      <c r="AK285" s="5">
        <f t="shared" si="91"/>
        <v>235955.36336038774</v>
      </c>
      <c r="AL285" s="5">
        <f t="shared" si="92"/>
        <v>866.51125472990009</v>
      </c>
      <c r="AM285" s="5">
        <f t="shared" si="93"/>
        <v>0</v>
      </c>
      <c r="AN285" s="5">
        <f t="shared" si="94"/>
        <v>2324123.9282692159</v>
      </c>
      <c r="AO285" s="5">
        <f>VLOOKUP(A285,'Base Cost'!$A$5:$AF$348,32,FALSE)</f>
        <v>96089.671269025712</v>
      </c>
    </row>
    <row r="286" spans="1:41" x14ac:dyDescent="0.25">
      <c r="A286" t="s">
        <v>648</v>
      </c>
      <c r="B286" t="s">
        <v>649</v>
      </c>
      <c r="C286" t="s">
        <v>80</v>
      </c>
      <c r="D286" s="12" t="s">
        <v>1088</v>
      </c>
      <c r="E286" s="5">
        <v>1586591.43</v>
      </c>
      <c r="F286" s="5">
        <v>141684.98000000001</v>
      </c>
      <c r="G286" s="5">
        <v>224140.48</v>
      </c>
      <c r="H286" s="5">
        <v>2272</v>
      </c>
      <c r="I286" s="5">
        <v>0</v>
      </c>
      <c r="J286" s="5">
        <f>VLOOKUP(A286,'Detail SFPR'!$A$5:$E$347,5,FALSE)</f>
        <v>1680829.80476559</v>
      </c>
      <c r="K286" s="5">
        <f>VLOOKUP(A286,'Detail SFPR'!$A$5:$F$347,6,FALSE)</f>
        <v>262709.84000000003</v>
      </c>
      <c r="L286" s="5">
        <f>VLOOKUP(A286,'Detail SFPR'!$A$5:$G$347,7,FALSE)</f>
        <v>75512.272787770635</v>
      </c>
      <c r="M286" s="5">
        <f>VLOOKUP(A286,'Detail SFPR'!$A$5:$H$347,8,FALSE)</f>
        <v>0</v>
      </c>
      <c r="N286" s="5">
        <f>VLOOKUP(A286,'Detail SFPR'!$A$5:$I$347,9,FALSE)</f>
        <v>0</v>
      </c>
      <c r="O286" s="5">
        <f t="shared" si="95"/>
        <v>62828.724456218893</v>
      </c>
      <c r="P286" s="5">
        <f t="shared" si="96"/>
        <v>80687.274162000002</v>
      </c>
      <c r="Q286" s="5">
        <f t="shared" si="97"/>
        <v>-99090.425748393318</v>
      </c>
      <c r="R286" s="5">
        <f t="shared" si="98"/>
        <v>-1514.7423999999999</v>
      </c>
      <c r="S286" s="5">
        <f t="shared" si="99"/>
        <v>0</v>
      </c>
      <c r="T286" s="5">
        <f t="shared" si="100"/>
        <v>1954688.89</v>
      </c>
      <c r="U286" s="5">
        <f t="shared" si="101"/>
        <v>2019051.9175533608</v>
      </c>
      <c r="V286" s="5">
        <f t="shared" si="102"/>
        <v>42910.830469825582</v>
      </c>
      <c r="W286" s="5">
        <f t="shared" si="85"/>
        <v>1997599.7204698254</v>
      </c>
      <c r="X286" s="5">
        <f>VLOOKUP(A286,'Detail SFPR'!$A$5:$M$347,13,FALSE)</f>
        <v>0</v>
      </c>
      <c r="Y286" s="5">
        <f>VLOOKUP(A286,'Detail SFPR'!A:W,23,FALSE)</f>
        <v>134322.61115000001</v>
      </c>
      <c r="Z286" s="5">
        <f>VLOOKUP(A286,'Detail SFPR'!$A$5:$S$347,19,FALSE)</f>
        <v>0</v>
      </c>
      <c r="AA286" s="5">
        <f>VLOOKUP(A286,'Detail SFPR'!$A$5:$T$347,20,FALSE)</f>
        <v>204979.41519593395</v>
      </c>
      <c r="AB286" s="5">
        <f t="shared" si="103"/>
        <v>2336901.7468157597</v>
      </c>
      <c r="AC286" s="5">
        <v>0</v>
      </c>
      <c r="AD286" s="5">
        <v>0</v>
      </c>
      <c r="AE286" s="5">
        <f t="shared" si="86"/>
        <v>0</v>
      </c>
      <c r="AF286" s="5">
        <f t="shared" si="87"/>
        <v>2336901.7468157597</v>
      </c>
      <c r="AG286" s="5">
        <f t="shared" si="88"/>
        <v>1649420.1544562189</v>
      </c>
      <c r="AH286">
        <v>0</v>
      </c>
      <c r="AI286" s="5">
        <f t="shared" si="89"/>
        <v>1649420.1544562189</v>
      </c>
      <c r="AJ286" s="5">
        <f t="shared" si="90"/>
        <v>222372.25416200003</v>
      </c>
      <c r="AK286" s="5">
        <f t="shared" si="91"/>
        <v>125050.05425160669</v>
      </c>
      <c r="AL286" s="5">
        <f t="shared" si="92"/>
        <v>757.25760000000014</v>
      </c>
      <c r="AM286" s="5">
        <f t="shared" si="93"/>
        <v>0</v>
      </c>
      <c r="AN286" s="5">
        <f t="shared" si="94"/>
        <v>1997599.7204698257</v>
      </c>
      <c r="AO286" s="5">
        <f>VLOOKUP(A286,'Base Cost'!$A$5:$AF$348,32,FALSE)</f>
        <v>84743.286788476311</v>
      </c>
    </row>
    <row r="287" spans="1:41" x14ac:dyDescent="0.25">
      <c r="A287" t="s">
        <v>650</v>
      </c>
      <c r="B287" t="s">
        <v>2016</v>
      </c>
      <c r="C287" t="s">
        <v>80</v>
      </c>
      <c r="D287" s="12" t="s">
        <v>1088</v>
      </c>
      <c r="E287" s="5">
        <v>8706596.2100000009</v>
      </c>
      <c r="F287" s="5">
        <v>1254008.69</v>
      </c>
      <c r="G287" s="5">
        <v>276774.40000000002</v>
      </c>
      <c r="H287" s="5">
        <v>81616.11</v>
      </c>
      <c r="I287" s="5">
        <v>0</v>
      </c>
      <c r="J287" s="5">
        <f>VLOOKUP(A287,'Detail SFPR'!$A$5:$E$347,5,FALSE)</f>
        <v>9938245.8839789554</v>
      </c>
      <c r="K287" s="5">
        <f>VLOOKUP(A287,'Detail SFPR'!$A$5:$F$347,6,FALSE)</f>
        <v>1404908.8599999999</v>
      </c>
      <c r="L287" s="5">
        <f>VLOOKUP(A287,'Detail SFPR'!$A$5:$G$347,7,FALSE)</f>
        <v>444974.37807566032</v>
      </c>
      <c r="M287" s="5">
        <f>VLOOKUP(A287,'Detail SFPR'!$A$5:$H$347,8,FALSE)</f>
        <v>126554.63302706792</v>
      </c>
      <c r="N287" s="5">
        <f>VLOOKUP(A287,'Detail SFPR'!$A$5:$I$347,9,FALSE)</f>
        <v>0</v>
      </c>
      <c r="O287" s="5">
        <f t="shared" si="95"/>
        <v>821140.83764176897</v>
      </c>
      <c r="P287" s="5">
        <f t="shared" si="96"/>
        <v>100605.14333899994</v>
      </c>
      <c r="Q287" s="5">
        <f t="shared" si="97"/>
        <v>112138.92538304272</v>
      </c>
      <c r="R287" s="5">
        <f t="shared" si="98"/>
        <v>29960.513302146177</v>
      </c>
      <c r="S287" s="5">
        <f t="shared" si="99"/>
        <v>0</v>
      </c>
      <c r="T287" s="5">
        <f t="shared" si="100"/>
        <v>10318995.41</v>
      </c>
      <c r="U287" s="5">
        <f t="shared" si="101"/>
        <v>11914683.755081683</v>
      </c>
      <c r="V287" s="5">
        <f t="shared" si="102"/>
        <v>1063845.4196659578</v>
      </c>
      <c r="W287" s="5">
        <f t="shared" si="85"/>
        <v>11382840.829665959</v>
      </c>
      <c r="X287" s="5">
        <f>VLOOKUP(A287,'Detail SFPR'!$A$5:$M$347,13,FALSE)</f>
        <v>0</v>
      </c>
      <c r="Y287" s="5">
        <f>VLOOKUP(A287,'Detail SFPR'!A:W,23,FALSE)</f>
        <v>803785.07495000004</v>
      </c>
      <c r="Z287" s="5">
        <f>VLOOKUP(A287,'Detail SFPR'!$A$5:$S$347,19,FALSE)</f>
        <v>0</v>
      </c>
      <c r="AA287" s="5">
        <f>VLOOKUP(A287,'Detail SFPR'!$A$5:$T$347,20,FALSE)</f>
        <v>1226594.638057488</v>
      </c>
      <c r="AB287" s="5">
        <f t="shared" si="103"/>
        <v>13413220.542673448</v>
      </c>
      <c r="AC287" s="5">
        <v>0</v>
      </c>
      <c r="AD287" s="5">
        <v>0</v>
      </c>
      <c r="AE287" s="5">
        <f t="shared" si="86"/>
        <v>0</v>
      </c>
      <c r="AF287" s="5">
        <f t="shared" si="87"/>
        <v>13413220.542673448</v>
      </c>
      <c r="AG287" s="5">
        <f t="shared" si="88"/>
        <v>9527737.0476417691</v>
      </c>
      <c r="AH287">
        <v>0</v>
      </c>
      <c r="AI287" s="5">
        <f t="shared" si="89"/>
        <v>9527737.0476417691</v>
      </c>
      <c r="AJ287" s="5">
        <f t="shared" si="90"/>
        <v>1354613.8333389999</v>
      </c>
      <c r="AK287" s="5">
        <f t="shared" si="91"/>
        <v>388913.32538304274</v>
      </c>
      <c r="AL287" s="5">
        <f t="shared" si="92"/>
        <v>111576.62330214618</v>
      </c>
      <c r="AM287" s="5">
        <f t="shared" si="93"/>
        <v>0</v>
      </c>
      <c r="AN287" s="5">
        <f t="shared" si="94"/>
        <v>11382840.829665959</v>
      </c>
      <c r="AO287" s="5">
        <f>VLOOKUP(A287,'Base Cost'!$A$5:$AF$348,32,FALSE)</f>
        <v>495414.35339657677</v>
      </c>
    </row>
    <row r="288" spans="1:41" x14ac:dyDescent="0.25">
      <c r="A288" t="s">
        <v>652</v>
      </c>
      <c r="B288" t="s">
        <v>653</v>
      </c>
      <c r="C288" t="s">
        <v>75</v>
      </c>
      <c r="D288" s="12" t="s">
        <v>1088</v>
      </c>
      <c r="E288" s="5">
        <v>5712178.5700000003</v>
      </c>
      <c r="F288" s="5">
        <v>1146678.0900000001</v>
      </c>
      <c r="G288" s="5">
        <v>573939.79</v>
      </c>
      <c r="H288" s="5">
        <v>0</v>
      </c>
      <c r="I288" s="5">
        <v>0</v>
      </c>
      <c r="J288" s="5">
        <f>VLOOKUP(A288,'Detail SFPR'!$A$5:$E$347,5,FALSE)</f>
        <v>12815964.161088865</v>
      </c>
      <c r="K288" s="5">
        <f>VLOOKUP(A288,'Detail SFPR'!$A$5:$F$347,6,FALSE)</f>
        <v>1559188.2999999998</v>
      </c>
      <c r="L288" s="5">
        <f>VLOOKUP(A288,'Detail SFPR'!$A$5:$G$347,7,FALSE)</f>
        <v>1915334.2380693958</v>
      </c>
      <c r="M288" s="5">
        <f>VLOOKUP(A288,'Detail SFPR'!$A$5:$H$347,8,FALSE)</f>
        <v>0</v>
      </c>
      <c r="N288" s="5">
        <f>VLOOKUP(A288,'Detail SFPR'!$A$5:$I$347,9,FALSE)</f>
        <v>0</v>
      </c>
      <c r="O288" s="5">
        <f t="shared" si="95"/>
        <v>4736093.8535789456</v>
      </c>
      <c r="P288" s="5">
        <f t="shared" si="96"/>
        <v>275020.55700699979</v>
      </c>
      <c r="Q288" s="5">
        <f t="shared" si="97"/>
        <v>894307.67852786602</v>
      </c>
      <c r="R288" s="5">
        <f t="shared" si="98"/>
        <v>0</v>
      </c>
      <c r="S288" s="5">
        <f t="shared" si="99"/>
        <v>0</v>
      </c>
      <c r="T288" s="5">
        <f t="shared" si="100"/>
        <v>7432796.4500000002</v>
      </c>
      <c r="U288" s="5">
        <f t="shared" si="101"/>
        <v>16290486.699158262</v>
      </c>
      <c r="V288" s="5">
        <f t="shared" si="102"/>
        <v>5905422.089113811</v>
      </c>
      <c r="W288" s="5">
        <f t="shared" si="85"/>
        <v>13338218.539113812</v>
      </c>
      <c r="X288" s="5">
        <f>VLOOKUP(A288,'Detail SFPR'!$A$5:$M$347,13,FALSE)</f>
        <v>0</v>
      </c>
      <c r="Y288" s="5">
        <f>VLOOKUP(A288,'Detail SFPR'!A:W,23,FALSE)</f>
        <v>1088414.8697499998</v>
      </c>
      <c r="Z288" s="5">
        <f>VLOOKUP(A288,'Detail SFPR'!$A$5:$S$347,19,FALSE)</f>
        <v>0</v>
      </c>
      <c r="AA288" s="5">
        <f>VLOOKUP(A288,'Detail SFPR'!$A$5:$T$347,20,FALSE)</f>
        <v>1660946.2962477081</v>
      </c>
      <c r="AB288" s="5">
        <f t="shared" si="103"/>
        <v>16087579.70511152</v>
      </c>
      <c r="AC288" s="5">
        <v>0</v>
      </c>
      <c r="AD288" s="5">
        <v>0</v>
      </c>
      <c r="AE288" s="5">
        <f t="shared" si="86"/>
        <v>0</v>
      </c>
      <c r="AF288" s="5">
        <f t="shared" si="87"/>
        <v>16087579.70511152</v>
      </c>
      <c r="AG288" s="5">
        <f t="shared" si="88"/>
        <v>10448272.423578946</v>
      </c>
      <c r="AH288">
        <v>0</v>
      </c>
      <c r="AI288" s="5">
        <f t="shared" si="89"/>
        <v>10448272.423578946</v>
      </c>
      <c r="AJ288" s="5">
        <f t="shared" si="90"/>
        <v>1421698.6470069999</v>
      </c>
      <c r="AK288" s="5">
        <f t="shared" si="91"/>
        <v>1468247.4685278661</v>
      </c>
      <c r="AL288" s="5">
        <f t="shared" si="92"/>
        <v>0</v>
      </c>
      <c r="AM288" s="5">
        <f t="shared" si="93"/>
        <v>0</v>
      </c>
      <c r="AN288" s="5">
        <f t="shared" si="94"/>
        <v>13338218.539113812</v>
      </c>
      <c r="AO288" s="5">
        <f>VLOOKUP(A288,'Base Cost'!$A$5:$AF$348,32,FALSE)</f>
        <v>570474.57290953316</v>
      </c>
    </row>
    <row r="289" spans="1:41" x14ac:dyDescent="0.25">
      <c r="A289" t="s">
        <v>654</v>
      </c>
      <c r="B289" t="s">
        <v>2017</v>
      </c>
      <c r="C289" t="s">
        <v>80</v>
      </c>
      <c r="D289" s="12" t="s">
        <v>1088</v>
      </c>
      <c r="E289" s="5">
        <v>1228372.94</v>
      </c>
      <c r="F289" s="5">
        <v>137420.51999999999</v>
      </c>
      <c r="G289" s="5">
        <v>192328.5</v>
      </c>
      <c r="H289" s="5">
        <v>0</v>
      </c>
      <c r="I289" s="5">
        <v>0</v>
      </c>
      <c r="J289" s="5">
        <f>VLOOKUP(A289,'Detail SFPR'!$A$5:$E$347,5,FALSE)</f>
        <v>1189575.6028747009</v>
      </c>
      <c r="K289" s="5">
        <f>VLOOKUP(A289,'Detail SFPR'!$A$5:$F$347,6,FALSE)</f>
        <v>33144.990000000005</v>
      </c>
      <c r="L289" s="5">
        <f>VLOOKUP(A289,'Detail SFPR'!$A$5:$G$347,7,FALSE)</f>
        <v>147730.29776429044</v>
      </c>
      <c r="M289" s="5">
        <f>VLOOKUP(A289,'Detail SFPR'!$A$5:$H$347,8,FALSE)</f>
        <v>0</v>
      </c>
      <c r="N289" s="5">
        <f>VLOOKUP(A289,'Detail SFPR'!$A$5:$I$347,9,FALSE)</f>
        <v>0</v>
      </c>
      <c r="O289" s="5">
        <f t="shared" si="95"/>
        <v>-25866.184661436862</v>
      </c>
      <c r="P289" s="5">
        <f t="shared" si="96"/>
        <v>-69520.495850999985</v>
      </c>
      <c r="Q289" s="5">
        <f t="shared" si="97"/>
        <v>-29733.621430547559</v>
      </c>
      <c r="R289" s="5">
        <f t="shared" si="98"/>
        <v>0</v>
      </c>
      <c r="S289" s="5">
        <f t="shared" si="99"/>
        <v>0</v>
      </c>
      <c r="T289" s="5">
        <f t="shared" si="100"/>
        <v>1558121.96</v>
      </c>
      <c r="U289" s="5">
        <f t="shared" si="101"/>
        <v>1370450.8906389913</v>
      </c>
      <c r="V289" s="5">
        <f t="shared" si="102"/>
        <v>-125120.3019429844</v>
      </c>
      <c r="W289" s="5">
        <f t="shared" si="85"/>
        <v>1370450.8906389913</v>
      </c>
      <c r="X289" s="5">
        <f>VLOOKUP(A289,'Detail SFPR'!$A$5:$M$347,13,FALSE)</f>
        <v>0</v>
      </c>
      <c r="Y289" s="5">
        <f>VLOOKUP(A289,'Detail SFPR'!A:W,23,FALSE)</f>
        <v>94600.004199999996</v>
      </c>
      <c r="Z289" s="5">
        <f>VLOOKUP(A289,'Detail SFPR'!$A$5:$S$347,19,FALSE)</f>
        <v>0</v>
      </c>
      <c r="AA289" s="5">
        <f>VLOOKUP(A289,'Detail SFPR'!$A$5:$T$347,20,FALSE)</f>
        <v>144361.79711243571</v>
      </c>
      <c r="AB289" s="5">
        <f t="shared" si="103"/>
        <v>1609412.6919514271</v>
      </c>
      <c r="AC289" s="5">
        <v>0</v>
      </c>
      <c r="AD289" s="5">
        <v>0</v>
      </c>
      <c r="AE289" s="5">
        <f t="shared" si="86"/>
        <v>0</v>
      </c>
      <c r="AF289" s="5">
        <f t="shared" si="87"/>
        <v>1609412.6919514271</v>
      </c>
      <c r="AG289" s="5">
        <f t="shared" si="88"/>
        <v>1189575.6028747009</v>
      </c>
      <c r="AH289">
        <v>0</v>
      </c>
      <c r="AI289" s="5">
        <f t="shared" si="89"/>
        <v>1189575.6028747009</v>
      </c>
      <c r="AJ289" s="5">
        <f t="shared" si="90"/>
        <v>33144.990000000005</v>
      </c>
      <c r="AK289" s="5">
        <f t="shared" si="91"/>
        <v>147730.29776429044</v>
      </c>
      <c r="AL289" s="5">
        <f t="shared" si="92"/>
        <v>0</v>
      </c>
      <c r="AM289" s="5">
        <f t="shared" si="93"/>
        <v>0</v>
      </c>
      <c r="AN289" s="5">
        <f t="shared" si="94"/>
        <v>1370450.8906389913</v>
      </c>
      <c r="AO289" s="5">
        <f>VLOOKUP(A289,'Base Cost'!$A$5:$AF$348,32,FALSE)</f>
        <v>60819.070392519992</v>
      </c>
    </row>
    <row r="290" spans="1:41" x14ac:dyDescent="0.25">
      <c r="A290" t="s">
        <v>656</v>
      </c>
      <c r="B290" t="s">
        <v>2018</v>
      </c>
      <c r="C290" t="s">
        <v>101</v>
      </c>
      <c r="D290" s="12" t="s">
        <v>1088</v>
      </c>
      <c r="E290" s="5">
        <v>732595.28</v>
      </c>
      <c r="F290" s="5">
        <v>512000.29</v>
      </c>
      <c r="G290" s="5">
        <v>96222.38</v>
      </c>
      <c r="H290" s="5">
        <v>0</v>
      </c>
      <c r="I290" s="5">
        <v>0</v>
      </c>
      <c r="J290" s="5">
        <f>VLOOKUP(A290,'Detail SFPR'!$A$5:$E$347,5,FALSE)</f>
        <v>1021546.2280557594</v>
      </c>
      <c r="K290" s="5">
        <f>VLOOKUP(A290,'Detail SFPR'!$A$5:$F$347,6,FALSE)</f>
        <v>598800.31000000006</v>
      </c>
      <c r="L290" s="5">
        <f>VLOOKUP(A290,'Detail SFPR'!$A$5:$G$347,7,FALSE)</f>
        <v>146499.70189147969</v>
      </c>
      <c r="M290" s="5">
        <f>VLOOKUP(A290,'Detail SFPR'!$A$5:$H$347,8,FALSE)</f>
        <v>0</v>
      </c>
      <c r="N290" s="5">
        <f>VLOOKUP(A290,'Detail SFPR'!$A$5:$I$347,9,FALSE)</f>
        <v>0</v>
      </c>
      <c r="O290" s="5">
        <f t="shared" si="95"/>
        <v>192643.5970687748</v>
      </c>
      <c r="P290" s="5">
        <f t="shared" si="96"/>
        <v>57869.573334000044</v>
      </c>
      <c r="Q290" s="5">
        <f t="shared" si="97"/>
        <v>33519.890505049509</v>
      </c>
      <c r="R290" s="5">
        <f t="shared" si="98"/>
        <v>0</v>
      </c>
      <c r="S290" s="5">
        <f t="shared" si="99"/>
        <v>0</v>
      </c>
      <c r="T290" s="5">
        <f t="shared" si="100"/>
        <v>1340817.9500000002</v>
      </c>
      <c r="U290" s="5">
        <f t="shared" si="101"/>
        <v>1766846.2399472392</v>
      </c>
      <c r="V290" s="5">
        <f t="shared" si="102"/>
        <v>284033.06090782437</v>
      </c>
      <c r="W290" s="5">
        <f t="shared" si="85"/>
        <v>1624851.0109078246</v>
      </c>
      <c r="X290" s="5">
        <f>VLOOKUP(A290,'Detail SFPR'!$A$5:$M$347,13,FALSE)</f>
        <v>0</v>
      </c>
      <c r="Y290" s="5">
        <f>VLOOKUP(A290,'Detail SFPR'!A:W,23,FALSE)</f>
        <v>81482.837150000007</v>
      </c>
      <c r="Z290" s="5">
        <f>VLOOKUP(A290,'Detail SFPR'!$A$5:$S$347,19,FALSE)</f>
        <v>0</v>
      </c>
      <c r="AA290" s="5">
        <f>VLOOKUP(A290,'Detail SFPR'!$A$5:$T$347,20,FALSE)</f>
        <v>124344.69643283526</v>
      </c>
      <c r="AB290" s="5">
        <f t="shared" si="103"/>
        <v>1830678.5444906598</v>
      </c>
      <c r="AC290" s="5">
        <v>0</v>
      </c>
      <c r="AD290" s="5">
        <v>0</v>
      </c>
      <c r="AE290" s="5">
        <f t="shared" si="86"/>
        <v>0</v>
      </c>
      <c r="AF290" s="5">
        <f t="shared" si="87"/>
        <v>1830678.5444906598</v>
      </c>
      <c r="AG290" s="5">
        <f t="shared" si="88"/>
        <v>925238.87706877477</v>
      </c>
      <c r="AH290">
        <v>0</v>
      </c>
      <c r="AI290" s="5">
        <f t="shared" si="89"/>
        <v>925238.87706877477</v>
      </c>
      <c r="AJ290" s="5">
        <f t="shared" si="90"/>
        <v>569869.86333399999</v>
      </c>
      <c r="AK290" s="5">
        <f t="shared" si="91"/>
        <v>129742.27050504951</v>
      </c>
      <c r="AL290" s="5">
        <f t="shared" si="92"/>
        <v>0</v>
      </c>
      <c r="AM290" s="5">
        <f t="shared" si="93"/>
        <v>0</v>
      </c>
      <c r="AN290" s="5">
        <f t="shared" si="94"/>
        <v>1624851.0109078244</v>
      </c>
      <c r="AO290" s="5">
        <f>VLOOKUP(A290,'Base Cost'!$A$5:$AF$348,32,FALSE)</f>
        <v>47447.202637015602</v>
      </c>
    </row>
    <row r="291" spans="1:41" x14ac:dyDescent="0.25">
      <c r="A291" t="s">
        <v>658</v>
      </c>
      <c r="B291" t="s">
        <v>2019</v>
      </c>
      <c r="C291" t="s">
        <v>125</v>
      </c>
      <c r="D291" s="12" t="s">
        <v>1088</v>
      </c>
      <c r="E291" s="5">
        <v>498059.87</v>
      </c>
      <c r="F291" s="5">
        <v>577650.35</v>
      </c>
      <c r="G291" s="5">
        <v>64727.95</v>
      </c>
      <c r="H291" s="5">
        <v>0</v>
      </c>
      <c r="I291" s="5">
        <v>0</v>
      </c>
      <c r="J291" s="5">
        <f>VLOOKUP(A291,'Detail SFPR'!$A$5:$E$347,5,FALSE)</f>
        <v>640139.7372227296</v>
      </c>
      <c r="K291" s="5">
        <f>VLOOKUP(A291,'Detail SFPR'!$A$5:$F$347,6,FALSE)</f>
        <v>545655.76</v>
      </c>
      <c r="L291" s="5">
        <f>VLOOKUP(A291,'Detail SFPR'!$A$5:$G$347,7,FALSE)</f>
        <v>90144.544172780021</v>
      </c>
      <c r="M291" s="5">
        <f>VLOOKUP(A291,'Detail SFPR'!$A$5:$H$347,8,FALSE)</f>
        <v>0</v>
      </c>
      <c r="N291" s="5">
        <f>VLOOKUP(A291,'Detail SFPR'!$A$5:$I$347,9,FALSE)</f>
        <v>0</v>
      </c>
      <c r="O291" s="5">
        <f t="shared" si="95"/>
        <v>94724.647477393824</v>
      </c>
      <c r="P291" s="5">
        <f t="shared" si="96"/>
        <v>-21330.793152999977</v>
      </c>
      <c r="Q291" s="5">
        <f t="shared" si="97"/>
        <v>16945.243334992439</v>
      </c>
      <c r="R291" s="5">
        <f t="shared" si="98"/>
        <v>0</v>
      </c>
      <c r="S291" s="5">
        <f t="shared" si="99"/>
        <v>0</v>
      </c>
      <c r="T291" s="5">
        <f t="shared" si="100"/>
        <v>1140438.17</v>
      </c>
      <c r="U291" s="5">
        <f t="shared" si="101"/>
        <v>1275940.0413955096</v>
      </c>
      <c r="V291" s="5">
        <f t="shared" si="102"/>
        <v>90339.097659386287</v>
      </c>
      <c r="W291" s="5">
        <f t="shared" si="85"/>
        <v>1230777.2676593862</v>
      </c>
      <c r="X291" s="5">
        <f>VLOOKUP(A291,'Detail SFPR'!$A$5:$M$347,13,FALSE)</f>
        <v>0</v>
      </c>
      <c r="Y291" s="5">
        <f>VLOOKUP(A291,'Detail SFPR'!A:W,23,FALSE)</f>
        <v>51036.601849999999</v>
      </c>
      <c r="Z291" s="5">
        <f>VLOOKUP(A291,'Detail SFPR'!$A$5:$S$347,19,FALSE)</f>
        <v>0</v>
      </c>
      <c r="AA291" s="5">
        <f>VLOOKUP(A291,'Detail SFPR'!$A$5:$T$347,20,FALSE)</f>
        <v>77883.036305170288</v>
      </c>
      <c r="AB291" s="5">
        <f t="shared" si="103"/>
        <v>1359696.9058145564</v>
      </c>
      <c r="AC291" s="5">
        <v>0</v>
      </c>
      <c r="AD291" s="5">
        <v>0</v>
      </c>
      <c r="AE291" s="5">
        <f t="shared" si="86"/>
        <v>0</v>
      </c>
      <c r="AF291" s="5">
        <f t="shared" si="87"/>
        <v>1359696.9058145564</v>
      </c>
      <c r="AG291" s="5">
        <f t="shared" si="88"/>
        <v>592784.51747739385</v>
      </c>
      <c r="AH291">
        <v>0</v>
      </c>
      <c r="AI291" s="5">
        <f t="shared" si="89"/>
        <v>592784.51747739385</v>
      </c>
      <c r="AJ291" s="5">
        <f t="shared" si="90"/>
        <v>556319.55684700003</v>
      </c>
      <c r="AK291" s="5">
        <f t="shared" si="91"/>
        <v>81673.193334992437</v>
      </c>
      <c r="AL291" s="5">
        <f t="shared" si="92"/>
        <v>0</v>
      </c>
      <c r="AM291" s="5">
        <f t="shared" si="93"/>
        <v>0</v>
      </c>
      <c r="AN291" s="5">
        <f t="shared" si="94"/>
        <v>1230777.2676593864</v>
      </c>
      <c r="AO291" s="5">
        <f>VLOOKUP(A291,'Base Cost'!$A$5:$AF$348,32,FALSE)</f>
        <v>30384.524000232319</v>
      </c>
    </row>
    <row r="292" spans="1:41" x14ac:dyDescent="0.25">
      <c r="A292" t="s">
        <v>660</v>
      </c>
      <c r="B292" t="s">
        <v>661</v>
      </c>
      <c r="C292" t="s">
        <v>75</v>
      </c>
      <c r="D292" s="12" t="s">
        <v>1088</v>
      </c>
      <c r="E292" s="5">
        <v>3254502.31</v>
      </c>
      <c r="F292" s="5">
        <v>234879.63</v>
      </c>
      <c r="G292" s="5">
        <v>267064.31</v>
      </c>
      <c r="H292" s="5">
        <v>11938.2</v>
      </c>
      <c r="I292" s="5">
        <v>0</v>
      </c>
      <c r="J292" s="5">
        <f>VLOOKUP(A292,'Detail SFPR'!$A$5:$E$347,5,FALSE)</f>
        <v>2865367.048225631</v>
      </c>
      <c r="K292" s="5">
        <f>VLOOKUP(A292,'Detail SFPR'!$A$5:$F$347,6,FALSE)</f>
        <v>179724.90000000002</v>
      </c>
      <c r="L292" s="5">
        <f>VLOOKUP(A292,'Detail SFPR'!$A$5:$G$347,7,FALSE)</f>
        <v>264484.06801014091</v>
      </c>
      <c r="M292" s="5">
        <f>VLOOKUP(A292,'Detail SFPR'!$A$5:$H$347,8,FALSE)</f>
        <v>5198.8075880000006</v>
      </c>
      <c r="N292" s="5">
        <f>VLOOKUP(A292,'Detail SFPR'!$A$5:$I$347,9,FALSE)</f>
        <v>0</v>
      </c>
      <c r="O292" s="5">
        <f t="shared" si="95"/>
        <v>-259436.47902497184</v>
      </c>
      <c r="P292" s="5">
        <f t="shared" si="96"/>
        <v>-36771.658490999987</v>
      </c>
      <c r="Q292" s="5">
        <f t="shared" si="97"/>
        <v>-1720.2473346390543</v>
      </c>
      <c r="R292" s="5">
        <f t="shared" si="98"/>
        <v>-4493.1529210804001</v>
      </c>
      <c r="S292" s="5">
        <f t="shared" si="99"/>
        <v>0</v>
      </c>
      <c r="T292" s="5">
        <f t="shared" si="100"/>
        <v>3768384.45</v>
      </c>
      <c r="U292" s="5">
        <f t="shared" si="101"/>
        <v>3314774.8238237714</v>
      </c>
      <c r="V292" s="5">
        <f t="shared" si="102"/>
        <v>-302421.53777169134</v>
      </c>
      <c r="W292" s="5">
        <f t="shared" si="85"/>
        <v>3314774.8238237714</v>
      </c>
      <c r="X292" s="5">
        <f>VLOOKUP(A292,'Detail SFPR'!$A$5:$M$347,13,FALSE)</f>
        <v>0</v>
      </c>
      <c r="Y292" s="5">
        <f>VLOOKUP(A292,'Detail SFPR'!A:W,23,FALSE)</f>
        <v>227946.82624999998</v>
      </c>
      <c r="Z292" s="5">
        <f>VLOOKUP(A292,'Detail SFPR'!$A$5:$S$347,19,FALSE)</f>
        <v>0</v>
      </c>
      <c r="AA292" s="5">
        <f>VLOOKUP(A292,'Detail SFPR'!$A$5:$T$347,20,FALSE)</f>
        <v>347852.13554489607</v>
      </c>
      <c r="AB292" s="5">
        <f t="shared" si="103"/>
        <v>3890573.7856186675</v>
      </c>
      <c r="AC292" s="5">
        <v>0</v>
      </c>
      <c r="AD292" s="5">
        <v>0</v>
      </c>
      <c r="AE292" s="5">
        <f t="shared" si="86"/>
        <v>0</v>
      </c>
      <c r="AF292" s="5">
        <f t="shared" si="87"/>
        <v>3890573.7856186675</v>
      </c>
      <c r="AG292" s="5">
        <f t="shared" si="88"/>
        <v>2865367.048225631</v>
      </c>
      <c r="AH292">
        <v>0</v>
      </c>
      <c r="AI292" s="5">
        <f t="shared" si="89"/>
        <v>2865367.048225631</v>
      </c>
      <c r="AJ292" s="5">
        <f t="shared" si="90"/>
        <v>179724.90000000002</v>
      </c>
      <c r="AK292" s="5">
        <f t="shared" si="91"/>
        <v>264484.06801014091</v>
      </c>
      <c r="AL292" s="5">
        <f t="shared" si="92"/>
        <v>5198.8075880000006</v>
      </c>
      <c r="AM292" s="5">
        <f t="shared" si="93"/>
        <v>0</v>
      </c>
      <c r="AN292" s="5">
        <f t="shared" si="94"/>
        <v>3314774.8238237714</v>
      </c>
      <c r="AO292" s="5">
        <f>VLOOKUP(A292,'Base Cost'!$A$5:$AF$348,32,FALSE)</f>
        <v>146548.76803324997</v>
      </c>
    </row>
    <row r="293" spans="1:41" x14ac:dyDescent="0.25">
      <c r="A293" t="s">
        <v>662</v>
      </c>
      <c r="B293" t="s">
        <v>663</v>
      </c>
      <c r="C293" t="s">
        <v>72</v>
      </c>
      <c r="D293" s="12" t="s">
        <v>1088</v>
      </c>
      <c r="E293" s="5">
        <v>2377743.67</v>
      </c>
      <c r="F293" s="5">
        <v>62238.46</v>
      </c>
      <c r="G293" s="5">
        <v>287185.27</v>
      </c>
      <c r="H293" s="5">
        <v>0</v>
      </c>
      <c r="I293" s="5">
        <v>0</v>
      </c>
      <c r="J293" s="5">
        <f>VLOOKUP(A293,'Detail SFPR'!$A$5:$E$347,5,FALSE)</f>
        <v>3583246.6031301934</v>
      </c>
      <c r="K293" s="5">
        <f>VLOOKUP(A293,'Detail SFPR'!$A$5:$F$347,6,FALSE)</f>
        <v>160650.50999999998</v>
      </c>
      <c r="L293" s="5">
        <f>VLOOKUP(A293,'Detail SFPR'!$A$5:$G$347,7,FALSE)</f>
        <v>507264.95698888903</v>
      </c>
      <c r="M293" s="5">
        <f>VLOOKUP(A293,'Detail SFPR'!$A$5:$H$347,8,FALSE)</f>
        <v>2027.5143066695014</v>
      </c>
      <c r="N293" s="5">
        <f>VLOOKUP(A293,'Detail SFPR'!$A$5:$I$347,9,FALSE)</f>
        <v>0</v>
      </c>
      <c r="O293" s="5">
        <f t="shared" si="95"/>
        <v>803708.80551789992</v>
      </c>
      <c r="P293" s="5">
        <f t="shared" si="96"/>
        <v>65611.313734999989</v>
      </c>
      <c r="Q293" s="5">
        <f t="shared" si="97"/>
        <v>146727.12731549228</v>
      </c>
      <c r="R293" s="5">
        <f t="shared" si="98"/>
        <v>1351.7437882565564</v>
      </c>
      <c r="S293" s="5">
        <f t="shared" si="99"/>
        <v>0</v>
      </c>
      <c r="T293" s="5">
        <f t="shared" si="100"/>
        <v>2727167.4</v>
      </c>
      <c r="U293" s="5">
        <f t="shared" si="101"/>
        <v>4253189.5844257511</v>
      </c>
      <c r="V293" s="5">
        <f t="shared" si="102"/>
        <v>1017398.9903566487</v>
      </c>
      <c r="W293" s="5">
        <f t="shared" si="85"/>
        <v>3744566.3903566487</v>
      </c>
      <c r="X293" s="5">
        <f>VLOOKUP(A293,'Detail SFPR'!$A$5:$M$347,13,FALSE)</f>
        <v>0</v>
      </c>
      <c r="Y293" s="5">
        <f>VLOOKUP(A293,'Detail SFPR'!A:W,23,FALSE)</f>
        <v>281279.62070000003</v>
      </c>
      <c r="Z293" s="5">
        <f>VLOOKUP(A293,'Detail SFPR'!$A$5:$S$347,19,FALSE)</f>
        <v>0</v>
      </c>
      <c r="AA293" s="5">
        <f>VLOOKUP(A293,'Detail SFPR'!$A$5:$T$347,20,FALSE)</f>
        <v>429239.21493183484</v>
      </c>
      <c r="AB293" s="5">
        <f t="shared" si="103"/>
        <v>4455085.225988484</v>
      </c>
      <c r="AC293" s="5">
        <v>0</v>
      </c>
      <c r="AD293" s="5">
        <v>0</v>
      </c>
      <c r="AE293" s="5">
        <f t="shared" si="86"/>
        <v>0</v>
      </c>
      <c r="AF293" s="5">
        <f t="shared" si="87"/>
        <v>4455085.225988484</v>
      </c>
      <c r="AG293" s="5">
        <f t="shared" si="88"/>
        <v>3181452.4755178997</v>
      </c>
      <c r="AH293">
        <v>0</v>
      </c>
      <c r="AI293" s="5">
        <f t="shared" si="89"/>
        <v>3181452.4755178997</v>
      </c>
      <c r="AJ293" s="5">
        <f t="shared" si="90"/>
        <v>127849.773735</v>
      </c>
      <c r="AK293" s="5">
        <f t="shared" si="91"/>
        <v>433912.39731549227</v>
      </c>
      <c r="AL293" s="5">
        <f t="shared" si="92"/>
        <v>1351.7437882565564</v>
      </c>
      <c r="AM293" s="5">
        <f t="shared" si="93"/>
        <v>0</v>
      </c>
      <c r="AN293" s="5">
        <f t="shared" si="94"/>
        <v>3744566.3903566487</v>
      </c>
      <c r="AO293" s="5">
        <f>VLOOKUP(A293,'Base Cost'!$A$5:$AF$348,32,FALSE)</f>
        <v>160559.36139348941</v>
      </c>
    </row>
    <row r="294" spans="1:41" x14ac:dyDescent="0.25">
      <c r="A294" t="s">
        <v>664</v>
      </c>
      <c r="B294" t="s">
        <v>665</v>
      </c>
      <c r="C294" t="s">
        <v>93</v>
      </c>
      <c r="D294" s="12" t="s">
        <v>1088</v>
      </c>
      <c r="E294" s="5">
        <v>1359433.5</v>
      </c>
      <c r="F294" s="5">
        <v>627279.77</v>
      </c>
      <c r="G294" s="5">
        <v>112865.77</v>
      </c>
      <c r="H294" s="5">
        <v>11224.43</v>
      </c>
      <c r="I294" s="5">
        <v>10020.56</v>
      </c>
      <c r="J294" s="5">
        <f>VLOOKUP(A294,'Detail SFPR'!$A$5:$E$347,5,FALSE)</f>
        <v>1090397.2158374679</v>
      </c>
      <c r="K294" s="5">
        <f>VLOOKUP(A294,'Detail SFPR'!$A$5:$F$347,6,FALSE)</f>
        <v>539348.9</v>
      </c>
      <c r="L294" s="5">
        <f>VLOOKUP(A294,'Detail SFPR'!$A$5:$G$347,7,FALSE)</f>
        <v>53686.340287296385</v>
      </c>
      <c r="M294" s="5">
        <f>VLOOKUP(A294,'Detail SFPR'!$A$5:$H$347,8,FALSE)</f>
        <v>7798.2113820000013</v>
      </c>
      <c r="N294" s="5">
        <f>VLOOKUP(A294,'Detail SFPR'!$A$5:$I$347,9,FALSE)</f>
        <v>41084.431639469796</v>
      </c>
      <c r="O294" s="5">
        <f t="shared" si="95"/>
        <v>-179366.49065116013</v>
      </c>
      <c r="P294" s="5">
        <f t="shared" si="96"/>
        <v>-58623.511028999994</v>
      </c>
      <c r="Q294" s="5">
        <f t="shared" si="97"/>
        <v>-39454.925789459499</v>
      </c>
      <c r="R294" s="5">
        <f t="shared" si="98"/>
        <v>-2284.2599526205991</v>
      </c>
      <c r="S294" s="5">
        <f t="shared" si="99"/>
        <v>20710.283222034512</v>
      </c>
      <c r="T294" s="5">
        <f t="shared" si="100"/>
        <v>2120824.0300000003</v>
      </c>
      <c r="U294" s="5">
        <f t="shared" si="101"/>
        <v>1732315.0991462339</v>
      </c>
      <c r="V294" s="5">
        <f t="shared" si="102"/>
        <v>-259018.9042002057</v>
      </c>
      <c r="W294" s="5">
        <f t="shared" si="85"/>
        <v>1732315.0991462339</v>
      </c>
      <c r="X294" s="5">
        <f>VLOOKUP(A294,'Detail SFPR'!$A$5:$M$347,13,FALSE)</f>
        <v>0</v>
      </c>
      <c r="Y294" s="5">
        <f>VLOOKUP(A294,'Detail SFPR'!A:W,23,FALSE)</f>
        <v>91579.775300000008</v>
      </c>
      <c r="Z294" s="5">
        <f>VLOOKUP(A294,'Detail SFPR'!$A$5:$S$347,19,FALSE)</f>
        <v>0</v>
      </c>
      <c r="AA294" s="5">
        <f>VLOOKUP(A294,'Detail SFPR'!$A$5:$T$347,20,FALSE)</f>
        <v>139752.85786996881</v>
      </c>
      <c r="AB294" s="5">
        <f t="shared" si="103"/>
        <v>1963647.7323162027</v>
      </c>
      <c r="AC294" s="5">
        <v>0</v>
      </c>
      <c r="AD294" s="5">
        <v>0</v>
      </c>
      <c r="AE294" s="5">
        <f t="shared" si="86"/>
        <v>0</v>
      </c>
      <c r="AF294" s="5">
        <f t="shared" si="87"/>
        <v>1963647.7323162027</v>
      </c>
      <c r="AG294" s="5">
        <f t="shared" si="88"/>
        <v>1090397.2158374679</v>
      </c>
      <c r="AH294">
        <v>0</v>
      </c>
      <c r="AI294" s="5">
        <f t="shared" si="89"/>
        <v>1090397.2158374679</v>
      </c>
      <c r="AJ294" s="5">
        <f t="shared" si="90"/>
        <v>539348.9</v>
      </c>
      <c r="AK294" s="5">
        <f t="shared" si="91"/>
        <v>53686.340287296385</v>
      </c>
      <c r="AL294" s="5">
        <f t="shared" si="92"/>
        <v>7798.2113820000013</v>
      </c>
      <c r="AM294" s="5">
        <f t="shared" si="93"/>
        <v>41084.431639469796</v>
      </c>
      <c r="AN294" s="5">
        <f t="shared" si="94"/>
        <v>1732315.0991462339</v>
      </c>
      <c r="AO294" s="5">
        <f>VLOOKUP(A294,'Base Cost'!$A$5:$AF$348,32,FALSE)</f>
        <v>58877.342000180004</v>
      </c>
    </row>
    <row r="295" spans="1:41" x14ac:dyDescent="0.25">
      <c r="A295" t="s">
        <v>666</v>
      </c>
      <c r="B295" t="s">
        <v>2020</v>
      </c>
      <c r="C295" t="s">
        <v>93</v>
      </c>
      <c r="D295" s="12" t="s">
        <v>1088</v>
      </c>
      <c r="E295" s="5">
        <v>5323793.66</v>
      </c>
      <c r="F295" s="5">
        <v>390230.97</v>
      </c>
      <c r="G295" s="5">
        <v>373121.42</v>
      </c>
      <c r="H295" s="5">
        <v>101195.43</v>
      </c>
      <c r="I295" s="5">
        <v>0</v>
      </c>
      <c r="J295" s="5">
        <f>VLOOKUP(A295,'Detail SFPR'!$A$5:$E$347,5,FALSE)</f>
        <v>8368490.8800731348</v>
      </c>
      <c r="K295" s="5">
        <f>VLOOKUP(A295,'Detail SFPR'!$A$5:$F$347,6,FALSE)</f>
        <v>705404.72</v>
      </c>
      <c r="L295" s="5">
        <f>VLOOKUP(A295,'Detail SFPR'!$A$5:$G$347,7,FALSE)</f>
        <v>1205342.840932518</v>
      </c>
      <c r="M295" s="5">
        <f>VLOOKUP(A295,'Detail SFPR'!$A$5:$H$347,8,FALSE)</f>
        <v>168960.56804940308</v>
      </c>
      <c r="N295" s="5">
        <f>VLOOKUP(A295,'Detail SFPR'!$A$5:$I$347,9,FALSE)</f>
        <v>0</v>
      </c>
      <c r="O295" s="5">
        <f t="shared" si="95"/>
        <v>2029899.6366227588</v>
      </c>
      <c r="P295" s="5">
        <f t="shared" si="96"/>
        <v>210126.339125</v>
      </c>
      <c r="Q295" s="5">
        <f t="shared" si="97"/>
        <v>554842.02133570972</v>
      </c>
      <c r="R295" s="5">
        <f t="shared" si="98"/>
        <v>45179.017537537038</v>
      </c>
      <c r="S295" s="5">
        <f t="shared" si="99"/>
        <v>0</v>
      </c>
      <c r="T295" s="5">
        <f t="shared" si="100"/>
        <v>6188341.4799999995</v>
      </c>
      <c r="U295" s="5">
        <f t="shared" si="101"/>
        <v>10448199.009055056</v>
      </c>
      <c r="V295" s="5">
        <f t="shared" si="102"/>
        <v>2840047.0146210059</v>
      </c>
      <c r="W295" s="5">
        <f t="shared" si="85"/>
        <v>9028388.4946210049</v>
      </c>
      <c r="X295" s="5">
        <f>VLOOKUP(A295,'Detail SFPR'!$A$5:$M$347,13,FALSE)</f>
        <v>0</v>
      </c>
      <c r="Y295" s="5">
        <f>VLOOKUP(A295,'Detail SFPR'!A:W,23,FALSE)</f>
        <v>672515.33179999993</v>
      </c>
      <c r="Z295" s="5">
        <f>VLOOKUP(A295,'Detail SFPR'!$A$5:$S$347,19,FALSE)</f>
        <v>0</v>
      </c>
      <c r="AA295" s="5">
        <f>VLOOKUP(A295,'Detail SFPR'!$A$5:$T$347,20,FALSE)</f>
        <v>1026273.9701264621</v>
      </c>
      <c r="AB295" s="5">
        <f t="shared" si="103"/>
        <v>10727177.796547467</v>
      </c>
      <c r="AC295" s="5">
        <v>0</v>
      </c>
      <c r="AD295" s="5">
        <v>0</v>
      </c>
      <c r="AE295" s="5">
        <f t="shared" si="86"/>
        <v>0</v>
      </c>
      <c r="AF295" s="5">
        <f t="shared" si="87"/>
        <v>10727177.796547467</v>
      </c>
      <c r="AG295" s="5">
        <f t="shared" si="88"/>
        <v>7353693.2966227587</v>
      </c>
      <c r="AH295">
        <v>0</v>
      </c>
      <c r="AI295" s="5">
        <f t="shared" si="89"/>
        <v>7353693.2966227587</v>
      </c>
      <c r="AJ295" s="5">
        <f t="shared" si="90"/>
        <v>600357.30912499991</v>
      </c>
      <c r="AK295" s="5">
        <f t="shared" si="91"/>
        <v>927963.44133570977</v>
      </c>
      <c r="AL295" s="5">
        <f t="shared" si="92"/>
        <v>146374.44753753702</v>
      </c>
      <c r="AM295" s="5">
        <f t="shared" si="93"/>
        <v>0</v>
      </c>
      <c r="AN295" s="5">
        <f t="shared" si="94"/>
        <v>9028388.4946210049</v>
      </c>
      <c r="AO295" s="5">
        <f>VLOOKUP(A295,'Base Cost'!$A$5:$AF$348,32,FALSE)</f>
        <v>379934.88991738099</v>
      </c>
    </row>
    <row r="296" spans="1:41" x14ac:dyDescent="0.25">
      <c r="A296" t="s">
        <v>668</v>
      </c>
      <c r="B296" t="s">
        <v>2021</v>
      </c>
      <c r="C296" t="s">
        <v>72</v>
      </c>
      <c r="D296" s="12" t="s">
        <v>1088</v>
      </c>
      <c r="E296" s="5">
        <v>3028922.29</v>
      </c>
      <c r="F296" s="5">
        <v>307193.81</v>
      </c>
      <c r="G296" s="5">
        <v>375014.66</v>
      </c>
      <c r="H296" s="5">
        <v>0</v>
      </c>
      <c r="I296" s="5">
        <v>0</v>
      </c>
      <c r="J296" s="5">
        <f>VLOOKUP(A296,'Detail SFPR'!$A$5:$E$347,5,FALSE)</f>
        <v>3959981.4233650048</v>
      </c>
      <c r="K296" s="5">
        <f>VLOOKUP(A296,'Detail SFPR'!$A$5:$F$347,6,FALSE)</f>
        <v>474919.52773199999</v>
      </c>
      <c r="L296" s="5">
        <f>VLOOKUP(A296,'Detail SFPR'!$A$5:$G$347,7,FALSE)</f>
        <v>564165.85227973096</v>
      </c>
      <c r="M296" s="5">
        <f>VLOOKUP(A296,'Detail SFPR'!$A$5:$H$347,8,FALSE)</f>
        <v>0</v>
      </c>
      <c r="N296" s="5">
        <f>VLOOKUP(A296,'Detail SFPR'!$A$5:$I$347,9,FALSE)</f>
        <v>0</v>
      </c>
      <c r="O296" s="5">
        <f t="shared" si="95"/>
        <v>620737.12421444862</v>
      </c>
      <c r="P296" s="5">
        <f t="shared" si="96"/>
        <v>111822.73601192438</v>
      </c>
      <c r="Q296" s="5">
        <f t="shared" si="97"/>
        <v>126107.09989289664</v>
      </c>
      <c r="R296" s="5">
        <f t="shared" si="98"/>
        <v>0</v>
      </c>
      <c r="S296" s="5">
        <f t="shared" si="99"/>
        <v>0</v>
      </c>
      <c r="T296" s="5">
        <f t="shared" si="100"/>
        <v>3711130.7600000002</v>
      </c>
      <c r="U296" s="5">
        <f t="shared" si="101"/>
        <v>4999066.8033767361</v>
      </c>
      <c r="V296" s="5">
        <f t="shared" si="102"/>
        <v>858666.96011926956</v>
      </c>
      <c r="W296" s="5">
        <f t="shared" si="85"/>
        <v>4569797.7201192696</v>
      </c>
      <c r="X296" s="5">
        <f>VLOOKUP(A296,'Detail SFPR'!$A$5:$M$347,13,FALSE)</f>
        <v>0</v>
      </c>
      <c r="Y296" s="5">
        <f>VLOOKUP(A296,'Detail SFPR'!A:W,23,FALSE)</f>
        <v>314058.65400000004</v>
      </c>
      <c r="Z296" s="5">
        <f>VLOOKUP(A296,'Detail SFPR'!$A$5:$S$347,19,FALSE)</f>
        <v>0</v>
      </c>
      <c r="AA296" s="5">
        <f>VLOOKUP(A296,'Detail SFPR'!$A$5:$T$347,20,FALSE)</f>
        <v>479260.77882935922</v>
      </c>
      <c r="AB296" s="5">
        <f t="shared" si="103"/>
        <v>5363117.1529486291</v>
      </c>
      <c r="AC296" s="5">
        <v>0</v>
      </c>
      <c r="AD296" s="5">
        <v>0</v>
      </c>
      <c r="AE296" s="5">
        <f t="shared" si="86"/>
        <v>0</v>
      </c>
      <c r="AF296" s="5">
        <f t="shared" si="87"/>
        <v>5363117.1529486291</v>
      </c>
      <c r="AG296" s="5">
        <f t="shared" si="88"/>
        <v>3649659.4142144485</v>
      </c>
      <c r="AH296">
        <v>0</v>
      </c>
      <c r="AI296" s="5">
        <f t="shared" si="89"/>
        <v>3649659.4142144485</v>
      </c>
      <c r="AJ296" s="5">
        <f t="shared" si="90"/>
        <v>419016.54601192439</v>
      </c>
      <c r="AK296" s="5">
        <f t="shared" si="91"/>
        <v>501121.75989289663</v>
      </c>
      <c r="AL296" s="5">
        <f t="shared" si="92"/>
        <v>0</v>
      </c>
      <c r="AM296" s="5">
        <f t="shared" si="93"/>
        <v>0</v>
      </c>
      <c r="AN296" s="5">
        <f t="shared" si="94"/>
        <v>4569797.7201192696</v>
      </c>
      <c r="AO296" s="5">
        <f>VLOOKUP(A296,'Base Cost'!$A$5:$AF$348,32,FALSE)</f>
        <v>186088.08923360056</v>
      </c>
    </row>
    <row r="297" spans="1:41" x14ac:dyDescent="0.25">
      <c r="A297" t="s">
        <v>670</v>
      </c>
      <c r="B297" t="s">
        <v>671</v>
      </c>
      <c r="C297" t="s">
        <v>111</v>
      </c>
      <c r="D297" s="12" t="s">
        <v>1088</v>
      </c>
      <c r="E297" s="5">
        <v>1117533.03</v>
      </c>
      <c r="F297" s="5">
        <v>138848.87</v>
      </c>
      <c r="G297" s="5">
        <v>130195.85</v>
      </c>
      <c r="H297" s="5">
        <v>0</v>
      </c>
      <c r="I297" s="5">
        <v>300141.95</v>
      </c>
      <c r="J297" s="5">
        <f>VLOOKUP(A297,'Detail SFPR'!$A$5:$E$347,5,FALSE)</f>
        <v>1604982.4841782558</v>
      </c>
      <c r="K297" s="5">
        <f>VLOOKUP(A297,'Detail SFPR'!$A$5:$F$347,6,FALSE)</f>
        <v>56306.819999999992</v>
      </c>
      <c r="L297" s="5">
        <f>VLOOKUP(A297,'Detail SFPR'!$A$5:$G$347,7,FALSE)</f>
        <v>220213.48262777782</v>
      </c>
      <c r="M297" s="5">
        <f>VLOOKUP(A297,'Detail SFPR'!$A$5:$H$347,8,FALSE)</f>
        <v>0</v>
      </c>
      <c r="N297" s="5">
        <f>VLOOKUP(A297,'Detail SFPR'!$A$5:$I$347,9,FALSE)</f>
        <v>225123.47734102907</v>
      </c>
      <c r="O297" s="5">
        <f t="shared" si="95"/>
        <v>324982.55110064306</v>
      </c>
      <c r="P297" s="5">
        <f t="shared" si="96"/>
        <v>-55030.784735000001</v>
      </c>
      <c r="Q297" s="5">
        <f t="shared" si="97"/>
        <v>60014.755672939464</v>
      </c>
      <c r="R297" s="5">
        <f t="shared" si="98"/>
        <v>0</v>
      </c>
      <c r="S297" s="5">
        <f t="shared" si="99"/>
        <v>-50014.815721735926</v>
      </c>
      <c r="T297" s="5">
        <f t="shared" si="100"/>
        <v>1686719.7</v>
      </c>
      <c r="U297" s="5">
        <f t="shared" si="101"/>
        <v>2106626.2641470628</v>
      </c>
      <c r="V297" s="5">
        <f t="shared" si="102"/>
        <v>279951.7063168466</v>
      </c>
      <c r="W297" s="5">
        <f t="shared" si="85"/>
        <v>1966671.4063168466</v>
      </c>
      <c r="X297" s="5">
        <f>VLOOKUP(A297,'Detail SFPR'!$A$5:$M$347,13,FALSE)</f>
        <v>0</v>
      </c>
      <c r="Y297" s="5">
        <f>VLOOKUP(A297,'Detail SFPR'!A:W,23,FALSE)</f>
        <v>122108.89795000001</v>
      </c>
      <c r="Z297" s="5">
        <f>VLOOKUP(A297,'Detail SFPR'!$A$5:$S$347,19,FALSE)</f>
        <v>0</v>
      </c>
      <c r="AA297" s="5">
        <f>VLOOKUP(A297,'Detail SFPR'!$A$5:$T$347,20,FALSE)</f>
        <v>186341.00601320079</v>
      </c>
      <c r="AB297" s="5">
        <f t="shared" si="103"/>
        <v>2275121.3102800474</v>
      </c>
      <c r="AC297" s="5">
        <v>0</v>
      </c>
      <c r="AD297" s="5">
        <v>0</v>
      </c>
      <c r="AE297" s="5">
        <f t="shared" si="86"/>
        <v>0</v>
      </c>
      <c r="AF297" s="5">
        <f t="shared" si="87"/>
        <v>2275121.3102800474</v>
      </c>
      <c r="AG297" s="5">
        <f t="shared" si="88"/>
        <v>1442515.5811006431</v>
      </c>
      <c r="AH297">
        <v>0</v>
      </c>
      <c r="AI297" s="5">
        <f t="shared" si="89"/>
        <v>1442515.5811006431</v>
      </c>
      <c r="AJ297" s="5">
        <f t="shared" si="90"/>
        <v>83818.085265000002</v>
      </c>
      <c r="AK297" s="5">
        <f t="shared" si="91"/>
        <v>190210.60567293948</v>
      </c>
      <c r="AL297" s="5">
        <f t="shared" si="92"/>
        <v>0</v>
      </c>
      <c r="AM297" s="5">
        <f t="shared" si="93"/>
        <v>250127.13427826407</v>
      </c>
      <c r="AN297" s="5">
        <f t="shared" si="94"/>
        <v>1966671.4063168466</v>
      </c>
      <c r="AO297" s="5">
        <f>VLOOKUP(A297,'Base Cost'!$A$5:$AF$348,32,FALSE)</f>
        <v>70557.981710495151</v>
      </c>
    </row>
    <row r="298" spans="1:41" x14ac:dyDescent="0.25">
      <c r="A298" t="s">
        <v>672</v>
      </c>
      <c r="B298" t="s">
        <v>2022</v>
      </c>
      <c r="C298" t="s">
        <v>75</v>
      </c>
      <c r="D298" s="12" t="s">
        <v>1088</v>
      </c>
      <c r="E298" s="5">
        <v>2623895.92</v>
      </c>
      <c r="F298" s="5">
        <v>148529.21</v>
      </c>
      <c r="G298" s="5">
        <v>269839.59999999998</v>
      </c>
      <c r="H298" s="5">
        <v>0</v>
      </c>
      <c r="I298" s="5">
        <v>0</v>
      </c>
      <c r="J298" s="5">
        <f>VLOOKUP(A298,'Detail SFPR'!$A$5:$E$347,5,FALSE)</f>
        <v>1029098.7358080391</v>
      </c>
      <c r="K298" s="5">
        <f>VLOOKUP(A298,'Detail SFPR'!$A$5:$F$347,6,FALSE)</f>
        <v>65445.409999999989</v>
      </c>
      <c r="L298" s="5">
        <f>VLOOKUP(A298,'Detail SFPR'!$A$5:$G$347,7,FALSE)</f>
        <v>143403.41286111114</v>
      </c>
      <c r="M298" s="5">
        <f>VLOOKUP(A298,'Detail SFPR'!$A$5:$H$347,8,FALSE)</f>
        <v>0</v>
      </c>
      <c r="N298" s="5">
        <f>VLOOKUP(A298,'Detail SFPR'!$A$5:$I$347,9,FALSE)</f>
        <v>0</v>
      </c>
      <c r="O298" s="5">
        <f t="shared" si="95"/>
        <v>-1063251.2827007803</v>
      </c>
      <c r="P298" s="5">
        <f t="shared" si="96"/>
        <v>-55391.96946</v>
      </c>
      <c r="Q298" s="5">
        <f t="shared" si="97"/>
        <v>-84295.005965497185</v>
      </c>
      <c r="R298" s="5">
        <f t="shared" si="98"/>
        <v>0</v>
      </c>
      <c r="S298" s="5">
        <f t="shared" si="99"/>
        <v>0</v>
      </c>
      <c r="T298" s="5">
        <f t="shared" si="100"/>
        <v>3042264.73</v>
      </c>
      <c r="U298" s="5">
        <f t="shared" si="101"/>
        <v>1237947.5586691501</v>
      </c>
      <c r="V298" s="5">
        <f t="shared" si="102"/>
        <v>-1202938.2581262775</v>
      </c>
      <c r="W298" s="5">
        <f t="shared" si="85"/>
        <v>1237947.5586691501</v>
      </c>
      <c r="X298" s="5">
        <f>VLOOKUP(A298,'Detail SFPR'!$A$5:$M$347,13,FALSE)</f>
        <v>0</v>
      </c>
      <c r="Y298" s="5">
        <f>VLOOKUP(A298,'Detail SFPR'!A:W,23,FALSE)</f>
        <v>79517.532250000004</v>
      </c>
      <c r="Z298" s="5">
        <f>VLOOKUP(A298,'Detail SFPR'!$A$5:$S$347,19,FALSE)</f>
        <v>0</v>
      </c>
      <c r="AA298" s="5">
        <f>VLOOKUP(A298,'Detail SFPR'!$A$5:$T$347,20,FALSE)</f>
        <v>121345.59564381145</v>
      </c>
      <c r="AB298" s="5">
        <f t="shared" si="103"/>
        <v>1438810.6865629614</v>
      </c>
      <c r="AC298" s="5">
        <v>0</v>
      </c>
      <c r="AD298" s="5">
        <v>0</v>
      </c>
      <c r="AE298" s="5">
        <f t="shared" si="86"/>
        <v>0</v>
      </c>
      <c r="AF298" s="5">
        <f t="shared" si="87"/>
        <v>1438810.6865629614</v>
      </c>
      <c r="AG298" s="5">
        <f t="shared" si="88"/>
        <v>1029098.7358080391</v>
      </c>
      <c r="AH298">
        <v>0</v>
      </c>
      <c r="AI298" s="5">
        <f t="shared" si="89"/>
        <v>1029098.7358080391</v>
      </c>
      <c r="AJ298" s="5">
        <f t="shared" si="90"/>
        <v>65445.409999999989</v>
      </c>
      <c r="AK298" s="5">
        <f t="shared" si="91"/>
        <v>143403.41286111114</v>
      </c>
      <c r="AL298" s="5">
        <f t="shared" si="92"/>
        <v>0</v>
      </c>
      <c r="AM298" s="5">
        <f t="shared" si="93"/>
        <v>0</v>
      </c>
      <c r="AN298" s="5">
        <f t="shared" si="94"/>
        <v>1237947.5586691501</v>
      </c>
      <c r="AO298" s="5">
        <f>VLOOKUP(A298,'Base Cost'!$A$5:$AF$348,32,FALSE)</f>
        <v>51122.433156849998</v>
      </c>
    </row>
    <row r="299" spans="1:41" x14ac:dyDescent="0.25">
      <c r="A299" t="s">
        <v>674</v>
      </c>
      <c r="B299" t="s">
        <v>2023</v>
      </c>
      <c r="C299" t="s">
        <v>75</v>
      </c>
      <c r="D299" s="12" t="s">
        <v>1088</v>
      </c>
      <c r="E299" s="5">
        <v>5594117.4800000004</v>
      </c>
      <c r="F299" s="5">
        <v>208699.1</v>
      </c>
      <c r="G299" s="5">
        <v>571384.98</v>
      </c>
      <c r="H299" s="5">
        <v>41264.639999999999</v>
      </c>
      <c r="I299" s="5">
        <v>0</v>
      </c>
      <c r="J299" s="5">
        <f>VLOOKUP(A299,'Detail SFPR'!$A$5:$E$347,5,FALSE)</f>
        <v>7914975.9663110469</v>
      </c>
      <c r="K299" s="5">
        <f>VLOOKUP(A299,'Detail SFPR'!$A$5:$F$347,6,FALSE)</f>
        <v>448503.04000000004</v>
      </c>
      <c r="L299" s="5">
        <f>VLOOKUP(A299,'Detail SFPR'!$A$5:$G$347,7,FALSE)</f>
        <v>1112466.9559188464</v>
      </c>
      <c r="M299" s="5">
        <f>VLOOKUP(A299,'Detail SFPR'!$A$5:$H$347,8,FALSE)</f>
        <v>29012.994036417953</v>
      </c>
      <c r="N299" s="5">
        <f>VLOOKUP(A299,'Detail SFPR'!$A$5:$I$347,9,FALSE)</f>
        <v>0</v>
      </c>
      <c r="O299" s="5">
        <f t="shared" si="95"/>
        <v>1547316.3528235746</v>
      </c>
      <c r="P299" s="5">
        <f t="shared" si="96"/>
        <v>159877.28679800002</v>
      </c>
      <c r="Q299" s="5">
        <f t="shared" si="97"/>
        <v>360739.35334509489</v>
      </c>
      <c r="R299" s="5">
        <f t="shared" si="98"/>
        <v>-8168.17236392015</v>
      </c>
      <c r="S299" s="5">
        <f t="shared" si="99"/>
        <v>0</v>
      </c>
      <c r="T299" s="5">
        <f t="shared" si="100"/>
        <v>6415466.2000000002</v>
      </c>
      <c r="U299" s="5">
        <f t="shared" si="101"/>
        <v>9504958.9562663101</v>
      </c>
      <c r="V299" s="5">
        <f t="shared" si="102"/>
        <v>2059764.8206027495</v>
      </c>
      <c r="W299" s="5">
        <f t="shared" si="85"/>
        <v>8475231.0206027497</v>
      </c>
      <c r="X299" s="5">
        <f>VLOOKUP(A299,'Detail SFPR'!$A$5:$M$347,13,FALSE)</f>
        <v>0</v>
      </c>
      <c r="Y299" s="5">
        <f>VLOOKUP(A299,'Detail SFPR'!A:W,23,FALSE)</f>
        <v>624521.66464999993</v>
      </c>
      <c r="Z299" s="5">
        <f>VLOOKUP(A299,'Detail SFPR'!$A$5:$S$347,19,FALSE)</f>
        <v>0</v>
      </c>
      <c r="AA299" s="5">
        <f>VLOOKUP(A299,'Detail SFPR'!$A$5:$T$347,20,FALSE)</f>
        <v>953034.52264036913</v>
      </c>
      <c r="AB299" s="5">
        <f t="shared" si="103"/>
        <v>10052787.20789312</v>
      </c>
      <c r="AC299" s="5">
        <v>0</v>
      </c>
      <c r="AD299" s="5">
        <v>0</v>
      </c>
      <c r="AE299" s="5">
        <f t="shared" si="86"/>
        <v>0</v>
      </c>
      <c r="AF299" s="5">
        <f t="shared" si="87"/>
        <v>10052787.20789312</v>
      </c>
      <c r="AG299" s="5">
        <f t="shared" si="88"/>
        <v>7141433.8328235745</v>
      </c>
      <c r="AH299">
        <v>0</v>
      </c>
      <c r="AI299" s="5">
        <f t="shared" si="89"/>
        <v>7141433.8328235745</v>
      </c>
      <c r="AJ299" s="5">
        <f t="shared" si="90"/>
        <v>368576.38679800002</v>
      </c>
      <c r="AK299" s="5">
        <f t="shared" si="91"/>
        <v>932124.33334509493</v>
      </c>
      <c r="AL299" s="5">
        <f t="shared" si="92"/>
        <v>33096.467636079848</v>
      </c>
      <c r="AM299" s="5">
        <f t="shared" si="93"/>
        <v>0</v>
      </c>
      <c r="AN299" s="5">
        <f t="shared" si="94"/>
        <v>8475231.0206027497</v>
      </c>
      <c r="AO299" s="5">
        <f>VLOOKUP(A299,'Base Cost'!$A$5:$AF$348,32,FALSE)</f>
        <v>362269.64619141276</v>
      </c>
    </row>
    <row r="300" spans="1:41" x14ac:dyDescent="0.25">
      <c r="A300" t="s">
        <v>676</v>
      </c>
      <c r="B300" t="s">
        <v>2024</v>
      </c>
      <c r="C300" t="s">
        <v>98</v>
      </c>
      <c r="D300" s="12" t="s">
        <v>1088</v>
      </c>
      <c r="E300" s="5">
        <v>1439477.42</v>
      </c>
      <c r="F300" s="5">
        <v>233958.1</v>
      </c>
      <c r="G300" s="5">
        <v>209883.06</v>
      </c>
      <c r="H300" s="5">
        <v>14377.85</v>
      </c>
      <c r="I300" s="5">
        <v>0</v>
      </c>
      <c r="J300" s="5">
        <f>VLOOKUP(A300,'Detail SFPR'!$A$5:$E$347,5,FALSE)</f>
        <v>1993366.9094037814</v>
      </c>
      <c r="K300" s="5">
        <f>VLOOKUP(A300,'Detail SFPR'!$A$5:$F$347,6,FALSE)</f>
        <v>228071.11</v>
      </c>
      <c r="L300" s="5">
        <f>VLOOKUP(A300,'Detail SFPR'!$A$5:$G$347,7,FALSE)</f>
        <v>282022.87430000002</v>
      </c>
      <c r="M300" s="5">
        <f>VLOOKUP(A300,'Detail SFPR'!$A$5:$H$347,8,FALSE)</f>
        <v>3558.9886845054361</v>
      </c>
      <c r="N300" s="5">
        <f>VLOOKUP(A300,'Detail SFPR'!$A$5:$I$347,9,FALSE)</f>
        <v>0</v>
      </c>
      <c r="O300" s="5">
        <f t="shared" si="95"/>
        <v>369278.12258550111</v>
      </c>
      <c r="P300" s="5">
        <f t="shared" si="96"/>
        <v>-3924.8562330000132</v>
      </c>
      <c r="Q300" s="5">
        <f t="shared" si="97"/>
        <v>48095.614193810012</v>
      </c>
      <c r="R300" s="5">
        <f t="shared" si="98"/>
        <v>-7212.9348390402247</v>
      </c>
      <c r="S300" s="5">
        <f t="shared" si="99"/>
        <v>0</v>
      </c>
      <c r="T300" s="5">
        <f t="shared" si="100"/>
        <v>1897696.4300000002</v>
      </c>
      <c r="U300" s="5">
        <f t="shared" si="101"/>
        <v>2507019.8823882863</v>
      </c>
      <c r="V300" s="5">
        <f t="shared" si="102"/>
        <v>406235.94570727093</v>
      </c>
      <c r="W300" s="5">
        <f t="shared" si="85"/>
        <v>2303932.375707271</v>
      </c>
      <c r="X300" s="5">
        <f>VLOOKUP(A300,'Detail SFPR'!$A$5:$M$347,13,FALSE)</f>
        <v>0</v>
      </c>
      <c r="Y300" s="5">
        <f>VLOOKUP(A300,'Detail SFPR'!A:W,23,FALSE)</f>
        <v>156382.35209999999</v>
      </c>
      <c r="Z300" s="5">
        <f>VLOOKUP(A300,'Detail SFPR'!$A$5:$S$347,19,FALSE)</f>
        <v>0</v>
      </c>
      <c r="AA300" s="5">
        <f>VLOOKUP(A300,'Detail SFPR'!$A$5:$T$347,20,FALSE)</f>
        <v>238643.09073493344</v>
      </c>
      <c r="AB300" s="5">
        <f t="shared" si="103"/>
        <v>2698957.8185422043</v>
      </c>
      <c r="AC300" s="5">
        <v>0</v>
      </c>
      <c r="AD300" s="5">
        <v>0</v>
      </c>
      <c r="AE300" s="5">
        <f t="shared" si="86"/>
        <v>0</v>
      </c>
      <c r="AF300" s="5">
        <f t="shared" si="87"/>
        <v>2698957.8185422043</v>
      </c>
      <c r="AG300" s="5">
        <f t="shared" si="88"/>
        <v>1808755.542585501</v>
      </c>
      <c r="AH300">
        <v>0</v>
      </c>
      <c r="AI300" s="5">
        <f t="shared" si="89"/>
        <v>1808755.542585501</v>
      </c>
      <c r="AJ300" s="5">
        <f t="shared" si="90"/>
        <v>230033.24376699998</v>
      </c>
      <c r="AK300" s="5">
        <f t="shared" si="91"/>
        <v>257978.67419381</v>
      </c>
      <c r="AL300" s="5">
        <f t="shared" si="92"/>
        <v>7164.9151609597757</v>
      </c>
      <c r="AM300" s="5">
        <f t="shared" si="93"/>
        <v>0</v>
      </c>
      <c r="AN300" s="5">
        <f t="shared" si="94"/>
        <v>2303932.3757072706</v>
      </c>
      <c r="AO300" s="5">
        <f>VLOOKUP(A300,'Base Cost'!$A$5:$AF$348,32,FALSE)</f>
        <v>91228.176348956869</v>
      </c>
    </row>
    <row r="301" spans="1:41" x14ac:dyDescent="0.25">
      <c r="A301" t="s">
        <v>678</v>
      </c>
      <c r="B301" t="s">
        <v>2025</v>
      </c>
      <c r="C301" t="s">
        <v>93</v>
      </c>
      <c r="D301" s="12" t="s">
        <v>1088</v>
      </c>
      <c r="E301" s="5">
        <v>3281319.18</v>
      </c>
      <c r="F301" s="5">
        <v>261577.88</v>
      </c>
      <c r="G301" s="5">
        <v>435036.2</v>
      </c>
      <c r="H301" s="5">
        <v>1136</v>
      </c>
      <c r="I301" s="5">
        <v>41312.83</v>
      </c>
      <c r="J301" s="5">
        <f>VLOOKUP(A301,'Detail SFPR'!$A$5:$E$347,5,FALSE)</f>
        <v>3900563.1759985206</v>
      </c>
      <c r="K301" s="5">
        <f>VLOOKUP(A301,'Detail SFPR'!$A$5:$F$347,6,FALSE)</f>
        <v>220788.27</v>
      </c>
      <c r="L301" s="5">
        <f>VLOOKUP(A301,'Detail SFPR'!$A$5:$G$347,7,FALSE)</f>
        <v>551637.80419237702</v>
      </c>
      <c r="M301" s="5">
        <f>VLOOKUP(A301,'Detail SFPR'!$A$5:$H$347,8,FALSE)</f>
        <v>52719.673750976057</v>
      </c>
      <c r="N301" s="5">
        <f>VLOOKUP(A301,'Detail SFPR'!$A$5:$I$347,9,FALSE)</f>
        <v>0</v>
      </c>
      <c r="O301" s="5">
        <f t="shared" si="95"/>
        <v>412849.97213221353</v>
      </c>
      <c r="P301" s="5">
        <f t="shared" si="96"/>
        <v>-27194.432987000007</v>
      </c>
      <c r="Q301" s="5">
        <f t="shared" si="97"/>
        <v>77738.289515057753</v>
      </c>
      <c r="R301" s="5">
        <f t="shared" si="98"/>
        <v>34390.835289775736</v>
      </c>
      <c r="S301" s="5">
        <f t="shared" si="99"/>
        <v>-27543.263760999998</v>
      </c>
      <c r="T301" s="5">
        <f t="shared" si="100"/>
        <v>4020382.0900000003</v>
      </c>
      <c r="U301" s="5">
        <f t="shared" si="101"/>
        <v>4725708.9239418739</v>
      </c>
      <c r="V301" s="5">
        <f t="shared" si="102"/>
        <v>470241.40018904704</v>
      </c>
      <c r="W301" s="5">
        <f t="shared" si="85"/>
        <v>4490623.4901890475</v>
      </c>
      <c r="X301" s="5">
        <f>VLOOKUP(A301,'Detail SFPR'!$A$5:$M$347,13,FALSE)</f>
        <v>0</v>
      </c>
      <c r="Y301" s="5">
        <f>VLOOKUP(A301,'Detail SFPR'!A:W,23,FALSE)</f>
        <v>310359.25959999999</v>
      </c>
      <c r="Z301" s="5">
        <f>VLOOKUP(A301,'Detail SFPR'!$A$5:$S$347,19,FALSE)</f>
        <v>0</v>
      </c>
      <c r="AA301" s="5">
        <f>VLOOKUP(A301,'Detail SFPR'!$A$5:$T$347,20,FALSE)</f>
        <v>473615.41730609105</v>
      </c>
      <c r="AB301" s="5">
        <f t="shared" si="103"/>
        <v>5274598.1670951378</v>
      </c>
      <c r="AC301" s="5">
        <v>0</v>
      </c>
      <c r="AD301" s="5">
        <v>0</v>
      </c>
      <c r="AE301" s="5">
        <f t="shared" si="86"/>
        <v>0</v>
      </c>
      <c r="AF301" s="5">
        <f t="shared" si="87"/>
        <v>5274598.1670951378</v>
      </c>
      <c r="AG301" s="5">
        <f t="shared" si="88"/>
        <v>3694169.1521322136</v>
      </c>
      <c r="AH301">
        <v>0</v>
      </c>
      <c r="AI301" s="5">
        <f t="shared" si="89"/>
        <v>3694169.1521322136</v>
      </c>
      <c r="AJ301" s="5">
        <f t="shared" si="90"/>
        <v>234383.447013</v>
      </c>
      <c r="AK301" s="5">
        <f t="shared" si="91"/>
        <v>512774.48951505776</v>
      </c>
      <c r="AL301" s="5">
        <f t="shared" si="92"/>
        <v>35526.835289775736</v>
      </c>
      <c r="AM301" s="5">
        <f t="shared" si="93"/>
        <v>13769.566239000003</v>
      </c>
      <c r="AN301" s="5">
        <f t="shared" si="94"/>
        <v>4490623.4901890475</v>
      </c>
      <c r="AO301" s="5">
        <f>VLOOKUP(A301,'Base Cost'!$A$5:$AF$348,32,FALSE)</f>
        <v>188974.31955905186</v>
      </c>
    </row>
    <row r="302" spans="1:41" x14ac:dyDescent="0.25">
      <c r="A302" t="s">
        <v>680</v>
      </c>
      <c r="B302" t="s">
        <v>2026</v>
      </c>
      <c r="C302" t="s">
        <v>98</v>
      </c>
      <c r="D302" s="12" t="s">
        <v>1088</v>
      </c>
      <c r="E302" s="5">
        <v>691937.98</v>
      </c>
      <c r="F302" s="5">
        <v>895424.38</v>
      </c>
      <c r="G302" s="5">
        <v>92607.49</v>
      </c>
      <c r="H302" s="5">
        <v>0</v>
      </c>
      <c r="I302" s="5">
        <v>0</v>
      </c>
      <c r="J302" s="5">
        <f>VLOOKUP(A302,'Detail SFPR'!$A$5:$E$347,5,FALSE)</f>
        <v>938631.04396036221</v>
      </c>
      <c r="K302" s="5">
        <f>VLOOKUP(A302,'Detail SFPR'!$A$5:$F$347,6,FALSE)</f>
        <v>732699.52</v>
      </c>
      <c r="L302" s="5">
        <f>VLOOKUP(A302,'Detail SFPR'!$A$5:$G$347,7,FALSE)</f>
        <v>131530.39970228806</v>
      </c>
      <c r="M302" s="5">
        <f>VLOOKUP(A302,'Detail SFPR'!$A$5:$H$347,8,FALSE)</f>
        <v>0</v>
      </c>
      <c r="N302" s="5">
        <f>VLOOKUP(A302,'Detail SFPR'!$A$5:$I$347,9,FALSE)</f>
        <v>0</v>
      </c>
      <c r="O302" s="5">
        <f t="shared" si="95"/>
        <v>164470.26574237348</v>
      </c>
      <c r="P302" s="5">
        <f t="shared" si="96"/>
        <v>-108488.66416199999</v>
      </c>
      <c r="Q302" s="5">
        <f t="shared" si="97"/>
        <v>25949.903898515448</v>
      </c>
      <c r="R302" s="5">
        <f t="shared" si="98"/>
        <v>0</v>
      </c>
      <c r="S302" s="5">
        <f t="shared" si="99"/>
        <v>0</v>
      </c>
      <c r="T302" s="5">
        <f t="shared" si="100"/>
        <v>1679969.8499999999</v>
      </c>
      <c r="U302" s="5">
        <f t="shared" si="101"/>
        <v>1802860.9636626502</v>
      </c>
      <c r="V302" s="5">
        <f t="shared" si="102"/>
        <v>81931.505478888939</v>
      </c>
      <c r="W302" s="5">
        <f t="shared" si="85"/>
        <v>1761901.3554788888</v>
      </c>
      <c r="X302" s="5">
        <f>VLOOKUP(A302,'Detail SFPR'!$A$5:$M$347,13,FALSE)</f>
        <v>0</v>
      </c>
      <c r="Y302" s="5">
        <f>VLOOKUP(A302,'Detail SFPR'!A:W,23,FALSE)</f>
        <v>73613.634900000005</v>
      </c>
      <c r="Z302" s="5">
        <f>VLOOKUP(A302,'Detail SFPR'!$A$5:$S$347,19,FALSE)</f>
        <v>66704.178783842333</v>
      </c>
      <c r="AA302" s="5">
        <f>VLOOKUP(A302,'Detail SFPR'!$A$5:$T$347,20,FALSE)</f>
        <v>112336.11156798148</v>
      </c>
      <c r="AB302" s="5">
        <f t="shared" si="103"/>
        <v>2014555.2807307127</v>
      </c>
      <c r="AC302" s="5">
        <v>0</v>
      </c>
      <c r="AD302" s="5">
        <v>0</v>
      </c>
      <c r="AE302" s="5">
        <f t="shared" si="86"/>
        <v>0</v>
      </c>
      <c r="AF302" s="5">
        <f t="shared" si="87"/>
        <v>2014555.2807307127</v>
      </c>
      <c r="AG302" s="5">
        <f t="shared" si="88"/>
        <v>856408.2457423734</v>
      </c>
      <c r="AH302">
        <v>0</v>
      </c>
      <c r="AI302" s="5">
        <f t="shared" si="89"/>
        <v>856408.2457423734</v>
      </c>
      <c r="AJ302" s="5">
        <f t="shared" si="90"/>
        <v>786935.71583800006</v>
      </c>
      <c r="AK302" s="5">
        <f t="shared" si="91"/>
        <v>118557.39389851545</v>
      </c>
      <c r="AL302" s="5">
        <f t="shared" si="92"/>
        <v>0</v>
      </c>
      <c r="AM302" s="5">
        <f t="shared" si="93"/>
        <v>0</v>
      </c>
      <c r="AN302" s="5">
        <f t="shared" si="94"/>
        <v>1761901.3554788888</v>
      </c>
      <c r="AO302" s="5">
        <f>VLOOKUP(A302,'Base Cost'!$A$5:$AF$348,32,FALSE)</f>
        <v>43181.011497954474</v>
      </c>
    </row>
    <row r="303" spans="1:41" x14ac:dyDescent="0.25">
      <c r="A303" t="s">
        <v>682</v>
      </c>
      <c r="B303" t="s">
        <v>683</v>
      </c>
      <c r="C303" t="s">
        <v>80</v>
      </c>
      <c r="D303" s="12" t="s">
        <v>1088</v>
      </c>
      <c r="E303" s="5">
        <v>2401573.39</v>
      </c>
      <c r="F303" s="5">
        <v>325230.57</v>
      </c>
      <c r="G303" s="5">
        <v>334691.53000000003</v>
      </c>
      <c r="H303" s="5">
        <v>2272</v>
      </c>
      <c r="I303" s="5">
        <v>46312.639999999999</v>
      </c>
      <c r="J303" s="5">
        <f>VLOOKUP(A303,'Detail SFPR'!$A$5:$E$347,5,FALSE)</f>
        <v>2377225.2072214661</v>
      </c>
      <c r="K303" s="5">
        <f>VLOOKUP(A303,'Detail SFPR'!$A$5:$F$347,6,FALSE)</f>
        <v>348362.03</v>
      </c>
      <c r="L303" s="5">
        <f>VLOOKUP(A303,'Detail SFPR'!$A$5:$G$347,7,FALSE)</f>
        <v>345342.49026666669</v>
      </c>
      <c r="M303" s="5">
        <f>VLOOKUP(A303,'Detail SFPR'!$A$5:$H$347,8,FALSE)</f>
        <v>1411.7452984346789</v>
      </c>
      <c r="N303" s="5">
        <f>VLOOKUP(A303,'Detail SFPR'!$A$5:$I$347,9,FALSE)</f>
        <v>463925.01160360459</v>
      </c>
      <c r="O303" s="5">
        <f t="shared" si="95"/>
        <v>-16232.933458448626</v>
      </c>
      <c r="P303" s="5">
        <f t="shared" si="96"/>
        <v>15421.744382000014</v>
      </c>
      <c r="Q303" s="5">
        <f t="shared" si="97"/>
        <v>7100.9952097866626</v>
      </c>
      <c r="R303" s="5">
        <f t="shared" si="98"/>
        <v>-573.53180953359947</v>
      </c>
      <c r="S303" s="5">
        <f t="shared" si="99"/>
        <v>278422.16814812314</v>
      </c>
      <c r="T303" s="5">
        <f t="shared" si="100"/>
        <v>3110080.1300000004</v>
      </c>
      <c r="U303" s="5">
        <f t="shared" si="101"/>
        <v>3536266.4843901722</v>
      </c>
      <c r="V303" s="5">
        <f t="shared" si="102"/>
        <v>284138.44247192761</v>
      </c>
      <c r="W303" s="5">
        <f t="shared" si="85"/>
        <v>3394218.5724719279</v>
      </c>
      <c r="X303" s="5">
        <f>VLOOKUP(A303,'Detail SFPR'!$A$5:$M$347,13,FALSE)</f>
        <v>0</v>
      </c>
      <c r="Y303" s="5">
        <f>VLOOKUP(A303,'Detail SFPR'!A:W,23,FALSE)</f>
        <v>191493.2292</v>
      </c>
      <c r="Z303" s="5">
        <f>VLOOKUP(A303,'Detail SFPR'!$A$5:$S$347,19,FALSE)</f>
        <v>0</v>
      </c>
      <c r="AA303" s="5">
        <f>VLOOKUP(A303,'Detail SFPR'!$A$5:$T$347,20,FALSE)</f>
        <v>292223.1022710203</v>
      </c>
      <c r="AB303" s="5">
        <f t="shared" si="103"/>
        <v>3877934.9039429482</v>
      </c>
      <c r="AC303" s="5">
        <v>0</v>
      </c>
      <c r="AD303" s="5">
        <v>0</v>
      </c>
      <c r="AE303" s="5">
        <f t="shared" si="86"/>
        <v>0</v>
      </c>
      <c r="AF303" s="5">
        <f t="shared" si="87"/>
        <v>3877934.9039429482</v>
      </c>
      <c r="AG303" s="5">
        <f t="shared" si="88"/>
        <v>2385340.4565415513</v>
      </c>
      <c r="AH303">
        <v>0</v>
      </c>
      <c r="AI303" s="5">
        <f t="shared" si="89"/>
        <v>2385340.4565415513</v>
      </c>
      <c r="AJ303" s="5">
        <f t="shared" si="90"/>
        <v>340652.31438200001</v>
      </c>
      <c r="AK303" s="5">
        <f t="shared" si="91"/>
        <v>341792.52520978672</v>
      </c>
      <c r="AL303" s="5">
        <f t="shared" si="92"/>
        <v>1698.4681904664005</v>
      </c>
      <c r="AM303" s="5">
        <f t="shared" si="93"/>
        <v>324734.80814812315</v>
      </c>
      <c r="AN303" s="5">
        <f t="shared" si="94"/>
        <v>3394218.5724719279</v>
      </c>
      <c r="AO303" s="5">
        <f>VLOOKUP(A303,'Base Cost'!$A$5:$AF$348,32,FALSE)</f>
        <v>123532.74510491562</v>
      </c>
    </row>
    <row r="304" spans="1:41" x14ac:dyDescent="0.25">
      <c r="A304" t="s">
        <v>684</v>
      </c>
      <c r="B304" t="s">
        <v>2027</v>
      </c>
      <c r="C304" t="s">
        <v>93</v>
      </c>
      <c r="D304" s="12" t="s">
        <v>1088</v>
      </c>
      <c r="E304" s="5">
        <v>3058146.07</v>
      </c>
      <c r="F304" s="5">
        <v>182925.4</v>
      </c>
      <c r="G304" s="5">
        <v>456436.93</v>
      </c>
      <c r="H304" s="5">
        <v>83868.100000000006</v>
      </c>
      <c r="I304" s="5">
        <v>482544.48</v>
      </c>
      <c r="J304" s="5">
        <f>VLOOKUP(A304,'Detail SFPR'!$A$5:$E$347,5,FALSE)</f>
        <v>5288494.9618425081</v>
      </c>
      <c r="K304" s="5">
        <f>VLOOKUP(A304,'Detail SFPR'!$A$5:$F$347,6,FALSE)</f>
        <v>390909.74999999994</v>
      </c>
      <c r="L304" s="5">
        <f>VLOOKUP(A304,'Detail SFPR'!$A$5:$G$347,7,FALSE)</f>
        <v>710474.5896500001</v>
      </c>
      <c r="M304" s="5">
        <f>VLOOKUP(A304,'Detail SFPR'!$A$5:$H$347,8,FALSE)</f>
        <v>185861.94503076479</v>
      </c>
      <c r="N304" s="5">
        <f>VLOOKUP(A304,'Detail SFPR'!$A$5:$I$347,9,FALSE)</f>
        <v>1985579.8128505822</v>
      </c>
      <c r="O304" s="5">
        <f t="shared" si="95"/>
        <v>1486973.6061914002</v>
      </c>
      <c r="P304" s="5">
        <f t="shared" si="96"/>
        <v>138663.16614499997</v>
      </c>
      <c r="Q304" s="5">
        <f t="shared" si="97"/>
        <v>169366.90768865505</v>
      </c>
      <c r="R304" s="5">
        <f t="shared" si="98"/>
        <v>67999.296482010875</v>
      </c>
      <c r="S304" s="5">
        <f t="shared" si="99"/>
        <v>1002073.6564114831</v>
      </c>
      <c r="T304" s="5">
        <f t="shared" si="100"/>
        <v>4263920.9800000004</v>
      </c>
      <c r="U304" s="5">
        <f t="shared" si="101"/>
        <v>8561321.0593738556</v>
      </c>
      <c r="V304" s="5">
        <f t="shared" si="102"/>
        <v>2865076.6329185492</v>
      </c>
      <c r="W304" s="5">
        <f t="shared" si="85"/>
        <v>7128997.6129185501</v>
      </c>
      <c r="X304" s="5">
        <f>VLOOKUP(A304,'Detail SFPR'!$A$5:$M$347,13,FALSE)</f>
        <v>0</v>
      </c>
      <c r="Y304" s="5">
        <f>VLOOKUP(A304,'Detail SFPR'!A:W,23,FALSE)</f>
        <v>393959.84355000005</v>
      </c>
      <c r="Z304" s="5">
        <f>VLOOKUP(A304,'Detail SFPR'!$A$5:$S$347,19,FALSE)</f>
        <v>0</v>
      </c>
      <c r="AA304" s="5">
        <f>VLOOKUP(A304,'Detail SFPR'!$A$5:$T$347,20,FALSE)</f>
        <v>601191.84439752938</v>
      </c>
      <c r="AB304" s="5">
        <f t="shared" si="103"/>
        <v>8124149.3008660795</v>
      </c>
      <c r="AC304" s="5">
        <v>0</v>
      </c>
      <c r="AD304" s="5">
        <v>0</v>
      </c>
      <c r="AE304" s="5">
        <f t="shared" si="86"/>
        <v>0</v>
      </c>
      <c r="AF304" s="5">
        <f t="shared" si="87"/>
        <v>8124149.3008660795</v>
      </c>
      <c r="AG304" s="5">
        <f t="shared" si="88"/>
        <v>4545119.6761913998</v>
      </c>
      <c r="AH304">
        <v>0</v>
      </c>
      <c r="AI304" s="5">
        <f t="shared" si="89"/>
        <v>4545119.6761913998</v>
      </c>
      <c r="AJ304" s="5">
        <f t="shared" si="90"/>
        <v>321588.56614499993</v>
      </c>
      <c r="AK304" s="5">
        <f t="shared" si="91"/>
        <v>625803.83768865501</v>
      </c>
      <c r="AL304" s="5">
        <f t="shared" si="92"/>
        <v>151867.3964820109</v>
      </c>
      <c r="AM304" s="5">
        <f t="shared" si="93"/>
        <v>1484618.1364114829</v>
      </c>
      <c r="AN304" s="5">
        <f t="shared" si="94"/>
        <v>7128997.6129185483</v>
      </c>
      <c r="AO304" s="5">
        <f>VLOOKUP(A304,'Base Cost'!$A$5:$AF$348,32,FALSE)</f>
        <v>217677.63304075913</v>
      </c>
    </row>
    <row r="305" spans="1:41" x14ac:dyDescent="0.25">
      <c r="A305" t="s">
        <v>686</v>
      </c>
      <c r="B305" t="s">
        <v>2028</v>
      </c>
      <c r="C305" t="s">
        <v>75</v>
      </c>
      <c r="D305" s="12" t="s">
        <v>1088</v>
      </c>
      <c r="E305" s="5">
        <v>1259157.2</v>
      </c>
      <c r="F305" s="5">
        <v>183183.29</v>
      </c>
      <c r="G305" s="5">
        <v>128921.61</v>
      </c>
      <c r="H305" s="5">
        <v>0</v>
      </c>
      <c r="I305" s="5">
        <v>0</v>
      </c>
      <c r="J305" s="5">
        <f>VLOOKUP(A305,'Detail SFPR'!$A$5:$E$347,5,FALSE)</f>
        <v>1550735.3720246321</v>
      </c>
      <c r="K305" s="5">
        <f>VLOOKUP(A305,'Detail SFPR'!$A$5:$F$347,6,FALSE)</f>
        <v>214407.81</v>
      </c>
      <c r="L305" s="5">
        <f>VLOOKUP(A305,'Detail SFPR'!$A$5:$G$347,7,FALSE)</f>
        <v>221041.97993537347</v>
      </c>
      <c r="M305" s="5">
        <f>VLOOKUP(A305,'Detail SFPR'!$A$5:$H$347,8,FALSE)</f>
        <v>2599.4037940000003</v>
      </c>
      <c r="N305" s="5">
        <f>VLOOKUP(A305,'Detail SFPR'!$A$5:$I$347,9,FALSE)</f>
        <v>0</v>
      </c>
      <c r="O305" s="5">
        <f t="shared" si="95"/>
        <v>194395.16728882221</v>
      </c>
      <c r="P305" s="5">
        <f t="shared" si="96"/>
        <v>20817.387483999992</v>
      </c>
      <c r="Q305" s="5">
        <f t="shared" si="97"/>
        <v>61416.650635913487</v>
      </c>
      <c r="R305" s="5">
        <f t="shared" si="98"/>
        <v>1733.0225094598002</v>
      </c>
      <c r="S305" s="5">
        <f t="shared" si="99"/>
        <v>0</v>
      </c>
      <c r="T305" s="5">
        <f t="shared" si="100"/>
        <v>1571262.1</v>
      </c>
      <c r="U305" s="5">
        <f t="shared" si="101"/>
        <v>1988784.5657540055</v>
      </c>
      <c r="V305" s="5">
        <f t="shared" si="102"/>
        <v>278362.22791819548</v>
      </c>
      <c r="W305" s="5">
        <f t="shared" si="85"/>
        <v>1849624.3279181956</v>
      </c>
      <c r="X305" s="5">
        <f>VLOOKUP(A305,'Detail SFPR'!$A$5:$M$347,13,FALSE)</f>
        <v>0</v>
      </c>
      <c r="Y305" s="5">
        <f>VLOOKUP(A305,'Detail SFPR'!A:W,23,FALSE)</f>
        <v>122648.57734999999</v>
      </c>
      <c r="Z305" s="5">
        <f>VLOOKUP(A305,'Detail SFPR'!$A$5:$S$347,19,FALSE)</f>
        <v>0</v>
      </c>
      <c r="AA305" s="5">
        <f>VLOOKUP(A305,'Detail SFPR'!$A$5:$T$347,20,FALSE)</f>
        <v>187164.56927524722</v>
      </c>
      <c r="AB305" s="5">
        <f t="shared" si="103"/>
        <v>2159437.4745434429</v>
      </c>
      <c r="AC305" s="5">
        <v>0</v>
      </c>
      <c r="AD305" s="5">
        <v>0</v>
      </c>
      <c r="AE305" s="5">
        <f t="shared" si="86"/>
        <v>0</v>
      </c>
      <c r="AF305" s="5">
        <f t="shared" si="87"/>
        <v>2159437.4745434429</v>
      </c>
      <c r="AG305" s="5">
        <f t="shared" si="88"/>
        <v>1453552.3672888221</v>
      </c>
      <c r="AH305">
        <v>0</v>
      </c>
      <c r="AI305" s="5">
        <f t="shared" si="89"/>
        <v>1453552.3672888221</v>
      </c>
      <c r="AJ305" s="5">
        <f t="shared" si="90"/>
        <v>204000.67748399999</v>
      </c>
      <c r="AK305" s="5">
        <f t="shared" si="91"/>
        <v>190338.2606359135</v>
      </c>
      <c r="AL305" s="5">
        <f t="shared" si="92"/>
        <v>1733.0225094598002</v>
      </c>
      <c r="AM305" s="5">
        <f t="shared" si="93"/>
        <v>0</v>
      </c>
      <c r="AN305" s="5">
        <f t="shared" si="94"/>
        <v>1849624.3279181954</v>
      </c>
      <c r="AO305" s="5">
        <f>VLOOKUP(A305,'Base Cost'!$A$5:$AF$348,32,FALSE)</f>
        <v>73910.157315333563</v>
      </c>
    </row>
    <row r="306" spans="1:41" x14ac:dyDescent="0.25">
      <c r="A306" t="s">
        <v>688</v>
      </c>
      <c r="B306" t="s">
        <v>689</v>
      </c>
      <c r="C306" t="s">
        <v>193</v>
      </c>
      <c r="D306" s="12" t="s">
        <v>1088</v>
      </c>
      <c r="E306" s="5">
        <v>871150.99</v>
      </c>
      <c r="F306" s="5">
        <v>85007.22</v>
      </c>
      <c r="G306" s="5">
        <v>67901.72</v>
      </c>
      <c r="H306" s="5">
        <v>57060.800000000003</v>
      </c>
      <c r="I306" s="5">
        <v>0</v>
      </c>
      <c r="J306" s="5">
        <f>VLOOKUP(A306,'Detail SFPR'!$A$5:$E$347,5,FALSE)</f>
        <v>922366.58161610225</v>
      </c>
      <c r="K306" s="5">
        <f>VLOOKUP(A306,'Detail SFPR'!$A$5:$F$347,6,FALSE)</f>
        <v>98602.239135656622</v>
      </c>
      <c r="L306" s="5">
        <f>VLOOKUP(A306,'Detail SFPR'!$A$5:$G$347,7,FALSE)</f>
        <v>130166.5693388889</v>
      </c>
      <c r="M306" s="5">
        <f>VLOOKUP(A306,'Detail SFPR'!$A$5:$H$347,8,FALSE)</f>
        <v>49317.511244540794</v>
      </c>
      <c r="N306" s="5">
        <f>VLOOKUP(A306,'Detail SFPR'!$A$5:$I$347,9,FALSE)</f>
        <v>0</v>
      </c>
      <c r="O306" s="5">
        <f t="shared" si="95"/>
        <v>34145.434930455376</v>
      </c>
      <c r="P306" s="5">
        <f t="shared" si="96"/>
        <v>9063.7992577422683</v>
      </c>
      <c r="Q306" s="5">
        <f t="shared" si="97"/>
        <v>41511.975054237228</v>
      </c>
      <c r="R306" s="5">
        <f t="shared" si="98"/>
        <v>-5162.4506132646538</v>
      </c>
      <c r="S306" s="5">
        <f t="shared" si="99"/>
        <v>0</v>
      </c>
      <c r="T306" s="5">
        <f t="shared" si="100"/>
        <v>1081120.73</v>
      </c>
      <c r="U306" s="5">
        <f t="shared" si="101"/>
        <v>1200452.9013351887</v>
      </c>
      <c r="V306" s="5">
        <f t="shared" si="102"/>
        <v>79558.758629170232</v>
      </c>
      <c r="W306" s="5">
        <f t="shared" si="85"/>
        <v>1160679.4886291702</v>
      </c>
      <c r="X306" s="5">
        <f>VLOOKUP(A306,'Detail SFPR'!$A$5:$M$347,13,FALSE)</f>
        <v>0</v>
      </c>
      <c r="Y306" s="5">
        <f>VLOOKUP(A306,'Detail SFPR'!A:W,23,FALSE)</f>
        <v>72177.671149999995</v>
      </c>
      <c r="Z306" s="5">
        <f>VLOOKUP(A306,'Detail SFPR'!$A$5:$S$347,19,FALSE)</f>
        <v>0</v>
      </c>
      <c r="AA306" s="5">
        <f>VLOOKUP(A306,'Detail SFPR'!$A$5:$T$347,20,FALSE)</f>
        <v>110144.79763209571</v>
      </c>
      <c r="AB306" s="5">
        <f t="shared" si="103"/>
        <v>1343001.9574112659</v>
      </c>
      <c r="AC306" s="5">
        <v>0</v>
      </c>
      <c r="AD306" s="5">
        <v>0</v>
      </c>
      <c r="AE306" s="5">
        <f t="shared" si="86"/>
        <v>0</v>
      </c>
      <c r="AF306" s="5">
        <f t="shared" si="87"/>
        <v>1343001.9574112659</v>
      </c>
      <c r="AG306" s="5">
        <f t="shared" si="88"/>
        <v>905296.4249304554</v>
      </c>
      <c r="AH306">
        <v>0</v>
      </c>
      <c r="AI306" s="5">
        <f t="shared" si="89"/>
        <v>905296.4249304554</v>
      </c>
      <c r="AJ306" s="5">
        <f t="shared" si="90"/>
        <v>94071.019257742271</v>
      </c>
      <c r="AK306" s="5">
        <f t="shared" si="91"/>
        <v>109413.69505423724</v>
      </c>
      <c r="AL306" s="5">
        <f t="shared" si="92"/>
        <v>51898.349386735346</v>
      </c>
      <c r="AM306" s="5">
        <f t="shared" si="93"/>
        <v>0</v>
      </c>
      <c r="AN306" s="5">
        <f t="shared" si="94"/>
        <v>1160679.4886291702</v>
      </c>
      <c r="AO306" s="5">
        <f>VLOOKUP(A306,'Base Cost'!$A$5:$AF$348,32,FALSE)</f>
        <v>45544.79304748321</v>
      </c>
    </row>
    <row r="307" spans="1:41" x14ac:dyDescent="0.25">
      <c r="A307" t="s">
        <v>690</v>
      </c>
      <c r="B307" t="s">
        <v>2029</v>
      </c>
      <c r="C307" t="s">
        <v>75</v>
      </c>
      <c r="D307" s="12" t="s">
        <v>1088</v>
      </c>
      <c r="E307" s="5">
        <v>414379.97</v>
      </c>
      <c r="F307" s="5">
        <v>88875.21</v>
      </c>
      <c r="G307" s="5">
        <v>43008.26</v>
      </c>
      <c r="H307" s="5">
        <v>0</v>
      </c>
      <c r="I307" s="5">
        <v>139615.1</v>
      </c>
      <c r="J307" s="5">
        <f>VLOOKUP(A307,'Detail SFPR'!$A$5:$E$347,5,FALSE)</f>
        <v>514227.04630088143</v>
      </c>
      <c r="K307" s="5">
        <f>VLOOKUP(A307,'Detail SFPR'!$A$5:$F$347,6,FALSE)</f>
        <v>29668.82</v>
      </c>
      <c r="L307" s="5">
        <f>VLOOKUP(A307,'Detail SFPR'!$A$5:$G$347,7,FALSE)</f>
        <v>63647.935802833999</v>
      </c>
      <c r="M307" s="5">
        <f>VLOOKUP(A307,'Detail SFPR'!$A$5:$H$347,8,FALSE)</f>
        <v>1033.6815121258342</v>
      </c>
      <c r="N307" s="5">
        <f>VLOOKUP(A307,'Detail SFPR'!$A$5:$I$347,9,FALSE)</f>
        <v>109232.61388409896</v>
      </c>
      <c r="O307" s="5">
        <f t="shared" si="95"/>
        <v>66568.045769797667</v>
      </c>
      <c r="P307" s="5">
        <f t="shared" si="96"/>
        <v>-39472.900213000001</v>
      </c>
      <c r="Q307" s="5">
        <f t="shared" si="97"/>
        <v>13760.471857749426</v>
      </c>
      <c r="R307" s="5">
        <f t="shared" si="98"/>
        <v>689.15546413429354</v>
      </c>
      <c r="S307" s="5">
        <f t="shared" si="99"/>
        <v>-20256.003493471228</v>
      </c>
      <c r="T307" s="5">
        <f t="shared" si="100"/>
        <v>685878.53999999992</v>
      </c>
      <c r="U307" s="5">
        <f t="shared" si="101"/>
        <v>717810.0974999402</v>
      </c>
      <c r="V307" s="5">
        <f t="shared" si="102"/>
        <v>21288.769385210162</v>
      </c>
      <c r="W307" s="5">
        <f t="shared" si="85"/>
        <v>707167.30938521004</v>
      </c>
      <c r="X307" s="5">
        <f>VLOOKUP(A307,'Detail SFPR'!$A$5:$M$347,13,FALSE)</f>
        <v>0</v>
      </c>
      <c r="Y307" s="5">
        <f>VLOOKUP(A307,'Detail SFPR'!A:W,23,FALSE)</f>
        <v>36744.440199999997</v>
      </c>
      <c r="Z307" s="5">
        <f>VLOOKUP(A307,'Detail SFPR'!$A$5:$S$347,19,FALSE)</f>
        <v>0</v>
      </c>
      <c r="AA307" s="5">
        <f>VLOOKUP(A307,'Detail SFPR'!$A$5:$T$347,20,FALSE)</f>
        <v>56072.866655987178</v>
      </c>
      <c r="AB307" s="5">
        <f t="shared" si="103"/>
        <v>799984.61624119722</v>
      </c>
      <c r="AC307" s="5">
        <v>0</v>
      </c>
      <c r="AD307" s="5">
        <v>0</v>
      </c>
      <c r="AE307" s="5">
        <f t="shared" si="86"/>
        <v>0</v>
      </c>
      <c r="AF307" s="5">
        <f t="shared" si="87"/>
        <v>799984.61624119722</v>
      </c>
      <c r="AG307" s="5">
        <f t="shared" si="88"/>
        <v>480948.01576979761</v>
      </c>
      <c r="AH307">
        <v>0</v>
      </c>
      <c r="AI307" s="5">
        <f t="shared" si="89"/>
        <v>480948.01576979761</v>
      </c>
      <c r="AJ307" s="5">
        <f t="shared" si="90"/>
        <v>49402.309787000006</v>
      </c>
      <c r="AK307" s="5">
        <f t="shared" si="91"/>
        <v>56768.73185774943</v>
      </c>
      <c r="AL307" s="5">
        <f t="shared" si="92"/>
        <v>689.15546413429354</v>
      </c>
      <c r="AM307" s="5">
        <f t="shared" si="93"/>
        <v>119359.09650652877</v>
      </c>
      <c r="AN307" s="5">
        <f t="shared" si="94"/>
        <v>707167.30938521016</v>
      </c>
      <c r="AO307" s="5">
        <f>VLOOKUP(A307,'Base Cost'!$A$5:$AF$348,32,FALSE)</f>
        <v>22094.464475890458</v>
      </c>
    </row>
    <row r="308" spans="1:41" x14ac:dyDescent="0.25">
      <c r="A308" t="s">
        <v>692</v>
      </c>
      <c r="B308" t="s">
        <v>693</v>
      </c>
      <c r="C308" t="s">
        <v>80</v>
      </c>
      <c r="D308" s="12" t="s">
        <v>1088</v>
      </c>
      <c r="E308" s="5">
        <v>2431884.09</v>
      </c>
      <c r="F308" s="5">
        <v>563848.78</v>
      </c>
      <c r="G308" s="5">
        <v>306576.98</v>
      </c>
      <c r="H308" s="5">
        <v>0</v>
      </c>
      <c r="I308" s="5">
        <v>714697.2</v>
      </c>
      <c r="J308" s="5">
        <f>VLOOKUP(A308,'Detail SFPR'!$A$5:$E$347,5,FALSE)</f>
        <v>3098833.5968705714</v>
      </c>
      <c r="K308" s="5">
        <f>VLOOKUP(A308,'Detail SFPR'!$A$5:$F$347,6,FALSE)</f>
        <v>435260.61</v>
      </c>
      <c r="L308" s="5">
        <f>VLOOKUP(A308,'Detail SFPR'!$A$5:$G$347,7,FALSE)</f>
        <v>385813.10730555555</v>
      </c>
      <c r="M308" s="5">
        <f>VLOOKUP(A308,'Detail SFPR'!$A$5:$H$347,8,FALSE)</f>
        <v>0</v>
      </c>
      <c r="N308" s="5">
        <f>VLOOKUP(A308,'Detail SFPR'!$A$5:$I$347,9,FALSE)</f>
        <v>789030.29820801551</v>
      </c>
      <c r="O308" s="5">
        <f t="shared" si="95"/>
        <v>444655.23623061</v>
      </c>
      <c r="P308" s="5">
        <f t="shared" si="96"/>
        <v>-85729.732939000023</v>
      </c>
      <c r="Q308" s="5">
        <f t="shared" si="97"/>
        <v>52826.726074613893</v>
      </c>
      <c r="R308" s="5">
        <f t="shared" si="98"/>
        <v>0</v>
      </c>
      <c r="S308" s="5">
        <f t="shared" si="99"/>
        <v>49557.876575283968</v>
      </c>
      <c r="T308" s="5">
        <f t="shared" si="100"/>
        <v>4017007.05</v>
      </c>
      <c r="U308" s="5">
        <f t="shared" si="101"/>
        <v>4708937.6123841424</v>
      </c>
      <c r="V308" s="5">
        <f t="shared" si="102"/>
        <v>461310.10594150785</v>
      </c>
      <c r="W308" s="5">
        <f t="shared" si="85"/>
        <v>4478317.1559415078</v>
      </c>
      <c r="X308" s="5">
        <f>VLOOKUP(A308,'Detail SFPR'!$A$5:$M$347,13,FALSE)</f>
        <v>0</v>
      </c>
      <c r="Y308" s="5">
        <f>VLOOKUP(A308,'Detail SFPR'!A:W,23,FALSE)</f>
        <v>213934.28224999999</v>
      </c>
      <c r="Z308" s="5">
        <f>VLOOKUP(A308,'Detail SFPR'!$A$5:$S$347,19,FALSE)</f>
        <v>0</v>
      </c>
      <c r="AA308" s="5">
        <f>VLOOKUP(A308,'Detail SFPR'!$A$5:$T$347,20,FALSE)</f>
        <v>326468.66890486941</v>
      </c>
      <c r="AB308" s="5">
        <f t="shared" si="103"/>
        <v>5018720.1070963778</v>
      </c>
      <c r="AC308" s="5">
        <v>0</v>
      </c>
      <c r="AD308" s="5">
        <v>0</v>
      </c>
      <c r="AE308" s="5">
        <f t="shared" si="86"/>
        <v>0</v>
      </c>
      <c r="AF308" s="5">
        <f t="shared" si="87"/>
        <v>5018720.1070963778</v>
      </c>
      <c r="AG308" s="5">
        <f t="shared" si="88"/>
        <v>2876539.3262306098</v>
      </c>
      <c r="AH308">
        <v>0</v>
      </c>
      <c r="AI308" s="5">
        <f t="shared" si="89"/>
        <v>2876539.3262306098</v>
      </c>
      <c r="AJ308" s="5">
        <f t="shared" si="90"/>
        <v>478119.04706100002</v>
      </c>
      <c r="AK308" s="5">
        <f t="shared" si="91"/>
        <v>359403.70607461384</v>
      </c>
      <c r="AL308" s="5">
        <f t="shared" si="92"/>
        <v>0</v>
      </c>
      <c r="AM308" s="5">
        <f t="shared" si="93"/>
        <v>764255.07657528389</v>
      </c>
      <c r="AN308" s="5">
        <f t="shared" si="94"/>
        <v>4478317.1559415078</v>
      </c>
      <c r="AO308" s="5">
        <f>VLOOKUP(A308,'Base Cost'!$A$5:$AF$348,32,FALSE)</f>
        <v>127673.58885610658</v>
      </c>
    </row>
    <row r="309" spans="1:41" x14ac:dyDescent="0.25">
      <c r="A309" t="s">
        <v>694</v>
      </c>
      <c r="B309" t="s">
        <v>695</v>
      </c>
      <c r="C309" t="s">
        <v>98</v>
      </c>
      <c r="D309" s="12" t="s">
        <v>1088</v>
      </c>
      <c r="E309" s="5">
        <v>2866851.54</v>
      </c>
      <c r="F309" s="5">
        <v>612254.18999999994</v>
      </c>
      <c r="G309" s="5">
        <v>366622.42</v>
      </c>
      <c r="H309" s="5">
        <v>21919.77</v>
      </c>
      <c r="I309" s="5">
        <v>1161458.3700000001</v>
      </c>
      <c r="J309" s="5">
        <f>VLOOKUP(A309,'Detail SFPR'!$A$5:$E$347,5,FALSE)</f>
        <v>5071028.2178927679</v>
      </c>
      <c r="K309" s="5">
        <f>VLOOKUP(A309,'Detail SFPR'!$A$5:$F$347,6,FALSE)</f>
        <v>1029095.3800000001</v>
      </c>
      <c r="L309" s="5">
        <f>VLOOKUP(A309,'Detail SFPR'!$A$5:$G$347,7,FALSE)</f>
        <v>752829.83993333334</v>
      </c>
      <c r="M309" s="5">
        <f>VLOOKUP(A309,'Detail SFPR'!$A$5:$H$347,8,FALSE)</f>
        <v>17205.768975496689</v>
      </c>
      <c r="N309" s="5">
        <f>VLOOKUP(A309,'Detail SFPR'!$A$5:$I$347,9,FALSE)</f>
        <v>3109642.4858727818</v>
      </c>
      <c r="O309" s="5">
        <f t="shared" si="95"/>
        <v>1469524.5911511083</v>
      </c>
      <c r="P309" s="5">
        <f t="shared" si="96"/>
        <v>277908.02137300011</v>
      </c>
      <c r="Q309" s="5">
        <f t="shared" si="97"/>
        <v>257484.48686955334</v>
      </c>
      <c r="R309" s="5">
        <f t="shared" si="98"/>
        <v>-3142.8244830363578</v>
      </c>
      <c r="S309" s="5">
        <f t="shared" si="99"/>
        <v>1298854.3500523835</v>
      </c>
      <c r="T309" s="5">
        <f t="shared" si="100"/>
        <v>5029106.29</v>
      </c>
      <c r="U309" s="5">
        <f t="shared" si="101"/>
        <v>9979801.6926743798</v>
      </c>
      <c r="V309" s="5">
        <f t="shared" si="102"/>
        <v>3300628.6249630088</v>
      </c>
      <c r="W309" s="5">
        <f t="shared" si="85"/>
        <v>8329734.9149630088</v>
      </c>
      <c r="X309" s="5">
        <f>VLOOKUP(A309,'Detail SFPR'!$A$5:$M$347,13,FALSE)</f>
        <v>0</v>
      </c>
      <c r="Y309" s="5">
        <f>VLOOKUP(A309,'Detail SFPR'!A:W,23,FALSE)</f>
        <v>417445.9302</v>
      </c>
      <c r="Z309" s="5">
        <f>VLOOKUP(A309,'Detail SFPR'!$A$5:$S$347,19,FALSE)</f>
        <v>0</v>
      </c>
      <c r="AA309" s="5">
        <f>VLOOKUP(A309,'Detail SFPR'!$A$5:$T$347,20,FALSE)</f>
        <v>637032.15650538425</v>
      </c>
      <c r="AB309" s="5">
        <f t="shared" si="103"/>
        <v>9384213.0016683917</v>
      </c>
      <c r="AC309" s="5">
        <v>0</v>
      </c>
      <c r="AD309" s="5">
        <v>0</v>
      </c>
      <c r="AE309" s="5">
        <f t="shared" si="86"/>
        <v>0</v>
      </c>
      <c r="AF309" s="5">
        <f t="shared" si="87"/>
        <v>9384213.0016683917</v>
      </c>
      <c r="AG309" s="5">
        <f t="shared" si="88"/>
        <v>4336376.1311511081</v>
      </c>
      <c r="AH309">
        <v>0</v>
      </c>
      <c r="AI309" s="5">
        <f t="shared" si="89"/>
        <v>4336376.1311511081</v>
      </c>
      <c r="AJ309" s="5">
        <f t="shared" si="90"/>
        <v>890162.21137300006</v>
      </c>
      <c r="AK309" s="5">
        <f t="shared" si="91"/>
        <v>624106.90686955326</v>
      </c>
      <c r="AL309" s="5">
        <f t="shared" si="92"/>
        <v>18776.945516963642</v>
      </c>
      <c r="AM309" s="5">
        <f t="shared" si="93"/>
        <v>2460312.7200523838</v>
      </c>
      <c r="AN309" s="5">
        <f t="shared" si="94"/>
        <v>8329734.9149630088</v>
      </c>
      <c r="AO309" s="5">
        <f>VLOOKUP(A309,'Base Cost'!$A$5:$AF$348,32,FALSE)</f>
        <v>229498.45779701692</v>
      </c>
    </row>
    <row r="310" spans="1:41" x14ac:dyDescent="0.25">
      <c r="A310" t="s">
        <v>696</v>
      </c>
      <c r="B310" t="s">
        <v>697</v>
      </c>
      <c r="C310" t="s">
        <v>68</v>
      </c>
      <c r="D310" s="12" t="s">
        <v>1088</v>
      </c>
      <c r="E310" s="5">
        <v>4325661.1500000004</v>
      </c>
      <c r="F310" s="5">
        <v>322449.05</v>
      </c>
      <c r="G310" s="5">
        <v>164183.06</v>
      </c>
      <c r="H310" s="5">
        <v>0</v>
      </c>
      <c r="I310" s="5">
        <v>312089.82</v>
      </c>
      <c r="J310" s="5">
        <f>VLOOKUP(A310,'Detail SFPR'!$A$5:$E$347,5,FALSE)</f>
        <v>5847440.3490830604</v>
      </c>
      <c r="K310" s="5">
        <f>VLOOKUP(A310,'Detail SFPR'!$A$5:$F$347,6,FALSE)</f>
        <v>618094.01</v>
      </c>
      <c r="L310" s="5">
        <f>VLOOKUP(A310,'Detail SFPR'!$A$5:$G$347,7,FALSE)</f>
        <v>82128.640716200563</v>
      </c>
      <c r="M310" s="5">
        <f>VLOOKUP(A310,'Detail SFPR'!$A$5:$H$347,8,FALSE)</f>
        <v>2167.5434300000002</v>
      </c>
      <c r="N310" s="5">
        <f>VLOOKUP(A310,'Detail SFPR'!$A$5:$I$347,9,FALSE)</f>
        <v>373890.5150726568</v>
      </c>
      <c r="O310" s="5">
        <f t="shared" si="95"/>
        <v>1014570.192028676</v>
      </c>
      <c r="P310" s="5">
        <f t="shared" si="96"/>
        <v>197106.494832</v>
      </c>
      <c r="Q310" s="5">
        <f t="shared" si="97"/>
        <v>-54705.681336509078</v>
      </c>
      <c r="R310" s="5">
        <f t="shared" si="98"/>
        <v>1445.101204781</v>
      </c>
      <c r="S310" s="5">
        <f t="shared" si="99"/>
        <v>41202.523404940279</v>
      </c>
      <c r="T310" s="5">
        <f t="shared" si="100"/>
        <v>5124383.08</v>
      </c>
      <c r="U310" s="5">
        <f t="shared" si="101"/>
        <v>6923721.0583019173</v>
      </c>
      <c r="V310" s="5">
        <f t="shared" si="102"/>
        <v>1199618.6301338882</v>
      </c>
      <c r="W310" s="5">
        <f t="shared" si="85"/>
        <v>6324001.7101338878</v>
      </c>
      <c r="X310" s="5">
        <f>VLOOKUP(A310,'Detail SFPR'!$A$5:$M$347,13,FALSE)</f>
        <v>0</v>
      </c>
      <c r="Y310" s="5">
        <f>VLOOKUP(A310,'Detail SFPR'!A:W,23,FALSE)</f>
        <v>478877.27549999993</v>
      </c>
      <c r="Z310" s="5">
        <f>VLOOKUP(A310,'Detail SFPR'!$A$5:$S$347,19,FALSE)</f>
        <v>0</v>
      </c>
      <c r="AA310" s="5">
        <f>VLOOKUP(A310,'Detail SFPR'!$A$5:$T$347,20,FALSE)</f>
        <v>730777.81203192566</v>
      </c>
      <c r="AB310" s="5">
        <f t="shared" si="103"/>
        <v>7533656.797665813</v>
      </c>
      <c r="AC310" s="5">
        <v>0</v>
      </c>
      <c r="AD310" s="5">
        <v>0</v>
      </c>
      <c r="AE310" s="5">
        <f t="shared" si="86"/>
        <v>0</v>
      </c>
      <c r="AF310" s="5">
        <f t="shared" si="87"/>
        <v>7533656.797665813</v>
      </c>
      <c r="AG310" s="5">
        <f t="shared" si="88"/>
        <v>5340231.3420286765</v>
      </c>
      <c r="AH310">
        <v>0</v>
      </c>
      <c r="AI310" s="5">
        <f t="shared" si="89"/>
        <v>5340231.3420286765</v>
      </c>
      <c r="AJ310" s="5">
        <f t="shared" si="90"/>
        <v>519555.54483199999</v>
      </c>
      <c r="AK310" s="5">
        <f t="shared" si="91"/>
        <v>109477.37866349092</v>
      </c>
      <c r="AL310" s="5">
        <f t="shared" si="92"/>
        <v>1445.101204781</v>
      </c>
      <c r="AM310" s="5">
        <f t="shared" si="93"/>
        <v>353292.34340494027</v>
      </c>
      <c r="AN310" s="5">
        <f t="shared" si="94"/>
        <v>6324001.7101338878</v>
      </c>
      <c r="AO310" s="5">
        <f>VLOOKUP(A310,'Base Cost'!$A$5:$AF$348,32,FALSE)</f>
        <v>281168.79644081165</v>
      </c>
    </row>
    <row r="311" spans="1:41" x14ac:dyDescent="0.25">
      <c r="A311" t="s">
        <v>698</v>
      </c>
      <c r="B311" t="s">
        <v>699</v>
      </c>
      <c r="C311" t="s">
        <v>108</v>
      </c>
      <c r="D311" s="12" t="s">
        <v>1088</v>
      </c>
      <c r="E311" s="5">
        <v>2162137.71</v>
      </c>
      <c r="F311" s="5">
        <v>93753.02</v>
      </c>
      <c r="G311" s="5">
        <v>231927.58</v>
      </c>
      <c r="H311" s="5">
        <v>3169.44</v>
      </c>
      <c r="I311" s="5">
        <v>0</v>
      </c>
      <c r="J311" s="5">
        <f>VLOOKUP(A311,'Detail SFPR'!$A$5:$E$347,5,FALSE)</f>
        <v>2963399.8259214466</v>
      </c>
      <c r="K311" s="5">
        <f>VLOOKUP(A311,'Detail SFPR'!$A$5:$F$347,6,FALSE)</f>
        <v>232931.23</v>
      </c>
      <c r="L311" s="5">
        <f>VLOOKUP(A311,'Detail SFPR'!$A$5:$G$347,7,FALSE)</f>
        <v>421625.44100555562</v>
      </c>
      <c r="M311" s="5">
        <f>VLOOKUP(A311,'Detail SFPR'!$A$5:$H$347,8,FALSE)</f>
        <v>0</v>
      </c>
      <c r="N311" s="5">
        <f>VLOOKUP(A311,'Detail SFPR'!$A$5:$I$347,9,FALSE)</f>
        <v>0</v>
      </c>
      <c r="O311" s="5">
        <f t="shared" si="95"/>
        <v>534201.45268482843</v>
      </c>
      <c r="P311" s="5">
        <f t="shared" si="96"/>
        <v>92790.112607000003</v>
      </c>
      <c r="Q311" s="5">
        <f t="shared" si="97"/>
        <v>126471.56393240394</v>
      </c>
      <c r="R311" s="5">
        <f t="shared" si="98"/>
        <v>-2113.0656479999998</v>
      </c>
      <c r="S311" s="5">
        <f t="shared" si="99"/>
        <v>0</v>
      </c>
      <c r="T311" s="5">
        <f t="shared" si="100"/>
        <v>2490987.75</v>
      </c>
      <c r="U311" s="5">
        <f t="shared" si="101"/>
        <v>3617956.496927002</v>
      </c>
      <c r="V311" s="5">
        <f t="shared" si="102"/>
        <v>751350.06357623241</v>
      </c>
      <c r="W311" s="5">
        <f t="shared" si="85"/>
        <v>3242337.8135762326</v>
      </c>
      <c r="X311" s="5">
        <f>VLOOKUP(A311,'Detail SFPR'!$A$5:$M$347,13,FALSE)</f>
        <v>0</v>
      </c>
      <c r="Y311" s="5">
        <f>VLOOKUP(A311,'Detail SFPR'!A:W,23,FALSE)</f>
        <v>233792.30615000002</v>
      </c>
      <c r="Z311" s="5">
        <f>VLOOKUP(A311,'Detail SFPR'!$A$5:$S$347,19,FALSE)</f>
        <v>0</v>
      </c>
      <c r="AA311" s="5">
        <f>VLOOKUP(A311,'Detail SFPR'!$A$5:$T$347,20,FALSE)</f>
        <v>356772.47323922173</v>
      </c>
      <c r="AB311" s="5">
        <f t="shared" si="103"/>
        <v>3832902.5929654543</v>
      </c>
      <c r="AC311" s="5">
        <v>0</v>
      </c>
      <c r="AD311" s="5">
        <v>0</v>
      </c>
      <c r="AE311" s="5">
        <f t="shared" si="86"/>
        <v>0</v>
      </c>
      <c r="AF311" s="5">
        <f t="shared" si="87"/>
        <v>3832902.5929654543</v>
      </c>
      <c r="AG311" s="5">
        <f t="shared" si="88"/>
        <v>2696339.1626848285</v>
      </c>
      <c r="AH311">
        <v>0</v>
      </c>
      <c r="AI311" s="5">
        <f t="shared" si="89"/>
        <v>2696339.1626848285</v>
      </c>
      <c r="AJ311" s="5">
        <f t="shared" si="90"/>
        <v>186543.13260700001</v>
      </c>
      <c r="AK311" s="5">
        <f t="shared" si="91"/>
        <v>358399.14393240394</v>
      </c>
      <c r="AL311" s="5">
        <f t="shared" si="92"/>
        <v>1056.3743520000003</v>
      </c>
      <c r="AM311" s="5">
        <f t="shared" si="93"/>
        <v>0</v>
      </c>
      <c r="AN311" s="5">
        <f t="shared" si="94"/>
        <v>3242337.8135762326</v>
      </c>
      <c r="AO311" s="5">
        <f>VLOOKUP(A311,'Base Cost'!$A$5:$AF$348,32,FALSE)</f>
        <v>136761.26384290872</v>
      </c>
    </row>
    <row r="312" spans="1:41" x14ac:dyDescent="0.25">
      <c r="A312" t="s">
        <v>700</v>
      </c>
      <c r="B312" t="s">
        <v>2030</v>
      </c>
      <c r="C312" t="s">
        <v>80</v>
      </c>
      <c r="D312" s="12" t="s">
        <v>1088</v>
      </c>
      <c r="E312" s="5">
        <v>2305655.4900000002</v>
      </c>
      <c r="F312" s="5">
        <v>179123.88</v>
      </c>
      <c r="G312" s="5">
        <v>178874.23</v>
      </c>
      <c r="H312" s="5">
        <v>0</v>
      </c>
      <c r="I312" s="5">
        <v>0</v>
      </c>
      <c r="J312" s="5">
        <f>VLOOKUP(A312,'Detail SFPR'!$A$5:$E$347,5,FALSE)</f>
        <v>2799499.0788641889</v>
      </c>
      <c r="K312" s="5">
        <f>VLOOKUP(A312,'Detail SFPR'!$A$5:$F$347,6,FALSE)</f>
        <v>129172.15</v>
      </c>
      <c r="L312" s="5">
        <f>VLOOKUP(A312,'Detail SFPR'!$A$5:$G$347,7,FALSE)</f>
        <v>390823.63892668003</v>
      </c>
      <c r="M312" s="5">
        <f>VLOOKUP(A312,'Detail SFPR'!$A$5:$H$347,8,FALSE)</f>
        <v>4157.7119597812498</v>
      </c>
      <c r="N312" s="5">
        <f>VLOOKUP(A312,'Detail SFPR'!$A$5:$I$347,9,FALSE)</f>
        <v>0</v>
      </c>
      <c r="O312" s="5">
        <f t="shared" si="95"/>
        <v>329245.52069575456</v>
      </c>
      <c r="P312" s="5">
        <f t="shared" si="96"/>
        <v>-33302.818391000008</v>
      </c>
      <c r="Q312" s="5">
        <f t="shared" si="97"/>
        <v>141306.67093141755</v>
      </c>
      <c r="R312" s="5">
        <f t="shared" si="98"/>
        <v>2771.9465635861588</v>
      </c>
      <c r="S312" s="5">
        <f t="shared" si="99"/>
        <v>0</v>
      </c>
      <c r="T312" s="5">
        <f t="shared" si="100"/>
        <v>2663653.6</v>
      </c>
      <c r="U312" s="5">
        <f t="shared" si="101"/>
        <v>3323652.5797506501</v>
      </c>
      <c r="V312" s="5">
        <f t="shared" si="102"/>
        <v>440021.31979975826</v>
      </c>
      <c r="W312" s="5">
        <f t="shared" si="85"/>
        <v>3103674.9197997581</v>
      </c>
      <c r="X312" s="5">
        <f>VLOOKUP(A312,'Detail SFPR'!$A$5:$M$347,13,FALSE)</f>
        <v>0</v>
      </c>
      <c r="Y312" s="5">
        <f>VLOOKUP(A312,'Detail SFPR'!A:W,23,FALSE)</f>
        <v>217284.94319999998</v>
      </c>
      <c r="Z312" s="5">
        <f>VLOOKUP(A312,'Detail SFPR'!$A$5:$S$347,19,FALSE)</f>
        <v>0</v>
      </c>
      <c r="AA312" s="5">
        <f>VLOOKUP(A312,'Detail SFPR'!$A$5:$T$347,20,FALSE)</f>
        <v>331581.85510762926</v>
      </c>
      <c r="AB312" s="5">
        <f t="shared" si="103"/>
        <v>3652541.7181073874</v>
      </c>
      <c r="AC312" s="5">
        <v>0</v>
      </c>
      <c r="AD312" s="5">
        <v>0</v>
      </c>
      <c r="AE312" s="5">
        <f t="shared" si="86"/>
        <v>0</v>
      </c>
      <c r="AF312" s="5">
        <f t="shared" si="87"/>
        <v>3652541.7181073874</v>
      </c>
      <c r="AG312" s="5">
        <f t="shared" si="88"/>
        <v>2634901.0106957546</v>
      </c>
      <c r="AH312">
        <v>0</v>
      </c>
      <c r="AI312" s="5">
        <f t="shared" si="89"/>
        <v>2634901.0106957546</v>
      </c>
      <c r="AJ312" s="5">
        <f t="shared" si="90"/>
        <v>145821.061609</v>
      </c>
      <c r="AK312" s="5">
        <f t="shared" si="91"/>
        <v>320180.90093141759</v>
      </c>
      <c r="AL312" s="5">
        <f t="shared" si="92"/>
        <v>2771.9465635861588</v>
      </c>
      <c r="AM312" s="5">
        <f t="shared" si="93"/>
        <v>0</v>
      </c>
      <c r="AN312" s="5">
        <f t="shared" si="94"/>
        <v>3103674.9197997581</v>
      </c>
      <c r="AO312" s="5">
        <f>VLOOKUP(A312,'Base Cost'!$A$5:$AF$348,32,FALSE)</f>
        <v>131480.76734716832</v>
      </c>
    </row>
    <row r="313" spans="1:41" x14ac:dyDescent="0.25">
      <c r="A313" t="s">
        <v>702</v>
      </c>
      <c r="B313" t="s">
        <v>703</v>
      </c>
      <c r="C313" t="s">
        <v>68</v>
      </c>
      <c r="D313" s="12" t="s">
        <v>1088</v>
      </c>
      <c r="E313" s="5">
        <v>658162.28</v>
      </c>
      <c r="F313" s="5">
        <v>2532371.94</v>
      </c>
      <c r="G313" s="5">
        <v>43866.69</v>
      </c>
      <c r="H313" s="5">
        <v>0</v>
      </c>
      <c r="I313" s="5">
        <v>176516.27</v>
      </c>
      <c r="J313" s="5">
        <f>VLOOKUP(A313,'Detail SFPR'!$A$5:$E$347,5,FALSE)</f>
        <v>794247.05652676581</v>
      </c>
      <c r="K313" s="5">
        <f>VLOOKUP(A313,'Detail SFPR'!$A$5:$F$347,6,FALSE)</f>
        <v>2789784.07</v>
      </c>
      <c r="L313" s="5">
        <f>VLOOKUP(A313,'Detail SFPR'!$A$5:$G$347,7,FALSE)</f>
        <v>28225.590403081285</v>
      </c>
      <c r="M313" s="5">
        <f>VLOOKUP(A313,'Detail SFPR'!$A$5:$H$347,8,FALSE)</f>
        <v>1299.7018970000001</v>
      </c>
      <c r="N313" s="5">
        <f>VLOOKUP(A313,'Detail SFPR'!$A$5:$I$347,9,FALSE)</f>
        <v>164766.90920555338</v>
      </c>
      <c r="O313" s="5">
        <f t="shared" si="95"/>
        <v>90727.720510394734</v>
      </c>
      <c r="P313" s="5">
        <f t="shared" si="96"/>
        <v>171616.66707099992</v>
      </c>
      <c r="Q313" s="5">
        <f t="shared" si="97"/>
        <v>-10427.921101265709</v>
      </c>
      <c r="R313" s="5">
        <f t="shared" si="98"/>
        <v>866.51125472990009</v>
      </c>
      <c r="S313" s="5">
        <f t="shared" si="99"/>
        <v>-7833.2988416575517</v>
      </c>
      <c r="T313" s="5">
        <f t="shared" si="100"/>
        <v>3410917.1799999997</v>
      </c>
      <c r="U313" s="5">
        <f t="shared" si="101"/>
        <v>3778323.3280324005</v>
      </c>
      <c r="V313" s="5">
        <f t="shared" si="102"/>
        <v>244949.67889320129</v>
      </c>
      <c r="W313" s="5">
        <f t="shared" si="85"/>
        <v>3655866.8588932008</v>
      </c>
      <c r="X313" s="5">
        <f>VLOOKUP(A313,'Detail SFPR'!$A$5:$M$347,13,FALSE)</f>
        <v>94585.32</v>
      </c>
      <c r="Y313" s="5">
        <f>VLOOKUP(A313,'Detail SFPR'!A:W,23,FALSE)</f>
        <v>62409.682399999998</v>
      </c>
      <c r="Z313" s="5">
        <f>VLOOKUP(A313,'Detail SFPR'!$A$5:$S$347,19,FALSE)</f>
        <v>0</v>
      </c>
      <c r="AA313" s="5">
        <f>VLOOKUP(A313,'Detail SFPR'!$A$5:$T$347,20,FALSE)</f>
        <v>95238.620597020548</v>
      </c>
      <c r="AB313" s="5">
        <f t="shared" si="103"/>
        <v>3908100.4818902211</v>
      </c>
      <c r="AC313" s="5">
        <v>0</v>
      </c>
      <c r="AD313" s="5">
        <v>0</v>
      </c>
      <c r="AE313" s="5">
        <f t="shared" si="86"/>
        <v>0</v>
      </c>
      <c r="AF313" s="5">
        <f t="shared" si="87"/>
        <v>3908100.4818902211</v>
      </c>
      <c r="AG313" s="5">
        <f t="shared" si="88"/>
        <v>748890.00051039481</v>
      </c>
      <c r="AH313">
        <v>0</v>
      </c>
      <c r="AI313" s="5">
        <f t="shared" si="89"/>
        <v>748890.00051039481</v>
      </c>
      <c r="AJ313" s="5">
        <f t="shared" si="90"/>
        <v>2703988.6070709997</v>
      </c>
      <c r="AK313" s="5">
        <f t="shared" si="91"/>
        <v>33438.768898734292</v>
      </c>
      <c r="AL313" s="5">
        <f t="shared" si="92"/>
        <v>866.51125472990009</v>
      </c>
      <c r="AM313" s="5">
        <f t="shared" si="93"/>
        <v>168682.97115834244</v>
      </c>
      <c r="AN313" s="5">
        <f t="shared" si="94"/>
        <v>3655866.8588932012</v>
      </c>
      <c r="AO313" s="5">
        <f>VLOOKUP(A313,'Base Cost'!$A$5:$AF$348,32,FALSE)</f>
        <v>37832.323296144335</v>
      </c>
    </row>
    <row r="314" spans="1:41" x14ac:dyDescent="0.25">
      <c r="A314" t="s">
        <v>704</v>
      </c>
      <c r="B314" t="s">
        <v>2031</v>
      </c>
      <c r="C314" t="s">
        <v>80</v>
      </c>
      <c r="D314" s="12" t="s">
        <v>1088</v>
      </c>
      <c r="E314" s="5">
        <v>1721860.32</v>
      </c>
      <c r="F314" s="5">
        <v>124981.92</v>
      </c>
      <c r="G314" s="5">
        <v>257099.96</v>
      </c>
      <c r="H314" s="5">
        <v>0</v>
      </c>
      <c r="I314" s="5">
        <v>0</v>
      </c>
      <c r="J314" s="5">
        <f>VLOOKUP(A314,'Detail SFPR'!$A$5:$E$347,5,FALSE)</f>
        <v>1144468.4021675303</v>
      </c>
      <c r="K314" s="5">
        <f>VLOOKUP(A314,'Detail SFPR'!$A$5:$F$347,6,FALSE)</f>
        <v>128535.06999999999</v>
      </c>
      <c r="L314" s="5">
        <f>VLOOKUP(A314,'Detail SFPR'!$A$5:$G$347,7,FALSE)</f>
        <v>160973.76806000975</v>
      </c>
      <c r="M314" s="5">
        <f>VLOOKUP(A314,'Detail SFPR'!$A$5:$H$347,8,FALSE)</f>
        <v>0</v>
      </c>
      <c r="N314" s="5">
        <f>VLOOKUP(A314,'Detail SFPR'!$A$5:$I$347,9,FALSE)</f>
        <v>0</v>
      </c>
      <c r="O314" s="5">
        <f t="shared" si="95"/>
        <v>-384947.19161890761</v>
      </c>
      <c r="P314" s="5">
        <f t="shared" si="96"/>
        <v>2368.8851049999962</v>
      </c>
      <c r="Q314" s="5">
        <f t="shared" si="97"/>
        <v>-64087.33216639149</v>
      </c>
      <c r="R314" s="5">
        <f t="shared" si="98"/>
        <v>0</v>
      </c>
      <c r="S314" s="5">
        <f t="shared" si="99"/>
        <v>0</v>
      </c>
      <c r="T314" s="5">
        <f t="shared" si="100"/>
        <v>2103942.2000000002</v>
      </c>
      <c r="U314" s="5">
        <f t="shared" si="101"/>
        <v>1433977.24022754</v>
      </c>
      <c r="V314" s="5">
        <f t="shared" si="102"/>
        <v>-446665.6386802991</v>
      </c>
      <c r="W314" s="5">
        <f t="shared" si="85"/>
        <v>1433977.24022754</v>
      </c>
      <c r="X314" s="5">
        <f>VLOOKUP(A314,'Detail SFPR'!$A$5:$M$347,13,FALSE)</f>
        <v>0</v>
      </c>
      <c r="Y314" s="5">
        <f>VLOOKUP(A314,'Detail SFPR'!A:W,23,FALSE)</f>
        <v>91196.470299999986</v>
      </c>
      <c r="Z314" s="5">
        <f>VLOOKUP(A314,'Detail SFPR'!$A$5:$S$347,19,FALSE)</f>
        <v>0</v>
      </c>
      <c r="AA314" s="5">
        <f>VLOOKUP(A314,'Detail SFPR'!$A$5:$T$347,20,FALSE)</f>
        <v>139167.92556356851</v>
      </c>
      <c r="AB314" s="5">
        <f t="shared" si="103"/>
        <v>1664341.6360911084</v>
      </c>
      <c r="AC314" s="5">
        <v>0</v>
      </c>
      <c r="AD314" s="5">
        <v>0</v>
      </c>
      <c r="AE314" s="5">
        <f t="shared" si="86"/>
        <v>0</v>
      </c>
      <c r="AF314" s="5">
        <f t="shared" si="87"/>
        <v>1664341.6360911084</v>
      </c>
      <c r="AG314" s="5">
        <f t="shared" si="88"/>
        <v>1144468.4021675303</v>
      </c>
      <c r="AH314">
        <v>0</v>
      </c>
      <c r="AI314" s="5">
        <f t="shared" si="89"/>
        <v>1144468.4021675303</v>
      </c>
      <c r="AJ314" s="5">
        <f t="shared" si="90"/>
        <v>128535.06999999999</v>
      </c>
      <c r="AK314" s="5">
        <f t="shared" si="91"/>
        <v>160973.76806000975</v>
      </c>
      <c r="AL314" s="5">
        <f t="shared" si="92"/>
        <v>0</v>
      </c>
      <c r="AM314" s="5">
        <f t="shared" si="93"/>
        <v>0</v>
      </c>
      <c r="AN314" s="5">
        <f t="shared" si="94"/>
        <v>1433977.24022754</v>
      </c>
      <c r="AO314" s="5">
        <f>VLOOKUP(A314,'Base Cost'!$A$5:$AF$348,32,FALSE)</f>
        <v>58630.912267179992</v>
      </c>
    </row>
    <row r="315" spans="1:41" x14ac:dyDescent="0.25">
      <c r="A315" t="s">
        <v>706</v>
      </c>
      <c r="B315" t="s">
        <v>707</v>
      </c>
      <c r="C315" t="s">
        <v>98</v>
      </c>
      <c r="D315" s="12" t="s">
        <v>1088</v>
      </c>
      <c r="E315" s="5">
        <v>1302066.32</v>
      </c>
      <c r="F315" s="5">
        <v>142117.85999999999</v>
      </c>
      <c r="G315" s="5">
        <v>192678.61</v>
      </c>
      <c r="H315" s="5">
        <v>5680</v>
      </c>
      <c r="I315" s="5">
        <v>0</v>
      </c>
      <c r="J315" s="5">
        <f>VLOOKUP(A315,'Detail SFPR'!$A$5:$E$347,5,FALSE)</f>
        <v>1736088.0809850674</v>
      </c>
      <c r="K315" s="5">
        <f>VLOOKUP(A315,'Detail SFPR'!$A$5:$F$347,6,FALSE)</f>
        <v>195781.55</v>
      </c>
      <c r="L315" s="5">
        <f>VLOOKUP(A315,'Detail SFPR'!$A$5:$G$347,7,FALSE)</f>
        <v>240246.01838888903</v>
      </c>
      <c r="M315" s="5">
        <f>VLOOKUP(A315,'Detail SFPR'!$A$5:$H$347,8,FALSE)</f>
        <v>1299.7018970000001</v>
      </c>
      <c r="N315" s="5">
        <f>VLOOKUP(A315,'Detail SFPR'!$A$5:$I$347,9,FALSE)</f>
        <v>87605.690553479537</v>
      </c>
      <c r="O315" s="5">
        <f t="shared" si="95"/>
        <v>289362.30804874439</v>
      </c>
      <c r="P315" s="5">
        <f t="shared" si="96"/>
        <v>35777.582123</v>
      </c>
      <c r="Q315" s="5">
        <f t="shared" si="97"/>
        <v>31713.191172872324</v>
      </c>
      <c r="R315" s="5">
        <f t="shared" si="98"/>
        <v>-2920.3447452700998</v>
      </c>
      <c r="S315" s="5">
        <f t="shared" si="99"/>
        <v>58406.713892004802</v>
      </c>
      <c r="T315" s="5">
        <f t="shared" si="100"/>
        <v>1642542.79</v>
      </c>
      <c r="U315" s="5">
        <f t="shared" si="101"/>
        <v>2261021.0418244358</v>
      </c>
      <c r="V315" s="5">
        <f t="shared" si="102"/>
        <v>412339.45049135142</v>
      </c>
      <c r="W315" s="5">
        <f t="shared" si="85"/>
        <v>2054882.2404913516</v>
      </c>
      <c r="X315" s="5">
        <f>VLOOKUP(A315,'Detail SFPR'!$A$5:$M$347,13,FALSE)</f>
        <v>0</v>
      </c>
      <c r="Y315" s="5">
        <f>VLOOKUP(A315,'Detail SFPR'!A:W,23,FALSE)</f>
        <v>133216.98649999997</v>
      </c>
      <c r="Z315" s="5">
        <f>VLOOKUP(A315,'Detail SFPR'!$A$5:$S$347,19,FALSE)</f>
        <v>0</v>
      </c>
      <c r="AA315" s="5">
        <f>VLOOKUP(A315,'Detail SFPR'!$A$5:$T$347,20,FALSE)</f>
        <v>203292.20637648855</v>
      </c>
      <c r="AB315" s="5">
        <f t="shared" si="103"/>
        <v>2391391.4333678405</v>
      </c>
      <c r="AC315" s="5">
        <v>0</v>
      </c>
      <c r="AD315" s="5">
        <v>0</v>
      </c>
      <c r="AE315" s="5">
        <f t="shared" si="86"/>
        <v>0</v>
      </c>
      <c r="AF315" s="5">
        <f t="shared" si="87"/>
        <v>2391391.4333678405</v>
      </c>
      <c r="AG315" s="5">
        <f t="shared" si="88"/>
        <v>1591428.6280487445</v>
      </c>
      <c r="AH315">
        <v>0</v>
      </c>
      <c r="AI315" s="5">
        <f t="shared" si="89"/>
        <v>1591428.6280487445</v>
      </c>
      <c r="AJ315" s="5">
        <f t="shared" si="90"/>
        <v>177895.44212299999</v>
      </c>
      <c r="AK315" s="5">
        <f t="shared" si="91"/>
        <v>224391.80117287231</v>
      </c>
      <c r="AL315" s="5">
        <f t="shared" si="92"/>
        <v>2759.6552547299002</v>
      </c>
      <c r="AM315" s="5">
        <f t="shared" si="93"/>
        <v>58406.713892004802</v>
      </c>
      <c r="AN315" s="5">
        <f t="shared" si="94"/>
        <v>2054882.2404913516</v>
      </c>
      <c r="AO315" s="5">
        <f>VLOOKUP(A315,'Base Cost'!$A$5:$AF$348,32,FALSE)</f>
        <v>78509.757901143937</v>
      </c>
    </row>
    <row r="316" spans="1:41" x14ac:dyDescent="0.25">
      <c r="A316" t="s">
        <v>708</v>
      </c>
      <c r="B316" t="s">
        <v>709</v>
      </c>
      <c r="C316" t="s">
        <v>72</v>
      </c>
      <c r="D316" s="12" t="s">
        <v>1088</v>
      </c>
      <c r="E316" s="5">
        <v>1202249.8999999999</v>
      </c>
      <c r="F316" s="5">
        <v>75478.7</v>
      </c>
      <c r="G316" s="5">
        <v>141110.49</v>
      </c>
      <c r="H316" s="5">
        <v>0</v>
      </c>
      <c r="I316" s="5">
        <v>0</v>
      </c>
      <c r="J316" s="5">
        <f>VLOOKUP(A316,'Detail SFPR'!$A$5:$E$347,5,FALSE)</f>
        <v>1500095.4038866335</v>
      </c>
      <c r="K316" s="5">
        <f>VLOOKUP(A316,'Detail SFPR'!$A$5:$F$347,6,FALSE)</f>
        <v>158381.41059423095</v>
      </c>
      <c r="L316" s="5">
        <f>VLOOKUP(A316,'Detail SFPR'!$A$5:$G$347,7,FALSE)</f>
        <v>208640.11060228618</v>
      </c>
      <c r="M316" s="5">
        <f>VLOOKUP(A316,'Detail SFPR'!$A$5:$H$347,8,FALSE)</f>
        <v>0</v>
      </c>
      <c r="N316" s="5">
        <f>VLOOKUP(A316,'Detail SFPR'!$A$5:$I$347,9,FALSE)</f>
        <v>0</v>
      </c>
      <c r="O316" s="5">
        <f t="shared" si="95"/>
        <v>198573.59744121859</v>
      </c>
      <c r="P316" s="5">
        <f t="shared" si="96"/>
        <v>55271.237153173774</v>
      </c>
      <c r="Q316" s="5">
        <f t="shared" si="97"/>
        <v>45021.998055544202</v>
      </c>
      <c r="R316" s="5">
        <f t="shared" si="98"/>
        <v>0</v>
      </c>
      <c r="S316" s="5">
        <f t="shared" si="99"/>
        <v>0</v>
      </c>
      <c r="T316" s="5">
        <f t="shared" si="100"/>
        <v>1418839.0899999999</v>
      </c>
      <c r="U316" s="5">
        <f t="shared" si="101"/>
        <v>1867116.9250831506</v>
      </c>
      <c r="V316" s="5">
        <f t="shared" si="102"/>
        <v>298866.83264993655</v>
      </c>
      <c r="W316" s="5">
        <f t="shared" si="85"/>
        <v>1717705.9226499363</v>
      </c>
      <c r="X316" s="5">
        <f>VLOOKUP(A316,'Detail SFPR'!$A$5:$M$347,13,FALSE)</f>
        <v>151803.6</v>
      </c>
      <c r="Y316" s="5">
        <f>VLOOKUP(A316,'Detail SFPR'!A:W,23,FALSE)</f>
        <v>119506.61775</v>
      </c>
      <c r="Z316" s="5">
        <f>VLOOKUP(A316,'Detail SFPR'!$A$5:$S$347,19,FALSE)</f>
        <v>0</v>
      </c>
      <c r="AA316" s="5">
        <f>VLOOKUP(A316,'Detail SFPR'!$A$5:$T$347,20,FALSE)</f>
        <v>182369.86616559693</v>
      </c>
      <c r="AB316" s="5">
        <f t="shared" si="103"/>
        <v>2171386.0065655336</v>
      </c>
      <c r="AC316" s="5">
        <v>0</v>
      </c>
      <c r="AD316" s="5">
        <v>0</v>
      </c>
      <c r="AE316" s="5">
        <f t="shared" si="86"/>
        <v>0</v>
      </c>
      <c r="AF316" s="5">
        <f t="shared" si="87"/>
        <v>2171386.0065655336</v>
      </c>
      <c r="AG316" s="5">
        <f t="shared" si="88"/>
        <v>1400823.4974412185</v>
      </c>
      <c r="AH316">
        <v>0</v>
      </c>
      <c r="AI316" s="5">
        <f t="shared" si="89"/>
        <v>1400823.4974412185</v>
      </c>
      <c r="AJ316" s="5">
        <f t="shared" si="90"/>
        <v>130749.93715317377</v>
      </c>
      <c r="AK316" s="5">
        <f t="shared" si="91"/>
        <v>186132.48805554421</v>
      </c>
      <c r="AL316" s="5">
        <f t="shared" si="92"/>
        <v>0</v>
      </c>
      <c r="AM316" s="5">
        <f t="shared" si="93"/>
        <v>0</v>
      </c>
      <c r="AN316" s="5">
        <f t="shared" si="94"/>
        <v>1717705.9226499365</v>
      </c>
      <c r="AO316" s="5">
        <f>VLOOKUP(A316,'Base Cost'!$A$5:$AF$348,32,FALSE)</f>
        <v>71747.226086778101</v>
      </c>
    </row>
    <row r="317" spans="1:41" x14ac:dyDescent="0.25">
      <c r="A317" t="s">
        <v>710</v>
      </c>
      <c r="B317" t="s">
        <v>2032</v>
      </c>
      <c r="C317" t="s">
        <v>101</v>
      </c>
      <c r="D317" s="12" t="s">
        <v>1088</v>
      </c>
      <c r="E317" s="5">
        <v>736890.9</v>
      </c>
      <c r="F317" s="5">
        <v>61953.23</v>
      </c>
      <c r="G317" s="5">
        <v>99885.26</v>
      </c>
      <c r="H317" s="5">
        <v>0</v>
      </c>
      <c r="I317" s="5">
        <v>225613.55</v>
      </c>
      <c r="J317" s="5">
        <f>VLOOKUP(A317,'Detail SFPR'!$A$5:$E$347,5,FALSE)</f>
        <v>1086673.6047654001</v>
      </c>
      <c r="K317" s="5">
        <f>VLOOKUP(A317,'Detail SFPR'!$A$5:$F$347,6,FALSE)</f>
        <v>170602.59000000003</v>
      </c>
      <c r="L317" s="5">
        <f>VLOOKUP(A317,'Detail SFPR'!$A$5:$G$347,7,FALSE)</f>
        <v>128612.81090339008</v>
      </c>
      <c r="M317" s="5">
        <f>VLOOKUP(A317,'Detail SFPR'!$A$5:$H$347,8,FALSE)</f>
        <v>0</v>
      </c>
      <c r="N317" s="5">
        <f>VLOOKUP(A317,'Detail SFPR'!$A$5:$I$347,9,FALSE)</f>
        <v>324717.49226826883</v>
      </c>
      <c r="O317" s="5">
        <f t="shared" si="95"/>
        <v>233200.12926709218</v>
      </c>
      <c r="P317" s="5">
        <f t="shared" si="96"/>
        <v>72436.528312000009</v>
      </c>
      <c r="Q317" s="5">
        <f t="shared" si="97"/>
        <v>19152.65818729017</v>
      </c>
      <c r="R317" s="5">
        <f t="shared" si="98"/>
        <v>0</v>
      </c>
      <c r="S317" s="5">
        <f t="shared" si="99"/>
        <v>66072.598310254834</v>
      </c>
      <c r="T317" s="5">
        <f t="shared" si="100"/>
        <v>1124342.94</v>
      </c>
      <c r="U317" s="5">
        <f t="shared" si="101"/>
        <v>1710606.497937059</v>
      </c>
      <c r="V317" s="5">
        <f t="shared" si="102"/>
        <v>390861.91407663724</v>
      </c>
      <c r="W317" s="5">
        <f t="shared" si="85"/>
        <v>1515204.8540766372</v>
      </c>
      <c r="X317" s="5">
        <f>VLOOKUP(A317,'Detail SFPR'!$A$5:$M$347,13,FALSE)</f>
        <v>0</v>
      </c>
      <c r="Y317" s="5">
        <f>VLOOKUP(A317,'Detail SFPR'!A:W,23,FALSE)</f>
        <v>74861.213700000008</v>
      </c>
      <c r="Z317" s="5">
        <f>VLOOKUP(A317,'Detail SFPR'!$A$5:$S$347,19,FALSE)</f>
        <v>0</v>
      </c>
      <c r="AA317" s="5">
        <f>VLOOKUP(A317,'Detail SFPR'!$A$5:$T$347,20,FALSE)</f>
        <v>114239.94570763553</v>
      </c>
      <c r="AB317" s="5">
        <f t="shared" si="103"/>
        <v>1704306.0134842726</v>
      </c>
      <c r="AC317" s="5">
        <v>0</v>
      </c>
      <c r="AD317" s="5">
        <v>0</v>
      </c>
      <c r="AE317" s="5">
        <f t="shared" si="86"/>
        <v>0</v>
      </c>
      <c r="AF317" s="5">
        <f t="shared" si="87"/>
        <v>1704306.0134842726</v>
      </c>
      <c r="AG317" s="5">
        <f t="shared" si="88"/>
        <v>970091.02926709224</v>
      </c>
      <c r="AH317">
        <v>0</v>
      </c>
      <c r="AI317" s="5">
        <f t="shared" si="89"/>
        <v>970091.02926709224</v>
      </c>
      <c r="AJ317" s="5">
        <f t="shared" si="90"/>
        <v>134389.75831200002</v>
      </c>
      <c r="AK317" s="5">
        <f t="shared" si="91"/>
        <v>119037.91818729017</v>
      </c>
      <c r="AL317" s="5">
        <f t="shared" si="92"/>
        <v>0</v>
      </c>
      <c r="AM317" s="5">
        <f t="shared" si="93"/>
        <v>291686.14831025479</v>
      </c>
      <c r="AN317" s="5">
        <f t="shared" si="94"/>
        <v>1515204.8540766372</v>
      </c>
      <c r="AO317" s="5">
        <f>VLOOKUP(A317,'Base Cost'!$A$5:$AF$348,32,FALSE)</f>
        <v>42965.399700637441</v>
      </c>
    </row>
    <row r="318" spans="1:41" x14ac:dyDescent="0.25">
      <c r="A318" t="s">
        <v>712</v>
      </c>
      <c r="B318" t="s">
        <v>2033</v>
      </c>
      <c r="C318" t="s">
        <v>125</v>
      </c>
      <c r="D318" s="12" t="s">
        <v>1088</v>
      </c>
      <c r="E318" s="5">
        <v>993118.57</v>
      </c>
      <c r="F318" s="5">
        <v>251895.2</v>
      </c>
      <c r="G318" s="5">
        <v>100176.27</v>
      </c>
      <c r="H318" s="5">
        <v>329.44</v>
      </c>
      <c r="I318" s="5">
        <v>294613.34999999998</v>
      </c>
      <c r="J318" s="5">
        <f>VLOOKUP(A318,'Detail SFPR'!$A$5:$E$347,5,FALSE)</f>
        <v>1694646.5791297285</v>
      </c>
      <c r="K318" s="5">
        <f>VLOOKUP(A318,'Detail SFPR'!$A$5:$F$347,6,FALSE)</f>
        <v>244705.94999999998</v>
      </c>
      <c r="L318" s="5">
        <f>VLOOKUP(A318,'Detail SFPR'!$A$5:$G$347,7,FALSE)</f>
        <v>219246.07458888894</v>
      </c>
      <c r="M318" s="5">
        <f>VLOOKUP(A318,'Detail SFPR'!$A$5:$H$347,8,FALSE)</f>
        <v>10043.850616357468</v>
      </c>
      <c r="N318" s="5">
        <f>VLOOKUP(A318,'Detail SFPR'!$A$5:$I$347,9,FALSE)</f>
        <v>570613.28270970599</v>
      </c>
      <c r="O318" s="5">
        <f t="shared" si="95"/>
        <v>467708.72368678998</v>
      </c>
      <c r="P318" s="5">
        <f t="shared" si="96"/>
        <v>-4793.0729750000191</v>
      </c>
      <c r="Q318" s="5">
        <f t="shared" si="97"/>
        <v>79383.838719412248</v>
      </c>
      <c r="R318" s="5">
        <f t="shared" si="98"/>
        <v>6476.5975579255228</v>
      </c>
      <c r="S318" s="5">
        <f t="shared" si="99"/>
        <v>184009.155137561</v>
      </c>
      <c r="T318" s="5">
        <f t="shared" si="100"/>
        <v>1640132.83</v>
      </c>
      <c r="U318" s="5">
        <f t="shared" si="101"/>
        <v>2739255.7370446809</v>
      </c>
      <c r="V318" s="5">
        <f t="shared" si="102"/>
        <v>732785.24212668871</v>
      </c>
      <c r="W318" s="5">
        <f t="shared" si="85"/>
        <v>2372918.0721266889</v>
      </c>
      <c r="X318" s="5">
        <f>VLOOKUP(A318,'Detail SFPR'!$A$5:$M$347,13,FALSE)</f>
        <v>0</v>
      </c>
      <c r="Y318" s="5">
        <f>VLOOKUP(A318,'Detail SFPR'!A:W,23,FALSE)</f>
        <v>121572.4679</v>
      </c>
      <c r="Z318" s="5">
        <f>VLOOKUP(A318,'Detail SFPR'!$A$5:$S$347,19,FALSE)</f>
        <v>0</v>
      </c>
      <c r="AA318" s="5">
        <f>VLOOKUP(A318,'Detail SFPR'!$A$5:$T$347,20,FALSE)</f>
        <v>185522.40133450128</v>
      </c>
      <c r="AB318" s="5">
        <f t="shared" si="103"/>
        <v>2680012.9413611903</v>
      </c>
      <c r="AC318" s="5">
        <v>0</v>
      </c>
      <c r="AD318" s="5">
        <v>0</v>
      </c>
      <c r="AE318" s="5">
        <f t="shared" si="86"/>
        <v>0</v>
      </c>
      <c r="AF318" s="5">
        <f t="shared" si="87"/>
        <v>2680012.9413611903</v>
      </c>
      <c r="AG318" s="5">
        <f t="shared" si="88"/>
        <v>1460827.2936867899</v>
      </c>
      <c r="AH318">
        <v>0</v>
      </c>
      <c r="AI318" s="5">
        <f t="shared" si="89"/>
        <v>1460827.2936867899</v>
      </c>
      <c r="AJ318" s="5">
        <f t="shared" si="90"/>
        <v>247102.12702499999</v>
      </c>
      <c r="AK318" s="5">
        <f t="shared" si="91"/>
        <v>179560.10871941224</v>
      </c>
      <c r="AL318" s="5">
        <f t="shared" si="92"/>
        <v>6806.0375579255224</v>
      </c>
      <c r="AM318" s="5">
        <f t="shared" si="93"/>
        <v>478622.50513756101</v>
      </c>
      <c r="AN318" s="5">
        <f t="shared" si="94"/>
        <v>2372918.0721266889</v>
      </c>
      <c r="AO318" s="5">
        <f>VLOOKUP(A318,'Base Cost'!$A$5:$AF$348,32,FALSE)</f>
        <v>67375.746521015681</v>
      </c>
    </row>
    <row r="319" spans="1:41" x14ac:dyDescent="0.25">
      <c r="A319" t="s">
        <v>714</v>
      </c>
      <c r="B319" t="s">
        <v>2034</v>
      </c>
      <c r="C319" t="s">
        <v>93</v>
      </c>
      <c r="D319" s="12" t="s">
        <v>1088</v>
      </c>
      <c r="E319" s="5">
        <v>1560074.85</v>
      </c>
      <c r="F319" s="5">
        <v>372485</v>
      </c>
      <c r="G319" s="5">
        <v>213434.4</v>
      </c>
      <c r="H319" s="5">
        <v>0</v>
      </c>
      <c r="I319" s="5">
        <v>121194.65</v>
      </c>
      <c r="J319" s="5">
        <f>VLOOKUP(A319,'Detail SFPR'!$A$5:$E$347,5,FALSE)</f>
        <v>4016822.4119538283</v>
      </c>
      <c r="K319" s="5">
        <f>VLOOKUP(A319,'Detail SFPR'!$A$5:$F$347,6,FALSE)</f>
        <v>613487.28</v>
      </c>
      <c r="L319" s="5">
        <f>VLOOKUP(A319,'Detail SFPR'!$A$5:$G$347,7,FALSE)</f>
        <v>509985.75978888891</v>
      </c>
      <c r="M319" s="5">
        <f>VLOOKUP(A319,'Detail SFPR'!$A$5:$H$347,8,FALSE)</f>
        <v>3033.7366410000004</v>
      </c>
      <c r="N319" s="5">
        <f>VLOOKUP(A319,'Detail SFPR'!$A$5:$I$347,9,FALSE)</f>
        <v>1174882.5807628708</v>
      </c>
      <c r="O319" s="5">
        <f t="shared" si="95"/>
        <v>1637913.5995546172</v>
      </c>
      <c r="P319" s="5">
        <f t="shared" si="96"/>
        <v>160676.220076</v>
      </c>
      <c r="Q319" s="5">
        <f t="shared" si="97"/>
        <v>197710.79157125225</v>
      </c>
      <c r="R319" s="5">
        <f t="shared" si="98"/>
        <v>2022.5922185547001</v>
      </c>
      <c r="S319" s="5">
        <f t="shared" si="99"/>
        <v>702493.74343960604</v>
      </c>
      <c r="T319" s="5">
        <f t="shared" si="100"/>
        <v>2267188.9</v>
      </c>
      <c r="U319" s="5">
        <f t="shared" si="101"/>
        <v>6318211.7691465877</v>
      </c>
      <c r="V319" s="5">
        <f t="shared" si="102"/>
        <v>2700816.9468600303</v>
      </c>
      <c r="W319" s="5">
        <f t="shared" si="85"/>
        <v>4968005.8468600307</v>
      </c>
      <c r="X319" s="5">
        <f>VLOOKUP(A319,'Detail SFPR'!$A$5:$M$347,13,FALSE)</f>
        <v>121442.88</v>
      </c>
      <c r="Y319" s="5">
        <f>VLOOKUP(A319,'Detail SFPR'!A:W,23,FALSE)</f>
        <v>282788.31229999999</v>
      </c>
      <c r="Z319" s="5">
        <f>VLOOKUP(A319,'Detail SFPR'!$A$5:$S$347,19,FALSE)</f>
        <v>0</v>
      </c>
      <c r="AA319" s="5">
        <f>VLOOKUP(A319,'Detail SFPR'!$A$5:$T$347,20,FALSE)</f>
        <v>431541.51325101854</v>
      </c>
      <c r="AB319" s="5">
        <f t="shared" si="103"/>
        <v>5803778.5524110496</v>
      </c>
      <c r="AC319" s="5">
        <v>0</v>
      </c>
      <c r="AD319" s="5">
        <v>0</v>
      </c>
      <c r="AE319" s="5">
        <f t="shared" si="86"/>
        <v>0</v>
      </c>
      <c r="AF319" s="5">
        <f t="shared" si="87"/>
        <v>5803778.5524110496</v>
      </c>
      <c r="AG319" s="5">
        <f t="shared" si="88"/>
        <v>3197988.4495546175</v>
      </c>
      <c r="AH319">
        <v>0</v>
      </c>
      <c r="AI319" s="5">
        <f t="shared" si="89"/>
        <v>3197988.4495546175</v>
      </c>
      <c r="AJ319" s="5">
        <f t="shared" si="90"/>
        <v>533161.22007599997</v>
      </c>
      <c r="AK319" s="5">
        <f t="shared" si="91"/>
        <v>411145.19157125225</v>
      </c>
      <c r="AL319" s="5">
        <f t="shared" si="92"/>
        <v>2022.5922185547001</v>
      </c>
      <c r="AM319" s="5">
        <f t="shared" si="93"/>
        <v>823688.39343960606</v>
      </c>
      <c r="AN319" s="5">
        <f t="shared" si="94"/>
        <v>4968005.8468600307</v>
      </c>
      <c r="AO319" s="5">
        <f>VLOOKUP(A319,'Base Cost'!$A$5:$AF$348,32,FALSE)</f>
        <v>144745.25556059289</v>
      </c>
    </row>
    <row r="320" spans="1:41" x14ac:dyDescent="0.25">
      <c r="A320" t="s">
        <v>716</v>
      </c>
      <c r="B320" t="s">
        <v>2035</v>
      </c>
      <c r="C320" t="s">
        <v>93</v>
      </c>
      <c r="D320" s="12" t="s">
        <v>1088</v>
      </c>
      <c r="E320" s="5">
        <v>1184412.58</v>
      </c>
      <c r="F320" s="5">
        <v>265592.86</v>
      </c>
      <c r="G320" s="5">
        <v>150975.23000000001</v>
      </c>
      <c r="H320" s="5">
        <v>0</v>
      </c>
      <c r="I320" s="5">
        <v>143299.20000000001</v>
      </c>
      <c r="J320" s="5">
        <f>VLOOKUP(A320,'Detail SFPR'!$A$5:$E$347,5,FALSE)</f>
        <v>2343075.0048221382</v>
      </c>
      <c r="K320" s="5">
        <f>VLOOKUP(A320,'Detail SFPR'!$A$5:$F$347,6,FALSE)</f>
        <v>409363.46</v>
      </c>
      <c r="L320" s="5">
        <f>VLOOKUP(A320,'Detail SFPR'!$A$5:$G$347,7,FALSE)</f>
        <v>314181.44642777782</v>
      </c>
      <c r="M320" s="5">
        <f>VLOOKUP(A320,'Detail SFPR'!$A$5:$H$347,8,FALSE)</f>
        <v>6296.7606586343818</v>
      </c>
      <c r="N320" s="5">
        <f>VLOOKUP(A320,'Detail SFPR'!$A$5:$I$347,9,FALSE)</f>
        <v>681171.05980755715</v>
      </c>
      <c r="O320" s="5">
        <f t="shared" si="95"/>
        <v>772480.23862891947</v>
      </c>
      <c r="P320" s="5">
        <f t="shared" si="96"/>
        <v>95851.859020000018</v>
      </c>
      <c r="Q320" s="5">
        <f t="shared" si="97"/>
        <v>108809.58449239946</v>
      </c>
      <c r="R320" s="5">
        <f t="shared" si="98"/>
        <v>4198.0503311115417</v>
      </c>
      <c r="S320" s="5">
        <f t="shared" si="99"/>
        <v>358599.16893369838</v>
      </c>
      <c r="T320" s="5">
        <f t="shared" si="100"/>
        <v>1744279.8699999999</v>
      </c>
      <c r="U320" s="5">
        <f t="shared" si="101"/>
        <v>3754087.7317161076</v>
      </c>
      <c r="V320" s="5">
        <f t="shared" si="102"/>
        <v>1339938.9014061289</v>
      </c>
      <c r="W320" s="5">
        <f t="shared" si="85"/>
        <v>3084218.771406129</v>
      </c>
      <c r="X320" s="5">
        <f>VLOOKUP(A320,'Detail SFPR'!$A$5:$M$347,13,FALSE)</f>
        <v>79404.960000000006</v>
      </c>
      <c r="Y320" s="5">
        <f>VLOOKUP(A320,'Detail SFPR'!A:W,23,FALSE)</f>
        <v>174214.35655</v>
      </c>
      <c r="Z320" s="5">
        <f>VLOOKUP(A320,'Detail SFPR'!$A$5:$S$347,19,FALSE)</f>
        <v>0</v>
      </c>
      <c r="AA320" s="5">
        <f>VLOOKUP(A320,'Detail SFPR'!$A$5:$T$347,20,FALSE)</f>
        <v>265855.14247096237</v>
      </c>
      <c r="AB320" s="5">
        <f t="shared" si="103"/>
        <v>3603693.2304270915</v>
      </c>
      <c r="AC320" s="5">
        <v>0</v>
      </c>
      <c r="AD320" s="5">
        <v>0</v>
      </c>
      <c r="AE320" s="5">
        <f t="shared" si="86"/>
        <v>0</v>
      </c>
      <c r="AF320" s="5">
        <f t="shared" si="87"/>
        <v>3603693.2304270915</v>
      </c>
      <c r="AG320" s="5">
        <f t="shared" si="88"/>
        <v>1956892.8186289195</v>
      </c>
      <c r="AH320">
        <v>0</v>
      </c>
      <c r="AI320" s="5">
        <f t="shared" si="89"/>
        <v>1956892.8186289195</v>
      </c>
      <c r="AJ320" s="5">
        <f t="shared" si="90"/>
        <v>361444.71902000002</v>
      </c>
      <c r="AK320" s="5">
        <f t="shared" si="91"/>
        <v>259784.81449239946</v>
      </c>
      <c r="AL320" s="5">
        <f t="shared" si="92"/>
        <v>4198.0503311115417</v>
      </c>
      <c r="AM320" s="5">
        <f t="shared" si="93"/>
        <v>501898.3689336984</v>
      </c>
      <c r="AN320" s="5">
        <f t="shared" si="94"/>
        <v>3084218.771406129</v>
      </c>
      <c r="AO320" s="5">
        <f>VLOOKUP(A320,'Base Cost'!$A$5:$AF$348,32,FALSE)</f>
        <v>93543.456124549877</v>
      </c>
    </row>
    <row r="321" spans="1:41" x14ac:dyDescent="0.25">
      <c r="A321" t="s">
        <v>718</v>
      </c>
      <c r="B321" t="s">
        <v>2036</v>
      </c>
      <c r="C321" t="s">
        <v>93</v>
      </c>
      <c r="D321" s="12" t="s">
        <v>1088</v>
      </c>
      <c r="E321" s="5">
        <v>3315002.07</v>
      </c>
      <c r="F321" s="5">
        <v>35764.65</v>
      </c>
      <c r="G321" s="5">
        <v>470589.19</v>
      </c>
      <c r="H321" s="5">
        <v>394189.24</v>
      </c>
      <c r="I321" s="5">
        <v>0</v>
      </c>
      <c r="J321" s="5">
        <f>VLOOKUP(A321,'Detail SFPR'!$A$5:$E$347,5,FALSE)</f>
        <v>5449525.0492317742</v>
      </c>
      <c r="K321" s="5">
        <f>VLOOKUP(A321,'Detail SFPR'!$A$5:$F$347,6,FALSE)</f>
        <v>236488.31</v>
      </c>
      <c r="L321" s="5">
        <f>VLOOKUP(A321,'Detail SFPR'!$A$5:$G$347,7,FALSE)</f>
        <v>770690.59697564819</v>
      </c>
      <c r="M321" s="5">
        <f>VLOOKUP(A321,'Detail SFPR'!$A$5:$H$347,8,FALSE)</f>
        <v>407921.16328922333</v>
      </c>
      <c r="N321" s="5">
        <f>VLOOKUP(A321,'Detail SFPR'!$A$5:$I$347,9,FALSE)</f>
        <v>0</v>
      </c>
      <c r="O321" s="5">
        <f t="shared" si="95"/>
        <v>1423086.4702538238</v>
      </c>
      <c r="P321" s="5">
        <f t="shared" si="96"/>
        <v>133822.464122</v>
      </c>
      <c r="Q321" s="5">
        <f t="shared" si="97"/>
        <v>200077.60803066465</v>
      </c>
      <c r="R321" s="5">
        <f t="shared" si="98"/>
        <v>9155.0732569252013</v>
      </c>
      <c r="S321" s="5">
        <f t="shared" si="99"/>
        <v>0</v>
      </c>
      <c r="T321" s="5">
        <f t="shared" si="100"/>
        <v>4215545.1499999994</v>
      </c>
      <c r="U321" s="5">
        <f t="shared" si="101"/>
        <v>6864625.1194966454</v>
      </c>
      <c r="V321" s="5">
        <f t="shared" si="102"/>
        <v>1766141.6156634137</v>
      </c>
      <c r="W321" s="5">
        <f t="shared" si="85"/>
        <v>5981686.7656634133</v>
      </c>
      <c r="X321" s="5">
        <f>VLOOKUP(A321,'Detail SFPR'!$A$5:$M$347,13,FALSE)</f>
        <v>684283.92</v>
      </c>
      <c r="Y321" s="5">
        <f>VLOOKUP(A321,'Detail SFPR'!A:W,23,FALSE)</f>
        <v>435711.48334999994</v>
      </c>
      <c r="Z321" s="5">
        <f>VLOOKUP(A321,'Detail SFPR'!$A$5:$S$347,19,FALSE)</f>
        <v>0</v>
      </c>
      <c r="AA321" s="5">
        <f>VLOOKUP(A321,'Detail SFPR'!$A$5:$T$347,20,FALSE)</f>
        <v>664905.81359753374</v>
      </c>
      <c r="AB321" s="5">
        <f t="shared" si="103"/>
        <v>7766587.9826109475</v>
      </c>
      <c r="AC321" s="5">
        <v>0</v>
      </c>
      <c r="AD321" s="5">
        <v>0</v>
      </c>
      <c r="AE321" s="5">
        <f t="shared" si="86"/>
        <v>0</v>
      </c>
      <c r="AF321" s="5">
        <f t="shared" si="87"/>
        <v>7766587.9826109475</v>
      </c>
      <c r="AG321" s="5">
        <f t="shared" si="88"/>
        <v>4738088.5402538236</v>
      </c>
      <c r="AH321">
        <v>0</v>
      </c>
      <c r="AI321" s="5">
        <f t="shared" si="89"/>
        <v>4738088.5402538236</v>
      </c>
      <c r="AJ321" s="5">
        <f t="shared" si="90"/>
        <v>169587.114122</v>
      </c>
      <c r="AK321" s="5">
        <f t="shared" si="91"/>
        <v>670666.79803066468</v>
      </c>
      <c r="AL321" s="5">
        <f t="shared" si="92"/>
        <v>403344.3132569252</v>
      </c>
      <c r="AM321" s="5">
        <f t="shared" si="93"/>
        <v>0</v>
      </c>
      <c r="AN321" s="5">
        <f t="shared" si="94"/>
        <v>5981686.7656634133</v>
      </c>
      <c r="AO321" s="5">
        <f>VLOOKUP(A321,'Base Cost'!$A$5:$AF$348,32,FALSE)</f>
        <v>243552.25055927318</v>
      </c>
    </row>
    <row r="322" spans="1:41" x14ac:dyDescent="0.25">
      <c r="A322" t="s">
        <v>720</v>
      </c>
      <c r="B322" t="s">
        <v>721</v>
      </c>
      <c r="C322" t="s">
        <v>68</v>
      </c>
      <c r="D322" s="12" t="s">
        <v>1842</v>
      </c>
      <c r="E322" s="5">
        <v>70443471.719999999</v>
      </c>
      <c r="F322" s="5">
        <v>15723475.060000001</v>
      </c>
      <c r="G322" s="5">
        <v>0</v>
      </c>
      <c r="H322" s="5">
        <v>0</v>
      </c>
      <c r="I322" s="5">
        <v>467667.02</v>
      </c>
      <c r="J322" s="5">
        <f>VLOOKUP(A322,'Detail SFPR'!$A$5:$E$347,5,FALSE)</f>
        <v>108192199.09315832</v>
      </c>
      <c r="K322" s="5">
        <f>VLOOKUP(A322,'Detail SFPR'!$A$5:$F$347,6,FALSE)</f>
        <v>23130498.227415122</v>
      </c>
      <c r="L322" s="5">
        <f>VLOOKUP(A322,'Detail SFPR'!$A$5:$G$347,7,FALSE)</f>
        <v>0</v>
      </c>
      <c r="M322" s="5">
        <f>VLOOKUP(A322,'Detail SFPR'!$A$5:$H$347,8,FALSE)</f>
        <v>194787.58415104082</v>
      </c>
      <c r="N322" s="5">
        <f>VLOOKUP(A322,'Detail SFPR'!$A$5:$I$347,9,FALSE)</f>
        <v>2470555.8371896106</v>
      </c>
      <c r="O322" s="5">
        <f t="shared" si="95"/>
        <v>25167076.53968465</v>
      </c>
      <c r="P322" s="5">
        <f t="shared" si="96"/>
        <v>4938262.3457156615</v>
      </c>
      <c r="Q322" s="5">
        <f t="shared" si="97"/>
        <v>0</v>
      </c>
      <c r="R322" s="5">
        <f t="shared" si="98"/>
        <v>129864.88235349891</v>
      </c>
      <c r="S322" s="5">
        <f t="shared" si="99"/>
        <v>1335325.9744203133</v>
      </c>
      <c r="T322" s="5">
        <f t="shared" si="100"/>
        <v>86634613.799999997</v>
      </c>
      <c r="U322" s="5">
        <f t="shared" si="101"/>
        <v>133988040.74191411</v>
      </c>
      <c r="V322" s="5">
        <f t="shared" si="102"/>
        <v>31570529.742174122</v>
      </c>
      <c r="W322" s="5">
        <f t="shared" si="85"/>
        <v>118205143.54217412</v>
      </c>
      <c r="X322" s="5">
        <f>VLOOKUP(A322,'Detail SFPR'!$A$5:$M$347,13,FALSE)</f>
        <v>0</v>
      </c>
      <c r="Y322" s="5">
        <f>VLOOKUP(A322,'Detail SFPR'!A:W,23,FALSE)</f>
        <v>0</v>
      </c>
      <c r="Z322" s="5">
        <f>VLOOKUP(A322,'Detail SFPR'!$A$5:$S$347,19,FALSE)</f>
        <v>0</v>
      </c>
      <c r="AA322" s="5">
        <f>VLOOKUP(A322,'Detail SFPR'!$A$5:$T$347,20,FALSE)</f>
        <v>337205.45443621156</v>
      </c>
      <c r="AB322" s="5">
        <f t="shared" si="103"/>
        <v>118542348.99661033</v>
      </c>
      <c r="AC322" s="5">
        <v>0</v>
      </c>
      <c r="AD322" s="5">
        <v>0</v>
      </c>
      <c r="AE322" s="5">
        <f t="shared" si="86"/>
        <v>0</v>
      </c>
      <c r="AF322" s="5">
        <f t="shared" si="87"/>
        <v>118542348.99661033</v>
      </c>
      <c r="AG322" s="5">
        <f t="shared" si="88"/>
        <v>95610548.259684652</v>
      </c>
      <c r="AH322">
        <v>0</v>
      </c>
      <c r="AI322" s="5">
        <f t="shared" si="89"/>
        <v>95610548.259684652</v>
      </c>
      <c r="AJ322" s="5">
        <f t="shared" si="90"/>
        <v>20661737.405715663</v>
      </c>
      <c r="AK322" s="5">
        <f t="shared" si="91"/>
        <v>0</v>
      </c>
      <c r="AL322" s="5">
        <f t="shared" si="92"/>
        <v>129864.88235349891</v>
      </c>
      <c r="AM322" s="5">
        <f t="shared" si="93"/>
        <v>1802992.9944203133</v>
      </c>
      <c r="AN322" s="5">
        <f t="shared" si="94"/>
        <v>118205143.54217413</v>
      </c>
      <c r="AO322" s="5">
        <f>VLOOKUP(A322,'Base Cost'!$A$5:$AF$348,32,FALSE)</f>
        <v>5021713.6025658846</v>
      </c>
    </row>
    <row r="323" spans="1:41" x14ac:dyDescent="0.25">
      <c r="A323" t="s">
        <v>722</v>
      </c>
      <c r="B323" t="s">
        <v>723</v>
      </c>
      <c r="C323" t="s">
        <v>80</v>
      </c>
      <c r="D323" s="12" t="s">
        <v>1088</v>
      </c>
      <c r="E323" s="5">
        <v>1716556.67</v>
      </c>
      <c r="F323" s="5">
        <v>233488.25</v>
      </c>
      <c r="G323" s="5">
        <v>272940.43</v>
      </c>
      <c r="H323" s="5">
        <v>7986.34</v>
      </c>
      <c r="I323" s="5">
        <v>0</v>
      </c>
      <c r="J323" s="5">
        <f>VLOOKUP(A323,'Detail SFPR'!$A$5:$E$347,5,FALSE)</f>
        <v>2211430.3943377091</v>
      </c>
      <c r="K323" s="5">
        <f>VLOOKUP(A323,'Detail SFPR'!$A$5:$F$347,6,FALSE)</f>
        <v>359602.17</v>
      </c>
      <c r="L323" s="5">
        <f>VLOOKUP(A323,'Detail SFPR'!$A$5:$G$347,7,FALSE)</f>
        <v>314911.25791666674</v>
      </c>
      <c r="M323" s="5">
        <f>VLOOKUP(A323,'Detail SFPR'!$A$5:$H$347,8,FALSE)</f>
        <v>7268.7024315470244</v>
      </c>
      <c r="N323" s="5">
        <f>VLOOKUP(A323,'Detail SFPR'!$A$5:$I$347,9,FALSE)</f>
        <v>16284.471076312704</v>
      </c>
      <c r="O323" s="5">
        <f t="shared" si="95"/>
        <v>329932.31201595068</v>
      </c>
      <c r="P323" s="5">
        <f t="shared" si="96"/>
        <v>84080.150463999991</v>
      </c>
      <c r="Q323" s="5">
        <f t="shared" si="97"/>
        <v>27981.950972041719</v>
      </c>
      <c r="R323" s="5">
        <f t="shared" si="98"/>
        <v>-478.44896688759889</v>
      </c>
      <c r="S323" s="5">
        <f t="shared" si="99"/>
        <v>10856.856866577678</v>
      </c>
      <c r="T323" s="5">
        <f t="shared" si="100"/>
        <v>2230971.69</v>
      </c>
      <c r="U323" s="5">
        <f t="shared" si="101"/>
        <v>2909496.995762235</v>
      </c>
      <c r="V323" s="5">
        <f t="shared" si="102"/>
        <v>452372.82135168248</v>
      </c>
      <c r="W323" s="5">
        <f t="shared" si="85"/>
        <v>2683344.5113516822</v>
      </c>
      <c r="X323" s="5">
        <f>VLOOKUP(A323,'Detail SFPR'!$A$5:$M$347,13,FALSE)</f>
        <v>0</v>
      </c>
      <c r="Y323" s="5">
        <f>VLOOKUP(A323,'Detail SFPR'!A:W,23,FALSE)</f>
        <v>174619.03875000001</v>
      </c>
      <c r="Z323" s="5">
        <f>VLOOKUP(A323,'Detail SFPR'!$A$5:$S$347,19,FALSE)</f>
        <v>0</v>
      </c>
      <c r="AA323" s="5">
        <f>VLOOKUP(A323,'Detail SFPR'!$A$5:$T$347,20,FALSE)</f>
        <v>266472.69687960594</v>
      </c>
      <c r="AB323" s="5">
        <f t="shared" si="103"/>
        <v>3124436.2469812878</v>
      </c>
      <c r="AC323" s="5">
        <v>0</v>
      </c>
      <c r="AD323" s="5">
        <v>0</v>
      </c>
      <c r="AE323" s="5">
        <f t="shared" si="86"/>
        <v>0</v>
      </c>
      <c r="AF323" s="5">
        <f t="shared" si="87"/>
        <v>3124436.2469812878</v>
      </c>
      <c r="AG323" s="5">
        <f t="shared" si="88"/>
        <v>2046488.9820159506</v>
      </c>
      <c r="AH323">
        <v>0</v>
      </c>
      <c r="AI323" s="5">
        <f t="shared" si="89"/>
        <v>2046488.9820159506</v>
      </c>
      <c r="AJ323" s="5">
        <f t="shared" si="90"/>
        <v>317568.40046400001</v>
      </c>
      <c r="AK323" s="5">
        <f t="shared" si="91"/>
        <v>300922.38097204169</v>
      </c>
      <c r="AL323" s="5">
        <f t="shared" si="92"/>
        <v>7507.8910331124016</v>
      </c>
      <c r="AM323" s="5">
        <f t="shared" si="93"/>
        <v>10856.856866577678</v>
      </c>
      <c r="AN323" s="5">
        <f t="shared" si="94"/>
        <v>2683344.5113516827</v>
      </c>
      <c r="AO323" s="5">
        <f>VLOOKUP(A323,'Base Cost'!$A$5:$AF$348,32,FALSE)</f>
        <v>103890.62326723273</v>
      </c>
    </row>
    <row r="324" spans="1:41" x14ac:dyDescent="0.25">
      <c r="A324" t="s">
        <v>724</v>
      </c>
      <c r="B324" t="s">
        <v>725</v>
      </c>
      <c r="C324" t="s">
        <v>93</v>
      </c>
      <c r="D324" s="12" t="s">
        <v>1088</v>
      </c>
      <c r="E324" s="5">
        <v>1846815.94</v>
      </c>
      <c r="F324" s="5">
        <v>161918.6</v>
      </c>
      <c r="G324" s="5">
        <v>254377.69</v>
      </c>
      <c r="H324" s="5">
        <v>169401.74</v>
      </c>
      <c r="I324" s="5">
        <v>0</v>
      </c>
      <c r="J324" s="5">
        <f>VLOOKUP(A324,'Detail SFPR'!$A$5:$E$347,5,FALSE)</f>
        <v>2502081.5813154485</v>
      </c>
      <c r="K324" s="5">
        <f>VLOOKUP(A324,'Detail SFPR'!$A$5:$F$347,6,FALSE)</f>
        <v>108244.26000000001</v>
      </c>
      <c r="L324" s="5">
        <f>VLOOKUP(A324,'Detail SFPR'!$A$5:$G$347,7,FALSE)</f>
        <v>360101.27327222249</v>
      </c>
      <c r="M324" s="5">
        <f>VLOOKUP(A324,'Detail SFPR'!$A$5:$H$347,8,FALSE)</f>
        <v>204936.01575031219</v>
      </c>
      <c r="N324" s="5">
        <f>VLOOKUP(A324,'Detail SFPR'!$A$5:$I$347,9,FALSE)</f>
        <v>0</v>
      </c>
      <c r="O324" s="5">
        <f t="shared" si="95"/>
        <v>436865.60306500952</v>
      </c>
      <c r="P324" s="5">
        <f t="shared" si="96"/>
        <v>-35784.682477999995</v>
      </c>
      <c r="Q324" s="5">
        <f t="shared" si="97"/>
        <v>70485.912967590732</v>
      </c>
      <c r="R324" s="5">
        <f t="shared" si="98"/>
        <v>23690.70164273314</v>
      </c>
      <c r="S324" s="5">
        <f t="shared" si="99"/>
        <v>0</v>
      </c>
      <c r="T324" s="5">
        <f t="shared" si="100"/>
        <v>2432513.9699999997</v>
      </c>
      <c r="U324" s="5">
        <f t="shared" si="101"/>
        <v>3175363.1303379829</v>
      </c>
      <c r="V324" s="5">
        <f t="shared" si="102"/>
        <v>495257.53519733337</v>
      </c>
      <c r="W324" s="5">
        <f t="shared" ref="W324:W335" si="104">MIN(U324,(T324+V324))</f>
        <v>2927771.5051973332</v>
      </c>
      <c r="X324" s="5">
        <f>VLOOKUP(A324,'Detail SFPR'!$A$5:$M$347,13,FALSE)</f>
        <v>0</v>
      </c>
      <c r="Y324" s="5">
        <f>VLOOKUP(A324,'Detail SFPR'!A:W,23,FALSE)</f>
        <v>199677.00934999998</v>
      </c>
      <c r="Z324" s="5">
        <f>VLOOKUP(A324,'Detail SFPR'!$A$5:$S$347,19,FALSE)</f>
        <v>0</v>
      </c>
      <c r="AA324" s="5">
        <f>VLOOKUP(A324,'Detail SFPR'!$A$5:$T$347,20,FALSE)</f>
        <v>304711.7402961239</v>
      </c>
      <c r="AB324" s="5">
        <f t="shared" si="103"/>
        <v>3432160.2548434571</v>
      </c>
      <c r="AC324" s="5">
        <v>0</v>
      </c>
      <c r="AD324" s="5">
        <v>0</v>
      </c>
      <c r="AE324" s="5">
        <f t="shared" ref="AE324:AE347" si="105">AC324+AD324</f>
        <v>0</v>
      </c>
      <c r="AF324" s="5">
        <f t="shared" ref="AF324:AF347" si="106">AB324+AE324</f>
        <v>3432160.2548434571</v>
      </c>
      <c r="AG324" s="5">
        <f t="shared" ref="AG324:AG347" si="107">IF(U324&lt;(T324+V324),J324,(E324+O324))</f>
        <v>2283681.5430650096</v>
      </c>
      <c r="AH324">
        <v>0</v>
      </c>
      <c r="AI324" s="5">
        <f t="shared" ref="AI324:AI347" si="108">IF(U324&lt;(T324+V324),J324,(E324+O324))</f>
        <v>2283681.5430650096</v>
      </c>
      <c r="AJ324" s="5">
        <f t="shared" ref="AJ324:AJ347" si="109">IF(U324&lt;(T324+V324),K324,(F324+P324))</f>
        <v>126133.917522</v>
      </c>
      <c r="AK324" s="5">
        <f t="shared" ref="AK324:AK347" si="110">IF(U324&lt;(T324+V324),L324,(G324+Q324))</f>
        <v>324863.60296759073</v>
      </c>
      <c r="AL324" s="5">
        <f t="shared" ref="AL324:AL347" si="111">IF(U324&lt;(T324+V324),M324,(H324+R324))</f>
        <v>193092.44164273312</v>
      </c>
      <c r="AM324" s="5">
        <f t="shared" ref="AM324:AM347" si="112">IF(U324&lt;(T324+V324),N324,(I324+S324))</f>
        <v>0</v>
      </c>
      <c r="AN324" s="5">
        <f t="shared" ref="AN324:AN347" si="113">AI324+AJ324+AK324+AL324+AM324</f>
        <v>2927771.5051973336</v>
      </c>
      <c r="AO324" s="5">
        <f>VLOOKUP(A324,'Base Cost'!$A$5:$AF$348,32,FALSE)</f>
        <v>117168.47069785488</v>
      </c>
    </row>
    <row r="325" spans="1:41" x14ac:dyDescent="0.25">
      <c r="A325" t="s">
        <v>726</v>
      </c>
      <c r="B325" t="s">
        <v>727</v>
      </c>
      <c r="C325" t="s">
        <v>93</v>
      </c>
      <c r="D325" s="12" t="s">
        <v>1088</v>
      </c>
      <c r="E325" s="5">
        <v>4694113.55</v>
      </c>
      <c r="F325" s="5">
        <v>313012.46999999997</v>
      </c>
      <c r="G325" s="5">
        <v>588742.92000000004</v>
      </c>
      <c r="H325" s="5">
        <v>231450.11</v>
      </c>
      <c r="I325" s="5">
        <v>0</v>
      </c>
      <c r="J325" s="5">
        <f>VLOOKUP(A325,'Detail SFPR'!$A$5:$E$347,5,FALSE)</f>
        <v>5552096.904816499</v>
      </c>
      <c r="K325" s="5">
        <f>VLOOKUP(A325,'Detail SFPR'!$A$5:$F$347,6,FALSE)</f>
        <v>284200.45</v>
      </c>
      <c r="L325" s="5">
        <f>VLOOKUP(A325,'Detail SFPR'!$A$5:$G$347,7,FALSE)</f>
        <v>796679.22756438528</v>
      </c>
      <c r="M325" s="5">
        <f>VLOOKUP(A325,'Detail SFPR'!$A$5:$H$347,8,FALSE)</f>
        <v>301326.19604784279</v>
      </c>
      <c r="N325" s="5">
        <f>VLOOKUP(A325,'Detail SFPR'!$A$5:$I$347,9,FALSE)</f>
        <v>0</v>
      </c>
      <c r="O325" s="5">
        <f t="shared" ref="O325:O335" si="114">(J325-E325)*$O$3</f>
        <v>572017.50265615992</v>
      </c>
      <c r="P325" s="5">
        <f t="shared" ref="P325:P347" si="115">(K325-F325)*$O$3</f>
        <v>-19208.973733999974</v>
      </c>
      <c r="Q325" s="5">
        <f t="shared" ref="Q325:Q347" si="116">(L325-G325)*$O$3</f>
        <v>138631.13625317562</v>
      </c>
      <c r="R325" s="5">
        <f t="shared" ref="R325:R347" si="117">(M325-H325)*$O$3</f>
        <v>46586.386568096794</v>
      </c>
      <c r="S325" s="5">
        <f t="shared" ref="S325:S347" si="118">(N325-I325)*$O$3</f>
        <v>0</v>
      </c>
      <c r="T325" s="5">
        <f t="shared" ref="T325:T347" si="119">E325+F325+G325+H325+I325</f>
        <v>5827319.0499999998</v>
      </c>
      <c r="U325" s="5">
        <f t="shared" ref="U325:U347" si="120">J325+K325+L325+M325+N325</f>
        <v>6934302.7784287268</v>
      </c>
      <c r="V325" s="5">
        <f t="shared" ref="V325:V335" si="121">O325+P325+Q325+R325+S325</f>
        <v>738026.0517434323</v>
      </c>
      <c r="W325" s="5">
        <f t="shared" si="104"/>
        <v>6565345.1017434318</v>
      </c>
      <c r="X325" s="5">
        <f>VLOOKUP(A325,'Detail SFPR'!$A$5:$M$347,13,FALSE)</f>
        <v>0</v>
      </c>
      <c r="Y325" s="5">
        <f>VLOOKUP(A325,'Detail SFPR'!A:W,23,FALSE)</f>
        <v>440912.49475000001</v>
      </c>
      <c r="Z325" s="5">
        <f>VLOOKUP(A325,'Detail SFPR'!$A$5:$S$347,19,FALSE)</f>
        <v>0</v>
      </c>
      <c r="AA325" s="5">
        <f>VLOOKUP(A325,'Detail SFPR'!$A$5:$T$347,20,FALSE)</f>
        <v>672842.67743655539</v>
      </c>
      <c r="AB325" s="5">
        <f t="shared" ref="AB325:AB347" si="122">W325+X325+Z325+AA325+Y325</f>
        <v>7679100.2739299871</v>
      </c>
      <c r="AC325" s="5">
        <v>0</v>
      </c>
      <c r="AD325" s="5">
        <v>0</v>
      </c>
      <c r="AE325" s="5">
        <f t="shared" si="105"/>
        <v>0</v>
      </c>
      <c r="AF325" s="5">
        <f t="shared" si="106"/>
        <v>7679100.2739299871</v>
      </c>
      <c r="AG325" s="5">
        <f t="shared" si="107"/>
        <v>5266131.0526561597</v>
      </c>
      <c r="AH325">
        <v>0</v>
      </c>
      <c r="AI325" s="5">
        <f t="shared" si="108"/>
        <v>5266131.0526561597</v>
      </c>
      <c r="AJ325" s="5">
        <f t="shared" si="109"/>
        <v>293803.49626599997</v>
      </c>
      <c r="AK325" s="5">
        <f t="shared" si="110"/>
        <v>727374.05625317572</v>
      </c>
      <c r="AL325" s="5">
        <f t="shared" si="111"/>
        <v>278036.4965680968</v>
      </c>
      <c r="AM325" s="5">
        <f t="shared" si="112"/>
        <v>0</v>
      </c>
      <c r="AN325" s="5">
        <f t="shared" si="113"/>
        <v>6565345.1017434318</v>
      </c>
      <c r="AO325" s="5">
        <f>VLOOKUP(A325,'Base Cost'!$A$5:$AF$348,32,FALSE)</f>
        <v>268865.85596299631</v>
      </c>
    </row>
    <row r="326" spans="1:41" x14ac:dyDescent="0.25">
      <c r="A326" t="s">
        <v>728</v>
      </c>
      <c r="B326" t="s">
        <v>2037</v>
      </c>
      <c r="C326" t="s">
        <v>72</v>
      </c>
      <c r="D326" s="12" t="s">
        <v>1088</v>
      </c>
      <c r="E326" s="5">
        <v>2090665.64</v>
      </c>
      <c r="F326" s="5">
        <v>300715.15999999997</v>
      </c>
      <c r="G326" s="5">
        <v>277046.21000000002</v>
      </c>
      <c r="H326" s="5">
        <v>0</v>
      </c>
      <c r="I326" s="5">
        <v>0</v>
      </c>
      <c r="J326" s="5">
        <f>VLOOKUP(A326,'Detail SFPR'!$A$5:$E$347,5,FALSE)</f>
        <v>2882518.4094009465</v>
      </c>
      <c r="K326" s="5">
        <f>VLOOKUP(A326,'Detail SFPR'!$A$5:$F$347,6,FALSE)</f>
        <v>373837.64</v>
      </c>
      <c r="L326" s="5">
        <f>VLOOKUP(A326,'Detail SFPR'!$A$5:$G$347,7,FALSE)</f>
        <v>408759.06660850084</v>
      </c>
      <c r="M326" s="5">
        <f>VLOOKUP(A326,'Detail SFPR'!$A$5:$H$347,8,FALSE)</f>
        <v>1768.210655926559</v>
      </c>
      <c r="N326" s="5">
        <f>VLOOKUP(A326,'Detail SFPR'!$A$5:$I$347,9,FALSE)</f>
        <v>0</v>
      </c>
      <c r="O326" s="5">
        <f t="shared" si="114"/>
        <v>527928.24135961104</v>
      </c>
      <c r="P326" s="5">
        <f t="shared" si="115"/>
        <v>48750.757416000022</v>
      </c>
      <c r="Q326" s="5">
        <f t="shared" si="116"/>
        <v>87812.961500887497</v>
      </c>
      <c r="R326" s="5">
        <f t="shared" si="117"/>
        <v>1178.8660443062367</v>
      </c>
      <c r="S326" s="5">
        <f t="shared" si="118"/>
        <v>0</v>
      </c>
      <c r="T326" s="5">
        <f t="shared" si="119"/>
        <v>2668427.0099999998</v>
      </c>
      <c r="U326" s="5">
        <f t="shared" si="120"/>
        <v>3666883.326665374</v>
      </c>
      <c r="V326" s="5">
        <f t="shared" si="121"/>
        <v>665670.82632080477</v>
      </c>
      <c r="W326" s="5">
        <f t="shared" si="104"/>
        <v>3334097.8363208044</v>
      </c>
      <c r="X326" s="5">
        <f>VLOOKUP(A326,'Detail SFPR'!$A$5:$M$347,13,FALSE)</f>
        <v>0</v>
      </c>
      <c r="Y326" s="5">
        <f>VLOOKUP(A326,'Detail SFPR'!A:W,23,FALSE)</f>
        <v>228602.33175000001</v>
      </c>
      <c r="Z326" s="5">
        <f>VLOOKUP(A326,'Detail SFPR'!$A$5:$S$347,19,FALSE)</f>
        <v>0</v>
      </c>
      <c r="AA326" s="5">
        <f>VLOOKUP(A326,'Detail SFPR'!$A$5:$T$347,20,FALSE)</f>
        <v>348852.45211778994</v>
      </c>
      <c r="AB326" s="5">
        <f t="shared" si="122"/>
        <v>3911552.6201885943</v>
      </c>
      <c r="AC326" s="5">
        <v>0</v>
      </c>
      <c r="AD326" s="5">
        <v>0</v>
      </c>
      <c r="AE326" s="5">
        <f t="shared" si="105"/>
        <v>0</v>
      </c>
      <c r="AF326" s="5">
        <f t="shared" si="106"/>
        <v>3911552.6201885943</v>
      </c>
      <c r="AG326" s="5">
        <f t="shared" si="107"/>
        <v>2618593.8813596107</v>
      </c>
      <c r="AH326">
        <v>0</v>
      </c>
      <c r="AI326" s="5">
        <f t="shared" si="108"/>
        <v>2618593.8813596107</v>
      </c>
      <c r="AJ326" s="5">
        <f t="shared" si="109"/>
        <v>349465.91741599998</v>
      </c>
      <c r="AK326" s="5">
        <f t="shared" si="110"/>
        <v>364859.17150088749</v>
      </c>
      <c r="AL326" s="5">
        <f t="shared" si="111"/>
        <v>1178.8660443062367</v>
      </c>
      <c r="AM326" s="5">
        <f t="shared" si="112"/>
        <v>0</v>
      </c>
      <c r="AN326" s="5">
        <f t="shared" si="113"/>
        <v>3334097.8363208044</v>
      </c>
      <c r="AO326" s="5">
        <f>VLOOKUP(A326,'Base Cost'!$A$5:$AF$348,32,FALSE)</f>
        <v>133513.54802166548</v>
      </c>
    </row>
    <row r="327" spans="1:41" x14ac:dyDescent="0.25">
      <c r="A327" t="s">
        <v>730</v>
      </c>
      <c r="B327" t="s">
        <v>2038</v>
      </c>
      <c r="C327" t="s">
        <v>193</v>
      </c>
      <c r="D327" s="12" t="s">
        <v>1088</v>
      </c>
      <c r="E327" s="5">
        <v>1687234.99</v>
      </c>
      <c r="F327" s="5">
        <v>286527.23</v>
      </c>
      <c r="G327" s="5">
        <v>240507.88</v>
      </c>
      <c r="H327" s="5">
        <v>72319.61</v>
      </c>
      <c r="I327" s="5">
        <v>0</v>
      </c>
      <c r="J327" s="5">
        <f>VLOOKUP(A327,'Detail SFPR'!$A$5:$E$347,5,FALSE)</f>
        <v>2535149.2000033269</v>
      </c>
      <c r="K327" s="5">
        <f>VLOOKUP(A327,'Detail SFPR'!$A$5:$F$347,6,FALSE)</f>
        <v>405967.54</v>
      </c>
      <c r="L327" s="5">
        <f>VLOOKUP(A327,'Detail SFPR'!$A$5:$G$347,7,FALSE)</f>
        <v>359215.77636182815</v>
      </c>
      <c r="M327" s="5">
        <f>VLOOKUP(A327,'Detail SFPR'!$A$5:$H$347,8,FALSE)</f>
        <v>180461.2655015807</v>
      </c>
      <c r="N327" s="5">
        <f>VLOOKUP(A327,'Detail SFPR'!$A$5:$I$347,9,FALSE)</f>
        <v>0</v>
      </c>
      <c r="O327" s="5">
        <f t="shared" si="114"/>
        <v>565304.40380921797</v>
      </c>
      <c r="P327" s="5">
        <f t="shared" si="115"/>
        <v>79630.854676999996</v>
      </c>
      <c r="Q327" s="5">
        <f t="shared" si="116"/>
        <v>79142.554504430824</v>
      </c>
      <c r="R327" s="5">
        <f t="shared" si="117"/>
        <v>72098.041722903843</v>
      </c>
      <c r="S327" s="5">
        <f t="shared" si="118"/>
        <v>0</v>
      </c>
      <c r="T327" s="5">
        <f t="shared" si="119"/>
        <v>2286589.71</v>
      </c>
      <c r="U327" s="5">
        <f t="shared" si="120"/>
        <v>3480793.7818667358</v>
      </c>
      <c r="V327" s="5">
        <f t="shared" si="121"/>
        <v>796175.85471355263</v>
      </c>
      <c r="W327" s="5">
        <f t="shared" si="104"/>
        <v>3082765.5647135526</v>
      </c>
      <c r="X327" s="5">
        <f>VLOOKUP(A327,'Detail SFPR'!$A$5:$M$347,13,FALSE)</f>
        <v>0</v>
      </c>
      <c r="Y327" s="5">
        <f>VLOOKUP(A327,'Detail SFPR'!A:W,23,FALSE)</f>
        <v>201129.70409999997</v>
      </c>
      <c r="Z327" s="5">
        <f>VLOOKUP(A327,'Detail SFPR'!$A$5:$S$347,19,FALSE)</f>
        <v>0</v>
      </c>
      <c r="AA327" s="5">
        <f>VLOOKUP(A327,'Detail SFPR'!$A$5:$T$347,20,FALSE)</f>
        <v>306928.58612545842</v>
      </c>
      <c r="AB327" s="5">
        <f t="shared" si="122"/>
        <v>3590823.8549390109</v>
      </c>
      <c r="AC327" s="5">
        <v>0</v>
      </c>
      <c r="AD327" s="5">
        <v>0</v>
      </c>
      <c r="AE327" s="5">
        <f t="shared" si="105"/>
        <v>0</v>
      </c>
      <c r="AF327" s="5">
        <f t="shared" si="106"/>
        <v>3590823.8549390109</v>
      </c>
      <c r="AG327" s="5">
        <f t="shared" si="107"/>
        <v>2252539.393809218</v>
      </c>
      <c r="AH327">
        <v>0</v>
      </c>
      <c r="AI327" s="5">
        <f t="shared" si="108"/>
        <v>2252539.393809218</v>
      </c>
      <c r="AJ327" s="5">
        <f t="shared" si="109"/>
        <v>366158.08467699995</v>
      </c>
      <c r="AK327" s="5">
        <f t="shared" si="110"/>
        <v>319650.43450443086</v>
      </c>
      <c r="AL327" s="5">
        <f t="shared" si="111"/>
        <v>144417.65172290383</v>
      </c>
      <c r="AM327" s="5">
        <f t="shared" si="112"/>
        <v>0</v>
      </c>
      <c r="AN327" s="5">
        <f t="shared" si="113"/>
        <v>3082765.5647135526</v>
      </c>
      <c r="AO327" s="5">
        <f>VLOOKUP(A327,'Base Cost'!$A$5:$AF$348,32,FALSE)</f>
        <v>114893.03660188368</v>
      </c>
    </row>
    <row r="328" spans="1:41" x14ac:dyDescent="0.25">
      <c r="A328" t="s">
        <v>732</v>
      </c>
      <c r="B328" t="s">
        <v>2039</v>
      </c>
      <c r="C328" t="s">
        <v>68</v>
      </c>
      <c r="D328" s="12" t="s">
        <v>1088</v>
      </c>
      <c r="E328" s="5">
        <v>320801.34999999998</v>
      </c>
      <c r="F328" s="5">
        <v>1212240.47</v>
      </c>
      <c r="G328" s="5">
        <v>12814.88</v>
      </c>
      <c r="H328" s="5">
        <v>0</v>
      </c>
      <c r="I328" s="5">
        <v>0</v>
      </c>
      <c r="J328" s="5">
        <f>VLOOKUP(A328,'Detail SFPR'!$A$5:$E$347,5,FALSE)</f>
        <v>405846.75059070752</v>
      </c>
      <c r="K328" s="5">
        <f>VLOOKUP(A328,'Detail SFPR'!$A$5:$F$347,6,FALSE)</f>
        <v>1579541.0599999998</v>
      </c>
      <c r="L328" s="5">
        <f>VLOOKUP(A328,'Detail SFPR'!$A$5:$G$347,7,FALSE)</f>
        <v>25460.214171558498</v>
      </c>
      <c r="M328" s="5">
        <f>VLOOKUP(A328,'Detail SFPR'!$A$5:$H$347,8,FALSE)</f>
        <v>0</v>
      </c>
      <c r="N328" s="5">
        <f>VLOOKUP(A328,'Detail SFPR'!$A$5:$I$347,9,FALSE)</f>
        <v>0</v>
      </c>
      <c r="O328" s="5">
        <f t="shared" si="114"/>
        <v>56699.768573824716</v>
      </c>
      <c r="P328" s="5">
        <f t="shared" si="115"/>
        <v>244879.30335299988</v>
      </c>
      <c r="Q328" s="5">
        <f t="shared" si="116"/>
        <v>8430.6442921780508</v>
      </c>
      <c r="R328" s="5">
        <f t="shared" si="117"/>
        <v>0</v>
      </c>
      <c r="S328" s="5">
        <f t="shared" si="118"/>
        <v>0</v>
      </c>
      <c r="T328" s="5">
        <f t="shared" si="119"/>
        <v>1545856.6999999997</v>
      </c>
      <c r="U328" s="5">
        <f t="shared" si="120"/>
        <v>2010848.0247622656</v>
      </c>
      <c r="V328" s="5">
        <f t="shared" si="121"/>
        <v>310009.71621900261</v>
      </c>
      <c r="W328" s="5">
        <f t="shared" si="104"/>
        <v>1855866.4162190023</v>
      </c>
      <c r="X328" s="5">
        <f>VLOOKUP(A328,'Detail SFPR'!$A$5:$M$347,13,FALSE)</f>
        <v>51379.68</v>
      </c>
      <c r="Y328" s="5">
        <f>VLOOKUP(A328,'Detail SFPR'!A:W,23,FALSE)</f>
        <v>33846.510750000001</v>
      </c>
      <c r="Z328" s="5">
        <f>VLOOKUP(A328,'Detail SFPR'!$A$5:$S$347,19,FALSE)</f>
        <v>0</v>
      </c>
      <c r="AA328" s="5">
        <f>VLOOKUP(A328,'Detail SFPR'!$A$5:$T$347,20,FALSE)</f>
        <v>51650.559206374484</v>
      </c>
      <c r="AB328" s="5">
        <f t="shared" si="122"/>
        <v>1992743.1661753766</v>
      </c>
      <c r="AC328" s="5">
        <v>0</v>
      </c>
      <c r="AD328" s="5">
        <v>0</v>
      </c>
      <c r="AE328" s="5">
        <f t="shared" si="105"/>
        <v>0</v>
      </c>
      <c r="AF328" s="5">
        <f t="shared" si="106"/>
        <v>1992743.1661753766</v>
      </c>
      <c r="AG328" s="5">
        <f t="shared" si="107"/>
        <v>377501.1185738247</v>
      </c>
      <c r="AH328">
        <v>0</v>
      </c>
      <c r="AI328" s="5">
        <f t="shared" si="108"/>
        <v>377501.1185738247</v>
      </c>
      <c r="AJ328" s="5">
        <f t="shared" si="109"/>
        <v>1457119.7733529999</v>
      </c>
      <c r="AK328" s="5">
        <f t="shared" si="110"/>
        <v>21245.524292178052</v>
      </c>
      <c r="AL328" s="5">
        <f t="shared" si="111"/>
        <v>0</v>
      </c>
      <c r="AM328" s="5">
        <f t="shared" si="112"/>
        <v>0</v>
      </c>
      <c r="AN328" s="5">
        <f t="shared" si="113"/>
        <v>1855866.4162190026</v>
      </c>
      <c r="AO328" s="5">
        <f>VLOOKUP(A328,'Base Cost'!$A$5:$AF$348,32,FALSE)</f>
        <v>20240.381568455625</v>
      </c>
    </row>
    <row r="329" spans="1:41" x14ac:dyDescent="0.25">
      <c r="A329" t="s">
        <v>734</v>
      </c>
      <c r="B329" t="s">
        <v>735</v>
      </c>
      <c r="C329" t="s">
        <v>555</v>
      </c>
      <c r="D329" s="12" t="s">
        <v>1842</v>
      </c>
      <c r="E329" s="5">
        <v>10229925.640000001</v>
      </c>
      <c r="F329" s="5">
        <v>1895992.55</v>
      </c>
      <c r="G329" s="5">
        <v>0</v>
      </c>
      <c r="H329" s="5">
        <v>0</v>
      </c>
      <c r="I329" s="5">
        <v>30368.21</v>
      </c>
      <c r="J329" s="5">
        <f>VLOOKUP(A329,'Detail SFPR'!$A$5:$E$347,5,FALSE)</f>
        <v>16082846.568724018</v>
      </c>
      <c r="K329" s="5">
        <f>VLOOKUP(A329,'Detail SFPR'!$A$5:$F$347,6,FALSE)</f>
        <v>3372578.3177319998</v>
      </c>
      <c r="L329" s="5">
        <f>VLOOKUP(A329,'Detail SFPR'!$A$5:$G$347,7,FALSE)</f>
        <v>0</v>
      </c>
      <c r="M329" s="5">
        <f>VLOOKUP(A329,'Detail SFPR'!$A$5:$H$347,8,FALSE)</f>
        <v>46170.008270459111</v>
      </c>
      <c r="N329" s="5">
        <f>VLOOKUP(A329,'Detail SFPR'!$A$5:$I$347,9,FALSE)</f>
        <v>18143.962297775775</v>
      </c>
      <c r="O329" s="5">
        <f t="shared" si="114"/>
        <v>3902142.3831803021</v>
      </c>
      <c r="P329" s="5">
        <f t="shared" si="115"/>
        <v>984439.73134692421</v>
      </c>
      <c r="Q329" s="5">
        <f t="shared" si="116"/>
        <v>0</v>
      </c>
      <c r="R329" s="5">
        <f t="shared" si="117"/>
        <v>30781.544513915087</v>
      </c>
      <c r="S329" s="5">
        <f t="shared" si="118"/>
        <v>-8149.9059430728894</v>
      </c>
      <c r="T329" s="5">
        <f t="shared" si="119"/>
        <v>12156286.400000002</v>
      </c>
      <c r="U329" s="5">
        <f t="shared" si="120"/>
        <v>19519738.857024249</v>
      </c>
      <c r="V329" s="5">
        <f t="shared" si="121"/>
        <v>4909213.7530980678</v>
      </c>
      <c r="W329" s="5">
        <f t="shared" si="104"/>
        <v>17065500.153098069</v>
      </c>
      <c r="X329" s="5">
        <f>VLOOKUP(A329,'Detail SFPR'!$A$5:$M$347,13,FALSE)</f>
        <v>0</v>
      </c>
      <c r="Y329" s="5">
        <f>VLOOKUP(A329,'Detail SFPR'!A:W,23,FALSE)</f>
        <v>0</v>
      </c>
      <c r="Z329" s="5">
        <f>VLOOKUP(A329,'Detail SFPR'!$A$5:$S$347,19,FALSE)</f>
        <v>0</v>
      </c>
      <c r="AA329" s="5">
        <f>VLOOKUP(A329,'Detail SFPR'!$A$5:$T$347,20,FALSE)</f>
        <v>51364.275882876835</v>
      </c>
      <c r="AB329" s="5">
        <f t="shared" si="122"/>
        <v>17116864.428980947</v>
      </c>
      <c r="AC329" s="5">
        <v>0</v>
      </c>
      <c r="AD329" s="5">
        <v>0</v>
      </c>
      <c r="AE329" s="5">
        <f t="shared" si="105"/>
        <v>0</v>
      </c>
      <c r="AF329" s="5">
        <f t="shared" si="106"/>
        <v>17116864.428980947</v>
      </c>
      <c r="AG329" s="5">
        <f t="shared" si="107"/>
        <v>14132068.023180302</v>
      </c>
      <c r="AH329">
        <v>0</v>
      </c>
      <c r="AI329" s="5">
        <f t="shared" si="108"/>
        <v>14132068.023180302</v>
      </c>
      <c r="AJ329" s="5">
        <f t="shared" si="109"/>
        <v>2880432.2813469241</v>
      </c>
      <c r="AK329" s="5">
        <f t="shared" si="110"/>
        <v>0</v>
      </c>
      <c r="AL329" s="5">
        <f t="shared" si="111"/>
        <v>30781.544513915087</v>
      </c>
      <c r="AM329" s="5">
        <f t="shared" si="112"/>
        <v>22218.304056927111</v>
      </c>
      <c r="AN329" s="5">
        <f t="shared" si="113"/>
        <v>17065500.153098069</v>
      </c>
      <c r="AO329" s="5">
        <f>VLOOKUP(A329,'Base Cost'!$A$5:$AF$348,32,FALSE)</f>
        <v>760591.48600295861</v>
      </c>
    </row>
    <row r="330" spans="1:41" x14ac:dyDescent="0.25">
      <c r="A330" t="s">
        <v>736</v>
      </c>
      <c r="B330" t="s">
        <v>737</v>
      </c>
      <c r="C330" t="s">
        <v>80</v>
      </c>
      <c r="D330" s="12" t="s">
        <v>1088</v>
      </c>
      <c r="E330" s="5">
        <v>676780.13</v>
      </c>
      <c r="F330" s="5">
        <v>92439</v>
      </c>
      <c r="G330" s="5">
        <v>103279.52</v>
      </c>
      <c r="H330" s="5">
        <v>9847</v>
      </c>
      <c r="I330" s="5">
        <v>31771.5</v>
      </c>
      <c r="J330" s="5">
        <f>VLOOKUP(A330,'Detail SFPR'!$A$5:$E$347,5,FALSE)</f>
        <v>1065053.0830906467</v>
      </c>
      <c r="K330" s="5">
        <f>VLOOKUP(A330,'Detail SFPR'!$A$5:$F$347,6,FALSE)</f>
        <v>148273.75</v>
      </c>
      <c r="L330" s="5">
        <f>VLOOKUP(A330,'Detail SFPR'!$A$5:$G$347,7,FALSE)</f>
        <v>149641.31167000957</v>
      </c>
      <c r="M330" s="5">
        <f>VLOOKUP(A330,'Detail SFPR'!$A$5:$H$347,8,FALSE)</f>
        <v>10332.828956968428</v>
      </c>
      <c r="N330" s="5">
        <f>VLOOKUP(A330,'Detail SFPR'!$A$5:$I$347,9,FALSE)</f>
        <v>18246.589925358243</v>
      </c>
      <c r="O330" s="5">
        <f t="shared" si="114"/>
        <v>258861.5778255341</v>
      </c>
      <c r="P330" s="5">
        <f t="shared" si="115"/>
        <v>37225.027824999997</v>
      </c>
      <c r="Q330" s="5">
        <f t="shared" si="116"/>
        <v>30909.406506395375</v>
      </c>
      <c r="R330" s="5">
        <f t="shared" si="117"/>
        <v>323.9021656108506</v>
      </c>
      <c r="S330" s="5">
        <f t="shared" si="118"/>
        <v>-9017.057546763659</v>
      </c>
      <c r="T330" s="5">
        <f t="shared" si="119"/>
        <v>914117.15</v>
      </c>
      <c r="U330" s="5">
        <f t="shared" si="120"/>
        <v>1391547.5636429829</v>
      </c>
      <c r="V330" s="5">
        <f t="shared" si="121"/>
        <v>318302.85677577666</v>
      </c>
      <c r="W330" s="5">
        <f t="shared" si="104"/>
        <v>1232420.0067757766</v>
      </c>
      <c r="X330" s="5">
        <f>VLOOKUP(A330,'Detail SFPR'!$A$5:$M$347,13,FALSE)</f>
        <v>0</v>
      </c>
      <c r="Y330" s="5">
        <f>VLOOKUP(A330,'Detail SFPR'!A:W,23,FALSE)</f>
        <v>83433.756899999993</v>
      </c>
      <c r="Z330" s="5">
        <f>VLOOKUP(A330,'Detail SFPR'!$A$5:$S$347,19,FALSE)</f>
        <v>0</v>
      </c>
      <c r="AA330" s="5">
        <f>VLOOKUP(A330,'Detail SFPR'!$A$5:$T$347,20,FALSE)</f>
        <v>127321.84514983439</v>
      </c>
      <c r="AB330" s="5">
        <f t="shared" si="122"/>
        <v>1443175.608825611</v>
      </c>
      <c r="AC330" s="5">
        <v>0</v>
      </c>
      <c r="AD330" s="5">
        <v>0</v>
      </c>
      <c r="AE330" s="5">
        <f t="shared" si="105"/>
        <v>0</v>
      </c>
      <c r="AF330" s="5">
        <f t="shared" si="106"/>
        <v>1443175.608825611</v>
      </c>
      <c r="AG330" s="5">
        <f t="shared" si="107"/>
        <v>935641.70782553405</v>
      </c>
      <c r="AH330">
        <v>0</v>
      </c>
      <c r="AI330" s="5">
        <f t="shared" si="108"/>
        <v>935641.70782553405</v>
      </c>
      <c r="AJ330" s="5">
        <f t="shared" si="109"/>
        <v>129664.027825</v>
      </c>
      <c r="AK330" s="5">
        <f t="shared" si="110"/>
        <v>134188.92650639539</v>
      </c>
      <c r="AL330" s="5">
        <f t="shared" si="111"/>
        <v>10170.902165610851</v>
      </c>
      <c r="AM330" s="5">
        <f t="shared" si="112"/>
        <v>22754.442453236341</v>
      </c>
      <c r="AN330" s="5">
        <f t="shared" si="113"/>
        <v>1232420.0067757766</v>
      </c>
      <c r="AO330" s="5">
        <f>VLOOKUP(A330,'Base Cost'!$A$5:$AF$348,32,FALSE)</f>
        <v>47122.545324357765</v>
      </c>
    </row>
    <row r="331" spans="1:41" x14ac:dyDescent="0.25">
      <c r="A331" t="s">
        <v>738</v>
      </c>
      <c r="B331" t="s">
        <v>2040</v>
      </c>
      <c r="C331" t="s">
        <v>98</v>
      </c>
      <c r="D331" s="12" t="s">
        <v>1842</v>
      </c>
      <c r="E331" s="5">
        <v>12028239.99</v>
      </c>
      <c r="F331" s="5">
        <v>2590407.36</v>
      </c>
      <c r="G331" s="5">
        <v>0</v>
      </c>
      <c r="H331" s="5">
        <v>0</v>
      </c>
      <c r="I331" s="5">
        <v>0</v>
      </c>
      <c r="J331" s="5">
        <f>VLOOKUP(A331,'Detail SFPR'!$A$5:$E$347,5,FALSE)</f>
        <v>53827699.726384617</v>
      </c>
      <c r="K331" s="5">
        <f>VLOOKUP(A331,'Detail SFPR'!$A$5:$F$347,6,FALSE)</f>
        <v>11665136.344512373</v>
      </c>
      <c r="L331" s="5">
        <f>VLOOKUP(A331,'Detail SFPR'!$A$5:$G$347,7,FALSE)</f>
        <v>0</v>
      </c>
      <c r="M331" s="5">
        <f>VLOOKUP(A331,'Detail SFPR'!$A$5:$H$347,8,FALSE)</f>
        <v>125296.01227246047</v>
      </c>
      <c r="N331" s="5">
        <f>VLOOKUP(A331,'Detail SFPR'!$A$5:$I$347,9,FALSE)</f>
        <v>1432554.393434365</v>
      </c>
      <c r="O331" s="5">
        <f t="shared" si="114"/>
        <v>27867699.806247622</v>
      </c>
      <c r="P331" s="5">
        <f t="shared" si="115"/>
        <v>6050121.8139743991</v>
      </c>
      <c r="Q331" s="5">
        <f t="shared" si="116"/>
        <v>0</v>
      </c>
      <c r="R331" s="5">
        <f t="shared" si="117"/>
        <v>83534.851382049397</v>
      </c>
      <c r="S331" s="5">
        <f t="shared" si="118"/>
        <v>955084.01410269109</v>
      </c>
      <c r="T331" s="5">
        <f t="shared" si="119"/>
        <v>14618647.35</v>
      </c>
      <c r="U331" s="5">
        <f t="shared" si="120"/>
        <v>67050686.476603821</v>
      </c>
      <c r="V331" s="5">
        <f t="shared" si="121"/>
        <v>34956440.485706754</v>
      </c>
      <c r="W331" s="5">
        <f t="shared" si="104"/>
        <v>49575087.835706756</v>
      </c>
      <c r="X331" s="5">
        <f>VLOOKUP(A331,'Detail SFPR'!$A$5:$M$347,13,FALSE)</f>
        <v>0</v>
      </c>
      <c r="Y331" s="5">
        <f>VLOOKUP(A331,'Detail SFPR'!A:W,23,FALSE)</f>
        <v>0</v>
      </c>
      <c r="Z331" s="5">
        <f>VLOOKUP(A331,'Detail SFPR'!$A$5:$S$347,19,FALSE)</f>
        <v>0</v>
      </c>
      <c r="AA331" s="5">
        <f>VLOOKUP(A331,'Detail SFPR'!$A$5:$T$347,20,FALSE)</f>
        <v>165607.26959668114</v>
      </c>
      <c r="AB331" s="5">
        <f t="shared" si="122"/>
        <v>49740695.105303437</v>
      </c>
      <c r="AC331" s="5">
        <v>0</v>
      </c>
      <c r="AD331" s="5">
        <v>0</v>
      </c>
      <c r="AE331" s="5">
        <f t="shared" si="105"/>
        <v>0</v>
      </c>
      <c r="AF331" s="5">
        <f t="shared" si="106"/>
        <v>49740695.105303437</v>
      </c>
      <c r="AG331" s="5">
        <f t="shared" si="107"/>
        <v>39895939.796247624</v>
      </c>
      <c r="AH331">
        <v>0</v>
      </c>
      <c r="AI331" s="5">
        <f t="shared" si="108"/>
        <v>39895939.796247624</v>
      </c>
      <c r="AJ331" s="5">
        <f t="shared" si="109"/>
        <v>8640529.1739743985</v>
      </c>
      <c r="AK331" s="5">
        <f t="shared" si="110"/>
        <v>0</v>
      </c>
      <c r="AL331" s="5">
        <f t="shared" si="111"/>
        <v>83534.851382049397</v>
      </c>
      <c r="AM331" s="5">
        <f t="shared" si="112"/>
        <v>955084.01410269109</v>
      </c>
      <c r="AN331" s="5">
        <f t="shared" si="113"/>
        <v>49575087.835706763</v>
      </c>
      <c r="AO331" s="5">
        <f>VLOOKUP(A331,'Base Cost'!$A$5:$AF$348,32,FALSE)</f>
        <v>2068472.5646822848</v>
      </c>
    </row>
    <row r="332" spans="1:41" x14ac:dyDescent="0.25">
      <c r="A332" t="s">
        <v>740</v>
      </c>
      <c r="B332" t="s">
        <v>2041</v>
      </c>
      <c r="C332" t="s">
        <v>80</v>
      </c>
      <c r="D332" s="12" t="s">
        <v>1088</v>
      </c>
      <c r="E332" s="5">
        <v>1283876.76</v>
      </c>
      <c r="F332" s="5">
        <v>126289.67</v>
      </c>
      <c r="G332" s="5">
        <v>190897.88</v>
      </c>
      <c r="H332" s="5">
        <v>51303.58</v>
      </c>
      <c r="I332" s="5">
        <v>0</v>
      </c>
      <c r="J332" s="5">
        <f>VLOOKUP(A332,'Detail SFPR'!$A$5:$E$347,5,FALSE)</f>
        <v>1210539.3987611239</v>
      </c>
      <c r="K332" s="5">
        <f>VLOOKUP(A332,'Detail SFPR'!$A$5:$F$347,6,FALSE)</f>
        <v>80835.199999999997</v>
      </c>
      <c r="L332" s="5">
        <f>VLOOKUP(A332,'Detail SFPR'!$A$5:$G$347,7,FALSE)</f>
        <v>170712.98226666666</v>
      </c>
      <c r="M332" s="5">
        <f>VLOOKUP(A332,'Detail SFPR'!$A$5:$H$347,8,FALSE)</f>
        <v>38873.330662156251</v>
      </c>
      <c r="N332" s="5">
        <f>VLOOKUP(A332,'Detail SFPR'!$A$5:$I$347,9,FALSE)</f>
        <v>0</v>
      </c>
      <c r="O332" s="5">
        <f t="shared" si="114"/>
        <v>-48894.018737958708</v>
      </c>
      <c r="P332" s="5">
        <f t="shared" si="115"/>
        <v>-30304.495148999998</v>
      </c>
      <c r="Q332" s="5">
        <f t="shared" si="116"/>
        <v>-13457.27131881334</v>
      </c>
      <c r="R332" s="5">
        <f t="shared" si="117"/>
        <v>-8287.2472335404273</v>
      </c>
      <c r="S332" s="5">
        <f t="shared" si="118"/>
        <v>0</v>
      </c>
      <c r="T332" s="5">
        <f t="shared" si="119"/>
        <v>1652367.8900000001</v>
      </c>
      <c r="U332" s="5">
        <f t="shared" si="120"/>
        <v>1500960.9116899467</v>
      </c>
      <c r="V332" s="5">
        <f t="shared" si="121"/>
        <v>-100943.03243931248</v>
      </c>
      <c r="W332" s="5">
        <f t="shared" si="104"/>
        <v>1500960.9116899467</v>
      </c>
      <c r="X332" s="5">
        <f>VLOOKUP(A332,'Detail SFPR'!$A$5:$M$347,13,FALSE)</f>
        <v>0</v>
      </c>
      <c r="Y332" s="5">
        <f>VLOOKUP(A332,'Detail SFPR'!A:W,23,FALSE)</f>
        <v>94660.753199999992</v>
      </c>
      <c r="Z332" s="5">
        <f>VLOOKUP(A332,'Detail SFPR'!$A$5:$S$347,19,FALSE)</f>
        <v>0</v>
      </c>
      <c r="AA332" s="5">
        <f>VLOOKUP(A332,'Detail SFPR'!$A$5:$T$347,20,FALSE)</f>
        <v>144454.50149323302</v>
      </c>
      <c r="AB332" s="5">
        <f t="shared" si="122"/>
        <v>1740076.1663831796</v>
      </c>
      <c r="AC332" s="5">
        <v>0</v>
      </c>
      <c r="AD332" s="5">
        <v>0</v>
      </c>
      <c r="AE332" s="5">
        <f t="shared" si="105"/>
        <v>0</v>
      </c>
      <c r="AF332" s="5">
        <f t="shared" si="106"/>
        <v>1740076.1663831796</v>
      </c>
      <c r="AG332" s="5">
        <f t="shared" si="107"/>
        <v>1210539.3987611239</v>
      </c>
      <c r="AH332">
        <v>0</v>
      </c>
      <c r="AI332" s="5">
        <f t="shared" si="108"/>
        <v>1210539.3987611239</v>
      </c>
      <c r="AJ332" s="5">
        <f t="shared" si="109"/>
        <v>80835.199999999997</v>
      </c>
      <c r="AK332" s="5">
        <f t="shared" si="110"/>
        <v>170712.98226666666</v>
      </c>
      <c r="AL332" s="5">
        <f t="shared" si="111"/>
        <v>38873.330662156251</v>
      </c>
      <c r="AM332" s="5">
        <f t="shared" si="112"/>
        <v>0</v>
      </c>
      <c r="AN332" s="5">
        <f t="shared" si="113"/>
        <v>1500960.9116899467</v>
      </c>
      <c r="AO332" s="5">
        <f>VLOOKUP(A332,'Base Cost'!$A$5:$AF$348,32,FALSE)</f>
        <v>60858.126391919999</v>
      </c>
    </row>
    <row r="333" spans="1:41" x14ac:dyDescent="0.25">
      <c r="A333" t="s">
        <v>742</v>
      </c>
      <c r="B333" t="s">
        <v>2042</v>
      </c>
      <c r="C333" t="s">
        <v>80</v>
      </c>
      <c r="D333" s="12" t="s">
        <v>1088</v>
      </c>
      <c r="E333" s="5">
        <v>1315040.72</v>
      </c>
      <c r="F333" s="5">
        <v>171867.88</v>
      </c>
      <c r="G333" s="5">
        <v>209038.71</v>
      </c>
      <c r="H333" s="5">
        <v>46779.360000000001</v>
      </c>
      <c r="I333" s="5">
        <v>0</v>
      </c>
      <c r="J333" s="5">
        <f>VLOOKUP(A333,'Detail SFPR'!$A$5:$E$347,5,FALSE)</f>
        <v>950613.39840862679</v>
      </c>
      <c r="K333" s="5">
        <f>VLOOKUP(A333,'Detail SFPR'!$A$5:$F$347,6,FALSE)</f>
        <v>100706.51999999999</v>
      </c>
      <c r="L333" s="5">
        <f>VLOOKUP(A333,'Detail SFPR'!$A$5:$G$347,7,FALSE)</f>
        <v>134362.23538723591</v>
      </c>
      <c r="M333" s="5">
        <f>VLOOKUP(A333,'Detail SFPR'!$A$5:$H$347,8,FALSE)</f>
        <v>41009.71565535001</v>
      </c>
      <c r="N333" s="5">
        <f>VLOOKUP(A333,'Detail SFPR'!$A$5:$I$347,9,FALSE)</f>
        <v>0</v>
      </c>
      <c r="O333" s="5">
        <f t="shared" si="114"/>
        <v>-242963.69530496848</v>
      </c>
      <c r="P333" s="5">
        <f t="shared" si="115"/>
        <v>-47443.278712000007</v>
      </c>
      <c r="Q333" s="5">
        <f t="shared" si="116"/>
        <v>-49786.805624329812</v>
      </c>
      <c r="R333" s="5">
        <f t="shared" si="117"/>
        <v>-3846.6218845781486</v>
      </c>
      <c r="S333" s="5">
        <f t="shared" si="118"/>
        <v>0</v>
      </c>
      <c r="T333" s="5">
        <f t="shared" si="119"/>
        <v>1742726.6700000002</v>
      </c>
      <c r="U333" s="5">
        <f t="shared" si="120"/>
        <v>1226691.8694512127</v>
      </c>
      <c r="V333" s="5">
        <f t="shared" si="121"/>
        <v>-344040.40152587648</v>
      </c>
      <c r="W333" s="5">
        <f t="shared" si="104"/>
        <v>1226691.8694512127</v>
      </c>
      <c r="X333" s="5">
        <f>VLOOKUP(A333,'Detail SFPR'!$A$5:$M$347,13,FALSE)</f>
        <v>0</v>
      </c>
      <c r="Y333" s="5">
        <f>VLOOKUP(A333,'Detail SFPR'!A:W,23,FALSE)</f>
        <v>75172.5</v>
      </c>
      <c r="Z333" s="5">
        <f>VLOOKUP(A333,'Detail SFPR'!$A$5:$S$347,19,FALSE)</f>
        <v>0</v>
      </c>
      <c r="AA333" s="5">
        <f>VLOOKUP(A333,'Detail SFPR'!$A$5:$T$347,20,FALSE)</f>
        <v>114714.97581006</v>
      </c>
      <c r="AB333" s="5">
        <f t="shared" si="122"/>
        <v>1416579.3452612727</v>
      </c>
      <c r="AC333" s="5">
        <v>0</v>
      </c>
      <c r="AD333" s="5">
        <v>0</v>
      </c>
      <c r="AE333" s="5">
        <f t="shared" si="105"/>
        <v>0</v>
      </c>
      <c r="AF333" s="5">
        <f t="shared" si="106"/>
        <v>1416579.3452612727</v>
      </c>
      <c r="AG333" s="5">
        <f t="shared" si="107"/>
        <v>950613.39840862679</v>
      </c>
      <c r="AH333">
        <v>0</v>
      </c>
      <c r="AI333" s="5">
        <f t="shared" si="108"/>
        <v>950613.39840862679</v>
      </c>
      <c r="AJ333" s="5">
        <f t="shared" si="109"/>
        <v>100706.51999999999</v>
      </c>
      <c r="AK333" s="5">
        <f t="shared" si="110"/>
        <v>134362.23538723591</v>
      </c>
      <c r="AL333" s="5">
        <f t="shared" si="111"/>
        <v>41009.71565535001</v>
      </c>
      <c r="AM333" s="5">
        <f t="shared" si="112"/>
        <v>0</v>
      </c>
      <c r="AN333" s="5">
        <f t="shared" si="113"/>
        <v>1226691.8694512127</v>
      </c>
      <c r="AO333" s="5">
        <f>VLOOKUP(A333,'Base Cost'!$A$5:$AF$348,32,FALSE)</f>
        <v>48328.978499999997</v>
      </c>
    </row>
    <row r="334" spans="1:41" x14ac:dyDescent="0.25">
      <c r="A334" t="s">
        <v>744</v>
      </c>
      <c r="B334" t="s">
        <v>2043</v>
      </c>
      <c r="C334" t="s">
        <v>72</v>
      </c>
      <c r="D334" s="12" t="s">
        <v>1088</v>
      </c>
      <c r="E334" s="5">
        <v>3823913.45</v>
      </c>
      <c r="F334" s="5">
        <v>354753.54</v>
      </c>
      <c r="G334" s="5">
        <v>479261.81</v>
      </c>
      <c r="H334" s="5">
        <v>14011</v>
      </c>
      <c r="I334" s="5">
        <v>0</v>
      </c>
      <c r="J334" s="5">
        <f>VLOOKUP(A334,'Detail SFPR'!$A$5:$E$347,5,FALSE)</f>
        <v>4570716.761528275</v>
      </c>
      <c r="K334" s="5">
        <f>VLOOKUP(A334,'Detail SFPR'!$A$5:$F$347,6,FALSE)</f>
        <v>557541.81000000006</v>
      </c>
      <c r="L334" s="5">
        <f>VLOOKUP(A334,'Detail SFPR'!$A$5:$G$347,7,FALSE)</f>
        <v>647323.5065186912</v>
      </c>
      <c r="M334" s="5">
        <f>VLOOKUP(A334,'Detail SFPR'!$A$5:$H$347,8,FALSE)</f>
        <v>14692.92611408648</v>
      </c>
      <c r="N334" s="5">
        <f>VLOOKUP(A334,'Detail SFPR'!$A$5:$I$347,9,FALSE)</f>
        <v>0</v>
      </c>
      <c r="O334" s="5">
        <f t="shared" si="114"/>
        <v>497893.76779590076</v>
      </c>
      <c r="P334" s="5">
        <f t="shared" si="115"/>
        <v>135198.93960900005</v>
      </c>
      <c r="Q334" s="5">
        <f t="shared" si="116"/>
        <v>112046.73306901142</v>
      </c>
      <c r="R334" s="5">
        <f t="shared" si="117"/>
        <v>454.64014026145622</v>
      </c>
      <c r="S334" s="5">
        <f t="shared" si="118"/>
        <v>0</v>
      </c>
      <c r="T334" s="5">
        <f t="shared" si="119"/>
        <v>4671939.8</v>
      </c>
      <c r="U334" s="5">
        <f t="shared" si="120"/>
        <v>5790275.0041610515</v>
      </c>
      <c r="V334" s="5">
        <f t="shared" si="121"/>
        <v>745594.08061417378</v>
      </c>
      <c r="W334" s="5">
        <f t="shared" si="104"/>
        <v>5417533.8806141736</v>
      </c>
      <c r="X334" s="5">
        <f>VLOOKUP(A334,'Detail SFPR'!$A$5:$M$347,13,FALSE)</f>
        <v>0</v>
      </c>
      <c r="Y334" s="5">
        <f>VLOOKUP(A334,'Detail SFPR'!A:W,23,FALSE)</f>
        <v>362828.46145</v>
      </c>
      <c r="Z334" s="5">
        <f>VLOOKUP(A334,'Detail SFPR'!$A$5:$S$347,19,FALSE)</f>
        <v>0</v>
      </c>
      <c r="AA334" s="5">
        <f>VLOOKUP(A334,'Detail SFPR'!$A$5:$T$347,20,FALSE)</f>
        <v>553684.63438675099</v>
      </c>
      <c r="AB334" s="5">
        <f t="shared" si="122"/>
        <v>6334046.9764509248</v>
      </c>
      <c r="AC334" s="5">
        <v>0</v>
      </c>
      <c r="AD334" s="5">
        <v>0</v>
      </c>
      <c r="AE334" s="5">
        <f t="shared" si="105"/>
        <v>0</v>
      </c>
      <c r="AF334" s="5">
        <f t="shared" si="106"/>
        <v>6334046.9764509248</v>
      </c>
      <c r="AG334" s="5">
        <f t="shared" si="107"/>
        <v>4321807.217795901</v>
      </c>
      <c r="AH334">
        <v>0</v>
      </c>
      <c r="AI334" s="5">
        <f t="shared" si="108"/>
        <v>4321807.217795901</v>
      </c>
      <c r="AJ334" s="5">
        <f t="shared" si="109"/>
        <v>489952.47960900003</v>
      </c>
      <c r="AK334" s="5">
        <f t="shared" si="110"/>
        <v>591308.54306901142</v>
      </c>
      <c r="AL334" s="5">
        <f t="shared" si="111"/>
        <v>14465.640140261456</v>
      </c>
      <c r="AM334" s="5">
        <f t="shared" si="112"/>
        <v>0</v>
      </c>
      <c r="AN334" s="5">
        <f t="shared" si="113"/>
        <v>5417533.8806141736</v>
      </c>
      <c r="AO334" s="5">
        <f>VLOOKUP(A334,'Base Cost'!$A$5:$AF$348,32,FALSE)</f>
        <v>220562.18223209371</v>
      </c>
    </row>
    <row r="335" spans="1:41" x14ac:dyDescent="0.25">
      <c r="A335" t="s">
        <v>746</v>
      </c>
      <c r="B335" t="s">
        <v>747</v>
      </c>
      <c r="C335" t="s">
        <v>75</v>
      </c>
      <c r="D335" s="12" t="s">
        <v>1088</v>
      </c>
      <c r="E335" s="5">
        <v>4035604.52</v>
      </c>
      <c r="F335" s="5">
        <v>128603.64</v>
      </c>
      <c r="G335" s="5">
        <v>250485.34</v>
      </c>
      <c r="H335" s="5">
        <v>0</v>
      </c>
      <c r="I335" s="5">
        <v>0</v>
      </c>
      <c r="J335" s="5">
        <f>VLOOKUP(A335,'Detail SFPR'!$A$5:$E$347,5,FALSE)</f>
        <v>4984333.8979179431</v>
      </c>
      <c r="K335" s="5">
        <f>VLOOKUP(A335,'Detail SFPR'!$A$5:$F$347,6,FALSE)</f>
        <v>82215.787731999997</v>
      </c>
      <c r="L335" s="5">
        <f>VLOOKUP(A335,'Detail SFPR'!$A$5:$G$347,7,FALSE)</f>
        <v>157592.2316648713</v>
      </c>
      <c r="M335" s="5">
        <f>VLOOKUP(A335,'Detail SFPR'!$A$5:$H$347,8,FALSE)</f>
        <v>0</v>
      </c>
      <c r="N335" s="5">
        <f>VLOOKUP(A335,'Detail SFPR'!$A$5:$I$347,9,FALSE)</f>
        <v>0</v>
      </c>
      <c r="O335" s="5">
        <f t="shared" si="114"/>
        <v>632517.87625789258</v>
      </c>
      <c r="P335" s="5">
        <f t="shared" si="115"/>
        <v>-30926.7811070756</v>
      </c>
      <c r="Q335" s="5">
        <f t="shared" si="116"/>
        <v>-61931.835327030298</v>
      </c>
      <c r="R335" s="5">
        <f t="shared" si="117"/>
        <v>0</v>
      </c>
      <c r="S335" s="5">
        <f t="shared" si="118"/>
        <v>0</v>
      </c>
      <c r="T335" s="5">
        <f t="shared" si="119"/>
        <v>4414693.5</v>
      </c>
      <c r="U335" s="5">
        <f t="shared" si="120"/>
        <v>5224141.9173148135</v>
      </c>
      <c r="V335" s="5">
        <f t="shared" si="121"/>
        <v>539659.25982378668</v>
      </c>
      <c r="W335" s="5">
        <f t="shared" si="104"/>
        <v>4954352.759823787</v>
      </c>
      <c r="X335" s="5">
        <f>VLOOKUP(A335,'Detail SFPR'!$A$5:$M$347,13,FALSE)</f>
        <v>0</v>
      </c>
      <c r="Y335" s="5">
        <f>VLOOKUP(A335,'Detail SFPR'!A:W,23,FALSE)</f>
        <v>392847.41275000002</v>
      </c>
      <c r="Z335" s="5">
        <f>VLOOKUP(A335,'Detail SFPR'!$A$5:$S$347,19,FALSE)</f>
        <v>0</v>
      </c>
      <c r="AA335" s="5">
        <f>VLOOKUP(A335,'Detail SFPR'!$A$5:$T$347,20,FALSE)</f>
        <v>599494.24923557031</v>
      </c>
      <c r="AB335" s="5">
        <f t="shared" si="122"/>
        <v>5946694.4218093576</v>
      </c>
      <c r="AC335" s="5">
        <v>0</v>
      </c>
      <c r="AD335" s="5">
        <v>0</v>
      </c>
      <c r="AE335" s="5">
        <f t="shared" si="105"/>
        <v>0</v>
      </c>
      <c r="AF335" s="5">
        <f t="shared" si="106"/>
        <v>5946694.4218093576</v>
      </c>
      <c r="AG335" s="5">
        <f t="shared" si="107"/>
        <v>4668122.3962578923</v>
      </c>
      <c r="AH335">
        <v>0</v>
      </c>
      <c r="AI335" s="5">
        <f t="shared" si="108"/>
        <v>4668122.3962578923</v>
      </c>
      <c r="AJ335" s="5">
        <f t="shared" si="109"/>
        <v>97676.8588929244</v>
      </c>
      <c r="AK335" s="5">
        <f t="shared" si="110"/>
        <v>188553.50467296969</v>
      </c>
      <c r="AL335" s="5">
        <f t="shared" si="111"/>
        <v>0</v>
      </c>
      <c r="AM335" s="5">
        <f t="shared" si="112"/>
        <v>0</v>
      </c>
      <c r="AN335" s="5">
        <f t="shared" si="113"/>
        <v>4954352.7598237861</v>
      </c>
      <c r="AO335" s="5">
        <f>VLOOKUP(A335,'Base Cost'!$A$5:$AF$348,32,FALSE)</f>
        <v>236541.65228298071</v>
      </c>
    </row>
    <row r="336" spans="1:41" x14ac:dyDescent="0.25">
      <c r="A336" s="118" t="s">
        <v>748</v>
      </c>
      <c r="B336" t="s">
        <v>2044</v>
      </c>
      <c r="C336" t="s">
        <v>93</v>
      </c>
      <c r="D336" s="12" t="s">
        <v>1088</v>
      </c>
      <c r="E336" s="5">
        <v>2966310.05</v>
      </c>
      <c r="F336" s="5">
        <v>334948.03000000003</v>
      </c>
      <c r="G336" s="5">
        <v>195663.05</v>
      </c>
      <c r="H336" s="5">
        <v>0</v>
      </c>
      <c r="I336" s="5">
        <v>0</v>
      </c>
      <c r="J336" s="5">
        <f>VLOOKUP(A336,'Detail SFPR'!$A$5:$E$347,5,FALSE)</f>
        <v>3546869.4395508189</v>
      </c>
      <c r="K336" s="5">
        <f>VLOOKUP(A336,'Detail SFPR'!$A$5:$F$347,6,FALSE)</f>
        <v>541386.77554600325</v>
      </c>
      <c r="L336" s="5">
        <f>VLOOKUP(A336,'Detail SFPR'!$A$5:$G$347,7,FALSE)</f>
        <v>68266.087139999232</v>
      </c>
      <c r="M336" s="5">
        <f>VLOOKUP(A336,'Detail SFPR'!$A$5:$H$347,8,FALSE)</f>
        <v>3874.2567308151465</v>
      </c>
      <c r="N336" s="5">
        <f>VLOOKUP(A336,'Detail SFPR'!$A$5:$I$347,9,FALSE)</f>
        <v>0</v>
      </c>
      <c r="O336" s="5">
        <f t="shared" ref="O336:O347" si="123">(J336-E336)*$O$3</f>
        <v>387058.94501353102</v>
      </c>
      <c r="P336" s="5">
        <f t="shared" si="115"/>
        <v>137632.71165552034</v>
      </c>
      <c r="Q336" s="5">
        <f t="shared" si="116"/>
        <v>-84935.555138762502</v>
      </c>
      <c r="R336" s="5">
        <f t="shared" si="117"/>
        <v>2582.9669624344579</v>
      </c>
      <c r="S336" s="5">
        <f t="shared" si="118"/>
        <v>0</v>
      </c>
      <c r="T336" s="5">
        <f t="shared" si="119"/>
        <v>3496921.13</v>
      </c>
      <c r="U336" s="5">
        <f t="shared" si="120"/>
        <v>4160396.558967636</v>
      </c>
      <c r="V336" s="5">
        <f t="shared" ref="V336:V347" si="124">O336+P336+Q336+R336+S336</f>
        <v>442339.06849272334</v>
      </c>
      <c r="W336" s="5">
        <f t="shared" ref="W336:W347" si="125">MIN(U336,(T336+V336))</f>
        <v>3939260.1984927231</v>
      </c>
      <c r="X336" s="5">
        <f>VLOOKUP(A336,'Detail SFPR'!$A$5:$M$347,13,FALSE)</f>
        <v>0</v>
      </c>
      <c r="Y336" s="5">
        <f>VLOOKUP(A336,'Detail SFPR'!A:W,23,FALSE)</f>
        <v>298720.22375</v>
      </c>
      <c r="Z336" s="5">
        <f>VLOOKUP(A336,'Detail SFPR'!$A$5:$S$347,19,FALSE)</f>
        <v>0</v>
      </c>
      <c r="AA336" s="5">
        <f>VLOOKUP(A336,'Detail SFPR'!$A$5:$T$347,20,FALSE)</f>
        <v>455853.97906757076</v>
      </c>
      <c r="AB336" s="5">
        <f t="shared" si="122"/>
        <v>4693834.4013102939</v>
      </c>
      <c r="AC336" s="5">
        <v>0</v>
      </c>
      <c r="AD336" s="5">
        <v>0</v>
      </c>
      <c r="AE336" s="5">
        <f t="shared" si="105"/>
        <v>0</v>
      </c>
      <c r="AF336" s="5">
        <f t="shared" si="106"/>
        <v>4693834.4013102939</v>
      </c>
      <c r="AG336" s="5">
        <f t="shared" si="107"/>
        <v>3353368.9950135308</v>
      </c>
      <c r="AH336" s="5"/>
      <c r="AI336" s="5">
        <f t="shared" si="108"/>
        <v>3353368.9950135308</v>
      </c>
      <c r="AJ336" s="5">
        <f t="shared" si="109"/>
        <v>472580.7416555204</v>
      </c>
      <c r="AK336" s="5">
        <f t="shared" si="110"/>
        <v>110727.49486123749</v>
      </c>
      <c r="AL336" s="5">
        <f t="shared" si="111"/>
        <v>2582.9669624344579</v>
      </c>
      <c r="AM336" s="5">
        <f t="shared" si="112"/>
        <v>0</v>
      </c>
      <c r="AN336" s="5">
        <f t="shared" si="113"/>
        <v>3939260.1984927235</v>
      </c>
      <c r="AO336" s="5">
        <f>VLOOKUP(A336,'Base Cost'!$A$5:$AF$348,32,FALSE)</f>
        <v>181572.21441834932</v>
      </c>
    </row>
    <row r="337" spans="1:41" x14ac:dyDescent="0.25">
      <c r="A337" t="s">
        <v>750</v>
      </c>
      <c r="B337" t="s">
        <v>2045</v>
      </c>
      <c r="C337" t="s">
        <v>752</v>
      </c>
      <c r="D337" s="12" t="s">
        <v>1088</v>
      </c>
      <c r="E337" s="5">
        <v>2477775.19</v>
      </c>
      <c r="F337" s="5">
        <v>369920.79</v>
      </c>
      <c r="G337" s="5">
        <v>285931.46000000002</v>
      </c>
      <c r="H337" s="5">
        <v>0</v>
      </c>
      <c r="I337" s="5">
        <v>0</v>
      </c>
      <c r="J337" s="5">
        <f>VLOOKUP(A337,'Detail SFPR'!$A$5:$E$347,5,FALSE)</f>
        <v>3243365.5257056099</v>
      </c>
      <c r="K337" s="5">
        <f>VLOOKUP(A337,'Detail SFPR'!$A$5:$F$347,6,FALSE)</f>
        <v>374679.81584587303</v>
      </c>
      <c r="L337" s="5">
        <f>VLOOKUP(A337,'Detail SFPR'!$A$5:$G$347,7,FALSE)</f>
        <v>442661.70500397444</v>
      </c>
      <c r="M337" s="5">
        <f>VLOOKUP(A337,'Detail SFPR'!$A$5:$H$347,8,FALSE)</f>
        <v>0</v>
      </c>
      <c r="N337" s="5">
        <f>VLOOKUP(A337,'Detail SFPR'!$A$5:$I$347,9,FALSE)</f>
        <v>0</v>
      </c>
      <c r="O337" s="5">
        <f t="shared" si="123"/>
        <v>510419.07681493013</v>
      </c>
      <c r="P337" s="5">
        <f t="shared" si="115"/>
        <v>3172.8425314435644</v>
      </c>
      <c r="Q337" s="5">
        <f t="shared" si="116"/>
        <v>104492.05434414974</v>
      </c>
      <c r="R337" s="5">
        <f t="shared" si="117"/>
        <v>0</v>
      </c>
      <c r="S337" s="5">
        <f t="shared" si="118"/>
        <v>0</v>
      </c>
      <c r="T337" s="5">
        <f t="shared" si="119"/>
        <v>3133627.44</v>
      </c>
      <c r="U337" s="5">
        <f t="shared" si="120"/>
        <v>4060707.0465554576</v>
      </c>
      <c r="V337" s="5">
        <f t="shared" si="124"/>
        <v>618083.97369052342</v>
      </c>
      <c r="W337" s="5">
        <f t="shared" si="125"/>
        <v>3751711.4136905232</v>
      </c>
      <c r="X337" s="5">
        <f>VLOOKUP(A337,'Detail SFPR'!$A$5:$M$347,13,FALSE)</f>
        <v>46708.800000000003</v>
      </c>
      <c r="Y337" s="5">
        <f>VLOOKUP(A337,'Detail SFPR'!A:W,23,FALSE)</f>
        <v>255923.63939999996</v>
      </c>
      <c r="Z337" s="5">
        <f>VLOOKUP(A337,'Detail SFPR'!$A$5:$S$347,19,FALSE)</f>
        <v>0</v>
      </c>
      <c r="AA337" s="5">
        <f>VLOOKUP(A337,'Detail SFPR'!$A$5:$T$347,20,FALSE)</f>
        <v>390545.40028592257</v>
      </c>
      <c r="AB337" s="5">
        <f t="shared" si="122"/>
        <v>4444889.2533764457</v>
      </c>
      <c r="AC337" s="5">
        <v>0</v>
      </c>
      <c r="AD337" s="5">
        <v>0</v>
      </c>
      <c r="AE337" s="5">
        <f t="shared" si="105"/>
        <v>0</v>
      </c>
      <c r="AF337" s="5">
        <f t="shared" si="106"/>
        <v>4444889.2533764457</v>
      </c>
      <c r="AG337" s="5">
        <f t="shared" si="107"/>
        <v>2988194.2668149299</v>
      </c>
      <c r="AI337" s="5">
        <f t="shared" si="108"/>
        <v>2988194.2668149299</v>
      </c>
      <c r="AJ337" s="5">
        <f t="shared" si="109"/>
        <v>373093.63253144355</v>
      </c>
      <c r="AK337" s="5">
        <f t="shared" si="110"/>
        <v>390423.51434414973</v>
      </c>
      <c r="AL337" s="5">
        <f t="shared" si="111"/>
        <v>0</v>
      </c>
      <c r="AM337" s="5">
        <f t="shared" si="112"/>
        <v>0</v>
      </c>
      <c r="AN337" s="5">
        <f t="shared" si="113"/>
        <v>3751711.4136905232</v>
      </c>
      <c r="AO337" s="5">
        <f>VLOOKUP(A337,'Base Cost'!$A$5:$AF$348,32,FALSE)</f>
        <v>151590.49011630751</v>
      </c>
    </row>
    <row r="338" spans="1:41" x14ac:dyDescent="0.25">
      <c r="A338" t="s">
        <v>753</v>
      </c>
      <c r="B338" t="s">
        <v>2046</v>
      </c>
      <c r="C338" t="s">
        <v>98</v>
      </c>
      <c r="D338" s="12" t="s">
        <v>1088</v>
      </c>
      <c r="E338" s="5">
        <v>535670.56999999995</v>
      </c>
      <c r="F338" s="5">
        <v>127188.82</v>
      </c>
      <c r="G338" s="5">
        <v>23801.21</v>
      </c>
      <c r="H338" s="5">
        <v>0</v>
      </c>
      <c r="I338" s="5">
        <v>0</v>
      </c>
      <c r="J338" s="5">
        <f>VLOOKUP(A338,'Detail SFPR'!$A$5:$E$347,5,FALSE)</f>
        <v>607314.35071241017</v>
      </c>
      <c r="K338" s="5">
        <f>VLOOKUP(A338,'Detail SFPR'!$A$5:$F$347,6,FALSE)</f>
        <v>109797.77</v>
      </c>
      <c r="L338" s="5">
        <f>VLOOKUP(A338,'Detail SFPR'!$A$5:$G$347,7,FALSE)</f>
        <v>36812.223164304509</v>
      </c>
      <c r="M338" s="5">
        <f>VLOOKUP(A338,'Detail SFPR'!$A$5:$H$347,8,FALSE)</f>
        <v>0</v>
      </c>
      <c r="N338" s="5">
        <f>VLOOKUP(A338,'Detail SFPR'!$A$5:$I$347,9,FALSE)</f>
        <v>0</v>
      </c>
      <c r="O338" s="5">
        <f t="shared" si="123"/>
        <v>47764.908600963892</v>
      </c>
      <c r="P338" s="5">
        <f t="shared" si="115"/>
        <v>-11594.613035000002</v>
      </c>
      <c r="Q338" s="5">
        <f t="shared" si="116"/>
        <v>8674.442476641816</v>
      </c>
      <c r="R338" s="5">
        <f t="shared" si="117"/>
        <v>0</v>
      </c>
      <c r="S338" s="5">
        <f t="shared" si="118"/>
        <v>0</v>
      </c>
      <c r="T338" s="5">
        <f t="shared" si="119"/>
        <v>686660.59999999986</v>
      </c>
      <c r="U338" s="5">
        <f t="shared" si="120"/>
        <v>753924.3438767147</v>
      </c>
      <c r="V338" s="5">
        <f t="shared" si="124"/>
        <v>44844.738042605706</v>
      </c>
      <c r="W338" s="5">
        <f t="shared" si="125"/>
        <v>731505.33804260555</v>
      </c>
      <c r="X338" s="5">
        <f>VLOOKUP(A338,'Detail SFPR'!$A$5:$M$347,13,FALSE)</f>
        <v>0</v>
      </c>
      <c r="Y338" s="5">
        <f>VLOOKUP(A338,'Detail SFPR'!A:W,23,FALSE)</f>
        <v>51535.27405</v>
      </c>
      <c r="Z338" s="5">
        <f>VLOOKUP(A338,'Detail SFPR'!$A$5:$S$347,19,FALSE)</f>
        <v>0</v>
      </c>
      <c r="AA338" s="5">
        <f>VLOOKUP(A338,'Detail SFPR'!$A$5:$T$347,20,FALSE)</f>
        <v>78644.02163039094</v>
      </c>
      <c r="AB338" s="5">
        <f t="shared" si="122"/>
        <v>861684.63372299646</v>
      </c>
      <c r="AC338" s="5">
        <v>0</v>
      </c>
      <c r="AD338" s="5">
        <v>0</v>
      </c>
      <c r="AE338" s="5">
        <f t="shared" si="105"/>
        <v>0</v>
      </c>
      <c r="AF338" s="5">
        <f t="shared" si="106"/>
        <v>861684.63372299646</v>
      </c>
      <c r="AG338" s="5">
        <f t="shared" si="107"/>
        <v>583435.47860096383</v>
      </c>
      <c r="AI338" s="5">
        <f t="shared" si="108"/>
        <v>583435.47860096383</v>
      </c>
      <c r="AJ338" s="5">
        <f t="shared" si="109"/>
        <v>115594.206965</v>
      </c>
      <c r="AK338" s="5">
        <f t="shared" si="110"/>
        <v>32475.652476641815</v>
      </c>
      <c r="AL338" s="5">
        <f t="shared" si="111"/>
        <v>0</v>
      </c>
      <c r="AM338" s="5">
        <f t="shared" si="112"/>
        <v>0</v>
      </c>
      <c r="AN338" s="5">
        <f t="shared" si="113"/>
        <v>731505.33804260567</v>
      </c>
      <c r="AO338" s="5">
        <f>VLOOKUP(A338,'Base Cost'!$A$5:$AF$348,32,FALSE)</f>
        <v>31829.696921006711</v>
      </c>
    </row>
    <row r="339" spans="1:41" x14ac:dyDescent="0.25">
      <c r="A339" t="s">
        <v>755</v>
      </c>
      <c r="B339" t="s">
        <v>756</v>
      </c>
      <c r="C339" t="s">
        <v>757</v>
      </c>
      <c r="D339" s="12" t="s">
        <v>1088</v>
      </c>
      <c r="E339" s="5">
        <v>688338.72</v>
      </c>
      <c r="F339" s="5">
        <v>346789.37</v>
      </c>
      <c r="G339" s="5">
        <v>40257.730000000003</v>
      </c>
      <c r="H339" s="5">
        <v>0</v>
      </c>
      <c r="I339" s="5">
        <v>0</v>
      </c>
      <c r="J339" s="5">
        <f>VLOOKUP(A339,'Detail SFPR'!$A$5:$E$347,5,FALSE)</f>
        <v>715796.82429820241</v>
      </c>
      <c r="K339" s="5">
        <f>VLOOKUP(A339,'Detail SFPR'!$A$5:$F$347,6,FALSE)</f>
        <v>239918.81</v>
      </c>
      <c r="L339" s="5">
        <f>VLOOKUP(A339,'Detail SFPR'!$A$5:$G$347,7,FALSE)</f>
        <v>73758.210014817494</v>
      </c>
      <c r="M339" s="5">
        <f>VLOOKUP(A339,'Detail SFPR'!$A$5:$H$347,8,FALSE)</f>
        <v>0</v>
      </c>
      <c r="N339" s="5">
        <f>VLOOKUP(A339,'Detail SFPR'!$A$5:$I$347,9,FALSE)</f>
        <v>100465.70708558055</v>
      </c>
      <c r="O339" s="5">
        <f t="shared" si="123"/>
        <v>18306.318135611564</v>
      </c>
      <c r="P339" s="5">
        <f t="shared" si="115"/>
        <v>-71250.602351999987</v>
      </c>
      <c r="Q339" s="5">
        <f t="shared" si="116"/>
        <v>22334.770025878821</v>
      </c>
      <c r="R339" s="5">
        <f t="shared" si="117"/>
        <v>0</v>
      </c>
      <c r="S339" s="5">
        <f t="shared" si="118"/>
        <v>66980.486913956542</v>
      </c>
      <c r="T339" s="5">
        <f t="shared" si="119"/>
        <v>1075385.82</v>
      </c>
      <c r="U339" s="5">
        <f t="shared" si="120"/>
        <v>1129939.5513986005</v>
      </c>
      <c r="V339" s="5">
        <f t="shared" si="124"/>
        <v>36370.972723446946</v>
      </c>
      <c r="W339" s="5">
        <f t="shared" si="125"/>
        <v>1111756.7927234471</v>
      </c>
      <c r="X339" s="5">
        <f>VLOOKUP(A339,'Detail SFPR'!$A$5:$M$347,13,FALSE)</f>
        <v>0</v>
      </c>
      <c r="Y339" s="5">
        <f>VLOOKUP(A339,'Detail SFPR'!A:W,23,FALSE)</f>
        <v>59735.724749999994</v>
      </c>
      <c r="Z339" s="5">
        <f>VLOOKUP(A339,'Detail SFPR'!$A$5:$S$347,19,FALSE)</f>
        <v>0</v>
      </c>
      <c r="AA339" s="5">
        <f>VLOOKUP(A339,'Detail SFPR'!$A$5:$T$347,20,FALSE)</f>
        <v>91158.099300843416</v>
      </c>
      <c r="AB339" s="5">
        <f t="shared" si="122"/>
        <v>1262650.6167742906</v>
      </c>
      <c r="AC339" s="5">
        <v>0</v>
      </c>
      <c r="AD339" s="5">
        <v>0</v>
      </c>
      <c r="AE339" s="5">
        <f t="shared" si="105"/>
        <v>0</v>
      </c>
      <c r="AF339" s="5">
        <f t="shared" si="106"/>
        <v>1262650.6167742906</v>
      </c>
      <c r="AG339" s="5">
        <f t="shared" si="107"/>
        <v>706645.03813561157</v>
      </c>
      <c r="AI339" s="5">
        <f t="shared" si="108"/>
        <v>706645.03813561157</v>
      </c>
      <c r="AJ339" s="5">
        <f t="shared" si="109"/>
        <v>275538.76764800004</v>
      </c>
      <c r="AK339" s="5">
        <f t="shared" si="110"/>
        <v>62592.50002587882</v>
      </c>
      <c r="AL339" s="5">
        <f t="shared" si="111"/>
        <v>0</v>
      </c>
      <c r="AM339" s="5">
        <f t="shared" si="112"/>
        <v>66980.486913956542</v>
      </c>
      <c r="AN339" s="5">
        <f t="shared" si="113"/>
        <v>1111756.7927234469</v>
      </c>
      <c r="AO339" s="5">
        <f>VLOOKUP(A339,'Base Cost'!$A$5:$AF$348,32,FALSE)</f>
        <v>37913.537315912283</v>
      </c>
    </row>
    <row r="340" spans="1:41" x14ac:dyDescent="0.25">
      <c r="A340" t="s">
        <v>758</v>
      </c>
      <c r="B340" t="s">
        <v>2047</v>
      </c>
      <c r="C340" t="s">
        <v>108</v>
      </c>
      <c r="D340" s="12" t="s">
        <v>1842</v>
      </c>
      <c r="E340" s="5">
        <v>369712.09</v>
      </c>
      <c r="F340" s="5">
        <v>77604.89</v>
      </c>
      <c r="G340" s="5">
        <v>0</v>
      </c>
      <c r="H340" s="5">
        <v>0</v>
      </c>
      <c r="I340" s="5">
        <v>0</v>
      </c>
      <c r="J340" s="5">
        <f>VLOOKUP(A340,'Detail SFPR'!$A$5:$E$347,5,FALSE)</f>
        <v>775248.5138784952</v>
      </c>
      <c r="K340" s="5">
        <f>VLOOKUP(A340,'Detail SFPR'!$A$5:$F$347,6,FALSE)</f>
        <v>80323.47</v>
      </c>
      <c r="L340" s="5">
        <f>VLOOKUP(A340,'Detail SFPR'!$A$5:$G$347,7,FALSE)</f>
        <v>0</v>
      </c>
      <c r="M340" s="5">
        <f>VLOOKUP(A340,'Detail SFPR'!$A$5:$H$347,8,FALSE)</f>
        <v>546.31539568308301</v>
      </c>
      <c r="N340" s="5">
        <f>VLOOKUP(A340,'Detail SFPR'!$A$5:$I$347,9,FALSE)</f>
        <v>0</v>
      </c>
      <c r="O340" s="5">
        <f t="shared" si="123"/>
        <v>270371.13379979273</v>
      </c>
      <c r="P340" s="5">
        <f t="shared" si="115"/>
        <v>1812.477286000001</v>
      </c>
      <c r="Q340" s="5">
        <f t="shared" si="116"/>
        <v>0</v>
      </c>
      <c r="R340" s="5">
        <f t="shared" si="117"/>
        <v>364.22847430191143</v>
      </c>
      <c r="S340" s="5">
        <f t="shared" si="118"/>
        <v>0</v>
      </c>
      <c r="T340" s="5">
        <f t="shared" si="119"/>
        <v>447316.98000000004</v>
      </c>
      <c r="U340" s="5">
        <f t="shared" si="120"/>
        <v>856118.29927417822</v>
      </c>
      <c r="V340" s="5">
        <f t="shared" si="124"/>
        <v>272547.83956009464</v>
      </c>
      <c r="W340" s="5">
        <f t="shared" si="125"/>
        <v>719864.81956009474</v>
      </c>
      <c r="X340" s="5">
        <f>VLOOKUP(A340,'Detail SFPR'!$A$5:$M$347,13,FALSE)</f>
        <v>0</v>
      </c>
      <c r="Y340" s="5">
        <f>VLOOKUP(A340,'Detail SFPR'!A:W,23,FALSE)</f>
        <v>0</v>
      </c>
      <c r="Z340" s="5">
        <f>VLOOKUP(A340,'Detail SFPR'!$A$5:$S$347,19,FALSE)</f>
        <v>120788.18409183844</v>
      </c>
      <c r="AA340" s="5">
        <f>VLOOKUP(A340,'Detail SFPR'!$A$5:$T$347,20,FALSE)</f>
        <v>2509.418092647416</v>
      </c>
      <c r="AB340" s="5">
        <f t="shared" si="122"/>
        <v>843162.42174458061</v>
      </c>
      <c r="AC340" s="5">
        <v>0</v>
      </c>
      <c r="AD340" s="5">
        <v>0</v>
      </c>
      <c r="AE340" s="5">
        <f t="shared" si="105"/>
        <v>0</v>
      </c>
      <c r="AF340" s="5">
        <f t="shared" si="106"/>
        <v>843162.42174458061</v>
      </c>
      <c r="AG340" s="5">
        <f t="shared" si="107"/>
        <v>640083.22379979282</v>
      </c>
      <c r="AI340" s="5">
        <f t="shared" si="108"/>
        <v>640083.22379979282</v>
      </c>
      <c r="AJ340" s="5">
        <f t="shared" si="109"/>
        <v>79417.367285999993</v>
      </c>
      <c r="AK340" s="5">
        <f t="shared" si="110"/>
        <v>0</v>
      </c>
      <c r="AL340" s="5">
        <f t="shared" si="111"/>
        <v>364.22847430191143</v>
      </c>
      <c r="AM340" s="5">
        <f t="shared" si="112"/>
        <v>0</v>
      </c>
      <c r="AN340" s="5">
        <f t="shared" si="113"/>
        <v>719864.81956009462</v>
      </c>
      <c r="AO340" s="5">
        <f>VLOOKUP(A340,'Base Cost'!$A$5:$AF$348,32,FALSE)</f>
        <v>34915.319180066952</v>
      </c>
    </row>
    <row r="341" spans="1:41" x14ac:dyDescent="0.25">
      <c r="A341" t="s">
        <v>760</v>
      </c>
      <c r="B341" t="s">
        <v>761</v>
      </c>
      <c r="C341" t="s">
        <v>230</v>
      </c>
      <c r="D341" s="12" t="s">
        <v>1842</v>
      </c>
      <c r="E341" s="5">
        <v>3805040.1</v>
      </c>
      <c r="F341" s="5">
        <v>1036774.36</v>
      </c>
      <c r="G341" s="5">
        <v>0</v>
      </c>
      <c r="H341" s="5">
        <v>0</v>
      </c>
      <c r="I341" s="5">
        <v>238242.31</v>
      </c>
      <c r="J341" s="5">
        <f>VLOOKUP(A341,'Detail SFPR'!$A$5:$E$347,5,FALSE)</f>
        <v>6596343.0409325315</v>
      </c>
      <c r="K341" s="5">
        <f>VLOOKUP(A341,'Detail SFPR'!$A$5:$F$347,6,FALSE)</f>
        <v>1798501.2377320002</v>
      </c>
      <c r="L341" s="5">
        <f>VLOOKUP(A341,'Detail SFPR'!$A$5:$G$347,7,FALSE)</f>
        <v>0</v>
      </c>
      <c r="M341" s="5">
        <f>VLOOKUP(A341,'Detail SFPR'!$A$5:$H$347,8,FALSE)</f>
        <v>10462.345741087567</v>
      </c>
      <c r="N341" s="5">
        <f>VLOOKUP(A341,'Detail SFPR'!$A$5:$I$347,9,FALSE)</f>
        <v>737910.91184628464</v>
      </c>
      <c r="O341" s="5">
        <f t="shared" si="123"/>
        <v>1860961.6707197186</v>
      </c>
      <c r="P341" s="5">
        <f t="shared" si="115"/>
        <v>507843.30938392453</v>
      </c>
      <c r="Q341" s="5">
        <f t="shared" si="116"/>
        <v>0</v>
      </c>
      <c r="R341" s="5">
        <f t="shared" si="117"/>
        <v>6975.2459055830805</v>
      </c>
      <c r="S341" s="5">
        <f t="shared" si="118"/>
        <v>333129.05685091793</v>
      </c>
      <c r="T341" s="5">
        <f t="shared" si="119"/>
        <v>5080056.7699999996</v>
      </c>
      <c r="U341" s="5">
        <f t="shared" si="120"/>
        <v>9143217.5362519026</v>
      </c>
      <c r="V341" s="5">
        <f t="shared" si="124"/>
        <v>2708909.2828601445</v>
      </c>
      <c r="W341" s="5">
        <f t="shared" si="125"/>
        <v>7788966.0528601445</v>
      </c>
      <c r="X341" s="5">
        <f>VLOOKUP(A341,'Detail SFPR'!$A$5:$M$347,13,FALSE)</f>
        <v>0</v>
      </c>
      <c r="Y341" s="5">
        <f>VLOOKUP(A341,'Detail SFPR'!A:W,23,FALSE)</f>
        <v>0</v>
      </c>
      <c r="Z341" s="5">
        <f>VLOOKUP(A341,'Detail SFPR'!$A$5:$S$347,19,FALSE)</f>
        <v>0</v>
      </c>
      <c r="AA341" s="5">
        <f>VLOOKUP(A341,'Detail SFPR'!$A$5:$T$347,20,FALSE)</f>
        <v>20401.939294023505</v>
      </c>
      <c r="AB341" s="5">
        <f t="shared" si="122"/>
        <v>7809367.992154168</v>
      </c>
      <c r="AC341" s="5">
        <v>0</v>
      </c>
      <c r="AD341" s="5">
        <v>0</v>
      </c>
      <c r="AE341" s="5">
        <f t="shared" si="105"/>
        <v>0</v>
      </c>
      <c r="AF341" s="5">
        <f t="shared" si="106"/>
        <v>7809367.992154168</v>
      </c>
      <c r="AG341" s="5">
        <f t="shared" si="107"/>
        <v>5666001.7707197182</v>
      </c>
      <c r="AI341" s="5">
        <f t="shared" si="108"/>
        <v>5666001.7707197182</v>
      </c>
      <c r="AJ341" s="5">
        <f t="shared" si="109"/>
        <v>1544617.6693839245</v>
      </c>
      <c r="AK341" s="5">
        <f t="shared" si="110"/>
        <v>0</v>
      </c>
      <c r="AL341" s="5">
        <f t="shared" si="111"/>
        <v>6975.2459055830805</v>
      </c>
      <c r="AM341" s="5">
        <f t="shared" si="112"/>
        <v>571371.36685091793</v>
      </c>
      <c r="AN341" s="5">
        <f t="shared" si="113"/>
        <v>7788966.0528601436</v>
      </c>
      <c r="AO341" s="5">
        <f>VLOOKUP(A341,'Base Cost'!$A$5:$AF$348,32,FALSE)</f>
        <v>295319.6963786803</v>
      </c>
    </row>
    <row r="342" spans="1:41" x14ac:dyDescent="0.25">
      <c r="A342" t="s">
        <v>762</v>
      </c>
      <c r="B342" t="s">
        <v>763</v>
      </c>
      <c r="C342" t="s">
        <v>324</v>
      </c>
      <c r="D342" s="12" t="s">
        <v>1842</v>
      </c>
      <c r="E342" s="5">
        <v>938403.72</v>
      </c>
      <c r="F342" s="5">
        <v>170745.82</v>
      </c>
      <c r="G342" s="5">
        <v>0</v>
      </c>
      <c r="H342" s="5">
        <v>0</v>
      </c>
      <c r="I342" s="5">
        <v>0</v>
      </c>
      <c r="J342" s="5">
        <f>VLOOKUP(A342,'Detail SFPR'!$A$5:$E$347,5,FALSE)</f>
        <v>1670258.3973243323</v>
      </c>
      <c r="K342" s="5">
        <f>VLOOKUP(A342,'Detail SFPR'!$A$5:$F$347,6,FALSE)</f>
        <v>242440.67971641163</v>
      </c>
      <c r="L342" s="5">
        <f>VLOOKUP(A342,'Detail SFPR'!$A$5:$G$347,7,FALSE)</f>
        <v>0</v>
      </c>
      <c r="M342" s="5">
        <f>VLOOKUP(A342,'Detail SFPR'!$A$5:$H$347,8,FALSE)</f>
        <v>0</v>
      </c>
      <c r="N342" s="5">
        <f>VLOOKUP(A342,'Detail SFPR'!$A$5:$I$347,9,FALSE)</f>
        <v>0</v>
      </c>
      <c r="O342" s="5">
        <f t="shared" si="123"/>
        <v>487927.51337213232</v>
      </c>
      <c r="P342" s="5">
        <f t="shared" si="115"/>
        <v>47798.962972931622</v>
      </c>
      <c r="Q342" s="5">
        <f t="shared" si="116"/>
        <v>0</v>
      </c>
      <c r="R342" s="5">
        <f t="shared" si="117"/>
        <v>0</v>
      </c>
      <c r="S342" s="5">
        <f t="shared" si="118"/>
        <v>0</v>
      </c>
      <c r="T342" s="5">
        <f t="shared" si="119"/>
        <v>1109149.54</v>
      </c>
      <c r="U342" s="5">
        <f t="shared" si="120"/>
        <v>1912699.077040744</v>
      </c>
      <c r="V342" s="5">
        <f t="shared" si="124"/>
        <v>535726.47634506389</v>
      </c>
      <c r="W342" s="5">
        <f t="shared" si="125"/>
        <v>1644876.0163450639</v>
      </c>
      <c r="X342" s="5">
        <f>VLOOKUP(A342,'Detail SFPR'!$A$5:$M$347,13,FALSE)</f>
        <v>0</v>
      </c>
      <c r="Y342" s="5">
        <f>VLOOKUP(A342,'Detail SFPR'!A:W,23,FALSE)</f>
        <v>0</v>
      </c>
      <c r="Z342" s="5">
        <f>VLOOKUP(A342,'Detail SFPR'!$A$5:$S$347,19,FALSE)</f>
        <v>65093.809762191413</v>
      </c>
      <c r="AA342" s="5">
        <f>VLOOKUP(A342,'Detail SFPR'!$A$5:$T$347,20,FALSE)</f>
        <v>5410.7615616076164</v>
      </c>
      <c r="AB342" s="5">
        <f t="shared" si="122"/>
        <v>1715380.5876688631</v>
      </c>
      <c r="AC342" s="5">
        <v>0</v>
      </c>
      <c r="AD342" s="5">
        <v>0</v>
      </c>
      <c r="AE342" s="5">
        <f t="shared" si="105"/>
        <v>0</v>
      </c>
      <c r="AF342" s="5">
        <f t="shared" si="106"/>
        <v>1715380.5876688631</v>
      </c>
      <c r="AG342" s="5">
        <f t="shared" si="107"/>
        <v>1426331.2333721323</v>
      </c>
      <c r="AI342" s="5">
        <f t="shared" si="108"/>
        <v>1426331.2333721323</v>
      </c>
      <c r="AJ342" s="5">
        <f t="shared" si="109"/>
        <v>218544.78297293163</v>
      </c>
      <c r="AK342" s="5">
        <f t="shared" si="110"/>
        <v>0</v>
      </c>
      <c r="AL342" s="5">
        <f t="shared" si="111"/>
        <v>0</v>
      </c>
      <c r="AM342" s="5">
        <f t="shared" si="112"/>
        <v>0</v>
      </c>
      <c r="AN342" s="5">
        <f t="shared" si="113"/>
        <v>1644876.0163450639</v>
      </c>
      <c r="AO342" s="5">
        <f>VLOOKUP(A342,'Base Cost'!$A$5:$AF$348,32,FALSE)</f>
        <v>77865.058437120155</v>
      </c>
    </row>
    <row r="343" spans="1:41" x14ac:dyDescent="0.25">
      <c r="A343" t="s">
        <v>764</v>
      </c>
      <c r="B343" t="s">
        <v>2048</v>
      </c>
      <c r="C343" t="s">
        <v>68</v>
      </c>
      <c r="D343" s="12" t="s">
        <v>1088</v>
      </c>
      <c r="E343" s="5">
        <v>710766.14</v>
      </c>
      <c r="F343" s="5">
        <v>129208.62</v>
      </c>
      <c r="G343" s="5">
        <v>85934.37</v>
      </c>
      <c r="H343" s="5">
        <v>0</v>
      </c>
      <c r="I343" s="5">
        <v>211756.15</v>
      </c>
      <c r="J343" s="5">
        <f>VLOOKUP(A343,'Detail SFPR'!$A$5:$E$347,5,FALSE)</f>
        <v>3103469.246749077</v>
      </c>
      <c r="K343" s="5">
        <f>VLOOKUP(A343,'Detail SFPR'!$A$5:$F$347,6,FALSE)</f>
        <v>476368.55000000005</v>
      </c>
      <c r="L343" s="5">
        <f>VLOOKUP(A343,'Detail SFPR'!$A$5:$G$347,7,FALSE)</f>
        <v>413878.05436666671</v>
      </c>
      <c r="M343" s="5">
        <f>VLOOKUP(A343,'Detail SFPR'!$A$5:$H$347,8,FALSE)</f>
        <v>0</v>
      </c>
      <c r="N343" s="5">
        <f>VLOOKUP(A343,'Detail SFPR'!$A$5:$I$347,9,FALSE)</f>
        <v>624014.2776683477</v>
      </c>
      <c r="O343" s="5">
        <f t="shared" si="123"/>
        <v>1595215.1612696094</v>
      </c>
      <c r="P343" s="5">
        <f t="shared" si="115"/>
        <v>231451.52533100001</v>
      </c>
      <c r="Q343" s="5">
        <f t="shared" si="116"/>
        <v>218640.05436725667</v>
      </c>
      <c r="R343" s="5">
        <f t="shared" si="117"/>
        <v>0</v>
      </c>
      <c r="S343" s="5">
        <f t="shared" si="118"/>
        <v>274852.49371648737</v>
      </c>
      <c r="T343" s="5">
        <f t="shared" si="119"/>
        <v>1137665.28</v>
      </c>
      <c r="U343" s="5">
        <f t="shared" si="120"/>
        <v>4617730.1287840912</v>
      </c>
      <c r="V343" s="5">
        <f t="shared" si="124"/>
        <v>2320159.2346843532</v>
      </c>
      <c r="W343" s="5">
        <f t="shared" si="125"/>
        <v>3457824.514684353</v>
      </c>
      <c r="X343" s="5">
        <f>VLOOKUP(A343,'Detail SFPR'!$A$5:$M$347,13,FALSE)</f>
        <v>0</v>
      </c>
      <c r="Y343" s="5">
        <f>VLOOKUP(A343,'Detail SFPR'!A:W,23,FALSE)</f>
        <v>229496.36189999999</v>
      </c>
      <c r="Z343" s="5">
        <f>VLOOKUP(A343,'Detail SFPR'!$A$5:$S$347,19,FALSE)</f>
        <v>129505.33181498951</v>
      </c>
      <c r="AA343" s="5">
        <f>VLOOKUP(A343,'Detail SFPR'!$A$5:$T$347,20,FALSE)</f>
        <v>350216.7628302275</v>
      </c>
      <c r="AB343" s="5">
        <f t="shared" si="122"/>
        <v>4167042.97122957</v>
      </c>
      <c r="AC343" s="5">
        <v>0</v>
      </c>
      <c r="AD343" s="5">
        <v>0</v>
      </c>
      <c r="AE343" s="5">
        <f t="shared" si="105"/>
        <v>0</v>
      </c>
      <c r="AF343" s="5">
        <f t="shared" si="106"/>
        <v>4167042.97122957</v>
      </c>
      <c r="AG343" s="5">
        <f t="shared" si="107"/>
        <v>2305981.3012696095</v>
      </c>
      <c r="AI343" s="5">
        <f t="shared" si="108"/>
        <v>2305981.3012696095</v>
      </c>
      <c r="AJ343" s="5">
        <f t="shared" si="109"/>
        <v>360660.14533099998</v>
      </c>
      <c r="AK343" s="5">
        <f t="shared" si="110"/>
        <v>304574.4243672567</v>
      </c>
      <c r="AL343" s="5">
        <f t="shared" si="111"/>
        <v>0</v>
      </c>
      <c r="AM343" s="5">
        <f t="shared" si="112"/>
        <v>486608.64371648734</v>
      </c>
      <c r="AN343" s="5">
        <f t="shared" si="113"/>
        <v>3457824.514684353</v>
      </c>
      <c r="AO343" s="5">
        <f>VLOOKUP(A343,'Base Cost'!$A$5:$AF$348,32,FALSE)</f>
        <v>109630.84524911006</v>
      </c>
    </row>
    <row r="344" spans="1:41" x14ac:dyDescent="0.25">
      <c r="A344" t="s">
        <v>766</v>
      </c>
      <c r="B344" t="s">
        <v>767</v>
      </c>
      <c r="C344" t="s">
        <v>278</v>
      </c>
      <c r="D344" s="12" t="s">
        <v>1088</v>
      </c>
      <c r="E344" s="5">
        <v>1485182.89</v>
      </c>
      <c r="F344" s="5">
        <v>725605.56</v>
      </c>
      <c r="G344" s="5">
        <v>175157.45</v>
      </c>
      <c r="H344" s="5">
        <v>0</v>
      </c>
      <c r="I344" s="5">
        <v>0</v>
      </c>
      <c r="J344" s="5">
        <f>VLOOKUP(A344,'Detail SFPR'!$A$5:$E$347,5,FALSE)</f>
        <v>2053650.5142687985</v>
      </c>
      <c r="K344" s="5">
        <f>VLOOKUP(A344,'Detail SFPR'!$A$5:$F$347,6,FALSE)</f>
        <v>1102809.96</v>
      </c>
      <c r="L344" s="5">
        <f>VLOOKUP(A344,'Detail SFPR'!$A$5:$G$347,7,FALSE)</f>
        <v>312351.73338055093</v>
      </c>
      <c r="M344" s="5">
        <f>VLOOKUP(A344,'Detail SFPR'!$A$5:$H$347,8,FALSE)</f>
        <v>0</v>
      </c>
      <c r="N344" s="5">
        <f>VLOOKUP(A344,'Detail SFPR'!$A$5:$I$347,9,FALSE)</f>
        <v>0</v>
      </c>
      <c r="O344" s="5">
        <f t="shared" si="123"/>
        <v>378997.36510000803</v>
      </c>
      <c r="P344" s="5">
        <f t="shared" si="115"/>
        <v>251482.17347999991</v>
      </c>
      <c r="Q344" s="5">
        <f t="shared" si="116"/>
        <v>91467.428729813284</v>
      </c>
      <c r="R344" s="5">
        <f t="shared" si="117"/>
        <v>0</v>
      </c>
      <c r="S344" s="5">
        <f t="shared" si="118"/>
        <v>0</v>
      </c>
      <c r="T344" s="5">
        <f t="shared" si="119"/>
        <v>2385945.9000000004</v>
      </c>
      <c r="U344" s="5">
        <f t="shared" si="120"/>
        <v>3468812.2076493497</v>
      </c>
      <c r="V344" s="5">
        <f t="shared" si="124"/>
        <v>721946.96730982128</v>
      </c>
      <c r="W344" s="5">
        <f t="shared" si="125"/>
        <v>3107892.8673098218</v>
      </c>
      <c r="X344" s="5">
        <f>VLOOKUP(A344,'Detail SFPR'!$A$5:$M$347,13,FALSE)</f>
        <v>0</v>
      </c>
      <c r="Y344" s="5">
        <f>VLOOKUP(A344,'Detail SFPR'!A:W,23,FALSE)</f>
        <v>173918.4278</v>
      </c>
      <c r="Z344" s="5">
        <f>VLOOKUP(A344,'Detail SFPR'!$A$5:$S$347,19,FALSE)</f>
        <v>0</v>
      </c>
      <c r="AA344" s="5">
        <f>VLOOKUP(A344,'Detail SFPR'!$A$5:$T$347,20,FALSE)</f>
        <v>265403.54834548099</v>
      </c>
      <c r="AB344" s="5">
        <f t="shared" si="122"/>
        <v>3547214.843455303</v>
      </c>
      <c r="AC344" s="5">
        <v>0</v>
      </c>
      <c r="AD344" s="5">
        <v>0</v>
      </c>
      <c r="AE344" s="5">
        <f t="shared" si="105"/>
        <v>0</v>
      </c>
      <c r="AF344" s="5">
        <f t="shared" si="106"/>
        <v>3547214.843455303</v>
      </c>
      <c r="AG344" s="5">
        <f t="shared" si="107"/>
        <v>1864180.2551000079</v>
      </c>
      <c r="AI344" s="5">
        <f t="shared" si="108"/>
        <v>1864180.2551000079</v>
      </c>
      <c r="AJ344" s="5">
        <f t="shared" si="109"/>
        <v>977087.73347999994</v>
      </c>
      <c r="AK344" s="5">
        <f t="shared" si="110"/>
        <v>266624.87872981327</v>
      </c>
      <c r="AL344" s="5">
        <f t="shared" si="111"/>
        <v>0</v>
      </c>
      <c r="AM344" s="5">
        <f t="shared" si="112"/>
        <v>0</v>
      </c>
      <c r="AN344" s="5">
        <f t="shared" si="113"/>
        <v>3107892.8673098213</v>
      </c>
      <c r="AO344" s="5">
        <f>VLOOKUP(A344,'Base Cost'!$A$5:$AF$348,32,FALSE)</f>
        <v>101497.55681834802</v>
      </c>
    </row>
    <row r="345" spans="1:41" x14ac:dyDescent="0.25">
      <c r="A345" t="s">
        <v>768</v>
      </c>
      <c r="B345" t="s">
        <v>2049</v>
      </c>
      <c r="C345" t="s">
        <v>90</v>
      </c>
      <c r="D345" s="12" t="s">
        <v>1088</v>
      </c>
      <c r="E345" s="5">
        <v>351874.61</v>
      </c>
      <c r="F345" s="5">
        <v>60541.86</v>
      </c>
      <c r="G345" s="5">
        <v>22862.58</v>
      </c>
      <c r="H345" s="5">
        <v>0</v>
      </c>
      <c r="I345" s="5">
        <v>0</v>
      </c>
      <c r="J345" s="5">
        <f>VLOOKUP(A345,'Detail SFPR'!$A$5:$E$347,5,FALSE)</f>
        <v>535244.854331651</v>
      </c>
      <c r="K345" s="5">
        <f>VLOOKUP(A345,'Detail SFPR'!$A$5:$F$347,6,FALSE)</f>
        <v>48837.55</v>
      </c>
      <c r="L345" s="5">
        <f>VLOOKUP(A345,'Detail SFPR'!$A$5:$G$347,7,FALSE)</f>
        <v>21340.977359406581</v>
      </c>
      <c r="M345" s="5">
        <f>VLOOKUP(A345,'Detail SFPR'!$A$5:$H$347,8,FALSE)</f>
        <v>0</v>
      </c>
      <c r="N345" s="5">
        <f>VLOOKUP(A345,'Detail SFPR'!$A$5:$I$347,9,FALSE)</f>
        <v>145115.15297056563</v>
      </c>
      <c r="O345" s="5">
        <f t="shared" si="123"/>
        <v>122252.94189591173</v>
      </c>
      <c r="P345" s="5">
        <f t="shared" si="115"/>
        <v>-7803.2634769999977</v>
      </c>
      <c r="Q345" s="5">
        <f t="shared" si="116"/>
        <v>-1014.4524804836336</v>
      </c>
      <c r="R345" s="5">
        <f t="shared" si="117"/>
        <v>0</v>
      </c>
      <c r="S345" s="5">
        <f t="shared" si="118"/>
        <v>96748.272485476104</v>
      </c>
      <c r="T345" s="5">
        <f t="shared" si="119"/>
        <v>435279.05</v>
      </c>
      <c r="U345" s="5">
        <f t="shared" si="120"/>
        <v>750538.53466162318</v>
      </c>
      <c r="V345" s="5">
        <f t="shared" si="124"/>
        <v>210183.49842390418</v>
      </c>
      <c r="W345" s="5">
        <f t="shared" si="125"/>
        <v>645462.54842390423</v>
      </c>
      <c r="X345" s="5">
        <f>VLOOKUP(A345,'Detail SFPR'!$A$5:$M$347,13,FALSE)</f>
        <v>0</v>
      </c>
      <c r="Y345" s="5">
        <f>VLOOKUP(A345,'Detail SFPR'!A:W,23,FALSE)</f>
        <v>36831.167100000006</v>
      </c>
      <c r="Z345" s="5">
        <f>VLOOKUP(A345,'Detail SFPR'!$A$5:$S$347,19,FALSE)</f>
        <v>0</v>
      </c>
      <c r="AA345" s="5">
        <f>VLOOKUP(A345,'Detail SFPR'!$A$5:$T$347,20,FALSE)</f>
        <v>56205.213913768705</v>
      </c>
      <c r="AB345" s="5">
        <f t="shared" si="122"/>
        <v>738498.92943767295</v>
      </c>
      <c r="AC345" s="5">
        <v>0</v>
      </c>
      <c r="AD345" s="5">
        <v>0</v>
      </c>
      <c r="AE345" s="5">
        <f t="shared" si="105"/>
        <v>0</v>
      </c>
      <c r="AF345" s="5">
        <f t="shared" si="106"/>
        <v>738498.92943767295</v>
      </c>
      <c r="AG345" s="5">
        <f t="shared" si="107"/>
        <v>474127.55189591169</v>
      </c>
      <c r="AI345" s="5">
        <f t="shared" si="108"/>
        <v>474127.55189591169</v>
      </c>
      <c r="AJ345" s="5">
        <f t="shared" si="109"/>
        <v>52738.596523</v>
      </c>
      <c r="AK345" s="5">
        <f t="shared" si="110"/>
        <v>21848.127519516369</v>
      </c>
      <c r="AL345" s="5">
        <f t="shared" si="111"/>
        <v>0</v>
      </c>
      <c r="AM345" s="5">
        <f t="shared" si="112"/>
        <v>96748.272485476104</v>
      </c>
      <c r="AN345" s="5">
        <f t="shared" si="113"/>
        <v>645462.54842390423</v>
      </c>
      <c r="AO345" s="5">
        <f>VLOOKUP(A345,'Base Cost'!$A$5:$AF$348,32,FALSE)</f>
        <v>20975.233076083823</v>
      </c>
    </row>
    <row r="346" spans="1:41" x14ac:dyDescent="0.25">
      <c r="A346" t="s">
        <v>770</v>
      </c>
      <c r="B346" t="s">
        <v>2050</v>
      </c>
      <c r="C346" t="s">
        <v>80</v>
      </c>
      <c r="D346" s="12" t="s">
        <v>1088</v>
      </c>
      <c r="E346" s="5">
        <v>1391126.25</v>
      </c>
      <c r="F346" s="5">
        <v>225054.9</v>
      </c>
      <c r="G346" s="5">
        <v>211728.04</v>
      </c>
      <c r="H346" s="5">
        <v>21534.38</v>
      </c>
      <c r="I346" s="5">
        <v>265193.3</v>
      </c>
      <c r="J346" s="5">
        <f>VLOOKUP(A346,'Detail SFPR'!$A$5:$E$347,5,FALSE)</f>
        <v>1195241.8096328699</v>
      </c>
      <c r="K346" s="5">
        <f>VLOOKUP(A346,'Detail SFPR'!$A$5:$F$347,6,FALSE)</f>
        <v>159990.45000000001</v>
      </c>
      <c r="L346" s="5">
        <f>VLOOKUP(A346,'Detail SFPR'!$A$5:$G$347,7,FALSE)</f>
        <v>147853.88816111113</v>
      </c>
      <c r="M346" s="5">
        <f>VLOOKUP(A346,'Detail SFPR'!$A$5:$H$347,8,FALSE)</f>
        <v>5069.596424207848</v>
      </c>
      <c r="N346" s="5">
        <f>VLOOKUP(A346,'Detail SFPR'!$A$5:$I$347,9,FALSE)</f>
        <v>343373.97605062579</v>
      </c>
      <c r="O346" s="5">
        <f t="shared" si="123"/>
        <v>-130596.15639276562</v>
      </c>
      <c r="P346" s="5">
        <f t="shared" si="115"/>
        <v>-43378.468814999986</v>
      </c>
      <c r="Q346" s="5">
        <f t="shared" si="116"/>
        <v>-42584.897030987217</v>
      </c>
      <c r="R346" s="5">
        <f t="shared" si="117"/>
        <v>-10977.071209980628</v>
      </c>
      <c r="S346" s="5">
        <f t="shared" si="118"/>
        <v>52123.05672295222</v>
      </c>
      <c r="T346" s="5">
        <f t="shared" si="119"/>
        <v>2114636.8699999996</v>
      </c>
      <c r="U346" s="5">
        <f t="shared" si="120"/>
        <v>1851529.7202688146</v>
      </c>
      <c r="V346" s="5">
        <f t="shared" si="124"/>
        <v>-175413.53672578125</v>
      </c>
      <c r="W346" s="5">
        <f t="shared" si="125"/>
        <v>1851529.7202688146</v>
      </c>
      <c r="X346" s="5">
        <f>VLOOKUP(A346,'Detail SFPR'!$A$5:$M$347,13,FALSE)</f>
        <v>0</v>
      </c>
      <c r="Y346" s="5">
        <f>VLOOKUP(A346,'Detail SFPR'!A:W,23,FALSE)</f>
        <v>81985.331350000008</v>
      </c>
      <c r="Z346" s="5">
        <f>VLOOKUP(A346,'Detail SFPR'!$A$5:$S$347,19,FALSE)</f>
        <v>0</v>
      </c>
      <c r="AA346" s="5">
        <f>VLOOKUP(A346,'Detail SFPR'!$A$5:$T$347,20,FALSE)</f>
        <v>125111.51421856403</v>
      </c>
      <c r="AB346" s="5">
        <f t="shared" si="122"/>
        <v>2058626.5658373786</v>
      </c>
      <c r="AC346" s="5">
        <v>0</v>
      </c>
      <c r="AD346" s="5">
        <v>0</v>
      </c>
      <c r="AE346" s="5">
        <f t="shared" si="105"/>
        <v>0</v>
      </c>
      <c r="AF346" s="5">
        <f t="shared" si="106"/>
        <v>2058626.5658373786</v>
      </c>
      <c r="AG346" s="5">
        <f t="shared" si="107"/>
        <v>1195241.8096328699</v>
      </c>
      <c r="AI346" s="5">
        <f t="shared" si="108"/>
        <v>1195241.8096328699</v>
      </c>
      <c r="AJ346" s="5">
        <f t="shared" si="109"/>
        <v>159990.45000000001</v>
      </c>
      <c r="AK346" s="5">
        <f t="shared" si="110"/>
        <v>147853.88816111113</v>
      </c>
      <c r="AL346" s="5">
        <f t="shared" si="111"/>
        <v>5069.596424207848</v>
      </c>
      <c r="AM346" s="5">
        <f t="shared" si="112"/>
        <v>343373.97605062579</v>
      </c>
      <c r="AN346" s="5">
        <f t="shared" si="113"/>
        <v>1851529.7202688146</v>
      </c>
      <c r="AO346" s="5">
        <f>VLOOKUP(A346,'Base Cost'!$A$5:$AF$348,32,FALSE)</f>
        <v>52709.000181310003</v>
      </c>
    </row>
    <row r="347" spans="1:41" x14ac:dyDescent="0.25">
      <c r="A347" t="s">
        <v>772</v>
      </c>
      <c r="B347" t="s">
        <v>773</v>
      </c>
      <c r="C347" t="s">
        <v>80</v>
      </c>
      <c r="D347" s="12" t="s">
        <v>1088</v>
      </c>
      <c r="E347" s="5">
        <v>277474.61</v>
      </c>
      <c r="F347" s="5">
        <v>16626.439999999999</v>
      </c>
      <c r="G347" s="5">
        <v>40484.79</v>
      </c>
      <c r="H347" s="5">
        <v>0</v>
      </c>
      <c r="I347" s="5">
        <v>120921.68</v>
      </c>
      <c r="J347" s="5">
        <f>VLOOKUP(A347,'Detail SFPR'!$A$5:$E$347,5,FALSE)</f>
        <v>1317320.1827458558</v>
      </c>
      <c r="K347" s="5">
        <f>VLOOKUP(A347,'Detail SFPR'!$A$5:$F$347,6,FALSE)</f>
        <v>166893.81</v>
      </c>
      <c r="L347" s="5">
        <f>VLOOKUP(A347,'Detail SFPR'!$A$5:$G$347,7,FALSE)</f>
        <v>194957.2937166667</v>
      </c>
      <c r="M347" s="5">
        <f>VLOOKUP(A347,'Detail SFPR'!$A$5:$H$347,8,FALSE)</f>
        <v>0</v>
      </c>
      <c r="N347" s="5">
        <f>VLOOKUP(A347,'Detail SFPR'!$A$5:$I$347,9,FALSE)</f>
        <v>780388.22581861971</v>
      </c>
      <c r="O347" s="5">
        <f t="shared" si="123"/>
        <v>693265.04334966198</v>
      </c>
      <c r="P347" s="5">
        <f t="shared" si="115"/>
        <v>100183.25557899999</v>
      </c>
      <c r="Q347" s="5">
        <f t="shared" si="116"/>
        <v>102986.81822790168</v>
      </c>
      <c r="R347" s="5">
        <f t="shared" si="117"/>
        <v>0</v>
      </c>
      <c r="S347" s="5">
        <f t="shared" si="118"/>
        <v>439666.34609727369</v>
      </c>
      <c r="T347" s="5">
        <f t="shared" si="119"/>
        <v>455507.51999999996</v>
      </c>
      <c r="U347" s="5">
        <f t="shared" si="120"/>
        <v>2459559.5122811422</v>
      </c>
      <c r="V347" s="5">
        <f t="shared" si="124"/>
        <v>1336101.4632538373</v>
      </c>
      <c r="W347" s="5">
        <f t="shared" si="125"/>
        <v>1791608.9832538373</v>
      </c>
      <c r="X347" s="5">
        <f>VLOOKUP(A347,'Detail SFPR'!$A$5:$M$347,13,FALSE)</f>
        <v>0</v>
      </c>
      <c r="Y347" s="5">
        <f>VLOOKUP(A347,'Detail SFPR'!A:W,23,FALSE)</f>
        <v>108104.28135</v>
      </c>
      <c r="Z347" s="5">
        <f>VLOOKUP(A347,'Detail SFPR'!$A$5:$S$347,19,FALSE)</f>
        <v>123201.59480595389</v>
      </c>
      <c r="AA347" s="5">
        <f>VLOOKUP(A347,'Detail SFPR'!$A$5:$T$347,20,FALSE)</f>
        <v>164969.63676915324</v>
      </c>
      <c r="AB347" s="5">
        <f t="shared" si="122"/>
        <v>2187884.4961789441</v>
      </c>
      <c r="AC347" s="5">
        <v>0</v>
      </c>
      <c r="AD347" s="5">
        <v>0</v>
      </c>
      <c r="AE347" s="5">
        <f t="shared" si="105"/>
        <v>0</v>
      </c>
      <c r="AF347" s="5">
        <f t="shared" si="106"/>
        <v>2187884.4961789441</v>
      </c>
      <c r="AG347" s="5">
        <f t="shared" si="107"/>
        <v>970739.65334966197</v>
      </c>
      <c r="AI347" s="5">
        <f t="shared" si="108"/>
        <v>970739.65334966197</v>
      </c>
      <c r="AJ347" s="5">
        <f t="shared" si="109"/>
        <v>116809.69557899999</v>
      </c>
      <c r="AK347" s="5">
        <f t="shared" si="110"/>
        <v>143471.60822790168</v>
      </c>
      <c r="AL347" s="5">
        <f t="shared" si="111"/>
        <v>0</v>
      </c>
      <c r="AM347" s="5">
        <f t="shared" si="112"/>
        <v>560588.02609727369</v>
      </c>
      <c r="AN347" s="5">
        <f t="shared" si="113"/>
        <v>1791608.9832538373</v>
      </c>
      <c r="AO347" s="5">
        <f>VLOOKUP(A347,'Base Cost'!$A$5:$AF$348,32,FALSE)</f>
        <v>51215.679692515594</v>
      </c>
    </row>
    <row r="348" spans="1:41" x14ac:dyDescent="0.25">
      <c r="A348" s="118" t="s">
        <v>1840</v>
      </c>
      <c r="B348" t="s">
        <v>811</v>
      </c>
      <c r="C348" t="s">
        <v>2061</v>
      </c>
      <c r="E348" s="5">
        <f>SUM(E5:E347)</f>
        <v>700443094.84000075</v>
      </c>
      <c r="F348" s="5">
        <f t="shared" ref="F348:AN348" si="126">SUM(F5:F347)</f>
        <v>126013643.98000002</v>
      </c>
      <c r="G348" s="5">
        <f t="shared" si="126"/>
        <v>61700544.040000021</v>
      </c>
      <c r="H348" s="5">
        <f t="shared" si="126"/>
        <v>7241129.0000000019</v>
      </c>
      <c r="I348" s="5">
        <f t="shared" si="126"/>
        <v>21210664.970000003</v>
      </c>
      <c r="J348" s="5">
        <f t="shared" si="126"/>
        <v>993596764.13442016</v>
      </c>
      <c r="K348" s="5">
        <f t="shared" si="126"/>
        <v>167644015.15502602</v>
      </c>
      <c r="L348" s="5">
        <f t="shared" si="126"/>
        <v>85674212.306785151</v>
      </c>
      <c r="M348" s="5">
        <f t="shared" si="126"/>
        <v>9770051.5627148915</v>
      </c>
      <c r="N348" s="5">
        <f t="shared" si="126"/>
        <v>51438158.223368242</v>
      </c>
      <c r="O348" s="5">
        <f t="shared" si="126"/>
        <v>195445551.31859002</v>
      </c>
      <c r="P348" s="5">
        <f t="shared" si="126"/>
        <v>27754968.462389823</v>
      </c>
      <c r="Q348" s="5">
        <f t="shared" si="126"/>
        <v>15983244.633465648</v>
      </c>
      <c r="R348" s="5">
        <f t="shared" si="126"/>
        <v>1686032.6725620225</v>
      </c>
      <c r="S348" s="5">
        <f t="shared" si="126"/>
        <v>20152669.752020605</v>
      </c>
      <c r="T348" s="5">
        <f t="shared" si="126"/>
        <v>916609076.83000076</v>
      </c>
      <c r="U348" s="5">
        <f t="shared" si="126"/>
        <v>1308123201.3823147</v>
      </c>
      <c r="V348" s="5">
        <f t="shared" si="126"/>
        <v>261022466.83902815</v>
      </c>
      <c r="W348" s="5">
        <f t="shared" si="126"/>
        <v>1168057405.4125488</v>
      </c>
      <c r="X348" s="5">
        <f t="shared" si="126"/>
        <v>8777751.2400000002</v>
      </c>
      <c r="Y348" s="5">
        <f t="shared" si="126"/>
        <v>54846889.861399986</v>
      </c>
      <c r="Z348" s="5">
        <f t="shared" si="126"/>
        <v>4928636.3954600217</v>
      </c>
      <c r="AA348" s="5">
        <f t="shared" si="126"/>
        <v>88336996.707898229</v>
      </c>
      <c r="AB348" s="5">
        <f t="shared" si="126"/>
        <v>1324947679.6173081</v>
      </c>
      <c r="AC348" s="5">
        <f t="shared" si="126"/>
        <v>0</v>
      </c>
      <c r="AD348" s="5">
        <f t="shared" si="126"/>
        <v>0</v>
      </c>
      <c r="AE348" s="5">
        <f t="shared" si="126"/>
        <v>0</v>
      </c>
      <c r="AF348" s="5">
        <f t="shared" si="126"/>
        <v>1324947679.6173081</v>
      </c>
      <c r="AG348" s="5">
        <f t="shared" si="126"/>
        <v>889839684.13612783</v>
      </c>
      <c r="AH348" s="5">
        <f t="shared" si="126"/>
        <v>0</v>
      </c>
      <c r="AI348" s="5">
        <f t="shared" si="126"/>
        <v>889839684.13612783</v>
      </c>
      <c r="AJ348" s="5">
        <f t="shared" si="126"/>
        <v>150757427.58958545</v>
      </c>
      <c r="AK348" s="5">
        <f t="shared" si="126"/>
        <v>76999065.44103229</v>
      </c>
      <c r="AL348" s="5">
        <f t="shared" si="126"/>
        <v>8813303.9254620951</v>
      </c>
      <c r="AM348" s="5">
        <f t="shared" si="126"/>
        <v>41647924.320340462</v>
      </c>
      <c r="AN348" s="5">
        <f t="shared" si="126"/>
        <v>1168057405.4125488</v>
      </c>
      <c r="AO348" s="5">
        <f>SUM(AO5:AO347)</f>
        <v>45686288.292667963</v>
      </c>
    </row>
  </sheetData>
  <autoFilter ref="A4:AO348" xr:uid="{02A950C4-DDB0-4BE6-AAED-589D3934CF43}">
    <sortState xmlns:xlrd2="http://schemas.microsoft.com/office/spreadsheetml/2017/richdata2" ref="A5:AO335">
      <sortCondition ref="AO4"/>
    </sortState>
  </autoFilter>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21B7-3BE3-4759-8224-40C9DB9F533A}">
  <dimension ref="A1:R348"/>
  <sheetViews>
    <sheetView workbookViewId="0">
      <pane xSplit="3" ySplit="4" topLeftCell="D32" activePane="bottomRight" state="frozen"/>
      <selection pane="topRight" activeCell="D1" sqref="D1"/>
      <selection pane="bottomLeft" activeCell="A3" sqref="A3"/>
      <selection pane="bottomRight" activeCell="E40" sqref="E40"/>
    </sheetView>
  </sheetViews>
  <sheetFormatPr defaultRowHeight="15" x14ac:dyDescent="0.25"/>
  <cols>
    <col min="1" max="1" width="7.5703125" bestFit="1" customWidth="1"/>
    <col min="2" max="2" width="46" bestFit="1" customWidth="1"/>
    <col min="3" max="3" width="13.140625" bestFit="1" customWidth="1"/>
    <col min="4" max="4" width="13.140625" style="12" customWidth="1"/>
    <col min="5" max="9" width="11.85546875" bestFit="1" customWidth="1"/>
    <col min="10" max="11" width="14.28515625" bestFit="1" customWidth="1"/>
    <col min="12" max="12" width="13.28515625" bestFit="1" customWidth="1"/>
    <col min="13" max="13" width="14.28515625" bestFit="1" customWidth="1"/>
    <col min="14" max="14" width="13.28515625" bestFit="1" customWidth="1"/>
    <col min="15" max="15" width="15.28515625" bestFit="1" customWidth="1"/>
    <col min="16" max="16" width="11.85546875" bestFit="1" customWidth="1"/>
    <col min="17" max="17" width="13.28515625" bestFit="1" customWidth="1"/>
    <col min="18" max="18" width="15.28515625" bestFit="1" customWidth="1"/>
  </cols>
  <sheetData>
    <row r="1" spans="1:18" x14ac:dyDescent="0.25">
      <c r="B1" s="10"/>
      <c r="C1" s="5"/>
      <c r="D1" s="119"/>
      <c r="F1" s="10" t="s">
        <v>904</v>
      </c>
      <c r="G1" s="93">
        <f>'Detailed SFPR '!L12</f>
        <v>9855.6200000000008</v>
      </c>
      <c r="I1" t="s">
        <v>865</v>
      </c>
      <c r="J1" t="s">
        <v>866</v>
      </c>
      <c r="K1" t="s">
        <v>867</v>
      </c>
      <c r="L1" t="s">
        <v>868</v>
      </c>
      <c r="M1" t="s">
        <v>869</v>
      </c>
      <c r="O1" t="s">
        <v>905</v>
      </c>
    </row>
    <row r="2" spans="1:18" x14ac:dyDescent="0.25">
      <c r="I2" s="92">
        <v>0.623</v>
      </c>
      <c r="J2" s="92">
        <v>0.59050000000000002</v>
      </c>
      <c r="K2" s="92">
        <v>0.21540000000000001</v>
      </c>
      <c r="L2" s="92">
        <v>0.183</v>
      </c>
      <c r="M2" s="92">
        <v>0.157</v>
      </c>
      <c r="O2" s="92">
        <v>2.9399999999999999E-2</v>
      </c>
    </row>
    <row r="4" spans="1:18" s="4" customFormat="1" ht="45" x14ac:dyDescent="0.25">
      <c r="A4" s="4" t="s">
        <v>55</v>
      </c>
      <c r="B4" s="4" t="s">
        <v>56</v>
      </c>
      <c r="C4" s="4" t="s">
        <v>57</v>
      </c>
      <c r="D4" s="3" t="s">
        <v>58</v>
      </c>
      <c r="E4" s="3" t="s">
        <v>906</v>
      </c>
      <c r="F4" s="3" t="s">
        <v>907</v>
      </c>
      <c r="G4" s="3" t="s">
        <v>908</v>
      </c>
      <c r="H4" s="3" t="s">
        <v>909</v>
      </c>
      <c r="I4" s="3" t="s">
        <v>910</v>
      </c>
      <c r="J4" s="3" t="s">
        <v>911</v>
      </c>
      <c r="K4" s="3" t="s">
        <v>912</v>
      </c>
      <c r="L4" s="3" t="s">
        <v>913</v>
      </c>
      <c r="M4" s="3" t="s">
        <v>914</v>
      </c>
      <c r="N4" s="3" t="s">
        <v>915</v>
      </c>
      <c r="O4" s="3" t="s">
        <v>916</v>
      </c>
      <c r="P4" s="3" t="s">
        <v>917</v>
      </c>
      <c r="Q4" s="13" t="s">
        <v>918</v>
      </c>
      <c r="R4" s="3" t="s">
        <v>919</v>
      </c>
    </row>
    <row r="5" spans="1:18" x14ac:dyDescent="0.25">
      <c r="A5" t="s">
        <v>66</v>
      </c>
      <c r="B5" t="s">
        <v>67</v>
      </c>
      <c r="C5" t="s">
        <v>68</v>
      </c>
      <c r="D5" s="12" t="s">
        <v>1088</v>
      </c>
      <c r="E5" s="1">
        <f>VLOOKUP(A5,'ADM Data'!$A$2:$Y$344,21,FALSE)</f>
        <v>0</v>
      </c>
      <c r="F5" s="1">
        <f>VLOOKUP(A5,'ADM Data'!$A$2:$Y$344,22,FALSE)</f>
        <v>0</v>
      </c>
      <c r="G5" s="1">
        <f>VLOOKUP(A5,'ADM Data'!$A$2:$Y$344,23,FALSE)</f>
        <v>31.937336999999999</v>
      </c>
      <c r="H5" s="1">
        <f>VLOOKUP(A5,'ADM Data'!$A$2:$Y$344,24,FALSE)</f>
        <v>0</v>
      </c>
      <c r="I5" s="1">
        <f>VLOOKUP(A5,'ADM Data'!$A$2:$Y$344,25,FALSE)</f>
        <v>0</v>
      </c>
      <c r="J5" s="5">
        <f t="shared" ref="J5:J68" si="0">E5*$I$2*$G$1</f>
        <v>0</v>
      </c>
      <c r="K5" s="5">
        <f t="shared" ref="K5:K68" si="1">F5*$J$2*$G$1</f>
        <v>0</v>
      </c>
      <c r="L5" s="5">
        <f t="shared" ref="L5:L68" si="2">G5*$K$2*$G$1</f>
        <v>67799.790218960683</v>
      </c>
      <c r="M5" s="5">
        <f t="shared" ref="M5:M68" si="3">H5*$L$2*$G$1</f>
        <v>0</v>
      </c>
      <c r="N5" s="5">
        <f t="shared" ref="N5:N68" si="4">I5*$M$2*$G$1</f>
        <v>0</v>
      </c>
      <c r="O5" s="5">
        <f t="shared" ref="O5:O68" si="5">J5+K5+L5+M5+N5</f>
        <v>67799.790218960683</v>
      </c>
      <c r="P5" s="1">
        <f t="shared" ref="P5:P68" si="6">E5+F5+G5+H5+I5</f>
        <v>31.937336999999999</v>
      </c>
      <c r="Q5" s="5">
        <f t="shared" ref="Q5:Q68" si="7">P5*$O$2*$G$1</f>
        <v>9254.0103641478363</v>
      </c>
      <c r="R5" s="5">
        <f t="shared" ref="R5:R68" si="8">O5+Q5</f>
        <v>77053.800583108517</v>
      </c>
    </row>
    <row r="6" spans="1:18" x14ac:dyDescent="0.25">
      <c r="A6" t="s">
        <v>70</v>
      </c>
      <c r="B6" t="s">
        <v>71</v>
      </c>
      <c r="C6" t="s">
        <v>72</v>
      </c>
      <c r="D6" s="12" t="s">
        <v>1088</v>
      </c>
      <c r="E6" s="1">
        <f>VLOOKUP(A6,'ADM Data'!$A$2:$Y$344,21,FALSE)</f>
        <v>0</v>
      </c>
      <c r="F6" s="1">
        <f>VLOOKUP(A6,'ADM Data'!$A$2:$Y$344,22,FALSE)</f>
        <v>0</v>
      </c>
      <c r="G6" s="1">
        <f>VLOOKUP(A6,'ADM Data'!$A$2:$Y$344,23,FALSE)</f>
        <v>0</v>
      </c>
      <c r="H6" s="1">
        <f>VLOOKUP(A6,'ADM Data'!$A$2:$Y$344,24,FALSE)</f>
        <v>0</v>
      </c>
      <c r="I6" s="1">
        <f>VLOOKUP(A6,'ADM Data'!$A$2:$Y$344,25,FALSE)</f>
        <v>0</v>
      </c>
      <c r="J6" s="5">
        <f t="shared" si="0"/>
        <v>0</v>
      </c>
      <c r="K6" s="5">
        <f t="shared" si="1"/>
        <v>0</v>
      </c>
      <c r="L6" s="5">
        <f t="shared" si="2"/>
        <v>0</v>
      </c>
      <c r="M6" s="5">
        <f t="shared" si="3"/>
        <v>0</v>
      </c>
      <c r="N6" s="5">
        <f t="shared" si="4"/>
        <v>0</v>
      </c>
      <c r="O6" s="5">
        <f t="shared" si="5"/>
        <v>0</v>
      </c>
      <c r="P6" s="1">
        <f t="shared" si="6"/>
        <v>0</v>
      </c>
      <c r="Q6" s="5">
        <f t="shared" si="7"/>
        <v>0</v>
      </c>
      <c r="R6" s="5">
        <f t="shared" si="8"/>
        <v>0</v>
      </c>
    </row>
    <row r="7" spans="1:18" x14ac:dyDescent="0.25">
      <c r="A7" t="s">
        <v>73</v>
      </c>
      <c r="B7" t="s">
        <v>74</v>
      </c>
      <c r="C7" t="s">
        <v>75</v>
      </c>
      <c r="D7" s="12" t="s">
        <v>1088</v>
      </c>
      <c r="E7" s="1">
        <f>VLOOKUP(A7,'ADM Data'!$A$2:$Y$344,21,FALSE)</f>
        <v>0</v>
      </c>
      <c r="F7" s="1">
        <f>VLOOKUP(A7,'ADM Data'!$A$2:$Y$344,22,FALSE)</f>
        <v>0</v>
      </c>
      <c r="G7" s="1">
        <f>VLOOKUP(A7,'ADM Data'!$A$2:$Y$344,23,FALSE)</f>
        <v>0</v>
      </c>
      <c r="H7" s="1">
        <f>VLOOKUP(A7,'ADM Data'!$A$2:$Y$344,24,FALSE)</f>
        <v>0</v>
      </c>
      <c r="I7" s="1">
        <f>VLOOKUP(A7,'ADM Data'!$A$2:$Y$344,25,FALSE)</f>
        <v>0</v>
      </c>
      <c r="J7" s="5">
        <f t="shared" si="0"/>
        <v>0</v>
      </c>
      <c r="K7" s="5">
        <f t="shared" si="1"/>
        <v>0</v>
      </c>
      <c r="L7" s="5">
        <f t="shared" si="2"/>
        <v>0</v>
      </c>
      <c r="M7" s="5">
        <f t="shared" si="3"/>
        <v>0</v>
      </c>
      <c r="N7" s="5">
        <f t="shared" si="4"/>
        <v>0</v>
      </c>
      <c r="O7" s="5">
        <f t="shared" si="5"/>
        <v>0</v>
      </c>
      <c r="P7" s="1">
        <f t="shared" si="6"/>
        <v>0</v>
      </c>
      <c r="Q7" s="5">
        <f t="shared" si="7"/>
        <v>0</v>
      </c>
      <c r="R7" s="5">
        <f t="shared" si="8"/>
        <v>0</v>
      </c>
    </row>
    <row r="8" spans="1:18" x14ac:dyDescent="0.25">
      <c r="A8" t="s">
        <v>76</v>
      </c>
      <c r="B8" t="s">
        <v>77</v>
      </c>
      <c r="C8" t="s">
        <v>68</v>
      </c>
      <c r="D8" s="12" t="s">
        <v>1088</v>
      </c>
      <c r="E8" s="1">
        <f>VLOOKUP(A8,'ADM Data'!$A$2:$Y$344,21,FALSE)</f>
        <v>0</v>
      </c>
      <c r="F8" s="1">
        <f>VLOOKUP(A8,'ADM Data'!$A$2:$Y$344,22,FALSE)</f>
        <v>0</v>
      </c>
      <c r="G8" s="1">
        <f>VLOOKUP(A8,'ADM Data'!$A$2:$Y$344,23,FALSE)</f>
        <v>0</v>
      </c>
      <c r="H8" s="1">
        <f>VLOOKUP(A8,'ADM Data'!$A$2:$Y$344,24,FALSE)</f>
        <v>0</v>
      </c>
      <c r="I8" s="1">
        <f>VLOOKUP(A8,'ADM Data'!$A$2:$Y$344,25,FALSE)</f>
        <v>0</v>
      </c>
      <c r="J8" s="5">
        <f t="shared" si="0"/>
        <v>0</v>
      </c>
      <c r="K8" s="5">
        <f t="shared" si="1"/>
        <v>0</v>
      </c>
      <c r="L8" s="5">
        <f t="shared" si="2"/>
        <v>0</v>
      </c>
      <c r="M8" s="5">
        <f t="shared" si="3"/>
        <v>0</v>
      </c>
      <c r="N8" s="5">
        <f t="shared" si="4"/>
        <v>0</v>
      </c>
      <c r="O8" s="5">
        <f t="shared" si="5"/>
        <v>0</v>
      </c>
      <c r="P8" s="1">
        <f t="shared" si="6"/>
        <v>0</v>
      </c>
      <c r="Q8" s="5">
        <f t="shared" si="7"/>
        <v>0</v>
      </c>
      <c r="R8" s="5">
        <f t="shared" si="8"/>
        <v>0</v>
      </c>
    </row>
    <row r="9" spans="1:18" x14ac:dyDescent="0.25">
      <c r="A9" t="s">
        <v>78</v>
      </c>
      <c r="B9" t="s">
        <v>1841</v>
      </c>
      <c r="C9" t="s">
        <v>80</v>
      </c>
      <c r="D9" s="12" t="s">
        <v>1842</v>
      </c>
      <c r="E9" s="1">
        <f>VLOOKUP(A9,'ADM Data'!$A$2:$Y$344,21,FALSE)</f>
        <v>11.136583999999999</v>
      </c>
      <c r="F9" s="1">
        <f>VLOOKUP(A9,'ADM Data'!$A$2:$Y$344,22,FALSE)</f>
        <v>5.6145949999999996</v>
      </c>
      <c r="G9" s="1">
        <f>VLOOKUP(A9,'ADM Data'!$A$2:$Y$344,23,FALSE)</f>
        <v>0</v>
      </c>
      <c r="H9" s="1">
        <f>VLOOKUP(A9,'ADM Data'!$A$2:$Y$344,24,FALSE)</f>
        <v>0</v>
      </c>
      <c r="I9" s="1">
        <f>VLOOKUP(A9,'ADM Data'!$A$2:$Y$344,25,FALSE)</f>
        <v>76.884950000000003</v>
      </c>
      <c r="J9" s="5">
        <f t="shared" si="0"/>
        <v>68379.196621295836</v>
      </c>
      <c r="K9" s="5">
        <f t="shared" si="1"/>
        <v>32675.503373987955</v>
      </c>
      <c r="L9" s="5">
        <f t="shared" si="2"/>
        <v>0</v>
      </c>
      <c r="M9" s="5">
        <f t="shared" si="3"/>
        <v>0</v>
      </c>
      <c r="N9" s="5">
        <f t="shared" si="4"/>
        <v>118966.56959428302</v>
      </c>
      <c r="O9" s="5">
        <f t="shared" si="5"/>
        <v>220021.2695895668</v>
      </c>
      <c r="P9" s="1">
        <f t="shared" si="6"/>
        <v>93.636129000000011</v>
      </c>
      <c r="Q9" s="5">
        <f t="shared" si="7"/>
        <v>27131.557907432416</v>
      </c>
      <c r="R9" s="5">
        <f t="shared" si="8"/>
        <v>247152.82749699921</v>
      </c>
    </row>
    <row r="10" spans="1:18" x14ac:dyDescent="0.25">
      <c r="A10" t="s">
        <v>82</v>
      </c>
      <c r="B10" t="s">
        <v>1843</v>
      </c>
      <c r="C10" t="s">
        <v>84</v>
      </c>
      <c r="D10" s="12" t="s">
        <v>1842</v>
      </c>
      <c r="E10" s="1">
        <f>VLOOKUP(A10,'ADM Data'!$A$2:$Y$344,21,FALSE)</f>
        <v>0</v>
      </c>
      <c r="F10" s="1">
        <f>VLOOKUP(A10,'ADM Data'!$A$2:$Y$344,22,FALSE)</f>
        <v>0</v>
      </c>
      <c r="G10" s="1">
        <f>VLOOKUP(A10,'ADM Data'!$A$2:$Y$344,23,FALSE)</f>
        <v>0</v>
      </c>
      <c r="H10" s="1">
        <f>VLOOKUP(A10,'ADM Data'!$A$2:$Y$344,24,FALSE)</f>
        <v>0</v>
      </c>
      <c r="I10" s="1">
        <f>VLOOKUP(A10,'ADM Data'!$A$2:$Y$344,25,FALSE)</f>
        <v>0</v>
      </c>
      <c r="J10" s="5">
        <f t="shared" si="0"/>
        <v>0</v>
      </c>
      <c r="K10" s="5">
        <f t="shared" si="1"/>
        <v>0</v>
      </c>
      <c r="L10" s="5">
        <f t="shared" si="2"/>
        <v>0</v>
      </c>
      <c r="M10" s="5">
        <f t="shared" si="3"/>
        <v>0</v>
      </c>
      <c r="N10" s="5">
        <f t="shared" si="4"/>
        <v>0</v>
      </c>
      <c r="O10" s="5">
        <f t="shared" si="5"/>
        <v>0</v>
      </c>
      <c r="P10" s="1">
        <f t="shared" si="6"/>
        <v>0</v>
      </c>
      <c r="Q10" s="5">
        <f t="shared" si="7"/>
        <v>0</v>
      </c>
      <c r="R10" s="5">
        <f t="shared" si="8"/>
        <v>0</v>
      </c>
    </row>
    <row r="11" spans="1:18" x14ac:dyDescent="0.25">
      <c r="A11" t="s">
        <v>85</v>
      </c>
      <c r="B11" t="s">
        <v>86</v>
      </c>
      <c r="C11" t="s">
        <v>87</v>
      </c>
      <c r="D11" s="12" t="s">
        <v>1842</v>
      </c>
      <c r="E11" s="1">
        <f>VLOOKUP(A11,'ADM Data'!$A$2:$Y$344,21,FALSE)</f>
        <v>0</v>
      </c>
      <c r="F11" s="1">
        <f>VLOOKUP(A11,'ADM Data'!$A$2:$Y$344,22,FALSE)</f>
        <v>0</v>
      </c>
      <c r="G11" s="1">
        <f>VLOOKUP(A11,'ADM Data'!$A$2:$Y$344,23,FALSE)</f>
        <v>0</v>
      </c>
      <c r="H11" s="1">
        <f>VLOOKUP(A11,'ADM Data'!$A$2:$Y$344,24,FALSE)</f>
        <v>0</v>
      </c>
      <c r="I11" s="1">
        <f>VLOOKUP(A11,'ADM Data'!$A$2:$Y$344,25,FALSE)</f>
        <v>0</v>
      </c>
      <c r="J11" s="5">
        <f t="shared" si="0"/>
        <v>0</v>
      </c>
      <c r="K11" s="5">
        <f t="shared" si="1"/>
        <v>0</v>
      </c>
      <c r="L11" s="5">
        <f t="shared" si="2"/>
        <v>0</v>
      </c>
      <c r="M11" s="5">
        <f t="shared" si="3"/>
        <v>0</v>
      </c>
      <c r="N11" s="5">
        <f t="shared" si="4"/>
        <v>0</v>
      </c>
      <c r="O11" s="5">
        <f t="shared" si="5"/>
        <v>0</v>
      </c>
      <c r="P11" s="1">
        <f t="shared" si="6"/>
        <v>0</v>
      </c>
      <c r="Q11" s="5">
        <f t="shared" si="7"/>
        <v>0</v>
      </c>
      <c r="R11" s="5">
        <f t="shared" si="8"/>
        <v>0</v>
      </c>
    </row>
    <row r="12" spans="1:18" x14ac:dyDescent="0.25">
      <c r="A12" t="s">
        <v>88</v>
      </c>
      <c r="B12" t="s">
        <v>1844</v>
      </c>
      <c r="C12" t="s">
        <v>1530</v>
      </c>
      <c r="D12" s="12" t="s">
        <v>1842</v>
      </c>
      <c r="E12" s="1">
        <f>VLOOKUP(A12,'ADM Data'!$A$2:$Y$344,21,FALSE)</f>
        <v>0</v>
      </c>
      <c r="F12" s="1">
        <f>VLOOKUP(A12,'ADM Data'!$A$2:$Y$344,22,FALSE)</f>
        <v>0</v>
      </c>
      <c r="G12" s="1">
        <f>VLOOKUP(A12,'ADM Data'!$A$2:$Y$344,23,FALSE)</f>
        <v>79.836440999999994</v>
      </c>
      <c r="H12" s="1">
        <f>VLOOKUP(A12,'ADM Data'!$A$2:$Y$344,24,FALSE)</f>
        <v>0</v>
      </c>
      <c r="I12" s="1">
        <f>VLOOKUP(A12,'ADM Data'!$A$2:$Y$344,25,FALSE)</f>
        <v>0</v>
      </c>
      <c r="J12" s="5">
        <f t="shared" si="0"/>
        <v>0</v>
      </c>
      <c r="K12" s="5">
        <f t="shared" si="1"/>
        <v>0</v>
      </c>
      <c r="L12" s="5">
        <f t="shared" si="2"/>
        <v>169484.82434926968</v>
      </c>
      <c r="M12" s="5">
        <f t="shared" si="3"/>
        <v>0</v>
      </c>
      <c r="N12" s="5">
        <f t="shared" si="4"/>
        <v>0</v>
      </c>
      <c r="O12" s="5">
        <f t="shared" si="5"/>
        <v>169484.82434926968</v>
      </c>
      <c r="P12" s="1">
        <f t="shared" si="6"/>
        <v>79.836440999999994</v>
      </c>
      <c r="Q12" s="5">
        <f t="shared" si="7"/>
        <v>23133.026164663544</v>
      </c>
      <c r="R12" s="5">
        <f t="shared" si="8"/>
        <v>192617.85051393323</v>
      </c>
    </row>
    <row r="13" spans="1:18" x14ac:dyDescent="0.25">
      <c r="A13" t="s">
        <v>91</v>
      </c>
      <c r="B13" t="s">
        <v>1845</v>
      </c>
      <c r="C13" t="s">
        <v>93</v>
      </c>
      <c r="D13" s="12" t="s">
        <v>1088</v>
      </c>
      <c r="E13" s="1">
        <f>VLOOKUP(A13,'ADM Data'!$A$2:$Y$344,21,FALSE)</f>
        <v>0</v>
      </c>
      <c r="F13" s="1">
        <f>VLOOKUP(A13,'ADM Data'!$A$2:$Y$344,22,FALSE)</f>
        <v>0</v>
      </c>
      <c r="G13" s="1">
        <f>VLOOKUP(A13,'ADM Data'!$A$2:$Y$344,23,FALSE)</f>
        <v>0</v>
      </c>
      <c r="H13" s="1">
        <f>VLOOKUP(A13,'ADM Data'!$A$2:$Y$344,24,FALSE)</f>
        <v>0</v>
      </c>
      <c r="I13" s="1">
        <f>VLOOKUP(A13,'ADM Data'!$A$2:$Y$344,25,FALSE)</f>
        <v>0</v>
      </c>
      <c r="J13" s="5">
        <f t="shared" si="0"/>
        <v>0</v>
      </c>
      <c r="K13" s="5">
        <f t="shared" si="1"/>
        <v>0</v>
      </c>
      <c r="L13" s="5">
        <f t="shared" si="2"/>
        <v>0</v>
      </c>
      <c r="M13" s="5">
        <f t="shared" si="3"/>
        <v>0</v>
      </c>
      <c r="N13" s="5">
        <f t="shared" si="4"/>
        <v>0</v>
      </c>
      <c r="O13" s="5">
        <f t="shared" si="5"/>
        <v>0</v>
      </c>
      <c r="P13" s="1">
        <f t="shared" si="6"/>
        <v>0</v>
      </c>
      <c r="Q13" s="5">
        <f t="shared" si="7"/>
        <v>0</v>
      </c>
      <c r="R13" s="5">
        <f t="shared" si="8"/>
        <v>0</v>
      </c>
    </row>
    <row r="14" spans="1:18" x14ac:dyDescent="0.25">
      <c r="A14" t="s">
        <v>94</v>
      </c>
      <c r="B14" t="s">
        <v>1846</v>
      </c>
      <c r="C14" t="s">
        <v>72</v>
      </c>
      <c r="D14" s="12" t="s">
        <v>1088</v>
      </c>
      <c r="E14" s="1">
        <f>VLOOKUP(A14,'ADM Data'!$A$2:$Y$344,21,FALSE)</f>
        <v>0</v>
      </c>
      <c r="F14" s="1">
        <f>VLOOKUP(A14,'ADM Data'!$A$2:$Y$344,22,FALSE)</f>
        <v>0</v>
      </c>
      <c r="G14" s="1">
        <f>VLOOKUP(A14,'ADM Data'!$A$2:$Y$344,23,FALSE)</f>
        <v>0</v>
      </c>
      <c r="H14" s="1">
        <f>VLOOKUP(A14,'ADM Data'!$A$2:$Y$344,24,FALSE)</f>
        <v>0</v>
      </c>
      <c r="I14" s="1">
        <f>VLOOKUP(A14,'ADM Data'!$A$2:$Y$344,25,FALSE)</f>
        <v>0</v>
      </c>
      <c r="J14" s="5">
        <f t="shared" si="0"/>
        <v>0</v>
      </c>
      <c r="K14" s="5">
        <f t="shared" si="1"/>
        <v>0</v>
      </c>
      <c r="L14" s="5">
        <f t="shared" si="2"/>
        <v>0</v>
      </c>
      <c r="M14" s="5">
        <f t="shared" si="3"/>
        <v>0</v>
      </c>
      <c r="N14" s="5">
        <f t="shared" si="4"/>
        <v>0</v>
      </c>
      <c r="O14" s="5">
        <f t="shared" si="5"/>
        <v>0</v>
      </c>
      <c r="P14" s="1">
        <f t="shared" si="6"/>
        <v>0</v>
      </c>
      <c r="Q14" s="5">
        <f t="shared" si="7"/>
        <v>0</v>
      </c>
      <c r="R14" s="5">
        <f t="shared" si="8"/>
        <v>0</v>
      </c>
    </row>
    <row r="15" spans="1:18" x14ac:dyDescent="0.25">
      <c r="A15" t="s">
        <v>96</v>
      </c>
      <c r="B15" t="s">
        <v>1847</v>
      </c>
      <c r="C15" t="s">
        <v>98</v>
      </c>
      <c r="D15" s="12" t="s">
        <v>1088</v>
      </c>
      <c r="E15" s="1">
        <f>VLOOKUP(A15,'ADM Data'!$A$2:$Y$344,21,FALSE)</f>
        <v>0</v>
      </c>
      <c r="F15" s="1">
        <f>VLOOKUP(A15,'ADM Data'!$A$2:$Y$344,22,FALSE)</f>
        <v>0</v>
      </c>
      <c r="G15" s="1">
        <f>VLOOKUP(A15,'ADM Data'!$A$2:$Y$344,23,FALSE)</f>
        <v>0</v>
      </c>
      <c r="H15" s="1">
        <f>VLOOKUP(A15,'ADM Data'!$A$2:$Y$344,24,FALSE)</f>
        <v>0</v>
      </c>
      <c r="I15" s="1">
        <f>VLOOKUP(A15,'ADM Data'!$A$2:$Y$344,25,FALSE)</f>
        <v>0</v>
      </c>
      <c r="J15" s="5">
        <f t="shared" si="0"/>
        <v>0</v>
      </c>
      <c r="K15" s="5">
        <f t="shared" si="1"/>
        <v>0</v>
      </c>
      <c r="L15" s="5">
        <f t="shared" si="2"/>
        <v>0</v>
      </c>
      <c r="M15" s="5">
        <f t="shared" si="3"/>
        <v>0</v>
      </c>
      <c r="N15" s="5">
        <f t="shared" si="4"/>
        <v>0</v>
      </c>
      <c r="O15" s="5">
        <f t="shared" si="5"/>
        <v>0</v>
      </c>
      <c r="P15" s="1">
        <f t="shared" si="6"/>
        <v>0</v>
      </c>
      <c r="Q15" s="5">
        <f t="shared" si="7"/>
        <v>0</v>
      </c>
      <c r="R15" s="5">
        <f t="shared" si="8"/>
        <v>0</v>
      </c>
    </row>
    <row r="16" spans="1:18" x14ac:dyDescent="0.25">
      <c r="A16" t="s">
        <v>99</v>
      </c>
      <c r="B16" t="s">
        <v>1848</v>
      </c>
      <c r="C16" t="s">
        <v>101</v>
      </c>
      <c r="D16" s="12" t="s">
        <v>1088</v>
      </c>
      <c r="E16" s="1">
        <f>VLOOKUP(A16,'ADM Data'!$A$2:$Y$344,21,FALSE)</f>
        <v>0</v>
      </c>
      <c r="F16" s="1">
        <f>VLOOKUP(A16,'ADM Data'!$A$2:$Y$344,22,FALSE)</f>
        <v>0</v>
      </c>
      <c r="G16" s="1">
        <f>VLOOKUP(A16,'ADM Data'!$A$2:$Y$344,23,FALSE)</f>
        <v>0</v>
      </c>
      <c r="H16" s="1">
        <f>VLOOKUP(A16,'ADM Data'!$A$2:$Y$344,24,FALSE)</f>
        <v>0</v>
      </c>
      <c r="I16" s="1">
        <f>VLOOKUP(A16,'ADM Data'!$A$2:$Y$344,25,FALSE)</f>
        <v>0</v>
      </c>
      <c r="J16" s="5">
        <f t="shared" si="0"/>
        <v>0</v>
      </c>
      <c r="K16" s="5">
        <f t="shared" si="1"/>
        <v>0</v>
      </c>
      <c r="L16" s="5">
        <f t="shared" si="2"/>
        <v>0</v>
      </c>
      <c r="M16" s="5">
        <f t="shared" si="3"/>
        <v>0</v>
      </c>
      <c r="N16" s="5">
        <f t="shared" si="4"/>
        <v>0</v>
      </c>
      <c r="O16" s="5">
        <f t="shared" si="5"/>
        <v>0</v>
      </c>
      <c r="P16" s="1">
        <f t="shared" si="6"/>
        <v>0</v>
      </c>
      <c r="Q16" s="5">
        <f t="shared" si="7"/>
        <v>0</v>
      </c>
      <c r="R16" s="5">
        <f t="shared" si="8"/>
        <v>0</v>
      </c>
    </row>
    <row r="17" spans="1:18" x14ac:dyDescent="0.25">
      <c r="A17" t="s">
        <v>102</v>
      </c>
      <c r="B17" t="s">
        <v>103</v>
      </c>
      <c r="C17" t="s">
        <v>68</v>
      </c>
      <c r="D17" s="12" t="s">
        <v>1088</v>
      </c>
      <c r="E17" s="1">
        <f>VLOOKUP(A17,'ADM Data'!$A$2:$Y$344,21,FALSE)</f>
        <v>0</v>
      </c>
      <c r="F17" s="1">
        <f>VLOOKUP(A17,'ADM Data'!$A$2:$Y$344,22,FALSE)</f>
        <v>0</v>
      </c>
      <c r="G17" s="1">
        <f>VLOOKUP(A17,'ADM Data'!$A$2:$Y$344,23,FALSE)</f>
        <v>0</v>
      </c>
      <c r="H17" s="1">
        <f>VLOOKUP(A17,'ADM Data'!$A$2:$Y$344,24,FALSE)</f>
        <v>0</v>
      </c>
      <c r="I17" s="1">
        <f>VLOOKUP(A17,'ADM Data'!$A$2:$Y$344,25,FALSE)</f>
        <v>0</v>
      </c>
      <c r="J17" s="5">
        <f t="shared" si="0"/>
        <v>0</v>
      </c>
      <c r="K17" s="5">
        <f t="shared" si="1"/>
        <v>0</v>
      </c>
      <c r="L17" s="5">
        <f t="shared" si="2"/>
        <v>0</v>
      </c>
      <c r="M17" s="5">
        <f t="shared" si="3"/>
        <v>0</v>
      </c>
      <c r="N17" s="5">
        <f t="shared" si="4"/>
        <v>0</v>
      </c>
      <c r="O17" s="5">
        <f t="shared" si="5"/>
        <v>0</v>
      </c>
      <c r="P17" s="1">
        <f t="shared" si="6"/>
        <v>0</v>
      </c>
      <c r="Q17" s="5">
        <f t="shared" si="7"/>
        <v>0</v>
      </c>
      <c r="R17" s="5">
        <f t="shared" si="8"/>
        <v>0</v>
      </c>
    </row>
    <row r="18" spans="1:18" x14ac:dyDescent="0.25">
      <c r="A18" t="s">
        <v>104</v>
      </c>
      <c r="B18" t="s">
        <v>1849</v>
      </c>
      <c r="C18" t="s">
        <v>80</v>
      </c>
      <c r="D18" s="12" t="s">
        <v>1088</v>
      </c>
      <c r="E18" s="1">
        <f>VLOOKUP(A18,'ADM Data'!$A$2:$Y$344,21,FALSE)</f>
        <v>0</v>
      </c>
      <c r="F18" s="1">
        <f>VLOOKUP(A18,'ADM Data'!$A$2:$Y$344,22,FALSE)</f>
        <v>0</v>
      </c>
      <c r="G18" s="1">
        <f>VLOOKUP(A18,'ADM Data'!$A$2:$Y$344,23,FALSE)</f>
        <v>0</v>
      </c>
      <c r="H18" s="1">
        <f>VLOOKUP(A18,'ADM Data'!$A$2:$Y$344,24,FALSE)</f>
        <v>0</v>
      </c>
      <c r="I18" s="1">
        <f>VLOOKUP(A18,'ADM Data'!$A$2:$Y$344,25,FALSE)</f>
        <v>0</v>
      </c>
      <c r="J18" s="5">
        <f t="shared" si="0"/>
        <v>0</v>
      </c>
      <c r="K18" s="5">
        <f t="shared" si="1"/>
        <v>0</v>
      </c>
      <c r="L18" s="5">
        <f t="shared" si="2"/>
        <v>0</v>
      </c>
      <c r="M18" s="5">
        <f t="shared" si="3"/>
        <v>0</v>
      </c>
      <c r="N18" s="5">
        <f t="shared" si="4"/>
        <v>0</v>
      </c>
      <c r="O18" s="5">
        <f t="shared" si="5"/>
        <v>0</v>
      </c>
      <c r="P18" s="1">
        <f t="shared" si="6"/>
        <v>0</v>
      </c>
      <c r="Q18" s="5">
        <f t="shared" si="7"/>
        <v>0</v>
      </c>
      <c r="R18" s="5">
        <f t="shared" si="8"/>
        <v>0</v>
      </c>
    </row>
    <row r="19" spans="1:18" x14ac:dyDescent="0.25">
      <c r="A19" t="s">
        <v>106</v>
      </c>
      <c r="B19" t="s">
        <v>1850</v>
      </c>
      <c r="C19" t="s">
        <v>108</v>
      </c>
      <c r="D19" s="12" t="s">
        <v>1088</v>
      </c>
      <c r="E19" s="1">
        <f>VLOOKUP(A19,'ADM Data'!$A$2:$Y$344,21,FALSE)</f>
        <v>0</v>
      </c>
      <c r="F19" s="1">
        <f>VLOOKUP(A19,'ADM Data'!$A$2:$Y$344,22,FALSE)</f>
        <v>0</v>
      </c>
      <c r="G19" s="1">
        <f>VLOOKUP(A19,'ADM Data'!$A$2:$Y$344,23,FALSE)</f>
        <v>0</v>
      </c>
      <c r="H19" s="1">
        <f>VLOOKUP(A19,'ADM Data'!$A$2:$Y$344,24,FALSE)</f>
        <v>0</v>
      </c>
      <c r="I19" s="1">
        <f>VLOOKUP(A19,'ADM Data'!$A$2:$Y$344,25,FALSE)</f>
        <v>0</v>
      </c>
      <c r="J19" s="5">
        <f t="shared" si="0"/>
        <v>0</v>
      </c>
      <c r="K19" s="5">
        <f t="shared" si="1"/>
        <v>0</v>
      </c>
      <c r="L19" s="5">
        <f t="shared" si="2"/>
        <v>0</v>
      </c>
      <c r="M19" s="5">
        <f t="shared" si="3"/>
        <v>0</v>
      </c>
      <c r="N19" s="5">
        <f t="shared" si="4"/>
        <v>0</v>
      </c>
      <c r="O19" s="5">
        <f t="shared" si="5"/>
        <v>0</v>
      </c>
      <c r="P19" s="1">
        <f t="shared" si="6"/>
        <v>0</v>
      </c>
      <c r="Q19" s="5">
        <f t="shared" si="7"/>
        <v>0</v>
      </c>
      <c r="R19" s="5">
        <f t="shared" si="8"/>
        <v>0</v>
      </c>
    </row>
    <row r="20" spans="1:18" x14ac:dyDescent="0.25">
      <c r="A20" t="s">
        <v>109</v>
      </c>
      <c r="B20" t="s">
        <v>1851</v>
      </c>
      <c r="C20" t="s">
        <v>111</v>
      </c>
      <c r="D20" s="12" t="s">
        <v>1088</v>
      </c>
      <c r="E20" s="1">
        <f>VLOOKUP(A20,'ADM Data'!$A$2:$Y$344,21,FALSE)</f>
        <v>0</v>
      </c>
      <c r="F20" s="1">
        <f>VLOOKUP(A20,'ADM Data'!$A$2:$Y$344,22,FALSE)</f>
        <v>0</v>
      </c>
      <c r="G20" s="1">
        <f>VLOOKUP(A20,'ADM Data'!$A$2:$Y$344,23,FALSE)</f>
        <v>0</v>
      </c>
      <c r="H20" s="1">
        <f>VLOOKUP(A20,'ADM Data'!$A$2:$Y$344,24,FALSE)</f>
        <v>0</v>
      </c>
      <c r="I20" s="1">
        <f>VLOOKUP(A20,'ADM Data'!$A$2:$Y$344,25,FALSE)</f>
        <v>0</v>
      </c>
      <c r="J20" s="5">
        <f t="shared" si="0"/>
        <v>0</v>
      </c>
      <c r="K20" s="5">
        <f t="shared" si="1"/>
        <v>0</v>
      </c>
      <c r="L20" s="5">
        <f t="shared" si="2"/>
        <v>0</v>
      </c>
      <c r="M20" s="5">
        <f t="shared" si="3"/>
        <v>0</v>
      </c>
      <c r="N20" s="5">
        <f t="shared" si="4"/>
        <v>0</v>
      </c>
      <c r="O20" s="5">
        <f t="shared" si="5"/>
        <v>0</v>
      </c>
      <c r="P20" s="1">
        <f t="shared" si="6"/>
        <v>0</v>
      </c>
      <c r="Q20" s="5">
        <f t="shared" si="7"/>
        <v>0</v>
      </c>
      <c r="R20" s="5">
        <f t="shared" si="8"/>
        <v>0</v>
      </c>
    </row>
    <row r="21" spans="1:18" x14ac:dyDescent="0.25">
      <c r="A21" t="s">
        <v>112</v>
      </c>
      <c r="B21" t="s">
        <v>1852</v>
      </c>
      <c r="C21" t="s">
        <v>75</v>
      </c>
      <c r="D21" s="12" t="s">
        <v>1088</v>
      </c>
      <c r="E21" s="1">
        <f>VLOOKUP(A21,'ADM Data'!$A$2:$Y$344,21,FALSE)</f>
        <v>0</v>
      </c>
      <c r="F21" s="1">
        <f>VLOOKUP(A21,'ADM Data'!$A$2:$Y$344,22,FALSE)</f>
        <v>0</v>
      </c>
      <c r="G21" s="1">
        <f>VLOOKUP(A21,'ADM Data'!$A$2:$Y$344,23,FALSE)</f>
        <v>0</v>
      </c>
      <c r="H21" s="1">
        <f>VLOOKUP(A21,'ADM Data'!$A$2:$Y$344,24,FALSE)</f>
        <v>0</v>
      </c>
      <c r="I21" s="1">
        <f>VLOOKUP(A21,'ADM Data'!$A$2:$Y$344,25,FALSE)</f>
        <v>0</v>
      </c>
      <c r="J21" s="5">
        <f t="shared" si="0"/>
        <v>0</v>
      </c>
      <c r="K21" s="5">
        <f t="shared" si="1"/>
        <v>0</v>
      </c>
      <c r="L21" s="5">
        <f t="shared" si="2"/>
        <v>0</v>
      </c>
      <c r="M21" s="5">
        <f t="shared" si="3"/>
        <v>0</v>
      </c>
      <c r="N21" s="5">
        <f t="shared" si="4"/>
        <v>0</v>
      </c>
      <c r="O21" s="5">
        <f t="shared" si="5"/>
        <v>0</v>
      </c>
      <c r="P21" s="1">
        <f t="shared" si="6"/>
        <v>0</v>
      </c>
      <c r="Q21" s="5">
        <f t="shared" si="7"/>
        <v>0</v>
      </c>
      <c r="R21" s="5">
        <f t="shared" si="8"/>
        <v>0</v>
      </c>
    </row>
    <row r="22" spans="1:18" x14ac:dyDescent="0.25">
      <c r="A22" t="s">
        <v>114</v>
      </c>
      <c r="B22" t="s">
        <v>1853</v>
      </c>
      <c r="C22" t="s">
        <v>116</v>
      </c>
      <c r="D22" s="12" t="s">
        <v>1088</v>
      </c>
      <c r="E22" s="1">
        <f>VLOOKUP(A22,'ADM Data'!$A$2:$Y$344,21,FALSE)</f>
        <v>0</v>
      </c>
      <c r="F22" s="1">
        <f>VLOOKUP(A22,'ADM Data'!$A$2:$Y$344,22,FALSE)</f>
        <v>0</v>
      </c>
      <c r="G22" s="1">
        <f>VLOOKUP(A22,'ADM Data'!$A$2:$Y$344,23,FALSE)</f>
        <v>0</v>
      </c>
      <c r="H22" s="1">
        <f>VLOOKUP(A22,'ADM Data'!$A$2:$Y$344,24,FALSE)</f>
        <v>0</v>
      </c>
      <c r="I22" s="1">
        <f>VLOOKUP(A22,'ADM Data'!$A$2:$Y$344,25,FALSE)</f>
        <v>0</v>
      </c>
      <c r="J22" s="5">
        <f t="shared" si="0"/>
        <v>0</v>
      </c>
      <c r="K22" s="5">
        <f t="shared" si="1"/>
        <v>0</v>
      </c>
      <c r="L22" s="5">
        <f t="shared" si="2"/>
        <v>0</v>
      </c>
      <c r="M22" s="5">
        <f t="shared" si="3"/>
        <v>0</v>
      </c>
      <c r="N22" s="5">
        <f t="shared" si="4"/>
        <v>0</v>
      </c>
      <c r="O22" s="5">
        <f t="shared" si="5"/>
        <v>0</v>
      </c>
      <c r="P22" s="1">
        <f t="shared" si="6"/>
        <v>0</v>
      </c>
      <c r="Q22" s="5">
        <f t="shared" si="7"/>
        <v>0</v>
      </c>
      <c r="R22" s="5">
        <f t="shared" si="8"/>
        <v>0</v>
      </c>
    </row>
    <row r="23" spans="1:18" x14ac:dyDescent="0.25">
      <c r="A23" t="s">
        <v>117</v>
      </c>
      <c r="B23" t="s">
        <v>1854</v>
      </c>
      <c r="C23" t="s">
        <v>80</v>
      </c>
      <c r="D23" s="12" t="s">
        <v>1088</v>
      </c>
      <c r="E23" s="1">
        <f>VLOOKUP(A23,'ADM Data'!$A$2:$Y$344,21,FALSE)</f>
        <v>0</v>
      </c>
      <c r="F23" s="1">
        <f>VLOOKUP(A23,'ADM Data'!$A$2:$Y$344,22,FALSE)</f>
        <v>0</v>
      </c>
      <c r="G23" s="1">
        <f>VLOOKUP(A23,'ADM Data'!$A$2:$Y$344,23,FALSE)</f>
        <v>0</v>
      </c>
      <c r="H23" s="1">
        <f>VLOOKUP(A23,'ADM Data'!$A$2:$Y$344,24,FALSE)</f>
        <v>0</v>
      </c>
      <c r="I23" s="1">
        <f>VLOOKUP(A23,'ADM Data'!$A$2:$Y$344,25,FALSE)</f>
        <v>0</v>
      </c>
      <c r="J23" s="5">
        <f t="shared" si="0"/>
        <v>0</v>
      </c>
      <c r="K23" s="5">
        <f t="shared" si="1"/>
        <v>0</v>
      </c>
      <c r="L23" s="5">
        <f t="shared" si="2"/>
        <v>0</v>
      </c>
      <c r="M23" s="5">
        <f t="shared" si="3"/>
        <v>0</v>
      </c>
      <c r="N23" s="5">
        <f t="shared" si="4"/>
        <v>0</v>
      </c>
      <c r="O23" s="5">
        <f t="shared" si="5"/>
        <v>0</v>
      </c>
      <c r="P23" s="1">
        <f t="shared" si="6"/>
        <v>0</v>
      </c>
      <c r="Q23" s="5">
        <f t="shared" si="7"/>
        <v>0</v>
      </c>
      <c r="R23" s="5">
        <f t="shared" si="8"/>
        <v>0</v>
      </c>
    </row>
    <row r="24" spans="1:18" x14ac:dyDescent="0.25">
      <c r="A24" t="s">
        <v>119</v>
      </c>
      <c r="B24" t="s">
        <v>120</v>
      </c>
      <c r="C24" t="s">
        <v>80</v>
      </c>
      <c r="D24" s="12" t="s">
        <v>1088</v>
      </c>
      <c r="E24" s="1">
        <f>VLOOKUP(A24,'ADM Data'!$A$2:$Y$344,21,FALSE)</f>
        <v>0</v>
      </c>
      <c r="F24" s="1">
        <f>VLOOKUP(A24,'ADM Data'!$A$2:$Y$344,22,FALSE)</f>
        <v>0</v>
      </c>
      <c r="G24" s="1">
        <f>VLOOKUP(A24,'ADM Data'!$A$2:$Y$344,23,FALSE)</f>
        <v>0</v>
      </c>
      <c r="H24" s="1">
        <f>VLOOKUP(A24,'ADM Data'!$A$2:$Y$344,24,FALSE)</f>
        <v>0</v>
      </c>
      <c r="I24" s="1">
        <f>VLOOKUP(A24,'ADM Data'!$A$2:$Y$344,25,FALSE)</f>
        <v>0</v>
      </c>
      <c r="J24" s="5">
        <f t="shared" si="0"/>
        <v>0</v>
      </c>
      <c r="K24" s="5">
        <f t="shared" si="1"/>
        <v>0</v>
      </c>
      <c r="L24" s="5">
        <f t="shared" si="2"/>
        <v>0</v>
      </c>
      <c r="M24" s="5">
        <f t="shared" si="3"/>
        <v>0</v>
      </c>
      <c r="N24" s="5">
        <f t="shared" si="4"/>
        <v>0</v>
      </c>
      <c r="O24" s="5">
        <f t="shared" si="5"/>
        <v>0</v>
      </c>
      <c r="P24" s="1">
        <f t="shared" si="6"/>
        <v>0</v>
      </c>
      <c r="Q24" s="5">
        <f t="shared" si="7"/>
        <v>0</v>
      </c>
      <c r="R24" s="5">
        <f t="shared" si="8"/>
        <v>0</v>
      </c>
    </row>
    <row r="25" spans="1:18" x14ac:dyDescent="0.25">
      <c r="A25" t="s">
        <v>121</v>
      </c>
      <c r="B25" t="s">
        <v>1855</v>
      </c>
      <c r="C25" t="s">
        <v>80</v>
      </c>
      <c r="D25" s="12" t="s">
        <v>1088</v>
      </c>
      <c r="E25" s="1">
        <f>VLOOKUP(A25,'ADM Data'!$A$2:$Y$344,21,FALSE)</f>
        <v>0</v>
      </c>
      <c r="F25" s="1">
        <f>VLOOKUP(A25,'ADM Data'!$A$2:$Y$344,22,FALSE)</f>
        <v>0</v>
      </c>
      <c r="G25" s="1">
        <f>VLOOKUP(A25,'ADM Data'!$A$2:$Y$344,23,FALSE)</f>
        <v>0</v>
      </c>
      <c r="H25" s="1">
        <f>VLOOKUP(A25,'ADM Data'!$A$2:$Y$344,24,FALSE)</f>
        <v>0</v>
      </c>
      <c r="I25" s="1">
        <f>VLOOKUP(A25,'ADM Data'!$A$2:$Y$344,25,FALSE)</f>
        <v>0</v>
      </c>
      <c r="J25" s="5">
        <f t="shared" si="0"/>
        <v>0</v>
      </c>
      <c r="K25" s="5">
        <f t="shared" si="1"/>
        <v>0</v>
      </c>
      <c r="L25" s="5">
        <f t="shared" si="2"/>
        <v>0</v>
      </c>
      <c r="M25" s="5">
        <f t="shared" si="3"/>
        <v>0</v>
      </c>
      <c r="N25" s="5">
        <f t="shared" si="4"/>
        <v>0</v>
      </c>
      <c r="O25" s="5">
        <f t="shared" si="5"/>
        <v>0</v>
      </c>
      <c r="P25" s="1">
        <f t="shared" si="6"/>
        <v>0</v>
      </c>
      <c r="Q25" s="5">
        <f t="shared" si="7"/>
        <v>0</v>
      </c>
      <c r="R25" s="5">
        <f t="shared" si="8"/>
        <v>0</v>
      </c>
    </row>
    <row r="26" spans="1:18" x14ac:dyDescent="0.25">
      <c r="A26" t="s">
        <v>123</v>
      </c>
      <c r="B26" t="s">
        <v>1856</v>
      </c>
      <c r="C26" t="s">
        <v>125</v>
      </c>
      <c r="D26" s="12" t="s">
        <v>1088</v>
      </c>
      <c r="E26" s="1">
        <f>VLOOKUP(A26,'ADM Data'!$A$2:$Y$344,21,FALSE)</f>
        <v>0</v>
      </c>
      <c r="F26" s="1">
        <f>VLOOKUP(A26,'ADM Data'!$A$2:$Y$344,22,FALSE)</f>
        <v>0</v>
      </c>
      <c r="G26" s="1">
        <f>VLOOKUP(A26,'ADM Data'!$A$2:$Y$344,23,FALSE)</f>
        <v>0</v>
      </c>
      <c r="H26" s="1">
        <f>VLOOKUP(A26,'ADM Data'!$A$2:$Y$344,24,FALSE)</f>
        <v>0</v>
      </c>
      <c r="I26" s="1">
        <f>VLOOKUP(A26,'ADM Data'!$A$2:$Y$344,25,FALSE)</f>
        <v>0</v>
      </c>
      <c r="J26" s="5">
        <f t="shared" si="0"/>
        <v>0</v>
      </c>
      <c r="K26" s="5">
        <f t="shared" si="1"/>
        <v>0</v>
      </c>
      <c r="L26" s="5">
        <f t="shared" si="2"/>
        <v>0</v>
      </c>
      <c r="M26" s="5">
        <f t="shared" si="3"/>
        <v>0</v>
      </c>
      <c r="N26" s="5">
        <f t="shared" si="4"/>
        <v>0</v>
      </c>
      <c r="O26" s="5">
        <f t="shared" si="5"/>
        <v>0</v>
      </c>
      <c r="P26" s="1">
        <f t="shared" si="6"/>
        <v>0</v>
      </c>
      <c r="Q26" s="5">
        <f t="shared" si="7"/>
        <v>0</v>
      </c>
      <c r="R26" s="5">
        <f t="shared" si="8"/>
        <v>0</v>
      </c>
    </row>
    <row r="27" spans="1:18" x14ac:dyDescent="0.25">
      <c r="A27" t="s">
        <v>126</v>
      </c>
      <c r="B27" t="s">
        <v>1857</v>
      </c>
      <c r="C27" t="s">
        <v>80</v>
      </c>
      <c r="D27" s="12" t="s">
        <v>1088</v>
      </c>
      <c r="E27" s="1">
        <f>VLOOKUP(A27,'ADM Data'!$A$2:$Y$344,21,FALSE)</f>
        <v>0</v>
      </c>
      <c r="F27" s="1">
        <f>VLOOKUP(A27,'ADM Data'!$A$2:$Y$344,22,FALSE)</f>
        <v>0</v>
      </c>
      <c r="G27" s="1">
        <f>VLOOKUP(A27,'ADM Data'!$A$2:$Y$344,23,FALSE)</f>
        <v>0</v>
      </c>
      <c r="H27" s="1">
        <f>VLOOKUP(A27,'ADM Data'!$A$2:$Y$344,24,FALSE)</f>
        <v>0</v>
      </c>
      <c r="I27" s="1">
        <f>VLOOKUP(A27,'ADM Data'!$A$2:$Y$344,25,FALSE)</f>
        <v>0</v>
      </c>
      <c r="J27" s="5">
        <f t="shared" si="0"/>
        <v>0</v>
      </c>
      <c r="K27" s="5">
        <f t="shared" si="1"/>
        <v>0</v>
      </c>
      <c r="L27" s="5">
        <f t="shared" si="2"/>
        <v>0</v>
      </c>
      <c r="M27" s="5">
        <f t="shared" si="3"/>
        <v>0</v>
      </c>
      <c r="N27" s="5">
        <f t="shared" si="4"/>
        <v>0</v>
      </c>
      <c r="O27" s="5">
        <f t="shared" si="5"/>
        <v>0</v>
      </c>
      <c r="P27" s="1">
        <f t="shared" si="6"/>
        <v>0</v>
      </c>
      <c r="Q27" s="5">
        <f t="shared" si="7"/>
        <v>0</v>
      </c>
      <c r="R27" s="5">
        <f t="shared" si="8"/>
        <v>0</v>
      </c>
    </row>
    <row r="28" spans="1:18" x14ac:dyDescent="0.25">
      <c r="A28" t="s">
        <v>128</v>
      </c>
      <c r="B28" t="s">
        <v>129</v>
      </c>
      <c r="C28" t="s">
        <v>68</v>
      </c>
      <c r="D28" s="12" t="s">
        <v>1088</v>
      </c>
      <c r="E28" s="1">
        <f>VLOOKUP(A28,'ADM Data'!$A$2:$Y$344,21,FALSE)</f>
        <v>20.752934</v>
      </c>
      <c r="F28" s="1">
        <f>VLOOKUP(A28,'ADM Data'!$A$2:$Y$344,22,FALSE)</f>
        <v>0</v>
      </c>
      <c r="G28" s="1">
        <f>VLOOKUP(A28,'ADM Data'!$A$2:$Y$344,23,FALSE)</f>
        <v>0</v>
      </c>
      <c r="H28" s="1">
        <f>VLOOKUP(A28,'ADM Data'!$A$2:$Y$344,24,FALSE)</f>
        <v>2.4716819999999999</v>
      </c>
      <c r="I28" s="1">
        <f>VLOOKUP(A28,'ADM Data'!$A$2:$Y$344,25,FALSE)</f>
        <v>0</v>
      </c>
      <c r="J28" s="5">
        <f t="shared" si="0"/>
        <v>127424.07855539685</v>
      </c>
      <c r="K28" s="5">
        <f t="shared" si="1"/>
        <v>0</v>
      </c>
      <c r="L28" s="5">
        <f t="shared" si="2"/>
        <v>0</v>
      </c>
      <c r="M28" s="5">
        <f t="shared" si="3"/>
        <v>4457.8724151697206</v>
      </c>
      <c r="N28" s="5">
        <f t="shared" si="4"/>
        <v>0</v>
      </c>
      <c r="O28" s="5">
        <f t="shared" si="5"/>
        <v>131881.95097056657</v>
      </c>
      <c r="P28" s="1">
        <f t="shared" si="6"/>
        <v>23.224616000000001</v>
      </c>
      <c r="Q28" s="5">
        <f t="shared" si="7"/>
        <v>6729.453904292448</v>
      </c>
      <c r="R28" s="5">
        <f t="shared" si="8"/>
        <v>138611.40487485903</v>
      </c>
    </row>
    <row r="29" spans="1:18" x14ac:dyDescent="0.25">
      <c r="A29" t="s">
        <v>130</v>
      </c>
      <c r="B29" t="s">
        <v>131</v>
      </c>
      <c r="C29" t="s">
        <v>132</v>
      </c>
      <c r="D29" s="12" t="s">
        <v>1842</v>
      </c>
      <c r="E29" s="1">
        <f>VLOOKUP(A29,'ADM Data'!$A$2:$Y$344,21,FALSE)</f>
        <v>0</v>
      </c>
      <c r="F29" s="1">
        <f>VLOOKUP(A29,'ADM Data'!$A$2:$Y$344,22,FALSE)</f>
        <v>0</v>
      </c>
      <c r="G29" s="1">
        <f>VLOOKUP(A29,'ADM Data'!$A$2:$Y$344,23,FALSE)</f>
        <v>0</v>
      </c>
      <c r="H29" s="1">
        <f>VLOOKUP(A29,'ADM Data'!$A$2:$Y$344,24,FALSE)</f>
        <v>0</v>
      </c>
      <c r="I29" s="1">
        <f>VLOOKUP(A29,'ADM Data'!$A$2:$Y$344,25,FALSE)</f>
        <v>0</v>
      </c>
      <c r="J29" s="5">
        <f t="shared" si="0"/>
        <v>0</v>
      </c>
      <c r="K29" s="5">
        <f t="shared" si="1"/>
        <v>0</v>
      </c>
      <c r="L29" s="5">
        <f t="shared" si="2"/>
        <v>0</v>
      </c>
      <c r="M29" s="5">
        <f t="shared" si="3"/>
        <v>0</v>
      </c>
      <c r="N29" s="5">
        <f t="shared" si="4"/>
        <v>0</v>
      </c>
      <c r="O29" s="5">
        <f t="shared" si="5"/>
        <v>0</v>
      </c>
      <c r="P29" s="1">
        <f t="shared" si="6"/>
        <v>0</v>
      </c>
      <c r="Q29" s="5">
        <f t="shared" si="7"/>
        <v>0</v>
      </c>
      <c r="R29" s="5">
        <f t="shared" si="8"/>
        <v>0</v>
      </c>
    </row>
    <row r="30" spans="1:18" x14ac:dyDescent="0.25">
      <c r="A30" t="s">
        <v>133</v>
      </c>
      <c r="B30" t="s">
        <v>1858</v>
      </c>
      <c r="C30" t="s">
        <v>135</v>
      </c>
      <c r="D30" s="12" t="s">
        <v>1842</v>
      </c>
      <c r="E30" s="1">
        <f>VLOOKUP(A30,'ADM Data'!$A$2:$Y$344,21,FALSE)</f>
        <v>0</v>
      </c>
      <c r="F30" s="1">
        <f>VLOOKUP(A30,'ADM Data'!$A$2:$Y$344,22,FALSE)</f>
        <v>0</v>
      </c>
      <c r="G30" s="1">
        <f>VLOOKUP(A30,'ADM Data'!$A$2:$Y$344,23,FALSE)</f>
        <v>0</v>
      </c>
      <c r="H30" s="1">
        <f>VLOOKUP(A30,'ADM Data'!$A$2:$Y$344,24,FALSE)</f>
        <v>0</v>
      </c>
      <c r="I30" s="1">
        <f>VLOOKUP(A30,'ADM Data'!$A$2:$Y$344,25,FALSE)</f>
        <v>0</v>
      </c>
      <c r="J30" s="5">
        <f t="shared" si="0"/>
        <v>0</v>
      </c>
      <c r="K30" s="5">
        <f t="shared" si="1"/>
        <v>0</v>
      </c>
      <c r="L30" s="5">
        <f t="shared" si="2"/>
        <v>0</v>
      </c>
      <c r="M30" s="5">
        <f t="shared" si="3"/>
        <v>0</v>
      </c>
      <c r="N30" s="5">
        <f t="shared" si="4"/>
        <v>0</v>
      </c>
      <c r="O30" s="5">
        <f t="shared" si="5"/>
        <v>0</v>
      </c>
      <c r="P30" s="1">
        <f t="shared" si="6"/>
        <v>0</v>
      </c>
      <c r="Q30" s="5">
        <f t="shared" si="7"/>
        <v>0</v>
      </c>
      <c r="R30" s="5">
        <f t="shared" si="8"/>
        <v>0</v>
      </c>
    </row>
    <row r="31" spans="1:18" x14ac:dyDescent="0.25">
      <c r="A31" t="s">
        <v>136</v>
      </c>
      <c r="B31" t="s">
        <v>1859</v>
      </c>
      <c r="C31" t="s">
        <v>93</v>
      </c>
      <c r="D31" s="12" t="s">
        <v>1088</v>
      </c>
      <c r="E31" s="1">
        <f>VLOOKUP(A31,'ADM Data'!$A$2:$Y$344,21,FALSE)</f>
        <v>0</v>
      </c>
      <c r="F31" s="1">
        <f>VLOOKUP(A31,'ADM Data'!$A$2:$Y$344,22,FALSE)</f>
        <v>0</v>
      </c>
      <c r="G31" s="1">
        <f>VLOOKUP(A31,'ADM Data'!$A$2:$Y$344,23,FALSE)</f>
        <v>0</v>
      </c>
      <c r="H31" s="1">
        <f>VLOOKUP(A31,'ADM Data'!$A$2:$Y$344,24,FALSE)</f>
        <v>0</v>
      </c>
      <c r="I31" s="1">
        <f>VLOOKUP(A31,'ADM Data'!$A$2:$Y$344,25,FALSE)</f>
        <v>0</v>
      </c>
      <c r="J31" s="5">
        <f t="shared" si="0"/>
        <v>0</v>
      </c>
      <c r="K31" s="5">
        <f t="shared" si="1"/>
        <v>0</v>
      </c>
      <c r="L31" s="5">
        <f t="shared" si="2"/>
        <v>0</v>
      </c>
      <c r="M31" s="5">
        <f t="shared" si="3"/>
        <v>0</v>
      </c>
      <c r="N31" s="5">
        <f t="shared" si="4"/>
        <v>0</v>
      </c>
      <c r="O31" s="5">
        <f t="shared" si="5"/>
        <v>0</v>
      </c>
      <c r="P31" s="1">
        <f t="shared" si="6"/>
        <v>0</v>
      </c>
      <c r="Q31" s="5">
        <f t="shared" si="7"/>
        <v>0</v>
      </c>
      <c r="R31" s="5">
        <f t="shared" si="8"/>
        <v>0</v>
      </c>
    </row>
    <row r="32" spans="1:18" x14ac:dyDescent="0.25">
      <c r="A32" t="s">
        <v>138</v>
      </c>
      <c r="B32" t="s">
        <v>1860</v>
      </c>
      <c r="C32" t="s">
        <v>140</v>
      </c>
      <c r="D32" s="12" t="s">
        <v>1088</v>
      </c>
      <c r="E32" s="1">
        <f>VLOOKUP(A32,'ADM Data'!$A$2:$Y$344,21,FALSE)</f>
        <v>0</v>
      </c>
      <c r="F32" s="1">
        <f>VLOOKUP(A32,'ADM Data'!$A$2:$Y$344,22,FALSE)</f>
        <v>0</v>
      </c>
      <c r="G32" s="1">
        <f>VLOOKUP(A32,'ADM Data'!$A$2:$Y$344,23,FALSE)</f>
        <v>0</v>
      </c>
      <c r="H32" s="1">
        <f>VLOOKUP(A32,'ADM Data'!$A$2:$Y$344,24,FALSE)</f>
        <v>0</v>
      </c>
      <c r="I32" s="1">
        <f>VLOOKUP(A32,'ADM Data'!$A$2:$Y$344,25,FALSE)</f>
        <v>0</v>
      </c>
      <c r="J32" s="5">
        <f t="shared" si="0"/>
        <v>0</v>
      </c>
      <c r="K32" s="5">
        <f t="shared" si="1"/>
        <v>0</v>
      </c>
      <c r="L32" s="5">
        <f t="shared" si="2"/>
        <v>0</v>
      </c>
      <c r="M32" s="5">
        <f t="shared" si="3"/>
        <v>0</v>
      </c>
      <c r="N32" s="5">
        <f t="shared" si="4"/>
        <v>0</v>
      </c>
      <c r="O32" s="5">
        <f t="shared" si="5"/>
        <v>0</v>
      </c>
      <c r="P32" s="1">
        <f t="shared" si="6"/>
        <v>0</v>
      </c>
      <c r="Q32" s="5">
        <f t="shared" si="7"/>
        <v>0</v>
      </c>
      <c r="R32" s="5">
        <f t="shared" si="8"/>
        <v>0</v>
      </c>
    </row>
    <row r="33" spans="1:18" x14ac:dyDescent="0.25">
      <c r="A33" t="s">
        <v>141</v>
      </c>
      <c r="B33" t="s">
        <v>1861</v>
      </c>
      <c r="C33" t="s">
        <v>93</v>
      </c>
      <c r="D33" s="12" t="s">
        <v>1088</v>
      </c>
      <c r="E33" s="1">
        <f>VLOOKUP(A33,'ADM Data'!$A$2:$Y$344,21,FALSE)</f>
        <v>0</v>
      </c>
      <c r="F33" s="1">
        <f>VLOOKUP(A33,'ADM Data'!$A$2:$Y$344,22,FALSE)</f>
        <v>0</v>
      </c>
      <c r="G33" s="1">
        <f>VLOOKUP(A33,'ADM Data'!$A$2:$Y$344,23,FALSE)</f>
        <v>0</v>
      </c>
      <c r="H33" s="1">
        <f>VLOOKUP(A33,'ADM Data'!$A$2:$Y$344,24,FALSE)</f>
        <v>0</v>
      </c>
      <c r="I33" s="1">
        <f>VLOOKUP(A33,'ADM Data'!$A$2:$Y$344,25,FALSE)</f>
        <v>0</v>
      </c>
      <c r="J33" s="5">
        <f t="shared" si="0"/>
        <v>0</v>
      </c>
      <c r="K33" s="5">
        <f t="shared" si="1"/>
        <v>0</v>
      </c>
      <c r="L33" s="5">
        <f t="shared" si="2"/>
        <v>0</v>
      </c>
      <c r="M33" s="5">
        <f t="shared" si="3"/>
        <v>0</v>
      </c>
      <c r="N33" s="5">
        <f t="shared" si="4"/>
        <v>0</v>
      </c>
      <c r="O33" s="5">
        <f t="shared" si="5"/>
        <v>0</v>
      </c>
      <c r="P33" s="1">
        <f t="shared" si="6"/>
        <v>0</v>
      </c>
      <c r="Q33" s="5">
        <f t="shared" si="7"/>
        <v>0</v>
      </c>
      <c r="R33" s="5">
        <f t="shared" si="8"/>
        <v>0</v>
      </c>
    </row>
    <row r="34" spans="1:18" x14ac:dyDescent="0.25">
      <c r="A34" t="s">
        <v>143</v>
      </c>
      <c r="B34" t="s">
        <v>1862</v>
      </c>
      <c r="C34" t="s">
        <v>101</v>
      </c>
      <c r="D34" s="12" t="s">
        <v>1088</v>
      </c>
      <c r="E34" s="1">
        <f>VLOOKUP(A34,'ADM Data'!$A$2:$Y$344,21,FALSE)</f>
        <v>0</v>
      </c>
      <c r="F34" s="1">
        <f>VLOOKUP(A34,'ADM Data'!$A$2:$Y$344,22,FALSE)</f>
        <v>0</v>
      </c>
      <c r="G34" s="1">
        <f>VLOOKUP(A34,'ADM Data'!$A$2:$Y$344,23,FALSE)</f>
        <v>9.9938970000000005</v>
      </c>
      <c r="H34" s="1">
        <f>VLOOKUP(A34,'ADM Data'!$A$2:$Y$344,24,FALSE)</f>
        <v>0</v>
      </c>
      <c r="I34" s="1">
        <f>VLOOKUP(A34,'ADM Data'!$A$2:$Y$344,25,FALSE)</f>
        <v>0</v>
      </c>
      <c r="J34" s="5">
        <f t="shared" si="0"/>
        <v>0</v>
      </c>
      <c r="K34" s="5">
        <f t="shared" si="1"/>
        <v>0</v>
      </c>
      <c r="L34" s="5">
        <f t="shared" si="2"/>
        <v>21216.049417955557</v>
      </c>
      <c r="M34" s="5">
        <f t="shared" si="3"/>
        <v>0</v>
      </c>
      <c r="N34" s="5">
        <f t="shared" si="4"/>
        <v>0</v>
      </c>
      <c r="O34" s="5">
        <f t="shared" si="5"/>
        <v>21216.049417955557</v>
      </c>
      <c r="P34" s="1">
        <f t="shared" si="6"/>
        <v>9.9938970000000005</v>
      </c>
      <c r="Q34" s="5">
        <f t="shared" si="7"/>
        <v>2895.7839038435159</v>
      </c>
      <c r="R34" s="5">
        <f t="shared" si="8"/>
        <v>24111.833321799073</v>
      </c>
    </row>
    <row r="35" spans="1:18" x14ac:dyDescent="0.25">
      <c r="A35" t="s">
        <v>145</v>
      </c>
      <c r="B35" t="s">
        <v>1863</v>
      </c>
      <c r="C35" t="s">
        <v>80</v>
      </c>
      <c r="D35" s="12" t="s">
        <v>1088</v>
      </c>
      <c r="E35" s="1">
        <f>VLOOKUP(A35,'ADM Data'!$A$2:$Y$344,21,FALSE)</f>
        <v>0</v>
      </c>
      <c r="F35" s="1">
        <f>VLOOKUP(A35,'ADM Data'!$A$2:$Y$344,22,FALSE)</f>
        <v>0</v>
      </c>
      <c r="G35" s="1">
        <f>VLOOKUP(A35,'ADM Data'!$A$2:$Y$344,23,FALSE)</f>
        <v>305.70963499999999</v>
      </c>
      <c r="H35" s="1">
        <f>VLOOKUP(A35,'ADM Data'!$A$2:$Y$344,24,FALSE)</f>
        <v>0</v>
      </c>
      <c r="I35" s="1">
        <f>VLOOKUP(A35,'ADM Data'!$A$2:$Y$344,25,FALSE)</f>
        <v>5.6055400000000004</v>
      </c>
      <c r="J35" s="5">
        <f t="shared" si="0"/>
        <v>0</v>
      </c>
      <c r="K35" s="5">
        <f t="shared" si="1"/>
        <v>0</v>
      </c>
      <c r="L35" s="5">
        <f t="shared" si="2"/>
        <v>648991.15167038003</v>
      </c>
      <c r="M35" s="5">
        <f t="shared" si="3"/>
        <v>0</v>
      </c>
      <c r="N35" s="5">
        <f t="shared" si="4"/>
        <v>8673.6333251636006</v>
      </c>
      <c r="O35" s="5">
        <f t="shared" si="5"/>
        <v>657664.78499554365</v>
      </c>
      <c r="P35" s="1">
        <f t="shared" si="6"/>
        <v>311.31517500000001</v>
      </c>
      <c r="Q35" s="5">
        <f t="shared" si="7"/>
        <v>90205.199511984902</v>
      </c>
      <c r="R35" s="5">
        <f t="shared" si="8"/>
        <v>747869.9845075286</v>
      </c>
    </row>
    <row r="36" spans="1:18" x14ac:dyDescent="0.25">
      <c r="A36" t="s">
        <v>147</v>
      </c>
      <c r="B36" t="s">
        <v>1864</v>
      </c>
      <c r="C36" t="s">
        <v>80</v>
      </c>
      <c r="D36" s="12" t="s">
        <v>1088</v>
      </c>
      <c r="E36" s="1">
        <f>VLOOKUP(A36,'ADM Data'!$A$2:$Y$344,21,FALSE)</f>
        <v>0</v>
      </c>
      <c r="F36" s="1">
        <f>VLOOKUP(A36,'ADM Data'!$A$2:$Y$344,22,FALSE)</f>
        <v>0</v>
      </c>
      <c r="G36" s="1">
        <f>VLOOKUP(A36,'ADM Data'!$A$2:$Y$344,23,FALSE)</f>
        <v>0</v>
      </c>
      <c r="H36" s="1">
        <f>VLOOKUP(A36,'ADM Data'!$A$2:$Y$344,24,FALSE)</f>
        <v>0</v>
      </c>
      <c r="I36" s="1">
        <f>VLOOKUP(A36,'ADM Data'!$A$2:$Y$344,25,FALSE)</f>
        <v>0</v>
      </c>
      <c r="J36" s="5">
        <f t="shared" si="0"/>
        <v>0</v>
      </c>
      <c r="K36" s="5">
        <f t="shared" si="1"/>
        <v>0</v>
      </c>
      <c r="L36" s="5">
        <f t="shared" si="2"/>
        <v>0</v>
      </c>
      <c r="M36" s="5">
        <f t="shared" si="3"/>
        <v>0</v>
      </c>
      <c r="N36" s="5">
        <f t="shared" si="4"/>
        <v>0</v>
      </c>
      <c r="O36" s="5">
        <f t="shared" si="5"/>
        <v>0</v>
      </c>
      <c r="P36" s="1">
        <f t="shared" si="6"/>
        <v>0</v>
      </c>
      <c r="Q36" s="5">
        <f t="shared" si="7"/>
        <v>0</v>
      </c>
      <c r="R36" s="5">
        <f t="shared" si="8"/>
        <v>0</v>
      </c>
    </row>
    <row r="37" spans="1:18" x14ac:dyDescent="0.25">
      <c r="A37" t="s">
        <v>149</v>
      </c>
      <c r="B37" t="s">
        <v>150</v>
      </c>
      <c r="C37" t="s">
        <v>80</v>
      </c>
      <c r="D37" s="12" t="s">
        <v>1088</v>
      </c>
      <c r="E37" s="1">
        <f>VLOOKUP(A37,'ADM Data'!$A$2:$Y$344,21,FALSE)</f>
        <v>0</v>
      </c>
      <c r="F37" s="1">
        <f>VLOOKUP(A37,'ADM Data'!$A$2:$Y$344,22,FALSE)</f>
        <v>0</v>
      </c>
      <c r="G37" s="1">
        <f>VLOOKUP(A37,'ADM Data'!$A$2:$Y$344,23,FALSE)</f>
        <v>0</v>
      </c>
      <c r="H37" s="1">
        <f>VLOOKUP(A37,'ADM Data'!$A$2:$Y$344,24,FALSE)</f>
        <v>0</v>
      </c>
      <c r="I37" s="1">
        <f>VLOOKUP(A37,'ADM Data'!$A$2:$Y$344,25,FALSE)</f>
        <v>0</v>
      </c>
      <c r="J37" s="5">
        <f t="shared" si="0"/>
        <v>0</v>
      </c>
      <c r="K37" s="5">
        <f t="shared" si="1"/>
        <v>0</v>
      </c>
      <c r="L37" s="5">
        <f t="shared" si="2"/>
        <v>0</v>
      </c>
      <c r="M37" s="5">
        <f t="shared" si="3"/>
        <v>0</v>
      </c>
      <c r="N37" s="5">
        <f t="shared" si="4"/>
        <v>0</v>
      </c>
      <c r="O37" s="5">
        <f t="shared" si="5"/>
        <v>0</v>
      </c>
      <c r="P37" s="1">
        <f t="shared" si="6"/>
        <v>0</v>
      </c>
      <c r="Q37" s="5">
        <f t="shared" si="7"/>
        <v>0</v>
      </c>
      <c r="R37" s="5">
        <f t="shared" si="8"/>
        <v>0</v>
      </c>
    </row>
    <row r="38" spans="1:18" x14ac:dyDescent="0.25">
      <c r="A38" t="s">
        <v>151</v>
      </c>
      <c r="B38" t="s">
        <v>152</v>
      </c>
      <c r="C38" t="s">
        <v>68</v>
      </c>
      <c r="D38" s="12" t="s">
        <v>1088</v>
      </c>
      <c r="E38" s="1">
        <f>VLOOKUP(A38,'ADM Data'!$A$2:$Y$344,21,FALSE)</f>
        <v>0</v>
      </c>
      <c r="F38" s="1">
        <f>VLOOKUP(A38,'ADM Data'!$A$2:$Y$344,22,FALSE)</f>
        <v>0</v>
      </c>
      <c r="G38" s="1">
        <f>VLOOKUP(A38,'ADM Data'!$A$2:$Y$344,23,FALSE)</f>
        <v>0</v>
      </c>
      <c r="H38" s="1">
        <f>VLOOKUP(A38,'ADM Data'!$A$2:$Y$344,24,FALSE)</f>
        <v>0</v>
      </c>
      <c r="I38" s="1">
        <f>VLOOKUP(A38,'ADM Data'!$A$2:$Y$344,25,FALSE)</f>
        <v>0</v>
      </c>
      <c r="J38" s="5">
        <f t="shared" si="0"/>
        <v>0</v>
      </c>
      <c r="K38" s="5">
        <f t="shared" si="1"/>
        <v>0</v>
      </c>
      <c r="L38" s="5">
        <f t="shared" si="2"/>
        <v>0</v>
      </c>
      <c r="M38" s="5">
        <f t="shared" si="3"/>
        <v>0</v>
      </c>
      <c r="N38" s="5">
        <f t="shared" si="4"/>
        <v>0</v>
      </c>
      <c r="O38" s="5">
        <f t="shared" si="5"/>
        <v>0</v>
      </c>
      <c r="P38" s="1">
        <f t="shared" si="6"/>
        <v>0</v>
      </c>
      <c r="Q38" s="5">
        <f t="shared" si="7"/>
        <v>0</v>
      </c>
      <c r="R38" s="5">
        <f t="shared" si="8"/>
        <v>0</v>
      </c>
    </row>
    <row r="39" spans="1:18" x14ac:dyDescent="0.25">
      <c r="A39" t="s">
        <v>153</v>
      </c>
      <c r="B39" t="s">
        <v>1865</v>
      </c>
      <c r="C39" t="s">
        <v>93</v>
      </c>
      <c r="D39" s="12" t="s">
        <v>1088</v>
      </c>
      <c r="E39" s="1">
        <f>VLOOKUP(A39,'ADM Data'!$A$2:$Y$344,21,FALSE)</f>
        <v>0</v>
      </c>
      <c r="F39" s="1">
        <f>VLOOKUP(A39,'ADM Data'!$A$2:$Y$344,22,FALSE)</f>
        <v>0</v>
      </c>
      <c r="G39" s="1">
        <f>VLOOKUP(A39,'ADM Data'!$A$2:$Y$344,23,FALSE)</f>
        <v>0</v>
      </c>
      <c r="H39" s="1">
        <f>VLOOKUP(A39,'ADM Data'!$A$2:$Y$344,24,FALSE)</f>
        <v>0</v>
      </c>
      <c r="I39" s="1">
        <f>VLOOKUP(A39,'ADM Data'!$A$2:$Y$344,25,FALSE)</f>
        <v>0</v>
      </c>
      <c r="J39" s="5">
        <f t="shared" si="0"/>
        <v>0</v>
      </c>
      <c r="K39" s="5">
        <f t="shared" si="1"/>
        <v>0</v>
      </c>
      <c r="L39" s="5">
        <f t="shared" si="2"/>
        <v>0</v>
      </c>
      <c r="M39" s="5">
        <f t="shared" si="3"/>
        <v>0</v>
      </c>
      <c r="N39" s="5">
        <f t="shared" si="4"/>
        <v>0</v>
      </c>
      <c r="O39" s="5">
        <f t="shared" si="5"/>
        <v>0</v>
      </c>
      <c r="P39" s="1">
        <f t="shared" si="6"/>
        <v>0</v>
      </c>
      <c r="Q39" s="5">
        <f t="shared" si="7"/>
        <v>0</v>
      </c>
      <c r="R39" s="5">
        <f t="shared" si="8"/>
        <v>0</v>
      </c>
    </row>
    <row r="40" spans="1:18" x14ac:dyDescent="0.25">
      <c r="A40" t="s">
        <v>155</v>
      </c>
      <c r="B40" t="s">
        <v>156</v>
      </c>
      <c r="C40" t="s">
        <v>93</v>
      </c>
      <c r="D40" s="12" t="s">
        <v>1088</v>
      </c>
      <c r="E40" s="1">
        <f>VLOOKUP(A40,'ADM Data'!$A$2:$Y$344,21,FALSE)</f>
        <v>0</v>
      </c>
      <c r="F40" s="1">
        <f>VLOOKUP(A40,'ADM Data'!$A$2:$Y$344,22,FALSE)</f>
        <v>0</v>
      </c>
      <c r="G40" s="1">
        <f>VLOOKUP(A40,'ADM Data'!$A$2:$Y$344,23,FALSE)</f>
        <v>0</v>
      </c>
      <c r="H40" s="1">
        <f>VLOOKUP(A40,'ADM Data'!$A$2:$Y$344,24,FALSE)</f>
        <v>0</v>
      </c>
      <c r="I40" s="1">
        <f>VLOOKUP(A40,'ADM Data'!$A$2:$Y$344,25,FALSE)</f>
        <v>0</v>
      </c>
      <c r="J40" s="5">
        <f t="shared" si="0"/>
        <v>0</v>
      </c>
      <c r="K40" s="5">
        <f t="shared" si="1"/>
        <v>0</v>
      </c>
      <c r="L40" s="5">
        <f t="shared" si="2"/>
        <v>0</v>
      </c>
      <c r="M40" s="5">
        <f t="shared" si="3"/>
        <v>0</v>
      </c>
      <c r="N40" s="5">
        <f t="shared" si="4"/>
        <v>0</v>
      </c>
      <c r="O40" s="5">
        <f t="shared" si="5"/>
        <v>0</v>
      </c>
      <c r="P40" s="1">
        <f t="shared" si="6"/>
        <v>0</v>
      </c>
      <c r="Q40" s="5">
        <f t="shared" si="7"/>
        <v>0</v>
      </c>
      <c r="R40" s="5">
        <f t="shared" si="8"/>
        <v>0</v>
      </c>
    </row>
    <row r="41" spans="1:18" x14ac:dyDescent="0.25">
      <c r="A41" t="s">
        <v>157</v>
      </c>
      <c r="B41" t="s">
        <v>1866</v>
      </c>
      <c r="C41" t="s">
        <v>93</v>
      </c>
      <c r="D41" s="12" t="s">
        <v>1088</v>
      </c>
      <c r="E41" s="1">
        <f>VLOOKUP(A41,'ADM Data'!$A$2:$Y$344,21,FALSE)</f>
        <v>0</v>
      </c>
      <c r="F41" s="1">
        <f>VLOOKUP(A41,'ADM Data'!$A$2:$Y$344,22,FALSE)</f>
        <v>0</v>
      </c>
      <c r="G41" s="1">
        <f>VLOOKUP(A41,'ADM Data'!$A$2:$Y$344,23,FALSE)</f>
        <v>3.1672470000000001</v>
      </c>
      <c r="H41" s="1">
        <f>VLOOKUP(A41,'ADM Data'!$A$2:$Y$344,24,FALSE)</f>
        <v>0</v>
      </c>
      <c r="I41" s="1">
        <f>VLOOKUP(A41,'ADM Data'!$A$2:$Y$344,25,FALSE)</f>
        <v>0</v>
      </c>
      <c r="J41" s="5">
        <f t="shared" si="0"/>
        <v>0</v>
      </c>
      <c r="K41" s="5">
        <f t="shared" si="1"/>
        <v>0</v>
      </c>
      <c r="L41" s="5">
        <f t="shared" si="2"/>
        <v>6723.7503919513574</v>
      </c>
      <c r="M41" s="5">
        <f t="shared" si="3"/>
        <v>0</v>
      </c>
      <c r="N41" s="5">
        <f t="shared" si="4"/>
        <v>0</v>
      </c>
      <c r="O41" s="5">
        <f t="shared" si="5"/>
        <v>6723.7503919513574</v>
      </c>
      <c r="P41" s="1">
        <f t="shared" si="6"/>
        <v>3.1672470000000001</v>
      </c>
      <c r="Q41" s="5">
        <f t="shared" si="7"/>
        <v>917.72637661731608</v>
      </c>
      <c r="R41" s="5">
        <f t="shared" si="8"/>
        <v>7641.4767685686738</v>
      </c>
    </row>
    <row r="42" spans="1:18" x14ac:dyDescent="0.25">
      <c r="A42" t="s">
        <v>159</v>
      </c>
      <c r="B42" t="s">
        <v>160</v>
      </c>
      <c r="C42" t="s">
        <v>93</v>
      </c>
      <c r="D42" s="12" t="s">
        <v>1088</v>
      </c>
      <c r="E42" s="1">
        <f>VLOOKUP(A42,'ADM Data'!$A$2:$Y$344,21,FALSE)</f>
        <v>0</v>
      </c>
      <c r="F42" s="1">
        <f>VLOOKUP(A42,'ADM Data'!$A$2:$Y$344,22,FALSE)</f>
        <v>0</v>
      </c>
      <c r="G42" s="1">
        <f>VLOOKUP(A42,'ADM Data'!$A$2:$Y$344,23,FALSE)</f>
        <v>0</v>
      </c>
      <c r="H42" s="1">
        <f>VLOOKUP(A42,'ADM Data'!$A$2:$Y$344,24,FALSE)</f>
        <v>0</v>
      </c>
      <c r="I42" s="1">
        <f>VLOOKUP(A42,'ADM Data'!$A$2:$Y$344,25,FALSE)</f>
        <v>0</v>
      </c>
      <c r="J42" s="5">
        <f t="shared" si="0"/>
        <v>0</v>
      </c>
      <c r="K42" s="5">
        <f t="shared" si="1"/>
        <v>0</v>
      </c>
      <c r="L42" s="5">
        <f t="shared" si="2"/>
        <v>0</v>
      </c>
      <c r="M42" s="5">
        <f t="shared" si="3"/>
        <v>0</v>
      </c>
      <c r="N42" s="5">
        <f t="shared" si="4"/>
        <v>0</v>
      </c>
      <c r="O42" s="5">
        <f t="shared" si="5"/>
        <v>0</v>
      </c>
      <c r="P42" s="1">
        <f t="shared" si="6"/>
        <v>0</v>
      </c>
      <c r="Q42" s="5">
        <f t="shared" si="7"/>
        <v>0</v>
      </c>
      <c r="R42" s="5">
        <f t="shared" si="8"/>
        <v>0</v>
      </c>
    </row>
    <row r="43" spans="1:18" x14ac:dyDescent="0.25">
      <c r="A43" t="s">
        <v>161</v>
      </c>
      <c r="B43" t="s">
        <v>162</v>
      </c>
      <c r="C43" t="s">
        <v>75</v>
      </c>
      <c r="D43" s="12" t="s">
        <v>1088</v>
      </c>
      <c r="E43" s="1">
        <f>VLOOKUP(A43,'ADM Data'!$A$2:$Y$344,21,FALSE)</f>
        <v>0</v>
      </c>
      <c r="F43" s="1">
        <f>VLOOKUP(A43,'ADM Data'!$A$2:$Y$344,22,FALSE)</f>
        <v>0</v>
      </c>
      <c r="G43" s="1">
        <f>VLOOKUP(A43,'ADM Data'!$A$2:$Y$344,23,FALSE)</f>
        <v>0</v>
      </c>
      <c r="H43" s="1">
        <f>VLOOKUP(A43,'ADM Data'!$A$2:$Y$344,24,FALSE)</f>
        <v>0</v>
      </c>
      <c r="I43" s="1">
        <f>VLOOKUP(A43,'ADM Data'!$A$2:$Y$344,25,FALSE)</f>
        <v>0</v>
      </c>
      <c r="J43" s="5">
        <f t="shared" si="0"/>
        <v>0</v>
      </c>
      <c r="K43" s="5">
        <f t="shared" si="1"/>
        <v>0</v>
      </c>
      <c r="L43" s="5">
        <f t="shared" si="2"/>
        <v>0</v>
      </c>
      <c r="M43" s="5">
        <f t="shared" si="3"/>
        <v>0</v>
      </c>
      <c r="N43" s="5">
        <f t="shared" si="4"/>
        <v>0</v>
      </c>
      <c r="O43" s="5">
        <f t="shared" si="5"/>
        <v>0</v>
      </c>
      <c r="P43" s="1">
        <f t="shared" si="6"/>
        <v>0</v>
      </c>
      <c r="Q43" s="5">
        <f t="shared" si="7"/>
        <v>0</v>
      </c>
      <c r="R43" s="5">
        <f t="shared" si="8"/>
        <v>0</v>
      </c>
    </row>
    <row r="44" spans="1:18" x14ac:dyDescent="0.25">
      <c r="A44" t="s">
        <v>163</v>
      </c>
      <c r="B44" t="s">
        <v>164</v>
      </c>
      <c r="C44" t="s">
        <v>80</v>
      </c>
      <c r="D44" s="12" t="s">
        <v>1088</v>
      </c>
      <c r="E44" s="1">
        <f>VLOOKUP(A44,'ADM Data'!$A$2:$Y$344,21,FALSE)</f>
        <v>0</v>
      </c>
      <c r="F44" s="1">
        <f>VLOOKUP(A44,'ADM Data'!$A$2:$Y$344,22,FALSE)</f>
        <v>0</v>
      </c>
      <c r="G44" s="1">
        <f>VLOOKUP(A44,'ADM Data'!$A$2:$Y$344,23,FALSE)</f>
        <v>0</v>
      </c>
      <c r="H44" s="1">
        <f>VLOOKUP(A44,'ADM Data'!$A$2:$Y$344,24,FALSE)</f>
        <v>0</v>
      </c>
      <c r="I44" s="1">
        <f>VLOOKUP(A44,'ADM Data'!$A$2:$Y$344,25,FALSE)</f>
        <v>0</v>
      </c>
      <c r="J44" s="5">
        <f t="shared" si="0"/>
        <v>0</v>
      </c>
      <c r="K44" s="5">
        <f t="shared" si="1"/>
        <v>0</v>
      </c>
      <c r="L44" s="5">
        <f t="shared" si="2"/>
        <v>0</v>
      </c>
      <c r="M44" s="5">
        <f t="shared" si="3"/>
        <v>0</v>
      </c>
      <c r="N44" s="5">
        <f t="shared" si="4"/>
        <v>0</v>
      </c>
      <c r="O44" s="5">
        <f t="shared" si="5"/>
        <v>0</v>
      </c>
      <c r="P44" s="1">
        <f t="shared" si="6"/>
        <v>0</v>
      </c>
      <c r="Q44" s="5">
        <f t="shared" si="7"/>
        <v>0</v>
      </c>
      <c r="R44" s="5">
        <f t="shared" si="8"/>
        <v>0</v>
      </c>
    </row>
    <row r="45" spans="1:18" x14ac:dyDescent="0.25">
      <c r="A45" t="s">
        <v>165</v>
      </c>
      <c r="B45" t="s">
        <v>1867</v>
      </c>
      <c r="C45" t="s">
        <v>80</v>
      </c>
      <c r="D45" s="12" t="s">
        <v>1088</v>
      </c>
      <c r="E45" s="1">
        <f>VLOOKUP(A45,'ADM Data'!$A$2:$Y$344,21,FALSE)</f>
        <v>0</v>
      </c>
      <c r="F45" s="1">
        <f>VLOOKUP(A45,'ADM Data'!$A$2:$Y$344,22,FALSE)</f>
        <v>0</v>
      </c>
      <c r="G45" s="1">
        <f>VLOOKUP(A45,'ADM Data'!$A$2:$Y$344,23,FALSE)</f>
        <v>0</v>
      </c>
      <c r="H45" s="1">
        <f>VLOOKUP(A45,'ADM Data'!$A$2:$Y$344,24,FALSE)</f>
        <v>0</v>
      </c>
      <c r="I45" s="1">
        <f>VLOOKUP(A45,'ADM Data'!$A$2:$Y$344,25,FALSE)</f>
        <v>0</v>
      </c>
      <c r="J45" s="5">
        <f t="shared" si="0"/>
        <v>0</v>
      </c>
      <c r="K45" s="5">
        <f t="shared" si="1"/>
        <v>0</v>
      </c>
      <c r="L45" s="5">
        <f t="shared" si="2"/>
        <v>0</v>
      </c>
      <c r="M45" s="5">
        <f t="shared" si="3"/>
        <v>0</v>
      </c>
      <c r="N45" s="5">
        <f t="shared" si="4"/>
        <v>0</v>
      </c>
      <c r="O45" s="5">
        <f t="shared" si="5"/>
        <v>0</v>
      </c>
      <c r="P45" s="1">
        <f t="shared" si="6"/>
        <v>0</v>
      </c>
      <c r="Q45" s="5">
        <f t="shared" si="7"/>
        <v>0</v>
      </c>
      <c r="R45" s="5">
        <f t="shared" si="8"/>
        <v>0</v>
      </c>
    </row>
    <row r="46" spans="1:18" x14ac:dyDescent="0.25">
      <c r="A46" t="s">
        <v>167</v>
      </c>
      <c r="B46" t="s">
        <v>1868</v>
      </c>
      <c r="C46" t="s">
        <v>75</v>
      </c>
      <c r="D46" s="12" t="s">
        <v>1088</v>
      </c>
      <c r="E46" s="1">
        <f>VLOOKUP(A46,'ADM Data'!$A$2:$Y$344,21,FALSE)</f>
        <v>0</v>
      </c>
      <c r="F46" s="1">
        <f>VLOOKUP(A46,'ADM Data'!$A$2:$Y$344,22,FALSE)</f>
        <v>0</v>
      </c>
      <c r="G46" s="1">
        <f>VLOOKUP(A46,'ADM Data'!$A$2:$Y$344,23,FALSE)</f>
        <v>0</v>
      </c>
      <c r="H46" s="1">
        <f>VLOOKUP(A46,'ADM Data'!$A$2:$Y$344,24,FALSE)</f>
        <v>0</v>
      </c>
      <c r="I46" s="1">
        <f>VLOOKUP(A46,'ADM Data'!$A$2:$Y$344,25,FALSE)</f>
        <v>0</v>
      </c>
      <c r="J46" s="5">
        <f t="shared" si="0"/>
        <v>0</v>
      </c>
      <c r="K46" s="5">
        <f t="shared" si="1"/>
        <v>0</v>
      </c>
      <c r="L46" s="5">
        <f t="shared" si="2"/>
        <v>0</v>
      </c>
      <c r="M46" s="5">
        <f t="shared" si="3"/>
        <v>0</v>
      </c>
      <c r="N46" s="5">
        <f t="shared" si="4"/>
        <v>0</v>
      </c>
      <c r="O46" s="5">
        <f t="shared" si="5"/>
        <v>0</v>
      </c>
      <c r="P46" s="1">
        <f t="shared" si="6"/>
        <v>0</v>
      </c>
      <c r="Q46" s="5">
        <f t="shared" si="7"/>
        <v>0</v>
      </c>
      <c r="R46" s="5">
        <f t="shared" si="8"/>
        <v>0</v>
      </c>
    </row>
    <row r="47" spans="1:18" x14ac:dyDescent="0.25">
      <c r="A47" t="s">
        <v>169</v>
      </c>
      <c r="B47" t="s">
        <v>1869</v>
      </c>
      <c r="C47" t="s">
        <v>72</v>
      </c>
      <c r="D47" s="12" t="s">
        <v>1088</v>
      </c>
      <c r="E47" s="1">
        <f>VLOOKUP(A47,'ADM Data'!$A$2:$Y$344,21,FALSE)</f>
        <v>0</v>
      </c>
      <c r="F47" s="1">
        <f>VLOOKUP(A47,'ADM Data'!$A$2:$Y$344,22,FALSE)</f>
        <v>0</v>
      </c>
      <c r="G47" s="1">
        <f>VLOOKUP(A47,'ADM Data'!$A$2:$Y$344,23,FALSE)</f>
        <v>0</v>
      </c>
      <c r="H47" s="1">
        <f>VLOOKUP(A47,'ADM Data'!$A$2:$Y$344,24,FALSE)</f>
        <v>0</v>
      </c>
      <c r="I47" s="1">
        <f>VLOOKUP(A47,'ADM Data'!$A$2:$Y$344,25,FALSE)</f>
        <v>0</v>
      </c>
      <c r="J47" s="5">
        <f t="shared" si="0"/>
        <v>0</v>
      </c>
      <c r="K47" s="5">
        <f t="shared" si="1"/>
        <v>0</v>
      </c>
      <c r="L47" s="5">
        <f t="shared" si="2"/>
        <v>0</v>
      </c>
      <c r="M47" s="5">
        <f t="shared" si="3"/>
        <v>0</v>
      </c>
      <c r="N47" s="5">
        <f t="shared" si="4"/>
        <v>0</v>
      </c>
      <c r="O47" s="5">
        <f t="shared" si="5"/>
        <v>0</v>
      </c>
      <c r="P47" s="1">
        <f t="shared" si="6"/>
        <v>0</v>
      </c>
      <c r="Q47" s="5">
        <f t="shared" si="7"/>
        <v>0</v>
      </c>
      <c r="R47" s="5">
        <f t="shared" si="8"/>
        <v>0</v>
      </c>
    </row>
    <row r="48" spans="1:18" x14ac:dyDescent="0.25">
      <c r="A48" t="s">
        <v>171</v>
      </c>
      <c r="B48" t="s">
        <v>172</v>
      </c>
      <c r="C48" t="s">
        <v>173</v>
      </c>
      <c r="D48" s="12" t="s">
        <v>1088</v>
      </c>
      <c r="E48" s="1">
        <f>VLOOKUP(A48,'ADM Data'!$A$2:$Y$344,21,FALSE)</f>
        <v>0</v>
      </c>
      <c r="F48" s="1">
        <f>VLOOKUP(A48,'ADM Data'!$A$2:$Y$344,22,FALSE)</f>
        <v>0</v>
      </c>
      <c r="G48" s="1">
        <f>VLOOKUP(A48,'ADM Data'!$A$2:$Y$344,23,FALSE)</f>
        <v>11.132403999999999</v>
      </c>
      <c r="H48" s="1">
        <f>VLOOKUP(A48,'ADM Data'!$A$2:$Y$344,24,FALSE)</f>
        <v>0</v>
      </c>
      <c r="I48" s="1">
        <f>VLOOKUP(A48,'ADM Data'!$A$2:$Y$344,25,FALSE)</f>
        <v>0</v>
      </c>
      <c r="J48" s="5">
        <f t="shared" si="0"/>
        <v>0</v>
      </c>
      <c r="K48" s="5">
        <f t="shared" si="1"/>
        <v>0</v>
      </c>
      <c r="L48" s="5">
        <f t="shared" si="2"/>
        <v>23632.986552157392</v>
      </c>
      <c r="M48" s="5">
        <f t="shared" si="3"/>
        <v>0</v>
      </c>
      <c r="N48" s="5">
        <f t="shared" si="4"/>
        <v>0</v>
      </c>
      <c r="O48" s="5">
        <f t="shared" si="5"/>
        <v>23632.986552157392</v>
      </c>
      <c r="P48" s="1">
        <f t="shared" si="6"/>
        <v>11.132403999999999</v>
      </c>
      <c r="Q48" s="5">
        <f t="shared" si="7"/>
        <v>3225.6722592081119</v>
      </c>
      <c r="R48" s="5">
        <f t="shared" si="8"/>
        <v>26858.658811365505</v>
      </c>
    </row>
    <row r="49" spans="1:18" x14ac:dyDescent="0.25">
      <c r="A49" t="s">
        <v>174</v>
      </c>
      <c r="B49" t="s">
        <v>1870</v>
      </c>
      <c r="C49" t="s">
        <v>75</v>
      </c>
      <c r="D49" s="12" t="s">
        <v>1088</v>
      </c>
      <c r="E49" s="1">
        <f>VLOOKUP(A49,'ADM Data'!$A$2:$Y$344,21,FALSE)</f>
        <v>0</v>
      </c>
      <c r="F49" s="1">
        <f>VLOOKUP(A49,'ADM Data'!$A$2:$Y$344,22,FALSE)</f>
        <v>0</v>
      </c>
      <c r="G49" s="1">
        <f>VLOOKUP(A49,'ADM Data'!$A$2:$Y$344,23,FALSE)</f>
        <v>0</v>
      </c>
      <c r="H49" s="1">
        <f>VLOOKUP(A49,'ADM Data'!$A$2:$Y$344,24,FALSE)</f>
        <v>0</v>
      </c>
      <c r="I49" s="1">
        <f>VLOOKUP(A49,'ADM Data'!$A$2:$Y$344,25,FALSE)</f>
        <v>0</v>
      </c>
      <c r="J49" s="5">
        <f t="shared" si="0"/>
        <v>0</v>
      </c>
      <c r="K49" s="5">
        <f t="shared" si="1"/>
        <v>0</v>
      </c>
      <c r="L49" s="5">
        <f t="shared" si="2"/>
        <v>0</v>
      </c>
      <c r="M49" s="5">
        <f t="shared" si="3"/>
        <v>0</v>
      </c>
      <c r="N49" s="5">
        <f t="shared" si="4"/>
        <v>0</v>
      </c>
      <c r="O49" s="5">
        <f t="shared" si="5"/>
        <v>0</v>
      </c>
      <c r="P49" s="1">
        <f t="shared" si="6"/>
        <v>0</v>
      </c>
      <c r="Q49" s="5">
        <f t="shared" si="7"/>
        <v>0</v>
      </c>
      <c r="R49" s="5">
        <f t="shared" si="8"/>
        <v>0</v>
      </c>
    </row>
    <row r="50" spans="1:18" x14ac:dyDescent="0.25">
      <c r="A50" t="s">
        <v>177</v>
      </c>
      <c r="B50" t="s">
        <v>1871</v>
      </c>
      <c r="C50" t="s">
        <v>93</v>
      </c>
      <c r="D50" s="12" t="s">
        <v>1088</v>
      </c>
      <c r="E50" s="1">
        <f>VLOOKUP(A50,'ADM Data'!$A$2:$Y$344,21,FALSE)</f>
        <v>0</v>
      </c>
      <c r="F50" s="1">
        <f>VLOOKUP(A50,'ADM Data'!$A$2:$Y$344,22,FALSE)</f>
        <v>0</v>
      </c>
      <c r="G50" s="1">
        <f>VLOOKUP(A50,'ADM Data'!$A$2:$Y$344,23,FALSE)</f>
        <v>0</v>
      </c>
      <c r="H50" s="1">
        <f>VLOOKUP(A50,'ADM Data'!$A$2:$Y$344,24,FALSE)</f>
        <v>0</v>
      </c>
      <c r="I50" s="1">
        <f>VLOOKUP(A50,'ADM Data'!$A$2:$Y$344,25,FALSE)</f>
        <v>0</v>
      </c>
      <c r="J50" s="5">
        <f t="shared" si="0"/>
        <v>0</v>
      </c>
      <c r="K50" s="5">
        <f t="shared" si="1"/>
        <v>0</v>
      </c>
      <c r="L50" s="5">
        <f t="shared" si="2"/>
        <v>0</v>
      </c>
      <c r="M50" s="5">
        <f t="shared" si="3"/>
        <v>0</v>
      </c>
      <c r="N50" s="5">
        <f t="shared" si="4"/>
        <v>0</v>
      </c>
      <c r="O50" s="5">
        <f t="shared" si="5"/>
        <v>0</v>
      </c>
      <c r="P50" s="1">
        <f t="shared" si="6"/>
        <v>0</v>
      </c>
      <c r="Q50" s="5">
        <f t="shared" si="7"/>
        <v>0</v>
      </c>
      <c r="R50" s="5">
        <f t="shared" si="8"/>
        <v>0</v>
      </c>
    </row>
    <row r="51" spans="1:18" x14ac:dyDescent="0.25">
      <c r="A51" t="s">
        <v>179</v>
      </c>
      <c r="B51" t="s">
        <v>180</v>
      </c>
      <c r="C51" t="s">
        <v>90</v>
      </c>
      <c r="D51" s="12" t="s">
        <v>1088</v>
      </c>
      <c r="E51" s="1">
        <f>VLOOKUP(A51,'ADM Data'!$A$2:$Y$344,21,FALSE)</f>
        <v>0</v>
      </c>
      <c r="F51" s="1">
        <f>VLOOKUP(A51,'ADM Data'!$A$2:$Y$344,22,FALSE)</f>
        <v>0</v>
      </c>
      <c r="G51" s="1">
        <f>VLOOKUP(A51,'ADM Data'!$A$2:$Y$344,23,FALSE)</f>
        <v>0</v>
      </c>
      <c r="H51" s="1">
        <f>VLOOKUP(A51,'ADM Data'!$A$2:$Y$344,24,FALSE)</f>
        <v>0</v>
      </c>
      <c r="I51" s="1">
        <f>VLOOKUP(A51,'ADM Data'!$A$2:$Y$344,25,FALSE)</f>
        <v>0</v>
      </c>
      <c r="J51" s="5">
        <f t="shared" si="0"/>
        <v>0</v>
      </c>
      <c r="K51" s="5">
        <f t="shared" si="1"/>
        <v>0</v>
      </c>
      <c r="L51" s="5">
        <f t="shared" si="2"/>
        <v>0</v>
      </c>
      <c r="M51" s="5">
        <f t="shared" si="3"/>
        <v>0</v>
      </c>
      <c r="N51" s="5">
        <f t="shared" si="4"/>
        <v>0</v>
      </c>
      <c r="O51" s="5">
        <f t="shared" si="5"/>
        <v>0</v>
      </c>
      <c r="P51" s="1">
        <f t="shared" si="6"/>
        <v>0</v>
      </c>
      <c r="Q51" s="5">
        <f t="shared" si="7"/>
        <v>0</v>
      </c>
      <c r="R51" s="5">
        <f t="shared" si="8"/>
        <v>0</v>
      </c>
    </row>
    <row r="52" spans="1:18" x14ac:dyDescent="0.25">
      <c r="A52" t="s">
        <v>181</v>
      </c>
      <c r="B52" t="s">
        <v>1872</v>
      </c>
      <c r="C52" t="s">
        <v>93</v>
      </c>
      <c r="D52" s="12" t="s">
        <v>1088</v>
      </c>
      <c r="E52" s="1">
        <f>VLOOKUP(A52,'ADM Data'!$A$2:$Y$344,21,FALSE)</f>
        <v>0</v>
      </c>
      <c r="F52" s="1">
        <f>VLOOKUP(A52,'ADM Data'!$A$2:$Y$344,22,FALSE)</f>
        <v>0</v>
      </c>
      <c r="G52" s="1">
        <f>VLOOKUP(A52,'ADM Data'!$A$2:$Y$344,23,FALSE)</f>
        <v>0</v>
      </c>
      <c r="H52" s="1">
        <f>VLOOKUP(A52,'ADM Data'!$A$2:$Y$344,24,FALSE)</f>
        <v>0</v>
      </c>
      <c r="I52" s="1">
        <f>VLOOKUP(A52,'ADM Data'!$A$2:$Y$344,25,FALSE)</f>
        <v>0</v>
      </c>
      <c r="J52" s="5">
        <f t="shared" si="0"/>
        <v>0</v>
      </c>
      <c r="K52" s="5">
        <f t="shared" si="1"/>
        <v>0</v>
      </c>
      <c r="L52" s="5">
        <f t="shared" si="2"/>
        <v>0</v>
      </c>
      <c r="M52" s="5">
        <f t="shared" si="3"/>
        <v>0</v>
      </c>
      <c r="N52" s="5">
        <f t="shared" si="4"/>
        <v>0</v>
      </c>
      <c r="O52" s="5">
        <f t="shared" si="5"/>
        <v>0</v>
      </c>
      <c r="P52" s="1">
        <f t="shared" si="6"/>
        <v>0</v>
      </c>
      <c r="Q52" s="5">
        <f t="shared" si="7"/>
        <v>0</v>
      </c>
      <c r="R52" s="5">
        <f t="shared" si="8"/>
        <v>0</v>
      </c>
    </row>
    <row r="53" spans="1:18" x14ac:dyDescent="0.25">
      <c r="A53" t="s">
        <v>183</v>
      </c>
      <c r="B53" t="s">
        <v>1873</v>
      </c>
      <c r="C53" t="s">
        <v>111</v>
      </c>
      <c r="D53" s="12" t="s">
        <v>1088</v>
      </c>
      <c r="E53" s="1">
        <f>VLOOKUP(A53,'ADM Data'!$A$2:$Y$344,21,FALSE)</f>
        <v>0</v>
      </c>
      <c r="F53" s="1">
        <f>VLOOKUP(A53,'ADM Data'!$A$2:$Y$344,22,FALSE)</f>
        <v>0</v>
      </c>
      <c r="G53" s="1">
        <f>VLOOKUP(A53,'ADM Data'!$A$2:$Y$344,23,FALSE)</f>
        <v>0</v>
      </c>
      <c r="H53" s="1">
        <f>VLOOKUP(A53,'ADM Data'!$A$2:$Y$344,24,FALSE)</f>
        <v>0</v>
      </c>
      <c r="I53" s="1">
        <f>VLOOKUP(A53,'ADM Data'!$A$2:$Y$344,25,FALSE)</f>
        <v>0</v>
      </c>
      <c r="J53" s="5">
        <f t="shared" si="0"/>
        <v>0</v>
      </c>
      <c r="K53" s="5">
        <f t="shared" si="1"/>
        <v>0</v>
      </c>
      <c r="L53" s="5">
        <f t="shared" si="2"/>
        <v>0</v>
      </c>
      <c r="M53" s="5">
        <f t="shared" si="3"/>
        <v>0</v>
      </c>
      <c r="N53" s="5">
        <f t="shared" si="4"/>
        <v>0</v>
      </c>
      <c r="O53" s="5">
        <f t="shared" si="5"/>
        <v>0</v>
      </c>
      <c r="P53" s="1">
        <f t="shared" si="6"/>
        <v>0</v>
      </c>
      <c r="Q53" s="5">
        <f t="shared" si="7"/>
        <v>0</v>
      </c>
      <c r="R53" s="5">
        <f t="shared" si="8"/>
        <v>0</v>
      </c>
    </row>
    <row r="54" spans="1:18" x14ac:dyDescent="0.25">
      <c r="A54" t="s">
        <v>185</v>
      </c>
      <c r="B54" t="s">
        <v>1874</v>
      </c>
      <c r="C54" t="s">
        <v>72</v>
      </c>
      <c r="D54" s="12" t="s">
        <v>1088</v>
      </c>
      <c r="E54" s="1">
        <f>VLOOKUP(A54,'ADM Data'!$A$2:$Y$344,21,FALSE)</f>
        <v>0</v>
      </c>
      <c r="F54" s="1">
        <f>VLOOKUP(A54,'ADM Data'!$A$2:$Y$344,22,FALSE)</f>
        <v>0</v>
      </c>
      <c r="G54" s="1">
        <f>VLOOKUP(A54,'ADM Data'!$A$2:$Y$344,23,FALSE)</f>
        <v>0</v>
      </c>
      <c r="H54" s="1">
        <f>VLOOKUP(A54,'ADM Data'!$A$2:$Y$344,24,FALSE)</f>
        <v>0</v>
      </c>
      <c r="I54" s="1">
        <f>VLOOKUP(A54,'ADM Data'!$A$2:$Y$344,25,FALSE)</f>
        <v>0</v>
      </c>
      <c r="J54" s="5">
        <f t="shared" si="0"/>
        <v>0</v>
      </c>
      <c r="K54" s="5">
        <f t="shared" si="1"/>
        <v>0</v>
      </c>
      <c r="L54" s="5">
        <f t="shared" si="2"/>
        <v>0</v>
      </c>
      <c r="M54" s="5">
        <f t="shared" si="3"/>
        <v>0</v>
      </c>
      <c r="N54" s="5">
        <f t="shared" si="4"/>
        <v>0</v>
      </c>
      <c r="O54" s="5">
        <f t="shared" si="5"/>
        <v>0</v>
      </c>
      <c r="P54" s="1">
        <f t="shared" si="6"/>
        <v>0</v>
      </c>
      <c r="Q54" s="5">
        <f t="shared" si="7"/>
        <v>0</v>
      </c>
      <c r="R54" s="5">
        <f t="shared" si="8"/>
        <v>0</v>
      </c>
    </row>
    <row r="55" spans="1:18" x14ac:dyDescent="0.25">
      <c r="A55" t="s">
        <v>187</v>
      </c>
      <c r="B55" t="s">
        <v>188</v>
      </c>
      <c r="C55" t="s">
        <v>108</v>
      </c>
      <c r="D55" s="12" t="s">
        <v>1088</v>
      </c>
      <c r="E55" s="1">
        <f>VLOOKUP(A55,'ADM Data'!$A$2:$Y$344,21,FALSE)</f>
        <v>0</v>
      </c>
      <c r="F55" s="1">
        <f>VLOOKUP(A55,'ADM Data'!$A$2:$Y$344,22,FALSE)</f>
        <v>0</v>
      </c>
      <c r="G55" s="1">
        <f>VLOOKUP(A55,'ADM Data'!$A$2:$Y$344,23,FALSE)</f>
        <v>0</v>
      </c>
      <c r="H55" s="1">
        <f>VLOOKUP(A55,'ADM Data'!$A$2:$Y$344,24,FALSE)</f>
        <v>0</v>
      </c>
      <c r="I55" s="1">
        <f>VLOOKUP(A55,'ADM Data'!$A$2:$Y$344,25,FALSE)</f>
        <v>0</v>
      </c>
      <c r="J55" s="5">
        <f t="shared" si="0"/>
        <v>0</v>
      </c>
      <c r="K55" s="5">
        <f t="shared" si="1"/>
        <v>0</v>
      </c>
      <c r="L55" s="5">
        <f t="shared" si="2"/>
        <v>0</v>
      </c>
      <c r="M55" s="5">
        <f t="shared" si="3"/>
        <v>0</v>
      </c>
      <c r="N55" s="5">
        <f t="shared" si="4"/>
        <v>0</v>
      </c>
      <c r="O55" s="5">
        <f t="shared" si="5"/>
        <v>0</v>
      </c>
      <c r="P55" s="1">
        <f t="shared" si="6"/>
        <v>0</v>
      </c>
      <c r="Q55" s="5">
        <f t="shared" si="7"/>
        <v>0</v>
      </c>
      <c r="R55" s="5">
        <f t="shared" si="8"/>
        <v>0</v>
      </c>
    </row>
    <row r="56" spans="1:18" x14ac:dyDescent="0.25">
      <c r="A56" t="s">
        <v>191</v>
      </c>
      <c r="B56" t="s">
        <v>1875</v>
      </c>
      <c r="C56" t="s">
        <v>193</v>
      </c>
      <c r="D56" s="12" t="s">
        <v>1088</v>
      </c>
      <c r="E56" s="1">
        <f>VLOOKUP(A56,'ADM Data'!$A$2:$Y$344,21,FALSE)</f>
        <v>0</v>
      </c>
      <c r="F56" s="1">
        <f>VLOOKUP(A56,'ADM Data'!$A$2:$Y$344,22,FALSE)</f>
        <v>0</v>
      </c>
      <c r="G56" s="1">
        <f>VLOOKUP(A56,'ADM Data'!$A$2:$Y$344,23,FALSE)</f>
        <v>0</v>
      </c>
      <c r="H56" s="1">
        <f>VLOOKUP(A56,'ADM Data'!$A$2:$Y$344,24,FALSE)</f>
        <v>0</v>
      </c>
      <c r="I56" s="1">
        <f>VLOOKUP(A56,'ADM Data'!$A$2:$Y$344,25,FALSE)</f>
        <v>0</v>
      </c>
      <c r="J56" s="5">
        <f t="shared" si="0"/>
        <v>0</v>
      </c>
      <c r="K56" s="5">
        <f t="shared" si="1"/>
        <v>0</v>
      </c>
      <c r="L56" s="5">
        <f t="shared" si="2"/>
        <v>0</v>
      </c>
      <c r="M56" s="5">
        <f t="shared" si="3"/>
        <v>0</v>
      </c>
      <c r="N56" s="5">
        <f t="shared" si="4"/>
        <v>0</v>
      </c>
      <c r="O56" s="5">
        <f t="shared" si="5"/>
        <v>0</v>
      </c>
      <c r="P56" s="1">
        <f t="shared" si="6"/>
        <v>0</v>
      </c>
      <c r="Q56" s="5">
        <f t="shared" si="7"/>
        <v>0</v>
      </c>
      <c r="R56" s="5">
        <f t="shared" si="8"/>
        <v>0</v>
      </c>
    </row>
    <row r="57" spans="1:18" x14ac:dyDescent="0.25">
      <c r="A57" t="s">
        <v>194</v>
      </c>
      <c r="B57" t="s">
        <v>195</v>
      </c>
      <c r="C57" t="s">
        <v>196</v>
      </c>
      <c r="D57" s="12" t="s">
        <v>1088</v>
      </c>
      <c r="E57" s="1">
        <f>VLOOKUP(A57,'ADM Data'!$A$2:$Y$344,21,FALSE)</f>
        <v>0</v>
      </c>
      <c r="F57" s="1">
        <f>VLOOKUP(A57,'ADM Data'!$A$2:$Y$344,22,FALSE)</f>
        <v>0</v>
      </c>
      <c r="G57" s="1">
        <f>VLOOKUP(A57,'ADM Data'!$A$2:$Y$344,23,FALSE)</f>
        <v>24.175186</v>
      </c>
      <c r="H57" s="1">
        <f>VLOOKUP(A57,'ADM Data'!$A$2:$Y$344,24,FALSE)</f>
        <v>0</v>
      </c>
      <c r="I57" s="1">
        <f>VLOOKUP(A57,'ADM Data'!$A$2:$Y$344,25,FALSE)</f>
        <v>0</v>
      </c>
      <c r="J57" s="5">
        <f t="shared" si="0"/>
        <v>0</v>
      </c>
      <c r="K57" s="5">
        <f t="shared" si="1"/>
        <v>0</v>
      </c>
      <c r="L57" s="5">
        <f t="shared" si="2"/>
        <v>51321.51560740194</v>
      </c>
      <c r="M57" s="5">
        <f t="shared" si="3"/>
        <v>0</v>
      </c>
      <c r="N57" s="5">
        <f t="shared" si="4"/>
        <v>0</v>
      </c>
      <c r="O57" s="5">
        <f t="shared" si="5"/>
        <v>51321.51560740194</v>
      </c>
      <c r="P57" s="1">
        <f t="shared" si="6"/>
        <v>24.175186</v>
      </c>
      <c r="Q57" s="5">
        <f t="shared" si="7"/>
        <v>7004.8865313724082</v>
      </c>
      <c r="R57" s="5">
        <f t="shared" si="8"/>
        <v>58326.402138774349</v>
      </c>
    </row>
    <row r="58" spans="1:18" x14ac:dyDescent="0.25">
      <c r="A58" t="s">
        <v>197</v>
      </c>
      <c r="B58" t="s">
        <v>1876</v>
      </c>
      <c r="C58" t="s">
        <v>93</v>
      </c>
      <c r="D58" s="12" t="s">
        <v>1088</v>
      </c>
      <c r="E58" s="1">
        <f>VLOOKUP(A58,'ADM Data'!$A$2:$Y$344,21,FALSE)</f>
        <v>31.658832</v>
      </c>
      <c r="F58" s="1">
        <f>VLOOKUP(A58,'ADM Data'!$A$2:$Y$344,22,FALSE)</f>
        <v>0</v>
      </c>
      <c r="G58" s="1">
        <f>VLOOKUP(A58,'ADM Data'!$A$2:$Y$344,23,FALSE)</f>
        <v>99.063169000000002</v>
      </c>
      <c r="H58" s="1">
        <f>VLOOKUP(A58,'ADM Data'!$A$2:$Y$344,24,FALSE)</f>
        <v>0</v>
      </c>
      <c r="I58" s="1">
        <f>VLOOKUP(A58,'ADM Data'!$A$2:$Y$344,25,FALSE)</f>
        <v>0</v>
      </c>
      <c r="J58" s="5">
        <f t="shared" si="0"/>
        <v>194386.85131172836</v>
      </c>
      <c r="K58" s="5">
        <f t="shared" si="1"/>
        <v>0</v>
      </c>
      <c r="L58" s="5">
        <f t="shared" si="2"/>
        <v>210301.25575671662</v>
      </c>
      <c r="M58" s="5">
        <f t="shared" si="3"/>
        <v>0</v>
      </c>
      <c r="N58" s="5">
        <f t="shared" si="4"/>
        <v>0</v>
      </c>
      <c r="O58" s="5">
        <f t="shared" si="5"/>
        <v>404688.10706844495</v>
      </c>
      <c r="P58" s="1">
        <f t="shared" si="6"/>
        <v>130.72200100000001</v>
      </c>
      <c r="Q58" s="5">
        <f t="shared" si="7"/>
        <v>37877.383204371232</v>
      </c>
      <c r="R58" s="5">
        <f t="shared" si="8"/>
        <v>442565.49027281615</v>
      </c>
    </row>
    <row r="59" spans="1:18" x14ac:dyDescent="0.25">
      <c r="A59" t="s">
        <v>199</v>
      </c>
      <c r="B59" t="s">
        <v>200</v>
      </c>
      <c r="C59" t="s">
        <v>93</v>
      </c>
      <c r="D59" s="12" t="s">
        <v>1088</v>
      </c>
      <c r="E59" s="1">
        <f>VLOOKUP(A59,'ADM Data'!$A$2:$Y$344,21,FALSE)</f>
        <v>0</v>
      </c>
      <c r="F59" s="1">
        <f>VLOOKUP(A59,'ADM Data'!$A$2:$Y$344,22,FALSE)</f>
        <v>0</v>
      </c>
      <c r="G59" s="1">
        <f>VLOOKUP(A59,'ADM Data'!$A$2:$Y$344,23,FALSE)</f>
        <v>0</v>
      </c>
      <c r="H59" s="1">
        <f>VLOOKUP(A59,'ADM Data'!$A$2:$Y$344,24,FALSE)</f>
        <v>0</v>
      </c>
      <c r="I59" s="1">
        <f>VLOOKUP(A59,'ADM Data'!$A$2:$Y$344,25,FALSE)</f>
        <v>0</v>
      </c>
      <c r="J59" s="5">
        <f t="shared" si="0"/>
        <v>0</v>
      </c>
      <c r="K59" s="5">
        <f t="shared" si="1"/>
        <v>0</v>
      </c>
      <c r="L59" s="5">
        <f t="shared" si="2"/>
        <v>0</v>
      </c>
      <c r="M59" s="5">
        <f t="shared" si="3"/>
        <v>0</v>
      </c>
      <c r="N59" s="5">
        <f t="shared" si="4"/>
        <v>0</v>
      </c>
      <c r="O59" s="5">
        <f t="shared" si="5"/>
        <v>0</v>
      </c>
      <c r="P59" s="1">
        <f t="shared" si="6"/>
        <v>0</v>
      </c>
      <c r="Q59" s="5">
        <f t="shared" si="7"/>
        <v>0</v>
      </c>
      <c r="R59" s="5">
        <f t="shared" si="8"/>
        <v>0</v>
      </c>
    </row>
    <row r="60" spans="1:18" x14ac:dyDescent="0.25">
      <c r="A60" t="s">
        <v>201</v>
      </c>
      <c r="B60" t="s">
        <v>202</v>
      </c>
      <c r="C60" t="s">
        <v>93</v>
      </c>
      <c r="D60" s="12" t="s">
        <v>1088</v>
      </c>
      <c r="E60" s="1">
        <f>VLOOKUP(A60,'ADM Data'!$A$2:$Y$344,21,FALSE)</f>
        <v>27.613768</v>
      </c>
      <c r="F60" s="1">
        <f>VLOOKUP(A60,'ADM Data'!$A$2:$Y$344,22,FALSE)</f>
        <v>5.3968069999999999</v>
      </c>
      <c r="G60" s="1">
        <f>VLOOKUP(A60,'ADM Data'!$A$2:$Y$344,23,FALSE)</f>
        <v>0</v>
      </c>
      <c r="H60" s="1">
        <f>VLOOKUP(A60,'ADM Data'!$A$2:$Y$344,24,FALSE)</f>
        <v>0</v>
      </c>
      <c r="I60" s="1">
        <f>VLOOKUP(A60,'ADM Data'!$A$2:$Y$344,25,FALSE)</f>
        <v>0</v>
      </c>
      <c r="J60" s="5">
        <f t="shared" si="0"/>
        <v>169549.95100174769</v>
      </c>
      <c r="K60" s="5">
        <f t="shared" si="1"/>
        <v>31408.033052653274</v>
      </c>
      <c r="L60" s="5">
        <f t="shared" si="2"/>
        <v>0</v>
      </c>
      <c r="M60" s="5">
        <f t="shared" si="3"/>
        <v>0</v>
      </c>
      <c r="N60" s="5">
        <f t="shared" si="4"/>
        <v>0</v>
      </c>
      <c r="O60" s="5">
        <f t="shared" si="5"/>
        <v>200957.98405440096</v>
      </c>
      <c r="P60" s="1">
        <f t="shared" si="6"/>
        <v>33.010575000000003</v>
      </c>
      <c r="Q60" s="5">
        <f t="shared" si="7"/>
        <v>9564.9866855361015</v>
      </c>
      <c r="R60" s="5">
        <f t="shared" si="8"/>
        <v>210522.97073993707</v>
      </c>
    </row>
    <row r="61" spans="1:18" x14ac:dyDescent="0.25">
      <c r="A61" t="s">
        <v>203</v>
      </c>
      <c r="B61" t="s">
        <v>1877</v>
      </c>
      <c r="C61" t="s">
        <v>80</v>
      </c>
      <c r="D61" s="12" t="s">
        <v>1088</v>
      </c>
      <c r="E61" s="1">
        <f>VLOOKUP(A61,'ADM Data'!$A$2:$Y$344,21,FALSE)</f>
        <v>0</v>
      </c>
      <c r="F61" s="1">
        <f>VLOOKUP(A61,'ADM Data'!$A$2:$Y$344,22,FALSE)</f>
        <v>0</v>
      </c>
      <c r="G61" s="1">
        <f>VLOOKUP(A61,'ADM Data'!$A$2:$Y$344,23,FALSE)</f>
        <v>0</v>
      </c>
      <c r="H61" s="1">
        <f>VLOOKUP(A61,'ADM Data'!$A$2:$Y$344,24,FALSE)</f>
        <v>0</v>
      </c>
      <c r="I61" s="1">
        <f>VLOOKUP(A61,'ADM Data'!$A$2:$Y$344,25,FALSE)</f>
        <v>0</v>
      </c>
      <c r="J61" s="5">
        <f t="shared" si="0"/>
        <v>0</v>
      </c>
      <c r="K61" s="5">
        <f t="shared" si="1"/>
        <v>0</v>
      </c>
      <c r="L61" s="5">
        <f t="shared" si="2"/>
        <v>0</v>
      </c>
      <c r="M61" s="5">
        <f t="shared" si="3"/>
        <v>0</v>
      </c>
      <c r="N61" s="5">
        <f t="shared" si="4"/>
        <v>0</v>
      </c>
      <c r="O61" s="5">
        <f t="shared" si="5"/>
        <v>0</v>
      </c>
      <c r="P61" s="1">
        <f t="shared" si="6"/>
        <v>0</v>
      </c>
      <c r="Q61" s="5">
        <f t="shared" si="7"/>
        <v>0</v>
      </c>
      <c r="R61" s="5">
        <f t="shared" si="8"/>
        <v>0</v>
      </c>
    </row>
    <row r="62" spans="1:18" x14ac:dyDescent="0.25">
      <c r="A62" t="s">
        <v>205</v>
      </c>
      <c r="B62" t="s">
        <v>1878</v>
      </c>
      <c r="C62" t="s">
        <v>68</v>
      </c>
      <c r="D62" s="12" t="s">
        <v>1088</v>
      </c>
      <c r="E62" s="1">
        <f>VLOOKUP(A62,'ADM Data'!$A$2:$Y$344,21,FALSE)</f>
        <v>1.8467009999999999</v>
      </c>
      <c r="F62" s="1">
        <f>VLOOKUP(A62,'ADM Data'!$A$2:$Y$344,22,FALSE)</f>
        <v>17.220085000000001</v>
      </c>
      <c r="G62" s="1">
        <f>VLOOKUP(A62,'ADM Data'!$A$2:$Y$344,23,FALSE)</f>
        <v>0</v>
      </c>
      <c r="H62" s="1">
        <f>VLOOKUP(A62,'ADM Data'!$A$2:$Y$344,24,FALSE)</f>
        <v>0</v>
      </c>
      <c r="I62" s="1">
        <f>VLOOKUP(A62,'ADM Data'!$A$2:$Y$344,25,FALSE)</f>
        <v>0</v>
      </c>
      <c r="J62" s="5">
        <f t="shared" si="0"/>
        <v>11338.83880189326</v>
      </c>
      <c r="K62" s="5">
        <f t="shared" si="1"/>
        <v>100216.47964240688</v>
      </c>
      <c r="L62" s="5">
        <f t="shared" si="2"/>
        <v>0</v>
      </c>
      <c r="M62" s="5">
        <f t="shared" si="3"/>
        <v>0</v>
      </c>
      <c r="N62" s="5">
        <f t="shared" si="4"/>
        <v>0</v>
      </c>
      <c r="O62" s="5">
        <f t="shared" si="5"/>
        <v>111555.31844430014</v>
      </c>
      <c r="P62" s="1">
        <f t="shared" si="6"/>
        <v>19.066786</v>
      </c>
      <c r="Q62" s="5">
        <f t="shared" si="7"/>
        <v>5524.7009246572088</v>
      </c>
      <c r="R62" s="5">
        <f t="shared" si="8"/>
        <v>117080.01936895735</v>
      </c>
    </row>
    <row r="63" spans="1:18" x14ac:dyDescent="0.25">
      <c r="A63" t="s">
        <v>207</v>
      </c>
      <c r="B63" t="s">
        <v>1879</v>
      </c>
      <c r="C63" t="s">
        <v>93</v>
      </c>
      <c r="D63" s="12" t="s">
        <v>1088</v>
      </c>
      <c r="E63" s="1">
        <f>VLOOKUP(A63,'ADM Data'!$A$2:$Y$344,21,FALSE)</f>
        <v>0</v>
      </c>
      <c r="F63" s="1">
        <f>VLOOKUP(A63,'ADM Data'!$A$2:$Y$344,22,FALSE)</f>
        <v>0</v>
      </c>
      <c r="G63" s="1">
        <f>VLOOKUP(A63,'ADM Data'!$A$2:$Y$344,23,FALSE)</f>
        <v>0</v>
      </c>
      <c r="H63" s="1">
        <f>VLOOKUP(A63,'ADM Data'!$A$2:$Y$344,24,FALSE)</f>
        <v>0</v>
      </c>
      <c r="I63" s="1">
        <f>VLOOKUP(A63,'ADM Data'!$A$2:$Y$344,25,FALSE)</f>
        <v>0</v>
      </c>
      <c r="J63" s="5">
        <f t="shared" si="0"/>
        <v>0</v>
      </c>
      <c r="K63" s="5">
        <f t="shared" si="1"/>
        <v>0</v>
      </c>
      <c r="L63" s="5">
        <f t="shared" si="2"/>
        <v>0</v>
      </c>
      <c r="M63" s="5">
        <f t="shared" si="3"/>
        <v>0</v>
      </c>
      <c r="N63" s="5">
        <f t="shared" si="4"/>
        <v>0</v>
      </c>
      <c r="O63" s="5">
        <f t="shared" si="5"/>
        <v>0</v>
      </c>
      <c r="P63" s="1">
        <f t="shared" si="6"/>
        <v>0</v>
      </c>
      <c r="Q63" s="5">
        <f t="shared" si="7"/>
        <v>0</v>
      </c>
      <c r="R63" s="5">
        <f t="shared" si="8"/>
        <v>0</v>
      </c>
    </row>
    <row r="64" spans="1:18" x14ac:dyDescent="0.25">
      <c r="A64" t="s">
        <v>209</v>
      </c>
      <c r="B64" t="s">
        <v>1880</v>
      </c>
      <c r="C64" t="s">
        <v>93</v>
      </c>
      <c r="D64" s="12" t="s">
        <v>1088</v>
      </c>
      <c r="E64" s="1">
        <f>VLOOKUP(A64,'ADM Data'!$A$2:$Y$344,21,FALSE)</f>
        <v>0</v>
      </c>
      <c r="F64" s="1">
        <f>VLOOKUP(A64,'ADM Data'!$A$2:$Y$344,22,FALSE)</f>
        <v>0</v>
      </c>
      <c r="G64" s="1">
        <f>VLOOKUP(A64,'ADM Data'!$A$2:$Y$344,23,FALSE)</f>
        <v>0</v>
      </c>
      <c r="H64" s="1">
        <f>VLOOKUP(A64,'ADM Data'!$A$2:$Y$344,24,FALSE)</f>
        <v>0</v>
      </c>
      <c r="I64" s="1">
        <f>VLOOKUP(A64,'ADM Data'!$A$2:$Y$344,25,FALSE)</f>
        <v>0</v>
      </c>
      <c r="J64" s="5">
        <f t="shared" si="0"/>
        <v>0</v>
      </c>
      <c r="K64" s="5">
        <f t="shared" si="1"/>
        <v>0</v>
      </c>
      <c r="L64" s="5">
        <f t="shared" si="2"/>
        <v>0</v>
      </c>
      <c r="M64" s="5">
        <f t="shared" si="3"/>
        <v>0</v>
      </c>
      <c r="N64" s="5">
        <f t="shared" si="4"/>
        <v>0</v>
      </c>
      <c r="O64" s="5">
        <f t="shared" si="5"/>
        <v>0</v>
      </c>
      <c r="P64" s="1">
        <f t="shared" si="6"/>
        <v>0</v>
      </c>
      <c r="Q64" s="5">
        <f t="shared" si="7"/>
        <v>0</v>
      </c>
      <c r="R64" s="5">
        <f t="shared" si="8"/>
        <v>0</v>
      </c>
    </row>
    <row r="65" spans="1:18" x14ac:dyDescent="0.25">
      <c r="A65" t="s">
        <v>211</v>
      </c>
      <c r="B65" t="s">
        <v>1881</v>
      </c>
      <c r="C65" t="s">
        <v>75</v>
      </c>
      <c r="D65" s="12" t="s">
        <v>1088</v>
      </c>
      <c r="E65" s="1">
        <f>VLOOKUP(A65,'ADM Data'!$A$2:$Y$344,21,FALSE)</f>
        <v>20.244401</v>
      </c>
      <c r="F65" s="1">
        <f>VLOOKUP(A65,'ADM Data'!$A$2:$Y$344,22,FALSE)</f>
        <v>0</v>
      </c>
      <c r="G65" s="1">
        <f>VLOOKUP(A65,'ADM Data'!$A$2:$Y$344,23,FALSE)</f>
        <v>0</v>
      </c>
      <c r="H65" s="1">
        <f>VLOOKUP(A65,'ADM Data'!$A$2:$Y$344,24,FALSE)</f>
        <v>3.375203</v>
      </c>
      <c r="I65" s="1">
        <f>VLOOKUP(A65,'ADM Data'!$A$2:$Y$344,25,FALSE)</f>
        <v>0</v>
      </c>
      <c r="J65" s="5">
        <f t="shared" si="0"/>
        <v>124301.65986799527</v>
      </c>
      <c r="K65" s="5">
        <f t="shared" si="1"/>
        <v>0</v>
      </c>
      <c r="L65" s="5">
        <f t="shared" si="2"/>
        <v>0</v>
      </c>
      <c r="M65" s="5">
        <f t="shared" si="3"/>
        <v>6087.4434289273795</v>
      </c>
      <c r="N65" s="5">
        <f t="shared" si="4"/>
        <v>0</v>
      </c>
      <c r="O65" s="5">
        <f t="shared" si="5"/>
        <v>130389.10329692265</v>
      </c>
      <c r="P65" s="1">
        <f t="shared" si="6"/>
        <v>23.619603999999999</v>
      </c>
      <c r="Q65" s="5">
        <f t="shared" si="7"/>
        <v>6843.9037422897127</v>
      </c>
      <c r="R65" s="5">
        <f t="shared" si="8"/>
        <v>137233.00703921236</v>
      </c>
    </row>
    <row r="66" spans="1:18" x14ac:dyDescent="0.25">
      <c r="A66" t="s">
        <v>213</v>
      </c>
      <c r="B66" t="s">
        <v>1882</v>
      </c>
      <c r="C66" t="s">
        <v>72</v>
      </c>
      <c r="D66" s="12" t="s">
        <v>1088</v>
      </c>
      <c r="E66" s="1">
        <f>VLOOKUP(A66,'ADM Data'!$A$2:$Y$344,21,FALSE)</f>
        <v>0</v>
      </c>
      <c r="F66" s="1">
        <f>VLOOKUP(A66,'ADM Data'!$A$2:$Y$344,22,FALSE)</f>
        <v>0</v>
      </c>
      <c r="G66" s="1">
        <f>VLOOKUP(A66,'ADM Data'!$A$2:$Y$344,23,FALSE)</f>
        <v>0</v>
      </c>
      <c r="H66" s="1">
        <f>VLOOKUP(A66,'ADM Data'!$A$2:$Y$344,24,FALSE)</f>
        <v>0</v>
      </c>
      <c r="I66" s="1">
        <f>VLOOKUP(A66,'ADM Data'!$A$2:$Y$344,25,FALSE)</f>
        <v>0</v>
      </c>
      <c r="J66" s="5">
        <f t="shared" si="0"/>
        <v>0</v>
      </c>
      <c r="K66" s="5">
        <f t="shared" si="1"/>
        <v>0</v>
      </c>
      <c r="L66" s="5">
        <f t="shared" si="2"/>
        <v>0</v>
      </c>
      <c r="M66" s="5">
        <f t="shared" si="3"/>
        <v>0</v>
      </c>
      <c r="N66" s="5">
        <f t="shared" si="4"/>
        <v>0</v>
      </c>
      <c r="O66" s="5">
        <f t="shared" si="5"/>
        <v>0</v>
      </c>
      <c r="P66" s="1">
        <f t="shared" si="6"/>
        <v>0</v>
      </c>
      <c r="Q66" s="5">
        <f t="shared" si="7"/>
        <v>0</v>
      </c>
      <c r="R66" s="5">
        <f t="shared" si="8"/>
        <v>0</v>
      </c>
    </row>
    <row r="67" spans="1:18" x14ac:dyDescent="0.25">
      <c r="A67" t="s">
        <v>215</v>
      </c>
      <c r="B67" t="s">
        <v>1883</v>
      </c>
      <c r="C67" t="s">
        <v>72</v>
      </c>
      <c r="D67" s="12" t="s">
        <v>1088</v>
      </c>
      <c r="E67" s="1">
        <f>VLOOKUP(A67,'ADM Data'!$A$2:$Y$344,21,FALSE)</f>
        <v>26.514986</v>
      </c>
      <c r="F67" s="1">
        <f>VLOOKUP(A67,'ADM Data'!$A$2:$Y$344,22,FALSE)</f>
        <v>0</v>
      </c>
      <c r="G67" s="1">
        <f>VLOOKUP(A67,'ADM Data'!$A$2:$Y$344,23,FALSE)</f>
        <v>95.843328999999997</v>
      </c>
      <c r="H67" s="1">
        <f>VLOOKUP(A67,'ADM Data'!$A$2:$Y$344,24,FALSE)</f>
        <v>0</v>
      </c>
      <c r="I67" s="1">
        <f>VLOOKUP(A67,'ADM Data'!$A$2:$Y$344,25,FALSE)</f>
        <v>0</v>
      </c>
      <c r="J67" s="5">
        <f t="shared" si="0"/>
        <v>162803.37319818235</v>
      </c>
      <c r="K67" s="5">
        <f t="shared" si="1"/>
        <v>0</v>
      </c>
      <c r="L67" s="5">
        <f t="shared" si="2"/>
        <v>203465.8556562443</v>
      </c>
      <c r="M67" s="5">
        <f t="shared" si="3"/>
        <v>0</v>
      </c>
      <c r="N67" s="5">
        <f t="shared" si="4"/>
        <v>0</v>
      </c>
      <c r="O67" s="5">
        <f t="shared" si="5"/>
        <v>366269.22885442665</v>
      </c>
      <c r="P67" s="1">
        <f t="shared" si="6"/>
        <v>122.358315</v>
      </c>
      <c r="Q67" s="5">
        <f t="shared" si="7"/>
        <v>35453.961460520826</v>
      </c>
      <c r="R67" s="5">
        <f t="shared" si="8"/>
        <v>401723.19031494745</v>
      </c>
    </row>
    <row r="68" spans="1:18" x14ac:dyDescent="0.25">
      <c r="A68" t="s">
        <v>217</v>
      </c>
      <c r="B68" t="s">
        <v>1884</v>
      </c>
      <c r="C68" t="s">
        <v>68</v>
      </c>
      <c r="D68" s="12" t="s">
        <v>1088</v>
      </c>
      <c r="E68" s="1">
        <f>VLOOKUP(A68,'ADM Data'!$A$2:$Y$344,21,FALSE)</f>
        <v>11.439852999999999</v>
      </c>
      <c r="F68" s="1">
        <f>VLOOKUP(A68,'ADM Data'!$A$2:$Y$344,22,FALSE)</f>
        <v>0</v>
      </c>
      <c r="G68" s="1">
        <f>VLOOKUP(A68,'ADM Data'!$A$2:$Y$344,23,FALSE)</f>
        <v>0</v>
      </c>
      <c r="H68" s="1">
        <f>VLOOKUP(A68,'ADM Data'!$A$2:$Y$344,24,FALSE)</f>
        <v>0</v>
      </c>
      <c r="I68" s="1">
        <f>VLOOKUP(A68,'ADM Data'!$A$2:$Y$344,25,FALSE)</f>
        <v>0</v>
      </c>
      <c r="J68" s="5">
        <f t="shared" si="0"/>
        <v>70241.283826864776</v>
      </c>
      <c r="K68" s="5">
        <f t="shared" si="1"/>
        <v>0</v>
      </c>
      <c r="L68" s="5">
        <f t="shared" si="2"/>
        <v>0</v>
      </c>
      <c r="M68" s="5">
        <f t="shared" si="3"/>
        <v>0</v>
      </c>
      <c r="N68" s="5">
        <f t="shared" si="4"/>
        <v>0</v>
      </c>
      <c r="O68" s="5">
        <f t="shared" si="5"/>
        <v>70241.283826864776</v>
      </c>
      <c r="P68" s="1">
        <f t="shared" si="6"/>
        <v>11.439852999999999</v>
      </c>
      <c r="Q68" s="5">
        <f t="shared" si="7"/>
        <v>3314.7572143014841</v>
      </c>
      <c r="R68" s="5">
        <f t="shared" si="8"/>
        <v>73556.04104116626</v>
      </c>
    </row>
    <row r="69" spans="1:18" x14ac:dyDescent="0.25">
      <c r="A69" t="s">
        <v>219</v>
      </c>
      <c r="B69" t="s">
        <v>1885</v>
      </c>
      <c r="C69" t="s">
        <v>80</v>
      </c>
      <c r="D69" s="12" t="s">
        <v>1088</v>
      </c>
      <c r="E69" s="1">
        <f>VLOOKUP(A69,'ADM Data'!$A$2:$Y$344,21,FALSE)</f>
        <v>4.4104140000000003</v>
      </c>
      <c r="F69" s="1">
        <f>VLOOKUP(A69,'ADM Data'!$A$2:$Y$344,22,FALSE)</f>
        <v>0</v>
      </c>
      <c r="G69" s="1">
        <f>VLOOKUP(A69,'ADM Data'!$A$2:$Y$344,23,FALSE)</f>
        <v>0</v>
      </c>
      <c r="H69" s="1">
        <f>VLOOKUP(A69,'ADM Data'!$A$2:$Y$344,24,FALSE)</f>
        <v>3.413348</v>
      </c>
      <c r="I69" s="1">
        <f>VLOOKUP(A69,'ADM Data'!$A$2:$Y$344,25,FALSE)</f>
        <v>0</v>
      </c>
      <c r="J69" s="5">
        <f t="shared" ref="J69:J132" si="9">E69*$I$2*$G$1</f>
        <v>27080.168037821644</v>
      </c>
      <c r="K69" s="5">
        <f t="shared" ref="K69:K132" si="10">F69*$J$2*$G$1</f>
        <v>0</v>
      </c>
      <c r="L69" s="5">
        <f t="shared" ref="L69:L132" si="11">G69*$K$2*$G$1</f>
        <v>0</v>
      </c>
      <c r="M69" s="5">
        <f t="shared" ref="M69:M132" si="12">H69*$L$2*$G$1</f>
        <v>6156.2409292840803</v>
      </c>
      <c r="N69" s="5">
        <f t="shared" ref="N69:N132" si="13">I69*$M$2*$G$1</f>
        <v>0</v>
      </c>
      <c r="O69" s="5">
        <f t="shared" ref="O69:O132" si="14">J69+K69+L69+M69+N69</f>
        <v>33236.408967105723</v>
      </c>
      <c r="P69" s="1">
        <f t="shared" ref="P69:P132" si="15">E69+F69+G69+H69+I69</f>
        <v>7.8237620000000003</v>
      </c>
      <c r="Q69" s="5">
        <f t="shared" ref="Q69:Q132" si="16">P69*$O$2*$G$1</f>
        <v>2266.9759421277363</v>
      </c>
      <c r="R69" s="5">
        <f t="shared" ref="R69:R132" si="17">O69+Q69</f>
        <v>35503.384909233457</v>
      </c>
    </row>
    <row r="70" spans="1:18" x14ac:dyDescent="0.25">
      <c r="A70" t="s">
        <v>221</v>
      </c>
      <c r="B70" t="s">
        <v>222</v>
      </c>
      <c r="C70" t="s">
        <v>68</v>
      </c>
      <c r="D70" s="12" t="s">
        <v>1088</v>
      </c>
      <c r="E70" s="1">
        <f>VLOOKUP(A70,'ADM Data'!$A$2:$Y$344,21,FALSE)</f>
        <v>0</v>
      </c>
      <c r="F70" s="1">
        <f>VLOOKUP(A70,'ADM Data'!$A$2:$Y$344,22,FALSE)</f>
        <v>0</v>
      </c>
      <c r="G70" s="1">
        <f>VLOOKUP(A70,'ADM Data'!$A$2:$Y$344,23,FALSE)</f>
        <v>0</v>
      </c>
      <c r="H70" s="1">
        <f>VLOOKUP(A70,'ADM Data'!$A$2:$Y$344,24,FALSE)</f>
        <v>0</v>
      </c>
      <c r="I70" s="1">
        <f>VLOOKUP(A70,'ADM Data'!$A$2:$Y$344,25,FALSE)</f>
        <v>0</v>
      </c>
      <c r="J70" s="5">
        <f t="shared" si="9"/>
        <v>0</v>
      </c>
      <c r="K70" s="5">
        <f t="shared" si="10"/>
        <v>0</v>
      </c>
      <c r="L70" s="5">
        <f t="shared" si="11"/>
        <v>0</v>
      </c>
      <c r="M70" s="5">
        <f t="shared" si="12"/>
        <v>0</v>
      </c>
      <c r="N70" s="5">
        <f t="shared" si="13"/>
        <v>0</v>
      </c>
      <c r="O70" s="5">
        <f t="shared" si="14"/>
        <v>0</v>
      </c>
      <c r="P70" s="1">
        <f t="shared" si="15"/>
        <v>0</v>
      </c>
      <c r="Q70" s="5">
        <f t="shared" si="16"/>
        <v>0</v>
      </c>
      <c r="R70" s="5">
        <f t="shared" si="17"/>
        <v>0</v>
      </c>
    </row>
    <row r="71" spans="1:18" x14ac:dyDescent="0.25">
      <c r="A71" t="s">
        <v>223</v>
      </c>
      <c r="B71" t="s">
        <v>224</v>
      </c>
      <c r="C71" t="s">
        <v>108</v>
      </c>
      <c r="D71" s="12" t="s">
        <v>1088</v>
      </c>
      <c r="E71" s="1">
        <f>VLOOKUP(A71,'ADM Data'!$A$2:$Y$344,21,FALSE)</f>
        <v>0</v>
      </c>
      <c r="F71" s="1">
        <f>VLOOKUP(A71,'ADM Data'!$A$2:$Y$344,22,FALSE)</f>
        <v>0</v>
      </c>
      <c r="G71" s="1">
        <f>VLOOKUP(A71,'ADM Data'!$A$2:$Y$344,23,FALSE)</f>
        <v>0</v>
      </c>
      <c r="H71" s="1">
        <f>VLOOKUP(A71,'ADM Data'!$A$2:$Y$344,24,FALSE)</f>
        <v>0</v>
      </c>
      <c r="I71" s="1">
        <f>VLOOKUP(A71,'ADM Data'!$A$2:$Y$344,25,FALSE)</f>
        <v>0</v>
      </c>
      <c r="J71" s="5">
        <f t="shared" si="9"/>
        <v>0</v>
      </c>
      <c r="K71" s="5">
        <f t="shared" si="10"/>
        <v>0</v>
      </c>
      <c r="L71" s="5">
        <f t="shared" si="11"/>
        <v>0</v>
      </c>
      <c r="M71" s="5">
        <f t="shared" si="12"/>
        <v>0</v>
      </c>
      <c r="N71" s="5">
        <f t="shared" si="13"/>
        <v>0</v>
      </c>
      <c r="O71" s="5">
        <f t="shared" si="14"/>
        <v>0</v>
      </c>
      <c r="P71" s="1">
        <f t="shared" si="15"/>
        <v>0</v>
      </c>
      <c r="Q71" s="5">
        <f t="shared" si="16"/>
        <v>0</v>
      </c>
      <c r="R71" s="5">
        <f t="shared" si="17"/>
        <v>0</v>
      </c>
    </row>
    <row r="72" spans="1:18" x14ac:dyDescent="0.25">
      <c r="A72" t="s">
        <v>225</v>
      </c>
      <c r="B72" t="s">
        <v>1886</v>
      </c>
      <c r="C72" t="s">
        <v>80</v>
      </c>
      <c r="D72" s="12" t="s">
        <v>1088</v>
      </c>
      <c r="E72" s="1">
        <f>VLOOKUP(A72,'ADM Data'!$A$2:$Y$344,21,FALSE)</f>
        <v>10.967751</v>
      </c>
      <c r="F72" s="1">
        <f>VLOOKUP(A72,'ADM Data'!$A$2:$Y$344,22,FALSE)</f>
        <v>0</v>
      </c>
      <c r="G72" s="1">
        <f>VLOOKUP(A72,'ADM Data'!$A$2:$Y$344,23,FALSE)</f>
        <v>0</v>
      </c>
      <c r="H72" s="1">
        <f>VLOOKUP(A72,'ADM Data'!$A$2:$Y$344,24,FALSE)</f>
        <v>3.6810290000000001</v>
      </c>
      <c r="I72" s="1">
        <f>VLOOKUP(A72,'ADM Data'!$A$2:$Y$344,25,FALSE)</f>
        <v>0</v>
      </c>
      <c r="J72" s="5">
        <f t="shared" si="9"/>
        <v>67342.553346916262</v>
      </c>
      <c r="K72" s="5">
        <f t="shared" si="10"/>
        <v>0</v>
      </c>
      <c r="L72" s="5">
        <f t="shared" si="11"/>
        <v>0</v>
      </c>
      <c r="M72" s="5">
        <f t="shared" si="12"/>
        <v>6639.0246150353405</v>
      </c>
      <c r="N72" s="5">
        <f t="shared" si="13"/>
        <v>0</v>
      </c>
      <c r="O72" s="5">
        <f t="shared" si="14"/>
        <v>73981.577961951596</v>
      </c>
      <c r="P72" s="1">
        <f t="shared" si="15"/>
        <v>14.64878</v>
      </c>
      <c r="Q72" s="5">
        <f t="shared" si="16"/>
        <v>4244.5605888218406</v>
      </c>
      <c r="R72" s="5">
        <f t="shared" si="17"/>
        <v>78226.138550773438</v>
      </c>
    </row>
    <row r="73" spans="1:18" x14ac:dyDescent="0.25">
      <c r="A73" t="s">
        <v>227</v>
      </c>
      <c r="B73" t="s">
        <v>228</v>
      </c>
      <c r="C73" t="s">
        <v>93</v>
      </c>
      <c r="D73" s="12" t="s">
        <v>1088</v>
      </c>
      <c r="E73" s="1">
        <f>VLOOKUP(A73,'ADM Data'!$A$2:$Y$344,21,FALSE)</f>
        <v>0</v>
      </c>
      <c r="F73" s="1">
        <f>VLOOKUP(A73,'ADM Data'!$A$2:$Y$344,22,FALSE)</f>
        <v>0</v>
      </c>
      <c r="G73" s="1">
        <f>VLOOKUP(A73,'ADM Data'!$A$2:$Y$344,23,FALSE)</f>
        <v>0</v>
      </c>
      <c r="H73" s="1">
        <f>VLOOKUP(A73,'ADM Data'!$A$2:$Y$344,24,FALSE)</f>
        <v>0</v>
      </c>
      <c r="I73" s="1">
        <f>VLOOKUP(A73,'ADM Data'!$A$2:$Y$344,25,FALSE)</f>
        <v>0</v>
      </c>
      <c r="J73" s="5">
        <f t="shared" si="9"/>
        <v>0</v>
      </c>
      <c r="K73" s="5">
        <f t="shared" si="10"/>
        <v>0</v>
      </c>
      <c r="L73" s="5">
        <f t="shared" si="11"/>
        <v>0</v>
      </c>
      <c r="M73" s="5">
        <f t="shared" si="12"/>
        <v>0</v>
      </c>
      <c r="N73" s="5">
        <f t="shared" si="13"/>
        <v>0</v>
      </c>
      <c r="O73" s="5">
        <f t="shared" si="14"/>
        <v>0</v>
      </c>
      <c r="P73" s="1">
        <f t="shared" si="15"/>
        <v>0</v>
      </c>
      <c r="Q73" s="5">
        <f t="shared" si="16"/>
        <v>0</v>
      </c>
      <c r="R73" s="5">
        <f t="shared" si="17"/>
        <v>0</v>
      </c>
    </row>
    <row r="74" spans="1:18" x14ac:dyDescent="0.25">
      <c r="A74" t="s">
        <v>231</v>
      </c>
      <c r="B74" t="s">
        <v>232</v>
      </c>
      <c r="C74" t="s">
        <v>93</v>
      </c>
      <c r="D74" s="12" t="s">
        <v>1088</v>
      </c>
      <c r="E74" s="1">
        <f>VLOOKUP(A74,'ADM Data'!$A$2:$Y$344,21,FALSE)</f>
        <v>0</v>
      </c>
      <c r="F74" s="1">
        <f>VLOOKUP(A74,'ADM Data'!$A$2:$Y$344,22,FALSE)</f>
        <v>0</v>
      </c>
      <c r="G74" s="1">
        <f>VLOOKUP(A74,'ADM Data'!$A$2:$Y$344,23,FALSE)</f>
        <v>0</v>
      </c>
      <c r="H74" s="1">
        <f>VLOOKUP(A74,'ADM Data'!$A$2:$Y$344,24,FALSE)</f>
        <v>0</v>
      </c>
      <c r="I74" s="1">
        <f>VLOOKUP(A74,'ADM Data'!$A$2:$Y$344,25,FALSE)</f>
        <v>0</v>
      </c>
      <c r="J74" s="5">
        <f t="shared" si="9"/>
        <v>0</v>
      </c>
      <c r="K74" s="5">
        <f t="shared" si="10"/>
        <v>0</v>
      </c>
      <c r="L74" s="5">
        <f t="shared" si="11"/>
        <v>0</v>
      </c>
      <c r="M74" s="5">
        <f t="shared" si="12"/>
        <v>0</v>
      </c>
      <c r="N74" s="5">
        <f t="shared" si="13"/>
        <v>0</v>
      </c>
      <c r="O74" s="5">
        <f t="shared" si="14"/>
        <v>0</v>
      </c>
      <c r="P74" s="1">
        <f t="shared" si="15"/>
        <v>0</v>
      </c>
      <c r="Q74" s="5">
        <f t="shared" si="16"/>
        <v>0</v>
      </c>
      <c r="R74" s="5">
        <f t="shared" si="17"/>
        <v>0</v>
      </c>
    </row>
    <row r="75" spans="1:18" x14ac:dyDescent="0.25">
      <c r="A75" t="s">
        <v>233</v>
      </c>
      <c r="B75" t="s">
        <v>234</v>
      </c>
      <c r="C75" t="s">
        <v>80</v>
      </c>
      <c r="D75" s="12" t="s">
        <v>1088</v>
      </c>
      <c r="E75" s="1">
        <f>VLOOKUP(A75,'ADM Data'!$A$2:$Y$344,21,FALSE)</f>
        <v>0</v>
      </c>
      <c r="F75" s="1">
        <f>VLOOKUP(A75,'ADM Data'!$A$2:$Y$344,22,FALSE)</f>
        <v>0</v>
      </c>
      <c r="G75" s="1">
        <f>VLOOKUP(A75,'ADM Data'!$A$2:$Y$344,23,FALSE)</f>
        <v>0</v>
      </c>
      <c r="H75" s="1">
        <f>VLOOKUP(A75,'ADM Data'!$A$2:$Y$344,24,FALSE)</f>
        <v>0</v>
      </c>
      <c r="I75" s="1">
        <f>VLOOKUP(A75,'ADM Data'!$A$2:$Y$344,25,FALSE)</f>
        <v>0</v>
      </c>
      <c r="J75" s="5">
        <f t="shared" si="9"/>
        <v>0</v>
      </c>
      <c r="K75" s="5">
        <f t="shared" si="10"/>
        <v>0</v>
      </c>
      <c r="L75" s="5">
        <f t="shared" si="11"/>
        <v>0</v>
      </c>
      <c r="M75" s="5">
        <f t="shared" si="12"/>
        <v>0</v>
      </c>
      <c r="N75" s="5">
        <f t="shared" si="13"/>
        <v>0</v>
      </c>
      <c r="O75" s="5">
        <f t="shared" si="14"/>
        <v>0</v>
      </c>
      <c r="P75" s="1">
        <f t="shared" si="15"/>
        <v>0</v>
      </c>
      <c r="Q75" s="5">
        <f t="shared" si="16"/>
        <v>0</v>
      </c>
      <c r="R75" s="5">
        <f t="shared" si="17"/>
        <v>0</v>
      </c>
    </row>
    <row r="76" spans="1:18" x14ac:dyDescent="0.25">
      <c r="A76" t="s">
        <v>235</v>
      </c>
      <c r="B76" t="s">
        <v>1887</v>
      </c>
      <c r="C76" t="s">
        <v>93</v>
      </c>
      <c r="D76" s="12" t="s">
        <v>1088</v>
      </c>
      <c r="E76" s="1">
        <f>VLOOKUP(A76,'ADM Data'!$A$2:$Y$344,21,FALSE)</f>
        <v>0</v>
      </c>
      <c r="F76" s="1">
        <f>VLOOKUP(A76,'ADM Data'!$A$2:$Y$344,22,FALSE)</f>
        <v>0</v>
      </c>
      <c r="G76" s="1">
        <f>VLOOKUP(A76,'ADM Data'!$A$2:$Y$344,23,FALSE)</f>
        <v>26.599969999999999</v>
      </c>
      <c r="H76" s="1">
        <f>VLOOKUP(A76,'ADM Data'!$A$2:$Y$344,24,FALSE)</f>
        <v>0</v>
      </c>
      <c r="I76" s="1">
        <f>VLOOKUP(A76,'ADM Data'!$A$2:$Y$344,25,FALSE)</f>
        <v>0</v>
      </c>
      <c r="J76" s="5">
        <f t="shared" si="9"/>
        <v>0</v>
      </c>
      <c r="K76" s="5">
        <f t="shared" si="10"/>
        <v>0</v>
      </c>
      <c r="L76" s="5">
        <f t="shared" si="11"/>
        <v>56469.090889783562</v>
      </c>
      <c r="M76" s="5">
        <f t="shared" si="12"/>
        <v>0</v>
      </c>
      <c r="N76" s="5">
        <f t="shared" si="13"/>
        <v>0</v>
      </c>
      <c r="O76" s="5">
        <f t="shared" si="14"/>
        <v>56469.090889783562</v>
      </c>
      <c r="P76" s="1">
        <f t="shared" si="15"/>
        <v>26.599969999999999</v>
      </c>
      <c r="Q76" s="5">
        <f t="shared" si="16"/>
        <v>7707.4803721431599</v>
      </c>
      <c r="R76" s="5">
        <f t="shared" si="17"/>
        <v>64176.571261926721</v>
      </c>
    </row>
    <row r="77" spans="1:18" x14ac:dyDescent="0.25">
      <c r="A77" t="s">
        <v>237</v>
      </c>
      <c r="B77" t="s">
        <v>1888</v>
      </c>
      <c r="C77" t="s">
        <v>239</v>
      </c>
      <c r="D77" s="12" t="s">
        <v>1088</v>
      </c>
      <c r="E77" s="1">
        <f>VLOOKUP(A77,'ADM Data'!$A$2:$Y$344,21,FALSE)</f>
        <v>0</v>
      </c>
      <c r="F77" s="1">
        <f>VLOOKUP(A77,'ADM Data'!$A$2:$Y$344,22,FALSE)</f>
        <v>0</v>
      </c>
      <c r="G77" s="1">
        <f>VLOOKUP(A77,'ADM Data'!$A$2:$Y$344,23,FALSE)</f>
        <v>0</v>
      </c>
      <c r="H77" s="1">
        <f>VLOOKUP(A77,'ADM Data'!$A$2:$Y$344,24,FALSE)</f>
        <v>0</v>
      </c>
      <c r="I77" s="1">
        <f>VLOOKUP(A77,'ADM Data'!$A$2:$Y$344,25,FALSE)</f>
        <v>0</v>
      </c>
      <c r="J77" s="5">
        <f t="shared" si="9"/>
        <v>0</v>
      </c>
      <c r="K77" s="5">
        <f t="shared" si="10"/>
        <v>0</v>
      </c>
      <c r="L77" s="5">
        <f t="shared" si="11"/>
        <v>0</v>
      </c>
      <c r="M77" s="5">
        <f t="shared" si="12"/>
        <v>0</v>
      </c>
      <c r="N77" s="5">
        <f t="shared" si="13"/>
        <v>0</v>
      </c>
      <c r="O77" s="5">
        <f t="shared" si="14"/>
        <v>0</v>
      </c>
      <c r="P77" s="1">
        <f t="shared" si="15"/>
        <v>0</v>
      </c>
      <c r="Q77" s="5">
        <f t="shared" si="16"/>
        <v>0</v>
      </c>
      <c r="R77" s="5">
        <f t="shared" si="17"/>
        <v>0</v>
      </c>
    </row>
    <row r="78" spans="1:18" x14ac:dyDescent="0.25">
      <c r="A78" t="s">
        <v>240</v>
      </c>
      <c r="B78" t="s">
        <v>1889</v>
      </c>
      <c r="C78" t="s">
        <v>68</v>
      </c>
      <c r="D78" s="12" t="s">
        <v>1088</v>
      </c>
      <c r="E78" s="1">
        <f>VLOOKUP(A78,'ADM Data'!$A$2:$Y$344,21,FALSE)</f>
        <v>0</v>
      </c>
      <c r="F78" s="1">
        <f>VLOOKUP(A78,'ADM Data'!$A$2:$Y$344,22,FALSE)</f>
        <v>0</v>
      </c>
      <c r="G78" s="1">
        <f>VLOOKUP(A78,'ADM Data'!$A$2:$Y$344,23,FALSE)</f>
        <v>0</v>
      </c>
      <c r="H78" s="1">
        <f>VLOOKUP(A78,'ADM Data'!$A$2:$Y$344,24,FALSE)</f>
        <v>0</v>
      </c>
      <c r="I78" s="1">
        <f>VLOOKUP(A78,'ADM Data'!$A$2:$Y$344,25,FALSE)</f>
        <v>0</v>
      </c>
      <c r="J78" s="5">
        <f t="shared" si="9"/>
        <v>0</v>
      </c>
      <c r="K78" s="5">
        <f t="shared" si="10"/>
        <v>0</v>
      </c>
      <c r="L78" s="5">
        <f t="shared" si="11"/>
        <v>0</v>
      </c>
      <c r="M78" s="5">
        <f t="shared" si="12"/>
        <v>0</v>
      </c>
      <c r="N78" s="5">
        <f t="shared" si="13"/>
        <v>0</v>
      </c>
      <c r="O78" s="5">
        <f t="shared" si="14"/>
        <v>0</v>
      </c>
      <c r="P78" s="1">
        <f t="shared" si="15"/>
        <v>0</v>
      </c>
      <c r="Q78" s="5">
        <f t="shared" si="16"/>
        <v>0</v>
      </c>
      <c r="R78" s="5">
        <f t="shared" si="17"/>
        <v>0</v>
      </c>
    </row>
    <row r="79" spans="1:18" x14ac:dyDescent="0.25">
      <c r="A79" t="s">
        <v>242</v>
      </c>
      <c r="B79" t="s">
        <v>1890</v>
      </c>
      <c r="C79" t="s">
        <v>93</v>
      </c>
      <c r="D79" s="12" t="s">
        <v>1088</v>
      </c>
      <c r="E79" s="1">
        <f>VLOOKUP(A79,'ADM Data'!$A$2:$Y$344,21,FALSE)</f>
        <v>0</v>
      </c>
      <c r="F79" s="1">
        <f>VLOOKUP(A79,'ADM Data'!$A$2:$Y$344,22,FALSE)</f>
        <v>0</v>
      </c>
      <c r="G79" s="1">
        <f>VLOOKUP(A79,'ADM Data'!$A$2:$Y$344,23,FALSE)</f>
        <v>0</v>
      </c>
      <c r="H79" s="1">
        <f>VLOOKUP(A79,'ADM Data'!$A$2:$Y$344,24,FALSE)</f>
        <v>0</v>
      </c>
      <c r="I79" s="1">
        <f>VLOOKUP(A79,'ADM Data'!$A$2:$Y$344,25,FALSE)</f>
        <v>0</v>
      </c>
      <c r="J79" s="5">
        <f t="shared" si="9"/>
        <v>0</v>
      </c>
      <c r="K79" s="5">
        <f t="shared" si="10"/>
        <v>0</v>
      </c>
      <c r="L79" s="5">
        <f t="shared" si="11"/>
        <v>0</v>
      </c>
      <c r="M79" s="5">
        <f t="shared" si="12"/>
        <v>0</v>
      </c>
      <c r="N79" s="5">
        <f t="shared" si="13"/>
        <v>0</v>
      </c>
      <c r="O79" s="5">
        <f t="shared" si="14"/>
        <v>0</v>
      </c>
      <c r="P79" s="1">
        <f t="shared" si="15"/>
        <v>0</v>
      </c>
      <c r="Q79" s="5">
        <f t="shared" si="16"/>
        <v>0</v>
      </c>
      <c r="R79" s="5">
        <f t="shared" si="17"/>
        <v>0</v>
      </c>
    </row>
    <row r="80" spans="1:18" x14ac:dyDescent="0.25">
      <c r="A80" t="s">
        <v>244</v>
      </c>
      <c r="B80" t="s">
        <v>1891</v>
      </c>
      <c r="C80" t="s">
        <v>75</v>
      </c>
      <c r="D80" s="12" t="s">
        <v>1088</v>
      </c>
      <c r="E80" s="1">
        <f>VLOOKUP(A80,'ADM Data'!$A$2:$Y$344,21,FALSE)</f>
        <v>0</v>
      </c>
      <c r="F80" s="1">
        <f>VLOOKUP(A80,'ADM Data'!$A$2:$Y$344,22,FALSE)</f>
        <v>0</v>
      </c>
      <c r="G80" s="1">
        <f>VLOOKUP(A80,'ADM Data'!$A$2:$Y$344,23,FALSE)</f>
        <v>0</v>
      </c>
      <c r="H80" s="1">
        <f>VLOOKUP(A80,'ADM Data'!$A$2:$Y$344,24,FALSE)</f>
        <v>0</v>
      </c>
      <c r="I80" s="1">
        <f>VLOOKUP(A80,'ADM Data'!$A$2:$Y$344,25,FALSE)</f>
        <v>0</v>
      </c>
      <c r="J80" s="5">
        <f t="shared" si="9"/>
        <v>0</v>
      </c>
      <c r="K80" s="5">
        <f t="shared" si="10"/>
        <v>0</v>
      </c>
      <c r="L80" s="5">
        <f t="shared" si="11"/>
        <v>0</v>
      </c>
      <c r="M80" s="5">
        <f t="shared" si="12"/>
        <v>0</v>
      </c>
      <c r="N80" s="5">
        <f t="shared" si="13"/>
        <v>0</v>
      </c>
      <c r="O80" s="5">
        <f t="shared" si="14"/>
        <v>0</v>
      </c>
      <c r="P80" s="1">
        <f t="shared" si="15"/>
        <v>0</v>
      </c>
      <c r="Q80" s="5">
        <f t="shared" si="16"/>
        <v>0</v>
      </c>
      <c r="R80" s="5">
        <f t="shared" si="17"/>
        <v>0</v>
      </c>
    </row>
    <row r="81" spans="1:18" x14ac:dyDescent="0.25">
      <c r="A81" t="s">
        <v>246</v>
      </c>
      <c r="B81" t="s">
        <v>1892</v>
      </c>
      <c r="C81" t="s">
        <v>108</v>
      </c>
      <c r="D81" s="12" t="s">
        <v>1088</v>
      </c>
      <c r="E81" s="1">
        <f>VLOOKUP(A81,'ADM Data'!$A$2:$Y$344,21,FALSE)</f>
        <v>0</v>
      </c>
      <c r="F81" s="1">
        <f>VLOOKUP(A81,'ADM Data'!$A$2:$Y$344,22,FALSE)</f>
        <v>0</v>
      </c>
      <c r="G81" s="1">
        <f>VLOOKUP(A81,'ADM Data'!$A$2:$Y$344,23,FALSE)</f>
        <v>0</v>
      </c>
      <c r="H81" s="1">
        <f>VLOOKUP(A81,'ADM Data'!$A$2:$Y$344,24,FALSE)</f>
        <v>0</v>
      </c>
      <c r="I81" s="1">
        <f>VLOOKUP(A81,'ADM Data'!$A$2:$Y$344,25,FALSE)</f>
        <v>0</v>
      </c>
      <c r="J81" s="5">
        <f t="shared" si="9"/>
        <v>0</v>
      </c>
      <c r="K81" s="5">
        <f t="shared" si="10"/>
        <v>0</v>
      </c>
      <c r="L81" s="5">
        <f t="shared" si="11"/>
        <v>0</v>
      </c>
      <c r="M81" s="5">
        <f t="shared" si="12"/>
        <v>0</v>
      </c>
      <c r="N81" s="5">
        <f t="shared" si="13"/>
        <v>0</v>
      </c>
      <c r="O81" s="5">
        <f t="shared" si="14"/>
        <v>0</v>
      </c>
      <c r="P81" s="1">
        <f t="shared" si="15"/>
        <v>0</v>
      </c>
      <c r="Q81" s="5">
        <f t="shared" si="16"/>
        <v>0</v>
      </c>
      <c r="R81" s="5">
        <f t="shared" si="17"/>
        <v>0</v>
      </c>
    </row>
    <row r="82" spans="1:18" x14ac:dyDescent="0.25">
      <c r="A82" t="s">
        <v>248</v>
      </c>
      <c r="B82" t="s">
        <v>1893</v>
      </c>
      <c r="C82" t="s">
        <v>80</v>
      </c>
      <c r="D82" s="12" t="s">
        <v>1088</v>
      </c>
      <c r="E82" s="1">
        <f>VLOOKUP(A82,'ADM Data'!$A$2:$Y$344,21,FALSE)</f>
        <v>0</v>
      </c>
      <c r="F82" s="1">
        <f>VLOOKUP(A82,'ADM Data'!$A$2:$Y$344,22,FALSE)</f>
        <v>0</v>
      </c>
      <c r="G82" s="1">
        <f>VLOOKUP(A82,'ADM Data'!$A$2:$Y$344,23,FALSE)</f>
        <v>0</v>
      </c>
      <c r="H82" s="1">
        <f>VLOOKUP(A82,'ADM Data'!$A$2:$Y$344,24,FALSE)</f>
        <v>0</v>
      </c>
      <c r="I82" s="1">
        <f>VLOOKUP(A82,'ADM Data'!$A$2:$Y$344,25,FALSE)</f>
        <v>0</v>
      </c>
      <c r="J82" s="5">
        <f t="shared" si="9"/>
        <v>0</v>
      </c>
      <c r="K82" s="5">
        <f t="shared" si="10"/>
        <v>0</v>
      </c>
      <c r="L82" s="5">
        <f t="shared" si="11"/>
        <v>0</v>
      </c>
      <c r="M82" s="5">
        <f t="shared" si="12"/>
        <v>0</v>
      </c>
      <c r="N82" s="5">
        <f t="shared" si="13"/>
        <v>0</v>
      </c>
      <c r="O82" s="5">
        <f t="shared" si="14"/>
        <v>0</v>
      </c>
      <c r="P82" s="1">
        <f t="shared" si="15"/>
        <v>0</v>
      </c>
      <c r="Q82" s="5">
        <f t="shared" si="16"/>
        <v>0</v>
      </c>
      <c r="R82" s="5">
        <f t="shared" si="17"/>
        <v>0</v>
      </c>
    </row>
    <row r="83" spans="1:18" x14ac:dyDescent="0.25">
      <c r="A83" t="s">
        <v>250</v>
      </c>
      <c r="B83" t="s">
        <v>1894</v>
      </c>
      <c r="C83" t="s">
        <v>93</v>
      </c>
      <c r="D83" s="12" t="s">
        <v>1088</v>
      </c>
      <c r="E83" s="1">
        <f>VLOOKUP(A83,'ADM Data'!$A$2:$Y$344,21,FALSE)</f>
        <v>18.440064</v>
      </c>
      <c r="F83" s="1">
        <f>VLOOKUP(A83,'ADM Data'!$A$2:$Y$344,22,FALSE)</f>
        <v>0</v>
      </c>
      <c r="G83" s="1">
        <f>VLOOKUP(A83,'ADM Data'!$A$2:$Y$344,23,FALSE)</f>
        <v>0</v>
      </c>
      <c r="H83" s="1">
        <f>VLOOKUP(A83,'ADM Data'!$A$2:$Y$344,24,FALSE)</f>
        <v>0</v>
      </c>
      <c r="I83" s="1">
        <f>VLOOKUP(A83,'ADM Data'!$A$2:$Y$344,25,FALSE)</f>
        <v>0</v>
      </c>
      <c r="J83" s="5">
        <f t="shared" si="9"/>
        <v>113222.93819768063</v>
      </c>
      <c r="K83" s="5">
        <f t="shared" si="10"/>
        <v>0</v>
      </c>
      <c r="L83" s="5">
        <f t="shared" si="11"/>
        <v>0</v>
      </c>
      <c r="M83" s="5">
        <f t="shared" si="12"/>
        <v>0</v>
      </c>
      <c r="N83" s="5">
        <f t="shared" si="13"/>
        <v>0</v>
      </c>
      <c r="O83" s="5">
        <f t="shared" si="14"/>
        <v>113222.93819768063</v>
      </c>
      <c r="P83" s="1">
        <f t="shared" si="15"/>
        <v>18.440064</v>
      </c>
      <c r="Q83" s="5">
        <f t="shared" si="16"/>
        <v>5343.1049486545926</v>
      </c>
      <c r="R83" s="5">
        <f t="shared" si="17"/>
        <v>118566.04314633523</v>
      </c>
    </row>
    <row r="84" spans="1:18" x14ac:dyDescent="0.25">
      <c r="A84" t="s">
        <v>252</v>
      </c>
      <c r="B84" t="s">
        <v>253</v>
      </c>
      <c r="C84" t="s">
        <v>125</v>
      </c>
      <c r="D84" s="12" t="s">
        <v>1088</v>
      </c>
      <c r="E84" s="1">
        <f>VLOOKUP(A84,'ADM Data'!$A$2:$Y$344,21,FALSE)</f>
        <v>0</v>
      </c>
      <c r="F84" s="1">
        <f>VLOOKUP(A84,'ADM Data'!$A$2:$Y$344,22,FALSE)</f>
        <v>0</v>
      </c>
      <c r="G84" s="1">
        <f>VLOOKUP(A84,'ADM Data'!$A$2:$Y$344,23,FALSE)</f>
        <v>0</v>
      </c>
      <c r="H84" s="1">
        <f>VLOOKUP(A84,'ADM Data'!$A$2:$Y$344,24,FALSE)</f>
        <v>0</v>
      </c>
      <c r="I84" s="1">
        <f>VLOOKUP(A84,'ADM Data'!$A$2:$Y$344,25,FALSE)</f>
        <v>0</v>
      </c>
      <c r="J84" s="5">
        <f t="shared" si="9"/>
        <v>0</v>
      </c>
      <c r="K84" s="5">
        <f t="shared" si="10"/>
        <v>0</v>
      </c>
      <c r="L84" s="5">
        <f t="shared" si="11"/>
        <v>0</v>
      </c>
      <c r="M84" s="5">
        <f t="shared" si="12"/>
        <v>0</v>
      </c>
      <c r="N84" s="5">
        <f t="shared" si="13"/>
        <v>0</v>
      </c>
      <c r="O84" s="5">
        <f t="shared" si="14"/>
        <v>0</v>
      </c>
      <c r="P84" s="1">
        <f t="shared" si="15"/>
        <v>0</v>
      </c>
      <c r="Q84" s="5">
        <f t="shared" si="16"/>
        <v>0</v>
      </c>
      <c r="R84" s="5">
        <f t="shared" si="17"/>
        <v>0</v>
      </c>
    </row>
    <row r="85" spans="1:18" x14ac:dyDescent="0.25">
      <c r="A85" t="s">
        <v>254</v>
      </c>
      <c r="B85" t="s">
        <v>1895</v>
      </c>
      <c r="C85" t="s">
        <v>98</v>
      </c>
      <c r="D85" s="12" t="s">
        <v>1088</v>
      </c>
      <c r="E85" s="1">
        <f>VLOOKUP(A85,'ADM Data'!$A$2:$Y$344,21,FALSE)</f>
        <v>28.141164</v>
      </c>
      <c r="F85" s="1">
        <f>VLOOKUP(A85,'ADM Data'!$A$2:$Y$344,22,FALSE)</f>
        <v>0</v>
      </c>
      <c r="G85" s="1">
        <f>VLOOKUP(A85,'ADM Data'!$A$2:$Y$344,23,FALSE)</f>
        <v>45.890034</v>
      </c>
      <c r="H85" s="1">
        <f>VLOOKUP(A85,'ADM Data'!$A$2:$Y$344,24,FALSE)</f>
        <v>0</v>
      </c>
      <c r="I85" s="1">
        <f>VLOOKUP(A85,'ADM Data'!$A$2:$Y$344,25,FALSE)</f>
        <v>0</v>
      </c>
      <c r="J85" s="5">
        <f t="shared" si="9"/>
        <v>172788.18947606665</v>
      </c>
      <c r="K85" s="5">
        <f t="shared" si="10"/>
        <v>0</v>
      </c>
      <c r="L85" s="5">
        <f t="shared" si="11"/>
        <v>97419.978326338634</v>
      </c>
      <c r="M85" s="5">
        <f t="shared" si="12"/>
        <v>0</v>
      </c>
      <c r="N85" s="5">
        <f t="shared" si="13"/>
        <v>0</v>
      </c>
      <c r="O85" s="5">
        <f t="shared" si="14"/>
        <v>270208.16780240531</v>
      </c>
      <c r="P85" s="1">
        <f t="shared" si="15"/>
        <v>74.031198000000003</v>
      </c>
      <c r="Q85" s="5">
        <f t="shared" si="16"/>
        <v>21450.926655603147</v>
      </c>
      <c r="R85" s="5">
        <f t="shared" si="17"/>
        <v>291659.09445800848</v>
      </c>
    </row>
    <row r="86" spans="1:18" x14ac:dyDescent="0.25">
      <c r="A86" t="s">
        <v>256</v>
      </c>
      <c r="B86" t="s">
        <v>257</v>
      </c>
      <c r="C86" t="s">
        <v>258</v>
      </c>
      <c r="D86" s="12" t="s">
        <v>1088</v>
      </c>
      <c r="E86" s="1">
        <f>VLOOKUP(A86,'ADM Data'!$A$2:$Y$344,21,FALSE)</f>
        <v>0</v>
      </c>
      <c r="F86" s="1">
        <f>VLOOKUP(A86,'ADM Data'!$A$2:$Y$344,22,FALSE)</f>
        <v>0</v>
      </c>
      <c r="G86" s="1">
        <f>VLOOKUP(A86,'ADM Data'!$A$2:$Y$344,23,FALSE)</f>
        <v>0</v>
      </c>
      <c r="H86" s="1">
        <f>VLOOKUP(A86,'ADM Data'!$A$2:$Y$344,24,FALSE)</f>
        <v>0</v>
      </c>
      <c r="I86" s="1">
        <f>VLOOKUP(A86,'ADM Data'!$A$2:$Y$344,25,FALSE)</f>
        <v>0</v>
      </c>
      <c r="J86" s="5">
        <f t="shared" si="9"/>
        <v>0</v>
      </c>
      <c r="K86" s="5">
        <f t="shared" si="10"/>
        <v>0</v>
      </c>
      <c r="L86" s="5">
        <f t="shared" si="11"/>
        <v>0</v>
      </c>
      <c r="M86" s="5">
        <f t="shared" si="12"/>
        <v>0</v>
      </c>
      <c r="N86" s="5">
        <f t="shared" si="13"/>
        <v>0</v>
      </c>
      <c r="O86" s="5">
        <f t="shared" si="14"/>
        <v>0</v>
      </c>
      <c r="P86" s="1">
        <f t="shared" si="15"/>
        <v>0</v>
      </c>
      <c r="Q86" s="5">
        <f t="shared" si="16"/>
        <v>0</v>
      </c>
      <c r="R86" s="5">
        <f t="shared" si="17"/>
        <v>0</v>
      </c>
    </row>
    <row r="87" spans="1:18" x14ac:dyDescent="0.25">
      <c r="A87" t="s">
        <v>259</v>
      </c>
      <c r="B87" t="s">
        <v>260</v>
      </c>
      <c r="C87" t="s">
        <v>80</v>
      </c>
      <c r="D87" s="12" t="s">
        <v>1088</v>
      </c>
      <c r="E87" s="1">
        <f>VLOOKUP(A87,'ADM Data'!$A$2:$Y$344,21,FALSE)</f>
        <v>14.756244000000001</v>
      </c>
      <c r="F87" s="1">
        <f>VLOOKUP(A87,'ADM Data'!$A$2:$Y$344,22,FALSE)</f>
        <v>0</v>
      </c>
      <c r="G87" s="1">
        <f>VLOOKUP(A87,'ADM Data'!$A$2:$Y$344,23,FALSE)</f>
        <v>0</v>
      </c>
      <c r="H87" s="1">
        <f>VLOOKUP(A87,'ADM Data'!$A$2:$Y$344,24,FALSE)</f>
        <v>0</v>
      </c>
      <c r="I87" s="1">
        <f>VLOOKUP(A87,'ADM Data'!$A$2:$Y$344,25,FALSE)</f>
        <v>0</v>
      </c>
      <c r="J87" s="5">
        <f t="shared" si="9"/>
        <v>90604.094565067455</v>
      </c>
      <c r="K87" s="5">
        <f t="shared" si="10"/>
        <v>0</v>
      </c>
      <c r="L87" s="5">
        <f t="shared" si="11"/>
        <v>0</v>
      </c>
      <c r="M87" s="5">
        <f t="shared" si="12"/>
        <v>0</v>
      </c>
      <c r="N87" s="5">
        <f t="shared" si="13"/>
        <v>0</v>
      </c>
      <c r="O87" s="5">
        <f t="shared" si="14"/>
        <v>90604.094565067455</v>
      </c>
      <c r="P87" s="1">
        <f t="shared" si="15"/>
        <v>14.756244000000001</v>
      </c>
      <c r="Q87" s="5">
        <f t="shared" si="16"/>
        <v>4275.6988446436326</v>
      </c>
      <c r="R87" s="5">
        <f t="shared" si="17"/>
        <v>94879.793409711085</v>
      </c>
    </row>
    <row r="88" spans="1:18" x14ac:dyDescent="0.25">
      <c r="A88" t="s">
        <v>261</v>
      </c>
      <c r="B88" t="s">
        <v>262</v>
      </c>
      <c r="C88" t="s">
        <v>93</v>
      </c>
      <c r="D88" s="12" t="s">
        <v>1088</v>
      </c>
      <c r="E88" s="1">
        <f>VLOOKUP(A88,'ADM Data'!$A$2:$Y$344,21,FALSE)</f>
        <v>4.6478640000000002</v>
      </c>
      <c r="F88" s="1">
        <f>VLOOKUP(A88,'ADM Data'!$A$2:$Y$344,22,FALSE)</f>
        <v>0</v>
      </c>
      <c r="G88" s="1">
        <f>VLOOKUP(A88,'ADM Data'!$A$2:$Y$344,23,FALSE)</f>
        <v>0</v>
      </c>
      <c r="H88" s="1">
        <f>VLOOKUP(A88,'ADM Data'!$A$2:$Y$344,24,FALSE)</f>
        <v>0</v>
      </c>
      <c r="I88" s="1">
        <f>VLOOKUP(A88,'ADM Data'!$A$2:$Y$344,25,FALSE)</f>
        <v>0</v>
      </c>
      <c r="J88" s="5">
        <f t="shared" si="9"/>
        <v>28538.123209508645</v>
      </c>
      <c r="K88" s="5">
        <f t="shared" si="10"/>
        <v>0</v>
      </c>
      <c r="L88" s="5">
        <f t="shared" si="11"/>
        <v>0</v>
      </c>
      <c r="M88" s="5">
        <f t="shared" si="12"/>
        <v>0</v>
      </c>
      <c r="N88" s="5">
        <f t="shared" si="13"/>
        <v>0</v>
      </c>
      <c r="O88" s="5">
        <f t="shared" si="14"/>
        <v>28538.123209508645</v>
      </c>
      <c r="P88" s="1">
        <f t="shared" si="15"/>
        <v>4.6478640000000002</v>
      </c>
      <c r="Q88" s="5">
        <f t="shared" si="16"/>
        <v>1346.742893032992</v>
      </c>
      <c r="R88" s="5">
        <f t="shared" si="17"/>
        <v>29884.866102541637</v>
      </c>
    </row>
    <row r="89" spans="1:18" x14ac:dyDescent="0.25">
      <c r="A89" t="s">
        <v>263</v>
      </c>
      <c r="B89" t="s">
        <v>264</v>
      </c>
      <c r="C89" t="s">
        <v>93</v>
      </c>
      <c r="D89" s="12" t="s">
        <v>1088</v>
      </c>
      <c r="E89" s="1">
        <f>VLOOKUP(A89,'ADM Data'!$A$2:$Y$344,21,FALSE)</f>
        <v>0</v>
      </c>
      <c r="F89" s="1">
        <f>VLOOKUP(A89,'ADM Data'!$A$2:$Y$344,22,FALSE)</f>
        <v>0</v>
      </c>
      <c r="G89" s="1">
        <f>VLOOKUP(A89,'ADM Data'!$A$2:$Y$344,23,FALSE)</f>
        <v>0</v>
      </c>
      <c r="H89" s="1">
        <f>VLOOKUP(A89,'ADM Data'!$A$2:$Y$344,24,FALSE)</f>
        <v>0</v>
      </c>
      <c r="I89" s="1">
        <f>VLOOKUP(A89,'ADM Data'!$A$2:$Y$344,25,FALSE)</f>
        <v>0</v>
      </c>
      <c r="J89" s="5">
        <f t="shared" si="9"/>
        <v>0</v>
      </c>
      <c r="K89" s="5">
        <f t="shared" si="10"/>
        <v>0</v>
      </c>
      <c r="L89" s="5">
        <f t="shared" si="11"/>
        <v>0</v>
      </c>
      <c r="M89" s="5">
        <f t="shared" si="12"/>
        <v>0</v>
      </c>
      <c r="N89" s="5">
        <f t="shared" si="13"/>
        <v>0</v>
      </c>
      <c r="O89" s="5">
        <f t="shared" si="14"/>
        <v>0</v>
      </c>
      <c r="P89" s="1">
        <f t="shared" si="15"/>
        <v>0</v>
      </c>
      <c r="Q89" s="5">
        <f t="shared" si="16"/>
        <v>0</v>
      </c>
      <c r="R89" s="5">
        <f t="shared" si="17"/>
        <v>0</v>
      </c>
    </row>
    <row r="90" spans="1:18" x14ac:dyDescent="0.25">
      <c r="A90" t="s">
        <v>265</v>
      </c>
      <c r="B90" t="s">
        <v>1896</v>
      </c>
      <c r="C90" t="s">
        <v>93</v>
      </c>
      <c r="D90" s="12" t="s">
        <v>1088</v>
      </c>
      <c r="E90" s="1">
        <f>VLOOKUP(A90,'ADM Data'!$A$2:$Y$344,21,FALSE)</f>
        <v>31.176466999999999</v>
      </c>
      <c r="F90" s="1">
        <f>VLOOKUP(A90,'ADM Data'!$A$2:$Y$344,22,FALSE)</f>
        <v>0</v>
      </c>
      <c r="G90" s="1">
        <f>VLOOKUP(A90,'ADM Data'!$A$2:$Y$344,23,FALSE)</f>
        <v>56.919457999999999</v>
      </c>
      <c r="H90" s="1">
        <f>VLOOKUP(A90,'ADM Data'!$A$2:$Y$344,24,FALSE)</f>
        <v>0</v>
      </c>
      <c r="I90" s="1">
        <f>VLOOKUP(A90,'ADM Data'!$A$2:$Y$344,25,FALSE)</f>
        <v>0</v>
      </c>
      <c r="J90" s="5">
        <f t="shared" si="9"/>
        <v>191425.10548569841</v>
      </c>
      <c r="K90" s="5">
        <f t="shared" si="10"/>
        <v>0</v>
      </c>
      <c r="L90" s="5">
        <f t="shared" si="11"/>
        <v>120834.34858006299</v>
      </c>
      <c r="M90" s="5">
        <f t="shared" si="12"/>
        <v>0</v>
      </c>
      <c r="N90" s="5">
        <f t="shared" si="13"/>
        <v>0</v>
      </c>
      <c r="O90" s="5">
        <f t="shared" si="14"/>
        <v>312259.45406576141</v>
      </c>
      <c r="P90" s="1">
        <f t="shared" si="15"/>
        <v>88.095924999999994</v>
      </c>
      <c r="Q90" s="5">
        <f t="shared" si="16"/>
        <v>25526.254834245898</v>
      </c>
      <c r="R90" s="5">
        <f t="shared" si="17"/>
        <v>337785.7089000073</v>
      </c>
    </row>
    <row r="91" spans="1:18" x14ac:dyDescent="0.25">
      <c r="A91" t="s">
        <v>267</v>
      </c>
      <c r="B91" t="s">
        <v>1897</v>
      </c>
      <c r="C91" t="s">
        <v>72</v>
      </c>
      <c r="D91" s="12" t="s">
        <v>1088</v>
      </c>
      <c r="E91" s="1">
        <f>VLOOKUP(A91,'ADM Data'!$A$2:$Y$344,21,FALSE)</f>
        <v>16.754778999999999</v>
      </c>
      <c r="F91" s="1">
        <f>VLOOKUP(A91,'ADM Data'!$A$2:$Y$344,22,FALSE)</f>
        <v>7.6173849999999996</v>
      </c>
      <c r="G91" s="1">
        <f>VLOOKUP(A91,'ADM Data'!$A$2:$Y$344,23,FALSE)</f>
        <v>33.426786</v>
      </c>
      <c r="H91" s="1">
        <f>VLOOKUP(A91,'ADM Data'!$A$2:$Y$344,24,FALSE)</f>
        <v>3.7306759999999999</v>
      </c>
      <c r="I91" s="1">
        <f>VLOOKUP(A91,'ADM Data'!$A$2:$Y$344,25,FALSE)</f>
        <v>0</v>
      </c>
      <c r="J91" s="5">
        <f t="shared" si="9"/>
        <v>102875.20190997154</v>
      </c>
      <c r="K91" s="5">
        <f t="shared" si="10"/>
        <v>44331.227678659852</v>
      </c>
      <c r="L91" s="5">
        <f t="shared" si="11"/>
        <v>70961.742317278738</v>
      </c>
      <c r="M91" s="5">
        <f t="shared" si="12"/>
        <v>6728.5668748389598</v>
      </c>
      <c r="N91" s="5">
        <f t="shared" si="13"/>
        <v>0</v>
      </c>
      <c r="O91" s="5">
        <f t="shared" si="14"/>
        <v>224896.73878074909</v>
      </c>
      <c r="P91" s="1">
        <f t="shared" si="15"/>
        <v>61.529626</v>
      </c>
      <c r="Q91" s="5">
        <f t="shared" si="16"/>
        <v>17828.530810384731</v>
      </c>
      <c r="R91" s="5">
        <f t="shared" si="17"/>
        <v>242725.26959113381</v>
      </c>
    </row>
    <row r="92" spans="1:18" x14ac:dyDescent="0.25">
      <c r="A92" t="s">
        <v>269</v>
      </c>
      <c r="B92" t="s">
        <v>1898</v>
      </c>
      <c r="C92" t="s">
        <v>80</v>
      </c>
      <c r="D92" s="12" t="s">
        <v>1088</v>
      </c>
      <c r="E92" s="1">
        <f>VLOOKUP(A92,'ADM Data'!$A$2:$Y$344,21,FALSE)</f>
        <v>0</v>
      </c>
      <c r="F92" s="1">
        <f>VLOOKUP(A92,'ADM Data'!$A$2:$Y$344,22,FALSE)</f>
        <v>0</v>
      </c>
      <c r="G92" s="1">
        <f>VLOOKUP(A92,'ADM Data'!$A$2:$Y$344,23,FALSE)</f>
        <v>0</v>
      </c>
      <c r="H92" s="1">
        <f>VLOOKUP(A92,'ADM Data'!$A$2:$Y$344,24,FALSE)</f>
        <v>0</v>
      </c>
      <c r="I92" s="1">
        <f>VLOOKUP(A92,'ADM Data'!$A$2:$Y$344,25,FALSE)</f>
        <v>0</v>
      </c>
      <c r="J92" s="5">
        <f t="shared" si="9"/>
        <v>0</v>
      </c>
      <c r="K92" s="5">
        <f t="shared" si="10"/>
        <v>0</v>
      </c>
      <c r="L92" s="5">
        <f t="shared" si="11"/>
        <v>0</v>
      </c>
      <c r="M92" s="5">
        <f t="shared" si="12"/>
        <v>0</v>
      </c>
      <c r="N92" s="5">
        <f t="shared" si="13"/>
        <v>0</v>
      </c>
      <c r="O92" s="5">
        <f t="shared" si="14"/>
        <v>0</v>
      </c>
      <c r="P92" s="1">
        <f t="shared" si="15"/>
        <v>0</v>
      </c>
      <c r="Q92" s="5">
        <f t="shared" si="16"/>
        <v>0</v>
      </c>
      <c r="R92" s="5">
        <f t="shared" si="17"/>
        <v>0</v>
      </c>
    </row>
    <row r="93" spans="1:18" x14ac:dyDescent="0.25">
      <c r="A93" t="s">
        <v>271</v>
      </c>
      <c r="B93" t="s">
        <v>272</v>
      </c>
      <c r="C93" t="s">
        <v>93</v>
      </c>
      <c r="D93" s="12" t="s">
        <v>1088</v>
      </c>
      <c r="E93" s="1">
        <f>VLOOKUP(A93,'ADM Data'!$A$2:$Y$344,21,FALSE)</f>
        <v>0</v>
      </c>
      <c r="F93" s="1">
        <f>VLOOKUP(A93,'ADM Data'!$A$2:$Y$344,22,FALSE)</f>
        <v>0</v>
      </c>
      <c r="G93" s="1">
        <f>VLOOKUP(A93,'ADM Data'!$A$2:$Y$344,23,FALSE)</f>
        <v>0</v>
      </c>
      <c r="H93" s="1">
        <f>VLOOKUP(A93,'ADM Data'!$A$2:$Y$344,24,FALSE)</f>
        <v>0</v>
      </c>
      <c r="I93" s="1">
        <f>VLOOKUP(A93,'ADM Data'!$A$2:$Y$344,25,FALSE)</f>
        <v>0</v>
      </c>
      <c r="J93" s="5">
        <f t="shared" si="9"/>
        <v>0</v>
      </c>
      <c r="K93" s="5">
        <f t="shared" si="10"/>
        <v>0</v>
      </c>
      <c r="L93" s="5">
        <f t="shared" si="11"/>
        <v>0</v>
      </c>
      <c r="M93" s="5">
        <f t="shared" si="12"/>
        <v>0</v>
      </c>
      <c r="N93" s="5">
        <f t="shared" si="13"/>
        <v>0</v>
      </c>
      <c r="O93" s="5">
        <f t="shared" si="14"/>
        <v>0</v>
      </c>
      <c r="P93" s="1">
        <f t="shared" si="15"/>
        <v>0</v>
      </c>
      <c r="Q93" s="5">
        <f t="shared" si="16"/>
        <v>0</v>
      </c>
      <c r="R93" s="5">
        <f t="shared" si="17"/>
        <v>0</v>
      </c>
    </row>
    <row r="94" spans="1:18" x14ac:dyDescent="0.25">
      <c r="A94" t="s">
        <v>273</v>
      </c>
      <c r="B94" t="s">
        <v>274</v>
      </c>
      <c r="C94" t="s">
        <v>68</v>
      </c>
      <c r="D94" s="12" t="s">
        <v>1088</v>
      </c>
      <c r="E94" s="1">
        <f>VLOOKUP(A94,'ADM Data'!$A$2:$Y$344,21,FALSE)</f>
        <v>0</v>
      </c>
      <c r="F94" s="1">
        <f>VLOOKUP(A94,'ADM Data'!$A$2:$Y$344,22,FALSE)</f>
        <v>0</v>
      </c>
      <c r="G94" s="1">
        <f>VLOOKUP(A94,'ADM Data'!$A$2:$Y$344,23,FALSE)</f>
        <v>0</v>
      </c>
      <c r="H94" s="1">
        <f>VLOOKUP(A94,'ADM Data'!$A$2:$Y$344,24,FALSE)</f>
        <v>0</v>
      </c>
      <c r="I94" s="1">
        <f>VLOOKUP(A94,'ADM Data'!$A$2:$Y$344,25,FALSE)</f>
        <v>0</v>
      </c>
      <c r="J94" s="5">
        <f t="shared" si="9"/>
        <v>0</v>
      </c>
      <c r="K94" s="5">
        <f t="shared" si="10"/>
        <v>0</v>
      </c>
      <c r="L94" s="5">
        <f t="shared" si="11"/>
        <v>0</v>
      </c>
      <c r="M94" s="5">
        <f t="shared" si="12"/>
        <v>0</v>
      </c>
      <c r="N94" s="5">
        <f t="shared" si="13"/>
        <v>0</v>
      </c>
      <c r="O94" s="5">
        <f t="shared" si="14"/>
        <v>0</v>
      </c>
      <c r="P94" s="1">
        <f t="shared" si="15"/>
        <v>0</v>
      </c>
      <c r="Q94" s="5">
        <f t="shared" si="16"/>
        <v>0</v>
      </c>
      <c r="R94" s="5">
        <f t="shared" si="17"/>
        <v>0</v>
      </c>
    </row>
    <row r="95" spans="1:18" x14ac:dyDescent="0.25">
      <c r="A95" t="s">
        <v>276</v>
      </c>
      <c r="B95" t="s">
        <v>1899</v>
      </c>
      <c r="C95" t="s">
        <v>278</v>
      </c>
      <c r="D95" s="12" t="s">
        <v>1088</v>
      </c>
      <c r="E95" s="1">
        <f>VLOOKUP(A95,'ADM Data'!$A$2:$Y$344,21,FALSE)</f>
        <v>0</v>
      </c>
      <c r="F95" s="1">
        <f>VLOOKUP(A95,'ADM Data'!$A$2:$Y$344,22,FALSE)</f>
        <v>0</v>
      </c>
      <c r="G95" s="1">
        <f>VLOOKUP(A95,'ADM Data'!$A$2:$Y$344,23,FALSE)</f>
        <v>0</v>
      </c>
      <c r="H95" s="1">
        <f>VLOOKUP(A95,'ADM Data'!$A$2:$Y$344,24,FALSE)</f>
        <v>0</v>
      </c>
      <c r="I95" s="1">
        <f>VLOOKUP(A95,'ADM Data'!$A$2:$Y$344,25,FALSE)</f>
        <v>0</v>
      </c>
      <c r="J95" s="5">
        <f t="shared" si="9"/>
        <v>0</v>
      </c>
      <c r="K95" s="5">
        <f t="shared" si="10"/>
        <v>0</v>
      </c>
      <c r="L95" s="5">
        <f t="shared" si="11"/>
        <v>0</v>
      </c>
      <c r="M95" s="5">
        <f t="shared" si="12"/>
        <v>0</v>
      </c>
      <c r="N95" s="5">
        <f t="shared" si="13"/>
        <v>0</v>
      </c>
      <c r="O95" s="5">
        <f t="shared" si="14"/>
        <v>0</v>
      </c>
      <c r="P95" s="1">
        <f t="shared" si="15"/>
        <v>0</v>
      </c>
      <c r="Q95" s="5">
        <f t="shared" si="16"/>
        <v>0</v>
      </c>
      <c r="R95" s="5">
        <f t="shared" si="17"/>
        <v>0</v>
      </c>
    </row>
    <row r="96" spans="1:18" x14ac:dyDescent="0.25">
      <c r="A96" t="s">
        <v>279</v>
      </c>
      <c r="B96" t="s">
        <v>1900</v>
      </c>
      <c r="C96" t="s">
        <v>80</v>
      </c>
      <c r="D96" s="12" t="s">
        <v>1088</v>
      </c>
      <c r="E96" s="1">
        <f>VLOOKUP(A96,'ADM Data'!$A$2:$Y$344,21,FALSE)</f>
        <v>0</v>
      </c>
      <c r="F96" s="1">
        <f>VLOOKUP(A96,'ADM Data'!$A$2:$Y$344,22,FALSE)</f>
        <v>0</v>
      </c>
      <c r="G96" s="1">
        <f>VLOOKUP(A96,'ADM Data'!$A$2:$Y$344,23,FALSE)</f>
        <v>0</v>
      </c>
      <c r="H96" s="1">
        <f>VLOOKUP(A96,'ADM Data'!$A$2:$Y$344,24,FALSE)</f>
        <v>0</v>
      </c>
      <c r="I96" s="1">
        <f>VLOOKUP(A96,'ADM Data'!$A$2:$Y$344,25,FALSE)</f>
        <v>0</v>
      </c>
      <c r="J96" s="5">
        <f t="shared" si="9"/>
        <v>0</v>
      </c>
      <c r="K96" s="5">
        <f t="shared" si="10"/>
        <v>0</v>
      </c>
      <c r="L96" s="5">
        <f t="shared" si="11"/>
        <v>0</v>
      </c>
      <c r="M96" s="5">
        <f t="shared" si="12"/>
        <v>0</v>
      </c>
      <c r="N96" s="5">
        <f t="shared" si="13"/>
        <v>0</v>
      </c>
      <c r="O96" s="5">
        <f t="shared" si="14"/>
        <v>0</v>
      </c>
      <c r="P96" s="1">
        <f t="shared" si="15"/>
        <v>0</v>
      </c>
      <c r="Q96" s="5">
        <f t="shared" si="16"/>
        <v>0</v>
      </c>
      <c r="R96" s="5">
        <f t="shared" si="17"/>
        <v>0</v>
      </c>
    </row>
    <row r="97" spans="1:18" x14ac:dyDescent="0.25">
      <c r="A97" t="s">
        <v>282</v>
      </c>
      <c r="B97" t="s">
        <v>1901</v>
      </c>
      <c r="C97" t="s">
        <v>93</v>
      </c>
      <c r="D97" s="12" t="s">
        <v>1088</v>
      </c>
      <c r="E97" s="1">
        <f>VLOOKUP(A97,'ADM Data'!$A$2:$Y$344,21,FALSE)</f>
        <v>20.513895999999999</v>
      </c>
      <c r="F97" s="1">
        <f>VLOOKUP(A97,'ADM Data'!$A$2:$Y$344,22,FALSE)</f>
        <v>0</v>
      </c>
      <c r="G97" s="1">
        <f>VLOOKUP(A97,'ADM Data'!$A$2:$Y$344,23,FALSE)</f>
        <v>0</v>
      </c>
      <c r="H97" s="1">
        <f>VLOOKUP(A97,'ADM Data'!$A$2:$Y$344,24,FALSE)</f>
        <v>0</v>
      </c>
      <c r="I97" s="1">
        <f>VLOOKUP(A97,'ADM Data'!$A$2:$Y$344,25,FALSE)</f>
        <v>0</v>
      </c>
      <c r="J97" s="5">
        <f t="shared" si="9"/>
        <v>125956.37298230895</v>
      </c>
      <c r="K97" s="5">
        <f t="shared" si="10"/>
        <v>0</v>
      </c>
      <c r="L97" s="5">
        <f t="shared" si="11"/>
        <v>0</v>
      </c>
      <c r="M97" s="5">
        <f t="shared" si="12"/>
        <v>0</v>
      </c>
      <c r="N97" s="5">
        <f t="shared" si="13"/>
        <v>0</v>
      </c>
      <c r="O97" s="5">
        <f t="shared" si="14"/>
        <v>125956.37298230895</v>
      </c>
      <c r="P97" s="1">
        <f t="shared" si="15"/>
        <v>20.513895999999999</v>
      </c>
      <c r="Q97" s="5">
        <f t="shared" si="16"/>
        <v>5944.0086126482884</v>
      </c>
      <c r="R97" s="5">
        <f t="shared" si="17"/>
        <v>131900.38159495723</v>
      </c>
    </row>
    <row r="98" spans="1:18" x14ac:dyDescent="0.25">
      <c r="A98" t="s">
        <v>284</v>
      </c>
      <c r="B98" t="s">
        <v>285</v>
      </c>
      <c r="C98" t="s">
        <v>230</v>
      </c>
      <c r="D98" s="12" t="s">
        <v>1088</v>
      </c>
      <c r="E98" s="1">
        <f>VLOOKUP(A98,'ADM Data'!$A$2:$Y$344,21,FALSE)</f>
        <v>0</v>
      </c>
      <c r="F98" s="1">
        <f>VLOOKUP(A98,'ADM Data'!$A$2:$Y$344,22,FALSE)</f>
        <v>0</v>
      </c>
      <c r="G98" s="1">
        <f>VLOOKUP(A98,'ADM Data'!$A$2:$Y$344,23,FALSE)</f>
        <v>0</v>
      </c>
      <c r="H98" s="1">
        <f>VLOOKUP(A98,'ADM Data'!$A$2:$Y$344,24,FALSE)</f>
        <v>0</v>
      </c>
      <c r="I98" s="1">
        <f>VLOOKUP(A98,'ADM Data'!$A$2:$Y$344,25,FALSE)</f>
        <v>0</v>
      </c>
      <c r="J98" s="5">
        <f t="shared" si="9"/>
        <v>0</v>
      </c>
      <c r="K98" s="5">
        <f t="shared" si="10"/>
        <v>0</v>
      </c>
      <c r="L98" s="5">
        <f t="shared" si="11"/>
        <v>0</v>
      </c>
      <c r="M98" s="5">
        <f t="shared" si="12"/>
        <v>0</v>
      </c>
      <c r="N98" s="5">
        <f t="shared" si="13"/>
        <v>0</v>
      </c>
      <c r="O98" s="5">
        <f t="shared" si="14"/>
        <v>0</v>
      </c>
      <c r="P98" s="1">
        <f t="shared" si="15"/>
        <v>0</v>
      </c>
      <c r="Q98" s="5">
        <f t="shared" si="16"/>
        <v>0</v>
      </c>
      <c r="R98" s="5">
        <f t="shared" si="17"/>
        <v>0</v>
      </c>
    </row>
    <row r="99" spans="1:18" x14ac:dyDescent="0.25">
      <c r="A99" t="s">
        <v>286</v>
      </c>
      <c r="B99" t="s">
        <v>1902</v>
      </c>
      <c r="C99" t="s">
        <v>72</v>
      </c>
      <c r="D99" s="12" t="s">
        <v>1088</v>
      </c>
      <c r="E99" s="1">
        <f>VLOOKUP(A99,'ADM Data'!$A$2:$Y$344,21,FALSE)</f>
        <v>0</v>
      </c>
      <c r="F99" s="1">
        <f>VLOOKUP(A99,'ADM Data'!$A$2:$Y$344,22,FALSE)</f>
        <v>0</v>
      </c>
      <c r="G99" s="1">
        <f>VLOOKUP(A99,'ADM Data'!$A$2:$Y$344,23,FALSE)</f>
        <v>0</v>
      </c>
      <c r="H99" s="1">
        <f>VLOOKUP(A99,'ADM Data'!$A$2:$Y$344,24,FALSE)</f>
        <v>0</v>
      </c>
      <c r="I99" s="1">
        <f>VLOOKUP(A99,'ADM Data'!$A$2:$Y$344,25,FALSE)</f>
        <v>0</v>
      </c>
      <c r="J99" s="5">
        <f t="shared" si="9"/>
        <v>0</v>
      </c>
      <c r="K99" s="5">
        <f t="shared" si="10"/>
        <v>0</v>
      </c>
      <c r="L99" s="5">
        <f t="shared" si="11"/>
        <v>0</v>
      </c>
      <c r="M99" s="5">
        <f t="shared" si="12"/>
        <v>0</v>
      </c>
      <c r="N99" s="5">
        <f t="shared" si="13"/>
        <v>0</v>
      </c>
      <c r="O99" s="5">
        <f t="shared" si="14"/>
        <v>0</v>
      </c>
      <c r="P99" s="1">
        <f t="shared" si="15"/>
        <v>0</v>
      </c>
      <c r="Q99" s="5">
        <f t="shared" si="16"/>
        <v>0</v>
      </c>
      <c r="R99" s="5">
        <f t="shared" si="17"/>
        <v>0</v>
      </c>
    </row>
    <row r="100" spans="1:18" x14ac:dyDescent="0.25">
      <c r="A100" t="s">
        <v>288</v>
      </c>
      <c r="B100" t="s">
        <v>1903</v>
      </c>
      <c r="C100" t="s">
        <v>93</v>
      </c>
      <c r="D100" s="12" t="s">
        <v>1088</v>
      </c>
      <c r="E100" s="1">
        <f>VLOOKUP(A100,'ADM Data'!$A$2:$Y$344,21,FALSE)</f>
        <v>0</v>
      </c>
      <c r="F100" s="1">
        <f>VLOOKUP(A100,'ADM Data'!$A$2:$Y$344,22,FALSE)</f>
        <v>0</v>
      </c>
      <c r="G100" s="1">
        <f>VLOOKUP(A100,'ADM Data'!$A$2:$Y$344,23,FALSE)</f>
        <v>0</v>
      </c>
      <c r="H100" s="1">
        <f>VLOOKUP(A100,'ADM Data'!$A$2:$Y$344,24,FALSE)</f>
        <v>0</v>
      </c>
      <c r="I100" s="1">
        <f>VLOOKUP(A100,'ADM Data'!$A$2:$Y$344,25,FALSE)</f>
        <v>0</v>
      </c>
      <c r="J100" s="5">
        <f t="shared" si="9"/>
        <v>0</v>
      </c>
      <c r="K100" s="5">
        <f t="shared" si="10"/>
        <v>0</v>
      </c>
      <c r="L100" s="5">
        <f t="shared" si="11"/>
        <v>0</v>
      </c>
      <c r="M100" s="5">
        <f t="shared" si="12"/>
        <v>0</v>
      </c>
      <c r="N100" s="5">
        <f t="shared" si="13"/>
        <v>0</v>
      </c>
      <c r="O100" s="5">
        <f t="shared" si="14"/>
        <v>0</v>
      </c>
      <c r="P100" s="1">
        <f t="shared" si="15"/>
        <v>0</v>
      </c>
      <c r="Q100" s="5">
        <f t="shared" si="16"/>
        <v>0</v>
      </c>
      <c r="R100" s="5">
        <f t="shared" si="17"/>
        <v>0</v>
      </c>
    </row>
    <row r="101" spans="1:18" x14ac:dyDescent="0.25">
      <c r="A101" t="s">
        <v>290</v>
      </c>
      <c r="B101" t="s">
        <v>291</v>
      </c>
      <c r="C101" t="s">
        <v>68</v>
      </c>
      <c r="D101" s="12" t="s">
        <v>1088</v>
      </c>
      <c r="E101" s="1">
        <f>VLOOKUP(A101,'ADM Data'!$A$2:$Y$344,21,FALSE)</f>
        <v>0</v>
      </c>
      <c r="F101" s="1">
        <f>VLOOKUP(A101,'ADM Data'!$A$2:$Y$344,22,FALSE)</f>
        <v>0</v>
      </c>
      <c r="G101" s="1">
        <f>VLOOKUP(A101,'ADM Data'!$A$2:$Y$344,23,FALSE)</f>
        <v>0</v>
      </c>
      <c r="H101" s="1">
        <f>VLOOKUP(A101,'ADM Data'!$A$2:$Y$344,24,FALSE)</f>
        <v>0</v>
      </c>
      <c r="I101" s="1">
        <f>VLOOKUP(A101,'ADM Data'!$A$2:$Y$344,25,FALSE)</f>
        <v>0</v>
      </c>
      <c r="J101" s="5">
        <f t="shared" si="9"/>
        <v>0</v>
      </c>
      <c r="K101" s="5">
        <f t="shared" si="10"/>
        <v>0</v>
      </c>
      <c r="L101" s="5">
        <f t="shared" si="11"/>
        <v>0</v>
      </c>
      <c r="M101" s="5">
        <f t="shared" si="12"/>
        <v>0</v>
      </c>
      <c r="N101" s="5">
        <f t="shared" si="13"/>
        <v>0</v>
      </c>
      <c r="O101" s="5">
        <f t="shared" si="14"/>
        <v>0</v>
      </c>
      <c r="P101" s="1">
        <f t="shared" si="15"/>
        <v>0</v>
      </c>
      <c r="Q101" s="5">
        <f t="shared" si="16"/>
        <v>0</v>
      </c>
      <c r="R101" s="5">
        <f t="shared" si="17"/>
        <v>0</v>
      </c>
    </row>
    <row r="102" spans="1:18" x14ac:dyDescent="0.25">
      <c r="A102" t="s">
        <v>292</v>
      </c>
      <c r="B102" t="s">
        <v>293</v>
      </c>
      <c r="C102" t="s">
        <v>72</v>
      </c>
      <c r="D102" s="12" t="s">
        <v>1088</v>
      </c>
      <c r="E102" s="1">
        <f>VLOOKUP(A102,'ADM Data'!$A$2:$Y$344,21,FALSE)</f>
        <v>0</v>
      </c>
      <c r="F102" s="1">
        <f>VLOOKUP(A102,'ADM Data'!$A$2:$Y$344,22,FALSE)</f>
        <v>0</v>
      </c>
      <c r="G102" s="1">
        <f>VLOOKUP(A102,'ADM Data'!$A$2:$Y$344,23,FALSE)</f>
        <v>0</v>
      </c>
      <c r="H102" s="1">
        <f>VLOOKUP(A102,'ADM Data'!$A$2:$Y$344,24,FALSE)</f>
        <v>0</v>
      </c>
      <c r="I102" s="1">
        <f>VLOOKUP(A102,'ADM Data'!$A$2:$Y$344,25,FALSE)</f>
        <v>0</v>
      </c>
      <c r="J102" s="5">
        <f t="shared" si="9"/>
        <v>0</v>
      </c>
      <c r="K102" s="5">
        <f t="shared" si="10"/>
        <v>0</v>
      </c>
      <c r="L102" s="5">
        <f t="shared" si="11"/>
        <v>0</v>
      </c>
      <c r="M102" s="5">
        <f t="shared" si="12"/>
        <v>0</v>
      </c>
      <c r="N102" s="5">
        <f t="shared" si="13"/>
        <v>0</v>
      </c>
      <c r="O102" s="5">
        <f t="shared" si="14"/>
        <v>0</v>
      </c>
      <c r="P102" s="1">
        <f t="shared" si="15"/>
        <v>0</v>
      </c>
      <c r="Q102" s="5">
        <f t="shared" si="16"/>
        <v>0</v>
      </c>
      <c r="R102" s="5">
        <f t="shared" si="17"/>
        <v>0</v>
      </c>
    </row>
    <row r="103" spans="1:18" x14ac:dyDescent="0.25">
      <c r="A103" t="s">
        <v>294</v>
      </c>
      <c r="B103" t="s">
        <v>1904</v>
      </c>
      <c r="C103" t="s">
        <v>296</v>
      </c>
      <c r="D103" s="12" t="s">
        <v>1088</v>
      </c>
      <c r="E103" s="1">
        <f>VLOOKUP(A103,'ADM Data'!$A$2:$Y$344,21,FALSE)</f>
        <v>0</v>
      </c>
      <c r="F103" s="1">
        <f>VLOOKUP(A103,'ADM Data'!$A$2:$Y$344,22,FALSE)</f>
        <v>0</v>
      </c>
      <c r="G103" s="1">
        <f>VLOOKUP(A103,'ADM Data'!$A$2:$Y$344,23,FALSE)</f>
        <v>2.8230599999999999</v>
      </c>
      <c r="H103" s="1">
        <f>VLOOKUP(A103,'ADM Data'!$A$2:$Y$344,24,FALSE)</f>
        <v>0</v>
      </c>
      <c r="I103" s="1">
        <f>VLOOKUP(A103,'ADM Data'!$A$2:$Y$344,25,FALSE)</f>
        <v>0</v>
      </c>
      <c r="J103" s="5">
        <f t="shared" si="9"/>
        <v>0</v>
      </c>
      <c r="K103" s="5">
        <f t="shared" si="10"/>
        <v>0</v>
      </c>
      <c r="L103" s="5">
        <f t="shared" si="11"/>
        <v>5993.07562103688</v>
      </c>
      <c r="M103" s="5">
        <f t="shared" si="12"/>
        <v>0</v>
      </c>
      <c r="N103" s="5">
        <f t="shared" si="13"/>
        <v>0</v>
      </c>
      <c r="O103" s="5">
        <f t="shared" si="14"/>
        <v>5993.07562103688</v>
      </c>
      <c r="P103" s="1">
        <f t="shared" si="15"/>
        <v>2.8230599999999999</v>
      </c>
      <c r="Q103" s="5">
        <f t="shared" si="16"/>
        <v>817.99639395767997</v>
      </c>
      <c r="R103" s="5">
        <f t="shared" si="17"/>
        <v>6811.07201499456</v>
      </c>
    </row>
    <row r="104" spans="1:18" x14ac:dyDescent="0.25">
      <c r="A104" t="s">
        <v>297</v>
      </c>
      <c r="B104" t="s">
        <v>1905</v>
      </c>
      <c r="C104" t="s">
        <v>93</v>
      </c>
      <c r="D104" s="12" t="s">
        <v>1088</v>
      </c>
      <c r="E104" s="1">
        <f>VLOOKUP(A104,'ADM Data'!$A$2:$Y$344,21,FALSE)</f>
        <v>0</v>
      </c>
      <c r="F104" s="1">
        <f>VLOOKUP(A104,'ADM Data'!$A$2:$Y$344,22,FALSE)</f>
        <v>0</v>
      </c>
      <c r="G104" s="1">
        <f>VLOOKUP(A104,'ADM Data'!$A$2:$Y$344,23,FALSE)</f>
        <v>0</v>
      </c>
      <c r="H104" s="1">
        <f>VLOOKUP(A104,'ADM Data'!$A$2:$Y$344,24,FALSE)</f>
        <v>0</v>
      </c>
      <c r="I104" s="1">
        <f>VLOOKUP(A104,'ADM Data'!$A$2:$Y$344,25,FALSE)</f>
        <v>0</v>
      </c>
      <c r="J104" s="5">
        <f t="shared" si="9"/>
        <v>0</v>
      </c>
      <c r="K104" s="5">
        <f t="shared" si="10"/>
        <v>0</v>
      </c>
      <c r="L104" s="5">
        <f t="shared" si="11"/>
        <v>0</v>
      </c>
      <c r="M104" s="5">
        <f t="shared" si="12"/>
        <v>0</v>
      </c>
      <c r="N104" s="5">
        <f t="shared" si="13"/>
        <v>0</v>
      </c>
      <c r="O104" s="5">
        <f t="shared" si="14"/>
        <v>0</v>
      </c>
      <c r="P104" s="1">
        <f t="shared" si="15"/>
        <v>0</v>
      </c>
      <c r="Q104" s="5">
        <f t="shared" si="16"/>
        <v>0</v>
      </c>
      <c r="R104" s="5">
        <f t="shared" si="17"/>
        <v>0</v>
      </c>
    </row>
    <row r="105" spans="1:18" x14ac:dyDescent="0.25">
      <c r="A105" t="s">
        <v>299</v>
      </c>
      <c r="B105" t="s">
        <v>1490</v>
      </c>
      <c r="C105" t="s">
        <v>108</v>
      </c>
      <c r="D105" s="12" t="s">
        <v>1088</v>
      </c>
      <c r="E105" s="1">
        <f>VLOOKUP(A105,'ADM Data'!$A$2:$Y$344,21,FALSE)</f>
        <v>0</v>
      </c>
      <c r="F105" s="1">
        <f>VLOOKUP(A105,'ADM Data'!$A$2:$Y$344,22,FALSE)</f>
        <v>0</v>
      </c>
      <c r="G105" s="1">
        <f>VLOOKUP(A105,'ADM Data'!$A$2:$Y$344,23,FALSE)</f>
        <v>0</v>
      </c>
      <c r="H105" s="1">
        <f>VLOOKUP(A105,'ADM Data'!$A$2:$Y$344,24,FALSE)</f>
        <v>0</v>
      </c>
      <c r="I105" s="1">
        <f>VLOOKUP(A105,'ADM Data'!$A$2:$Y$344,25,FALSE)</f>
        <v>0</v>
      </c>
      <c r="J105" s="5">
        <f t="shared" si="9"/>
        <v>0</v>
      </c>
      <c r="K105" s="5">
        <f t="shared" si="10"/>
        <v>0</v>
      </c>
      <c r="L105" s="5">
        <f t="shared" si="11"/>
        <v>0</v>
      </c>
      <c r="M105" s="5">
        <f t="shared" si="12"/>
        <v>0</v>
      </c>
      <c r="N105" s="5">
        <f t="shared" si="13"/>
        <v>0</v>
      </c>
      <c r="O105" s="5">
        <f t="shared" si="14"/>
        <v>0</v>
      </c>
      <c r="P105" s="1">
        <f t="shared" si="15"/>
        <v>0</v>
      </c>
      <c r="Q105" s="5">
        <f t="shared" si="16"/>
        <v>0</v>
      </c>
      <c r="R105" s="5">
        <f t="shared" si="17"/>
        <v>0</v>
      </c>
    </row>
    <row r="106" spans="1:18" x14ac:dyDescent="0.25">
      <c r="A106" t="s">
        <v>301</v>
      </c>
      <c r="B106" t="s">
        <v>302</v>
      </c>
      <c r="C106" t="s">
        <v>93</v>
      </c>
      <c r="D106" s="12" t="s">
        <v>1088</v>
      </c>
      <c r="E106" s="1">
        <f>VLOOKUP(A106,'ADM Data'!$A$2:$Y$344,21,FALSE)</f>
        <v>0</v>
      </c>
      <c r="F106" s="1">
        <f>VLOOKUP(A106,'ADM Data'!$A$2:$Y$344,22,FALSE)</f>
        <v>0</v>
      </c>
      <c r="G106" s="1">
        <f>VLOOKUP(A106,'ADM Data'!$A$2:$Y$344,23,FALSE)</f>
        <v>0</v>
      </c>
      <c r="H106" s="1">
        <f>VLOOKUP(A106,'ADM Data'!$A$2:$Y$344,24,FALSE)</f>
        <v>0</v>
      </c>
      <c r="I106" s="1">
        <f>VLOOKUP(A106,'ADM Data'!$A$2:$Y$344,25,FALSE)</f>
        <v>0</v>
      </c>
      <c r="J106" s="5">
        <f t="shared" si="9"/>
        <v>0</v>
      </c>
      <c r="K106" s="5">
        <f t="shared" si="10"/>
        <v>0</v>
      </c>
      <c r="L106" s="5">
        <f t="shared" si="11"/>
        <v>0</v>
      </c>
      <c r="M106" s="5">
        <f t="shared" si="12"/>
        <v>0</v>
      </c>
      <c r="N106" s="5">
        <f t="shared" si="13"/>
        <v>0</v>
      </c>
      <c r="O106" s="5">
        <f t="shared" si="14"/>
        <v>0</v>
      </c>
      <c r="P106" s="1">
        <f t="shared" si="15"/>
        <v>0</v>
      </c>
      <c r="Q106" s="5">
        <f t="shared" si="16"/>
        <v>0</v>
      </c>
      <c r="R106" s="5">
        <f t="shared" si="17"/>
        <v>0</v>
      </c>
    </row>
    <row r="107" spans="1:18" x14ac:dyDescent="0.25">
      <c r="A107" t="s">
        <v>303</v>
      </c>
      <c r="B107" t="s">
        <v>1906</v>
      </c>
      <c r="C107" t="s">
        <v>93</v>
      </c>
      <c r="D107" s="12" t="s">
        <v>1088</v>
      </c>
      <c r="E107" s="1">
        <f>VLOOKUP(A107,'ADM Data'!$A$2:$Y$344,21,FALSE)</f>
        <v>0</v>
      </c>
      <c r="F107" s="1">
        <f>VLOOKUP(A107,'ADM Data'!$A$2:$Y$344,22,FALSE)</f>
        <v>0</v>
      </c>
      <c r="G107" s="1">
        <f>VLOOKUP(A107,'ADM Data'!$A$2:$Y$344,23,FALSE)</f>
        <v>0</v>
      </c>
      <c r="H107" s="1">
        <f>VLOOKUP(A107,'ADM Data'!$A$2:$Y$344,24,FALSE)</f>
        <v>0</v>
      </c>
      <c r="I107" s="1">
        <f>VLOOKUP(A107,'ADM Data'!$A$2:$Y$344,25,FALSE)</f>
        <v>0</v>
      </c>
      <c r="J107" s="5">
        <f t="shared" si="9"/>
        <v>0</v>
      </c>
      <c r="K107" s="5">
        <f t="shared" si="10"/>
        <v>0</v>
      </c>
      <c r="L107" s="5">
        <f t="shared" si="11"/>
        <v>0</v>
      </c>
      <c r="M107" s="5">
        <f t="shared" si="12"/>
        <v>0</v>
      </c>
      <c r="N107" s="5">
        <f t="shared" si="13"/>
        <v>0</v>
      </c>
      <c r="O107" s="5">
        <f t="shared" si="14"/>
        <v>0</v>
      </c>
      <c r="P107" s="1">
        <f t="shared" si="15"/>
        <v>0</v>
      </c>
      <c r="Q107" s="5">
        <f t="shared" si="16"/>
        <v>0</v>
      </c>
      <c r="R107" s="5">
        <f t="shared" si="17"/>
        <v>0</v>
      </c>
    </row>
    <row r="108" spans="1:18" x14ac:dyDescent="0.25">
      <c r="A108" t="s">
        <v>305</v>
      </c>
      <c r="B108" t="s">
        <v>306</v>
      </c>
      <c r="C108" t="s">
        <v>93</v>
      </c>
      <c r="D108" s="12" t="s">
        <v>1088</v>
      </c>
      <c r="E108" s="1">
        <f>VLOOKUP(A108,'ADM Data'!$A$2:$Y$344,21,FALSE)</f>
        <v>0</v>
      </c>
      <c r="F108" s="1">
        <f>VLOOKUP(A108,'ADM Data'!$A$2:$Y$344,22,FALSE)</f>
        <v>0</v>
      </c>
      <c r="G108" s="1">
        <f>VLOOKUP(A108,'ADM Data'!$A$2:$Y$344,23,FALSE)</f>
        <v>0</v>
      </c>
      <c r="H108" s="1">
        <f>VLOOKUP(A108,'ADM Data'!$A$2:$Y$344,24,FALSE)</f>
        <v>0</v>
      </c>
      <c r="I108" s="1">
        <f>VLOOKUP(A108,'ADM Data'!$A$2:$Y$344,25,FALSE)</f>
        <v>0</v>
      </c>
      <c r="J108" s="5">
        <f t="shared" si="9"/>
        <v>0</v>
      </c>
      <c r="K108" s="5">
        <f t="shared" si="10"/>
        <v>0</v>
      </c>
      <c r="L108" s="5">
        <f t="shared" si="11"/>
        <v>0</v>
      </c>
      <c r="M108" s="5">
        <f t="shared" si="12"/>
        <v>0</v>
      </c>
      <c r="N108" s="5">
        <f t="shared" si="13"/>
        <v>0</v>
      </c>
      <c r="O108" s="5">
        <f t="shared" si="14"/>
        <v>0</v>
      </c>
      <c r="P108" s="1">
        <f t="shared" si="15"/>
        <v>0</v>
      </c>
      <c r="Q108" s="5">
        <f t="shared" si="16"/>
        <v>0</v>
      </c>
      <c r="R108" s="5">
        <f t="shared" si="17"/>
        <v>0</v>
      </c>
    </row>
    <row r="109" spans="1:18" x14ac:dyDescent="0.25">
      <c r="A109" t="s">
        <v>307</v>
      </c>
      <c r="B109" t="s">
        <v>1907</v>
      </c>
      <c r="C109" t="s">
        <v>68</v>
      </c>
      <c r="D109" s="12" t="s">
        <v>1088</v>
      </c>
      <c r="E109" s="1">
        <f>VLOOKUP(A109,'ADM Data'!$A$2:$Y$344,21,FALSE)</f>
        <v>0</v>
      </c>
      <c r="F109" s="1">
        <f>VLOOKUP(A109,'ADM Data'!$A$2:$Y$344,22,FALSE)</f>
        <v>0</v>
      </c>
      <c r="G109" s="1">
        <f>VLOOKUP(A109,'ADM Data'!$A$2:$Y$344,23,FALSE)</f>
        <v>0</v>
      </c>
      <c r="H109" s="1">
        <f>VLOOKUP(A109,'ADM Data'!$A$2:$Y$344,24,FALSE)</f>
        <v>0</v>
      </c>
      <c r="I109" s="1">
        <f>VLOOKUP(A109,'ADM Data'!$A$2:$Y$344,25,FALSE)</f>
        <v>0</v>
      </c>
      <c r="J109" s="5">
        <f t="shared" si="9"/>
        <v>0</v>
      </c>
      <c r="K109" s="5">
        <f t="shared" si="10"/>
        <v>0</v>
      </c>
      <c r="L109" s="5">
        <f t="shared" si="11"/>
        <v>0</v>
      </c>
      <c r="M109" s="5">
        <f t="shared" si="12"/>
        <v>0</v>
      </c>
      <c r="N109" s="5">
        <f t="shared" si="13"/>
        <v>0</v>
      </c>
      <c r="O109" s="5">
        <f t="shared" si="14"/>
        <v>0</v>
      </c>
      <c r="P109" s="1">
        <f t="shared" si="15"/>
        <v>0</v>
      </c>
      <c r="Q109" s="5">
        <f t="shared" si="16"/>
        <v>0</v>
      </c>
      <c r="R109" s="5">
        <f t="shared" si="17"/>
        <v>0</v>
      </c>
    </row>
    <row r="110" spans="1:18" x14ac:dyDescent="0.25">
      <c r="A110" t="s">
        <v>309</v>
      </c>
      <c r="B110" t="s">
        <v>1908</v>
      </c>
      <c r="C110" t="s">
        <v>80</v>
      </c>
      <c r="D110" s="12" t="s">
        <v>1088</v>
      </c>
      <c r="E110" s="1">
        <f>VLOOKUP(A110,'ADM Data'!$A$2:$Y$344,21,FALSE)</f>
        <v>0</v>
      </c>
      <c r="F110" s="1">
        <f>VLOOKUP(A110,'ADM Data'!$A$2:$Y$344,22,FALSE)</f>
        <v>0</v>
      </c>
      <c r="G110" s="1">
        <f>VLOOKUP(A110,'ADM Data'!$A$2:$Y$344,23,FALSE)</f>
        <v>0</v>
      </c>
      <c r="H110" s="1">
        <f>VLOOKUP(A110,'ADM Data'!$A$2:$Y$344,24,FALSE)</f>
        <v>0</v>
      </c>
      <c r="I110" s="1">
        <f>VLOOKUP(A110,'ADM Data'!$A$2:$Y$344,25,FALSE)</f>
        <v>0</v>
      </c>
      <c r="J110" s="5">
        <f t="shared" si="9"/>
        <v>0</v>
      </c>
      <c r="K110" s="5">
        <f t="shared" si="10"/>
        <v>0</v>
      </c>
      <c r="L110" s="5">
        <f t="shared" si="11"/>
        <v>0</v>
      </c>
      <c r="M110" s="5">
        <f t="shared" si="12"/>
        <v>0</v>
      </c>
      <c r="N110" s="5">
        <f t="shared" si="13"/>
        <v>0</v>
      </c>
      <c r="O110" s="5">
        <f t="shared" si="14"/>
        <v>0</v>
      </c>
      <c r="P110" s="1">
        <f t="shared" si="15"/>
        <v>0</v>
      </c>
      <c r="Q110" s="5">
        <f t="shared" si="16"/>
        <v>0</v>
      </c>
      <c r="R110" s="5">
        <f t="shared" si="17"/>
        <v>0</v>
      </c>
    </row>
    <row r="111" spans="1:18" x14ac:dyDescent="0.25">
      <c r="A111" t="s">
        <v>311</v>
      </c>
      <c r="B111" t="s">
        <v>312</v>
      </c>
      <c r="C111" t="s">
        <v>313</v>
      </c>
      <c r="D111" s="12" t="s">
        <v>1088</v>
      </c>
      <c r="E111" s="1">
        <f>VLOOKUP(A111,'ADM Data'!$A$2:$Y$344,21,FALSE)</f>
        <v>0</v>
      </c>
      <c r="F111" s="1">
        <f>VLOOKUP(A111,'ADM Data'!$A$2:$Y$344,22,FALSE)</f>
        <v>0</v>
      </c>
      <c r="G111" s="1">
        <f>VLOOKUP(A111,'ADM Data'!$A$2:$Y$344,23,FALSE)</f>
        <v>0</v>
      </c>
      <c r="H111" s="1">
        <f>VLOOKUP(A111,'ADM Data'!$A$2:$Y$344,24,FALSE)</f>
        <v>0</v>
      </c>
      <c r="I111" s="1">
        <f>VLOOKUP(A111,'ADM Data'!$A$2:$Y$344,25,FALSE)</f>
        <v>0</v>
      </c>
      <c r="J111" s="5">
        <f t="shared" si="9"/>
        <v>0</v>
      </c>
      <c r="K111" s="5">
        <f t="shared" si="10"/>
        <v>0</v>
      </c>
      <c r="L111" s="5">
        <f t="shared" si="11"/>
        <v>0</v>
      </c>
      <c r="M111" s="5">
        <f t="shared" si="12"/>
        <v>0</v>
      </c>
      <c r="N111" s="5">
        <f t="shared" si="13"/>
        <v>0</v>
      </c>
      <c r="O111" s="5">
        <f t="shared" si="14"/>
        <v>0</v>
      </c>
      <c r="P111" s="1">
        <f t="shared" si="15"/>
        <v>0</v>
      </c>
      <c r="Q111" s="5">
        <f t="shared" si="16"/>
        <v>0</v>
      </c>
      <c r="R111" s="5">
        <f t="shared" si="17"/>
        <v>0</v>
      </c>
    </row>
    <row r="112" spans="1:18" x14ac:dyDescent="0.25">
      <c r="A112" t="s">
        <v>314</v>
      </c>
      <c r="B112" t="s">
        <v>1909</v>
      </c>
      <c r="C112" t="s">
        <v>98</v>
      </c>
      <c r="D112" s="12" t="s">
        <v>1088</v>
      </c>
      <c r="E112" s="1">
        <f>VLOOKUP(A112,'ADM Data'!$A$2:$Y$344,21,FALSE)</f>
        <v>0</v>
      </c>
      <c r="F112" s="1">
        <f>VLOOKUP(A112,'ADM Data'!$A$2:$Y$344,22,FALSE)</f>
        <v>0</v>
      </c>
      <c r="G112" s="1">
        <f>VLOOKUP(A112,'ADM Data'!$A$2:$Y$344,23,FALSE)</f>
        <v>0</v>
      </c>
      <c r="H112" s="1">
        <f>VLOOKUP(A112,'ADM Data'!$A$2:$Y$344,24,FALSE)</f>
        <v>0</v>
      </c>
      <c r="I112" s="1">
        <f>VLOOKUP(A112,'ADM Data'!$A$2:$Y$344,25,FALSE)</f>
        <v>0</v>
      </c>
      <c r="J112" s="5">
        <f t="shared" si="9"/>
        <v>0</v>
      </c>
      <c r="K112" s="5">
        <f t="shared" si="10"/>
        <v>0</v>
      </c>
      <c r="L112" s="5">
        <f t="shared" si="11"/>
        <v>0</v>
      </c>
      <c r="M112" s="5">
        <f t="shared" si="12"/>
        <v>0</v>
      </c>
      <c r="N112" s="5">
        <f t="shared" si="13"/>
        <v>0</v>
      </c>
      <c r="O112" s="5">
        <f t="shared" si="14"/>
        <v>0</v>
      </c>
      <c r="P112" s="1">
        <f t="shared" si="15"/>
        <v>0</v>
      </c>
      <c r="Q112" s="5">
        <f t="shared" si="16"/>
        <v>0</v>
      </c>
      <c r="R112" s="5">
        <f t="shared" si="17"/>
        <v>0</v>
      </c>
    </row>
    <row r="113" spans="1:18" x14ac:dyDescent="0.25">
      <c r="A113" t="s">
        <v>316</v>
      </c>
      <c r="B113" t="s">
        <v>317</v>
      </c>
      <c r="C113" t="s">
        <v>80</v>
      </c>
      <c r="D113" s="12" t="s">
        <v>1088</v>
      </c>
      <c r="E113" s="1">
        <f>VLOOKUP(A113,'ADM Data'!$A$2:$Y$344,21,FALSE)</f>
        <v>0</v>
      </c>
      <c r="F113" s="1">
        <f>VLOOKUP(A113,'ADM Data'!$A$2:$Y$344,22,FALSE)</f>
        <v>0</v>
      </c>
      <c r="G113" s="1">
        <f>VLOOKUP(A113,'ADM Data'!$A$2:$Y$344,23,FALSE)</f>
        <v>0</v>
      </c>
      <c r="H113" s="1">
        <f>VLOOKUP(A113,'ADM Data'!$A$2:$Y$344,24,FALSE)</f>
        <v>0</v>
      </c>
      <c r="I113" s="1">
        <f>VLOOKUP(A113,'ADM Data'!$A$2:$Y$344,25,FALSE)</f>
        <v>0</v>
      </c>
      <c r="J113" s="5">
        <f t="shared" si="9"/>
        <v>0</v>
      </c>
      <c r="K113" s="5">
        <f t="shared" si="10"/>
        <v>0</v>
      </c>
      <c r="L113" s="5">
        <f t="shared" si="11"/>
        <v>0</v>
      </c>
      <c r="M113" s="5">
        <f t="shared" si="12"/>
        <v>0</v>
      </c>
      <c r="N113" s="5">
        <f t="shared" si="13"/>
        <v>0</v>
      </c>
      <c r="O113" s="5">
        <f t="shared" si="14"/>
        <v>0</v>
      </c>
      <c r="P113" s="1">
        <f t="shared" si="15"/>
        <v>0</v>
      </c>
      <c r="Q113" s="5">
        <f t="shared" si="16"/>
        <v>0</v>
      </c>
      <c r="R113" s="5">
        <f t="shared" si="17"/>
        <v>0</v>
      </c>
    </row>
    <row r="114" spans="1:18" x14ac:dyDescent="0.25">
      <c r="A114" t="s">
        <v>318</v>
      </c>
      <c r="B114" t="s">
        <v>1910</v>
      </c>
      <c r="C114" t="s">
        <v>93</v>
      </c>
      <c r="D114" s="12" t="s">
        <v>1088</v>
      </c>
      <c r="E114" s="1">
        <f>VLOOKUP(A114,'ADM Data'!$A$2:$Y$344,21,FALSE)</f>
        <v>0</v>
      </c>
      <c r="F114" s="1">
        <f>VLOOKUP(A114,'ADM Data'!$A$2:$Y$344,22,FALSE)</f>
        <v>0</v>
      </c>
      <c r="G114" s="1">
        <f>VLOOKUP(A114,'ADM Data'!$A$2:$Y$344,23,FALSE)</f>
        <v>8.6813350000000007</v>
      </c>
      <c r="H114" s="1">
        <f>VLOOKUP(A114,'ADM Data'!$A$2:$Y$344,24,FALSE)</f>
        <v>0</v>
      </c>
      <c r="I114" s="1">
        <f>VLOOKUP(A114,'ADM Data'!$A$2:$Y$344,25,FALSE)</f>
        <v>0</v>
      </c>
      <c r="J114" s="5">
        <f t="shared" si="9"/>
        <v>0</v>
      </c>
      <c r="K114" s="5">
        <f t="shared" si="10"/>
        <v>0</v>
      </c>
      <c r="L114" s="5">
        <f t="shared" si="11"/>
        <v>18429.610828871584</v>
      </c>
      <c r="M114" s="5">
        <f t="shared" si="12"/>
        <v>0</v>
      </c>
      <c r="N114" s="5">
        <f t="shared" si="13"/>
        <v>0</v>
      </c>
      <c r="O114" s="5">
        <f t="shared" si="14"/>
        <v>18429.610828871584</v>
      </c>
      <c r="P114" s="1">
        <f t="shared" si="15"/>
        <v>8.6813350000000007</v>
      </c>
      <c r="Q114" s="5">
        <f t="shared" si="16"/>
        <v>2515.4622022693802</v>
      </c>
      <c r="R114" s="5">
        <f t="shared" si="17"/>
        <v>20945.073031140964</v>
      </c>
    </row>
    <row r="115" spans="1:18" x14ac:dyDescent="0.25">
      <c r="A115" t="s">
        <v>320</v>
      </c>
      <c r="B115" t="s">
        <v>1911</v>
      </c>
      <c r="C115" t="s">
        <v>93</v>
      </c>
      <c r="D115" s="12" t="s">
        <v>1088</v>
      </c>
      <c r="E115" s="1">
        <f>VLOOKUP(A115,'ADM Data'!$A$2:$Y$344,21,FALSE)</f>
        <v>0</v>
      </c>
      <c r="F115" s="1">
        <f>VLOOKUP(A115,'ADM Data'!$A$2:$Y$344,22,FALSE)</f>
        <v>0</v>
      </c>
      <c r="G115" s="1">
        <f>VLOOKUP(A115,'ADM Data'!$A$2:$Y$344,23,FALSE)</f>
        <v>0</v>
      </c>
      <c r="H115" s="1">
        <f>VLOOKUP(A115,'ADM Data'!$A$2:$Y$344,24,FALSE)</f>
        <v>0</v>
      </c>
      <c r="I115" s="1">
        <f>VLOOKUP(A115,'ADM Data'!$A$2:$Y$344,25,FALSE)</f>
        <v>0</v>
      </c>
      <c r="J115" s="5">
        <f t="shared" si="9"/>
        <v>0</v>
      </c>
      <c r="K115" s="5">
        <f t="shared" si="10"/>
        <v>0</v>
      </c>
      <c r="L115" s="5">
        <f t="shared" si="11"/>
        <v>0</v>
      </c>
      <c r="M115" s="5">
        <f t="shared" si="12"/>
        <v>0</v>
      </c>
      <c r="N115" s="5">
        <f t="shared" si="13"/>
        <v>0</v>
      </c>
      <c r="O115" s="5">
        <f t="shared" si="14"/>
        <v>0</v>
      </c>
      <c r="P115" s="1">
        <f t="shared" si="15"/>
        <v>0</v>
      </c>
      <c r="Q115" s="5">
        <f t="shared" si="16"/>
        <v>0</v>
      </c>
      <c r="R115" s="5">
        <f t="shared" si="17"/>
        <v>0</v>
      </c>
    </row>
    <row r="116" spans="1:18" x14ac:dyDescent="0.25">
      <c r="A116" t="s">
        <v>322</v>
      </c>
      <c r="B116" t="s">
        <v>323</v>
      </c>
      <c r="C116" t="s">
        <v>72</v>
      </c>
      <c r="D116" s="12" t="s">
        <v>2051</v>
      </c>
      <c r="E116" s="1">
        <f>VLOOKUP(A116,'ADM Data'!$A$2:$Y$344,21,FALSE)</f>
        <v>150.33006700000001</v>
      </c>
      <c r="F116" s="1">
        <f>VLOOKUP(A116,'ADM Data'!$A$2:$Y$344,22,FALSE)</f>
        <v>0</v>
      </c>
      <c r="G116" s="1">
        <f>VLOOKUP(A116,'ADM Data'!$A$2:$Y$344,23,FALSE)</f>
        <v>0</v>
      </c>
      <c r="H116" s="1">
        <f>VLOOKUP(A116,'ADM Data'!$A$2:$Y$344,24,FALSE)</f>
        <v>164.31550300000001</v>
      </c>
      <c r="I116" s="1">
        <f>VLOOKUP(A116,'ADM Data'!$A$2:$Y$344,25,FALSE)</f>
        <v>0</v>
      </c>
      <c r="J116" s="5">
        <f t="shared" si="9"/>
        <v>923034.31729923456</v>
      </c>
      <c r="K116" s="5">
        <f t="shared" si="10"/>
        <v>0</v>
      </c>
      <c r="L116" s="5">
        <f t="shared" si="11"/>
        <v>0</v>
      </c>
      <c r="M116" s="5">
        <f t="shared" si="12"/>
        <v>296355.90185486543</v>
      </c>
      <c r="N116" s="5">
        <f t="shared" si="13"/>
        <v>0</v>
      </c>
      <c r="O116" s="5">
        <f t="shared" si="14"/>
        <v>1219390.2191540999</v>
      </c>
      <c r="P116" s="1">
        <f t="shared" si="15"/>
        <v>314.64557000000002</v>
      </c>
      <c r="Q116" s="5">
        <f t="shared" si="16"/>
        <v>91170.198874539972</v>
      </c>
      <c r="R116" s="5">
        <f t="shared" si="17"/>
        <v>1310560.4180286399</v>
      </c>
    </row>
    <row r="117" spans="1:18" x14ac:dyDescent="0.25">
      <c r="A117" t="s">
        <v>326</v>
      </c>
      <c r="B117" t="s">
        <v>1912</v>
      </c>
      <c r="C117" t="s">
        <v>328</v>
      </c>
      <c r="D117" s="12" t="s">
        <v>1088</v>
      </c>
      <c r="E117" s="1">
        <f>VLOOKUP(A117,'ADM Data'!$A$2:$Y$344,21,FALSE)</f>
        <v>0</v>
      </c>
      <c r="F117" s="1">
        <f>VLOOKUP(A117,'ADM Data'!$A$2:$Y$344,22,FALSE)</f>
        <v>0</v>
      </c>
      <c r="G117" s="1">
        <f>VLOOKUP(A117,'ADM Data'!$A$2:$Y$344,23,FALSE)</f>
        <v>0</v>
      </c>
      <c r="H117" s="1">
        <f>VLOOKUP(A117,'ADM Data'!$A$2:$Y$344,24,FALSE)</f>
        <v>0</v>
      </c>
      <c r="I117" s="1">
        <f>VLOOKUP(A117,'ADM Data'!$A$2:$Y$344,25,FALSE)</f>
        <v>0</v>
      </c>
      <c r="J117" s="5">
        <f t="shared" si="9"/>
        <v>0</v>
      </c>
      <c r="K117" s="5">
        <f t="shared" si="10"/>
        <v>0</v>
      </c>
      <c r="L117" s="5">
        <f t="shared" si="11"/>
        <v>0</v>
      </c>
      <c r="M117" s="5">
        <f t="shared" si="12"/>
        <v>0</v>
      </c>
      <c r="N117" s="5">
        <f t="shared" si="13"/>
        <v>0</v>
      </c>
      <c r="O117" s="5">
        <f t="shared" si="14"/>
        <v>0</v>
      </c>
      <c r="P117" s="1">
        <f t="shared" si="15"/>
        <v>0</v>
      </c>
      <c r="Q117" s="5">
        <f t="shared" si="16"/>
        <v>0</v>
      </c>
      <c r="R117" s="5">
        <f t="shared" si="17"/>
        <v>0</v>
      </c>
    </row>
    <row r="118" spans="1:18" x14ac:dyDescent="0.25">
      <c r="A118" t="s">
        <v>329</v>
      </c>
      <c r="B118" t="s">
        <v>330</v>
      </c>
      <c r="C118" t="s">
        <v>125</v>
      </c>
      <c r="D118" s="12" t="s">
        <v>1088</v>
      </c>
      <c r="E118" s="1">
        <f>VLOOKUP(A118,'ADM Data'!$A$2:$Y$344,21,FALSE)</f>
        <v>35.930418000000003</v>
      </c>
      <c r="F118" s="1">
        <f>VLOOKUP(A118,'ADM Data'!$A$2:$Y$344,22,FALSE)</f>
        <v>0</v>
      </c>
      <c r="G118" s="1">
        <f>VLOOKUP(A118,'ADM Data'!$A$2:$Y$344,23,FALSE)</f>
        <v>0</v>
      </c>
      <c r="H118" s="1">
        <f>VLOOKUP(A118,'ADM Data'!$A$2:$Y$344,24,FALSE)</f>
        <v>0</v>
      </c>
      <c r="I118" s="1">
        <f>VLOOKUP(A118,'ADM Data'!$A$2:$Y$344,25,FALSE)</f>
        <v>0</v>
      </c>
      <c r="J118" s="5">
        <f t="shared" si="9"/>
        <v>220614.60831322672</v>
      </c>
      <c r="K118" s="5">
        <f t="shared" si="10"/>
        <v>0</v>
      </c>
      <c r="L118" s="5">
        <f t="shared" si="11"/>
        <v>0</v>
      </c>
      <c r="M118" s="5">
        <f t="shared" si="12"/>
        <v>0</v>
      </c>
      <c r="N118" s="5">
        <f t="shared" si="13"/>
        <v>0</v>
      </c>
      <c r="O118" s="5">
        <f t="shared" si="14"/>
        <v>220614.60831322672</v>
      </c>
      <c r="P118" s="1">
        <f t="shared" si="15"/>
        <v>35.930418000000003</v>
      </c>
      <c r="Q118" s="5">
        <f t="shared" si="16"/>
        <v>10411.026459725304</v>
      </c>
      <c r="R118" s="5">
        <f t="shared" si="17"/>
        <v>231025.63477295203</v>
      </c>
    </row>
    <row r="119" spans="1:18" x14ac:dyDescent="0.25">
      <c r="A119" t="s">
        <v>331</v>
      </c>
      <c r="B119" t="s">
        <v>1913</v>
      </c>
      <c r="C119" t="s">
        <v>72</v>
      </c>
      <c r="D119" s="12" t="s">
        <v>1088</v>
      </c>
      <c r="E119" s="1">
        <f>VLOOKUP(A119,'ADM Data'!$A$2:$Y$344,21,FALSE)</f>
        <v>0</v>
      </c>
      <c r="F119" s="1">
        <f>VLOOKUP(A119,'ADM Data'!$A$2:$Y$344,22,FALSE)</f>
        <v>0</v>
      </c>
      <c r="G119" s="1">
        <f>VLOOKUP(A119,'ADM Data'!$A$2:$Y$344,23,FALSE)</f>
        <v>0</v>
      </c>
      <c r="H119" s="1">
        <f>VLOOKUP(A119,'ADM Data'!$A$2:$Y$344,24,FALSE)</f>
        <v>0</v>
      </c>
      <c r="I119" s="1">
        <f>VLOOKUP(A119,'ADM Data'!$A$2:$Y$344,25,FALSE)</f>
        <v>0</v>
      </c>
      <c r="J119" s="5">
        <f t="shared" si="9"/>
        <v>0</v>
      </c>
      <c r="K119" s="5">
        <f t="shared" si="10"/>
        <v>0</v>
      </c>
      <c r="L119" s="5">
        <f t="shared" si="11"/>
        <v>0</v>
      </c>
      <c r="M119" s="5">
        <f t="shared" si="12"/>
        <v>0</v>
      </c>
      <c r="N119" s="5">
        <f t="shared" si="13"/>
        <v>0</v>
      </c>
      <c r="O119" s="5">
        <f t="shared" si="14"/>
        <v>0</v>
      </c>
      <c r="P119" s="1">
        <f t="shared" si="15"/>
        <v>0</v>
      </c>
      <c r="Q119" s="5">
        <f t="shared" si="16"/>
        <v>0</v>
      </c>
      <c r="R119" s="5">
        <f t="shared" si="17"/>
        <v>0</v>
      </c>
    </row>
    <row r="120" spans="1:18" x14ac:dyDescent="0.25">
      <c r="A120" t="s">
        <v>333</v>
      </c>
      <c r="B120" t="s">
        <v>1914</v>
      </c>
      <c r="C120" t="s">
        <v>80</v>
      </c>
      <c r="D120" s="12" t="s">
        <v>1088</v>
      </c>
      <c r="E120" s="1">
        <f>VLOOKUP(A120,'ADM Data'!$A$2:$Y$344,21,FALSE)</f>
        <v>0</v>
      </c>
      <c r="F120" s="1">
        <f>VLOOKUP(A120,'ADM Data'!$A$2:$Y$344,22,FALSE)</f>
        <v>0</v>
      </c>
      <c r="G120" s="1">
        <f>VLOOKUP(A120,'ADM Data'!$A$2:$Y$344,23,FALSE)</f>
        <v>0</v>
      </c>
      <c r="H120" s="1">
        <f>VLOOKUP(A120,'ADM Data'!$A$2:$Y$344,24,FALSE)</f>
        <v>0</v>
      </c>
      <c r="I120" s="1">
        <f>VLOOKUP(A120,'ADM Data'!$A$2:$Y$344,25,FALSE)</f>
        <v>0</v>
      </c>
      <c r="J120" s="5">
        <f t="shared" si="9"/>
        <v>0</v>
      </c>
      <c r="K120" s="5">
        <f t="shared" si="10"/>
        <v>0</v>
      </c>
      <c r="L120" s="5">
        <f t="shared" si="11"/>
        <v>0</v>
      </c>
      <c r="M120" s="5">
        <f t="shared" si="12"/>
        <v>0</v>
      </c>
      <c r="N120" s="5">
        <f t="shared" si="13"/>
        <v>0</v>
      </c>
      <c r="O120" s="5">
        <f t="shared" si="14"/>
        <v>0</v>
      </c>
      <c r="P120" s="1">
        <f t="shared" si="15"/>
        <v>0</v>
      </c>
      <c r="Q120" s="5">
        <f t="shared" si="16"/>
        <v>0</v>
      </c>
      <c r="R120" s="5">
        <f t="shared" si="17"/>
        <v>0</v>
      </c>
    </row>
    <row r="121" spans="1:18" x14ac:dyDescent="0.25">
      <c r="A121" t="s">
        <v>335</v>
      </c>
      <c r="B121" t="s">
        <v>336</v>
      </c>
      <c r="C121" t="s">
        <v>98</v>
      </c>
      <c r="D121" s="12" t="s">
        <v>1088</v>
      </c>
      <c r="E121" s="1">
        <f>VLOOKUP(A121,'ADM Data'!$A$2:$Y$344,21,FALSE)</f>
        <v>0</v>
      </c>
      <c r="F121" s="1">
        <f>VLOOKUP(A121,'ADM Data'!$A$2:$Y$344,22,FALSE)</f>
        <v>0</v>
      </c>
      <c r="G121" s="1">
        <f>VLOOKUP(A121,'ADM Data'!$A$2:$Y$344,23,FALSE)</f>
        <v>0</v>
      </c>
      <c r="H121" s="1">
        <f>VLOOKUP(A121,'ADM Data'!$A$2:$Y$344,24,FALSE)</f>
        <v>0</v>
      </c>
      <c r="I121" s="1">
        <f>VLOOKUP(A121,'ADM Data'!$A$2:$Y$344,25,FALSE)</f>
        <v>0</v>
      </c>
      <c r="J121" s="5">
        <f t="shared" si="9"/>
        <v>0</v>
      </c>
      <c r="K121" s="5">
        <f t="shared" si="10"/>
        <v>0</v>
      </c>
      <c r="L121" s="5">
        <f t="shared" si="11"/>
        <v>0</v>
      </c>
      <c r="M121" s="5">
        <f t="shared" si="12"/>
        <v>0</v>
      </c>
      <c r="N121" s="5">
        <f t="shared" si="13"/>
        <v>0</v>
      </c>
      <c r="O121" s="5">
        <f t="shared" si="14"/>
        <v>0</v>
      </c>
      <c r="P121" s="1">
        <f t="shared" si="15"/>
        <v>0</v>
      </c>
      <c r="Q121" s="5">
        <f t="shared" si="16"/>
        <v>0</v>
      </c>
      <c r="R121" s="5">
        <f t="shared" si="17"/>
        <v>0</v>
      </c>
    </row>
    <row r="122" spans="1:18" x14ac:dyDescent="0.25">
      <c r="A122" t="s">
        <v>337</v>
      </c>
      <c r="B122" t="s">
        <v>1915</v>
      </c>
      <c r="C122" t="s">
        <v>230</v>
      </c>
      <c r="D122" s="12" t="s">
        <v>1088</v>
      </c>
      <c r="E122" s="1">
        <f>VLOOKUP(A122,'ADM Data'!$A$2:$Y$344,21,FALSE)</f>
        <v>0</v>
      </c>
      <c r="F122" s="1">
        <f>VLOOKUP(A122,'ADM Data'!$A$2:$Y$344,22,FALSE)</f>
        <v>0</v>
      </c>
      <c r="G122" s="1">
        <f>VLOOKUP(A122,'ADM Data'!$A$2:$Y$344,23,FALSE)</f>
        <v>0</v>
      </c>
      <c r="H122" s="1">
        <f>VLOOKUP(A122,'ADM Data'!$A$2:$Y$344,24,FALSE)</f>
        <v>0</v>
      </c>
      <c r="I122" s="1">
        <f>VLOOKUP(A122,'ADM Data'!$A$2:$Y$344,25,FALSE)</f>
        <v>0</v>
      </c>
      <c r="J122" s="5">
        <f t="shared" si="9"/>
        <v>0</v>
      </c>
      <c r="K122" s="5">
        <f t="shared" si="10"/>
        <v>0</v>
      </c>
      <c r="L122" s="5">
        <f t="shared" si="11"/>
        <v>0</v>
      </c>
      <c r="M122" s="5">
        <f t="shared" si="12"/>
        <v>0</v>
      </c>
      <c r="N122" s="5">
        <f t="shared" si="13"/>
        <v>0</v>
      </c>
      <c r="O122" s="5">
        <f t="shared" si="14"/>
        <v>0</v>
      </c>
      <c r="P122" s="1">
        <f t="shared" si="15"/>
        <v>0</v>
      </c>
      <c r="Q122" s="5">
        <f t="shared" si="16"/>
        <v>0</v>
      </c>
      <c r="R122" s="5">
        <f t="shared" si="17"/>
        <v>0</v>
      </c>
    </row>
    <row r="123" spans="1:18" x14ac:dyDescent="0.25">
      <c r="A123" t="s">
        <v>339</v>
      </c>
      <c r="B123" t="s">
        <v>1916</v>
      </c>
      <c r="C123" t="s">
        <v>93</v>
      </c>
      <c r="D123" s="12" t="s">
        <v>1088</v>
      </c>
      <c r="E123" s="1">
        <f>VLOOKUP(A123,'ADM Data'!$A$2:$Y$344,21,FALSE)</f>
        <v>0</v>
      </c>
      <c r="F123" s="1">
        <f>VLOOKUP(A123,'ADM Data'!$A$2:$Y$344,22,FALSE)</f>
        <v>0</v>
      </c>
      <c r="G123" s="1">
        <f>VLOOKUP(A123,'ADM Data'!$A$2:$Y$344,23,FALSE)</f>
        <v>0</v>
      </c>
      <c r="H123" s="1">
        <f>VLOOKUP(A123,'ADM Data'!$A$2:$Y$344,24,FALSE)</f>
        <v>0</v>
      </c>
      <c r="I123" s="1">
        <f>VLOOKUP(A123,'ADM Data'!$A$2:$Y$344,25,FALSE)</f>
        <v>0</v>
      </c>
      <c r="J123" s="5">
        <f t="shared" si="9"/>
        <v>0</v>
      </c>
      <c r="K123" s="5">
        <f t="shared" si="10"/>
        <v>0</v>
      </c>
      <c r="L123" s="5">
        <f t="shared" si="11"/>
        <v>0</v>
      </c>
      <c r="M123" s="5">
        <f t="shared" si="12"/>
        <v>0</v>
      </c>
      <c r="N123" s="5">
        <f t="shared" si="13"/>
        <v>0</v>
      </c>
      <c r="O123" s="5">
        <f t="shared" si="14"/>
        <v>0</v>
      </c>
      <c r="P123" s="1">
        <f t="shared" si="15"/>
        <v>0</v>
      </c>
      <c r="Q123" s="5">
        <f t="shared" si="16"/>
        <v>0</v>
      </c>
      <c r="R123" s="5">
        <f t="shared" si="17"/>
        <v>0</v>
      </c>
    </row>
    <row r="124" spans="1:18" x14ac:dyDescent="0.25">
      <c r="A124" t="s">
        <v>341</v>
      </c>
      <c r="B124" t="s">
        <v>1917</v>
      </c>
      <c r="C124" t="s">
        <v>72</v>
      </c>
      <c r="D124" s="12" t="s">
        <v>1088</v>
      </c>
      <c r="E124" s="1">
        <f>VLOOKUP(A124,'ADM Data'!$A$2:$Y$344,21,FALSE)</f>
        <v>0</v>
      </c>
      <c r="F124" s="1">
        <f>VLOOKUP(A124,'ADM Data'!$A$2:$Y$344,22,FALSE)</f>
        <v>0</v>
      </c>
      <c r="G124" s="1">
        <f>VLOOKUP(A124,'ADM Data'!$A$2:$Y$344,23,FALSE)</f>
        <v>0</v>
      </c>
      <c r="H124" s="1">
        <f>VLOOKUP(A124,'ADM Data'!$A$2:$Y$344,24,FALSE)</f>
        <v>0</v>
      </c>
      <c r="I124" s="1">
        <f>VLOOKUP(A124,'ADM Data'!$A$2:$Y$344,25,FALSE)</f>
        <v>0</v>
      </c>
      <c r="J124" s="5">
        <f t="shared" si="9"/>
        <v>0</v>
      </c>
      <c r="K124" s="5">
        <f t="shared" si="10"/>
        <v>0</v>
      </c>
      <c r="L124" s="5">
        <f t="shared" si="11"/>
        <v>0</v>
      </c>
      <c r="M124" s="5">
        <f t="shared" si="12"/>
        <v>0</v>
      </c>
      <c r="N124" s="5">
        <f t="shared" si="13"/>
        <v>0</v>
      </c>
      <c r="O124" s="5">
        <f t="shared" si="14"/>
        <v>0</v>
      </c>
      <c r="P124" s="1">
        <f t="shared" si="15"/>
        <v>0</v>
      </c>
      <c r="Q124" s="5">
        <f t="shared" si="16"/>
        <v>0</v>
      </c>
      <c r="R124" s="5">
        <f t="shared" si="17"/>
        <v>0</v>
      </c>
    </row>
    <row r="125" spans="1:18" x14ac:dyDescent="0.25">
      <c r="A125" t="s">
        <v>342</v>
      </c>
      <c r="B125" t="s">
        <v>1918</v>
      </c>
      <c r="C125" t="s">
        <v>108</v>
      </c>
      <c r="D125" s="12" t="s">
        <v>1088</v>
      </c>
      <c r="E125" s="1">
        <f>VLOOKUP(A125,'ADM Data'!$A$2:$Y$344,21,FALSE)</f>
        <v>7.3460739999999998</v>
      </c>
      <c r="F125" s="1">
        <f>VLOOKUP(A125,'ADM Data'!$A$2:$Y$344,22,FALSE)</f>
        <v>0</v>
      </c>
      <c r="G125" s="1">
        <f>VLOOKUP(A125,'ADM Data'!$A$2:$Y$344,23,FALSE)</f>
        <v>0</v>
      </c>
      <c r="H125" s="1">
        <f>VLOOKUP(A125,'ADM Data'!$A$2:$Y$344,24,FALSE)</f>
        <v>0</v>
      </c>
      <c r="I125" s="1">
        <f>VLOOKUP(A125,'ADM Data'!$A$2:$Y$344,25,FALSE)</f>
        <v>0</v>
      </c>
      <c r="J125" s="5">
        <f t="shared" si="9"/>
        <v>45105.270919753246</v>
      </c>
      <c r="K125" s="5">
        <f t="shared" si="10"/>
        <v>0</v>
      </c>
      <c r="L125" s="5">
        <f t="shared" si="11"/>
        <v>0</v>
      </c>
      <c r="M125" s="5">
        <f t="shared" si="12"/>
        <v>0</v>
      </c>
      <c r="N125" s="5">
        <f t="shared" si="13"/>
        <v>0</v>
      </c>
      <c r="O125" s="5">
        <f t="shared" si="14"/>
        <v>45105.270919753246</v>
      </c>
      <c r="P125" s="1">
        <f t="shared" si="15"/>
        <v>7.3460739999999998</v>
      </c>
      <c r="Q125" s="5">
        <f t="shared" si="16"/>
        <v>2128.5633467748721</v>
      </c>
      <c r="R125" s="5">
        <f t="shared" si="17"/>
        <v>47233.834266528116</v>
      </c>
    </row>
    <row r="126" spans="1:18" x14ac:dyDescent="0.25">
      <c r="A126" t="s">
        <v>344</v>
      </c>
      <c r="B126" t="s">
        <v>345</v>
      </c>
      <c r="C126" t="s">
        <v>93</v>
      </c>
      <c r="D126" s="12" t="s">
        <v>1088</v>
      </c>
      <c r="E126" s="1">
        <f>VLOOKUP(A126,'ADM Data'!$A$2:$Y$344,21,FALSE)</f>
        <v>2.493986</v>
      </c>
      <c r="F126" s="1">
        <f>VLOOKUP(A126,'ADM Data'!$A$2:$Y$344,22,FALSE)</f>
        <v>2.2168899999999998</v>
      </c>
      <c r="G126" s="1">
        <f>VLOOKUP(A126,'ADM Data'!$A$2:$Y$344,23,FALSE)</f>
        <v>0</v>
      </c>
      <c r="H126" s="1">
        <f>VLOOKUP(A126,'ADM Data'!$A$2:$Y$344,24,FALSE)</f>
        <v>0</v>
      </c>
      <c r="I126" s="1">
        <f>VLOOKUP(A126,'ADM Data'!$A$2:$Y$344,25,FALSE)</f>
        <v>0</v>
      </c>
      <c r="J126" s="5">
        <f t="shared" si="9"/>
        <v>15313.201881722362</v>
      </c>
      <c r="K126" s="5">
        <f t="shared" si="10"/>
        <v>12901.7314115729</v>
      </c>
      <c r="L126" s="5">
        <f t="shared" si="11"/>
        <v>0</v>
      </c>
      <c r="M126" s="5">
        <f t="shared" si="12"/>
        <v>0</v>
      </c>
      <c r="N126" s="5">
        <f t="shared" si="13"/>
        <v>0</v>
      </c>
      <c r="O126" s="5">
        <f t="shared" si="14"/>
        <v>28214.93329329526</v>
      </c>
      <c r="P126" s="1">
        <f t="shared" si="15"/>
        <v>4.7108759999999998</v>
      </c>
      <c r="Q126" s="5">
        <f t="shared" si="16"/>
        <v>1365.000949459728</v>
      </c>
      <c r="R126" s="5">
        <f t="shared" si="17"/>
        <v>29579.934242754989</v>
      </c>
    </row>
    <row r="127" spans="1:18" x14ac:dyDescent="0.25">
      <c r="A127" t="s">
        <v>346</v>
      </c>
      <c r="B127" t="s">
        <v>1919</v>
      </c>
      <c r="C127" t="s">
        <v>80</v>
      </c>
      <c r="D127" s="12" t="s">
        <v>1088</v>
      </c>
      <c r="E127" s="1">
        <f>VLOOKUP(A127,'ADM Data'!$A$2:$Y$344,21,FALSE)</f>
        <v>0</v>
      </c>
      <c r="F127" s="1">
        <f>VLOOKUP(A127,'ADM Data'!$A$2:$Y$344,22,FALSE)</f>
        <v>0</v>
      </c>
      <c r="G127" s="1">
        <f>VLOOKUP(A127,'ADM Data'!$A$2:$Y$344,23,FALSE)</f>
        <v>0</v>
      </c>
      <c r="H127" s="1">
        <f>VLOOKUP(A127,'ADM Data'!$A$2:$Y$344,24,FALSE)</f>
        <v>0</v>
      </c>
      <c r="I127" s="1">
        <f>VLOOKUP(A127,'ADM Data'!$A$2:$Y$344,25,FALSE)</f>
        <v>0</v>
      </c>
      <c r="J127" s="5">
        <f t="shared" si="9"/>
        <v>0</v>
      </c>
      <c r="K127" s="5">
        <f t="shared" si="10"/>
        <v>0</v>
      </c>
      <c r="L127" s="5">
        <f t="shared" si="11"/>
        <v>0</v>
      </c>
      <c r="M127" s="5">
        <f t="shared" si="12"/>
        <v>0</v>
      </c>
      <c r="N127" s="5">
        <f t="shared" si="13"/>
        <v>0</v>
      </c>
      <c r="O127" s="5">
        <f t="shared" si="14"/>
        <v>0</v>
      </c>
      <c r="P127" s="1">
        <f t="shared" si="15"/>
        <v>0</v>
      </c>
      <c r="Q127" s="5">
        <f t="shared" si="16"/>
        <v>0</v>
      </c>
      <c r="R127" s="5">
        <f t="shared" si="17"/>
        <v>0</v>
      </c>
    </row>
    <row r="128" spans="1:18" x14ac:dyDescent="0.25">
      <c r="A128" t="s">
        <v>348</v>
      </c>
      <c r="B128" t="s">
        <v>349</v>
      </c>
      <c r="C128" t="s">
        <v>93</v>
      </c>
      <c r="D128" s="12" t="s">
        <v>1088</v>
      </c>
      <c r="E128" s="1">
        <f>VLOOKUP(A128,'ADM Data'!$A$2:$Y$344,21,FALSE)</f>
        <v>0</v>
      </c>
      <c r="F128" s="1">
        <f>VLOOKUP(A128,'ADM Data'!$A$2:$Y$344,22,FALSE)</f>
        <v>0</v>
      </c>
      <c r="G128" s="1">
        <f>VLOOKUP(A128,'ADM Data'!$A$2:$Y$344,23,FALSE)</f>
        <v>0</v>
      </c>
      <c r="H128" s="1">
        <f>VLOOKUP(A128,'ADM Data'!$A$2:$Y$344,24,FALSE)</f>
        <v>0</v>
      </c>
      <c r="I128" s="1">
        <f>VLOOKUP(A128,'ADM Data'!$A$2:$Y$344,25,FALSE)</f>
        <v>0</v>
      </c>
      <c r="J128" s="5">
        <f t="shared" si="9"/>
        <v>0</v>
      </c>
      <c r="K128" s="5">
        <f t="shared" si="10"/>
        <v>0</v>
      </c>
      <c r="L128" s="5">
        <f t="shared" si="11"/>
        <v>0</v>
      </c>
      <c r="M128" s="5">
        <f t="shared" si="12"/>
        <v>0</v>
      </c>
      <c r="N128" s="5">
        <f t="shared" si="13"/>
        <v>0</v>
      </c>
      <c r="O128" s="5">
        <f t="shared" si="14"/>
        <v>0</v>
      </c>
      <c r="P128" s="1">
        <f t="shared" si="15"/>
        <v>0</v>
      </c>
      <c r="Q128" s="5">
        <f t="shared" si="16"/>
        <v>0</v>
      </c>
      <c r="R128" s="5">
        <f t="shared" si="17"/>
        <v>0</v>
      </c>
    </row>
    <row r="129" spans="1:18" x14ac:dyDescent="0.25">
      <c r="A129" t="s">
        <v>350</v>
      </c>
      <c r="B129" t="s">
        <v>1920</v>
      </c>
      <c r="C129" t="s">
        <v>80</v>
      </c>
      <c r="D129" s="12" t="s">
        <v>1088</v>
      </c>
      <c r="E129" s="1">
        <f>VLOOKUP(A129,'ADM Data'!$A$2:$Y$344,21,FALSE)</f>
        <v>0</v>
      </c>
      <c r="F129" s="1">
        <f>VLOOKUP(A129,'ADM Data'!$A$2:$Y$344,22,FALSE)</f>
        <v>0</v>
      </c>
      <c r="G129" s="1">
        <f>VLOOKUP(A129,'ADM Data'!$A$2:$Y$344,23,FALSE)</f>
        <v>0</v>
      </c>
      <c r="H129" s="1">
        <f>VLOOKUP(A129,'ADM Data'!$A$2:$Y$344,24,FALSE)</f>
        <v>0</v>
      </c>
      <c r="I129" s="1">
        <f>VLOOKUP(A129,'ADM Data'!$A$2:$Y$344,25,FALSE)</f>
        <v>0</v>
      </c>
      <c r="J129" s="5">
        <f t="shared" si="9"/>
        <v>0</v>
      </c>
      <c r="K129" s="5">
        <f t="shared" si="10"/>
        <v>0</v>
      </c>
      <c r="L129" s="5">
        <f t="shared" si="11"/>
        <v>0</v>
      </c>
      <c r="M129" s="5">
        <f t="shared" si="12"/>
        <v>0</v>
      </c>
      <c r="N129" s="5">
        <f t="shared" si="13"/>
        <v>0</v>
      </c>
      <c r="O129" s="5">
        <f t="shared" si="14"/>
        <v>0</v>
      </c>
      <c r="P129" s="1">
        <f t="shared" si="15"/>
        <v>0</v>
      </c>
      <c r="Q129" s="5">
        <f t="shared" si="16"/>
        <v>0</v>
      </c>
      <c r="R129" s="5">
        <f t="shared" si="17"/>
        <v>0</v>
      </c>
    </row>
    <row r="130" spans="1:18" x14ac:dyDescent="0.25">
      <c r="A130" t="s">
        <v>352</v>
      </c>
      <c r="B130" t="s">
        <v>1921</v>
      </c>
      <c r="C130" t="s">
        <v>80</v>
      </c>
      <c r="D130" s="12" t="s">
        <v>1088</v>
      </c>
      <c r="E130" s="1">
        <f>VLOOKUP(A130,'ADM Data'!$A$2:$Y$344,21,FALSE)</f>
        <v>0</v>
      </c>
      <c r="F130" s="1">
        <f>VLOOKUP(A130,'ADM Data'!$A$2:$Y$344,22,FALSE)</f>
        <v>0</v>
      </c>
      <c r="G130" s="1">
        <f>VLOOKUP(A130,'ADM Data'!$A$2:$Y$344,23,FALSE)</f>
        <v>0</v>
      </c>
      <c r="H130" s="1">
        <f>VLOOKUP(A130,'ADM Data'!$A$2:$Y$344,24,FALSE)</f>
        <v>0</v>
      </c>
      <c r="I130" s="1">
        <f>VLOOKUP(A130,'ADM Data'!$A$2:$Y$344,25,FALSE)</f>
        <v>0</v>
      </c>
      <c r="J130" s="5">
        <f t="shared" si="9"/>
        <v>0</v>
      </c>
      <c r="K130" s="5">
        <f t="shared" si="10"/>
        <v>0</v>
      </c>
      <c r="L130" s="5">
        <f t="shared" si="11"/>
        <v>0</v>
      </c>
      <c r="M130" s="5">
        <f t="shared" si="12"/>
        <v>0</v>
      </c>
      <c r="N130" s="5">
        <f t="shared" si="13"/>
        <v>0</v>
      </c>
      <c r="O130" s="5">
        <f t="shared" si="14"/>
        <v>0</v>
      </c>
      <c r="P130" s="1">
        <f t="shared" si="15"/>
        <v>0</v>
      </c>
      <c r="Q130" s="5">
        <f t="shared" si="16"/>
        <v>0</v>
      </c>
      <c r="R130" s="5">
        <f t="shared" si="17"/>
        <v>0</v>
      </c>
    </row>
    <row r="131" spans="1:18" x14ac:dyDescent="0.25">
      <c r="A131" t="s">
        <v>354</v>
      </c>
      <c r="B131" t="s">
        <v>355</v>
      </c>
      <c r="C131" t="s">
        <v>278</v>
      </c>
      <c r="D131" s="12" t="s">
        <v>1088</v>
      </c>
      <c r="E131" s="1">
        <f>VLOOKUP(A131,'ADM Data'!$A$2:$Y$344,21,FALSE)</f>
        <v>0</v>
      </c>
      <c r="F131" s="1">
        <f>VLOOKUP(A131,'ADM Data'!$A$2:$Y$344,22,FALSE)</f>
        <v>0</v>
      </c>
      <c r="G131" s="1">
        <f>VLOOKUP(A131,'ADM Data'!$A$2:$Y$344,23,FALSE)</f>
        <v>0</v>
      </c>
      <c r="H131" s="1">
        <f>VLOOKUP(A131,'ADM Data'!$A$2:$Y$344,24,FALSE)</f>
        <v>0</v>
      </c>
      <c r="I131" s="1">
        <f>VLOOKUP(A131,'ADM Data'!$A$2:$Y$344,25,FALSE)</f>
        <v>0</v>
      </c>
      <c r="J131" s="5">
        <f t="shared" si="9"/>
        <v>0</v>
      </c>
      <c r="K131" s="5">
        <f t="shared" si="10"/>
        <v>0</v>
      </c>
      <c r="L131" s="5">
        <f t="shared" si="11"/>
        <v>0</v>
      </c>
      <c r="M131" s="5">
        <f t="shared" si="12"/>
        <v>0</v>
      </c>
      <c r="N131" s="5">
        <f t="shared" si="13"/>
        <v>0</v>
      </c>
      <c r="O131" s="5">
        <f t="shared" si="14"/>
        <v>0</v>
      </c>
      <c r="P131" s="1">
        <f t="shared" si="15"/>
        <v>0</v>
      </c>
      <c r="Q131" s="5">
        <f t="shared" si="16"/>
        <v>0</v>
      </c>
      <c r="R131" s="5">
        <f t="shared" si="17"/>
        <v>0</v>
      </c>
    </row>
    <row r="132" spans="1:18" x14ac:dyDescent="0.25">
      <c r="A132" t="s">
        <v>356</v>
      </c>
      <c r="B132" t="s">
        <v>357</v>
      </c>
      <c r="C132" t="s">
        <v>80</v>
      </c>
      <c r="D132" s="12" t="s">
        <v>1088</v>
      </c>
      <c r="E132" s="1">
        <f>VLOOKUP(A132,'ADM Data'!$A$2:$Y$344,21,FALSE)</f>
        <v>174.35114400000001</v>
      </c>
      <c r="F132" s="1">
        <f>VLOOKUP(A132,'ADM Data'!$A$2:$Y$344,22,FALSE)</f>
        <v>0</v>
      </c>
      <c r="G132" s="1">
        <f>VLOOKUP(A132,'ADM Data'!$A$2:$Y$344,23,FALSE)</f>
        <v>0</v>
      </c>
      <c r="H132" s="1">
        <f>VLOOKUP(A132,'ADM Data'!$A$2:$Y$344,24,FALSE)</f>
        <v>0</v>
      </c>
      <c r="I132" s="1">
        <f>VLOOKUP(A132,'ADM Data'!$A$2:$Y$344,25,FALSE)</f>
        <v>0</v>
      </c>
      <c r="J132" s="5">
        <f t="shared" si="9"/>
        <v>1070524.9613996416</v>
      </c>
      <c r="K132" s="5">
        <f t="shared" si="10"/>
        <v>0</v>
      </c>
      <c r="L132" s="5">
        <f t="shared" si="11"/>
        <v>0</v>
      </c>
      <c r="M132" s="5">
        <f t="shared" si="12"/>
        <v>0</v>
      </c>
      <c r="N132" s="5">
        <f t="shared" si="13"/>
        <v>0</v>
      </c>
      <c r="O132" s="5">
        <f t="shared" si="14"/>
        <v>1070524.9613996416</v>
      </c>
      <c r="P132" s="1">
        <f t="shared" si="15"/>
        <v>174.35114400000001</v>
      </c>
      <c r="Q132" s="5">
        <f t="shared" si="16"/>
        <v>50519.155481780836</v>
      </c>
      <c r="R132" s="5">
        <f t="shared" si="17"/>
        <v>1121044.1168814225</v>
      </c>
    </row>
    <row r="133" spans="1:18" x14ac:dyDescent="0.25">
      <c r="A133" t="s">
        <v>358</v>
      </c>
      <c r="B133" t="s">
        <v>359</v>
      </c>
      <c r="C133" t="s">
        <v>93</v>
      </c>
      <c r="D133" s="12" t="s">
        <v>1088</v>
      </c>
      <c r="E133" s="1">
        <f>VLOOKUP(A133,'ADM Data'!$A$2:$Y$344,21,FALSE)</f>
        <v>43.447066</v>
      </c>
      <c r="F133" s="1">
        <f>VLOOKUP(A133,'ADM Data'!$A$2:$Y$344,22,FALSE)</f>
        <v>0</v>
      </c>
      <c r="G133" s="1">
        <f>VLOOKUP(A133,'ADM Data'!$A$2:$Y$344,23,FALSE)</f>
        <v>87.064715000000007</v>
      </c>
      <c r="H133" s="1">
        <f>VLOOKUP(A133,'ADM Data'!$A$2:$Y$344,24,FALSE)</f>
        <v>0</v>
      </c>
      <c r="I133" s="1">
        <f>VLOOKUP(A133,'ADM Data'!$A$2:$Y$344,25,FALSE)</f>
        <v>0</v>
      </c>
      <c r="J133" s="5">
        <f t="shared" ref="J133:J196" si="18">E133*$I$2*$G$1</f>
        <v>266767.2123366032</v>
      </c>
      <c r="K133" s="5">
        <f t="shared" ref="K133:K196" si="19">F133*$J$2*$G$1</f>
        <v>0</v>
      </c>
      <c r="L133" s="5">
        <f t="shared" ref="L133:L196" si="20">G133*$K$2*$G$1</f>
        <v>184829.73118496386</v>
      </c>
      <c r="M133" s="5">
        <f t="shared" ref="M133:M196" si="21">H133*$L$2*$G$1</f>
        <v>0</v>
      </c>
      <c r="N133" s="5">
        <f t="shared" ref="N133:N196" si="22">I133*$M$2*$G$1</f>
        <v>0</v>
      </c>
      <c r="O133" s="5">
        <f t="shared" ref="O133:O196" si="23">J133+K133+L133+M133+N133</f>
        <v>451596.94352156704</v>
      </c>
      <c r="P133" s="1">
        <f t="shared" ref="P133:P196" si="24">E133+F133+G133+H133+I133</f>
        <v>130.51178100000001</v>
      </c>
      <c r="Q133" s="5">
        <f t="shared" ref="Q133:Q196" si="25">P133*$O$2*$G$1</f>
        <v>37816.470860341069</v>
      </c>
      <c r="R133" s="5">
        <f t="shared" ref="R133:R196" si="26">O133+Q133</f>
        <v>489413.41438190814</v>
      </c>
    </row>
    <row r="134" spans="1:18" x14ac:dyDescent="0.25">
      <c r="A134" t="s">
        <v>360</v>
      </c>
      <c r="B134" t="s">
        <v>1922</v>
      </c>
      <c r="C134" t="s">
        <v>80</v>
      </c>
      <c r="D134" s="12" t="s">
        <v>1088</v>
      </c>
      <c r="E134" s="1">
        <f>VLOOKUP(A134,'ADM Data'!$A$2:$Y$344,21,FALSE)</f>
        <v>320.19507900000002</v>
      </c>
      <c r="F134" s="1">
        <f>VLOOKUP(A134,'ADM Data'!$A$2:$Y$344,22,FALSE)</f>
        <v>0</v>
      </c>
      <c r="G134" s="1">
        <f>VLOOKUP(A134,'ADM Data'!$A$2:$Y$344,23,FALSE)</f>
        <v>0</v>
      </c>
      <c r="H134" s="1">
        <f>VLOOKUP(A134,'ADM Data'!$A$2:$Y$344,24,FALSE)</f>
        <v>0</v>
      </c>
      <c r="I134" s="1">
        <f>VLOOKUP(A134,'ADM Data'!$A$2:$Y$344,25,FALSE)</f>
        <v>0</v>
      </c>
      <c r="J134" s="5">
        <f t="shared" si="18"/>
        <v>1966014.1982597499</v>
      </c>
      <c r="K134" s="5">
        <f t="shared" si="19"/>
        <v>0</v>
      </c>
      <c r="L134" s="5">
        <f t="shared" si="20"/>
        <v>0</v>
      </c>
      <c r="M134" s="5">
        <f t="shared" si="21"/>
        <v>0</v>
      </c>
      <c r="N134" s="5">
        <f t="shared" si="22"/>
        <v>0</v>
      </c>
      <c r="O134" s="5">
        <f t="shared" si="23"/>
        <v>1966014.1982597499</v>
      </c>
      <c r="P134" s="1">
        <f t="shared" si="24"/>
        <v>320.19507900000002</v>
      </c>
      <c r="Q134" s="5">
        <f t="shared" si="25"/>
        <v>92778.198120123023</v>
      </c>
      <c r="R134" s="5">
        <f t="shared" si="26"/>
        <v>2058792.3963798729</v>
      </c>
    </row>
    <row r="135" spans="1:18" x14ac:dyDescent="0.25">
      <c r="A135" t="s">
        <v>362</v>
      </c>
      <c r="B135" t="s">
        <v>363</v>
      </c>
      <c r="C135" t="s">
        <v>93</v>
      </c>
      <c r="D135" s="12" t="s">
        <v>1088</v>
      </c>
      <c r="E135" s="1">
        <f>VLOOKUP(A135,'ADM Data'!$A$2:$Y$344,21,FALSE)</f>
        <v>15.847068</v>
      </c>
      <c r="F135" s="1">
        <f>VLOOKUP(A135,'ADM Data'!$A$2:$Y$344,22,FALSE)</f>
        <v>0</v>
      </c>
      <c r="G135" s="1">
        <f>VLOOKUP(A135,'ADM Data'!$A$2:$Y$344,23,FALSE)</f>
        <v>45.830311999999999</v>
      </c>
      <c r="H135" s="1">
        <f>VLOOKUP(A135,'ADM Data'!$A$2:$Y$344,24,FALSE)</f>
        <v>0</v>
      </c>
      <c r="I135" s="1">
        <f>VLOOKUP(A135,'ADM Data'!$A$2:$Y$344,25,FALSE)</f>
        <v>0</v>
      </c>
      <c r="J135" s="5">
        <f t="shared" si="18"/>
        <v>97301.809840705697</v>
      </c>
      <c r="K135" s="5">
        <f t="shared" si="19"/>
        <v>0</v>
      </c>
      <c r="L135" s="5">
        <f t="shared" si="20"/>
        <v>97293.194459810984</v>
      </c>
      <c r="M135" s="5">
        <f t="shared" si="21"/>
        <v>0</v>
      </c>
      <c r="N135" s="5">
        <f t="shared" si="22"/>
        <v>0</v>
      </c>
      <c r="O135" s="5">
        <f t="shared" si="23"/>
        <v>194595.00430051668</v>
      </c>
      <c r="P135" s="1">
        <f t="shared" si="24"/>
        <v>61.677379999999999</v>
      </c>
      <c r="Q135" s="5">
        <f t="shared" si="25"/>
        <v>17871.343304342641</v>
      </c>
      <c r="R135" s="5">
        <f t="shared" si="26"/>
        <v>212466.34760485933</v>
      </c>
    </row>
    <row r="136" spans="1:18" x14ac:dyDescent="0.25">
      <c r="A136" t="s">
        <v>364</v>
      </c>
      <c r="B136" t="s">
        <v>365</v>
      </c>
      <c r="C136" t="s">
        <v>93</v>
      </c>
      <c r="D136" s="12" t="s">
        <v>1088</v>
      </c>
      <c r="E136" s="1">
        <f>VLOOKUP(A136,'ADM Data'!$A$2:$Y$344,21,FALSE)</f>
        <v>32.064684999999997</v>
      </c>
      <c r="F136" s="1">
        <f>VLOOKUP(A136,'ADM Data'!$A$2:$Y$344,22,FALSE)</f>
        <v>0</v>
      </c>
      <c r="G136" s="1">
        <f>VLOOKUP(A136,'ADM Data'!$A$2:$Y$344,23,FALSE)</f>
        <v>55.863756000000002</v>
      </c>
      <c r="H136" s="1">
        <f>VLOOKUP(A136,'ADM Data'!$A$2:$Y$344,24,FALSE)</f>
        <v>0</v>
      </c>
      <c r="I136" s="1">
        <f>VLOOKUP(A136,'ADM Data'!$A$2:$Y$344,25,FALSE)</f>
        <v>0</v>
      </c>
      <c r="J136" s="5">
        <f t="shared" si="18"/>
        <v>196878.8095357531</v>
      </c>
      <c r="K136" s="5">
        <f t="shared" si="19"/>
        <v>0</v>
      </c>
      <c r="L136" s="5">
        <f t="shared" si="20"/>
        <v>118593.19822573831</v>
      </c>
      <c r="M136" s="5">
        <f t="shared" si="21"/>
        <v>0</v>
      </c>
      <c r="N136" s="5">
        <f t="shared" si="22"/>
        <v>0</v>
      </c>
      <c r="O136" s="5">
        <f t="shared" si="23"/>
        <v>315472.0077614914</v>
      </c>
      <c r="P136" s="1">
        <f t="shared" si="24"/>
        <v>87.928440999999992</v>
      </c>
      <c r="Q136" s="5">
        <f t="shared" si="25"/>
        <v>25477.725469639547</v>
      </c>
      <c r="R136" s="5">
        <f t="shared" si="26"/>
        <v>340949.73323113093</v>
      </c>
    </row>
    <row r="137" spans="1:18" x14ac:dyDescent="0.25">
      <c r="A137" t="s">
        <v>366</v>
      </c>
      <c r="B137" t="s">
        <v>1923</v>
      </c>
      <c r="C137" t="s">
        <v>80</v>
      </c>
      <c r="D137" s="12" t="s">
        <v>1088</v>
      </c>
      <c r="E137" s="1">
        <f>VLOOKUP(A137,'ADM Data'!$A$2:$Y$344,21,FALSE)</f>
        <v>0</v>
      </c>
      <c r="F137" s="1">
        <f>VLOOKUP(A137,'ADM Data'!$A$2:$Y$344,22,FALSE)</f>
        <v>0</v>
      </c>
      <c r="G137" s="1">
        <f>VLOOKUP(A137,'ADM Data'!$A$2:$Y$344,23,FALSE)</f>
        <v>7.5139719999999999</v>
      </c>
      <c r="H137" s="1">
        <f>VLOOKUP(A137,'ADM Data'!$A$2:$Y$344,24,FALSE)</f>
        <v>0</v>
      </c>
      <c r="I137" s="1">
        <f>VLOOKUP(A137,'ADM Data'!$A$2:$Y$344,25,FALSE)</f>
        <v>0</v>
      </c>
      <c r="J137" s="5">
        <f t="shared" si="18"/>
        <v>0</v>
      </c>
      <c r="K137" s="5">
        <f t="shared" si="19"/>
        <v>0</v>
      </c>
      <c r="L137" s="5">
        <f t="shared" si="20"/>
        <v>15951.415276456657</v>
      </c>
      <c r="M137" s="5">
        <f t="shared" si="21"/>
        <v>0</v>
      </c>
      <c r="N137" s="5">
        <f t="shared" si="22"/>
        <v>0</v>
      </c>
      <c r="O137" s="5">
        <f t="shared" si="23"/>
        <v>15951.415276456657</v>
      </c>
      <c r="P137" s="1">
        <f t="shared" si="24"/>
        <v>7.5139719999999999</v>
      </c>
      <c r="Q137" s="5">
        <f t="shared" si="25"/>
        <v>2177.2126700456161</v>
      </c>
      <c r="R137" s="5">
        <f t="shared" si="26"/>
        <v>18128.627946502274</v>
      </c>
    </row>
    <row r="138" spans="1:18" x14ac:dyDescent="0.25">
      <c r="A138" t="s">
        <v>368</v>
      </c>
      <c r="B138" t="s">
        <v>1924</v>
      </c>
      <c r="C138" t="s">
        <v>80</v>
      </c>
      <c r="D138" s="12" t="s">
        <v>1088</v>
      </c>
      <c r="E138" s="1">
        <f>VLOOKUP(A138,'ADM Data'!$A$2:$Y$344,21,FALSE)</f>
        <v>363.36084799999998</v>
      </c>
      <c r="F138" s="1">
        <f>VLOOKUP(A138,'ADM Data'!$A$2:$Y$344,22,FALSE)</f>
        <v>0</v>
      </c>
      <c r="G138" s="1">
        <f>VLOOKUP(A138,'ADM Data'!$A$2:$Y$344,23,FALSE)</f>
        <v>76.480463999999998</v>
      </c>
      <c r="H138" s="1">
        <f>VLOOKUP(A138,'ADM Data'!$A$2:$Y$344,24,FALSE)</f>
        <v>0</v>
      </c>
      <c r="I138" s="1">
        <f>VLOOKUP(A138,'ADM Data'!$A$2:$Y$344,25,FALSE)</f>
        <v>0</v>
      </c>
      <c r="J138" s="5">
        <f t="shared" si="18"/>
        <v>2231054.2325970684</v>
      </c>
      <c r="K138" s="5">
        <f t="shared" si="19"/>
        <v>0</v>
      </c>
      <c r="L138" s="5">
        <f t="shared" si="20"/>
        <v>162360.4189368943</v>
      </c>
      <c r="M138" s="5">
        <f t="shared" si="21"/>
        <v>0</v>
      </c>
      <c r="N138" s="5">
        <f t="shared" si="22"/>
        <v>0</v>
      </c>
      <c r="O138" s="5">
        <f t="shared" si="23"/>
        <v>2393414.6515339627</v>
      </c>
      <c r="P138" s="1">
        <f t="shared" si="24"/>
        <v>439.84131199999996</v>
      </c>
      <c r="Q138" s="5">
        <f t="shared" si="25"/>
        <v>127446.31964237914</v>
      </c>
      <c r="R138" s="5">
        <f t="shared" si="26"/>
        <v>2520860.9711763416</v>
      </c>
    </row>
    <row r="139" spans="1:18" x14ac:dyDescent="0.25">
      <c r="A139" t="s">
        <v>370</v>
      </c>
      <c r="B139" t="s">
        <v>371</v>
      </c>
      <c r="C139" t="s">
        <v>93</v>
      </c>
      <c r="D139" s="12" t="s">
        <v>1088</v>
      </c>
      <c r="E139" s="1">
        <f>VLOOKUP(A139,'ADM Data'!$A$2:$Y$344,21,FALSE)</f>
        <v>12.976470000000001</v>
      </c>
      <c r="F139" s="1">
        <f>VLOOKUP(A139,'ADM Data'!$A$2:$Y$344,22,FALSE)</f>
        <v>0</v>
      </c>
      <c r="G139" s="1">
        <f>VLOOKUP(A139,'ADM Data'!$A$2:$Y$344,23,FALSE)</f>
        <v>59.435301000000003</v>
      </c>
      <c r="H139" s="1">
        <f>VLOOKUP(A139,'ADM Data'!$A$2:$Y$344,24,FALSE)</f>
        <v>0</v>
      </c>
      <c r="I139" s="1">
        <f>VLOOKUP(A139,'ADM Data'!$A$2:$Y$344,25,FALSE)</f>
        <v>0</v>
      </c>
      <c r="J139" s="5">
        <f t="shared" si="18"/>
        <v>79676.190973852208</v>
      </c>
      <c r="K139" s="5">
        <f t="shared" si="19"/>
        <v>0</v>
      </c>
      <c r="L139" s="5">
        <f t="shared" si="20"/>
        <v>126175.23306344498</v>
      </c>
      <c r="M139" s="5">
        <f t="shared" si="21"/>
        <v>0</v>
      </c>
      <c r="N139" s="5">
        <f t="shared" si="22"/>
        <v>0</v>
      </c>
      <c r="O139" s="5">
        <f t="shared" si="23"/>
        <v>205851.4240372972</v>
      </c>
      <c r="P139" s="1">
        <f t="shared" si="24"/>
        <v>72.411771000000002</v>
      </c>
      <c r="Q139" s="5">
        <f t="shared" si="25"/>
        <v>20981.68921598879</v>
      </c>
      <c r="R139" s="5">
        <f t="shared" si="26"/>
        <v>226833.11325328599</v>
      </c>
    </row>
    <row r="140" spans="1:18" x14ac:dyDescent="0.25">
      <c r="A140" t="s">
        <v>372</v>
      </c>
      <c r="B140" t="s">
        <v>373</v>
      </c>
      <c r="C140" t="s">
        <v>93</v>
      </c>
      <c r="D140" s="12" t="s">
        <v>1088</v>
      </c>
      <c r="E140" s="1">
        <f>VLOOKUP(A140,'ADM Data'!$A$2:$Y$344,21,FALSE)</f>
        <v>0</v>
      </c>
      <c r="F140" s="1">
        <f>VLOOKUP(A140,'ADM Data'!$A$2:$Y$344,22,FALSE)</f>
        <v>0</v>
      </c>
      <c r="G140" s="1">
        <f>VLOOKUP(A140,'ADM Data'!$A$2:$Y$344,23,FALSE)</f>
        <v>0</v>
      </c>
      <c r="H140" s="1">
        <f>VLOOKUP(A140,'ADM Data'!$A$2:$Y$344,24,FALSE)</f>
        <v>0</v>
      </c>
      <c r="I140" s="1">
        <f>VLOOKUP(A140,'ADM Data'!$A$2:$Y$344,25,FALSE)</f>
        <v>0</v>
      </c>
      <c r="J140" s="5">
        <f t="shared" si="18"/>
        <v>0</v>
      </c>
      <c r="K140" s="5">
        <f t="shared" si="19"/>
        <v>0</v>
      </c>
      <c r="L140" s="5">
        <f t="shared" si="20"/>
        <v>0</v>
      </c>
      <c r="M140" s="5">
        <f t="shared" si="21"/>
        <v>0</v>
      </c>
      <c r="N140" s="5">
        <f t="shared" si="22"/>
        <v>0</v>
      </c>
      <c r="O140" s="5">
        <f t="shared" si="23"/>
        <v>0</v>
      </c>
      <c r="P140" s="1">
        <f t="shared" si="24"/>
        <v>0</v>
      </c>
      <c r="Q140" s="5">
        <f t="shared" si="25"/>
        <v>0</v>
      </c>
      <c r="R140" s="5">
        <f t="shared" si="26"/>
        <v>0</v>
      </c>
    </row>
    <row r="141" spans="1:18" x14ac:dyDescent="0.25">
      <c r="A141" t="s">
        <v>374</v>
      </c>
      <c r="B141" t="s">
        <v>1925</v>
      </c>
      <c r="C141" t="s">
        <v>116</v>
      </c>
      <c r="D141" s="12" t="s">
        <v>1088</v>
      </c>
      <c r="E141" s="1">
        <f>VLOOKUP(A141,'ADM Data'!$A$2:$Y$344,21,FALSE)</f>
        <v>0</v>
      </c>
      <c r="F141" s="1">
        <f>VLOOKUP(A141,'ADM Data'!$A$2:$Y$344,22,FALSE)</f>
        <v>0</v>
      </c>
      <c r="G141" s="1">
        <f>VLOOKUP(A141,'ADM Data'!$A$2:$Y$344,23,FALSE)</f>
        <v>0</v>
      </c>
      <c r="H141" s="1">
        <f>VLOOKUP(A141,'ADM Data'!$A$2:$Y$344,24,FALSE)</f>
        <v>0</v>
      </c>
      <c r="I141" s="1">
        <f>VLOOKUP(A141,'ADM Data'!$A$2:$Y$344,25,FALSE)</f>
        <v>0</v>
      </c>
      <c r="J141" s="5">
        <f t="shared" si="18"/>
        <v>0</v>
      </c>
      <c r="K141" s="5">
        <f t="shared" si="19"/>
        <v>0</v>
      </c>
      <c r="L141" s="5">
        <f t="shared" si="20"/>
        <v>0</v>
      </c>
      <c r="M141" s="5">
        <f t="shared" si="21"/>
        <v>0</v>
      </c>
      <c r="N141" s="5">
        <f t="shared" si="22"/>
        <v>0</v>
      </c>
      <c r="O141" s="5">
        <f t="shared" si="23"/>
        <v>0</v>
      </c>
      <c r="P141" s="1">
        <f t="shared" si="24"/>
        <v>0</v>
      </c>
      <c r="Q141" s="5">
        <f t="shared" si="25"/>
        <v>0</v>
      </c>
      <c r="R141" s="5">
        <f t="shared" si="26"/>
        <v>0</v>
      </c>
    </row>
    <row r="142" spans="1:18" x14ac:dyDescent="0.25">
      <c r="A142" t="s">
        <v>376</v>
      </c>
      <c r="B142" t="s">
        <v>377</v>
      </c>
      <c r="C142" t="s">
        <v>98</v>
      </c>
      <c r="D142" s="12" t="s">
        <v>1088</v>
      </c>
      <c r="E142" s="1">
        <f>VLOOKUP(A142,'ADM Data'!$A$2:$Y$344,21,FALSE)</f>
        <v>0</v>
      </c>
      <c r="F142" s="1">
        <f>VLOOKUP(A142,'ADM Data'!$A$2:$Y$344,22,FALSE)</f>
        <v>0</v>
      </c>
      <c r="G142" s="1">
        <f>VLOOKUP(A142,'ADM Data'!$A$2:$Y$344,23,FALSE)</f>
        <v>0</v>
      </c>
      <c r="H142" s="1">
        <f>VLOOKUP(A142,'ADM Data'!$A$2:$Y$344,24,FALSE)</f>
        <v>0</v>
      </c>
      <c r="I142" s="1">
        <f>VLOOKUP(A142,'ADM Data'!$A$2:$Y$344,25,FALSE)</f>
        <v>0</v>
      </c>
      <c r="J142" s="5">
        <f t="shared" si="18"/>
        <v>0</v>
      </c>
      <c r="K142" s="5">
        <f t="shared" si="19"/>
        <v>0</v>
      </c>
      <c r="L142" s="5">
        <f t="shared" si="20"/>
        <v>0</v>
      </c>
      <c r="M142" s="5">
        <f t="shared" si="21"/>
        <v>0</v>
      </c>
      <c r="N142" s="5">
        <f t="shared" si="22"/>
        <v>0</v>
      </c>
      <c r="O142" s="5">
        <f t="shared" si="23"/>
        <v>0</v>
      </c>
      <c r="P142" s="1">
        <f t="shared" si="24"/>
        <v>0</v>
      </c>
      <c r="Q142" s="5">
        <f t="shared" si="25"/>
        <v>0</v>
      </c>
      <c r="R142" s="5">
        <f t="shared" si="26"/>
        <v>0</v>
      </c>
    </row>
    <row r="143" spans="1:18" x14ac:dyDescent="0.25">
      <c r="A143" t="s">
        <v>378</v>
      </c>
      <c r="B143" t="s">
        <v>379</v>
      </c>
      <c r="C143" t="s">
        <v>108</v>
      </c>
      <c r="D143" s="12" t="s">
        <v>1088</v>
      </c>
      <c r="E143" s="1">
        <f>VLOOKUP(A143,'ADM Data'!$A$2:$Y$344,21,FALSE)</f>
        <v>0</v>
      </c>
      <c r="F143" s="1">
        <f>VLOOKUP(A143,'ADM Data'!$A$2:$Y$344,22,FALSE)</f>
        <v>0</v>
      </c>
      <c r="G143" s="1">
        <f>VLOOKUP(A143,'ADM Data'!$A$2:$Y$344,23,FALSE)</f>
        <v>20.683260000000001</v>
      </c>
      <c r="H143" s="1">
        <f>VLOOKUP(A143,'ADM Data'!$A$2:$Y$344,24,FALSE)</f>
        <v>0</v>
      </c>
      <c r="I143" s="1">
        <f>VLOOKUP(A143,'ADM Data'!$A$2:$Y$344,25,FALSE)</f>
        <v>0</v>
      </c>
      <c r="J143" s="5">
        <f t="shared" si="18"/>
        <v>0</v>
      </c>
      <c r="K143" s="5">
        <f t="shared" si="19"/>
        <v>0</v>
      </c>
      <c r="L143" s="5">
        <f t="shared" si="20"/>
        <v>43908.503988426484</v>
      </c>
      <c r="M143" s="5">
        <f t="shared" si="21"/>
        <v>0</v>
      </c>
      <c r="N143" s="5">
        <f t="shared" si="22"/>
        <v>0</v>
      </c>
      <c r="O143" s="5">
        <f t="shared" si="23"/>
        <v>43908.503988426484</v>
      </c>
      <c r="P143" s="1">
        <f t="shared" si="24"/>
        <v>20.683260000000001</v>
      </c>
      <c r="Q143" s="5">
        <f t="shared" si="25"/>
        <v>5993.0827170832808</v>
      </c>
      <c r="R143" s="5">
        <f t="shared" si="26"/>
        <v>49901.586705509762</v>
      </c>
    </row>
    <row r="144" spans="1:18" x14ac:dyDescent="0.25">
      <c r="A144" t="s">
        <v>380</v>
      </c>
      <c r="B144" t="s">
        <v>1926</v>
      </c>
      <c r="C144" t="s">
        <v>93</v>
      </c>
      <c r="D144" s="12" t="s">
        <v>2051</v>
      </c>
      <c r="E144" s="1">
        <f>VLOOKUP(A144,'ADM Data'!$A$2:$Y$344,21,FALSE)</f>
        <v>72.850790000000003</v>
      </c>
      <c r="F144" s="1">
        <f>VLOOKUP(A144,'ADM Data'!$A$2:$Y$344,22,FALSE)</f>
        <v>33.275969000000003</v>
      </c>
      <c r="G144" s="1">
        <f>VLOOKUP(A144,'ADM Data'!$A$2:$Y$344,23,FALSE)</f>
        <v>0</v>
      </c>
      <c r="H144" s="1">
        <f>VLOOKUP(A144,'ADM Data'!$A$2:$Y$344,24,FALSE)</f>
        <v>0</v>
      </c>
      <c r="I144" s="1">
        <f>VLOOKUP(A144,'ADM Data'!$A$2:$Y$344,25,FALSE)</f>
        <v>0</v>
      </c>
      <c r="J144" s="5">
        <f t="shared" si="18"/>
        <v>447307.58493149548</v>
      </c>
      <c r="K144" s="5">
        <f t="shared" si="19"/>
        <v>193657.60795430813</v>
      </c>
      <c r="L144" s="5">
        <f t="shared" si="20"/>
        <v>0</v>
      </c>
      <c r="M144" s="5">
        <f t="shared" si="21"/>
        <v>0</v>
      </c>
      <c r="N144" s="5">
        <f t="shared" si="22"/>
        <v>0</v>
      </c>
      <c r="O144" s="5">
        <f t="shared" si="23"/>
        <v>640965.19288580364</v>
      </c>
      <c r="P144" s="1">
        <f t="shared" si="24"/>
        <v>106.12675900000001</v>
      </c>
      <c r="Q144" s="5">
        <f t="shared" si="25"/>
        <v>30750.783250946053</v>
      </c>
      <c r="R144" s="5">
        <f t="shared" si="26"/>
        <v>671715.97613674973</v>
      </c>
    </row>
    <row r="145" spans="1:18" x14ac:dyDescent="0.25">
      <c r="A145" t="s">
        <v>382</v>
      </c>
      <c r="B145" t="s">
        <v>383</v>
      </c>
      <c r="C145" t="s">
        <v>196</v>
      </c>
      <c r="D145" s="12" t="s">
        <v>1088</v>
      </c>
      <c r="E145" s="1">
        <f>VLOOKUP(A145,'ADM Data'!$A$2:$Y$344,21,FALSE)</f>
        <v>1.9232290000000001</v>
      </c>
      <c r="F145" s="1">
        <f>VLOOKUP(A145,'ADM Data'!$A$2:$Y$344,22,FALSE)</f>
        <v>0</v>
      </c>
      <c r="G145" s="1">
        <f>VLOOKUP(A145,'ADM Data'!$A$2:$Y$344,23,FALSE)</f>
        <v>0</v>
      </c>
      <c r="H145" s="1">
        <f>VLOOKUP(A145,'ADM Data'!$A$2:$Y$344,24,FALSE)</f>
        <v>0</v>
      </c>
      <c r="I145" s="1">
        <f>VLOOKUP(A145,'ADM Data'!$A$2:$Y$344,25,FALSE)</f>
        <v>0</v>
      </c>
      <c r="J145" s="5">
        <f t="shared" si="18"/>
        <v>11808.724644718541</v>
      </c>
      <c r="K145" s="5">
        <f t="shared" si="19"/>
        <v>0</v>
      </c>
      <c r="L145" s="5">
        <f t="shared" si="20"/>
        <v>0</v>
      </c>
      <c r="M145" s="5">
        <f t="shared" si="21"/>
        <v>0</v>
      </c>
      <c r="N145" s="5">
        <f t="shared" si="22"/>
        <v>0</v>
      </c>
      <c r="O145" s="5">
        <f t="shared" si="23"/>
        <v>11808.724644718541</v>
      </c>
      <c r="P145" s="1">
        <f t="shared" si="24"/>
        <v>1.9232290000000001</v>
      </c>
      <c r="Q145" s="5">
        <f t="shared" si="25"/>
        <v>557.26565739121202</v>
      </c>
      <c r="R145" s="5">
        <f t="shared" si="26"/>
        <v>12365.990302109753</v>
      </c>
    </row>
    <row r="146" spans="1:18" x14ac:dyDescent="0.25">
      <c r="A146" t="s">
        <v>384</v>
      </c>
      <c r="B146" t="s">
        <v>1927</v>
      </c>
      <c r="C146" t="s">
        <v>93</v>
      </c>
      <c r="D146" s="12" t="s">
        <v>1088</v>
      </c>
      <c r="E146" s="1">
        <f>VLOOKUP(A146,'ADM Data'!$A$2:$Y$344,21,FALSE)</f>
        <v>0</v>
      </c>
      <c r="F146" s="1">
        <f>VLOOKUP(A146,'ADM Data'!$A$2:$Y$344,22,FALSE)</f>
        <v>0</v>
      </c>
      <c r="G146" s="1">
        <f>VLOOKUP(A146,'ADM Data'!$A$2:$Y$344,23,FALSE)</f>
        <v>297.398169</v>
      </c>
      <c r="H146" s="1">
        <f>VLOOKUP(A146,'ADM Data'!$A$2:$Y$344,24,FALSE)</f>
        <v>0</v>
      </c>
      <c r="I146" s="1">
        <f>VLOOKUP(A146,'ADM Data'!$A$2:$Y$344,25,FALSE)</f>
        <v>0</v>
      </c>
      <c r="J146" s="5">
        <f t="shared" si="18"/>
        <v>0</v>
      </c>
      <c r="K146" s="5">
        <f t="shared" si="19"/>
        <v>0</v>
      </c>
      <c r="L146" s="5">
        <f t="shared" si="20"/>
        <v>631346.7359442967</v>
      </c>
      <c r="M146" s="5">
        <f t="shared" si="21"/>
        <v>0</v>
      </c>
      <c r="N146" s="5">
        <f t="shared" si="22"/>
        <v>0</v>
      </c>
      <c r="O146" s="5">
        <f t="shared" si="23"/>
        <v>631346.7359442967</v>
      </c>
      <c r="P146" s="1">
        <f t="shared" si="24"/>
        <v>297.398169</v>
      </c>
      <c r="Q146" s="5">
        <f t="shared" si="25"/>
        <v>86172.674265377544</v>
      </c>
      <c r="R146" s="5">
        <f t="shared" si="26"/>
        <v>717519.41020967427</v>
      </c>
    </row>
    <row r="147" spans="1:18" x14ac:dyDescent="0.25">
      <c r="A147" t="s">
        <v>386</v>
      </c>
      <c r="B147" t="s">
        <v>387</v>
      </c>
      <c r="C147" t="s">
        <v>93</v>
      </c>
      <c r="D147" s="12" t="s">
        <v>1088</v>
      </c>
      <c r="E147" s="1">
        <f>VLOOKUP(A147,'ADM Data'!$A$2:$Y$344,21,FALSE)</f>
        <v>30.680531999999999</v>
      </c>
      <c r="F147" s="1">
        <f>VLOOKUP(A147,'ADM Data'!$A$2:$Y$344,22,FALSE)</f>
        <v>9.3810330000000004</v>
      </c>
      <c r="G147" s="1">
        <f>VLOOKUP(A147,'ADM Data'!$A$2:$Y$344,23,FALSE)</f>
        <v>136.233859</v>
      </c>
      <c r="H147" s="1">
        <f>VLOOKUP(A147,'ADM Data'!$A$2:$Y$344,24,FALSE)</f>
        <v>0</v>
      </c>
      <c r="I147" s="1">
        <f>VLOOKUP(A147,'ADM Data'!$A$2:$Y$344,25,FALSE)</f>
        <v>0</v>
      </c>
      <c r="J147" s="5">
        <f t="shared" si="18"/>
        <v>188380.03916407033</v>
      </c>
      <c r="K147" s="5">
        <f t="shared" si="19"/>
        <v>54595.206856949138</v>
      </c>
      <c r="L147" s="5">
        <f t="shared" si="20"/>
        <v>289210.93392725475</v>
      </c>
      <c r="M147" s="5">
        <f t="shared" si="21"/>
        <v>0</v>
      </c>
      <c r="N147" s="5">
        <f t="shared" si="22"/>
        <v>0</v>
      </c>
      <c r="O147" s="5">
        <f t="shared" si="23"/>
        <v>532186.17994827428</v>
      </c>
      <c r="P147" s="1">
        <f t="shared" si="24"/>
        <v>176.295424</v>
      </c>
      <c r="Q147" s="5">
        <f t="shared" si="25"/>
        <v>51082.520776476675</v>
      </c>
      <c r="R147" s="5">
        <f t="shared" si="26"/>
        <v>583268.70072475099</v>
      </c>
    </row>
    <row r="148" spans="1:18" x14ac:dyDescent="0.25">
      <c r="A148" t="s">
        <v>388</v>
      </c>
      <c r="B148" t="s">
        <v>1928</v>
      </c>
      <c r="C148" t="s">
        <v>80</v>
      </c>
      <c r="D148" s="12" t="s">
        <v>1088</v>
      </c>
      <c r="E148" s="1">
        <f>VLOOKUP(A148,'ADM Data'!$A$2:$Y$344,21,FALSE)</f>
        <v>0</v>
      </c>
      <c r="F148" s="1">
        <f>VLOOKUP(A148,'ADM Data'!$A$2:$Y$344,22,FALSE)</f>
        <v>0</v>
      </c>
      <c r="G148" s="1">
        <f>VLOOKUP(A148,'ADM Data'!$A$2:$Y$344,23,FALSE)</f>
        <v>0</v>
      </c>
      <c r="H148" s="1">
        <f>VLOOKUP(A148,'ADM Data'!$A$2:$Y$344,24,FALSE)</f>
        <v>0</v>
      </c>
      <c r="I148" s="1">
        <f>VLOOKUP(A148,'ADM Data'!$A$2:$Y$344,25,FALSE)</f>
        <v>0</v>
      </c>
      <c r="J148" s="5">
        <f t="shared" si="18"/>
        <v>0</v>
      </c>
      <c r="K148" s="5">
        <f t="shared" si="19"/>
        <v>0</v>
      </c>
      <c r="L148" s="5">
        <f t="shared" si="20"/>
        <v>0</v>
      </c>
      <c r="M148" s="5">
        <f t="shared" si="21"/>
        <v>0</v>
      </c>
      <c r="N148" s="5">
        <f t="shared" si="22"/>
        <v>0</v>
      </c>
      <c r="O148" s="5">
        <f t="shared" si="23"/>
        <v>0</v>
      </c>
      <c r="P148" s="1">
        <f t="shared" si="24"/>
        <v>0</v>
      </c>
      <c r="Q148" s="5">
        <f t="shared" si="25"/>
        <v>0</v>
      </c>
      <c r="R148" s="5">
        <f t="shared" si="26"/>
        <v>0</v>
      </c>
    </row>
    <row r="149" spans="1:18" x14ac:dyDescent="0.25">
      <c r="A149" t="s">
        <v>390</v>
      </c>
      <c r="B149" t="s">
        <v>391</v>
      </c>
      <c r="C149" t="s">
        <v>80</v>
      </c>
      <c r="D149" s="12" t="s">
        <v>1088</v>
      </c>
      <c r="E149" s="1">
        <f>VLOOKUP(A149,'ADM Data'!$A$2:$Y$344,21,FALSE)</f>
        <v>0</v>
      </c>
      <c r="F149" s="1">
        <f>VLOOKUP(A149,'ADM Data'!$A$2:$Y$344,22,FALSE)</f>
        <v>0</v>
      </c>
      <c r="G149" s="1">
        <f>VLOOKUP(A149,'ADM Data'!$A$2:$Y$344,23,FALSE)</f>
        <v>0</v>
      </c>
      <c r="H149" s="1">
        <f>VLOOKUP(A149,'ADM Data'!$A$2:$Y$344,24,FALSE)</f>
        <v>0</v>
      </c>
      <c r="I149" s="1">
        <f>VLOOKUP(A149,'ADM Data'!$A$2:$Y$344,25,FALSE)</f>
        <v>0</v>
      </c>
      <c r="J149" s="5">
        <f t="shared" si="18"/>
        <v>0</v>
      </c>
      <c r="K149" s="5">
        <f t="shared" si="19"/>
        <v>0</v>
      </c>
      <c r="L149" s="5">
        <f t="shared" si="20"/>
        <v>0</v>
      </c>
      <c r="M149" s="5">
        <f t="shared" si="21"/>
        <v>0</v>
      </c>
      <c r="N149" s="5">
        <f t="shared" si="22"/>
        <v>0</v>
      </c>
      <c r="O149" s="5">
        <f t="shared" si="23"/>
        <v>0</v>
      </c>
      <c r="P149" s="1">
        <f t="shared" si="24"/>
        <v>0</v>
      </c>
      <c r="Q149" s="5">
        <f t="shared" si="25"/>
        <v>0</v>
      </c>
      <c r="R149" s="5">
        <f t="shared" si="26"/>
        <v>0</v>
      </c>
    </row>
    <row r="150" spans="1:18" x14ac:dyDescent="0.25">
      <c r="A150" t="s">
        <v>392</v>
      </c>
      <c r="B150" t="s">
        <v>393</v>
      </c>
      <c r="C150" t="s">
        <v>98</v>
      </c>
      <c r="D150" s="12" t="s">
        <v>1088</v>
      </c>
      <c r="E150" s="1">
        <f>VLOOKUP(A150,'ADM Data'!$A$2:$Y$344,21,FALSE)</f>
        <v>0</v>
      </c>
      <c r="F150" s="1">
        <f>VLOOKUP(A150,'ADM Data'!$A$2:$Y$344,22,FALSE)</f>
        <v>0</v>
      </c>
      <c r="G150" s="1">
        <f>VLOOKUP(A150,'ADM Data'!$A$2:$Y$344,23,FALSE)</f>
        <v>0</v>
      </c>
      <c r="H150" s="1">
        <f>VLOOKUP(A150,'ADM Data'!$A$2:$Y$344,24,FALSE)</f>
        <v>0</v>
      </c>
      <c r="I150" s="1">
        <f>VLOOKUP(A150,'ADM Data'!$A$2:$Y$344,25,FALSE)</f>
        <v>0</v>
      </c>
      <c r="J150" s="5">
        <f t="shared" si="18"/>
        <v>0</v>
      </c>
      <c r="K150" s="5">
        <f t="shared" si="19"/>
        <v>0</v>
      </c>
      <c r="L150" s="5">
        <f t="shared" si="20"/>
        <v>0</v>
      </c>
      <c r="M150" s="5">
        <f t="shared" si="21"/>
        <v>0</v>
      </c>
      <c r="N150" s="5">
        <f t="shared" si="22"/>
        <v>0</v>
      </c>
      <c r="O150" s="5">
        <f t="shared" si="23"/>
        <v>0</v>
      </c>
      <c r="P150" s="1">
        <f t="shared" si="24"/>
        <v>0</v>
      </c>
      <c r="Q150" s="5">
        <f t="shared" si="25"/>
        <v>0</v>
      </c>
      <c r="R150" s="5">
        <f t="shared" si="26"/>
        <v>0</v>
      </c>
    </row>
    <row r="151" spans="1:18" x14ac:dyDescent="0.25">
      <c r="A151" t="s">
        <v>394</v>
      </c>
      <c r="B151" t="s">
        <v>395</v>
      </c>
      <c r="C151" t="s">
        <v>111</v>
      </c>
      <c r="D151" s="12" t="s">
        <v>1088</v>
      </c>
      <c r="E151" s="1">
        <f>VLOOKUP(A151,'ADM Data'!$A$2:$Y$344,21,FALSE)</f>
        <v>0</v>
      </c>
      <c r="F151" s="1">
        <f>VLOOKUP(A151,'ADM Data'!$A$2:$Y$344,22,FALSE)</f>
        <v>0</v>
      </c>
      <c r="G151" s="1">
        <f>VLOOKUP(A151,'ADM Data'!$A$2:$Y$344,23,FALSE)</f>
        <v>0</v>
      </c>
      <c r="H151" s="1">
        <f>VLOOKUP(A151,'ADM Data'!$A$2:$Y$344,24,FALSE)</f>
        <v>0</v>
      </c>
      <c r="I151" s="1">
        <f>VLOOKUP(A151,'ADM Data'!$A$2:$Y$344,25,FALSE)</f>
        <v>0</v>
      </c>
      <c r="J151" s="5">
        <f t="shared" si="18"/>
        <v>0</v>
      </c>
      <c r="K151" s="5">
        <f t="shared" si="19"/>
        <v>0</v>
      </c>
      <c r="L151" s="5">
        <f t="shared" si="20"/>
        <v>0</v>
      </c>
      <c r="M151" s="5">
        <f t="shared" si="21"/>
        <v>0</v>
      </c>
      <c r="N151" s="5">
        <f t="shared" si="22"/>
        <v>0</v>
      </c>
      <c r="O151" s="5">
        <f t="shared" si="23"/>
        <v>0</v>
      </c>
      <c r="P151" s="1">
        <f t="shared" si="24"/>
        <v>0</v>
      </c>
      <c r="Q151" s="5">
        <f t="shared" si="25"/>
        <v>0</v>
      </c>
      <c r="R151" s="5">
        <f t="shared" si="26"/>
        <v>0</v>
      </c>
    </row>
    <row r="152" spans="1:18" x14ac:dyDescent="0.25">
      <c r="A152" t="s">
        <v>396</v>
      </c>
      <c r="B152" t="s">
        <v>1929</v>
      </c>
      <c r="C152" t="s">
        <v>80</v>
      </c>
      <c r="D152" s="12" t="s">
        <v>1088</v>
      </c>
      <c r="E152" s="1">
        <f>VLOOKUP(A152,'ADM Data'!$A$2:$Y$344,21,FALSE)</f>
        <v>0</v>
      </c>
      <c r="F152" s="1">
        <f>VLOOKUP(A152,'ADM Data'!$A$2:$Y$344,22,FALSE)</f>
        <v>0</v>
      </c>
      <c r="G152" s="1">
        <f>VLOOKUP(A152,'ADM Data'!$A$2:$Y$344,23,FALSE)</f>
        <v>0</v>
      </c>
      <c r="H152" s="1">
        <f>VLOOKUP(A152,'ADM Data'!$A$2:$Y$344,24,FALSE)</f>
        <v>0</v>
      </c>
      <c r="I152" s="1">
        <f>VLOOKUP(A152,'ADM Data'!$A$2:$Y$344,25,FALSE)</f>
        <v>0</v>
      </c>
      <c r="J152" s="5">
        <f t="shared" si="18"/>
        <v>0</v>
      </c>
      <c r="K152" s="5">
        <f t="shared" si="19"/>
        <v>0</v>
      </c>
      <c r="L152" s="5">
        <f t="shared" si="20"/>
        <v>0</v>
      </c>
      <c r="M152" s="5">
        <f t="shared" si="21"/>
        <v>0</v>
      </c>
      <c r="N152" s="5">
        <f t="shared" si="22"/>
        <v>0</v>
      </c>
      <c r="O152" s="5">
        <f t="shared" si="23"/>
        <v>0</v>
      </c>
      <c r="P152" s="1">
        <f t="shared" si="24"/>
        <v>0</v>
      </c>
      <c r="Q152" s="5">
        <f t="shared" si="25"/>
        <v>0</v>
      </c>
      <c r="R152" s="5">
        <f t="shared" si="26"/>
        <v>0</v>
      </c>
    </row>
    <row r="153" spans="1:18" x14ac:dyDescent="0.25">
      <c r="A153" t="s">
        <v>398</v>
      </c>
      <c r="B153" t="s">
        <v>399</v>
      </c>
      <c r="C153" t="s">
        <v>80</v>
      </c>
      <c r="D153" s="12" t="s">
        <v>1088</v>
      </c>
      <c r="E153" s="1">
        <f>VLOOKUP(A153,'ADM Data'!$A$2:$Y$344,21,FALSE)</f>
        <v>0</v>
      </c>
      <c r="F153" s="1">
        <f>VLOOKUP(A153,'ADM Data'!$A$2:$Y$344,22,FALSE)</f>
        <v>0</v>
      </c>
      <c r="G153" s="1">
        <f>VLOOKUP(A153,'ADM Data'!$A$2:$Y$344,23,FALSE)</f>
        <v>3.5647009999999999</v>
      </c>
      <c r="H153" s="1">
        <f>VLOOKUP(A153,'ADM Data'!$A$2:$Y$344,24,FALSE)</f>
        <v>0</v>
      </c>
      <c r="I153" s="1">
        <f>VLOOKUP(A153,'ADM Data'!$A$2:$Y$344,25,FALSE)</f>
        <v>0</v>
      </c>
      <c r="J153" s="5">
        <f t="shared" si="18"/>
        <v>0</v>
      </c>
      <c r="K153" s="5">
        <f t="shared" si="19"/>
        <v>0</v>
      </c>
      <c r="L153" s="5">
        <f t="shared" si="20"/>
        <v>7567.5057063561489</v>
      </c>
      <c r="M153" s="5">
        <f t="shared" si="21"/>
        <v>0</v>
      </c>
      <c r="N153" s="5">
        <f t="shared" si="22"/>
        <v>0</v>
      </c>
      <c r="O153" s="5">
        <f t="shared" si="23"/>
        <v>7567.5057063561489</v>
      </c>
      <c r="P153" s="1">
        <f t="shared" si="24"/>
        <v>3.5647009999999999</v>
      </c>
      <c r="Q153" s="5">
        <f t="shared" si="25"/>
        <v>1032.8907510068282</v>
      </c>
      <c r="R153" s="5">
        <f t="shared" si="26"/>
        <v>8600.3964573629764</v>
      </c>
    </row>
    <row r="154" spans="1:18" x14ac:dyDescent="0.25">
      <c r="A154" t="s">
        <v>400</v>
      </c>
      <c r="B154" t="s">
        <v>1930</v>
      </c>
      <c r="C154" t="s">
        <v>258</v>
      </c>
      <c r="D154" s="12" t="s">
        <v>1088</v>
      </c>
      <c r="E154" s="1">
        <f>VLOOKUP(A154,'ADM Data'!$A$2:$Y$344,21,FALSE)</f>
        <v>0</v>
      </c>
      <c r="F154" s="1">
        <f>VLOOKUP(A154,'ADM Data'!$A$2:$Y$344,22,FALSE)</f>
        <v>0</v>
      </c>
      <c r="G154" s="1">
        <f>VLOOKUP(A154,'ADM Data'!$A$2:$Y$344,23,FALSE)</f>
        <v>402.73267700000002</v>
      </c>
      <c r="H154" s="1">
        <f>VLOOKUP(A154,'ADM Data'!$A$2:$Y$344,24,FALSE)</f>
        <v>0</v>
      </c>
      <c r="I154" s="1">
        <f>VLOOKUP(A154,'ADM Data'!$A$2:$Y$344,25,FALSE)</f>
        <v>0</v>
      </c>
      <c r="J154" s="5">
        <f t="shared" si="18"/>
        <v>0</v>
      </c>
      <c r="K154" s="5">
        <f t="shared" si="19"/>
        <v>0</v>
      </c>
      <c r="L154" s="5">
        <f t="shared" si="20"/>
        <v>854961.42070080712</v>
      </c>
      <c r="M154" s="5">
        <f t="shared" si="21"/>
        <v>0</v>
      </c>
      <c r="N154" s="5">
        <f t="shared" si="22"/>
        <v>0</v>
      </c>
      <c r="O154" s="5">
        <f t="shared" si="23"/>
        <v>854961.42070080712</v>
      </c>
      <c r="P154" s="1">
        <f t="shared" si="24"/>
        <v>402.73267700000002</v>
      </c>
      <c r="Q154" s="5">
        <f t="shared" si="25"/>
        <v>116693.89864718537</v>
      </c>
      <c r="R154" s="5">
        <f t="shared" si="26"/>
        <v>971655.31934799254</v>
      </c>
    </row>
    <row r="155" spans="1:18" x14ac:dyDescent="0.25">
      <c r="A155" t="s">
        <v>402</v>
      </c>
      <c r="B155" t="s">
        <v>403</v>
      </c>
      <c r="C155" t="s">
        <v>72</v>
      </c>
      <c r="D155" s="12" t="s">
        <v>1088</v>
      </c>
      <c r="E155" s="1">
        <f>VLOOKUP(A155,'ADM Data'!$A$2:$Y$344,21,FALSE)</f>
        <v>0</v>
      </c>
      <c r="F155" s="1">
        <f>VLOOKUP(A155,'ADM Data'!$A$2:$Y$344,22,FALSE)</f>
        <v>0</v>
      </c>
      <c r="G155" s="1">
        <f>VLOOKUP(A155,'ADM Data'!$A$2:$Y$344,23,FALSE)</f>
        <v>0</v>
      </c>
      <c r="H155" s="1">
        <f>VLOOKUP(A155,'ADM Data'!$A$2:$Y$344,24,FALSE)</f>
        <v>0</v>
      </c>
      <c r="I155" s="1">
        <f>VLOOKUP(A155,'ADM Data'!$A$2:$Y$344,25,FALSE)</f>
        <v>0</v>
      </c>
      <c r="J155" s="5">
        <f t="shared" si="18"/>
        <v>0</v>
      </c>
      <c r="K155" s="5">
        <f t="shared" si="19"/>
        <v>0</v>
      </c>
      <c r="L155" s="5">
        <f t="shared" si="20"/>
        <v>0</v>
      </c>
      <c r="M155" s="5">
        <f t="shared" si="21"/>
        <v>0</v>
      </c>
      <c r="N155" s="5">
        <f t="shared" si="22"/>
        <v>0</v>
      </c>
      <c r="O155" s="5">
        <f t="shared" si="23"/>
        <v>0</v>
      </c>
      <c r="P155" s="1">
        <f t="shared" si="24"/>
        <v>0</v>
      </c>
      <c r="Q155" s="5">
        <f t="shared" si="25"/>
        <v>0</v>
      </c>
      <c r="R155" s="5">
        <f t="shared" si="26"/>
        <v>0</v>
      </c>
    </row>
    <row r="156" spans="1:18" x14ac:dyDescent="0.25">
      <c r="A156" t="s">
        <v>405</v>
      </c>
      <c r="B156" t="s">
        <v>1931</v>
      </c>
      <c r="C156" t="s">
        <v>80</v>
      </c>
      <c r="D156" s="12" t="s">
        <v>1088</v>
      </c>
      <c r="E156" s="1">
        <f>VLOOKUP(A156,'ADM Data'!$A$2:$Y$344,21,FALSE)</f>
        <v>0</v>
      </c>
      <c r="F156" s="1">
        <f>VLOOKUP(A156,'ADM Data'!$A$2:$Y$344,22,FALSE)</f>
        <v>0</v>
      </c>
      <c r="G156" s="1">
        <f>VLOOKUP(A156,'ADM Data'!$A$2:$Y$344,23,FALSE)</f>
        <v>0</v>
      </c>
      <c r="H156" s="1">
        <f>VLOOKUP(A156,'ADM Data'!$A$2:$Y$344,24,FALSE)</f>
        <v>0</v>
      </c>
      <c r="I156" s="1">
        <f>VLOOKUP(A156,'ADM Data'!$A$2:$Y$344,25,FALSE)</f>
        <v>0</v>
      </c>
      <c r="J156" s="5">
        <f t="shared" si="18"/>
        <v>0</v>
      </c>
      <c r="K156" s="5">
        <f t="shared" si="19"/>
        <v>0</v>
      </c>
      <c r="L156" s="5">
        <f t="shared" si="20"/>
        <v>0</v>
      </c>
      <c r="M156" s="5">
        <f t="shared" si="21"/>
        <v>0</v>
      </c>
      <c r="N156" s="5">
        <f t="shared" si="22"/>
        <v>0</v>
      </c>
      <c r="O156" s="5">
        <f t="shared" si="23"/>
        <v>0</v>
      </c>
      <c r="P156" s="1">
        <f t="shared" si="24"/>
        <v>0</v>
      </c>
      <c r="Q156" s="5">
        <f t="shared" si="25"/>
        <v>0</v>
      </c>
      <c r="R156" s="5">
        <f t="shared" si="26"/>
        <v>0</v>
      </c>
    </row>
    <row r="157" spans="1:18" x14ac:dyDescent="0.25">
      <c r="A157" t="s">
        <v>407</v>
      </c>
      <c r="B157" t="s">
        <v>1932</v>
      </c>
      <c r="C157" t="s">
        <v>80</v>
      </c>
      <c r="D157" s="12" t="s">
        <v>1088</v>
      </c>
      <c r="E157" s="1">
        <f>VLOOKUP(A157,'ADM Data'!$A$2:$Y$344,21,FALSE)</f>
        <v>0</v>
      </c>
      <c r="F157" s="1">
        <f>VLOOKUP(A157,'ADM Data'!$A$2:$Y$344,22,FALSE)</f>
        <v>0</v>
      </c>
      <c r="G157" s="1">
        <f>VLOOKUP(A157,'ADM Data'!$A$2:$Y$344,23,FALSE)</f>
        <v>0</v>
      </c>
      <c r="H157" s="1">
        <f>VLOOKUP(A157,'ADM Data'!$A$2:$Y$344,24,FALSE)</f>
        <v>0</v>
      </c>
      <c r="I157" s="1">
        <f>VLOOKUP(A157,'ADM Data'!$A$2:$Y$344,25,FALSE)</f>
        <v>0</v>
      </c>
      <c r="J157" s="5">
        <f t="shared" si="18"/>
        <v>0</v>
      </c>
      <c r="K157" s="5">
        <f t="shared" si="19"/>
        <v>0</v>
      </c>
      <c r="L157" s="5">
        <f t="shared" si="20"/>
        <v>0</v>
      </c>
      <c r="M157" s="5">
        <f t="shared" si="21"/>
        <v>0</v>
      </c>
      <c r="N157" s="5">
        <f t="shared" si="22"/>
        <v>0</v>
      </c>
      <c r="O157" s="5">
        <f t="shared" si="23"/>
        <v>0</v>
      </c>
      <c r="P157" s="1">
        <f t="shared" si="24"/>
        <v>0</v>
      </c>
      <c r="Q157" s="5">
        <f t="shared" si="25"/>
        <v>0</v>
      </c>
      <c r="R157" s="5">
        <f t="shared" si="26"/>
        <v>0</v>
      </c>
    </row>
    <row r="158" spans="1:18" x14ac:dyDescent="0.25">
      <c r="A158" t="s">
        <v>409</v>
      </c>
      <c r="B158" t="s">
        <v>1933</v>
      </c>
      <c r="C158" t="s">
        <v>80</v>
      </c>
      <c r="D158" s="12" t="s">
        <v>1088</v>
      </c>
      <c r="E158" s="1">
        <f>VLOOKUP(A158,'ADM Data'!$A$2:$Y$344,21,FALSE)</f>
        <v>0</v>
      </c>
      <c r="F158" s="1">
        <f>VLOOKUP(A158,'ADM Data'!$A$2:$Y$344,22,FALSE)</f>
        <v>0</v>
      </c>
      <c r="G158" s="1">
        <f>VLOOKUP(A158,'ADM Data'!$A$2:$Y$344,23,FALSE)</f>
        <v>0</v>
      </c>
      <c r="H158" s="1">
        <f>VLOOKUP(A158,'ADM Data'!$A$2:$Y$344,24,FALSE)</f>
        <v>0</v>
      </c>
      <c r="I158" s="1">
        <f>VLOOKUP(A158,'ADM Data'!$A$2:$Y$344,25,FALSE)</f>
        <v>0</v>
      </c>
      <c r="J158" s="5">
        <f t="shared" si="18"/>
        <v>0</v>
      </c>
      <c r="K158" s="5">
        <f t="shared" si="19"/>
        <v>0</v>
      </c>
      <c r="L158" s="5">
        <f t="shared" si="20"/>
        <v>0</v>
      </c>
      <c r="M158" s="5">
        <f t="shared" si="21"/>
        <v>0</v>
      </c>
      <c r="N158" s="5">
        <f t="shared" si="22"/>
        <v>0</v>
      </c>
      <c r="O158" s="5">
        <f t="shared" si="23"/>
        <v>0</v>
      </c>
      <c r="P158" s="1">
        <f t="shared" si="24"/>
        <v>0</v>
      </c>
      <c r="Q158" s="5">
        <f t="shared" si="25"/>
        <v>0</v>
      </c>
      <c r="R158" s="5">
        <f t="shared" si="26"/>
        <v>0</v>
      </c>
    </row>
    <row r="159" spans="1:18" x14ac:dyDescent="0.25">
      <c r="A159" t="s">
        <v>411</v>
      </c>
      <c r="B159" t="s">
        <v>412</v>
      </c>
      <c r="C159" t="s">
        <v>80</v>
      </c>
      <c r="D159" s="12" t="s">
        <v>1088</v>
      </c>
      <c r="E159" s="1">
        <f>VLOOKUP(A159,'ADM Data'!$A$2:$Y$344,21,FALSE)</f>
        <v>0</v>
      </c>
      <c r="F159" s="1">
        <f>VLOOKUP(A159,'ADM Data'!$A$2:$Y$344,22,FALSE)</f>
        <v>0</v>
      </c>
      <c r="G159" s="1">
        <f>VLOOKUP(A159,'ADM Data'!$A$2:$Y$344,23,FALSE)</f>
        <v>0</v>
      </c>
      <c r="H159" s="1">
        <f>VLOOKUP(A159,'ADM Data'!$A$2:$Y$344,24,FALSE)</f>
        <v>0</v>
      </c>
      <c r="I159" s="1">
        <f>VLOOKUP(A159,'ADM Data'!$A$2:$Y$344,25,FALSE)</f>
        <v>0</v>
      </c>
      <c r="J159" s="5">
        <f t="shared" si="18"/>
        <v>0</v>
      </c>
      <c r="K159" s="5">
        <f t="shared" si="19"/>
        <v>0</v>
      </c>
      <c r="L159" s="5">
        <f t="shared" si="20"/>
        <v>0</v>
      </c>
      <c r="M159" s="5">
        <f t="shared" si="21"/>
        <v>0</v>
      </c>
      <c r="N159" s="5">
        <f t="shared" si="22"/>
        <v>0</v>
      </c>
      <c r="O159" s="5">
        <f t="shared" si="23"/>
        <v>0</v>
      </c>
      <c r="P159" s="1">
        <f t="shared" si="24"/>
        <v>0</v>
      </c>
      <c r="Q159" s="5">
        <f t="shared" si="25"/>
        <v>0</v>
      </c>
      <c r="R159" s="5">
        <f t="shared" si="26"/>
        <v>0</v>
      </c>
    </row>
    <row r="160" spans="1:18" x14ac:dyDescent="0.25">
      <c r="A160" t="s">
        <v>413</v>
      </c>
      <c r="B160" t="s">
        <v>1934</v>
      </c>
      <c r="C160" t="s">
        <v>80</v>
      </c>
      <c r="D160" s="12" t="s">
        <v>1088</v>
      </c>
      <c r="E160" s="1">
        <f>VLOOKUP(A160,'ADM Data'!$A$2:$Y$344,21,FALSE)</f>
        <v>0</v>
      </c>
      <c r="F160" s="1">
        <f>VLOOKUP(A160,'ADM Data'!$A$2:$Y$344,22,FALSE)</f>
        <v>0</v>
      </c>
      <c r="G160" s="1">
        <f>VLOOKUP(A160,'ADM Data'!$A$2:$Y$344,23,FALSE)</f>
        <v>0</v>
      </c>
      <c r="H160" s="1">
        <f>VLOOKUP(A160,'ADM Data'!$A$2:$Y$344,24,FALSE)</f>
        <v>0</v>
      </c>
      <c r="I160" s="1">
        <f>VLOOKUP(A160,'ADM Data'!$A$2:$Y$344,25,FALSE)</f>
        <v>0</v>
      </c>
      <c r="J160" s="5">
        <f t="shared" si="18"/>
        <v>0</v>
      </c>
      <c r="K160" s="5">
        <f t="shared" si="19"/>
        <v>0</v>
      </c>
      <c r="L160" s="5">
        <f t="shared" si="20"/>
        <v>0</v>
      </c>
      <c r="M160" s="5">
        <f t="shared" si="21"/>
        <v>0</v>
      </c>
      <c r="N160" s="5">
        <f t="shared" si="22"/>
        <v>0</v>
      </c>
      <c r="O160" s="5">
        <f t="shared" si="23"/>
        <v>0</v>
      </c>
      <c r="P160" s="1">
        <f t="shared" si="24"/>
        <v>0</v>
      </c>
      <c r="Q160" s="5">
        <f t="shared" si="25"/>
        <v>0</v>
      </c>
      <c r="R160" s="5">
        <f t="shared" si="26"/>
        <v>0</v>
      </c>
    </row>
    <row r="161" spans="1:18" x14ac:dyDescent="0.25">
      <c r="A161" t="s">
        <v>415</v>
      </c>
      <c r="B161" t="s">
        <v>1935</v>
      </c>
      <c r="C161" t="s">
        <v>68</v>
      </c>
      <c r="D161" s="12" t="s">
        <v>1088</v>
      </c>
      <c r="E161" s="1">
        <f>VLOOKUP(A161,'ADM Data'!$A$2:$Y$344,21,FALSE)</f>
        <v>0</v>
      </c>
      <c r="F161" s="1">
        <f>VLOOKUP(A161,'ADM Data'!$A$2:$Y$344,22,FALSE)</f>
        <v>0</v>
      </c>
      <c r="G161" s="1">
        <f>VLOOKUP(A161,'ADM Data'!$A$2:$Y$344,23,FALSE)</f>
        <v>0</v>
      </c>
      <c r="H161" s="1">
        <f>VLOOKUP(A161,'ADM Data'!$A$2:$Y$344,24,FALSE)</f>
        <v>0</v>
      </c>
      <c r="I161" s="1">
        <f>VLOOKUP(A161,'ADM Data'!$A$2:$Y$344,25,FALSE)</f>
        <v>0</v>
      </c>
      <c r="J161" s="5">
        <f t="shared" si="18"/>
        <v>0</v>
      </c>
      <c r="K161" s="5">
        <f t="shared" si="19"/>
        <v>0</v>
      </c>
      <c r="L161" s="5">
        <f t="shared" si="20"/>
        <v>0</v>
      </c>
      <c r="M161" s="5">
        <f t="shared" si="21"/>
        <v>0</v>
      </c>
      <c r="N161" s="5">
        <f t="shared" si="22"/>
        <v>0</v>
      </c>
      <c r="O161" s="5">
        <f t="shared" si="23"/>
        <v>0</v>
      </c>
      <c r="P161" s="1">
        <f t="shared" si="24"/>
        <v>0</v>
      </c>
      <c r="Q161" s="5">
        <f t="shared" si="25"/>
        <v>0</v>
      </c>
      <c r="R161" s="5">
        <f t="shared" si="26"/>
        <v>0</v>
      </c>
    </row>
    <row r="162" spans="1:18" x14ac:dyDescent="0.25">
      <c r="A162" t="s">
        <v>417</v>
      </c>
      <c r="B162" t="s">
        <v>418</v>
      </c>
      <c r="C162" t="s">
        <v>68</v>
      </c>
      <c r="D162" s="12" t="s">
        <v>1088</v>
      </c>
      <c r="E162" s="1">
        <f>VLOOKUP(A162,'ADM Data'!$A$2:$Y$344,21,FALSE)</f>
        <v>0</v>
      </c>
      <c r="F162" s="1">
        <f>VLOOKUP(A162,'ADM Data'!$A$2:$Y$344,22,FALSE)</f>
        <v>0</v>
      </c>
      <c r="G162" s="1">
        <f>VLOOKUP(A162,'ADM Data'!$A$2:$Y$344,23,FALSE)</f>
        <v>0</v>
      </c>
      <c r="H162" s="1">
        <f>VLOOKUP(A162,'ADM Data'!$A$2:$Y$344,24,FALSE)</f>
        <v>0</v>
      </c>
      <c r="I162" s="1">
        <f>VLOOKUP(A162,'ADM Data'!$A$2:$Y$344,25,FALSE)</f>
        <v>0</v>
      </c>
      <c r="J162" s="5">
        <f t="shared" si="18"/>
        <v>0</v>
      </c>
      <c r="K162" s="5">
        <f t="shared" si="19"/>
        <v>0</v>
      </c>
      <c r="L162" s="5">
        <f t="shared" si="20"/>
        <v>0</v>
      </c>
      <c r="M162" s="5">
        <f t="shared" si="21"/>
        <v>0</v>
      </c>
      <c r="N162" s="5">
        <f t="shared" si="22"/>
        <v>0</v>
      </c>
      <c r="O162" s="5">
        <f t="shared" si="23"/>
        <v>0</v>
      </c>
      <c r="P162" s="1">
        <f t="shared" si="24"/>
        <v>0</v>
      </c>
      <c r="Q162" s="5">
        <f t="shared" si="25"/>
        <v>0</v>
      </c>
      <c r="R162" s="5">
        <f t="shared" si="26"/>
        <v>0</v>
      </c>
    </row>
    <row r="163" spans="1:18" x14ac:dyDescent="0.25">
      <c r="A163" t="s">
        <v>419</v>
      </c>
      <c r="B163" t="s">
        <v>1936</v>
      </c>
      <c r="C163" t="s">
        <v>68</v>
      </c>
      <c r="D163" s="12" t="s">
        <v>1088</v>
      </c>
      <c r="E163" s="1">
        <f>VLOOKUP(A163,'ADM Data'!$A$2:$Y$344,21,FALSE)</f>
        <v>0</v>
      </c>
      <c r="F163" s="1">
        <f>VLOOKUP(A163,'ADM Data'!$A$2:$Y$344,22,FALSE)</f>
        <v>0</v>
      </c>
      <c r="G163" s="1">
        <f>VLOOKUP(A163,'ADM Data'!$A$2:$Y$344,23,FALSE)</f>
        <v>0</v>
      </c>
      <c r="H163" s="1">
        <f>VLOOKUP(A163,'ADM Data'!$A$2:$Y$344,24,FALSE)</f>
        <v>0</v>
      </c>
      <c r="I163" s="1">
        <f>VLOOKUP(A163,'ADM Data'!$A$2:$Y$344,25,FALSE)</f>
        <v>0</v>
      </c>
      <c r="J163" s="5">
        <f t="shared" si="18"/>
        <v>0</v>
      </c>
      <c r="K163" s="5">
        <f t="shared" si="19"/>
        <v>0</v>
      </c>
      <c r="L163" s="5">
        <f t="shared" si="20"/>
        <v>0</v>
      </c>
      <c r="M163" s="5">
        <f t="shared" si="21"/>
        <v>0</v>
      </c>
      <c r="N163" s="5">
        <f t="shared" si="22"/>
        <v>0</v>
      </c>
      <c r="O163" s="5">
        <f t="shared" si="23"/>
        <v>0</v>
      </c>
      <c r="P163" s="1">
        <f t="shared" si="24"/>
        <v>0</v>
      </c>
      <c r="Q163" s="5">
        <f t="shared" si="25"/>
        <v>0</v>
      </c>
      <c r="R163" s="5">
        <f t="shared" si="26"/>
        <v>0</v>
      </c>
    </row>
    <row r="164" spans="1:18" x14ac:dyDescent="0.25">
      <c r="A164" t="s">
        <v>421</v>
      </c>
      <c r="B164" t="s">
        <v>422</v>
      </c>
      <c r="C164" t="s">
        <v>80</v>
      </c>
      <c r="D164" s="12" t="s">
        <v>1088</v>
      </c>
      <c r="E164" s="1">
        <f>VLOOKUP(A164,'ADM Data'!$A$2:$Y$344,21,FALSE)</f>
        <v>0</v>
      </c>
      <c r="F164" s="1">
        <f>VLOOKUP(A164,'ADM Data'!$A$2:$Y$344,22,FALSE)</f>
        <v>0</v>
      </c>
      <c r="G164" s="1">
        <f>VLOOKUP(A164,'ADM Data'!$A$2:$Y$344,23,FALSE)</f>
        <v>0</v>
      </c>
      <c r="H164" s="1">
        <f>VLOOKUP(A164,'ADM Data'!$A$2:$Y$344,24,FALSE)</f>
        <v>0</v>
      </c>
      <c r="I164" s="1">
        <f>VLOOKUP(A164,'ADM Data'!$A$2:$Y$344,25,FALSE)</f>
        <v>0</v>
      </c>
      <c r="J164" s="5">
        <f t="shared" si="18"/>
        <v>0</v>
      </c>
      <c r="K164" s="5">
        <f t="shared" si="19"/>
        <v>0</v>
      </c>
      <c r="L164" s="5">
        <f t="shared" si="20"/>
        <v>0</v>
      </c>
      <c r="M164" s="5">
        <f t="shared" si="21"/>
        <v>0</v>
      </c>
      <c r="N164" s="5">
        <f t="shared" si="22"/>
        <v>0</v>
      </c>
      <c r="O164" s="5">
        <f t="shared" si="23"/>
        <v>0</v>
      </c>
      <c r="P164" s="1">
        <f t="shared" si="24"/>
        <v>0</v>
      </c>
      <c r="Q164" s="5">
        <f t="shared" si="25"/>
        <v>0</v>
      </c>
      <c r="R164" s="5">
        <f t="shared" si="26"/>
        <v>0</v>
      </c>
    </row>
    <row r="165" spans="1:18" x14ac:dyDescent="0.25">
      <c r="A165" t="s">
        <v>423</v>
      </c>
      <c r="B165" t="s">
        <v>424</v>
      </c>
      <c r="C165" t="s">
        <v>93</v>
      </c>
      <c r="D165" s="12" t="s">
        <v>1088</v>
      </c>
      <c r="E165" s="1">
        <f>VLOOKUP(A165,'ADM Data'!$A$2:$Y$344,21,FALSE)</f>
        <v>0</v>
      </c>
      <c r="F165" s="1">
        <f>VLOOKUP(A165,'ADM Data'!$A$2:$Y$344,22,FALSE)</f>
        <v>0</v>
      </c>
      <c r="G165" s="1">
        <f>VLOOKUP(A165,'ADM Data'!$A$2:$Y$344,23,FALSE)</f>
        <v>0</v>
      </c>
      <c r="H165" s="1">
        <f>VLOOKUP(A165,'ADM Data'!$A$2:$Y$344,24,FALSE)</f>
        <v>0</v>
      </c>
      <c r="I165" s="1">
        <f>VLOOKUP(A165,'ADM Data'!$A$2:$Y$344,25,FALSE)</f>
        <v>0</v>
      </c>
      <c r="J165" s="5">
        <f t="shared" si="18"/>
        <v>0</v>
      </c>
      <c r="K165" s="5">
        <f t="shared" si="19"/>
        <v>0</v>
      </c>
      <c r="L165" s="5">
        <f t="shared" si="20"/>
        <v>0</v>
      </c>
      <c r="M165" s="5">
        <f t="shared" si="21"/>
        <v>0</v>
      </c>
      <c r="N165" s="5">
        <f t="shared" si="22"/>
        <v>0</v>
      </c>
      <c r="O165" s="5">
        <f t="shared" si="23"/>
        <v>0</v>
      </c>
      <c r="P165" s="1">
        <f t="shared" si="24"/>
        <v>0</v>
      </c>
      <c r="Q165" s="5">
        <f t="shared" si="25"/>
        <v>0</v>
      </c>
      <c r="R165" s="5">
        <f t="shared" si="26"/>
        <v>0</v>
      </c>
    </row>
    <row r="166" spans="1:18" x14ac:dyDescent="0.25">
      <c r="A166" t="s">
        <v>425</v>
      </c>
      <c r="B166" t="s">
        <v>1937</v>
      </c>
      <c r="C166" t="s">
        <v>108</v>
      </c>
      <c r="D166" s="12" t="s">
        <v>1088</v>
      </c>
      <c r="E166" s="1">
        <f>VLOOKUP(A166,'ADM Data'!$A$2:$Y$344,21,FALSE)</f>
        <v>0</v>
      </c>
      <c r="F166" s="1">
        <f>VLOOKUP(A166,'ADM Data'!$A$2:$Y$344,22,FALSE)</f>
        <v>0</v>
      </c>
      <c r="G166" s="1">
        <f>VLOOKUP(A166,'ADM Data'!$A$2:$Y$344,23,FALSE)</f>
        <v>291.40047900000002</v>
      </c>
      <c r="H166" s="1">
        <f>VLOOKUP(A166,'ADM Data'!$A$2:$Y$344,24,FALSE)</f>
        <v>0</v>
      </c>
      <c r="I166" s="1">
        <f>VLOOKUP(A166,'ADM Data'!$A$2:$Y$344,25,FALSE)</f>
        <v>0</v>
      </c>
      <c r="J166" s="5">
        <f t="shared" si="18"/>
        <v>0</v>
      </c>
      <c r="K166" s="5">
        <f t="shared" si="19"/>
        <v>0</v>
      </c>
      <c r="L166" s="5">
        <f t="shared" si="20"/>
        <v>618614.2365565626</v>
      </c>
      <c r="M166" s="5">
        <f t="shared" si="21"/>
        <v>0</v>
      </c>
      <c r="N166" s="5">
        <f t="shared" si="22"/>
        <v>0</v>
      </c>
      <c r="O166" s="5">
        <f t="shared" si="23"/>
        <v>618614.2365565626</v>
      </c>
      <c r="P166" s="1">
        <f t="shared" si="24"/>
        <v>291.40047900000002</v>
      </c>
      <c r="Q166" s="5">
        <f t="shared" si="25"/>
        <v>84434.812231954231</v>
      </c>
      <c r="R166" s="5">
        <f t="shared" si="26"/>
        <v>703049.04878851678</v>
      </c>
    </row>
    <row r="167" spans="1:18" x14ac:dyDescent="0.25">
      <c r="A167" t="s">
        <v>427</v>
      </c>
      <c r="B167" t="s">
        <v>1938</v>
      </c>
      <c r="C167" t="s">
        <v>80</v>
      </c>
      <c r="D167" s="12" t="s">
        <v>1088</v>
      </c>
      <c r="E167" s="1">
        <f>VLOOKUP(A167,'ADM Data'!$A$2:$Y$344,21,FALSE)</f>
        <v>0</v>
      </c>
      <c r="F167" s="1">
        <f>VLOOKUP(A167,'ADM Data'!$A$2:$Y$344,22,FALSE)</f>
        <v>0</v>
      </c>
      <c r="G167" s="1">
        <f>VLOOKUP(A167,'ADM Data'!$A$2:$Y$344,23,FALSE)</f>
        <v>0</v>
      </c>
      <c r="H167" s="1">
        <f>VLOOKUP(A167,'ADM Data'!$A$2:$Y$344,24,FALSE)</f>
        <v>0</v>
      </c>
      <c r="I167" s="1">
        <f>VLOOKUP(A167,'ADM Data'!$A$2:$Y$344,25,FALSE)</f>
        <v>0</v>
      </c>
      <c r="J167" s="5">
        <f t="shared" si="18"/>
        <v>0</v>
      </c>
      <c r="K167" s="5">
        <f t="shared" si="19"/>
        <v>0</v>
      </c>
      <c r="L167" s="5">
        <f t="shared" si="20"/>
        <v>0</v>
      </c>
      <c r="M167" s="5">
        <f t="shared" si="21"/>
        <v>0</v>
      </c>
      <c r="N167" s="5">
        <f t="shared" si="22"/>
        <v>0</v>
      </c>
      <c r="O167" s="5">
        <f t="shared" si="23"/>
        <v>0</v>
      </c>
      <c r="P167" s="1">
        <f t="shared" si="24"/>
        <v>0</v>
      </c>
      <c r="Q167" s="5">
        <f t="shared" si="25"/>
        <v>0</v>
      </c>
      <c r="R167" s="5">
        <f t="shared" si="26"/>
        <v>0</v>
      </c>
    </row>
    <row r="168" spans="1:18" x14ac:dyDescent="0.25">
      <c r="A168" t="s">
        <v>429</v>
      </c>
      <c r="B168" t="s">
        <v>430</v>
      </c>
      <c r="C168" t="s">
        <v>98</v>
      </c>
      <c r="D168" s="12" t="s">
        <v>1088</v>
      </c>
      <c r="E168" s="1">
        <f>VLOOKUP(A168,'ADM Data'!$A$2:$Y$344,21,FALSE)</f>
        <v>0</v>
      </c>
      <c r="F168" s="1">
        <f>VLOOKUP(A168,'ADM Data'!$A$2:$Y$344,22,FALSE)</f>
        <v>0</v>
      </c>
      <c r="G168" s="1">
        <f>VLOOKUP(A168,'ADM Data'!$A$2:$Y$344,23,FALSE)</f>
        <v>0</v>
      </c>
      <c r="H168" s="1">
        <f>VLOOKUP(A168,'ADM Data'!$A$2:$Y$344,24,FALSE)</f>
        <v>0</v>
      </c>
      <c r="I168" s="1">
        <f>VLOOKUP(A168,'ADM Data'!$A$2:$Y$344,25,FALSE)</f>
        <v>0</v>
      </c>
      <c r="J168" s="5">
        <f t="shared" si="18"/>
        <v>0</v>
      </c>
      <c r="K168" s="5">
        <f t="shared" si="19"/>
        <v>0</v>
      </c>
      <c r="L168" s="5">
        <f t="shared" si="20"/>
        <v>0</v>
      </c>
      <c r="M168" s="5">
        <f t="shared" si="21"/>
        <v>0</v>
      </c>
      <c r="N168" s="5">
        <f t="shared" si="22"/>
        <v>0</v>
      </c>
      <c r="O168" s="5">
        <f t="shared" si="23"/>
        <v>0</v>
      </c>
      <c r="P168" s="1">
        <f t="shared" si="24"/>
        <v>0</v>
      </c>
      <c r="Q168" s="5">
        <f t="shared" si="25"/>
        <v>0</v>
      </c>
      <c r="R168" s="5">
        <f t="shared" si="26"/>
        <v>0</v>
      </c>
    </row>
    <row r="169" spans="1:18" x14ac:dyDescent="0.25">
      <c r="A169" t="s">
        <v>431</v>
      </c>
      <c r="B169" t="s">
        <v>1939</v>
      </c>
      <c r="C169" t="s">
        <v>101</v>
      </c>
      <c r="D169" s="12" t="s">
        <v>1088</v>
      </c>
      <c r="E169" s="1">
        <f>VLOOKUP(A169,'ADM Data'!$A$2:$Y$344,21,FALSE)</f>
        <v>0</v>
      </c>
      <c r="F169" s="1">
        <f>VLOOKUP(A169,'ADM Data'!$A$2:$Y$344,22,FALSE)</f>
        <v>0</v>
      </c>
      <c r="G169" s="1">
        <f>VLOOKUP(A169,'ADM Data'!$A$2:$Y$344,23,FALSE)</f>
        <v>0</v>
      </c>
      <c r="H169" s="1">
        <f>VLOOKUP(A169,'ADM Data'!$A$2:$Y$344,24,FALSE)</f>
        <v>0</v>
      </c>
      <c r="I169" s="1">
        <f>VLOOKUP(A169,'ADM Data'!$A$2:$Y$344,25,FALSE)</f>
        <v>0</v>
      </c>
      <c r="J169" s="5">
        <f t="shared" si="18"/>
        <v>0</v>
      </c>
      <c r="K169" s="5">
        <f t="shared" si="19"/>
        <v>0</v>
      </c>
      <c r="L169" s="5">
        <f t="shared" si="20"/>
        <v>0</v>
      </c>
      <c r="M169" s="5">
        <f t="shared" si="21"/>
        <v>0</v>
      </c>
      <c r="N169" s="5">
        <f t="shared" si="22"/>
        <v>0</v>
      </c>
      <c r="O169" s="5">
        <f t="shared" si="23"/>
        <v>0</v>
      </c>
      <c r="P169" s="1">
        <f t="shared" si="24"/>
        <v>0</v>
      </c>
      <c r="Q169" s="5">
        <f t="shared" si="25"/>
        <v>0</v>
      </c>
      <c r="R169" s="5">
        <f t="shared" si="26"/>
        <v>0</v>
      </c>
    </row>
    <row r="170" spans="1:18" x14ac:dyDescent="0.25">
      <c r="A170" t="s">
        <v>433</v>
      </c>
      <c r="B170" t="s">
        <v>434</v>
      </c>
      <c r="C170" t="s">
        <v>75</v>
      </c>
      <c r="D170" s="12" t="s">
        <v>1088</v>
      </c>
      <c r="E170" s="1">
        <f>VLOOKUP(A170,'ADM Data'!$A$2:$Y$344,21,FALSE)</f>
        <v>0</v>
      </c>
      <c r="F170" s="1">
        <f>VLOOKUP(A170,'ADM Data'!$A$2:$Y$344,22,FALSE)</f>
        <v>0</v>
      </c>
      <c r="G170" s="1">
        <f>VLOOKUP(A170,'ADM Data'!$A$2:$Y$344,23,FALSE)</f>
        <v>40.745223000000003</v>
      </c>
      <c r="H170" s="1">
        <f>VLOOKUP(A170,'ADM Data'!$A$2:$Y$344,24,FALSE)</f>
        <v>0</v>
      </c>
      <c r="I170" s="1">
        <f>VLOOKUP(A170,'ADM Data'!$A$2:$Y$344,25,FALSE)</f>
        <v>0</v>
      </c>
      <c r="J170" s="5">
        <f t="shared" si="18"/>
        <v>0</v>
      </c>
      <c r="K170" s="5">
        <f t="shared" si="19"/>
        <v>0</v>
      </c>
      <c r="L170" s="5">
        <f t="shared" si="20"/>
        <v>86498.056235082229</v>
      </c>
      <c r="M170" s="5">
        <f t="shared" si="21"/>
        <v>0</v>
      </c>
      <c r="N170" s="5">
        <f t="shared" si="22"/>
        <v>0</v>
      </c>
      <c r="O170" s="5">
        <f t="shared" si="23"/>
        <v>86498.056235082229</v>
      </c>
      <c r="P170" s="1">
        <f t="shared" si="24"/>
        <v>40.745223000000003</v>
      </c>
      <c r="Q170" s="5">
        <f t="shared" si="25"/>
        <v>11806.141380275845</v>
      </c>
      <c r="R170" s="5">
        <f t="shared" si="26"/>
        <v>98304.197615358076</v>
      </c>
    </row>
    <row r="171" spans="1:18" x14ac:dyDescent="0.25">
      <c r="A171" t="s">
        <v>435</v>
      </c>
      <c r="B171" t="s">
        <v>436</v>
      </c>
      <c r="C171" t="s">
        <v>140</v>
      </c>
      <c r="D171" s="12" t="s">
        <v>2051</v>
      </c>
      <c r="E171" s="1">
        <f>VLOOKUP(A171,'ADM Data'!$A$2:$Y$344,21,FALSE)</f>
        <v>277.70337599999999</v>
      </c>
      <c r="F171" s="1">
        <f>VLOOKUP(A171,'ADM Data'!$A$2:$Y$344,22,FALSE)</f>
        <v>0</v>
      </c>
      <c r="G171" s="1">
        <f>VLOOKUP(A171,'ADM Data'!$A$2:$Y$344,23,FALSE)</f>
        <v>0</v>
      </c>
      <c r="H171" s="1">
        <f>VLOOKUP(A171,'ADM Data'!$A$2:$Y$344,24,FALSE)</f>
        <v>6.67964</v>
      </c>
      <c r="I171" s="1">
        <f>VLOOKUP(A171,'ADM Data'!$A$2:$Y$344,25,FALSE)</f>
        <v>0</v>
      </c>
      <c r="J171" s="5">
        <f t="shared" si="18"/>
        <v>1705112.9637150539</v>
      </c>
      <c r="K171" s="5">
        <f t="shared" si="19"/>
        <v>0</v>
      </c>
      <c r="L171" s="5">
        <f t="shared" si="20"/>
        <v>0</v>
      </c>
      <c r="M171" s="5">
        <f t="shared" si="21"/>
        <v>12047.2548245544</v>
      </c>
      <c r="N171" s="5">
        <f t="shared" si="22"/>
        <v>0</v>
      </c>
      <c r="O171" s="5">
        <f t="shared" si="23"/>
        <v>1717160.2185396082</v>
      </c>
      <c r="P171" s="1">
        <f t="shared" si="24"/>
        <v>284.383016</v>
      </c>
      <c r="Q171" s="5">
        <f t="shared" si="25"/>
        <v>82401.465640407652</v>
      </c>
      <c r="R171" s="5">
        <f t="shared" si="26"/>
        <v>1799561.6841800159</v>
      </c>
    </row>
    <row r="172" spans="1:18" x14ac:dyDescent="0.25">
      <c r="A172" t="s">
        <v>437</v>
      </c>
      <c r="B172" t="s">
        <v>1940</v>
      </c>
      <c r="C172" t="s">
        <v>196</v>
      </c>
      <c r="D172" s="12" t="s">
        <v>1088</v>
      </c>
      <c r="E172" s="1">
        <f>VLOOKUP(A172,'ADM Data'!$A$2:$Y$344,21,FALSE)</f>
        <v>0</v>
      </c>
      <c r="F172" s="1">
        <f>VLOOKUP(A172,'ADM Data'!$A$2:$Y$344,22,FALSE)</f>
        <v>0</v>
      </c>
      <c r="G172" s="1">
        <f>VLOOKUP(A172,'ADM Data'!$A$2:$Y$344,23,FALSE)</f>
        <v>26.852651999999999</v>
      </c>
      <c r="H172" s="1">
        <f>VLOOKUP(A172,'ADM Data'!$A$2:$Y$344,24,FALSE)</f>
        <v>0</v>
      </c>
      <c r="I172" s="1">
        <f>VLOOKUP(A172,'ADM Data'!$A$2:$Y$344,25,FALSE)</f>
        <v>0</v>
      </c>
      <c r="J172" s="5">
        <f t="shared" si="18"/>
        <v>0</v>
      </c>
      <c r="K172" s="5">
        <f t="shared" si="19"/>
        <v>0</v>
      </c>
      <c r="L172" s="5">
        <f t="shared" si="20"/>
        <v>57005.509646053302</v>
      </c>
      <c r="M172" s="5">
        <f t="shared" si="21"/>
        <v>0</v>
      </c>
      <c r="N172" s="5">
        <f t="shared" si="22"/>
        <v>0</v>
      </c>
      <c r="O172" s="5">
        <f t="shared" si="23"/>
        <v>57005.509646053302</v>
      </c>
      <c r="P172" s="1">
        <f t="shared" si="24"/>
        <v>26.852651999999999</v>
      </c>
      <c r="Q172" s="5">
        <f t="shared" si="25"/>
        <v>7780.6963026646563</v>
      </c>
      <c r="R172" s="5">
        <f t="shared" si="26"/>
        <v>64786.205948717958</v>
      </c>
    </row>
    <row r="173" spans="1:18" x14ac:dyDescent="0.25">
      <c r="A173" t="s">
        <v>439</v>
      </c>
      <c r="B173" t="s">
        <v>1941</v>
      </c>
      <c r="C173" t="s">
        <v>80</v>
      </c>
      <c r="D173" s="12" t="s">
        <v>1088</v>
      </c>
      <c r="E173" s="1">
        <f>VLOOKUP(A173,'ADM Data'!$A$2:$Y$344,21,FALSE)</f>
        <v>0</v>
      </c>
      <c r="F173" s="1">
        <f>VLOOKUP(A173,'ADM Data'!$A$2:$Y$344,22,FALSE)</f>
        <v>0</v>
      </c>
      <c r="G173" s="1">
        <f>VLOOKUP(A173,'ADM Data'!$A$2:$Y$344,23,FALSE)</f>
        <v>0</v>
      </c>
      <c r="H173" s="1">
        <f>VLOOKUP(A173,'ADM Data'!$A$2:$Y$344,24,FALSE)</f>
        <v>0</v>
      </c>
      <c r="I173" s="1">
        <f>VLOOKUP(A173,'ADM Data'!$A$2:$Y$344,25,FALSE)</f>
        <v>0</v>
      </c>
      <c r="J173" s="5">
        <f t="shared" si="18"/>
        <v>0</v>
      </c>
      <c r="K173" s="5">
        <f t="shared" si="19"/>
        <v>0</v>
      </c>
      <c r="L173" s="5">
        <f t="shared" si="20"/>
        <v>0</v>
      </c>
      <c r="M173" s="5">
        <f t="shared" si="21"/>
        <v>0</v>
      </c>
      <c r="N173" s="5">
        <f t="shared" si="22"/>
        <v>0</v>
      </c>
      <c r="O173" s="5">
        <f t="shared" si="23"/>
        <v>0</v>
      </c>
      <c r="P173" s="1">
        <f t="shared" si="24"/>
        <v>0</v>
      </c>
      <c r="Q173" s="5">
        <f t="shared" si="25"/>
        <v>0</v>
      </c>
      <c r="R173" s="5">
        <f t="shared" si="26"/>
        <v>0</v>
      </c>
    </row>
    <row r="174" spans="1:18" x14ac:dyDescent="0.25">
      <c r="A174" t="s">
        <v>441</v>
      </c>
      <c r="B174" t="s">
        <v>442</v>
      </c>
      <c r="C174" t="s">
        <v>68</v>
      </c>
      <c r="D174" s="12" t="s">
        <v>1088</v>
      </c>
      <c r="E174" s="1">
        <f>VLOOKUP(A174,'ADM Data'!$A$2:$Y$344,21,FALSE)</f>
        <v>0</v>
      </c>
      <c r="F174" s="1">
        <f>VLOOKUP(A174,'ADM Data'!$A$2:$Y$344,22,FALSE)</f>
        <v>0</v>
      </c>
      <c r="G174" s="1">
        <f>VLOOKUP(A174,'ADM Data'!$A$2:$Y$344,23,FALSE)</f>
        <v>0</v>
      </c>
      <c r="H174" s="1">
        <f>VLOOKUP(A174,'ADM Data'!$A$2:$Y$344,24,FALSE)</f>
        <v>0</v>
      </c>
      <c r="I174" s="1">
        <f>VLOOKUP(A174,'ADM Data'!$A$2:$Y$344,25,FALSE)</f>
        <v>0</v>
      </c>
      <c r="J174" s="5">
        <f t="shared" si="18"/>
        <v>0</v>
      </c>
      <c r="K174" s="5">
        <f t="shared" si="19"/>
        <v>0</v>
      </c>
      <c r="L174" s="5">
        <f t="shared" si="20"/>
        <v>0</v>
      </c>
      <c r="M174" s="5">
        <f t="shared" si="21"/>
        <v>0</v>
      </c>
      <c r="N174" s="5">
        <f t="shared" si="22"/>
        <v>0</v>
      </c>
      <c r="O174" s="5">
        <f t="shared" si="23"/>
        <v>0</v>
      </c>
      <c r="P174" s="1">
        <f t="shared" si="24"/>
        <v>0</v>
      </c>
      <c r="Q174" s="5">
        <f t="shared" si="25"/>
        <v>0</v>
      </c>
      <c r="R174" s="5">
        <f t="shared" si="26"/>
        <v>0</v>
      </c>
    </row>
    <row r="175" spans="1:18" x14ac:dyDescent="0.25">
      <c r="A175" t="s">
        <v>443</v>
      </c>
      <c r="B175" t="s">
        <v>444</v>
      </c>
      <c r="C175" t="s">
        <v>80</v>
      </c>
      <c r="D175" s="12" t="s">
        <v>1088</v>
      </c>
      <c r="E175" s="1">
        <f>VLOOKUP(A175,'ADM Data'!$A$2:$Y$344,21,FALSE)</f>
        <v>0</v>
      </c>
      <c r="F175" s="1">
        <f>VLOOKUP(A175,'ADM Data'!$A$2:$Y$344,22,FALSE)</f>
        <v>0</v>
      </c>
      <c r="G175" s="1">
        <f>VLOOKUP(A175,'ADM Data'!$A$2:$Y$344,23,FALSE)</f>
        <v>0</v>
      </c>
      <c r="H175" s="1">
        <f>VLOOKUP(A175,'ADM Data'!$A$2:$Y$344,24,FALSE)</f>
        <v>0</v>
      </c>
      <c r="I175" s="1">
        <f>VLOOKUP(A175,'ADM Data'!$A$2:$Y$344,25,FALSE)</f>
        <v>0</v>
      </c>
      <c r="J175" s="5">
        <f t="shared" si="18"/>
        <v>0</v>
      </c>
      <c r="K175" s="5">
        <f t="shared" si="19"/>
        <v>0</v>
      </c>
      <c r="L175" s="5">
        <f t="shared" si="20"/>
        <v>0</v>
      </c>
      <c r="M175" s="5">
        <f t="shared" si="21"/>
        <v>0</v>
      </c>
      <c r="N175" s="5">
        <f t="shared" si="22"/>
        <v>0</v>
      </c>
      <c r="O175" s="5">
        <f t="shared" si="23"/>
        <v>0</v>
      </c>
      <c r="P175" s="1">
        <f t="shared" si="24"/>
        <v>0</v>
      </c>
      <c r="Q175" s="5">
        <f t="shared" si="25"/>
        <v>0</v>
      </c>
      <c r="R175" s="5">
        <f t="shared" si="26"/>
        <v>0</v>
      </c>
    </row>
    <row r="176" spans="1:18" x14ac:dyDescent="0.25">
      <c r="A176" t="s">
        <v>445</v>
      </c>
      <c r="B176" t="s">
        <v>1942</v>
      </c>
      <c r="C176" t="s">
        <v>98</v>
      </c>
      <c r="D176" s="12" t="s">
        <v>1088</v>
      </c>
      <c r="E176" s="1">
        <f>VLOOKUP(A176,'ADM Data'!$A$2:$Y$344,21,FALSE)</f>
        <v>0</v>
      </c>
      <c r="F176" s="1">
        <f>VLOOKUP(A176,'ADM Data'!$A$2:$Y$344,22,FALSE)</f>
        <v>0</v>
      </c>
      <c r="G176" s="1">
        <f>VLOOKUP(A176,'ADM Data'!$A$2:$Y$344,23,FALSE)</f>
        <v>0</v>
      </c>
      <c r="H176" s="1">
        <f>VLOOKUP(A176,'ADM Data'!$A$2:$Y$344,24,FALSE)</f>
        <v>0</v>
      </c>
      <c r="I176" s="1">
        <f>VLOOKUP(A176,'ADM Data'!$A$2:$Y$344,25,FALSE)</f>
        <v>0</v>
      </c>
      <c r="J176" s="5">
        <f t="shared" si="18"/>
        <v>0</v>
      </c>
      <c r="K176" s="5">
        <f t="shared" si="19"/>
        <v>0</v>
      </c>
      <c r="L176" s="5">
        <f t="shared" si="20"/>
        <v>0</v>
      </c>
      <c r="M176" s="5">
        <f t="shared" si="21"/>
        <v>0</v>
      </c>
      <c r="N176" s="5">
        <f t="shared" si="22"/>
        <v>0</v>
      </c>
      <c r="O176" s="5">
        <f t="shared" si="23"/>
        <v>0</v>
      </c>
      <c r="P176" s="1">
        <f t="shared" si="24"/>
        <v>0</v>
      </c>
      <c r="Q176" s="5">
        <f t="shared" si="25"/>
        <v>0</v>
      </c>
      <c r="R176" s="5">
        <f t="shared" si="26"/>
        <v>0</v>
      </c>
    </row>
    <row r="177" spans="1:18" x14ac:dyDescent="0.25">
      <c r="A177" t="s">
        <v>447</v>
      </c>
      <c r="B177" t="s">
        <v>448</v>
      </c>
      <c r="C177" t="s">
        <v>93</v>
      </c>
      <c r="D177" s="12" t="s">
        <v>1088</v>
      </c>
      <c r="E177" s="1">
        <f>VLOOKUP(A177,'ADM Data'!$A$2:$Y$344,21,FALSE)</f>
        <v>40.274552</v>
      </c>
      <c r="F177" s="1">
        <f>VLOOKUP(A177,'ADM Data'!$A$2:$Y$344,22,FALSE)</f>
        <v>0</v>
      </c>
      <c r="G177" s="1">
        <f>VLOOKUP(A177,'ADM Data'!$A$2:$Y$344,23,FALSE)</f>
        <v>13.915304000000001</v>
      </c>
      <c r="H177" s="1">
        <f>VLOOKUP(A177,'ADM Data'!$A$2:$Y$344,24,FALSE)</f>
        <v>0</v>
      </c>
      <c r="I177" s="1">
        <f>VLOOKUP(A177,'ADM Data'!$A$2:$Y$344,25,FALSE)</f>
        <v>0</v>
      </c>
      <c r="J177" s="5">
        <f t="shared" si="18"/>
        <v>247287.81375353553</v>
      </c>
      <c r="K177" s="5">
        <f t="shared" si="19"/>
        <v>0</v>
      </c>
      <c r="L177" s="5">
        <f t="shared" si="20"/>
        <v>29540.806487186597</v>
      </c>
      <c r="M177" s="5">
        <f t="shared" si="21"/>
        <v>0</v>
      </c>
      <c r="N177" s="5">
        <f t="shared" si="22"/>
        <v>0</v>
      </c>
      <c r="O177" s="5">
        <f t="shared" si="23"/>
        <v>276828.62024072214</v>
      </c>
      <c r="P177" s="1">
        <f t="shared" si="24"/>
        <v>54.189855999999999</v>
      </c>
      <c r="Q177" s="5">
        <f t="shared" si="25"/>
        <v>15701.794080567168</v>
      </c>
      <c r="R177" s="5">
        <f t="shared" si="26"/>
        <v>292530.41432128928</v>
      </c>
    </row>
    <row r="178" spans="1:18" x14ac:dyDescent="0.25">
      <c r="A178" t="s">
        <v>449</v>
      </c>
      <c r="B178" t="s">
        <v>1943</v>
      </c>
      <c r="C178" t="s">
        <v>93</v>
      </c>
      <c r="D178" s="12" t="s">
        <v>1088</v>
      </c>
      <c r="E178" s="1">
        <f>VLOOKUP(A178,'ADM Data'!$A$2:$Y$344,21,FALSE)</f>
        <v>0</v>
      </c>
      <c r="F178" s="1">
        <f>VLOOKUP(A178,'ADM Data'!$A$2:$Y$344,22,FALSE)</f>
        <v>0</v>
      </c>
      <c r="G178" s="1">
        <f>VLOOKUP(A178,'ADM Data'!$A$2:$Y$344,23,FALSE)</f>
        <v>0</v>
      </c>
      <c r="H178" s="1">
        <f>VLOOKUP(A178,'ADM Data'!$A$2:$Y$344,24,FALSE)</f>
        <v>0</v>
      </c>
      <c r="I178" s="1">
        <f>VLOOKUP(A178,'ADM Data'!$A$2:$Y$344,25,FALSE)</f>
        <v>0</v>
      </c>
      <c r="J178" s="5">
        <f t="shared" si="18"/>
        <v>0</v>
      </c>
      <c r="K178" s="5">
        <f t="shared" si="19"/>
        <v>0</v>
      </c>
      <c r="L178" s="5">
        <f t="shared" si="20"/>
        <v>0</v>
      </c>
      <c r="M178" s="5">
        <f t="shared" si="21"/>
        <v>0</v>
      </c>
      <c r="N178" s="5">
        <f t="shared" si="22"/>
        <v>0</v>
      </c>
      <c r="O178" s="5">
        <f t="shared" si="23"/>
        <v>0</v>
      </c>
      <c r="P178" s="1">
        <f t="shared" si="24"/>
        <v>0</v>
      </c>
      <c r="Q178" s="5">
        <f t="shared" si="25"/>
        <v>0</v>
      </c>
      <c r="R178" s="5">
        <f t="shared" si="26"/>
        <v>0</v>
      </c>
    </row>
    <row r="179" spans="1:18" x14ac:dyDescent="0.25">
      <c r="A179" t="s">
        <v>451</v>
      </c>
      <c r="B179" t="s">
        <v>1944</v>
      </c>
      <c r="C179" t="s">
        <v>68</v>
      </c>
      <c r="D179" s="12" t="s">
        <v>1088</v>
      </c>
      <c r="E179" s="1">
        <f>VLOOKUP(A179,'ADM Data'!$A$2:$Y$344,21,FALSE)</f>
        <v>0</v>
      </c>
      <c r="F179" s="1">
        <f>VLOOKUP(A179,'ADM Data'!$A$2:$Y$344,22,FALSE)</f>
        <v>0</v>
      </c>
      <c r="G179" s="1">
        <f>VLOOKUP(A179,'ADM Data'!$A$2:$Y$344,23,FALSE)</f>
        <v>0</v>
      </c>
      <c r="H179" s="1">
        <f>VLOOKUP(A179,'ADM Data'!$A$2:$Y$344,24,FALSE)</f>
        <v>0</v>
      </c>
      <c r="I179" s="1">
        <f>VLOOKUP(A179,'ADM Data'!$A$2:$Y$344,25,FALSE)</f>
        <v>0</v>
      </c>
      <c r="J179" s="5">
        <f t="shared" si="18"/>
        <v>0</v>
      </c>
      <c r="K179" s="5">
        <f t="shared" si="19"/>
        <v>0</v>
      </c>
      <c r="L179" s="5">
        <f t="shared" si="20"/>
        <v>0</v>
      </c>
      <c r="M179" s="5">
        <f t="shared" si="21"/>
        <v>0</v>
      </c>
      <c r="N179" s="5">
        <f t="shared" si="22"/>
        <v>0</v>
      </c>
      <c r="O179" s="5">
        <f t="shared" si="23"/>
        <v>0</v>
      </c>
      <c r="P179" s="1">
        <f t="shared" si="24"/>
        <v>0</v>
      </c>
      <c r="Q179" s="5">
        <f t="shared" si="25"/>
        <v>0</v>
      </c>
      <c r="R179" s="5">
        <f t="shared" si="26"/>
        <v>0</v>
      </c>
    </row>
    <row r="180" spans="1:18" x14ac:dyDescent="0.25">
      <c r="A180" t="s">
        <v>453</v>
      </c>
      <c r="B180" t="s">
        <v>454</v>
      </c>
      <c r="C180" t="s">
        <v>98</v>
      </c>
      <c r="D180" s="12" t="s">
        <v>1088</v>
      </c>
      <c r="E180" s="1">
        <f>VLOOKUP(A180,'ADM Data'!$A$2:$Y$344,21,FALSE)</f>
        <v>0</v>
      </c>
      <c r="F180" s="1">
        <f>VLOOKUP(A180,'ADM Data'!$A$2:$Y$344,22,FALSE)</f>
        <v>0</v>
      </c>
      <c r="G180" s="1">
        <f>VLOOKUP(A180,'ADM Data'!$A$2:$Y$344,23,FALSE)</f>
        <v>0</v>
      </c>
      <c r="H180" s="1">
        <f>VLOOKUP(A180,'ADM Data'!$A$2:$Y$344,24,FALSE)</f>
        <v>0</v>
      </c>
      <c r="I180" s="1">
        <f>VLOOKUP(A180,'ADM Data'!$A$2:$Y$344,25,FALSE)</f>
        <v>0</v>
      </c>
      <c r="J180" s="5">
        <f t="shared" si="18"/>
        <v>0</v>
      </c>
      <c r="K180" s="5">
        <f t="shared" si="19"/>
        <v>0</v>
      </c>
      <c r="L180" s="5">
        <f t="shared" si="20"/>
        <v>0</v>
      </c>
      <c r="M180" s="5">
        <f t="shared" si="21"/>
        <v>0</v>
      </c>
      <c r="N180" s="5">
        <f t="shared" si="22"/>
        <v>0</v>
      </c>
      <c r="O180" s="5">
        <f t="shared" si="23"/>
        <v>0</v>
      </c>
      <c r="P180" s="1">
        <f t="shared" si="24"/>
        <v>0</v>
      </c>
      <c r="Q180" s="5">
        <f t="shared" si="25"/>
        <v>0</v>
      </c>
      <c r="R180" s="5">
        <f t="shared" si="26"/>
        <v>0</v>
      </c>
    </row>
    <row r="181" spans="1:18" x14ac:dyDescent="0.25">
      <c r="A181" t="s">
        <v>455</v>
      </c>
      <c r="B181" t="s">
        <v>1945</v>
      </c>
      <c r="C181" t="s">
        <v>93</v>
      </c>
      <c r="D181" s="12" t="s">
        <v>1088</v>
      </c>
      <c r="E181" s="1">
        <f>VLOOKUP(A181,'ADM Data'!$A$2:$Y$344,21,FALSE)</f>
        <v>0</v>
      </c>
      <c r="F181" s="1">
        <f>VLOOKUP(A181,'ADM Data'!$A$2:$Y$344,22,FALSE)</f>
        <v>0</v>
      </c>
      <c r="G181" s="1">
        <f>VLOOKUP(A181,'ADM Data'!$A$2:$Y$344,23,FALSE)</f>
        <v>0</v>
      </c>
      <c r="H181" s="1">
        <f>VLOOKUP(A181,'ADM Data'!$A$2:$Y$344,24,FALSE)</f>
        <v>0</v>
      </c>
      <c r="I181" s="1">
        <f>VLOOKUP(A181,'ADM Data'!$A$2:$Y$344,25,FALSE)</f>
        <v>0</v>
      </c>
      <c r="J181" s="5">
        <f t="shared" si="18"/>
        <v>0</v>
      </c>
      <c r="K181" s="5">
        <f t="shared" si="19"/>
        <v>0</v>
      </c>
      <c r="L181" s="5">
        <f t="shared" si="20"/>
        <v>0</v>
      </c>
      <c r="M181" s="5">
        <f t="shared" si="21"/>
        <v>0</v>
      </c>
      <c r="N181" s="5">
        <f t="shared" si="22"/>
        <v>0</v>
      </c>
      <c r="O181" s="5">
        <f t="shared" si="23"/>
        <v>0</v>
      </c>
      <c r="P181" s="1">
        <f t="shared" si="24"/>
        <v>0</v>
      </c>
      <c r="Q181" s="5">
        <f t="shared" si="25"/>
        <v>0</v>
      </c>
      <c r="R181" s="5">
        <f t="shared" si="26"/>
        <v>0</v>
      </c>
    </row>
    <row r="182" spans="1:18" x14ac:dyDescent="0.25">
      <c r="A182" t="s">
        <v>457</v>
      </c>
      <c r="B182" t="s">
        <v>1946</v>
      </c>
      <c r="C182" t="s">
        <v>80</v>
      </c>
      <c r="D182" s="12" t="s">
        <v>1088</v>
      </c>
      <c r="E182" s="1">
        <f>VLOOKUP(A182,'ADM Data'!$A$2:$Y$344,21,FALSE)</f>
        <v>0</v>
      </c>
      <c r="F182" s="1">
        <f>VLOOKUP(A182,'ADM Data'!$A$2:$Y$344,22,FALSE)</f>
        <v>0</v>
      </c>
      <c r="G182" s="1">
        <f>VLOOKUP(A182,'ADM Data'!$A$2:$Y$344,23,FALSE)</f>
        <v>0</v>
      </c>
      <c r="H182" s="1">
        <f>VLOOKUP(A182,'ADM Data'!$A$2:$Y$344,24,FALSE)</f>
        <v>0</v>
      </c>
      <c r="I182" s="1">
        <f>VLOOKUP(A182,'ADM Data'!$A$2:$Y$344,25,FALSE)</f>
        <v>0</v>
      </c>
      <c r="J182" s="5">
        <f t="shared" si="18"/>
        <v>0</v>
      </c>
      <c r="K182" s="5">
        <f t="shared" si="19"/>
        <v>0</v>
      </c>
      <c r="L182" s="5">
        <f t="shared" si="20"/>
        <v>0</v>
      </c>
      <c r="M182" s="5">
        <f t="shared" si="21"/>
        <v>0</v>
      </c>
      <c r="N182" s="5">
        <f t="shared" si="22"/>
        <v>0</v>
      </c>
      <c r="O182" s="5">
        <f t="shared" si="23"/>
        <v>0</v>
      </c>
      <c r="P182" s="1">
        <f t="shared" si="24"/>
        <v>0</v>
      </c>
      <c r="Q182" s="5">
        <f t="shared" si="25"/>
        <v>0</v>
      </c>
      <c r="R182" s="5">
        <f t="shared" si="26"/>
        <v>0</v>
      </c>
    </row>
    <row r="183" spans="1:18" x14ac:dyDescent="0.25">
      <c r="A183" t="s">
        <v>459</v>
      </c>
      <c r="B183" t="s">
        <v>1947</v>
      </c>
      <c r="C183" t="s">
        <v>72</v>
      </c>
      <c r="D183" s="12" t="s">
        <v>1088</v>
      </c>
      <c r="E183" s="1">
        <f>VLOOKUP(A183,'ADM Data'!$A$2:$Y$344,21,FALSE)</f>
        <v>0</v>
      </c>
      <c r="F183" s="1">
        <f>VLOOKUP(A183,'ADM Data'!$A$2:$Y$344,22,FALSE)</f>
        <v>0</v>
      </c>
      <c r="G183" s="1">
        <f>VLOOKUP(A183,'ADM Data'!$A$2:$Y$344,23,FALSE)</f>
        <v>0</v>
      </c>
      <c r="H183" s="1">
        <f>VLOOKUP(A183,'ADM Data'!$A$2:$Y$344,24,FALSE)</f>
        <v>0</v>
      </c>
      <c r="I183" s="1">
        <f>VLOOKUP(A183,'ADM Data'!$A$2:$Y$344,25,FALSE)</f>
        <v>0</v>
      </c>
      <c r="J183" s="5">
        <f t="shared" si="18"/>
        <v>0</v>
      </c>
      <c r="K183" s="5">
        <f t="shared" si="19"/>
        <v>0</v>
      </c>
      <c r="L183" s="5">
        <f t="shared" si="20"/>
        <v>0</v>
      </c>
      <c r="M183" s="5">
        <f t="shared" si="21"/>
        <v>0</v>
      </c>
      <c r="N183" s="5">
        <f t="shared" si="22"/>
        <v>0</v>
      </c>
      <c r="O183" s="5">
        <f t="shared" si="23"/>
        <v>0</v>
      </c>
      <c r="P183" s="1">
        <f t="shared" si="24"/>
        <v>0</v>
      </c>
      <c r="Q183" s="5">
        <f t="shared" si="25"/>
        <v>0</v>
      </c>
      <c r="R183" s="5">
        <f t="shared" si="26"/>
        <v>0</v>
      </c>
    </row>
    <row r="184" spans="1:18" x14ac:dyDescent="0.25">
      <c r="A184" t="s">
        <v>461</v>
      </c>
      <c r="B184" t="s">
        <v>462</v>
      </c>
      <c r="C184" t="s">
        <v>80</v>
      </c>
      <c r="D184" s="12" t="s">
        <v>1088</v>
      </c>
      <c r="E184" s="1">
        <f>VLOOKUP(A184,'ADM Data'!$A$2:$Y$344,21,FALSE)</f>
        <v>0</v>
      </c>
      <c r="F184" s="1">
        <f>VLOOKUP(A184,'ADM Data'!$A$2:$Y$344,22,FALSE)</f>
        <v>0</v>
      </c>
      <c r="G184" s="1">
        <f>VLOOKUP(A184,'ADM Data'!$A$2:$Y$344,23,FALSE)</f>
        <v>0</v>
      </c>
      <c r="H184" s="1">
        <f>VLOOKUP(A184,'ADM Data'!$A$2:$Y$344,24,FALSE)</f>
        <v>0</v>
      </c>
      <c r="I184" s="1">
        <f>VLOOKUP(A184,'ADM Data'!$A$2:$Y$344,25,FALSE)</f>
        <v>0</v>
      </c>
      <c r="J184" s="5">
        <f t="shared" si="18"/>
        <v>0</v>
      </c>
      <c r="K184" s="5">
        <f t="shared" si="19"/>
        <v>0</v>
      </c>
      <c r="L184" s="5">
        <f t="shared" si="20"/>
        <v>0</v>
      </c>
      <c r="M184" s="5">
        <f t="shared" si="21"/>
        <v>0</v>
      </c>
      <c r="N184" s="5">
        <f t="shared" si="22"/>
        <v>0</v>
      </c>
      <c r="O184" s="5">
        <f t="shared" si="23"/>
        <v>0</v>
      </c>
      <c r="P184" s="1">
        <f t="shared" si="24"/>
        <v>0</v>
      </c>
      <c r="Q184" s="5">
        <f t="shared" si="25"/>
        <v>0</v>
      </c>
      <c r="R184" s="5">
        <f t="shared" si="26"/>
        <v>0</v>
      </c>
    </row>
    <row r="185" spans="1:18" x14ac:dyDescent="0.25">
      <c r="A185" t="s">
        <v>463</v>
      </c>
      <c r="B185" t="s">
        <v>464</v>
      </c>
      <c r="C185" t="s">
        <v>68</v>
      </c>
      <c r="D185" s="12" t="s">
        <v>1088</v>
      </c>
      <c r="E185" s="1">
        <f>VLOOKUP(A185,'ADM Data'!$A$2:$Y$344,21,FALSE)</f>
        <v>0</v>
      </c>
      <c r="F185" s="1">
        <f>VLOOKUP(A185,'ADM Data'!$A$2:$Y$344,22,FALSE)</f>
        <v>0</v>
      </c>
      <c r="G185" s="1">
        <f>VLOOKUP(A185,'ADM Data'!$A$2:$Y$344,23,FALSE)</f>
        <v>0</v>
      </c>
      <c r="H185" s="1">
        <f>VLOOKUP(A185,'ADM Data'!$A$2:$Y$344,24,FALSE)</f>
        <v>0</v>
      </c>
      <c r="I185" s="1">
        <f>VLOOKUP(A185,'ADM Data'!$A$2:$Y$344,25,FALSE)</f>
        <v>0</v>
      </c>
      <c r="J185" s="5">
        <f t="shared" si="18"/>
        <v>0</v>
      </c>
      <c r="K185" s="5">
        <f t="shared" si="19"/>
        <v>0</v>
      </c>
      <c r="L185" s="5">
        <f t="shared" si="20"/>
        <v>0</v>
      </c>
      <c r="M185" s="5">
        <f t="shared" si="21"/>
        <v>0</v>
      </c>
      <c r="N185" s="5">
        <f t="shared" si="22"/>
        <v>0</v>
      </c>
      <c r="O185" s="5">
        <f t="shared" si="23"/>
        <v>0</v>
      </c>
      <c r="P185" s="1">
        <f t="shared" si="24"/>
        <v>0</v>
      </c>
      <c r="Q185" s="5">
        <f t="shared" si="25"/>
        <v>0</v>
      </c>
      <c r="R185" s="5">
        <f t="shared" si="26"/>
        <v>0</v>
      </c>
    </row>
    <row r="186" spans="1:18" x14ac:dyDescent="0.25">
      <c r="A186" t="s">
        <v>465</v>
      </c>
      <c r="B186" t="s">
        <v>466</v>
      </c>
      <c r="C186" t="s">
        <v>80</v>
      </c>
      <c r="D186" s="12" t="s">
        <v>1088</v>
      </c>
      <c r="E186" s="1">
        <f>VLOOKUP(A186,'ADM Data'!$A$2:$Y$344,21,FALSE)</f>
        <v>0</v>
      </c>
      <c r="F186" s="1">
        <f>VLOOKUP(A186,'ADM Data'!$A$2:$Y$344,22,FALSE)</f>
        <v>0</v>
      </c>
      <c r="G186" s="1">
        <f>VLOOKUP(A186,'ADM Data'!$A$2:$Y$344,23,FALSE)</f>
        <v>0</v>
      </c>
      <c r="H186" s="1">
        <f>VLOOKUP(A186,'ADM Data'!$A$2:$Y$344,24,FALSE)</f>
        <v>0</v>
      </c>
      <c r="I186" s="1">
        <f>VLOOKUP(A186,'ADM Data'!$A$2:$Y$344,25,FALSE)</f>
        <v>0</v>
      </c>
      <c r="J186" s="5">
        <f t="shared" si="18"/>
        <v>0</v>
      </c>
      <c r="K186" s="5">
        <f t="shared" si="19"/>
        <v>0</v>
      </c>
      <c r="L186" s="5">
        <f t="shared" si="20"/>
        <v>0</v>
      </c>
      <c r="M186" s="5">
        <f t="shared" si="21"/>
        <v>0</v>
      </c>
      <c r="N186" s="5">
        <f t="shared" si="22"/>
        <v>0</v>
      </c>
      <c r="O186" s="5">
        <f t="shared" si="23"/>
        <v>0</v>
      </c>
      <c r="P186" s="1">
        <f t="shared" si="24"/>
        <v>0</v>
      </c>
      <c r="Q186" s="5">
        <f t="shared" si="25"/>
        <v>0</v>
      </c>
      <c r="R186" s="5">
        <f t="shared" si="26"/>
        <v>0</v>
      </c>
    </row>
    <row r="187" spans="1:18" x14ac:dyDescent="0.25">
      <c r="A187" t="s">
        <v>467</v>
      </c>
      <c r="B187" t="s">
        <v>1948</v>
      </c>
      <c r="C187" t="s">
        <v>469</v>
      </c>
      <c r="D187" s="12" t="s">
        <v>2051</v>
      </c>
      <c r="E187" s="1">
        <f>VLOOKUP(A187,'ADM Data'!$A$2:$Y$344,21,FALSE)</f>
        <v>222.52046799999999</v>
      </c>
      <c r="F187" s="1">
        <f>VLOOKUP(A187,'ADM Data'!$A$2:$Y$344,22,FALSE)</f>
        <v>11.388971</v>
      </c>
      <c r="G187" s="1">
        <f>VLOOKUP(A187,'ADM Data'!$A$2:$Y$344,23,FALSE)</f>
        <v>0</v>
      </c>
      <c r="H187" s="1">
        <f>VLOOKUP(A187,'ADM Data'!$A$2:$Y$344,24,FALSE)</f>
        <v>7.5481699999999998</v>
      </c>
      <c r="I187" s="1">
        <f>VLOOKUP(A187,'ADM Data'!$A$2:$Y$344,25,FALSE)</f>
        <v>0</v>
      </c>
      <c r="J187" s="5">
        <f t="shared" si="18"/>
        <v>1366287.0799191897</v>
      </c>
      <c r="K187" s="5">
        <f t="shared" si="19"/>
        <v>66280.891201725317</v>
      </c>
      <c r="L187" s="5">
        <f t="shared" si="20"/>
        <v>0</v>
      </c>
      <c r="M187" s="5">
        <f t="shared" si="21"/>
        <v>13613.716824418199</v>
      </c>
      <c r="N187" s="5">
        <f t="shared" si="22"/>
        <v>0</v>
      </c>
      <c r="O187" s="5">
        <f t="shared" si="23"/>
        <v>1446181.6879453331</v>
      </c>
      <c r="P187" s="1">
        <f t="shared" si="24"/>
        <v>241.45760899999999</v>
      </c>
      <c r="Q187" s="5">
        <f t="shared" si="25"/>
        <v>69963.60454812985</v>
      </c>
      <c r="R187" s="5">
        <f t="shared" si="26"/>
        <v>1516145.292493463</v>
      </c>
    </row>
    <row r="188" spans="1:18" x14ac:dyDescent="0.25">
      <c r="A188" t="s">
        <v>470</v>
      </c>
      <c r="B188" t="s">
        <v>471</v>
      </c>
      <c r="C188" t="s">
        <v>93</v>
      </c>
      <c r="D188" s="12" t="s">
        <v>1088</v>
      </c>
      <c r="E188" s="1">
        <f>VLOOKUP(A188,'ADM Data'!$A$2:$Y$344,21,FALSE)</f>
        <v>0</v>
      </c>
      <c r="F188" s="1">
        <f>VLOOKUP(A188,'ADM Data'!$A$2:$Y$344,22,FALSE)</f>
        <v>0</v>
      </c>
      <c r="G188" s="1">
        <f>VLOOKUP(A188,'ADM Data'!$A$2:$Y$344,23,FALSE)</f>
        <v>0</v>
      </c>
      <c r="H188" s="1">
        <f>VLOOKUP(A188,'ADM Data'!$A$2:$Y$344,24,FALSE)</f>
        <v>0</v>
      </c>
      <c r="I188" s="1">
        <f>VLOOKUP(A188,'ADM Data'!$A$2:$Y$344,25,FALSE)</f>
        <v>0</v>
      </c>
      <c r="J188" s="5">
        <f t="shared" si="18"/>
        <v>0</v>
      </c>
      <c r="K188" s="5">
        <f t="shared" si="19"/>
        <v>0</v>
      </c>
      <c r="L188" s="5">
        <f t="shared" si="20"/>
        <v>0</v>
      </c>
      <c r="M188" s="5">
        <f t="shared" si="21"/>
        <v>0</v>
      </c>
      <c r="N188" s="5">
        <f t="shared" si="22"/>
        <v>0</v>
      </c>
      <c r="O188" s="5">
        <f t="shared" si="23"/>
        <v>0</v>
      </c>
      <c r="P188" s="1">
        <f t="shared" si="24"/>
        <v>0</v>
      </c>
      <c r="Q188" s="5">
        <f t="shared" si="25"/>
        <v>0</v>
      </c>
      <c r="R188" s="5">
        <f t="shared" si="26"/>
        <v>0</v>
      </c>
    </row>
    <row r="189" spans="1:18" x14ac:dyDescent="0.25">
      <c r="A189" t="s">
        <v>472</v>
      </c>
      <c r="B189" t="s">
        <v>1949</v>
      </c>
      <c r="C189" t="s">
        <v>135</v>
      </c>
      <c r="D189" s="12" t="s">
        <v>1088</v>
      </c>
      <c r="E189" s="1">
        <f>VLOOKUP(A189,'ADM Data'!$A$2:$Y$344,21,FALSE)</f>
        <v>116.042984</v>
      </c>
      <c r="F189" s="1">
        <f>VLOOKUP(A189,'ADM Data'!$A$2:$Y$344,22,FALSE)</f>
        <v>0</v>
      </c>
      <c r="G189" s="1">
        <f>VLOOKUP(A189,'ADM Data'!$A$2:$Y$344,23,FALSE)</f>
        <v>0</v>
      </c>
      <c r="H189" s="1">
        <f>VLOOKUP(A189,'ADM Data'!$A$2:$Y$344,24,FALSE)</f>
        <v>0</v>
      </c>
      <c r="I189" s="1">
        <f>VLOOKUP(A189,'ADM Data'!$A$2:$Y$344,25,FALSE)</f>
        <v>0</v>
      </c>
      <c r="J189" s="5">
        <f t="shared" si="18"/>
        <v>712509.87012335996</v>
      </c>
      <c r="K189" s="5">
        <f t="shared" si="19"/>
        <v>0</v>
      </c>
      <c r="L189" s="5">
        <f t="shared" si="20"/>
        <v>0</v>
      </c>
      <c r="M189" s="5">
        <f t="shared" si="21"/>
        <v>0</v>
      </c>
      <c r="N189" s="5">
        <f t="shared" si="22"/>
        <v>0</v>
      </c>
      <c r="O189" s="5">
        <f t="shared" si="23"/>
        <v>712509.87012335996</v>
      </c>
      <c r="P189" s="1">
        <f t="shared" si="24"/>
        <v>116.042984</v>
      </c>
      <c r="Q189" s="5">
        <f t="shared" si="25"/>
        <v>33624.061286720353</v>
      </c>
      <c r="R189" s="5">
        <f t="shared" si="26"/>
        <v>746133.93141008029</v>
      </c>
    </row>
    <row r="190" spans="1:18" x14ac:dyDescent="0.25">
      <c r="A190" t="s">
        <v>474</v>
      </c>
      <c r="B190" t="s">
        <v>475</v>
      </c>
      <c r="C190" t="s">
        <v>80</v>
      </c>
      <c r="D190" s="12" t="s">
        <v>1088</v>
      </c>
      <c r="E190" s="1">
        <f>VLOOKUP(A190,'ADM Data'!$A$2:$Y$344,21,FALSE)</f>
        <v>0</v>
      </c>
      <c r="F190" s="1">
        <f>VLOOKUP(A190,'ADM Data'!$A$2:$Y$344,22,FALSE)</f>
        <v>0</v>
      </c>
      <c r="G190" s="1">
        <f>VLOOKUP(A190,'ADM Data'!$A$2:$Y$344,23,FALSE)</f>
        <v>0</v>
      </c>
      <c r="H190" s="1">
        <f>VLOOKUP(A190,'ADM Data'!$A$2:$Y$344,24,FALSE)</f>
        <v>0</v>
      </c>
      <c r="I190" s="1">
        <f>VLOOKUP(A190,'ADM Data'!$A$2:$Y$344,25,FALSE)</f>
        <v>0</v>
      </c>
      <c r="J190" s="5">
        <f t="shared" si="18"/>
        <v>0</v>
      </c>
      <c r="K190" s="5">
        <f t="shared" si="19"/>
        <v>0</v>
      </c>
      <c r="L190" s="5">
        <f t="shared" si="20"/>
        <v>0</v>
      </c>
      <c r="M190" s="5">
        <f t="shared" si="21"/>
        <v>0</v>
      </c>
      <c r="N190" s="5">
        <f t="shared" si="22"/>
        <v>0</v>
      </c>
      <c r="O190" s="5">
        <f t="shared" si="23"/>
        <v>0</v>
      </c>
      <c r="P190" s="1">
        <f t="shared" si="24"/>
        <v>0</v>
      </c>
      <c r="Q190" s="5">
        <f t="shared" si="25"/>
        <v>0</v>
      </c>
      <c r="R190" s="5">
        <f t="shared" si="26"/>
        <v>0</v>
      </c>
    </row>
    <row r="191" spans="1:18" x14ac:dyDescent="0.25">
      <c r="A191" t="s">
        <v>476</v>
      </c>
      <c r="B191" t="s">
        <v>1950</v>
      </c>
      <c r="C191" t="s">
        <v>80</v>
      </c>
      <c r="D191" s="12" t="s">
        <v>1088</v>
      </c>
      <c r="E191" s="1">
        <f>VLOOKUP(A191,'ADM Data'!$A$2:$Y$344,21,FALSE)</f>
        <v>0</v>
      </c>
      <c r="F191" s="1">
        <f>VLOOKUP(A191,'ADM Data'!$A$2:$Y$344,22,FALSE)</f>
        <v>0</v>
      </c>
      <c r="G191" s="1">
        <f>VLOOKUP(A191,'ADM Data'!$A$2:$Y$344,23,FALSE)</f>
        <v>0</v>
      </c>
      <c r="H191" s="1">
        <f>VLOOKUP(A191,'ADM Data'!$A$2:$Y$344,24,FALSE)</f>
        <v>0</v>
      </c>
      <c r="I191" s="1">
        <f>VLOOKUP(A191,'ADM Data'!$A$2:$Y$344,25,FALSE)</f>
        <v>0</v>
      </c>
      <c r="J191" s="5">
        <f t="shared" si="18"/>
        <v>0</v>
      </c>
      <c r="K191" s="5">
        <f t="shared" si="19"/>
        <v>0</v>
      </c>
      <c r="L191" s="5">
        <f t="shared" si="20"/>
        <v>0</v>
      </c>
      <c r="M191" s="5">
        <f t="shared" si="21"/>
        <v>0</v>
      </c>
      <c r="N191" s="5">
        <f t="shared" si="22"/>
        <v>0</v>
      </c>
      <c r="O191" s="5">
        <f t="shared" si="23"/>
        <v>0</v>
      </c>
      <c r="P191" s="1">
        <f t="shared" si="24"/>
        <v>0</v>
      </c>
      <c r="Q191" s="5">
        <f t="shared" si="25"/>
        <v>0</v>
      </c>
      <c r="R191" s="5">
        <f t="shared" si="26"/>
        <v>0</v>
      </c>
    </row>
    <row r="192" spans="1:18" x14ac:dyDescent="0.25">
      <c r="A192" t="s">
        <v>478</v>
      </c>
      <c r="B192" t="s">
        <v>479</v>
      </c>
      <c r="C192" t="s">
        <v>98</v>
      </c>
      <c r="D192" s="12" t="s">
        <v>1088</v>
      </c>
      <c r="E192" s="1">
        <f>VLOOKUP(A192,'ADM Data'!$A$2:$Y$344,21,FALSE)</f>
        <v>5.362876</v>
      </c>
      <c r="F192" s="1">
        <f>VLOOKUP(A192,'ADM Data'!$A$2:$Y$344,22,FALSE)</f>
        <v>10.378750999999999</v>
      </c>
      <c r="G192" s="1">
        <f>VLOOKUP(A192,'ADM Data'!$A$2:$Y$344,23,FALSE)</f>
        <v>52.231129000000003</v>
      </c>
      <c r="H192" s="1">
        <f>VLOOKUP(A192,'ADM Data'!$A$2:$Y$344,24,FALSE)</f>
        <v>0</v>
      </c>
      <c r="I192" s="1">
        <f>VLOOKUP(A192,'ADM Data'!$A$2:$Y$344,25,FALSE)</f>
        <v>0</v>
      </c>
      <c r="J192" s="5">
        <f t="shared" si="18"/>
        <v>32928.333541023763</v>
      </c>
      <c r="K192" s="5">
        <f t="shared" si="19"/>
        <v>60401.669812031119</v>
      </c>
      <c r="L192" s="5">
        <f t="shared" si="20"/>
        <v>110881.4923767587</v>
      </c>
      <c r="M192" s="5">
        <f t="shared" si="21"/>
        <v>0</v>
      </c>
      <c r="N192" s="5">
        <f t="shared" si="22"/>
        <v>0</v>
      </c>
      <c r="O192" s="5">
        <f t="shared" si="23"/>
        <v>204211.49572981359</v>
      </c>
      <c r="P192" s="1">
        <f t="shared" si="24"/>
        <v>67.972756000000004</v>
      </c>
      <c r="Q192" s="5">
        <f t="shared" si="25"/>
        <v>19695.461412568369</v>
      </c>
      <c r="R192" s="5">
        <f t="shared" si="26"/>
        <v>223906.95714238196</v>
      </c>
    </row>
    <row r="193" spans="1:18" x14ac:dyDescent="0.25">
      <c r="A193" t="s">
        <v>480</v>
      </c>
      <c r="B193" t="s">
        <v>1951</v>
      </c>
      <c r="C193" t="s">
        <v>108</v>
      </c>
      <c r="D193" s="12" t="s">
        <v>2051</v>
      </c>
      <c r="E193" s="1">
        <f>VLOOKUP(A193,'ADM Data'!$A$2:$Y$344,21,FALSE)</f>
        <v>16.136780000000002</v>
      </c>
      <c r="F193" s="1">
        <f>VLOOKUP(A193,'ADM Data'!$A$2:$Y$344,22,FALSE)</f>
        <v>0</v>
      </c>
      <c r="G193" s="1">
        <f>VLOOKUP(A193,'ADM Data'!$A$2:$Y$344,23,FALSE)</f>
        <v>0</v>
      </c>
      <c r="H193" s="1">
        <f>VLOOKUP(A193,'ADM Data'!$A$2:$Y$344,24,FALSE)</f>
        <v>0</v>
      </c>
      <c r="I193" s="1">
        <f>VLOOKUP(A193,'ADM Data'!$A$2:$Y$344,25,FALSE)</f>
        <v>0</v>
      </c>
      <c r="J193" s="5">
        <f t="shared" si="18"/>
        <v>99080.656371342819</v>
      </c>
      <c r="K193" s="5">
        <f t="shared" si="19"/>
        <v>0</v>
      </c>
      <c r="L193" s="5">
        <f t="shared" si="20"/>
        <v>0</v>
      </c>
      <c r="M193" s="5">
        <f t="shared" si="21"/>
        <v>0</v>
      </c>
      <c r="N193" s="5">
        <f t="shared" si="22"/>
        <v>0</v>
      </c>
      <c r="O193" s="5">
        <f t="shared" si="23"/>
        <v>99080.656371342819</v>
      </c>
      <c r="P193" s="1">
        <f t="shared" si="24"/>
        <v>16.136780000000002</v>
      </c>
      <c r="Q193" s="5">
        <f t="shared" si="25"/>
        <v>4675.7163680858403</v>
      </c>
      <c r="R193" s="5">
        <f t="shared" si="26"/>
        <v>103756.37273942865</v>
      </c>
    </row>
    <row r="194" spans="1:18" x14ac:dyDescent="0.25">
      <c r="A194" t="s">
        <v>482</v>
      </c>
      <c r="B194" t="s">
        <v>483</v>
      </c>
      <c r="C194" t="s">
        <v>93</v>
      </c>
      <c r="D194" s="12" t="s">
        <v>1088</v>
      </c>
      <c r="E194" s="1">
        <f>VLOOKUP(A194,'ADM Data'!$A$2:$Y$344,21,FALSE)</f>
        <v>0</v>
      </c>
      <c r="F194" s="1">
        <f>VLOOKUP(A194,'ADM Data'!$A$2:$Y$344,22,FALSE)</f>
        <v>4.8619500000000002</v>
      </c>
      <c r="G194" s="1">
        <f>VLOOKUP(A194,'ADM Data'!$A$2:$Y$344,23,FALSE)</f>
        <v>0</v>
      </c>
      <c r="H194" s="1">
        <f>VLOOKUP(A194,'ADM Data'!$A$2:$Y$344,24,FALSE)</f>
        <v>0</v>
      </c>
      <c r="I194" s="1">
        <f>VLOOKUP(A194,'ADM Data'!$A$2:$Y$344,25,FALSE)</f>
        <v>0</v>
      </c>
      <c r="J194" s="5">
        <f t="shared" si="18"/>
        <v>0</v>
      </c>
      <c r="K194" s="5">
        <f t="shared" si="19"/>
        <v>28295.302444639503</v>
      </c>
      <c r="L194" s="5">
        <f t="shared" si="20"/>
        <v>0</v>
      </c>
      <c r="M194" s="5">
        <f t="shared" si="21"/>
        <v>0</v>
      </c>
      <c r="N194" s="5">
        <f t="shared" si="22"/>
        <v>0</v>
      </c>
      <c r="O194" s="5">
        <f t="shared" si="23"/>
        <v>28295.302444639503</v>
      </c>
      <c r="P194" s="1">
        <f t="shared" si="24"/>
        <v>4.8619500000000002</v>
      </c>
      <c r="Q194" s="5">
        <f t="shared" si="25"/>
        <v>1408.7754307746002</v>
      </c>
      <c r="R194" s="5">
        <f t="shared" si="26"/>
        <v>29704.077875414103</v>
      </c>
    </row>
    <row r="195" spans="1:18" x14ac:dyDescent="0.25">
      <c r="A195" t="s">
        <v>484</v>
      </c>
      <c r="B195" t="s">
        <v>485</v>
      </c>
      <c r="C195" t="s">
        <v>93</v>
      </c>
      <c r="D195" s="12" t="s">
        <v>1088</v>
      </c>
      <c r="E195" s="1">
        <f>VLOOKUP(A195,'ADM Data'!$A$2:$Y$344,21,FALSE)</f>
        <v>0</v>
      </c>
      <c r="F195" s="1">
        <f>VLOOKUP(A195,'ADM Data'!$A$2:$Y$344,22,FALSE)</f>
        <v>0</v>
      </c>
      <c r="G195" s="1">
        <f>VLOOKUP(A195,'ADM Data'!$A$2:$Y$344,23,FALSE)</f>
        <v>0</v>
      </c>
      <c r="H195" s="1">
        <f>VLOOKUP(A195,'ADM Data'!$A$2:$Y$344,24,FALSE)</f>
        <v>0</v>
      </c>
      <c r="I195" s="1">
        <f>VLOOKUP(A195,'ADM Data'!$A$2:$Y$344,25,FALSE)</f>
        <v>0</v>
      </c>
      <c r="J195" s="5">
        <f t="shared" si="18"/>
        <v>0</v>
      </c>
      <c r="K195" s="5">
        <f t="shared" si="19"/>
        <v>0</v>
      </c>
      <c r="L195" s="5">
        <f t="shared" si="20"/>
        <v>0</v>
      </c>
      <c r="M195" s="5">
        <f t="shared" si="21"/>
        <v>0</v>
      </c>
      <c r="N195" s="5">
        <f t="shared" si="22"/>
        <v>0</v>
      </c>
      <c r="O195" s="5">
        <f t="shared" si="23"/>
        <v>0</v>
      </c>
      <c r="P195" s="1">
        <f t="shared" si="24"/>
        <v>0</v>
      </c>
      <c r="Q195" s="5">
        <f t="shared" si="25"/>
        <v>0</v>
      </c>
      <c r="R195" s="5">
        <f t="shared" si="26"/>
        <v>0</v>
      </c>
    </row>
    <row r="196" spans="1:18" x14ac:dyDescent="0.25">
      <c r="A196" t="s">
        <v>486</v>
      </c>
      <c r="B196" t="s">
        <v>487</v>
      </c>
      <c r="C196" t="s">
        <v>80</v>
      </c>
      <c r="D196" s="12" t="s">
        <v>1088</v>
      </c>
      <c r="E196" s="1">
        <f>VLOOKUP(A196,'ADM Data'!$A$2:$Y$344,21,FALSE)</f>
        <v>0</v>
      </c>
      <c r="F196" s="1">
        <f>VLOOKUP(A196,'ADM Data'!$A$2:$Y$344,22,FALSE)</f>
        <v>0</v>
      </c>
      <c r="G196" s="1">
        <f>VLOOKUP(A196,'ADM Data'!$A$2:$Y$344,23,FALSE)</f>
        <v>0</v>
      </c>
      <c r="H196" s="1">
        <f>VLOOKUP(A196,'ADM Data'!$A$2:$Y$344,24,FALSE)</f>
        <v>0</v>
      </c>
      <c r="I196" s="1">
        <f>VLOOKUP(A196,'ADM Data'!$A$2:$Y$344,25,FALSE)</f>
        <v>0</v>
      </c>
      <c r="J196" s="5">
        <f t="shared" si="18"/>
        <v>0</v>
      </c>
      <c r="K196" s="5">
        <f t="shared" si="19"/>
        <v>0</v>
      </c>
      <c r="L196" s="5">
        <f t="shared" si="20"/>
        <v>0</v>
      </c>
      <c r="M196" s="5">
        <f t="shared" si="21"/>
        <v>0</v>
      </c>
      <c r="N196" s="5">
        <f t="shared" si="22"/>
        <v>0</v>
      </c>
      <c r="O196" s="5">
        <f t="shared" si="23"/>
        <v>0</v>
      </c>
      <c r="P196" s="1">
        <f t="shared" si="24"/>
        <v>0</v>
      </c>
      <c r="Q196" s="5">
        <f t="shared" si="25"/>
        <v>0</v>
      </c>
      <c r="R196" s="5">
        <f t="shared" si="26"/>
        <v>0</v>
      </c>
    </row>
    <row r="197" spans="1:18" x14ac:dyDescent="0.25">
      <c r="A197" t="s">
        <v>488</v>
      </c>
      <c r="B197" t="s">
        <v>1952</v>
      </c>
      <c r="C197" t="s">
        <v>190</v>
      </c>
      <c r="D197" s="12" t="s">
        <v>2051</v>
      </c>
      <c r="E197" s="1">
        <f>VLOOKUP(A197,'ADM Data'!$A$2:$Y$344,21,FALSE)</f>
        <v>0</v>
      </c>
      <c r="F197" s="1">
        <f>VLOOKUP(A197,'ADM Data'!$A$2:$Y$344,22,FALSE)</f>
        <v>0</v>
      </c>
      <c r="G197" s="1">
        <f>VLOOKUP(A197,'ADM Data'!$A$2:$Y$344,23,FALSE)</f>
        <v>0</v>
      </c>
      <c r="H197" s="1">
        <f>VLOOKUP(A197,'ADM Data'!$A$2:$Y$344,24,FALSE)</f>
        <v>0</v>
      </c>
      <c r="I197" s="1">
        <f>VLOOKUP(A197,'ADM Data'!$A$2:$Y$344,25,FALSE)</f>
        <v>0</v>
      </c>
      <c r="J197" s="5">
        <f t="shared" ref="J197:J260" si="27">E197*$I$2*$G$1</f>
        <v>0</v>
      </c>
      <c r="K197" s="5">
        <f t="shared" ref="K197:K260" si="28">F197*$J$2*$G$1</f>
        <v>0</v>
      </c>
      <c r="L197" s="5">
        <f t="shared" ref="L197:L260" si="29">G197*$K$2*$G$1</f>
        <v>0</v>
      </c>
      <c r="M197" s="5">
        <f t="shared" ref="M197:M260" si="30">H197*$L$2*$G$1</f>
        <v>0</v>
      </c>
      <c r="N197" s="5">
        <f t="shared" ref="N197:N260" si="31">I197*$M$2*$G$1</f>
        <v>0</v>
      </c>
      <c r="O197" s="5">
        <f t="shared" ref="O197:O260" si="32">J197+K197+L197+M197+N197</f>
        <v>0</v>
      </c>
      <c r="P197" s="1">
        <f t="shared" ref="P197:P260" si="33">E197+F197+G197+H197+I197</f>
        <v>0</v>
      </c>
      <c r="Q197" s="5">
        <f t="shared" ref="Q197:Q260" si="34">P197*$O$2*$G$1</f>
        <v>0</v>
      </c>
      <c r="R197" s="5">
        <f t="shared" ref="R197:R260" si="35">O197+Q197</f>
        <v>0</v>
      </c>
    </row>
    <row r="198" spans="1:18" x14ac:dyDescent="0.25">
      <c r="A198" t="s">
        <v>490</v>
      </c>
      <c r="B198" t="s">
        <v>1953</v>
      </c>
      <c r="C198" t="s">
        <v>492</v>
      </c>
      <c r="D198" s="12" t="s">
        <v>2051</v>
      </c>
      <c r="E198" s="1">
        <f>VLOOKUP(A198,'ADM Data'!$A$2:$Y$344,21,FALSE)</f>
        <v>10.994016</v>
      </c>
      <c r="F198" s="1">
        <f>VLOOKUP(A198,'ADM Data'!$A$2:$Y$344,22,FALSE)</f>
        <v>0</v>
      </c>
      <c r="G198" s="1">
        <f>VLOOKUP(A198,'ADM Data'!$A$2:$Y$344,23,FALSE)</f>
        <v>0</v>
      </c>
      <c r="H198" s="1">
        <f>VLOOKUP(A198,'ADM Data'!$A$2:$Y$344,24,FALSE)</f>
        <v>0</v>
      </c>
      <c r="I198" s="1">
        <f>VLOOKUP(A198,'ADM Data'!$A$2:$Y$344,25,FALSE)</f>
        <v>0</v>
      </c>
      <c r="J198" s="5">
        <f t="shared" si="27"/>
        <v>67503.821793260169</v>
      </c>
      <c r="K198" s="5">
        <f t="shared" si="28"/>
        <v>0</v>
      </c>
      <c r="L198" s="5">
        <f t="shared" si="29"/>
        <v>0</v>
      </c>
      <c r="M198" s="5">
        <f t="shared" si="30"/>
        <v>0</v>
      </c>
      <c r="N198" s="5">
        <f t="shared" si="31"/>
        <v>0</v>
      </c>
      <c r="O198" s="5">
        <f t="shared" si="32"/>
        <v>67503.821793260169</v>
      </c>
      <c r="P198" s="1">
        <f t="shared" si="33"/>
        <v>10.994016</v>
      </c>
      <c r="Q198" s="5">
        <f t="shared" si="34"/>
        <v>3185.5736127156483</v>
      </c>
      <c r="R198" s="5">
        <f t="shared" si="35"/>
        <v>70689.395405975811</v>
      </c>
    </row>
    <row r="199" spans="1:18" x14ac:dyDescent="0.25">
      <c r="A199" t="s">
        <v>493</v>
      </c>
      <c r="B199" t="s">
        <v>1954</v>
      </c>
      <c r="C199" t="s">
        <v>101</v>
      </c>
      <c r="D199" s="12" t="s">
        <v>1088</v>
      </c>
      <c r="E199" s="1">
        <f>VLOOKUP(A199,'ADM Data'!$A$2:$Y$344,21,FALSE)</f>
        <v>0</v>
      </c>
      <c r="F199" s="1">
        <f>VLOOKUP(A199,'ADM Data'!$A$2:$Y$344,22,FALSE)</f>
        <v>0</v>
      </c>
      <c r="G199" s="1">
        <f>VLOOKUP(A199,'ADM Data'!$A$2:$Y$344,23,FALSE)</f>
        <v>32.184240000000003</v>
      </c>
      <c r="H199" s="1">
        <f>VLOOKUP(A199,'ADM Data'!$A$2:$Y$344,24,FALSE)</f>
        <v>0</v>
      </c>
      <c r="I199" s="1">
        <f>VLOOKUP(A199,'ADM Data'!$A$2:$Y$344,25,FALSE)</f>
        <v>0</v>
      </c>
      <c r="J199" s="5">
        <f t="shared" si="27"/>
        <v>0</v>
      </c>
      <c r="K199" s="5">
        <f t="shared" si="28"/>
        <v>0</v>
      </c>
      <c r="L199" s="5">
        <f t="shared" si="29"/>
        <v>68323.940732963543</v>
      </c>
      <c r="M199" s="5">
        <f t="shared" si="30"/>
        <v>0</v>
      </c>
      <c r="N199" s="5">
        <f t="shared" si="31"/>
        <v>0</v>
      </c>
      <c r="O199" s="5">
        <f t="shared" si="32"/>
        <v>68323.940732963543</v>
      </c>
      <c r="P199" s="1">
        <f t="shared" si="33"/>
        <v>32.184240000000003</v>
      </c>
      <c r="Q199" s="5">
        <f t="shared" si="34"/>
        <v>9325.5517992067216</v>
      </c>
      <c r="R199" s="5">
        <f t="shared" si="35"/>
        <v>77649.492532170261</v>
      </c>
    </row>
    <row r="200" spans="1:18" x14ac:dyDescent="0.25">
      <c r="A200" t="s">
        <v>495</v>
      </c>
      <c r="B200" t="s">
        <v>496</v>
      </c>
      <c r="C200" t="s">
        <v>93</v>
      </c>
      <c r="D200" s="12" t="s">
        <v>1088</v>
      </c>
      <c r="E200" s="1">
        <f>VLOOKUP(A200,'ADM Data'!$A$2:$Y$344,21,FALSE)</f>
        <v>0</v>
      </c>
      <c r="F200" s="1">
        <f>VLOOKUP(A200,'ADM Data'!$A$2:$Y$344,22,FALSE)</f>
        <v>0</v>
      </c>
      <c r="G200" s="1">
        <f>VLOOKUP(A200,'ADM Data'!$A$2:$Y$344,23,FALSE)</f>
        <v>45.056198999999999</v>
      </c>
      <c r="H200" s="1">
        <f>VLOOKUP(A200,'ADM Data'!$A$2:$Y$344,24,FALSE)</f>
        <v>0</v>
      </c>
      <c r="I200" s="1">
        <f>VLOOKUP(A200,'ADM Data'!$A$2:$Y$344,25,FALSE)</f>
        <v>0</v>
      </c>
      <c r="J200" s="5">
        <f t="shared" si="27"/>
        <v>0</v>
      </c>
      <c r="K200" s="5">
        <f t="shared" si="28"/>
        <v>0</v>
      </c>
      <c r="L200" s="5">
        <f t="shared" si="29"/>
        <v>95649.829547897069</v>
      </c>
      <c r="M200" s="5">
        <f t="shared" si="30"/>
        <v>0</v>
      </c>
      <c r="N200" s="5">
        <f t="shared" si="31"/>
        <v>0</v>
      </c>
      <c r="O200" s="5">
        <f t="shared" si="32"/>
        <v>95649.829547897069</v>
      </c>
      <c r="P200" s="1">
        <f t="shared" si="33"/>
        <v>45.056198999999999</v>
      </c>
      <c r="Q200" s="5">
        <f t="shared" si="34"/>
        <v>13055.269214058373</v>
      </c>
      <c r="R200" s="5">
        <f t="shared" si="35"/>
        <v>108705.09876195544</v>
      </c>
    </row>
    <row r="201" spans="1:18" x14ac:dyDescent="0.25">
      <c r="A201" t="s">
        <v>497</v>
      </c>
      <c r="B201" t="s">
        <v>1955</v>
      </c>
      <c r="C201" t="s">
        <v>80</v>
      </c>
      <c r="D201" s="12" t="s">
        <v>1088</v>
      </c>
      <c r="E201" s="1">
        <f>VLOOKUP(A201,'ADM Data'!$A$2:$Y$344,21,FALSE)</f>
        <v>0</v>
      </c>
      <c r="F201" s="1">
        <f>VLOOKUP(A201,'ADM Data'!$A$2:$Y$344,22,FALSE)</f>
        <v>0</v>
      </c>
      <c r="G201" s="1">
        <f>VLOOKUP(A201,'ADM Data'!$A$2:$Y$344,23,FALSE)</f>
        <v>0</v>
      </c>
      <c r="H201" s="1">
        <f>VLOOKUP(A201,'ADM Data'!$A$2:$Y$344,24,FALSE)</f>
        <v>0</v>
      </c>
      <c r="I201" s="1">
        <f>VLOOKUP(A201,'ADM Data'!$A$2:$Y$344,25,FALSE)</f>
        <v>0</v>
      </c>
      <c r="J201" s="5">
        <f t="shared" si="27"/>
        <v>0</v>
      </c>
      <c r="K201" s="5">
        <f t="shared" si="28"/>
        <v>0</v>
      </c>
      <c r="L201" s="5">
        <f t="shared" si="29"/>
        <v>0</v>
      </c>
      <c r="M201" s="5">
        <f t="shared" si="30"/>
        <v>0</v>
      </c>
      <c r="N201" s="5">
        <f t="shared" si="31"/>
        <v>0</v>
      </c>
      <c r="O201" s="5">
        <f t="shared" si="32"/>
        <v>0</v>
      </c>
      <c r="P201" s="1">
        <f t="shared" si="33"/>
        <v>0</v>
      </c>
      <c r="Q201" s="5">
        <f t="shared" si="34"/>
        <v>0</v>
      </c>
      <c r="R201" s="5">
        <f t="shared" si="35"/>
        <v>0</v>
      </c>
    </row>
    <row r="202" spans="1:18" x14ac:dyDescent="0.25">
      <c r="A202" t="s">
        <v>499</v>
      </c>
      <c r="B202" t="s">
        <v>1956</v>
      </c>
      <c r="C202" t="s">
        <v>101</v>
      </c>
      <c r="D202" s="12" t="s">
        <v>1088</v>
      </c>
      <c r="E202" s="1">
        <f>VLOOKUP(A202,'ADM Data'!$A$2:$Y$344,21,FALSE)</f>
        <v>0</v>
      </c>
      <c r="F202" s="1">
        <f>VLOOKUP(A202,'ADM Data'!$A$2:$Y$344,22,FALSE)</f>
        <v>0</v>
      </c>
      <c r="G202" s="1">
        <f>VLOOKUP(A202,'ADM Data'!$A$2:$Y$344,23,FALSE)</f>
        <v>0</v>
      </c>
      <c r="H202" s="1">
        <f>VLOOKUP(A202,'ADM Data'!$A$2:$Y$344,24,FALSE)</f>
        <v>0</v>
      </c>
      <c r="I202" s="1">
        <f>VLOOKUP(A202,'ADM Data'!$A$2:$Y$344,25,FALSE)</f>
        <v>0</v>
      </c>
      <c r="J202" s="5">
        <f t="shared" si="27"/>
        <v>0</v>
      </c>
      <c r="K202" s="5">
        <f t="shared" si="28"/>
        <v>0</v>
      </c>
      <c r="L202" s="5">
        <f t="shared" si="29"/>
        <v>0</v>
      </c>
      <c r="M202" s="5">
        <f t="shared" si="30"/>
        <v>0</v>
      </c>
      <c r="N202" s="5">
        <f t="shared" si="31"/>
        <v>0</v>
      </c>
      <c r="O202" s="5">
        <f t="shared" si="32"/>
        <v>0</v>
      </c>
      <c r="P202" s="1">
        <f t="shared" si="33"/>
        <v>0</v>
      </c>
      <c r="Q202" s="5">
        <f t="shared" si="34"/>
        <v>0</v>
      </c>
      <c r="R202" s="5">
        <f t="shared" si="35"/>
        <v>0</v>
      </c>
    </row>
    <row r="203" spans="1:18" x14ac:dyDescent="0.25">
      <c r="A203" t="s">
        <v>501</v>
      </c>
      <c r="B203" t="s">
        <v>1957</v>
      </c>
      <c r="C203" t="s">
        <v>72</v>
      </c>
      <c r="D203" s="12" t="s">
        <v>1088</v>
      </c>
      <c r="E203" s="1">
        <f>VLOOKUP(A203,'ADM Data'!$A$2:$Y$344,21,FALSE)</f>
        <v>0</v>
      </c>
      <c r="F203" s="1">
        <f>VLOOKUP(A203,'ADM Data'!$A$2:$Y$344,22,FALSE)</f>
        <v>0</v>
      </c>
      <c r="G203" s="1">
        <f>VLOOKUP(A203,'ADM Data'!$A$2:$Y$344,23,FALSE)</f>
        <v>0</v>
      </c>
      <c r="H203" s="1">
        <f>VLOOKUP(A203,'ADM Data'!$A$2:$Y$344,24,FALSE)</f>
        <v>0</v>
      </c>
      <c r="I203" s="1">
        <f>VLOOKUP(A203,'ADM Data'!$A$2:$Y$344,25,FALSE)</f>
        <v>0</v>
      </c>
      <c r="J203" s="5">
        <f t="shared" si="27"/>
        <v>0</v>
      </c>
      <c r="K203" s="5">
        <f t="shared" si="28"/>
        <v>0</v>
      </c>
      <c r="L203" s="5">
        <f t="shared" si="29"/>
        <v>0</v>
      </c>
      <c r="M203" s="5">
        <f t="shared" si="30"/>
        <v>0</v>
      </c>
      <c r="N203" s="5">
        <f t="shared" si="31"/>
        <v>0</v>
      </c>
      <c r="O203" s="5">
        <f t="shared" si="32"/>
        <v>0</v>
      </c>
      <c r="P203" s="1">
        <f t="shared" si="33"/>
        <v>0</v>
      </c>
      <c r="Q203" s="5">
        <f t="shared" si="34"/>
        <v>0</v>
      </c>
      <c r="R203" s="5">
        <f t="shared" si="35"/>
        <v>0</v>
      </c>
    </row>
    <row r="204" spans="1:18" x14ac:dyDescent="0.25">
      <c r="A204" t="s">
        <v>503</v>
      </c>
      <c r="B204" t="s">
        <v>1958</v>
      </c>
      <c r="C204" t="s">
        <v>80</v>
      </c>
      <c r="D204" s="12" t="s">
        <v>1088</v>
      </c>
      <c r="E204" s="1">
        <f>VLOOKUP(A204,'ADM Data'!$A$2:$Y$344,21,FALSE)</f>
        <v>0</v>
      </c>
      <c r="F204" s="1">
        <f>VLOOKUP(A204,'ADM Data'!$A$2:$Y$344,22,FALSE)</f>
        <v>0</v>
      </c>
      <c r="G204" s="1">
        <f>VLOOKUP(A204,'ADM Data'!$A$2:$Y$344,23,FALSE)</f>
        <v>0</v>
      </c>
      <c r="H204" s="1">
        <f>VLOOKUP(A204,'ADM Data'!$A$2:$Y$344,24,FALSE)</f>
        <v>0</v>
      </c>
      <c r="I204" s="1">
        <f>VLOOKUP(A204,'ADM Data'!$A$2:$Y$344,25,FALSE)</f>
        <v>0</v>
      </c>
      <c r="J204" s="5">
        <f t="shared" si="27"/>
        <v>0</v>
      </c>
      <c r="K204" s="5">
        <f t="shared" si="28"/>
        <v>0</v>
      </c>
      <c r="L204" s="5">
        <f t="shared" si="29"/>
        <v>0</v>
      </c>
      <c r="M204" s="5">
        <f t="shared" si="30"/>
        <v>0</v>
      </c>
      <c r="N204" s="5">
        <f t="shared" si="31"/>
        <v>0</v>
      </c>
      <c r="O204" s="5">
        <f t="shared" si="32"/>
        <v>0</v>
      </c>
      <c r="P204" s="1">
        <f t="shared" si="33"/>
        <v>0</v>
      </c>
      <c r="Q204" s="5">
        <f t="shared" si="34"/>
        <v>0</v>
      </c>
      <c r="R204" s="5">
        <f t="shared" si="35"/>
        <v>0</v>
      </c>
    </row>
    <row r="205" spans="1:18" x14ac:dyDescent="0.25">
      <c r="A205" t="s">
        <v>506</v>
      </c>
      <c r="B205" t="s">
        <v>1959</v>
      </c>
      <c r="C205" t="s">
        <v>80</v>
      </c>
      <c r="D205" s="12" t="s">
        <v>1088</v>
      </c>
      <c r="E205" s="1">
        <f>VLOOKUP(A205,'ADM Data'!$A$2:$Y$344,21,FALSE)</f>
        <v>0</v>
      </c>
      <c r="F205" s="1">
        <f>VLOOKUP(A205,'ADM Data'!$A$2:$Y$344,22,FALSE)</f>
        <v>0</v>
      </c>
      <c r="G205" s="1">
        <f>VLOOKUP(A205,'ADM Data'!$A$2:$Y$344,23,FALSE)</f>
        <v>0</v>
      </c>
      <c r="H205" s="1">
        <f>VLOOKUP(A205,'ADM Data'!$A$2:$Y$344,24,FALSE)</f>
        <v>0</v>
      </c>
      <c r="I205" s="1">
        <f>VLOOKUP(A205,'ADM Data'!$A$2:$Y$344,25,FALSE)</f>
        <v>0</v>
      </c>
      <c r="J205" s="5">
        <f t="shared" si="27"/>
        <v>0</v>
      </c>
      <c r="K205" s="5">
        <f t="shared" si="28"/>
        <v>0</v>
      </c>
      <c r="L205" s="5">
        <f t="shared" si="29"/>
        <v>0</v>
      </c>
      <c r="M205" s="5">
        <f t="shared" si="30"/>
        <v>0</v>
      </c>
      <c r="N205" s="5">
        <f t="shared" si="31"/>
        <v>0</v>
      </c>
      <c r="O205" s="5">
        <f t="shared" si="32"/>
        <v>0</v>
      </c>
      <c r="P205" s="1">
        <f t="shared" si="33"/>
        <v>0</v>
      </c>
      <c r="Q205" s="5">
        <f t="shared" si="34"/>
        <v>0</v>
      </c>
      <c r="R205" s="5">
        <f t="shared" si="35"/>
        <v>0</v>
      </c>
    </row>
    <row r="206" spans="1:18" x14ac:dyDescent="0.25">
      <c r="A206" t="s">
        <v>508</v>
      </c>
      <c r="B206" t="s">
        <v>1960</v>
      </c>
      <c r="C206" t="s">
        <v>93</v>
      </c>
      <c r="D206" s="12" t="s">
        <v>1088</v>
      </c>
      <c r="E206" s="1">
        <f>VLOOKUP(A206,'ADM Data'!$A$2:$Y$344,21,FALSE)</f>
        <v>17.348286999999999</v>
      </c>
      <c r="F206" s="1">
        <f>VLOOKUP(A206,'ADM Data'!$A$2:$Y$344,22,FALSE)</f>
        <v>0</v>
      </c>
      <c r="G206" s="1">
        <f>VLOOKUP(A206,'ADM Data'!$A$2:$Y$344,23,FALSE)</f>
        <v>94.169289000000006</v>
      </c>
      <c r="H206" s="1">
        <f>VLOOKUP(A206,'ADM Data'!$A$2:$Y$344,24,FALSE)</f>
        <v>0</v>
      </c>
      <c r="I206" s="1">
        <f>VLOOKUP(A206,'ADM Data'!$A$2:$Y$344,25,FALSE)</f>
        <v>0</v>
      </c>
      <c r="J206" s="5">
        <f t="shared" si="27"/>
        <v>106519.37145319162</v>
      </c>
      <c r="K206" s="5">
        <f t="shared" si="28"/>
        <v>0</v>
      </c>
      <c r="L206" s="5">
        <f t="shared" si="29"/>
        <v>199912.03522287041</v>
      </c>
      <c r="M206" s="5">
        <f t="shared" si="30"/>
        <v>0</v>
      </c>
      <c r="N206" s="5">
        <f t="shared" si="31"/>
        <v>0</v>
      </c>
      <c r="O206" s="5">
        <f t="shared" si="32"/>
        <v>306431.40667606203</v>
      </c>
      <c r="P206" s="1">
        <f t="shared" si="33"/>
        <v>111.51757600000001</v>
      </c>
      <c r="Q206" s="5">
        <f t="shared" si="34"/>
        <v>32312.800659887329</v>
      </c>
      <c r="R206" s="5">
        <f t="shared" si="35"/>
        <v>338744.20733594935</v>
      </c>
    </row>
    <row r="207" spans="1:18" x14ac:dyDescent="0.25">
      <c r="A207" t="s">
        <v>510</v>
      </c>
      <c r="B207" t="s">
        <v>511</v>
      </c>
      <c r="C207" t="s">
        <v>80</v>
      </c>
      <c r="D207" s="12" t="s">
        <v>1088</v>
      </c>
      <c r="E207" s="1">
        <f>VLOOKUP(A207,'ADM Data'!$A$2:$Y$344,21,FALSE)</f>
        <v>0</v>
      </c>
      <c r="F207" s="1">
        <f>VLOOKUP(A207,'ADM Data'!$A$2:$Y$344,22,FALSE)</f>
        <v>0</v>
      </c>
      <c r="G207" s="1">
        <f>VLOOKUP(A207,'ADM Data'!$A$2:$Y$344,23,FALSE)</f>
        <v>0</v>
      </c>
      <c r="H207" s="1">
        <f>VLOOKUP(A207,'ADM Data'!$A$2:$Y$344,24,FALSE)</f>
        <v>0</v>
      </c>
      <c r="I207" s="1">
        <f>VLOOKUP(A207,'ADM Data'!$A$2:$Y$344,25,FALSE)</f>
        <v>0</v>
      </c>
      <c r="J207" s="5">
        <f t="shared" si="27"/>
        <v>0</v>
      </c>
      <c r="K207" s="5">
        <f t="shared" si="28"/>
        <v>0</v>
      </c>
      <c r="L207" s="5">
        <f t="shared" si="29"/>
        <v>0</v>
      </c>
      <c r="M207" s="5">
        <f t="shared" si="30"/>
        <v>0</v>
      </c>
      <c r="N207" s="5">
        <f t="shared" si="31"/>
        <v>0</v>
      </c>
      <c r="O207" s="5">
        <f t="shared" si="32"/>
        <v>0</v>
      </c>
      <c r="P207" s="1">
        <f t="shared" si="33"/>
        <v>0</v>
      </c>
      <c r="Q207" s="5">
        <f t="shared" si="34"/>
        <v>0</v>
      </c>
      <c r="R207" s="5">
        <f t="shared" si="35"/>
        <v>0</v>
      </c>
    </row>
    <row r="208" spans="1:18" x14ac:dyDescent="0.25">
      <c r="A208" t="s">
        <v>512</v>
      </c>
      <c r="B208" t="s">
        <v>1961</v>
      </c>
      <c r="C208" t="s">
        <v>93</v>
      </c>
      <c r="D208" s="12" t="s">
        <v>1088</v>
      </c>
      <c r="E208" s="1">
        <f>VLOOKUP(A208,'ADM Data'!$A$2:$Y$344,21,FALSE)</f>
        <v>0</v>
      </c>
      <c r="F208" s="1">
        <f>VLOOKUP(A208,'ADM Data'!$A$2:$Y$344,22,FALSE)</f>
        <v>0</v>
      </c>
      <c r="G208" s="1">
        <f>VLOOKUP(A208,'ADM Data'!$A$2:$Y$344,23,FALSE)</f>
        <v>0</v>
      </c>
      <c r="H208" s="1">
        <f>VLOOKUP(A208,'ADM Data'!$A$2:$Y$344,24,FALSE)</f>
        <v>0</v>
      </c>
      <c r="I208" s="1">
        <f>VLOOKUP(A208,'ADM Data'!$A$2:$Y$344,25,FALSE)</f>
        <v>0</v>
      </c>
      <c r="J208" s="5">
        <f t="shared" si="27"/>
        <v>0</v>
      </c>
      <c r="K208" s="5">
        <f t="shared" si="28"/>
        <v>0</v>
      </c>
      <c r="L208" s="5">
        <f t="shared" si="29"/>
        <v>0</v>
      </c>
      <c r="M208" s="5">
        <f t="shared" si="30"/>
        <v>0</v>
      </c>
      <c r="N208" s="5">
        <f t="shared" si="31"/>
        <v>0</v>
      </c>
      <c r="O208" s="5">
        <f t="shared" si="32"/>
        <v>0</v>
      </c>
      <c r="P208" s="1">
        <f t="shared" si="33"/>
        <v>0</v>
      </c>
      <c r="Q208" s="5">
        <f t="shared" si="34"/>
        <v>0</v>
      </c>
      <c r="R208" s="5">
        <f t="shared" si="35"/>
        <v>0</v>
      </c>
    </row>
    <row r="209" spans="1:18" x14ac:dyDescent="0.25">
      <c r="A209" t="s">
        <v>514</v>
      </c>
      <c r="B209" t="s">
        <v>515</v>
      </c>
      <c r="C209" t="s">
        <v>93</v>
      </c>
      <c r="D209" s="12" t="s">
        <v>1088</v>
      </c>
      <c r="E209" s="1">
        <f>VLOOKUP(A209,'ADM Data'!$A$2:$Y$344,21,FALSE)</f>
        <v>0</v>
      </c>
      <c r="F209" s="1">
        <f>VLOOKUP(A209,'ADM Data'!$A$2:$Y$344,22,FALSE)</f>
        <v>0</v>
      </c>
      <c r="G209" s="1">
        <f>VLOOKUP(A209,'ADM Data'!$A$2:$Y$344,23,FALSE)</f>
        <v>0</v>
      </c>
      <c r="H209" s="1">
        <f>VLOOKUP(A209,'ADM Data'!$A$2:$Y$344,24,FALSE)</f>
        <v>0</v>
      </c>
      <c r="I209" s="1">
        <f>VLOOKUP(A209,'ADM Data'!$A$2:$Y$344,25,FALSE)</f>
        <v>0</v>
      </c>
      <c r="J209" s="5">
        <f t="shared" si="27"/>
        <v>0</v>
      </c>
      <c r="K209" s="5">
        <f t="shared" si="28"/>
        <v>0</v>
      </c>
      <c r="L209" s="5">
        <f t="shared" si="29"/>
        <v>0</v>
      </c>
      <c r="M209" s="5">
        <f t="shared" si="30"/>
        <v>0</v>
      </c>
      <c r="N209" s="5">
        <f t="shared" si="31"/>
        <v>0</v>
      </c>
      <c r="O209" s="5">
        <f t="shared" si="32"/>
        <v>0</v>
      </c>
      <c r="P209" s="1">
        <f t="shared" si="33"/>
        <v>0</v>
      </c>
      <c r="Q209" s="5">
        <f t="shared" si="34"/>
        <v>0</v>
      </c>
      <c r="R209" s="5">
        <f t="shared" si="35"/>
        <v>0</v>
      </c>
    </row>
    <row r="210" spans="1:18" x14ac:dyDescent="0.25">
      <c r="A210" t="s">
        <v>516</v>
      </c>
      <c r="B210" t="s">
        <v>517</v>
      </c>
      <c r="C210" t="s">
        <v>80</v>
      </c>
      <c r="D210" s="12" t="s">
        <v>1088</v>
      </c>
      <c r="E210" s="1">
        <f>VLOOKUP(A210,'ADM Data'!$A$2:$Y$344,21,FALSE)</f>
        <v>0</v>
      </c>
      <c r="F210" s="1">
        <f>VLOOKUP(A210,'ADM Data'!$A$2:$Y$344,22,FALSE)</f>
        <v>0</v>
      </c>
      <c r="G210" s="1">
        <f>VLOOKUP(A210,'ADM Data'!$A$2:$Y$344,23,FALSE)</f>
        <v>0</v>
      </c>
      <c r="H210" s="1">
        <f>VLOOKUP(A210,'ADM Data'!$A$2:$Y$344,24,FALSE)</f>
        <v>0</v>
      </c>
      <c r="I210" s="1">
        <f>VLOOKUP(A210,'ADM Data'!$A$2:$Y$344,25,FALSE)</f>
        <v>0</v>
      </c>
      <c r="J210" s="5">
        <f t="shared" si="27"/>
        <v>0</v>
      </c>
      <c r="K210" s="5">
        <f t="shared" si="28"/>
        <v>0</v>
      </c>
      <c r="L210" s="5">
        <f t="shared" si="29"/>
        <v>0</v>
      </c>
      <c r="M210" s="5">
        <f t="shared" si="30"/>
        <v>0</v>
      </c>
      <c r="N210" s="5">
        <f t="shared" si="31"/>
        <v>0</v>
      </c>
      <c r="O210" s="5">
        <f t="shared" si="32"/>
        <v>0</v>
      </c>
      <c r="P210" s="1">
        <f t="shared" si="33"/>
        <v>0</v>
      </c>
      <c r="Q210" s="5">
        <f t="shared" si="34"/>
        <v>0</v>
      </c>
      <c r="R210" s="5">
        <f t="shared" si="35"/>
        <v>0</v>
      </c>
    </row>
    <row r="211" spans="1:18" x14ac:dyDescent="0.25">
      <c r="A211" t="s">
        <v>518</v>
      </c>
      <c r="B211" t="s">
        <v>1962</v>
      </c>
      <c r="C211" t="s">
        <v>80</v>
      </c>
      <c r="D211" s="12" t="s">
        <v>1088</v>
      </c>
      <c r="E211" s="1">
        <f>VLOOKUP(A211,'ADM Data'!$A$2:$Y$344,21,FALSE)</f>
        <v>0</v>
      </c>
      <c r="F211" s="1">
        <f>VLOOKUP(A211,'ADM Data'!$A$2:$Y$344,22,FALSE)</f>
        <v>0</v>
      </c>
      <c r="G211" s="1">
        <f>VLOOKUP(A211,'ADM Data'!$A$2:$Y$344,23,FALSE)</f>
        <v>0</v>
      </c>
      <c r="H211" s="1">
        <f>VLOOKUP(A211,'ADM Data'!$A$2:$Y$344,24,FALSE)</f>
        <v>0</v>
      </c>
      <c r="I211" s="1">
        <f>VLOOKUP(A211,'ADM Data'!$A$2:$Y$344,25,FALSE)</f>
        <v>0</v>
      </c>
      <c r="J211" s="5">
        <f t="shared" si="27"/>
        <v>0</v>
      </c>
      <c r="K211" s="5">
        <f t="shared" si="28"/>
        <v>0</v>
      </c>
      <c r="L211" s="5">
        <f t="shared" si="29"/>
        <v>0</v>
      </c>
      <c r="M211" s="5">
        <f t="shared" si="30"/>
        <v>0</v>
      </c>
      <c r="N211" s="5">
        <f t="shared" si="31"/>
        <v>0</v>
      </c>
      <c r="O211" s="5">
        <f t="shared" si="32"/>
        <v>0</v>
      </c>
      <c r="P211" s="1">
        <f t="shared" si="33"/>
        <v>0</v>
      </c>
      <c r="Q211" s="5">
        <f t="shared" si="34"/>
        <v>0</v>
      </c>
      <c r="R211" s="5">
        <f t="shared" si="35"/>
        <v>0</v>
      </c>
    </row>
    <row r="212" spans="1:18" x14ac:dyDescent="0.25">
      <c r="A212" t="s">
        <v>520</v>
      </c>
      <c r="B212" t="s">
        <v>521</v>
      </c>
      <c r="C212" t="s">
        <v>72</v>
      </c>
      <c r="D212" s="12" t="s">
        <v>1088</v>
      </c>
      <c r="E212" s="1">
        <f>VLOOKUP(A212,'ADM Data'!$A$2:$Y$344,21,FALSE)</f>
        <v>278.31699500000002</v>
      </c>
      <c r="F212" s="1">
        <f>VLOOKUP(A212,'ADM Data'!$A$2:$Y$344,22,FALSE)</f>
        <v>0</v>
      </c>
      <c r="G212" s="1">
        <f>VLOOKUP(A212,'ADM Data'!$A$2:$Y$344,23,FALSE)</f>
        <v>0</v>
      </c>
      <c r="H212" s="1">
        <f>VLOOKUP(A212,'ADM Data'!$A$2:$Y$344,24,FALSE)</f>
        <v>0</v>
      </c>
      <c r="I212" s="1">
        <f>VLOOKUP(A212,'ADM Data'!$A$2:$Y$344,25,FALSE)</f>
        <v>0</v>
      </c>
      <c r="J212" s="5">
        <f t="shared" si="27"/>
        <v>1708880.6158291639</v>
      </c>
      <c r="K212" s="5">
        <f t="shared" si="28"/>
        <v>0</v>
      </c>
      <c r="L212" s="5">
        <f t="shared" si="29"/>
        <v>0</v>
      </c>
      <c r="M212" s="5">
        <f t="shared" si="30"/>
        <v>0</v>
      </c>
      <c r="N212" s="5">
        <f t="shared" si="31"/>
        <v>0</v>
      </c>
      <c r="O212" s="5">
        <f t="shared" si="32"/>
        <v>1708880.6158291639</v>
      </c>
      <c r="P212" s="1">
        <f t="shared" si="33"/>
        <v>278.31699500000002</v>
      </c>
      <c r="Q212" s="5">
        <f t="shared" si="34"/>
        <v>80643.804342499861</v>
      </c>
      <c r="R212" s="5">
        <f t="shared" si="35"/>
        <v>1789524.4201716639</v>
      </c>
    </row>
    <row r="213" spans="1:18" x14ac:dyDescent="0.25">
      <c r="A213" t="s">
        <v>522</v>
      </c>
      <c r="B213" t="s">
        <v>523</v>
      </c>
      <c r="C213" t="s">
        <v>75</v>
      </c>
      <c r="D213" s="12" t="s">
        <v>1088</v>
      </c>
      <c r="E213" s="1">
        <f>VLOOKUP(A213,'ADM Data'!$A$2:$Y$344,21,FALSE)</f>
        <v>0</v>
      </c>
      <c r="F213" s="1">
        <f>VLOOKUP(A213,'ADM Data'!$A$2:$Y$344,22,FALSE)</f>
        <v>0</v>
      </c>
      <c r="G213" s="1">
        <f>VLOOKUP(A213,'ADM Data'!$A$2:$Y$344,23,FALSE)</f>
        <v>26.255929999999999</v>
      </c>
      <c r="H213" s="1">
        <f>VLOOKUP(A213,'ADM Data'!$A$2:$Y$344,24,FALSE)</f>
        <v>0</v>
      </c>
      <c r="I213" s="1">
        <f>VLOOKUP(A213,'ADM Data'!$A$2:$Y$344,25,FALSE)</f>
        <v>0</v>
      </c>
      <c r="J213" s="5">
        <f t="shared" si="27"/>
        <v>0</v>
      </c>
      <c r="K213" s="5">
        <f t="shared" si="28"/>
        <v>0</v>
      </c>
      <c r="L213" s="5">
        <f t="shared" si="29"/>
        <v>55738.728185249645</v>
      </c>
      <c r="M213" s="5">
        <f t="shared" si="30"/>
        <v>0</v>
      </c>
      <c r="N213" s="5">
        <f t="shared" si="31"/>
        <v>0</v>
      </c>
      <c r="O213" s="5">
        <f t="shared" si="32"/>
        <v>55738.728185249645</v>
      </c>
      <c r="P213" s="1">
        <f t="shared" si="33"/>
        <v>26.255929999999999</v>
      </c>
      <c r="Q213" s="5">
        <f t="shared" si="34"/>
        <v>7607.7929835020395</v>
      </c>
      <c r="R213" s="5">
        <f t="shared" si="35"/>
        <v>63346.521168751686</v>
      </c>
    </row>
    <row r="214" spans="1:18" x14ac:dyDescent="0.25">
      <c r="A214" t="s">
        <v>525</v>
      </c>
      <c r="B214" t="s">
        <v>1963</v>
      </c>
      <c r="C214" t="s">
        <v>93</v>
      </c>
      <c r="D214" s="12" t="s">
        <v>1088</v>
      </c>
      <c r="E214" s="1">
        <f>VLOOKUP(A214,'ADM Data'!$A$2:$Y$344,21,FALSE)</f>
        <v>0</v>
      </c>
      <c r="F214" s="1">
        <f>VLOOKUP(A214,'ADM Data'!$A$2:$Y$344,22,FALSE)</f>
        <v>0</v>
      </c>
      <c r="G214" s="1">
        <f>VLOOKUP(A214,'ADM Data'!$A$2:$Y$344,23,FALSE)</f>
        <v>0</v>
      </c>
      <c r="H214" s="1">
        <f>VLOOKUP(A214,'ADM Data'!$A$2:$Y$344,24,FALSE)</f>
        <v>0</v>
      </c>
      <c r="I214" s="1">
        <f>VLOOKUP(A214,'ADM Data'!$A$2:$Y$344,25,FALSE)</f>
        <v>0</v>
      </c>
      <c r="J214" s="5">
        <f t="shared" si="27"/>
        <v>0</v>
      </c>
      <c r="K214" s="5">
        <f t="shared" si="28"/>
        <v>0</v>
      </c>
      <c r="L214" s="5">
        <f t="shared" si="29"/>
        <v>0</v>
      </c>
      <c r="M214" s="5">
        <f t="shared" si="30"/>
        <v>0</v>
      </c>
      <c r="N214" s="5">
        <f t="shared" si="31"/>
        <v>0</v>
      </c>
      <c r="O214" s="5">
        <f t="shared" si="32"/>
        <v>0</v>
      </c>
      <c r="P214" s="1">
        <f t="shared" si="33"/>
        <v>0</v>
      </c>
      <c r="Q214" s="5">
        <f t="shared" si="34"/>
        <v>0</v>
      </c>
      <c r="R214" s="5">
        <f t="shared" si="35"/>
        <v>0</v>
      </c>
    </row>
    <row r="215" spans="1:18" x14ac:dyDescent="0.25">
      <c r="A215" t="s">
        <v>527</v>
      </c>
      <c r="B215" t="s">
        <v>528</v>
      </c>
      <c r="C215" t="s">
        <v>75</v>
      </c>
      <c r="D215" s="12" t="s">
        <v>1088</v>
      </c>
      <c r="E215" s="1">
        <f>VLOOKUP(A215,'ADM Data'!$A$2:$Y$344,21,FALSE)</f>
        <v>0</v>
      </c>
      <c r="F215" s="1">
        <f>VLOOKUP(A215,'ADM Data'!$A$2:$Y$344,22,FALSE)</f>
        <v>0</v>
      </c>
      <c r="G215" s="1">
        <f>VLOOKUP(A215,'ADM Data'!$A$2:$Y$344,23,FALSE)</f>
        <v>0</v>
      </c>
      <c r="H215" s="1">
        <f>VLOOKUP(A215,'ADM Data'!$A$2:$Y$344,24,FALSE)</f>
        <v>0</v>
      </c>
      <c r="I215" s="1">
        <f>VLOOKUP(A215,'ADM Data'!$A$2:$Y$344,25,FALSE)</f>
        <v>0</v>
      </c>
      <c r="J215" s="5">
        <f t="shared" si="27"/>
        <v>0</v>
      </c>
      <c r="K215" s="5">
        <f t="shared" si="28"/>
        <v>0</v>
      </c>
      <c r="L215" s="5">
        <f t="shared" si="29"/>
        <v>0</v>
      </c>
      <c r="M215" s="5">
        <f t="shared" si="30"/>
        <v>0</v>
      </c>
      <c r="N215" s="5">
        <f t="shared" si="31"/>
        <v>0</v>
      </c>
      <c r="O215" s="5">
        <f t="shared" si="32"/>
        <v>0</v>
      </c>
      <c r="P215" s="1">
        <f t="shared" si="33"/>
        <v>0</v>
      </c>
      <c r="Q215" s="5">
        <f t="shared" si="34"/>
        <v>0</v>
      </c>
      <c r="R215" s="5">
        <f t="shared" si="35"/>
        <v>0</v>
      </c>
    </row>
    <row r="216" spans="1:18" x14ac:dyDescent="0.25">
      <c r="A216" t="s">
        <v>529</v>
      </c>
      <c r="B216" t="s">
        <v>1964</v>
      </c>
      <c r="C216" t="s">
        <v>93</v>
      </c>
      <c r="D216" s="12" t="s">
        <v>1842</v>
      </c>
      <c r="E216" s="1">
        <f>VLOOKUP(A216,'ADM Data'!$A$2:$Y$344,21,FALSE)</f>
        <v>2.8134839999999999</v>
      </c>
      <c r="F216" s="1">
        <f>VLOOKUP(A216,'ADM Data'!$A$2:$Y$344,22,FALSE)</f>
        <v>3.4190499999999999</v>
      </c>
      <c r="G216" s="1">
        <f>VLOOKUP(A216,'ADM Data'!$A$2:$Y$344,23,FALSE)</f>
        <v>0</v>
      </c>
      <c r="H216" s="1">
        <f>VLOOKUP(A216,'ADM Data'!$A$2:$Y$344,24,FALSE)</f>
        <v>0</v>
      </c>
      <c r="I216" s="1">
        <f>VLOOKUP(A216,'ADM Data'!$A$2:$Y$344,25,FALSE)</f>
        <v>0</v>
      </c>
      <c r="J216" s="5">
        <f t="shared" si="27"/>
        <v>17274.935979189842</v>
      </c>
      <c r="K216" s="5">
        <f t="shared" si="28"/>
        <v>19897.994389770502</v>
      </c>
      <c r="L216" s="5">
        <f t="shared" si="29"/>
        <v>0</v>
      </c>
      <c r="M216" s="5">
        <f t="shared" si="30"/>
        <v>0</v>
      </c>
      <c r="N216" s="5">
        <f t="shared" si="31"/>
        <v>0</v>
      </c>
      <c r="O216" s="5">
        <f t="shared" si="32"/>
        <v>37172.93036896034</v>
      </c>
      <c r="P216" s="1">
        <f t="shared" si="33"/>
        <v>6.2325339999999994</v>
      </c>
      <c r="Q216" s="5">
        <f t="shared" si="34"/>
        <v>1805.9093101877518</v>
      </c>
      <c r="R216" s="5">
        <f t="shared" si="35"/>
        <v>38978.839679148092</v>
      </c>
    </row>
    <row r="217" spans="1:18" x14ac:dyDescent="0.25">
      <c r="A217" t="s">
        <v>531</v>
      </c>
      <c r="B217" t="s">
        <v>532</v>
      </c>
      <c r="C217" t="s">
        <v>72</v>
      </c>
      <c r="D217" s="12" t="s">
        <v>1088</v>
      </c>
      <c r="E217" s="1">
        <f>VLOOKUP(A217,'ADM Data'!$A$2:$Y$344,21,FALSE)</f>
        <v>0</v>
      </c>
      <c r="F217" s="1">
        <f>VLOOKUP(A217,'ADM Data'!$A$2:$Y$344,22,FALSE)</f>
        <v>0</v>
      </c>
      <c r="G217" s="1">
        <f>VLOOKUP(A217,'ADM Data'!$A$2:$Y$344,23,FALSE)</f>
        <v>0</v>
      </c>
      <c r="H217" s="1">
        <f>VLOOKUP(A217,'ADM Data'!$A$2:$Y$344,24,FALSE)</f>
        <v>0</v>
      </c>
      <c r="I217" s="1">
        <f>VLOOKUP(A217,'ADM Data'!$A$2:$Y$344,25,FALSE)</f>
        <v>0</v>
      </c>
      <c r="J217" s="5">
        <f t="shared" si="27"/>
        <v>0</v>
      </c>
      <c r="K217" s="5">
        <f t="shared" si="28"/>
        <v>0</v>
      </c>
      <c r="L217" s="5">
        <f t="shared" si="29"/>
        <v>0</v>
      </c>
      <c r="M217" s="5">
        <f t="shared" si="30"/>
        <v>0</v>
      </c>
      <c r="N217" s="5">
        <f t="shared" si="31"/>
        <v>0</v>
      </c>
      <c r="O217" s="5">
        <f t="shared" si="32"/>
        <v>0</v>
      </c>
      <c r="P217" s="1">
        <f t="shared" si="33"/>
        <v>0</v>
      </c>
      <c r="Q217" s="5">
        <f t="shared" si="34"/>
        <v>0</v>
      </c>
      <c r="R217" s="5">
        <f t="shared" si="35"/>
        <v>0</v>
      </c>
    </row>
    <row r="218" spans="1:18" x14ac:dyDescent="0.25">
      <c r="A218" t="s">
        <v>533</v>
      </c>
      <c r="B218" t="s">
        <v>1965</v>
      </c>
      <c r="C218" t="s">
        <v>125</v>
      </c>
      <c r="D218" s="12" t="s">
        <v>1088</v>
      </c>
      <c r="E218" s="1">
        <f>VLOOKUP(A218,'ADM Data'!$A$2:$Y$344,21,FALSE)</f>
        <v>0</v>
      </c>
      <c r="F218" s="1">
        <f>VLOOKUP(A218,'ADM Data'!$A$2:$Y$344,22,FALSE)</f>
        <v>0</v>
      </c>
      <c r="G218" s="1">
        <f>VLOOKUP(A218,'ADM Data'!$A$2:$Y$344,23,FALSE)</f>
        <v>0</v>
      </c>
      <c r="H218" s="1">
        <f>VLOOKUP(A218,'ADM Data'!$A$2:$Y$344,24,FALSE)</f>
        <v>0</v>
      </c>
      <c r="I218" s="1">
        <f>VLOOKUP(A218,'ADM Data'!$A$2:$Y$344,25,FALSE)</f>
        <v>0</v>
      </c>
      <c r="J218" s="5">
        <f t="shared" si="27"/>
        <v>0</v>
      </c>
      <c r="K218" s="5">
        <f t="shared" si="28"/>
        <v>0</v>
      </c>
      <c r="L218" s="5">
        <f t="shared" si="29"/>
        <v>0</v>
      </c>
      <c r="M218" s="5">
        <f t="shared" si="30"/>
        <v>0</v>
      </c>
      <c r="N218" s="5">
        <f t="shared" si="31"/>
        <v>0</v>
      </c>
      <c r="O218" s="5">
        <f t="shared" si="32"/>
        <v>0</v>
      </c>
      <c r="P218" s="1">
        <f t="shared" si="33"/>
        <v>0</v>
      </c>
      <c r="Q218" s="5">
        <f t="shared" si="34"/>
        <v>0</v>
      </c>
      <c r="R218" s="5">
        <f t="shared" si="35"/>
        <v>0</v>
      </c>
    </row>
    <row r="219" spans="1:18" x14ac:dyDescent="0.25">
      <c r="A219" t="s">
        <v>535</v>
      </c>
      <c r="B219" t="s">
        <v>1966</v>
      </c>
      <c r="C219" t="s">
        <v>75</v>
      </c>
      <c r="D219" s="12" t="s">
        <v>1088</v>
      </c>
      <c r="E219" s="1">
        <f>VLOOKUP(A219,'ADM Data'!$A$2:$Y$344,21,FALSE)</f>
        <v>0</v>
      </c>
      <c r="F219" s="1">
        <f>VLOOKUP(A219,'ADM Data'!$A$2:$Y$344,22,FALSE)</f>
        <v>0</v>
      </c>
      <c r="G219" s="1">
        <f>VLOOKUP(A219,'ADM Data'!$A$2:$Y$344,23,FALSE)</f>
        <v>23.026769000000002</v>
      </c>
      <c r="H219" s="1">
        <f>VLOOKUP(A219,'ADM Data'!$A$2:$Y$344,24,FALSE)</f>
        <v>0</v>
      </c>
      <c r="I219" s="1">
        <f>VLOOKUP(A219,'ADM Data'!$A$2:$Y$344,25,FALSE)</f>
        <v>0</v>
      </c>
      <c r="J219" s="5">
        <f t="shared" si="27"/>
        <v>0</v>
      </c>
      <c r="K219" s="5">
        <f t="shared" si="28"/>
        <v>0</v>
      </c>
      <c r="L219" s="5">
        <f t="shared" si="29"/>
        <v>48883.540528769423</v>
      </c>
      <c r="M219" s="5">
        <f t="shared" si="30"/>
        <v>0</v>
      </c>
      <c r="N219" s="5">
        <f t="shared" si="31"/>
        <v>0</v>
      </c>
      <c r="O219" s="5">
        <f t="shared" si="32"/>
        <v>48883.540528769423</v>
      </c>
      <c r="P219" s="1">
        <f t="shared" si="33"/>
        <v>23.026769000000002</v>
      </c>
      <c r="Q219" s="5">
        <f t="shared" si="34"/>
        <v>6672.1267016983329</v>
      </c>
      <c r="R219" s="5">
        <f t="shared" si="35"/>
        <v>55555.667230467756</v>
      </c>
    </row>
    <row r="220" spans="1:18" x14ac:dyDescent="0.25">
      <c r="A220" t="s">
        <v>537</v>
      </c>
      <c r="B220" t="s">
        <v>1967</v>
      </c>
      <c r="C220" t="s">
        <v>75</v>
      </c>
      <c r="D220" s="12" t="s">
        <v>1088</v>
      </c>
      <c r="E220" s="1">
        <f>VLOOKUP(A220,'ADM Data'!$A$2:$Y$344,21,FALSE)</f>
        <v>0</v>
      </c>
      <c r="F220" s="1">
        <f>VLOOKUP(A220,'ADM Data'!$A$2:$Y$344,22,FALSE)</f>
        <v>0</v>
      </c>
      <c r="G220" s="1">
        <f>VLOOKUP(A220,'ADM Data'!$A$2:$Y$344,23,FALSE)</f>
        <v>0</v>
      </c>
      <c r="H220" s="1">
        <f>VLOOKUP(A220,'ADM Data'!$A$2:$Y$344,24,FALSE)</f>
        <v>0</v>
      </c>
      <c r="I220" s="1">
        <f>VLOOKUP(A220,'ADM Data'!$A$2:$Y$344,25,FALSE)</f>
        <v>0</v>
      </c>
      <c r="J220" s="5">
        <f t="shared" si="27"/>
        <v>0</v>
      </c>
      <c r="K220" s="5">
        <f t="shared" si="28"/>
        <v>0</v>
      </c>
      <c r="L220" s="5">
        <f t="shared" si="29"/>
        <v>0</v>
      </c>
      <c r="M220" s="5">
        <f t="shared" si="30"/>
        <v>0</v>
      </c>
      <c r="N220" s="5">
        <f t="shared" si="31"/>
        <v>0</v>
      </c>
      <c r="O220" s="5">
        <f t="shared" si="32"/>
        <v>0</v>
      </c>
      <c r="P220" s="1">
        <f t="shared" si="33"/>
        <v>0</v>
      </c>
      <c r="Q220" s="5">
        <f t="shared" si="34"/>
        <v>0</v>
      </c>
      <c r="R220" s="5">
        <f t="shared" si="35"/>
        <v>0</v>
      </c>
    </row>
    <row r="221" spans="1:18" x14ac:dyDescent="0.25">
      <c r="A221" t="s">
        <v>539</v>
      </c>
      <c r="B221" t="s">
        <v>540</v>
      </c>
      <c r="C221" t="s">
        <v>75</v>
      </c>
      <c r="D221" s="12" t="s">
        <v>1088</v>
      </c>
      <c r="E221" s="1">
        <f>VLOOKUP(A221,'ADM Data'!$A$2:$Y$344,21,FALSE)</f>
        <v>0</v>
      </c>
      <c r="F221" s="1">
        <f>VLOOKUP(A221,'ADM Data'!$A$2:$Y$344,22,FALSE)</f>
        <v>0</v>
      </c>
      <c r="G221" s="1">
        <f>VLOOKUP(A221,'ADM Data'!$A$2:$Y$344,23,FALSE)</f>
        <v>0</v>
      </c>
      <c r="H221" s="1">
        <f>VLOOKUP(A221,'ADM Data'!$A$2:$Y$344,24,FALSE)</f>
        <v>0</v>
      </c>
      <c r="I221" s="1">
        <f>VLOOKUP(A221,'ADM Data'!$A$2:$Y$344,25,FALSE)</f>
        <v>0</v>
      </c>
      <c r="J221" s="5">
        <f t="shared" si="27"/>
        <v>0</v>
      </c>
      <c r="K221" s="5">
        <f t="shared" si="28"/>
        <v>0</v>
      </c>
      <c r="L221" s="5">
        <f t="shared" si="29"/>
        <v>0</v>
      </c>
      <c r="M221" s="5">
        <f t="shared" si="30"/>
        <v>0</v>
      </c>
      <c r="N221" s="5">
        <f t="shared" si="31"/>
        <v>0</v>
      </c>
      <c r="O221" s="5">
        <f t="shared" si="32"/>
        <v>0</v>
      </c>
      <c r="P221" s="1">
        <f t="shared" si="33"/>
        <v>0</v>
      </c>
      <c r="Q221" s="5">
        <f t="shared" si="34"/>
        <v>0</v>
      </c>
      <c r="R221" s="5">
        <f t="shared" si="35"/>
        <v>0</v>
      </c>
    </row>
    <row r="222" spans="1:18" x14ac:dyDescent="0.25">
      <c r="A222" t="s">
        <v>541</v>
      </c>
      <c r="B222" t="s">
        <v>542</v>
      </c>
      <c r="C222" t="s">
        <v>230</v>
      </c>
      <c r="D222" s="12" t="s">
        <v>1088</v>
      </c>
      <c r="E222" s="1">
        <f>VLOOKUP(A222,'ADM Data'!$A$2:$Y$344,21,FALSE)</f>
        <v>135.86827500000001</v>
      </c>
      <c r="F222" s="1">
        <f>VLOOKUP(A222,'ADM Data'!$A$2:$Y$344,22,FALSE)</f>
        <v>0</v>
      </c>
      <c r="G222" s="1">
        <f>VLOOKUP(A222,'ADM Data'!$A$2:$Y$344,23,FALSE)</f>
        <v>21.499987000000001</v>
      </c>
      <c r="H222" s="1">
        <f>VLOOKUP(A222,'ADM Data'!$A$2:$Y$344,24,FALSE)</f>
        <v>0</v>
      </c>
      <c r="I222" s="1">
        <f>VLOOKUP(A222,'ADM Data'!$A$2:$Y$344,25,FALSE)</f>
        <v>0</v>
      </c>
      <c r="J222" s="5">
        <f t="shared" si="27"/>
        <v>834238.17310777667</v>
      </c>
      <c r="K222" s="5">
        <f t="shared" si="28"/>
        <v>0</v>
      </c>
      <c r="L222" s="5">
        <f t="shared" si="29"/>
        <v>45642.334184292878</v>
      </c>
      <c r="M222" s="5">
        <f t="shared" si="30"/>
        <v>0</v>
      </c>
      <c r="N222" s="5">
        <f t="shared" si="31"/>
        <v>0</v>
      </c>
      <c r="O222" s="5">
        <f t="shared" si="32"/>
        <v>879880.50729206949</v>
      </c>
      <c r="P222" s="1">
        <f t="shared" si="33"/>
        <v>157.36826200000002</v>
      </c>
      <c r="Q222" s="5">
        <f t="shared" si="34"/>
        <v>45598.276635773742</v>
      </c>
      <c r="R222" s="5">
        <f t="shared" si="35"/>
        <v>925478.78392784321</v>
      </c>
    </row>
    <row r="223" spans="1:18" x14ac:dyDescent="0.25">
      <c r="A223" t="s">
        <v>543</v>
      </c>
      <c r="B223" t="s">
        <v>1968</v>
      </c>
      <c r="C223" t="s">
        <v>68</v>
      </c>
      <c r="D223" s="12" t="s">
        <v>1088</v>
      </c>
      <c r="E223" s="1">
        <f>VLOOKUP(A223,'ADM Data'!$A$2:$Y$344,21,FALSE)</f>
        <v>0</v>
      </c>
      <c r="F223" s="1">
        <f>VLOOKUP(A223,'ADM Data'!$A$2:$Y$344,22,FALSE)</f>
        <v>0</v>
      </c>
      <c r="G223" s="1">
        <f>VLOOKUP(A223,'ADM Data'!$A$2:$Y$344,23,FALSE)</f>
        <v>0</v>
      </c>
      <c r="H223" s="1">
        <f>VLOOKUP(A223,'ADM Data'!$A$2:$Y$344,24,FALSE)</f>
        <v>0</v>
      </c>
      <c r="I223" s="1">
        <f>VLOOKUP(A223,'ADM Data'!$A$2:$Y$344,25,FALSE)</f>
        <v>0</v>
      </c>
      <c r="J223" s="5">
        <f t="shared" si="27"/>
        <v>0</v>
      </c>
      <c r="K223" s="5">
        <f t="shared" si="28"/>
        <v>0</v>
      </c>
      <c r="L223" s="5">
        <f t="shared" si="29"/>
        <v>0</v>
      </c>
      <c r="M223" s="5">
        <f t="shared" si="30"/>
        <v>0</v>
      </c>
      <c r="N223" s="5">
        <f t="shared" si="31"/>
        <v>0</v>
      </c>
      <c r="O223" s="5">
        <f t="shared" si="32"/>
        <v>0</v>
      </c>
      <c r="P223" s="1">
        <f t="shared" si="33"/>
        <v>0</v>
      </c>
      <c r="Q223" s="5">
        <f t="shared" si="34"/>
        <v>0</v>
      </c>
      <c r="R223" s="5">
        <f t="shared" si="35"/>
        <v>0</v>
      </c>
    </row>
    <row r="224" spans="1:18" x14ac:dyDescent="0.25">
      <c r="A224" t="s">
        <v>545</v>
      </c>
      <c r="B224" t="s">
        <v>1969</v>
      </c>
      <c r="C224" t="s">
        <v>80</v>
      </c>
      <c r="D224" s="12" t="s">
        <v>1088</v>
      </c>
      <c r="E224" s="1">
        <f>VLOOKUP(A224,'ADM Data'!$A$2:$Y$344,21,FALSE)</f>
        <v>0</v>
      </c>
      <c r="F224" s="1">
        <f>VLOOKUP(A224,'ADM Data'!$A$2:$Y$344,22,FALSE)</f>
        <v>0</v>
      </c>
      <c r="G224" s="1">
        <f>VLOOKUP(A224,'ADM Data'!$A$2:$Y$344,23,FALSE)</f>
        <v>0</v>
      </c>
      <c r="H224" s="1">
        <f>VLOOKUP(A224,'ADM Data'!$A$2:$Y$344,24,FALSE)</f>
        <v>0</v>
      </c>
      <c r="I224" s="1">
        <f>VLOOKUP(A224,'ADM Data'!$A$2:$Y$344,25,FALSE)</f>
        <v>0</v>
      </c>
      <c r="J224" s="5">
        <f t="shared" si="27"/>
        <v>0</v>
      </c>
      <c r="K224" s="5">
        <f t="shared" si="28"/>
        <v>0</v>
      </c>
      <c r="L224" s="5">
        <f t="shared" si="29"/>
        <v>0</v>
      </c>
      <c r="M224" s="5">
        <f t="shared" si="30"/>
        <v>0</v>
      </c>
      <c r="N224" s="5">
        <f t="shared" si="31"/>
        <v>0</v>
      </c>
      <c r="O224" s="5">
        <f t="shared" si="32"/>
        <v>0</v>
      </c>
      <c r="P224" s="1">
        <f t="shared" si="33"/>
        <v>0</v>
      </c>
      <c r="Q224" s="5">
        <f t="shared" si="34"/>
        <v>0</v>
      </c>
      <c r="R224" s="5">
        <f t="shared" si="35"/>
        <v>0</v>
      </c>
    </row>
    <row r="225" spans="1:18" x14ac:dyDescent="0.25">
      <c r="A225" t="s">
        <v>547</v>
      </c>
      <c r="B225" t="s">
        <v>1970</v>
      </c>
      <c r="C225" t="s">
        <v>68</v>
      </c>
      <c r="D225" s="12" t="s">
        <v>1088</v>
      </c>
      <c r="E225" s="1">
        <f>VLOOKUP(A225,'ADM Data'!$A$2:$Y$344,21,FALSE)</f>
        <v>0</v>
      </c>
      <c r="F225" s="1">
        <f>VLOOKUP(A225,'ADM Data'!$A$2:$Y$344,22,FALSE)</f>
        <v>0</v>
      </c>
      <c r="G225" s="1">
        <f>VLOOKUP(A225,'ADM Data'!$A$2:$Y$344,23,FALSE)</f>
        <v>0</v>
      </c>
      <c r="H225" s="1">
        <f>VLOOKUP(A225,'ADM Data'!$A$2:$Y$344,24,FALSE)</f>
        <v>0</v>
      </c>
      <c r="I225" s="1">
        <f>VLOOKUP(A225,'ADM Data'!$A$2:$Y$344,25,FALSE)</f>
        <v>0</v>
      </c>
      <c r="J225" s="5">
        <f t="shared" si="27"/>
        <v>0</v>
      </c>
      <c r="K225" s="5">
        <f t="shared" si="28"/>
        <v>0</v>
      </c>
      <c r="L225" s="5">
        <f t="shared" si="29"/>
        <v>0</v>
      </c>
      <c r="M225" s="5">
        <f t="shared" si="30"/>
        <v>0</v>
      </c>
      <c r="N225" s="5">
        <f t="shared" si="31"/>
        <v>0</v>
      </c>
      <c r="O225" s="5">
        <f t="shared" si="32"/>
        <v>0</v>
      </c>
      <c r="P225" s="1">
        <f t="shared" si="33"/>
        <v>0</v>
      </c>
      <c r="Q225" s="5">
        <f t="shared" si="34"/>
        <v>0</v>
      </c>
      <c r="R225" s="5">
        <f t="shared" si="35"/>
        <v>0</v>
      </c>
    </row>
    <row r="226" spans="1:18" x14ac:dyDescent="0.25">
      <c r="A226" t="s">
        <v>549</v>
      </c>
      <c r="B226" t="s">
        <v>1971</v>
      </c>
      <c r="C226" t="s">
        <v>93</v>
      </c>
      <c r="D226" s="12" t="s">
        <v>1088</v>
      </c>
      <c r="E226" s="1">
        <f>VLOOKUP(A226,'ADM Data'!$A$2:$Y$344,21,FALSE)</f>
        <v>0</v>
      </c>
      <c r="F226" s="1">
        <f>VLOOKUP(A226,'ADM Data'!$A$2:$Y$344,22,FALSE)</f>
        <v>0</v>
      </c>
      <c r="G226" s="1">
        <f>VLOOKUP(A226,'ADM Data'!$A$2:$Y$344,23,FALSE)</f>
        <v>0</v>
      </c>
      <c r="H226" s="1">
        <f>VLOOKUP(A226,'ADM Data'!$A$2:$Y$344,24,FALSE)</f>
        <v>0</v>
      </c>
      <c r="I226" s="1">
        <f>VLOOKUP(A226,'ADM Data'!$A$2:$Y$344,25,FALSE)</f>
        <v>0</v>
      </c>
      <c r="J226" s="5">
        <f t="shared" si="27"/>
        <v>0</v>
      </c>
      <c r="K226" s="5">
        <f t="shared" si="28"/>
        <v>0</v>
      </c>
      <c r="L226" s="5">
        <f t="shared" si="29"/>
        <v>0</v>
      </c>
      <c r="M226" s="5">
        <f t="shared" si="30"/>
        <v>0</v>
      </c>
      <c r="N226" s="5">
        <f t="shared" si="31"/>
        <v>0</v>
      </c>
      <c r="O226" s="5">
        <f t="shared" si="32"/>
        <v>0</v>
      </c>
      <c r="P226" s="1">
        <f t="shared" si="33"/>
        <v>0</v>
      </c>
      <c r="Q226" s="5">
        <f t="shared" si="34"/>
        <v>0</v>
      </c>
      <c r="R226" s="5">
        <f t="shared" si="35"/>
        <v>0</v>
      </c>
    </row>
    <row r="227" spans="1:18" x14ac:dyDescent="0.25">
      <c r="A227" t="s">
        <v>551</v>
      </c>
      <c r="B227" t="s">
        <v>1972</v>
      </c>
      <c r="C227" t="s">
        <v>93</v>
      </c>
      <c r="D227" s="12" t="s">
        <v>1088</v>
      </c>
      <c r="E227" s="1">
        <f>VLOOKUP(A227,'ADM Data'!$A$2:$Y$344,21,FALSE)</f>
        <v>0</v>
      </c>
      <c r="F227" s="1">
        <f>VLOOKUP(A227,'ADM Data'!$A$2:$Y$344,22,FALSE)</f>
        <v>0</v>
      </c>
      <c r="G227" s="1">
        <f>VLOOKUP(A227,'ADM Data'!$A$2:$Y$344,23,FALSE)</f>
        <v>0</v>
      </c>
      <c r="H227" s="1">
        <f>VLOOKUP(A227,'ADM Data'!$A$2:$Y$344,24,FALSE)</f>
        <v>0</v>
      </c>
      <c r="I227" s="1">
        <f>VLOOKUP(A227,'ADM Data'!$A$2:$Y$344,25,FALSE)</f>
        <v>0</v>
      </c>
      <c r="J227" s="5">
        <f t="shared" si="27"/>
        <v>0</v>
      </c>
      <c r="K227" s="5">
        <f t="shared" si="28"/>
        <v>0</v>
      </c>
      <c r="L227" s="5">
        <f t="shared" si="29"/>
        <v>0</v>
      </c>
      <c r="M227" s="5">
        <f t="shared" si="30"/>
        <v>0</v>
      </c>
      <c r="N227" s="5">
        <f t="shared" si="31"/>
        <v>0</v>
      </c>
      <c r="O227" s="5">
        <f t="shared" si="32"/>
        <v>0</v>
      </c>
      <c r="P227" s="1">
        <f t="shared" si="33"/>
        <v>0</v>
      </c>
      <c r="Q227" s="5">
        <f t="shared" si="34"/>
        <v>0</v>
      </c>
      <c r="R227" s="5">
        <f t="shared" si="35"/>
        <v>0</v>
      </c>
    </row>
    <row r="228" spans="1:18" x14ac:dyDescent="0.25">
      <c r="A228" t="s">
        <v>553</v>
      </c>
      <c r="B228" t="s">
        <v>554</v>
      </c>
      <c r="C228" t="s">
        <v>555</v>
      </c>
      <c r="D228" s="12" t="s">
        <v>1088</v>
      </c>
      <c r="E228" s="1">
        <f>VLOOKUP(A228,'ADM Data'!$A$2:$Y$344,21,FALSE)</f>
        <v>0</v>
      </c>
      <c r="F228" s="1">
        <f>VLOOKUP(A228,'ADM Data'!$A$2:$Y$344,22,FALSE)</f>
        <v>0</v>
      </c>
      <c r="G228" s="1">
        <f>VLOOKUP(A228,'ADM Data'!$A$2:$Y$344,23,FALSE)</f>
        <v>0</v>
      </c>
      <c r="H228" s="1">
        <f>VLOOKUP(A228,'ADM Data'!$A$2:$Y$344,24,FALSE)</f>
        <v>0</v>
      </c>
      <c r="I228" s="1">
        <f>VLOOKUP(A228,'ADM Data'!$A$2:$Y$344,25,FALSE)</f>
        <v>0</v>
      </c>
      <c r="J228" s="5">
        <f t="shared" si="27"/>
        <v>0</v>
      </c>
      <c r="K228" s="5">
        <f t="shared" si="28"/>
        <v>0</v>
      </c>
      <c r="L228" s="5">
        <f t="shared" si="29"/>
        <v>0</v>
      </c>
      <c r="M228" s="5">
        <f t="shared" si="30"/>
        <v>0</v>
      </c>
      <c r="N228" s="5">
        <f t="shared" si="31"/>
        <v>0</v>
      </c>
      <c r="O228" s="5">
        <f t="shared" si="32"/>
        <v>0</v>
      </c>
      <c r="P228" s="1">
        <f t="shared" si="33"/>
        <v>0</v>
      </c>
      <c r="Q228" s="5">
        <f t="shared" si="34"/>
        <v>0</v>
      </c>
      <c r="R228" s="5">
        <f t="shared" si="35"/>
        <v>0</v>
      </c>
    </row>
    <row r="229" spans="1:18" x14ac:dyDescent="0.25">
      <c r="A229" t="s">
        <v>556</v>
      </c>
      <c r="B229" t="s">
        <v>557</v>
      </c>
      <c r="C229" t="s">
        <v>75</v>
      </c>
      <c r="D229" s="12" t="s">
        <v>1088</v>
      </c>
      <c r="E229" s="1">
        <f>VLOOKUP(A229,'ADM Data'!$A$2:$Y$344,21,FALSE)</f>
        <v>0</v>
      </c>
      <c r="F229" s="1">
        <f>VLOOKUP(A229,'ADM Data'!$A$2:$Y$344,22,FALSE)</f>
        <v>0</v>
      </c>
      <c r="G229" s="1">
        <f>VLOOKUP(A229,'ADM Data'!$A$2:$Y$344,23,FALSE)</f>
        <v>0</v>
      </c>
      <c r="H229" s="1">
        <f>VLOOKUP(A229,'ADM Data'!$A$2:$Y$344,24,FALSE)</f>
        <v>0</v>
      </c>
      <c r="I229" s="1">
        <f>VLOOKUP(A229,'ADM Data'!$A$2:$Y$344,25,FALSE)</f>
        <v>0</v>
      </c>
      <c r="J229" s="5">
        <f t="shared" si="27"/>
        <v>0</v>
      </c>
      <c r="K229" s="5">
        <f t="shared" si="28"/>
        <v>0</v>
      </c>
      <c r="L229" s="5">
        <f t="shared" si="29"/>
        <v>0</v>
      </c>
      <c r="M229" s="5">
        <f t="shared" si="30"/>
        <v>0</v>
      </c>
      <c r="N229" s="5">
        <f t="shared" si="31"/>
        <v>0</v>
      </c>
      <c r="O229" s="5">
        <f t="shared" si="32"/>
        <v>0</v>
      </c>
      <c r="P229" s="1">
        <f t="shared" si="33"/>
        <v>0</v>
      </c>
      <c r="Q229" s="5">
        <f t="shared" si="34"/>
        <v>0</v>
      </c>
      <c r="R229" s="5">
        <f t="shared" si="35"/>
        <v>0</v>
      </c>
    </row>
    <row r="230" spans="1:18" x14ac:dyDescent="0.25">
      <c r="A230" t="s">
        <v>558</v>
      </c>
      <c r="B230" t="s">
        <v>559</v>
      </c>
      <c r="C230" t="s">
        <v>68</v>
      </c>
      <c r="D230" s="12" t="s">
        <v>1842</v>
      </c>
      <c r="E230" s="1">
        <f>VLOOKUP(A230,'ADM Data'!$A$2:$Y$344,21,FALSE)</f>
        <v>0</v>
      </c>
      <c r="F230" s="1">
        <f>VLOOKUP(A230,'ADM Data'!$A$2:$Y$344,22,FALSE)</f>
        <v>0</v>
      </c>
      <c r="G230" s="1">
        <f>VLOOKUP(A230,'ADM Data'!$A$2:$Y$344,23,FALSE)</f>
        <v>0</v>
      </c>
      <c r="H230" s="1">
        <f>VLOOKUP(A230,'ADM Data'!$A$2:$Y$344,24,FALSE)</f>
        <v>0</v>
      </c>
      <c r="I230" s="1">
        <f>VLOOKUP(A230,'ADM Data'!$A$2:$Y$344,25,FALSE)</f>
        <v>0</v>
      </c>
      <c r="J230" s="5">
        <f t="shared" si="27"/>
        <v>0</v>
      </c>
      <c r="K230" s="5">
        <f t="shared" si="28"/>
        <v>0</v>
      </c>
      <c r="L230" s="5">
        <f t="shared" si="29"/>
        <v>0</v>
      </c>
      <c r="M230" s="5">
        <f t="shared" si="30"/>
        <v>0</v>
      </c>
      <c r="N230" s="5">
        <f t="shared" si="31"/>
        <v>0</v>
      </c>
      <c r="O230" s="5">
        <f t="shared" si="32"/>
        <v>0</v>
      </c>
      <c r="P230" s="1">
        <f t="shared" si="33"/>
        <v>0</v>
      </c>
      <c r="Q230" s="5">
        <f t="shared" si="34"/>
        <v>0</v>
      </c>
      <c r="R230" s="5">
        <f t="shared" si="35"/>
        <v>0</v>
      </c>
    </row>
    <row r="231" spans="1:18" x14ac:dyDescent="0.25">
      <c r="A231" t="s">
        <v>560</v>
      </c>
      <c r="B231" t="s">
        <v>561</v>
      </c>
      <c r="C231" t="s">
        <v>230</v>
      </c>
      <c r="D231" s="12" t="s">
        <v>1088</v>
      </c>
      <c r="E231" s="1">
        <f>VLOOKUP(A231,'ADM Data'!$A$2:$Y$344,21,FALSE)</f>
        <v>0</v>
      </c>
      <c r="F231" s="1">
        <f>VLOOKUP(A231,'ADM Data'!$A$2:$Y$344,22,FALSE)</f>
        <v>0</v>
      </c>
      <c r="G231" s="1">
        <f>VLOOKUP(A231,'ADM Data'!$A$2:$Y$344,23,FALSE)</f>
        <v>296.866018</v>
      </c>
      <c r="H231" s="1">
        <f>VLOOKUP(A231,'ADM Data'!$A$2:$Y$344,24,FALSE)</f>
        <v>0</v>
      </c>
      <c r="I231" s="1">
        <f>VLOOKUP(A231,'ADM Data'!$A$2:$Y$344,25,FALSE)</f>
        <v>0</v>
      </c>
      <c r="J231" s="5">
        <f t="shared" si="27"/>
        <v>0</v>
      </c>
      <c r="K231" s="5">
        <f t="shared" si="28"/>
        <v>0</v>
      </c>
      <c r="L231" s="5">
        <f t="shared" si="29"/>
        <v>630217.03229477792</v>
      </c>
      <c r="M231" s="5">
        <f t="shared" si="30"/>
        <v>0</v>
      </c>
      <c r="N231" s="5">
        <f t="shared" si="31"/>
        <v>0</v>
      </c>
      <c r="O231" s="5">
        <f t="shared" si="32"/>
        <v>630217.03229477792</v>
      </c>
      <c r="P231" s="1">
        <f t="shared" si="33"/>
        <v>296.866018</v>
      </c>
      <c r="Q231" s="5">
        <f t="shared" si="34"/>
        <v>86018.480731042117</v>
      </c>
      <c r="R231" s="5">
        <f t="shared" si="35"/>
        <v>716235.51302582002</v>
      </c>
    </row>
    <row r="232" spans="1:18" x14ac:dyDescent="0.25">
      <c r="A232" t="s">
        <v>562</v>
      </c>
      <c r="B232" t="s">
        <v>563</v>
      </c>
      <c r="C232" t="s">
        <v>84</v>
      </c>
      <c r="D232" s="12" t="s">
        <v>1842</v>
      </c>
      <c r="E232" s="1">
        <f>VLOOKUP(A232,'ADM Data'!$A$2:$Y$344,21,FALSE)</f>
        <v>0</v>
      </c>
      <c r="F232" s="1">
        <f>VLOOKUP(A232,'ADM Data'!$A$2:$Y$344,22,FALSE)</f>
        <v>0</v>
      </c>
      <c r="G232" s="1">
        <f>VLOOKUP(A232,'ADM Data'!$A$2:$Y$344,23,FALSE)</f>
        <v>0</v>
      </c>
      <c r="H232" s="1">
        <f>VLOOKUP(A232,'ADM Data'!$A$2:$Y$344,24,FALSE)</f>
        <v>0</v>
      </c>
      <c r="I232" s="1">
        <f>VLOOKUP(A232,'ADM Data'!$A$2:$Y$344,25,FALSE)</f>
        <v>0</v>
      </c>
      <c r="J232" s="5">
        <f t="shared" si="27"/>
        <v>0</v>
      </c>
      <c r="K232" s="5">
        <f t="shared" si="28"/>
        <v>0</v>
      </c>
      <c r="L232" s="5">
        <f t="shared" si="29"/>
        <v>0</v>
      </c>
      <c r="M232" s="5">
        <f t="shared" si="30"/>
        <v>0</v>
      </c>
      <c r="N232" s="5">
        <f t="shared" si="31"/>
        <v>0</v>
      </c>
      <c r="O232" s="5">
        <f t="shared" si="32"/>
        <v>0</v>
      </c>
      <c r="P232" s="1">
        <f t="shared" si="33"/>
        <v>0</v>
      </c>
      <c r="Q232" s="5">
        <f t="shared" si="34"/>
        <v>0</v>
      </c>
      <c r="R232" s="5">
        <f t="shared" si="35"/>
        <v>0</v>
      </c>
    </row>
    <row r="233" spans="1:18" x14ac:dyDescent="0.25">
      <c r="A233" t="s">
        <v>564</v>
      </c>
      <c r="B233" t="s">
        <v>565</v>
      </c>
      <c r="C233" t="s">
        <v>80</v>
      </c>
      <c r="D233" s="12" t="s">
        <v>1088</v>
      </c>
      <c r="E233" s="1">
        <f>VLOOKUP(A233,'ADM Data'!$A$2:$Y$344,21,FALSE)</f>
        <v>0</v>
      </c>
      <c r="F233" s="1">
        <f>VLOOKUP(A233,'ADM Data'!$A$2:$Y$344,22,FALSE)</f>
        <v>0</v>
      </c>
      <c r="G233" s="1">
        <f>VLOOKUP(A233,'ADM Data'!$A$2:$Y$344,23,FALSE)</f>
        <v>0</v>
      </c>
      <c r="H233" s="1">
        <f>VLOOKUP(A233,'ADM Data'!$A$2:$Y$344,24,FALSE)</f>
        <v>0</v>
      </c>
      <c r="I233" s="1">
        <f>VLOOKUP(A233,'ADM Data'!$A$2:$Y$344,25,FALSE)</f>
        <v>0</v>
      </c>
      <c r="J233" s="5">
        <f t="shared" si="27"/>
        <v>0</v>
      </c>
      <c r="K233" s="5">
        <f t="shared" si="28"/>
        <v>0</v>
      </c>
      <c r="L233" s="5">
        <f t="shared" si="29"/>
        <v>0</v>
      </c>
      <c r="M233" s="5">
        <f t="shared" si="30"/>
        <v>0</v>
      </c>
      <c r="N233" s="5">
        <f t="shared" si="31"/>
        <v>0</v>
      </c>
      <c r="O233" s="5">
        <f t="shared" si="32"/>
        <v>0</v>
      </c>
      <c r="P233" s="1">
        <f t="shared" si="33"/>
        <v>0</v>
      </c>
      <c r="Q233" s="5">
        <f t="shared" si="34"/>
        <v>0</v>
      </c>
      <c r="R233" s="5">
        <f t="shared" si="35"/>
        <v>0</v>
      </c>
    </row>
    <row r="234" spans="1:18" x14ac:dyDescent="0.25">
      <c r="A234" t="s">
        <v>566</v>
      </c>
      <c r="B234" t="s">
        <v>1973</v>
      </c>
      <c r="C234" t="s">
        <v>93</v>
      </c>
      <c r="D234" s="12" t="s">
        <v>1088</v>
      </c>
      <c r="E234" s="1">
        <f>VLOOKUP(A234,'ADM Data'!$A$2:$Y$344,21,FALSE)</f>
        <v>0</v>
      </c>
      <c r="F234" s="1">
        <f>VLOOKUP(A234,'ADM Data'!$A$2:$Y$344,22,FALSE)</f>
        <v>0</v>
      </c>
      <c r="G234" s="1">
        <f>VLOOKUP(A234,'ADM Data'!$A$2:$Y$344,23,FALSE)</f>
        <v>0</v>
      </c>
      <c r="H234" s="1">
        <f>VLOOKUP(A234,'ADM Data'!$A$2:$Y$344,24,FALSE)</f>
        <v>0</v>
      </c>
      <c r="I234" s="1">
        <f>VLOOKUP(A234,'ADM Data'!$A$2:$Y$344,25,FALSE)</f>
        <v>0</v>
      </c>
      <c r="J234" s="5">
        <f t="shared" si="27"/>
        <v>0</v>
      </c>
      <c r="K234" s="5">
        <f t="shared" si="28"/>
        <v>0</v>
      </c>
      <c r="L234" s="5">
        <f t="shared" si="29"/>
        <v>0</v>
      </c>
      <c r="M234" s="5">
        <f t="shared" si="30"/>
        <v>0</v>
      </c>
      <c r="N234" s="5">
        <f t="shared" si="31"/>
        <v>0</v>
      </c>
      <c r="O234" s="5">
        <f t="shared" si="32"/>
        <v>0</v>
      </c>
      <c r="P234" s="1">
        <f t="shared" si="33"/>
        <v>0</v>
      </c>
      <c r="Q234" s="5">
        <f t="shared" si="34"/>
        <v>0</v>
      </c>
      <c r="R234" s="5">
        <f t="shared" si="35"/>
        <v>0</v>
      </c>
    </row>
    <row r="235" spans="1:18" x14ac:dyDescent="0.25">
      <c r="A235" t="s">
        <v>568</v>
      </c>
      <c r="B235" t="s">
        <v>1974</v>
      </c>
      <c r="C235" t="s">
        <v>93</v>
      </c>
      <c r="D235" s="12" t="s">
        <v>1088</v>
      </c>
      <c r="E235" s="1">
        <f>VLOOKUP(A235,'ADM Data'!$A$2:$Y$344,21,FALSE)</f>
        <v>0</v>
      </c>
      <c r="F235" s="1">
        <f>VLOOKUP(A235,'ADM Data'!$A$2:$Y$344,22,FALSE)</f>
        <v>0</v>
      </c>
      <c r="G235" s="1">
        <f>VLOOKUP(A235,'ADM Data'!$A$2:$Y$344,23,FALSE)</f>
        <v>0</v>
      </c>
      <c r="H235" s="1">
        <f>VLOOKUP(A235,'ADM Data'!$A$2:$Y$344,24,FALSE)</f>
        <v>0</v>
      </c>
      <c r="I235" s="1">
        <f>VLOOKUP(A235,'ADM Data'!$A$2:$Y$344,25,FALSE)</f>
        <v>0</v>
      </c>
      <c r="J235" s="5">
        <f t="shared" si="27"/>
        <v>0</v>
      </c>
      <c r="K235" s="5">
        <f t="shared" si="28"/>
        <v>0</v>
      </c>
      <c r="L235" s="5">
        <f t="shared" si="29"/>
        <v>0</v>
      </c>
      <c r="M235" s="5">
        <f t="shared" si="30"/>
        <v>0</v>
      </c>
      <c r="N235" s="5">
        <f t="shared" si="31"/>
        <v>0</v>
      </c>
      <c r="O235" s="5">
        <f t="shared" si="32"/>
        <v>0</v>
      </c>
      <c r="P235" s="1">
        <f t="shared" si="33"/>
        <v>0</v>
      </c>
      <c r="Q235" s="5">
        <f t="shared" si="34"/>
        <v>0</v>
      </c>
      <c r="R235" s="5">
        <f t="shared" si="35"/>
        <v>0</v>
      </c>
    </row>
    <row r="236" spans="1:18" x14ac:dyDescent="0.25">
      <c r="A236" t="s">
        <v>570</v>
      </c>
      <c r="B236" t="s">
        <v>571</v>
      </c>
      <c r="C236" t="s">
        <v>93</v>
      </c>
      <c r="D236" s="12" t="s">
        <v>1088</v>
      </c>
      <c r="E236" s="1">
        <f>VLOOKUP(A236,'ADM Data'!$A$2:$Y$344,21,FALSE)</f>
        <v>127.087727</v>
      </c>
      <c r="F236" s="1">
        <f>VLOOKUP(A236,'ADM Data'!$A$2:$Y$344,22,FALSE)</f>
        <v>0</v>
      </c>
      <c r="G236" s="1">
        <f>VLOOKUP(A236,'ADM Data'!$A$2:$Y$344,23,FALSE)</f>
        <v>48.064419000000001</v>
      </c>
      <c r="H236" s="1">
        <f>VLOOKUP(A236,'ADM Data'!$A$2:$Y$344,24,FALSE)</f>
        <v>0</v>
      </c>
      <c r="I236" s="1">
        <f>VLOOKUP(A236,'ADM Data'!$A$2:$Y$344,25,FALSE)</f>
        <v>0</v>
      </c>
      <c r="J236" s="5">
        <f t="shared" si="27"/>
        <v>780325.15829688613</v>
      </c>
      <c r="K236" s="5">
        <f t="shared" si="28"/>
        <v>0</v>
      </c>
      <c r="L236" s="5">
        <f t="shared" si="29"/>
        <v>102035.98143440162</v>
      </c>
      <c r="M236" s="5">
        <f t="shared" si="30"/>
        <v>0</v>
      </c>
      <c r="N236" s="5">
        <f t="shared" si="31"/>
        <v>0</v>
      </c>
      <c r="O236" s="5">
        <f t="shared" si="32"/>
        <v>882361.13973128772</v>
      </c>
      <c r="P236" s="1">
        <f t="shared" si="33"/>
        <v>175.15214600000002</v>
      </c>
      <c r="Q236" s="5">
        <f t="shared" si="34"/>
        <v>50751.249998919295</v>
      </c>
      <c r="R236" s="5">
        <f t="shared" si="35"/>
        <v>933112.38973020704</v>
      </c>
    </row>
    <row r="237" spans="1:18" x14ac:dyDescent="0.25">
      <c r="A237" t="s">
        <v>572</v>
      </c>
      <c r="B237" t="s">
        <v>573</v>
      </c>
      <c r="C237" t="s">
        <v>93</v>
      </c>
      <c r="D237" s="12" t="s">
        <v>1088</v>
      </c>
      <c r="E237" s="1">
        <f>VLOOKUP(A237,'ADM Data'!$A$2:$Y$344,21,FALSE)</f>
        <v>0</v>
      </c>
      <c r="F237" s="1">
        <f>VLOOKUP(A237,'ADM Data'!$A$2:$Y$344,22,FALSE)</f>
        <v>0</v>
      </c>
      <c r="G237" s="1">
        <f>VLOOKUP(A237,'ADM Data'!$A$2:$Y$344,23,FALSE)</f>
        <v>0</v>
      </c>
      <c r="H237" s="1">
        <f>VLOOKUP(A237,'ADM Data'!$A$2:$Y$344,24,FALSE)</f>
        <v>0</v>
      </c>
      <c r="I237" s="1">
        <f>VLOOKUP(A237,'ADM Data'!$A$2:$Y$344,25,FALSE)</f>
        <v>0</v>
      </c>
      <c r="J237" s="5">
        <f t="shared" si="27"/>
        <v>0</v>
      </c>
      <c r="K237" s="5">
        <f t="shared" si="28"/>
        <v>0</v>
      </c>
      <c r="L237" s="5">
        <f t="shared" si="29"/>
        <v>0</v>
      </c>
      <c r="M237" s="5">
        <f t="shared" si="30"/>
        <v>0</v>
      </c>
      <c r="N237" s="5">
        <f t="shared" si="31"/>
        <v>0</v>
      </c>
      <c r="O237" s="5">
        <f t="shared" si="32"/>
        <v>0</v>
      </c>
      <c r="P237" s="1">
        <f t="shared" si="33"/>
        <v>0</v>
      </c>
      <c r="Q237" s="5">
        <f t="shared" si="34"/>
        <v>0</v>
      </c>
      <c r="R237" s="5">
        <f t="shared" si="35"/>
        <v>0</v>
      </c>
    </row>
    <row r="238" spans="1:18" x14ac:dyDescent="0.25">
      <c r="A238" t="s">
        <v>574</v>
      </c>
      <c r="B238" t="s">
        <v>575</v>
      </c>
      <c r="C238" t="s">
        <v>80</v>
      </c>
      <c r="D238" s="12" t="s">
        <v>1088</v>
      </c>
      <c r="E238" s="1">
        <f>VLOOKUP(A238,'ADM Data'!$A$2:$Y$344,21,FALSE)</f>
        <v>0</v>
      </c>
      <c r="F238" s="1">
        <f>VLOOKUP(A238,'ADM Data'!$A$2:$Y$344,22,FALSE)</f>
        <v>0</v>
      </c>
      <c r="G238" s="1">
        <f>VLOOKUP(A238,'ADM Data'!$A$2:$Y$344,23,FALSE)</f>
        <v>138.59911700000001</v>
      </c>
      <c r="H238" s="1">
        <f>VLOOKUP(A238,'ADM Data'!$A$2:$Y$344,24,FALSE)</f>
        <v>0</v>
      </c>
      <c r="I238" s="1">
        <f>VLOOKUP(A238,'ADM Data'!$A$2:$Y$344,25,FALSE)</f>
        <v>0</v>
      </c>
      <c r="J238" s="5">
        <f t="shared" si="27"/>
        <v>0</v>
      </c>
      <c r="K238" s="5">
        <f t="shared" si="28"/>
        <v>0</v>
      </c>
      <c r="L238" s="5">
        <f t="shared" si="29"/>
        <v>294232.14143161615</v>
      </c>
      <c r="M238" s="5">
        <f t="shared" si="30"/>
        <v>0</v>
      </c>
      <c r="N238" s="5">
        <f t="shared" si="31"/>
        <v>0</v>
      </c>
      <c r="O238" s="5">
        <f t="shared" si="32"/>
        <v>294232.14143161615</v>
      </c>
      <c r="P238" s="1">
        <f t="shared" si="33"/>
        <v>138.59911700000001</v>
      </c>
      <c r="Q238" s="5">
        <f t="shared" si="34"/>
        <v>40159.818746933677</v>
      </c>
      <c r="R238" s="5">
        <f t="shared" si="35"/>
        <v>334391.96017854981</v>
      </c>
    </row>
    <row r="239" spans="1:18" x14ac:dyDescent="0.25">
      <c r="A239" t="s">
        <v>576</v>
      </c>
      <c r="B239" t="s">
        <v>577</v>
      </c>
      <c r="C239" t="s">
        <v>98</v>
      </c>
      <c r="D239" s="12" t="s">
        <v>1088</v>
      </c>
      <c r="E239" s="1">
        <f>VLOOKUP(A239,'ADM Data'!$A$2:$Y$344,21,FALSE)</f>
        <v>0</v>
      </c>
      <c r="F239" s="1">
        <f>VLOOKUP(A239,'ADM Data'!$A$2:$Y$344,22,FALSE)</f>
        <v>0</v>
      </c>
      <c r="G239" s="1">
        <f>VLOOKUP(A239,'ADM Data'!$A$2:$Y$344,23,FALSE)</f>
        <v>0</v>
      </c>
      <c r="H239" s="1">
        <f>VLOOKUP(A239,'ADM Data'!$A$2:$Y$344,24,FALSE)</f>
        <v>0</v>
      </c>
      <c r="I239" s="1">
        <f>VLOOKUP(A239,'ADM Data'!$A$2:$Y$344,25,FALSE)</f>
        <v>0</v>
      </c>
      <c r="J239" s="5">
        <f t="shared" si="27"/>
        <v>0</v>
      </c>
      <c r="K239" s="5">
        <f t="shared" si="28"/>
        <v>0</v>
      </c>
      <c r="L239" s="5">
        <f t="shared" si="29"/>
        <v>0</v>
      </c>
      <c r="M239" s="5">
        <f t="shared" si="30"/>
        <v>0</v>
      </c>
      <c r="N239" s="5">
        <f t="shared" si="31"/>
        <v>0</v>
      </c>
      <c r="O239" s="5">
        <f t="shared" si="32"/>
        <v>0</v>
      </c>
      <c r="P239" s="1">
        <f t="shared" si="33"/>
        <v>0</v>
      </c>
      <c r="Q239" s="5">
        <f t="shared" si="34"/>
        <v>0</v>
      </c>
      <c r="R239" s="5">
        <f t="shared" si="35"/>
        <v>0</v>
      </c>
    </row>
    <row r="240" spans="1:18" x14ac:dyDescent="0.25">
      <c r="A240" t="s">
        <v>578</v>
      </c>
      <c r="B240" t="s">
        <v>579</v>
      </c>
      <c r="C240" t="s">
        <v>93</v>
      </c>
      <c r="D240" s="12" t="s">
        <v>1088</v>
      </c>
      <c r="E240" s="1">
        <f>VLOOKUP(A240,'ADM Data'!$A$2:$Y$344,21,FALSE)</f>
        <v>0</v>
      </c>
      <c r="F240" s="1">
        <f>VLOOKUP(A240,'ADM Data'!$A$2:$Y$344,22,FALSE)</f>
        <v>0</v>
      </c>
      <c r="G240" s="1">
        <f>VLOOKUP(A240,'ADM Data'!$A$2:$Y$344,23,FALSE)</f>
        <v>0</v>
      </c>
      <c r="H240" s="1">
        <f>VLOOKUP(A240,'ADM Data'!$A$2:$Y$344,24,FALSE)</f>
        <v>0</v>
      </c>
      <c r="I240" s="1">
        <f>VLOOKUP(A240,'ADM Data'!$A$2:$Y$344,25,FALSE)</f>
        <v>0</v>
      </c>
      <c r="J240" s="5">
        <f t="shared" si="27"/>
        <v>0</v>
      </c>
      <c r="K240" s="5">
        <f t="shared" si="28"/>
        <v>0</v>
      </c>
      <c r="L240" s="5">
        <f t="shared" si="29"/>
        <v>0</v>
      </c>
      <c r="M240" s="5">
        <f t="shared" si="30"/>
        <v>0</v>
      </c>
      <c r="N240" s="5">
        <f t="shared" si="31"/>
        <v>0</v>
      </c>
      <c r="O240" s="5">
        <f t="shared" si="32"/>
        <v>0</v>
      </c>
      <c r="P240" s="1">
        <f t="shared" si="33"/>
        <v>0</v>
      </c>
      <c r="Q240" s="5">
        <f t="shared" si="34"/>
        <v>0</v>
      </c>
      <c r="R240" s="5">
        <f t="shared" si="35"/>
        <v>0</v>
      </c>
    </row>
    <row r="241" spans="1:18" x14ac:dyDescent="0.25">
      <c r="A241" t="s">
        <v>580</v>
      </c>
      <c r="B241" t="s">
        <v>1975</v>
      </c>
      <c r="C241" t="s">
        <v>75</v>
      </c>
      <c r="D241" s="12" t="s">
        <v>1088</v>
      </c>
      <c r="E241" s="1">
        <f>VLOOKUP(A241,'ADM Data'!$A$2:$Y$344,21,FALSE)</f>
        <v>0</v>
      </c>
      <c r="F241" s="1">
        <f>VLOOKUP(A241,'ADM Data'!$A$2:$Y$344,22,FALSE)</f>
        <v>0</v>
      </c>
      <c r="G241" s="1">
        <f>VLOOKUP(A241,'ADM Data'!$A$2:$Y$344,23,FALSE)</f>
        <v>0</v>
      </c>
      <c r="H241" s="1">
        <f>VLOOKUP(A241,'ADM Data'!$A$2:$Y$344,24,FALSE)</f>
        <v>0</v>
      </c>
      <c r="I241" s="1">
        <f>VLOOKUP(A241,'ADM Data'!$A$2:$Y$344,25,FALSE)</f>
        <v>0</v>
      </c>
      <c r="J241" s="5">
        <f t="shared" si="27"/>
        <v>0</v>
      </c>
      <c r="K241" s="5">
        <f t="shared" si="28"/>
        <v>0</v>
      </c>
      <c r="L241" s="5">
        <f t="shared" si="29"/>
        <v>0</v>
      </c>
      <c r="M241" s="5">
        <f t="shared" si="30"/>
        <v>0</v>
      </c>
      <c r="N241" s="5">
        <f t="shared" si="31"/>
        <v>0</v>
      </c>
      <c r="O241" s="5">
        <f t="shared" si="32"/>
        <v>0</v>
      </c>
      <c r="P241" s="1">
        <f t="shared" si="33"/>
        <v>0</v>
      </c>
      <c r="Q241" s="5">
        <f t="shared" si="34"/>
        <v>0</v>
      </c>
      <c r="R241" s="5">
        <f t="shared" si="35"/>
        <v>0</v>
      </c>
    </row>
    <row r="242" spans="1:18" x14ac:dyDescent="0.25">
      <c r="A242" t="s">
        <v>582</v>
      </c>
      <c r="B242" t="s">
        <v>1976</v>
      </c>
      <c r="C242" t="s">
        <v>93</v>
      </c>
      <c r="D242" s="12" t="s">
        <v>1088</v>
      </c>
      <c r="E242" s="1">
        <f>VLOOKUP(A242,'ADM Data'!$A$2:$Y$344,21,FALSE)</f>
        <v>0</v>
      </c>
      <c r="F242" s="1">
        <f>VLOOKUP(A242,'ADM Data'!$A$2:$Y$344,22,FALSE)</f>
        <v>0</v>
      </c>
      <c r="G242" s="1">
        <f>VLOOKUP(A242,'ADM Data'!$A$2:$Y$344,23,FALSE)</f>
        <v>0</v>
      </c>
      <c r="H242" s="1">
        <f>VLOOKUP(A242,'ADM Data'!$A$2:$Y$344,24,FALSE)</f>
        <v>0</v>
      </c>
      <c r="I242" s="1">
        <f>VLOOKUP(A242,'ADM Data'!$A$2:$Y$344,25,FALSE)</f>
        <v>0</v>
      </c>
      <c r="J242" s="5">
        <f t="shared" si="27"/>
        <v>0</v>
      </c>
      <c r="K242" s="5">
        <f t="shared" si="28"/>
        <v>0</v>
      </c>
      <c r="L242" s="5">
        <f t="shared" si="29"/>
        <v>0</v>
      </c>
      <c r="M242" s="5">
        <f t="shared" si="30"/>
        <v>0</v>
      </c>
      <c r="N242" s="5">
        <f t="shared" si="31"/>
        <v>0</v>
      </c>
      <c r="O242" s="5">
        <f t="shared" si="32"/>
        <v>0</v>
      </c>
      <c r="P242" s="1">
        <f t="shared" si="33"/>
        <v>0</v>
      </c>
      <c r="Q242" s="5">
        <f t="shared" si="34"/>
        <v>0</v>
      </c>
      <c r="R242" s="5">
        <f t="shared" si="35"/>
        <v>0</v>
      </c>
    </row>
    <row r="243" spans="1:18" x14ac:dyDescent="0.25">
      <c r="A243" t="s">
        <v>584</v>
      </c>
      <c r="B243" t="s">
        <v>1977</v>
      </c>
      <c r="C243" t="s">
        <v>72</v>
      </c>
      <c r="D243" s="12" t="s">
        <v>1088</v>
      </c>
      <c r="E243" s="1">
        <f>VLOOKUP(A243,'ADM Data'!$A$2:$Y$344,21,FALSE)</f>
        <v>6.5176600000000002</v>
      </c>
      <c r="F243" s="1">
        <f>VLOOKUP(A243,'ADM Data'!$A$2:$Y$344,22,FALSE)</f>
        <v>9.5137649999999994</v>
      </c>
      <c r="G243" s="1">
        <f>VLOOKUP(A243,'ADM Data'!$A$2:$Y$344,23,FALSE)</f>
        <v>105.78042600000001</v>
      </c>
      <c r="H243" s="1">
        <f>VLOOKUP(A243,'ADM Data'!$A$2:$Y$344,24,FALSE)</f>
        <v>0</v>
      </c>
      <c r="I243" s="1">
        <f>VLOOKUP(A243,'ADM Data'!$A$2:$Y$344,25,FALSE)</f>
        <v>0</v>
      </c>
      <c r="J243" s="5">
        <f t="shared" si="27"/>
        <v>40018.766495251606</v>
      </c>
      <c r="K243" s="5">
        <f t="shared" si="28"/>
        <v>55367.673065791656</v>
      </c>
      <c r="L243" s="5">
        <f t="shared" si="29"/>
        <v>224561.3243230735</v>
      </c>
      <c r="M243" s="5">
        <f t="shared" si="30"/>
        <v>0</v>
      </c>
      <c r="N243" s="5">
        <f t="shared" si="31"/>
        <v>0</v>
      </c>
      <c r="O243" s="5">
        <f t="shared" si="32"/>
        <v>319947.76388411678</v>
      </c>
      <c r="P243" s="1">
        <f t="shared" si="33"/>
        <v>121.811851</v>
      </c>
      <c r="Q243" s="5">
        <f t="shared" si="34"/>
        <v>35295.620659607033</v>
      </c>
      <c r="R243" s="5">
        <f t="shared" si="35"/>
        <v>355243.38454372383</v>
      </c>
    </row>
    <row r="244" spans="1:18" x14ac:dyDescent="0.25">
      <c r="A244" t="s">
        <v>586</v>
      </c>
      <c r="B244" t="s">
        <v>587</v>
      </c>
      <c r="C244" t="s">
        <v>98</v>
      </c>
      <c r="D244" s="12" t="s">
        <v>1088</v>
      </c>
      <c r="E244" s="1">
        <f>VLOOKUP(A244,'ADM Data'!$A$2:$Y$344,21,FALSE)</f>
        <v>0</v>
      </c>
      <c r="F244" s="1">
        <f>VLOOKUP(A244,'ADM Data'!$A$2:$Y$344,22,FALSE)</f>
        <v>13.263310000000001</v>
      </c>
      <c r="G244" s="1">
        <f>VLOOKUP(A244,'ADM Data'!$A$2:$Y$344,23,FALSE)</f>
        <v>69.099299999999999</v>
      </c>
      <c r="H244" s="1">
        <f>VLOOKUP(A244,'ADM Data'!$A$2:$Y$344,24,FALSE)</f>
        <v>0</v>
      </c>
      <c r="I244" s="1">
        <f>VLOOKUP(A244,'ADM Data'!$A$2:$Y$344,25,FALSE)</f>
        <v>0</v>
      </c>
      <c r="J244" s="5">
        <f t="shared" si="27"/>
        <v>0</v>
      </c>
      <c r="K244" s="5">
        <f t="shared" si="28"/>
        <v>77189.063619949113</v>
      </c>
      <c r="L244" s="5">
        <f t="shared" si="29"/>
        <v>146690.9418364164</v>
      </c>
      <c r="M244" s="5">
        <f t="shared" si="30"/>
        <v>0</v>
      </c>
      <c r="N244" s="5">
        <f t="shared" si="31"/>
        <v>0</v>
      </c>
      <c r="O244" s="5">
        <f t="shared" si="32"/>
        <v>223880.00545636553</v>
      </c>
      <c r="P244" s="1">
        <f t="shared" si="33"/>
        <v>82.362610000000004</v>
      </c>
      <c r="Q244" s="5">
        <f t="shared" si="34"/>
        <v>23864.996839225081</v>
      </c>
      <c r="R244" s="5">
        <f t="shared" si="35"/>
        <v>247745.00229559062</v>
      </c>
    </row>
    <row r="245" spans="1:18" x14ac:dyDescent="0.25">
      <c r="A245" t="s">
        <v>588</v>
      </c>
      <c r="B245" t="s">
        <v>1978</v>
      </c>
      <c r="C245" t="s">
        <v>590</v>
      </c>
      <c r="D245" s="12" t="s">
        <v>1088</v>
      </c>
      <c r="E245" s="1">
        <f>VLOOKUP(A245,'ADM Data'!$A$2:$Y$344,21,FALSE)</f>
        <v>0</v>
      </c>
      <c r="F245" s="1">
        <f>VLOOKUP(A245,'ADM Data'!$A$2:$Y$344,22,FALSE)</f>
        <v>0</v>
      </c>
      <c r="G245" s="1">
        <f>VLOOKUP(A245,'ADM Data'!$A$2:$Y$344,23,FALSE)</f>
        <v>168.53849299999999</v>
      </c>
      <c r="H245" s="1">
        <f>VLOOKUP(A245,'ADM Data'!$A$2:$Y$344,24,FALSE)</f>
        <v>0</v>
      </c>
      <c r="I245" s="1">
        <f>VLOOKUP(A245,'ADM Data'!$A$2:$Y$344,25,FALSE)</f>
        <v>0</v>
      </c>
      <c r="J245" s="5">
        <f t="shared" si="27"/>
        <v>0</v>
      </c>
      <c r="K245" s="5">
        <f t="shared" si="28"/>
        <v>0</v>
      </c>
      <c r="L245" s="5">
        <f t="shared" si="29"/>
        <v>357790.45914879418</v>
      </c>
      <c r="M245" s="5">
        <f t="shared" si="30"/>
        <v>0</v>
      </c>
      <c r="N245" s="5">
        <f t="shared" si="31"/>
        <v>0</v>
      </c>
      <c r="O245" s="5">
        <f t="shared" si="32"/>
        <v>357790.45914879418</v>
      </c>
      <c r="P245" s="1">
        <f t="shared" si="33"/>
        <v>168.53849299999999</v>
      </c>
      <c r="Q245" s="5">
        <f t="shared" si="34"/>
        <v>48834.909465991404</v>
      </c>
      <c r="R245" s="5">
        <f t="shared" si="35"/>
        <v>406625.36861478561</v>
      </c>
    </row>
    <row r="246" spans="1:18" x14ac:dyDescent="0.25">
      <c r="A246" t="s">
        <v>591</v>
      </c>
      <c r="B246" t="s">
        <v>1979</v>
      </c>
      <c r="C246" t="s">
        <v>555</v>
      </c>
      <c r="D246" s="12" t="s">
        <v>1088</v>
      </c>
      <c r="E246" s="1">
        <f>VLOOKUP(A246,'ADM Data'!$A$2:$Y$344,21,FALSE)</f>
        <v>0</v>
      </c>
      <c r="F246" s="1">
        <f>VLOOKUP(A246,'ADM Data'!$A$2:$Y$344,22,FALSE)</f>
        <v>0</v>
      </c>
      <c r="G246" s="1">
        <f>VLOOKUP(A246,'ADM Data'!$A$2:$Y$344,23,FALSE)</f>
        <v>202.78780599999999</v>
      </c>
      <c r="H246" s="1">
        <f>VLOOKUP(A246,'ADM Data'!$A$2:$Y$344,24,FALSE)</f>
        <v>0</v>
      </c>
      <c r="I246" s="1">
        <f>VLOOKUP(A246,'ADM Data'!$A$2:$Y$344,25,FALSE)</f>
        <v>0</v>
      </c>
      <c r="J246" s="5">
        <f t="shared" si="27"/>
        <v>0</v>
      </c>
      <c r="K246" s="5">
        <f t="shared" si="28"/>
        <v>0</v>
      </c>
      <c r="L246" s="5">
        <f t="shared" si="29"/>
        <v>430498.3444851177</v>
      </c>
      <c r="M246" s="5">
        <f t="shared" si="30"/>
        <v>0</v>
      </c>
      <c r="N246" s="5">
        <f t="shared" si="31"/>
        <v>0</v>
      </c>
      <c r="O246" s="5">
        <f t="shared" si="32"/>
        <v>430498.3444851177</v>
      </c>
      <c r="P246" s="1">
        <f t="shared" si="33"/>
        <v>202.78780599999999</v>
      </c>
      <c r="Q246" s="5">
        <f t="shared" si="34"/>
        <v>58758.826963149768</v>
      </c>
      <c r="R246" s="5">
        <f t="shared" si="35"/>
        <v>489257.17144826747</v>
      </c>
    </row>
    <row r="247" spans="1:18" x14ac:dyDescent="0.25">
      <c r="A247" t="s">
        <v>593</v>
      </c>
      <c r="B247" t="s">
        <v>594</v>
      </c>
      <c r="C247" t="s">
        <v>108</v>
      </c>
      <c r="D247" s="12" t="s">
        <v>1088</v>
      </c>
      <c r="E247" s="1">
        <f>VLOOKUP(A247,'ADM Data'!$A$2:$Y$344,21,FALSE)</f>
        <v>0</v>
      </c>
      <c r="F247" s="1">
        <f>VLOOKUP(A247,'ADM Data'!$A$2:$Y$344,22,FALSE)</f>
        <v>0</v>
      </c>
      <c r="G247" s="1">
        <f>VLOOKUP(A247,'ADM Data'!$A$2:$Y$344,23,FALSE)</f>
        <v>0</v>
      </c>
      <c r="H247" s="1">
        <f>VLOOKUP(A247,'ADM Data'!$A$2:$Y$344,24,FALSE)</f>
        <v>0</v>
      </c>
      <c r="I247" s="1">
        <f>VLOOKUP(A247,'ADM Data'!$A$2:$Y$344,25,FALSE)</f>
        <v>0</v>
      </c>
      <c r="J247" s="5">
        <f t="shared" si="27"/>
        <v>0</v>
      </c>
      <c r="K247" s="5">
        <f t="shared" si="28"/>
        <v>0</v>
      </c>
      <c r="L247" s="5">
        <f t="shared" si="29"/>
        <v>0</v>
      </c>
      <c r="M247" s="5">
        <f t="shared" si="30"/>
        <v>0</v>
      </c>
      <c r="N247" s="5">
        <f t="shared" si="31"/>
        <v>0</v>
      </c>
      <c r="O247" s="5">
        <f t="shared" si="32"/>
        <v>0</v>
      </c>
      <c r="P247" s="1">
        <f t="shared" si="33"/>
        <v>0</v>
      </c>
      <c r="Q247" s="5">
        <f t="shared" si="34"/>
        <v>0</v>
      </c>
      <c r="R247" s="5">
        <f t="shared" si="35"/>
        <v>0</v>
      </c>
    </row>
    <row r="248" spans="1:18" x14ac:dyDescent="0.25">
      <c r="A248" t="s">
        <v>596</v>
      </c>
      <c r="B248" t="s">
        <v>1980</v>
      </c>
      <c r="C248" t="s">
        <v>68</v>
      </c>
      <c r="D248" s="12" t="s">
        <v>1088</v>
      </c>
      <c r="E248" s="1">
        <f>VLOOKUP(A248,'ADM Data'!$A$2:$Y$344,21,FALSE)</f>
        <v>0</v>
      </c>
      <c r="F248" s="1">
        <f>VLOOKUP(A248,'ADM Data'!$A$2:$Y$344,22,FALSE)</f>
        <v>0</v>
      </c>
      <c r="G248" s="1">
        <f>VLOOKUP(A248,'ADM Data'!$A$2:$Y$344,23,FALSE)</f>
        <v>0</v>
      </c>
      <c r="H248" s="1">
        <f>VLOOKUP(A248,'ADM Data'!$A$2:$Y$344,24,FALSE)</f>
        <v>0</v>
      </c>
      <c r="I248" s="1">
        <f>VLOOKUP(A248,'ADM Data'!$A$2:$Y$344,25,FALSE)</f>
        <v>0</v>
      </c>
      <c r="J248" s="5">
        <f t="shared" si="27"/>
        <v>0</v>
      </c>
      <c r="K248" s="5">
        <f t="shared" si="28"/>
        <v>0</v>
      </c>
      <c r="L248" s="5">
        <f t="shared" si="29"/>
        <v>0</v>
      </c>
      <c r="M248" s="5">
        <f t="shared" si="30"/>
        <v>0</v>
      </c>
      <c r="N248" s="5">
        <f t="shared" si="31"/>
        <v>0</v>
      </c>
      <c r="O248" s="5">
        <f t="shared" si="32"/>
        <v>0</v>
      </c>
      <c r="P248" s="1">
        <f t="shared" si="33"/>
        <v>0</v>
      </c>
      <c r="Q248" s="5">
        <f t="shared" si="34"/>
        <v>0</v>
      </c>
      <c r="R248" s="5">
        <f t="shared" si="35"/>
        <v>0</v>
      </c>
    </row>
    <row r="249" spans="1:18" x14ac:dyDescent="0.25">
      <c r="A249" t="s">
        <v>598</v>
      </c>
      <c r="B249" t="s">
        <v>599</v>
      </c>
      <c r="C249" t="s">
        <v>111</v>
      </c>
      <c r="D249" s="12" t="s">
        <v>1088</v>
      </c>
      <c r="E249" s="1">
        <f>VLOOKUP(A249,'ADM Data'!$A$2:$Y$344,21,FALSE)</f>
        <v>0</v>
      </c>
      <c r="F249" s="1">
        <f>VLOOKUP(A249,'ADM Data'!$A$2:$Y$344,22,FALSE)</f>
        <v>0</v>
      </c>
      <c r="G249" s="1">
        <f>VLOOKUP(A249,'ADM Data'!$A$2:$Y$344,23,FALSE)</f>
        <v>0</v>
      </c>
      <c r="H249" s="1">
        <f>VLOOKUP(A249,'ADM Data'!$A$2:$Y$344,24,FALSE)</f>
        <v>0</v>
      </c>
      <c r="I249" s="1">
        <f>VLOOKUP(A249,'ADM Data'!$A$2:$Y$344,25,FALSE)</f>
        <v>0</v>
      </c>
      <c r="J249" s="5">
        <f t="shared" si="27"/>
        <v>0</v>
      </c>
      <c r="K249" s="5">
        <f t="shared" si="28"/>
        <v>0</v>
      </c>
      <c r="L249" s="5">
        <f t="shared" si="29"/>
        <v>0</v>
      </c>
      <c r="M249" s="5">
        <f t="shared" si="30"/>
        <v>0</v>
      </c>
      <c r="N249" s="5">
        <f t="shared" si="31"/>
        <v>0</v>
      </c>
      <c r="O249" s="5">
        <f t="shared" si="32"/>
        <v>0</v>
      </c>
      <c r="P249" s="1">
        <f t="shared" si="33"/>
        <v>0</v>
      </c>
      <c r="Q249" s="5">
        <f t="shared" si="34"/>
        <v>0</v>
      </c>
      <c r="R249" s="5">
        <f t="shared" si="35"/>
        <v>0</v>
      </c>
    </row>
    <row r="250" spans="1:18" x14ac:dyDescent="0.25">
      <c r="A250" t="s">
        <v>600</v>
      </c>
      <c r="B250" t="s">
        <v>1981</v>
      </c>
      <c r="C250" t="s">
        <v>68</v>
      </c>
      <c r="D250" s="12" t="s">
        <v>1088</v>
      </c>
      <c r="E250" s="1">
        <f>VLOOKUP(A250,'ADM Data'!$A$2:$Y$344,21,FALSE)</f>
        <v>0</v>
      </c>
      <c r="F250" s="1">
        <f>VLOOKUP(A250,'ADM Data'!$A$2:$Y$344,22,FALSE)</f>
        <v>0</v>
      </c>
      <c r="G250" s="1">
        <f>VLOOKUP(A250,'ADM Data'!$A$2:$Y$344,23,FALSE)</f>
        <v>0</v>
      </c>
      <c r="H250" s="1">
        <f>VLOOKUP(A250,'ADM Data'!$A$2:$Y$344,24,FALSE)</f>
        <v>0</v>
      </c>
      <c r="I250" s="1">
        <f>VLOOKUP(A250,'ADM Data'!$A$2:$Y$344,25,FALSE)</f>
        <v>0</v>
      </c>
      <c r="J250" s="5">
        <f t="shared" si="27"/>
        <v>0</v>
      </c>
      <c r="K250" s="5">
        <f t="shared" si="28"/>
        <v>0</v>
      </c>
      <c r="L250" s="5">
        <f t="shared" si="29"/>
        <v>0</v>
      </c>
      <c r="M250" s="5">
        <f t="shared" si="30"/>
        <v>0</v>
      </c>
      <c r="N250" s="5">
        <f t="shared" si="31"/>
        <v>0</v>
      </c>
      <c r="O250" s="5">
        <f t="shared" si="32"/>
        <v>0</v>
      </c>
      <c r="P250" s="1">
        <f t="shared" si="33"/>
        <v>0</v>
      </c>
      <c r="Q250" s="5">
        <f t="shared" si="34"/>
        <v>0</v>
      </c>
      <c r="R250" s="5">
        <f t="shared" si="35"/>
        <v>0</v>
      </c>
    </row>
    <row r="251" spans="1:18" x14ac:dyDescent="0.25">
      <c r="A251" t="s">
        <v>602</v>
      </c>
      <c r="B251" t="s">
        <v>603</v>
      </c>
      <c r="C251" t="s">
        <v>75</v>
      </c>
      <c r="D251" s="12" t="s">
        <v>1088</v>
      </c>
      <c r="E251" s="1">
        <f>VLOOKUP(A251,'ADM Data'!$A$2:$Y$344,21,FALSE)</f>
        <v>0</v>
      </c>
      <c r="F251" s="1">
        <f>VLOOKUP(A251,'ADM Data'!$A$2:$Y$344,22,FALSE)</f>
        <v>0</v>
      </c>
      <c r="G251" s="1">
        <f>VLOOKUP(A251,'ADM Data'!$A$2:$Y$344,23,FALSE)</f>
        <v>0</v>
      </c>
      <c r="H251" s="1">
        <f>VLOOKUP(A251,'ADM Data'!$A$2:$Y$344,24,FALSE)</f>
        <v>0</v>
      </c>
      <c r="I251" s="1">
        <f>VLOOKUP(A251,'ADM Data'!$A$2:$Y$344,25,FALSE)</f>
        <v>0</v>
      </c>
      <c r="J251" s="5">
        <f t="shared" si="27"/>
        <v>0</v>
      </c>
      <c r="K251" s="5">
        <f t="shared" si="28"/>
        <v>0</v>
      </c>
      <c r="L251" s="5">
        <f t="shared" si="29"/>
        <v>0</v>
      </c>
      <c r="M251" s="5">
        <f t="shared" si="30"/>
        <v>0</v>
      </c>
      <c r="N251" s="5">
        <f t="shared" si="31"/>
        <v>0</v>
      </c>
      <c r="O251" s="5">
        <f t="shared" si="32"/>
        <v>0</v>
      </c>
      <c r="P251" s="1">
        <f t="shared" si="33"/>
        <v>0</v>
      </c>
      <c r="Q251" s="5">
        <f t="shared" si="34"/>
        <v>0</v>
      </c>
      <c r="R251" s="5">
        <f t="shared" si="35"/>
        <v>0</v>
      </c>
    </row>
    <row r="252" spans="1:18" x14ac:dyDescent="0.25">
      <c r="A252" t="s">
        <v>604</v>
      </c>
      <c r="B252" t="s">
        <v>1982</v>
      </c>
      <c r="C252" t="s">
        <v>93</v>
      </c>
      <c r="D252" s="12" t="s">
        <v>1088</v>
      </c>
      <c r="E252" s="1">
        <f>VLOOKUP(A252,'ADM Data'!$A$2:$Y$344,21,FALSE)</f>
        <v>0</v>
      </c>
      <c r="F252" s="1">
        <f>VLOOKUP(A252,'ADM Data'!$A$2:$Y$344,22,FALSE)</f>
        <v>0</v>
      </c>
      <c r="G252" s="1">
        <f>VLOOKUP(A252,'ADM Data'!$A$2:$Y$344,23,FALSE)</f>
        <v>0</v>
      </c>
      <c r="H252" s="1">
        <f>VLOOKUP(A252,'ADM Data'!$A$2:$Y$344,24,FALSE)</f>
        <v>0</v>
      </c>
      <c r="I252" s="1">
        <f>VLOOKUP(A252,'ADM Data'!$A$2:$Y$344,25,FALSE)</f>
        <v>0</v>
      </c>
      <c r="J252" s="5">
        <f t="shared" si="27"/>
        <v>0</v>
      </c>
      <c r="K252" s="5">
        <f t="shared" si="28"/>
        <v>0</v>
      </c>
      <c r="L252" s="5">
        <f t="shared" si="29"/>
        <v>0</v>
      </c>
      <c r="M252" s="5">
        <f t="shared" si="30"/>
        <v>0</v>
      </c>
      <c r="N252" s="5">
        <f t="shared" si="31"/>
        <v>0</v>
      </c>
      <c r="O252" s="5">
        <f t="shared" si="32"/>
        <v>0</v>
      </c>
      <c r="P252" s="1">
        <f t="shared" si="33"/>
        <v>0</v>
      </c>
      <c r="Q252" s="5">
        <f t="shared" si="34"/>
        <v>0</v>
      </c>
      <c r="R252" s="5">
        <f t="shared" si="35"/>
        <v>0</v>
      </c>
    </row>
    <row r="253" spans="1:18" x14ac:dyDescent="0.25">
      <c r="A253" t="s">
        <v>1983</v>
      </c>
      <c r="B253" t="s">
        <v>1984</v>
      </c>
      <c r="C253" t="s">
        <v>324</v>
      </c>
      <c r="D253" s="12" t="s">
        <v>2051</v>
      </c>
      <c r="E253" s="1">
        <f>VLOOKUP(A253,'ADM Data'!$A$2:$Y$344,21,FALSE)</f>
        <v>4.164358</v>
      </c>
      <c r="F253" s="1">
        <f>VLOOKUP(A253,'ADM Data'!$A$2:$Y$344,22,FALSE)</f>
        <v>0</v>
      </c>
      <c r="G253" s="1">
        <f>VLOOKUP(A253,'ADM Data'!$A$2:$Y$344,23,FALSE)</f>
        <v>0</v>
      </c>
      <c r="H253" s="1">
        <f>VLOOKUP(A253,'ADM Data'!$A$2:$Y$344,24,FALSE)</f>
        <v>0</v>
      </c>
      <c r="I253" s="1">
        <f>VLOOKUP(A253,'ADM Data'!$A$2:$Y$344,25,FALSE)</f>
        <v>0</v>
      </c>
      <c r="J253" s="5">
        <f t="shared" si="27"/>
        <v>25569.371584991084</v>
      </c>
      <c r="K253" s="5">
        <f t="shared" si="28"/>
        <v>0</v>
      </c>
      <c r="L253" s="5">
        <f t="shared" si="29"/>
        <v>0</v>
      </c>
      <c r="M253" s="5">
        <f t="shared" si="30"/>
        <v>0</v>
      </c>
      <c r="N253" s="5">
        <f t="shared" si="31"/>
        <v>0</v>
      </c>
      <c r="O253" s="5">
        <f t="shared" si="32"/>
        <v>25569.371584991084</v>
      </c>
      <c r="P253" s="1">
        <f t="shared" si="33"/>
        <v>4.164358</v>
      </c>
      <c r="Q253" s="5">
        <f t="shared" si="34"/>
        <v>1206.644501763624</v>
      </c>
      <c r="R253" s="5">
        <f t="shared" si="35"/>
        <v>26776.016086754709</v>
      </c>
    </row>
    <row r="254" spans="1:18" x14ac:dyDescent="0.25">
      <c r="A254" t="s">
        <v>606</v>
      </c>
      <c r="B254" t="s">
        <v>607</v>
      </c>
      <c r="C254" t="s">
        <v>75</v>
      </c>
      <c r="D254" s="12" t="s">
        <v>1088</v>
      </c>
      <c r="E254" s="1">
        <f>VLOOKUP(A254,'ADM Data'!$A$2:$Y$344,21,FALSE)</f>
        <v>0</v>
      </c>
      <c r="F254" s="1">
        <f>VLOOKUP(A254,'ADM Data'!$A$2:$Y$344,22,FALSE)</f>
        <v>0</v>
      </c>
      <c r="G254" s="1">
        <f>VLOOKUP(A254,'ADM Data'!$A$2:$Y$344,23,FALSE)</f>
        <v>0</v>
      </c>
      <c r="H254" s="1">
        <f>VLOOKUP(A254,'ADM Data'!$A$2:$Y$344,24,FALSE)</f>
        <v>0</v>
      </c>
      <c r="I254" s="1">
        <f>VLOOKUP(A254,'ADM Data'!$A$2:$Y$344,25,FALSE)</f>
        <v>0</v>
      </c>
      <c r="J254" s="5">
        <f t="shared" si="27"/>
        <v>0</v>
      </c>
      <c r="K254" s="5">
        <f t="shared" si="28"/>
        <v>0</v>
      </c>
      <c r="L254" s="5">
        <f t="shared" si="29"/>
        <v>0</v>
      </c>
      <c r="M254" s="5">
        <f t="shared" si="30"/>
        <v>0</v>
      </c>
      <c r="N254" s="5">
        <f t="shared" si="31"/>
        <v>0</v>
      </c>
      <c r="O254" s="5">
        <f t="shared" si="32"/>
        <v>0</v>
      </c>
      <c r="P254" s="1">
        <f t="shared" si="33"/>
        <v>0</v>
      </c>
      <c r="Q254" s="5">
        <f t="shared" si="34"/>
        <v>0</v>
      </c>
      <c r="R254" s="5">
        <f t="shared" si="35"/>
        <v>0</v>
      </c>
    </row>
    <row r="255" spans="1:18" x14ac:dyDescent="0.25">
      <c r="A255" t="s">
        <v>608</v>
      </c>
      <c r="B255" t="s">
        <v>609</v>
      </c>
      <c r="C255" t="s">
        <v>93</v>
      </c>
      <c r="D255" s="12" t="s">
        <v>1088</v>
      </c>
      <c r="E255" s="1">
        <f>VLOOKUP(A255,'ADM Data'!$A$2:$Y$344,21,FALSE)</f>
        <v>0</v>
      </c>
      <c r="F255" s="1">
        <f>VLOOKUP(A255,'ADM Data'!$A$2:$Y$344,22,FALSE)</f>
        <v>0</v>
      </c>
      <c r="G255" s="1">
        <f>VLOOKUP(A255,'ADM Data'!$A$2:$Y$344,23,FALSE)</f>
        <v>0</v>
      </c>
      <c r="H255" s="1">
        <f>VLOOKUP(A255,'ADM Data'!$A$2:$Y$344,24,FALSE)</f>
        <v>0</v>
      </c>
      <c r="I255" s="1">
        <f>VLOOKUP(A255,'ADM Data'!$A$2:$Y$344,25,FALSE)</f>
        <v>0</v>
      </c>
      <c r="J255" s="5">
        <f t="shared" si="27"/>
        <v>0</v>
      </c>
      <c r="K255" s="5">
        <f t="shared" si="28"/>
        <v>0</v>
      </c>
      <c r="L255" s="5">
        <f t="shared" si="29"/>
        <v>0</v>
      </c>
      <c r="M255" s="5">
        <f t="shared" si="30"/>
        <v>0</v>
      </c>
      <c r="N255" s="5">
        <f t="shared" si="31"/>
        <v>0</v>
      </c>
      <c r="O255" s="5">
        <f t="shared" si="32"/>
        <v>0</v>
      </c>
      <c r="P255" s="1">
        <f t="shared" si="33"/>
        <v>0</v>
      </c>
      <c r="Q255" s="5">
        <f t="shared" si="34"/>
        <v>0</v>
      </c>
      <c r="R255" s="5">
        <f t="shared" si="35"/>
        <v>0</v>
      </c>
    </row>
    <row r="256" spans="1:18" x14ac:dyDescent="0.25">
      <c r="A256" t="s">
        <v>610</v>
      </c>
      <c r="B256" t="s">
        <v>611</v>
      </c>
      <c r="C256" t="s">
        <v>80</v>
      </c>
      <c r="D256" s="12" t="s">
        <v>1088</v>
      </c>
      <c r="E256" s="1">
        <f>VLOOKUP(A256,'ADM Data'!$A$2:$Y$344,21,FALSE)</f>
        <v>0</v>
      </c>
      <c r="F256" s="1">
        <f>VLOOKUP(A256,'ADM Data'!$A$2:$Y$344,22,FALSE)</f>
        <v>0</v>
      </c>
      <c r="G256" s="1">
        <f>VLOOKUP(A256,'ADM Data'!$A$2:$Y$344,23,FALSE)</f>
        <v>0</v>
      </c>
      <c r="H256" s="1">
        <f>VLOOKUP(A256,'ADM Data'!$A$2:$Y$344,24,FALSE)</f>
        <v>0</v>
      </c>
      <c r="I256" s="1">
        <f>VLOOKUP(A256,'ADM Data'!$A$2:$Y$344,25,FALSE)</f>
        <v>0</v>
      </c>
      <c r="J256" s="5">
        <f t="shared" si="27"/>
        <v>0</v>
      </c>
      <c r="K256" s="5">
        <f t="shared" si="28"/>
        <v>0</v>
      </c>
      <c r="L256" s="5">
        <f t="shared" si="29"/>
        <v>0</v>
      </c>
      <c r="M256" s="5">
        <f t="shared" si="30"/>
        <v>0</v>
      </c>
      <c r="N256" s="5">
        <f t="shared" si="31"/>
        <v>0</v>
      </c>
      <c r="O256" s="5">
        <f t="shared" si="32"/>
        <v>0</v>
      </c>
      <c r="P256" s="1">
        <f t="shared" si="33"/>
        <v>0</v>
      </c>
      <c r="Q256" s="5">
        <f t="shared" si="34"/>
        <v>0</v>
      </c>
      <c r="R256" s="5">
        <f t="shared" si="35"/>
        <v>0</v>
      </c>
    </row>
    <row r="257" spans="1:18" x14ac:dyDescent="0.25">
      <c r="A257" t="s">
        <v>612</v>
      </c>
      <c r="B257" t="s">
        <v>613</v>
      </c>
      <c r="C257" t="s">
        <v>80</v>
      </c>
      <c r="D257" s="12" t="s">
        <v>1088</v>
      </c>
      <c r="E257" s="1">
        <f>VLOOKUP(A257,'ADM Data'!$A$2:$Y$344,21,FALSE)</f>
        <v>0</v>
      </c>
      <c r="F257" s="1">
        <f>VLOOKUP(A257,'ADM Data'!$A$2:$Y$344,22,FALSE)</f>
        <v>0</v>
      </c>
      <c r="G257" s="1">
        <f>VLOOKUP(A257,'ADM Data'!$A$2:$Y$344,23,FALSE)</f>
        <v>0</v>
      </c>
      <c r="H257" s="1">
        <f>VLOOKUP(A257,'ADM Data'!$A$2:$Y$344,24,FALSE)</f>
        <v>0</v>
      </c>
      <c r="I257" s="1">
        <f>VLOOKUP(A257,'ADM Data'!$A$2:$Y$344,25,FALSE)</f>
        <v>0</v>
      </c>
      <c r="J257" s="5">
        <f t="shared" si="27"/>
        <v>0</v>
      </c>
      <c r="K257" s="5">
        <f t="shared" si="28"/>
        <v>0</v>
      </c>
      <c r="L257" s="5">
        <f t="shared" si="29"/>
        <v>0</v>
      </c>
      <c r="M257" s="5">
        <f t="shared" si="30"/>
        <v>0</v>
      </c>
      <c r="N257" s="5">
        <f t="shared" si="31"/>
        <v>0</v>
      </c>
      <c r="O257" s="5">
        <f t="shared" si="32"/>
        <v>0</v>
      </c>
      <c r="P257" s="1">
        <f t="shared" si="33"/>
        <v>0</v>
      </c>
      <c r="Q257" s="5">
        <f t="shared" si="34"/>
        <v>0</v>
      </c>
      <c r="R257" s="5">
        <f t="shared" si="35"/>
        <v>0</v>
      </c>
    </row>
    <row r="258" spans="1:18" x14ac:dyDescent="0.25">
      <c r="A258" t="s">
        <v>614</v>
      </c>
      <c r="B258" t="s">
        <v>615</v>
      </c>
      <c r="C258" t="s">
        <v>80</v>
      </c>
      <c r="D258" s="12" t="s">
        <v>1842</v>
      </c>
      <c r="E258" s="1">
        <f>VLOOKUP(A258,'ADM Data'!$A$2:$Y$344,21,FALSE)</f>
        <v>0</v>
      </c>
      <c r="F258" s="1">
        <f>VLOOKUP(A258,'ADM Data'!$A$2:$Y$344,22,FALSE)</f>
        <v>0</v>
      </c>
      <c r="G258" s="1">
        <f>VLOOKUP(A258,'ADM Data'!$A$2:$Y$344,23,FALSE)</f>
        <v>132.262911</v>
      </c>
      <c r="H258" s="1">
        <f>VLOOKUP(A258,'ADM Data'!$A$2:$Y$344,24,FALSE)</f>
        <v>0</v>
      </c>
      <c r="I258" s="1">
        <f>VLOOKUP(A258,'ADM Data'!$A$2:$Y$344,25,FALSE)</f>
        <v>0</v>
      </c>
      <c r="J258" s="5">
        <f t="shared" si="27"/>
        <v>0</v>
      </c>
      <c r="K258" s="5">
        <f t="shared" si="28"/>
        <v>0</v>
      </c>
      <c r="L258" s="5">
        <f t="shared" si="29"/>
        <v>280781.00624197529</v>
      </c>
      <c r="M258" s="5">
        <f t="shared" si="30"/>
        <v>0</v>
      </c>
      <c r="N258" s="5">
        <f t="shared" si="31"/>
        <v>0</v>
      </c>
      <c r="O258" s="5">
        <f t="shared" si="32"/>
        <v>280781.00624197529</v>
      </c>
      <c r="P258" s="1">
        <f t="shared" si="33"/>
        <v>132.262911</v>
      </c>
      <c r="Q258" s="5">
        <f t="shared" si="34"/>
        <v>38323.869932748712</v>
      </c>
      <c r="R258" s="5">
        <f t="shared" si="35"/>
        <v>319104.87617472402</v>
      </c>
    </row>
    <row r="259" spans="1:18" x14ac:dyDescent="0.25">
      <c r="A259" t="s">
        <v>616</v>
      </c>
      <c r="B259" t="s">
        <v>617</v>
      </c>
      <c r="C259" t="s">
        <v>93</v>
      </c>
      <c r="D259" s="12" t="s">
        <v>1088</v>
      </c>
      <c r="E259" s="1">
        <f>VLOOKUP(A259,'ADM Data'!$A$2:$Y$344,21,FALSE)</f>
        <v>0</v>
      </c>
      <c r="F259" s="1">
        <f>VLOOKUP(A259,'ADM Data'!$A$2:$Y$344,22,FALSE)</f>
        <v>0</v>
      </c>
      <c r="G259" s="1">
        <f>VLOOKUP(A259,'ADM Data'!$A$2:$Y$344,23,FALSE)</f>
        <v>0</v>
      </c>
      <c r="H259" s="1">
        <f>VLOOKUP(A259,'ADM Data'!$A$2:$Y$344,24,FALSE)</f>
        <v>0</v>
      </c>
      <c r="I259" s="1">
        <f>VLOOKUP(A259,'ADM Data'!$A$2:$Y$344,25,FALSE)</f>
        <v>0</v>
      </c>
      <c r="J259" s="5">
        <f t="shared" si="27"/>
        <v>0</v>
      </c>
      <c r="K259" s="5">
        <f t="shared" si="28"/>
        <v>0</v>
      </c>
      <c r="L259" s="5">
        <f t="shared" si="29"/>
        <v>0</v>
      </c>
      <c r="M259" s="5">
        <f t="shared" si="30"/>
        <v>0</v>
      </c>
      <c r="N259" s="5">
        <f t="shared" si="31"/>
        <v>0</v>
      </c>
      <c r="O259" s="5">
        <f t="shared" si="32"/>
        <v>0</v>
      </c>
      <c r="P259" s="1">
        <f t="shared" si="33"/>
        <v>0</v>
      </c>
      <c r="Q259" s="5">
        <f t="shared" si="34"/>
        <v>0</v>
      </c>
      <c r="R259" s="5">
        <f t="shared" si="35"/>
        <v>0</v>
      </c>
    </row>
    <row r="260" spans="1:18" x14ac:dyDescent="0.25">
      <c r="A260" t="s">
        <v>618</v>
      </c>
      <c r="B260" t="s">
        <v>619</v>
      </c>
      <c r="C260" t="s">
        <v>125</v>
      </c>
      <c r="D260" s="12" t="s">
        <v>1088</v>
      </c>
      <c r="E260" s="1">
        <f>VLOOKUP(A260,'ADM Data'!$A$2:$Y$344,21,FALSE)</f>
        <v>0</v>
      </c>
      <c r="F260" s="1">
        <f>VLOOKUP(A260,'ADM Data'!$A$2:$Y$344,22,FALSE)</f>
        <v>0</v>
      </c>
      <c r="G260" s="1">
        <f>VLOOKUP(A260,'ADM Data'!$A$2:$Y$344,23,FALSE)</f>
        <v>0</v>
      </c>
      <c r="H260" s="1">
        <f>VLOOKUP(A260,'ADM Data'!$A$2:$Y$344,24,FALSE)</f>
        <v>0</v>
      </c>
      <c r="I260" s="1">
        <f>VLOOKUP(A260,'ADM Data'!$A$2:$Y$344,25,FALSE)</f>
        <v>0</v>
      </c>
      <c r="J260" s="5">
        <f t="shared" si="27"/>
        <v>0</v>
      </c>
      <c r="K260" s="5">
        <f t="shared" si="28"/>
        <v>0</v>
      </c>
      <c r="L260" s="5">
        <f t="shared" si="29"/>
        <v>0</v>
      </c>
      <c r="M260" s="5">
        <f t="shared" si="30"/>
        <v>0</v>
      </c>
      <c r="N260" s="5">
        <f t="shared" si="31"/>
        <v>0</v>
      </c>
      <c r="O260" s="5">
        <f t="shared" si="32"/>
        <v>0</v>
      </c>
      <c r="P260" s="1">
        <f t="shared" si="33"/>
        <v>0</v>
      </c>
      <c r="Q260" s="5">
        <f t="shared" si="34"/>
        <v>0</v>
      </c>
      <c r="R260" s="5">
        <f t="shared" si="35"/>
        <v>0</v>
      </c>
    </row>
    <row r="261" spans="1:18" x14ac:dyDescent="0.25">
      <c r="A261" t="s">
        <v>620</v>
      </c>
      <c r="B261" t="s">
        <v>621</v>
      </c>
      <c r="C261" t="s">
        <v>125</v>
      </c>
      <c r="D261" s="12" t="s">
        <v>1088</v>
      </c>
      <c r="E261" s="1">
        <f>VLOOKUP(A261,'ADM Data'!$A$2:$Y$344,21,FALSE)</f>
        <v>0</v>
      </c>
      <c r="F261" s="1">
        <f>VLOOKUP(A261,'ADM Data'!$A$2:$Y$344,22,FALSE)</f>
        <v>0</v>
      </c>
      <c r="G261" s="1">
        <f>VLOOKUP(A261,'ADM Data'!$A$2:$Y$344,23,FALSE)</f>
        <v>0</v>
      </c>
      <c r="H261" s="1">
        <f>VLOOKUP(A261,'ADM Data'!$A$2:$Y$344,24,FALSE)</f>
        <v>0</v>
      </c>
      <c r="I261" s="1">
        <f>VLOOKUP(A261,'ADM Data'!$A$2:$Y$344,25,FALSE)</f>
        <v>0</v>
      </c>
      <c r="J261" s="5">
        <f t="shared" ref="J261:J323" si="36">E261*$I$2*$G$1</f>
        <v>0</v>
      </c>
      <c r="K261" s="5">
        <f t="shared" ref="K261:K323" si="37">F261*$J$2*$G$1</f>
        <v>0</v>
      </c>
      <c r="L261" s="5">
        <f t="shared" ref="L261:L323" si="38">G261*$K$2*$G$1</f>
        <v>0</v>
      </c>
      <c r="M261" s="5">
        <f t="shared" ref="M261:M323" si="39">H261*$L$2*$G$1</f>
        <v>0</v>
      </c>
      <c r="N261" s="5">
        <f t="shared" ref="N261:N323" si="40">I261*$M$2*$G$1</f>
        <v>0</v>
      </c>
      <c r="O261" s="5">
        <f t="shared" ref="O261:O323" si="41">J261+K261+L261+M261+N261</f>
        <v>0</v>
      </c>
      <c r="P261" s="1">
        <f t="shared" ref="P261:P323" si="42">E261+F261+G261+H261+I261</f>
        <v>0</v>
      </c>
      <c r="Q261" s="5">
        <f t="shared" ref="Q261:Q323" si="43">P261*$O$2*$G$1</f>
        <v>0</v>
      </c>
      <c r="R261" s="5">
        <f t="shared" ref="R261:R323" si="44">O261+Q261</f>
        <v>0</v>
      </c>
    </row>
    <row r="262" spans="1:18" x14ac:dyDescent="0.25">
      <c r="A262" t="s">
        <v>1985</v>
      </c>
      <c r="B262" t="s">
        <v>1986</v>
      </c>
      <c r="C262" t="s">
        <v>1210</v>
      </c>
      <c r="D262" s="12" t="s">
        <v>1088</v>
      </c>
      <c r="E262" s="1">
        <f>VLOOKUP(A262,'ADM Data'!$A$2:$Y$344,21,FALSE)</f>
        <v>0</v>
      </c>
      <c r="F262" s="1">
        <f>VLOOKUP(A262,'ADM Data'!$A$2:$Y$344,22,FALSE)</f>
        <v>0</v>
      </c>
      <c r="G262" s="1">
        <f>VLOOKUP(A262,'ADM Data'!$A$2:$Y$344,23,FALSE)</f>
        <v>0</v>
      </c>
      <c r="H262" s="1">
        <f>VLOOKUP(A262,'ADM Data'!$A$2:$Y$344,24,FALSE)</f>
        <v>0</v>
      </c>
      <c r="I262" s="1">
        <f>VLOOKUP(A262,'ADM Data'!$A$2:$Y$344,25,FALSE)</f>
        <v>0</v>
      </c>
      <c r="J262" s="5">
        <f t="shared" si="36"/>
        <v>0</v>
      </c>
      <c r="K262" s="5">
        <f t="shared" si="37"/>
        <v>0</v>
      </c>
      <c r="L262" s="5">
        <f t="shared" si="38"/>
        <v>0</v>
      </c>
      <c r="M262" s="5">
        <f t="shared" si="39"/>
        <v>0</v>
      </c>
      <c r="N262" s="5">
        <f t="shared" si="40"/>
        <v>0</v>
      </c>
      <c r="O262" s="5">
        <f t="shared" si="41"/>
        <v>0</v>
      </c>
      <c r="P262" s="1">
        <f t="shared" si="42"/>
        <v>0</v>
      </c>
      <c r="Q262" s="5">
        <f t="shared" si="43"/>
        <v>0</v>
      </c>
      <c r="R262" s="5">
        <f t="shared" si="44"/>
        <v>0</v>
      </c>
    </row>
    <row r="263" spans="1:18" x14ac:dyDescent="0.25">
      <c r="A263" t="s">
        <v>622</v>
      </c>
      <c r="B263" t="s">
        <v>623</v>
      </c>
      <c r="C263" t="s">
        <v>80</v>
      </c>
      <c r="D263" s="12" t="s">
        <v>1088</v>
      </c>
      <c r="E263" s="1">
        <f>VLOOKUP(A263,'ADM Data'!$A$2:$Y$344,21,FALSE)</f>
        <v>0</v>
      </c>
      <c r="F263" s="1">
        <f>VLOOKUP(A263,'ADM Data'!$A$2:$Y$344,22,FALSE)</f>
        <v>0</v>
      </c>
      <c r="G263" s="1">
        <f>VLOOKUP(A263,'ADM Data'!$A$2:$Y$344,23,FALSE)</f>
        <v>0</v>
      </c>
      <c r="H263" s="1">
        <f>VLOOKUP(A263,'ADM Data'!$A$2:$Y$344,24,FALSE)</f>
        <v>0</v>
      </c>
      <c r="I263" s="1">
        <f>VLOOKUP(A263,'ADM Data'!$A$2:$Y$344,25,FALSE)</f>
        <v>0</v>
      </c>
      <c r="J263" s="5">
        <f t="shared" si="36"/>
        <v>0</v>
      </c>
      <c r="K263" s="5">
        <f t="shared" si="37"/>
        <v>0</v>
      </c>
      <c r="L263" s="5">
        <f t="shared" si="38"/>
        <v>0</v>
      </c>
      <c r="M263" s="5">
        <f t="shared" si="39"/>
        <v>0</v>
      </c>
      <c r="N263" s="5">
        <f t="shared" si="40"/>
        <v>0</v>
      </c>
      <c r="O263" s="5">
        <f t="shared" si="41"/>
        <v>0</v>
      </c>
      <c r="P263" s="1">
        <f t="shared" si="42"/>
        <v>0</v>
      </c>
      <c r="Q263" s="5">
        <f t="shared" si="43"/>
        <v>0</v>
      </c>
      <c r="R263" s="5">
        <f t="shared" si="44"/>
        <v>0</v>
      </c>
    </row>
    <row r="264" spans="1:18" x14ac:dyDescent="0.25">
      <c r="A264" t="s">
        <v>624</v>
      </c>
      <c r="B264" t="s">
        <v>625</v>
      </c>
      <c r="C264" t="s">
        <v>68</v>
      </c>
      <c r="D264" s="12" t="s">
        <v>1088</v>
      </c>
      <c r="E264" s="1">
        <f>VLOOKUP(A264,'ADM Data'!$A$2:$Y$344,21,FALSE)</f>
        <v>0</v>
      </c>
      <c r="F264" s="1">
        <f>VLOOKUP(A264,'ADM Data'!$A$2:$Y$344,22,FALSE)</f>
        <v>0</v>
      </c>
      <c r="G264" s="1">
        <f>VLOOKUP(A264,'ADM Data'!$A$2:$Y$344,23,FALSE)</f>
        <v>0</v>
      </c>
      <c r="H264" s="1">
        <f>VLOOKUP(A264,'ADM Data'!$A$2:$Y$344,24,FALSE)</f>
        <v>0</v>
      </c>
      <c r="I264" s="1">
        <f>VLOOKUP(A264,'ADM Data'!$A$2:$Y$344,25,FALSE)</f>
        <v>0</v>
      </c>
      <c r="J264" s="5">
        <f t="shared" si="36"/>
        <v>0</v>
      </c>
      <c r="K264" s="5">
        <f t="shared" si="37"/>
        <v>0</v>
      </c>
      <c r="L264" s="5">
        <f t="shared" si="38"/>
        <v>0</v>
      </c>
      <c r="M264" s="5">
        <f t="shared" si="39"/>
        <v>0</v>
      </c>
      <c r="N264" s="5">
        <f t="shared" si="40"/>
        <v>0</v>
      </c>
      <c r="O264" s="5">
        <f t="shared" si="41"/>
        <v>0</v>
      </c>
      <c r="P264" s="1">
        <f t="shared" si="42"/>
        <v>0</v>
      </c>
      <c r="Q264" s="5">
        <f t="shared" si="43"/>
        <v>0</v>
      </c>
      <c r="R264" s="5">
        <f t="shared" si="44"/>
        <v>0</v>
      </c>
    </row>
    <row r="265" spans="1:18" x14ac:dyDescent="0.25">
      <c r="A265" t="s">
        <v>626</v>
      </c>
      <c r="B265" t="s">
        <v>627</v>
      </c>
      <c r="C265" t="s">
        <v>72</v>
      </c>
      <c r="D265" s="12" t="s">
        <v>1088</v>
      </c>
      <c r="E265" s="1">
        <f>VLOOKUP(A265,'ADM Data'!$A$2:$Y$344,21,FALSE)</f>
        <v>0</v>
      </c>
      <c r="F265" s="1">
        <f>VLOOKUP(A265,'ADM Data'!$A$2:$Y$344,22,FALSE)</f>
        <v>0</v>
      </c>
      <c r="G265" s="1">
        <f>VLOOKUP(A265,'ADM Data'!$A$2:$Y$344,23,FALSE)</f>
        <v>60.388012000000003</v>
      </c>
      <c r="H265" s="1">
        <f>VLOOKUP(A265,'ADM Data'!$A$2:$Y$344,24,FALSE)</f>
        <v>0</v>
      </c>
      <c r="I265" s="1">
        <f>VLOOKUP(A265,'ADM Data'!$A$2:$Y$344,25,FALSE)</f>
        <v>0</v>
      </c>
      <c r="J265" s="5">
        <f t="shared" si="36"/>
        <v>0</v>
      </c>
      <c r="K265" s="5">
        <f t="shared" si="37"/>
        <v>0</v>
      </c>
      <c r="L265" s="5">
        <f t="shared" si="38"/>
        <v>128197.7437674306</v>
      </c>
      <c r="M265" s="5">
        <f t="shared" si="39"/>
        <v>0</v>
      </c>
      <c r="N265" s="5">
        <f t="shared" si="40"/>
        <v>0</v>
      </c>
      <c r="O265" s="5">
        <f t="shared" si="41"/>
        <v>128197.7437674306</v>
      </c>
      <c r="P265" s="1">
        <f t="shared" si="42"/>
        <v>60.388012000000003</v>
      </c>
      <c r="Q265" s="5">
        <f t="shared" si="43"/>
        <v>17497.742185526738</v>
      </c>
      <c r="R265" s="5">
        <f t="shared" si="44"/>
        <v>145695.48595295733</v>
      </c>
    </row>
    <row r="266" spans="1:18" x14ac:dyDescent="0.25">
      <c r="A266" t="s">
        <v>1989</v>
      </c>
      <c r="B266" t="s">
        <v>1990</v>
      </c>
      <c r="C266" t="s">
        <v>75</v>
      </c>
      <c r="D266" s="12" t="s">
        <v>1842</v>
      </c>
      <c r="E266" s="1">
        <f>VLOOKUP(A266,'ADM Data'!$A$2:$Y$344,21,FALSE)</f>
        <v>0</v>
      </c>
      <c r="F266" s="1">
        <f>VLOOKUP(A266,'ADM Data'!$A$2:$Y$344,22,FALSE)</f>
        <v>0</v>
      </c>
      <c r="G266" s="1">
        <f>VLOOKUP(A266,'ADM Data'!$A$2:$Y$344,23,FALSE)</f>
        <v>0</v>
      </c>
      <c r="H266" s="1">
        <f>VLOOKUP(A266,'ADM Data'!$A$2:$Y$344,24,FALSE)</f>
        <v>0</v>
      </c>
      <c r="I266" s="1">
        <f>VLOOKUP(A266,'ADM Data'!$A$2:$Y$344,25,FALSE)</f>
        <v>0</v>
      </c>
      <c r="J266" s="5">
        <f t="shared" si="36"/>
        <v>0</v>
      </c>
      <c r="K266" s="5">
        <f t="shared" si="37"/>
        <v>0</v>
      </c>
      <c r="L266" s="5">
        <f t="shared" si="38"/>
        <v>0</v>
      </c>
      <c r="M266" s="5">
        <f t="shared" si="39"/>
        <v>0</v>
      </c>
      <c r="N266" s="5">
        <f t="shared" si="40"/>
        <v>0</v>
      </c>
      <c r="O266" s="5">
        <f t="shared" si="41"/>
        <v>0</v>
      </c>
      <c r="P266" s="1">
        <f t="shared" si="42"/>
        <v>0</v>
      </c>
      <c r="Q266" s="5">
        <f t="shared" si="43"/>
        <v>0</v>
      </c>
      <c r="R266" s="5">
        <f t="shared" si="44"/>
        <v>0</v>
      </c>
    </row>
    <row r="267" spans="1:18" x14ac:dyDescent="0.25">
      <c r="A267" t="s">
        <v>1991</v>
      </c>
      <c r="B267" t="s">
        <v>1992</v>
      </c>
      <c r="C267" t="s">
        <v>68</v>
      </c>
      <c r="D267" s="12" t="s">
        <v>1088</v>
      </c>
      <c r="E267" s="1">
        <f>VLOOKUP(A267,'ADM Data'!$A$2:$Y$344,21,FALSE)</f>
        <v>0</v>
      </c>
      <c r="F267" s="1">
        <f>VLOOKUP(A267,'ADM Data'!$A$2:$Y$344,22,FALSE)</f>
        <v>0</v>
      </c>
      <c r="G267" s="1">
        <f>VLOOKUP(A267,'ADM Data'!$A$2:$Y$344,23,FALSE)</f>
        <v>0</v>
      </c>
      <c r="H267" s="1">
        <f>VLOOKUP(A267,'ADM Data'!$A$2:$Y$344,24,FALSE)</f>
        <v>0</v>
      </c>
      <c r="I267" s="1">
        <f>VLOOKUP(A267,'ADM Data'!$A$2:$Y$344,25,FALSE)</f>
        <v>0</v>
      </c>
      <c r="J267" s="5">
        <f t="shared" si="36"/>
        <v>0</v>
      </c>
      <c r="K267" s="5">
        <f t="shared" si="37"/>
        <v>0</v>
      </c>
      <c r="L267" s="5">
        <f t="shared" si="38"/>
        <v>0</v>
      </c>
      <c r="M267" s="5">
        <f t="shared" si="39"/>
        <v>0</v>
      </c>
      <c r="N267" s="5">
        <f t="shared" si="40"/>
        <v>0</v>
      </c>
      <c r="O267" s="5">
        <f t="shared" si="41"/>
        <v>0</v>
      </c>
      <c r="P267" s="1">
        <f t="shared" si="42"/>
        <v>0</v>
      </c>
      <c r="Q267" s="5">
        <f t="shared" si="43"/>
        <v>0</v>
      </c>
      <c r="R267" s="5">
        <f t="shared" si="44"/>
        <v>0</v>
      </c>
    </row>
    <row r="268" spans="1:18" x14ac:dyDescent="0.25">
      <c r="A268" t="s">
        <v>1993</v>
      </c>
      <c r="B268" t="s">
        <v>1994</v>
      </c>
      <c r="C268" t="s">
        <v>98</v>
      </c>
      <c r="D268" s="12" t="s">
        <v>1088</v>
      </c>
      <c r="E268" s="1">
        <f>VLOOKUP(A268,'ADM Data'!$A$2:$Y$344,21,FALSE)</f>
        <v>5.9929800000000002</v>
      </c>
      <c r="F268" s="1">
        <f>VLOOKUP(A268,'ADM Data'!$A$2:$Y$344,22,FALSE)</f>
        <v>0</v>
      </c>
      <c r="G268" s="1">
        <f>VLOOKUP(A268,'ADM Data'!$A$2:$Y$344,23,FALSE)</f>
        <v>0</v>
      </c>
      <c r="H268" s="1">
        <f>VLOOKUP(A268,'ADM Data'!$A$2:$Y$344,24,FALSE)</f>
        <v>25.932852</v>
      </c>
      <c r="I268" s="1">
        <f>VLOOKUP(A268,'ADM Data'!$A$2:$Y$344,25,FALSE)</f>
        <v>0</v>
      </c>
      <c r="J268" s="5">
        <f t="shared" si="36"/>
        <v>36797.204400154806</v>
      </c>
      <c r="K268" s="5">
        <f t="shared" si="37"/>
        <v>0</v>
      </c>
      <c r="L268" s="5">
        <f t="shared" si="38"/>
        <v>0</v>
      </c>
      <c r="M268" s="5">
        <f t="shared" si="39"/>
        <v>46771.933273567927</v>
      </c>
      <c r="N268" s="5">
        <f t="shared" si="40"/>
        <v>0</v>
      </c>
      <c r="O268" s="5">
        <f t="shared" si="41"/>
        <v>83569.137673722726</v>
      </c>
      <c r="P268" s="1">
        <f t="shared" si="42"/>
        <v>31.925832</v>
      </c>
      <c r="Q268" s="5">
        <f t="shared" si="43"/>
        <v>9250.6767302496955</v>
      </c>
      <c r="R268" s="5">
        <f t="shared" si="44"/>
        <v>92819.814403972414</v>
      </c>
    </row>
    <row r="269" spans="1:18" x14ac:dyDescent="0.25">
      <c r="A269" t="s">
        <v>1995</v>
      </c>
      <c r="B269" t="s">
        <v>1996</v>
      </c>
      <c r="C269" t="s">
        <v>1286</v>
      </c>
      <c r="D269" s="12" t="s">
        <v>1088</v>
      </c>
      <c r="E269" s="1">
        <f>VLOOKUP(A269,'ADM Data'!$A$2:$Y$344,21,FALSE)</f>
        <v>0</v>
      </c>
      <c r="F269" s="1">
        <f>VLOOKUP(A269,'ADM Data'!$A$2:$Y$344,22,FALSE)</f>
        <v>0</v>
      </c>
      <c r="G269" s="1">
        <f>VLOOKUP(A269,'ADM Data'!$A$2:$Y$344,23,FALSE)</f>
        <v>0</v>
      </c>
      <c r="H269" s="1">
        <f>VLOOKUP(A269,'ADM Data'!$A$2:$Y$344,24,FALSE)</f>
        <v>0</v>
      </c>
      <c r="I269" s="1">
        <f>VLOOKUP(A269,'ADM Data'!$A$2:$Y$344,25,FALSE)</f>
        <v>0</v>
      </c>
      <c r="J269" s="5">
        <f t="shared" si="36"/>
        <v>0</v>
      </c>
      <c r="K269" s="5">
        <f t="shared" si="37"/>
        <v>0</v>
      </c>
      <c r="L269" s="5">
        <f t="shared" si="38"/>
        <v>0</v>
      </c>
      <c r="M269" s="5">
        <f t="shared" si="39"/>
        <v>0</v>
      </c>
      <c r="N269" s="5">
        <f t="shared" si="40"/>
        <v>0</v>
      </c>
      <c r="O269" s="5">
        <f t="shared" si="41"/>
        <v>0</v>
      </c>
      <c r="P269" s="1">
        <f t="shared" si="42"/>
        <v>0</v>
      </c>
      <c r="Q269" s="5">
        <f t="shared" si="43"/>
        <v>0</v>
      </c>
      <c r="R269" s="5">
        <f t="shared" si="44"/>
        <v>0</v>
      </c>
    </row>
    <row r="270" spans="1:18" x14ac:dyDescent="0.25">
      <c r="A270" t="s">
        <v>1997</v>
      </c>
      <c r="B270" t="s">
        <v>1998</v>
      </c>
      <c r="C270" t="s">
        <v>80</v>
      </c>
      <c r="D270" s="12" t="s">
        <v>1842</v>
      </c>
      <c r="E270" s="1">
        <f>VLOOKUP(A270,'ADM Data'!$A$2:$Y$344,21,FALSE)</f>
        <v>0</v>
      </c>
      <c r="F270" s="1">
        <f>VLOOKUP(A270,'ADM Data'!$A$2:$Y$344,22,FALSE)</f>
        <v>0</v>
      </c>
      <c r="G270" s="1">
        <f>VLOOKUP(A270,'ADM Data'!$A$2:$Y$344,23,FALSE)</f>
        <v>5.0671189999999999</v>
      </c>
      <c r="H270" s="1">
        <f>VLOOKUP(A270,'ADM Data'!$A$2:$Y$344,24,FALSE)</f>
        <v>0</v>
      </c>
      <c r="I270" s="1">
        <f>VLOOKUP(A270,'ADM Data'!$A$2:$Y$344,25,FALSE)</f>
        <v>2.285129</v>
      </c>
      <c r="J270" s="5">
        <f t="shared" si="36"/>
        <v>0</v>
      </c>
      <c r="K270" s="5">
        <f t="shared" si="37"/>
        <v>0</v>
      </c>
      <c r="L270" s="5">
        <f t="shared" si="38"/>
        <v>10756.989701881212</v>
      </c>
      <c r="M270" s="5">
        <f t="shared" si="39"/>
        <v>0</v>
      </c>
      <c r="N270" s="5">
        <f t="shared" si="40"/>
        <v>3535.8540027718605</v>
      </c>
      <c r="O270" s="5">
        <f t="shared" si="41"/>
        <v>14292.843704653073</v>
      </c>
      <c r="P270" s="1">
        <f t="shared" si="42"/>
        <v>7.3522479999999995</v>
      </c>
      <c r="Q270" s="5">
        <f t="shared" si="43"/>
        <v>2130.3522955525441</v>
      </c>
      <c r="R270" s="5">
        <f t="shared" si="44"/>
        <v>16423.196000205615</v>
      </c>
    </row>
    <row r="271" spans="1:18" x14ac:dyDescent="0.25">
      <c r="A271" t="s">
        <v>1999</v>
      </c>
      <c r="B271" t="s">
        <v>2000</v>
      </c>
      <c r="C271" t="s">
        <v>193</v>
      </c>
      <c r="D271" s="12" t="s">
        <v>1088</v>
      </c>
      <c r="E271" s="1">
        <f>VLOOKUP(A271,'ADM Data'!$A$2:$Y$344,21,FALSE)</f>
        <v>0</v>
      </c>
      <c r="F271" s="1">
        <f>VLOOKUP(A271,'ADM Data'!$A$2:$Y$344,22,FALSE)</f>
        <v>0</v>
      </c>
      <c r="G271" s="1">
        <f>VLOOKUP(A271,'ADM Data'!$A$2:$Y$344,23,FALSE)</f>
        <v>0</v>
      </c>
      <c r="H271" s="1">
        <f>VLOOKUP(A271,'ADM Data'!$A$2:$Y$344,24,FALSE)</f>
        <v>0</v>
      </c>
      <c r="I271" s="1">
        <f>VLOOKUP(A271,'ADM Data'!$A$2:$Y$344,25,FALSE)</f>
        <v>0</v>
      </c>
      <c r="J271" s="5">
        <f t="shared" si="36"/>
        <v>0</v>
      </c>
      <c r="K271" s="5">
        <f t="shared" si="37"/>
        <v>0</v>
      </c>
      <c r="L271" s="5">
        <f t="shared" si="38"/>
        <v>0</v>
      </c>
      <c r="M271" s="5">
        <f t="shared" si="39"/>
        <v>0</v>
      </c>
      <c r="N271" s="5">
        <f t="shared" si="40"/>
        <v>0</v>
      </c>
      <c r="O271" s="5">
        <f t="shared" si="41"/>
        <v>0</v>
      </c>
      <c r="P271" s="1">
        <f t="shared" si="42"/>
        <v>0</v>
      </c>
      <c r="Q271" s="5">
        <f t="shared" si="43"/>
        <v>0</v>
      </c>
      <c r="R271" s="5">
        <f t="shared" si="44"/>
        <v>0</v>
      </c>
    </row>
    <row r="272" spans="1:18" x14ac:dyDescent="0.25">
      <c r="A272" t="s">
        <v>2001</v>
      </c>
      <c r="B272" t="s">
        <v>2002</v>
      </c>
      <c r="C272" t="s">
        <v>93</v>
      </c>
      <c r="D272" s="12" t="s">
        <v>1088</v>
      </c>
      <c r="E272" s="1">
        <f>VLOOKUP(A272,'ADM Data'!$A$2:$Y$344,21,FALSE)</f>
        <v>0</v>
      </c>
      <c r="F272" s="1">
        <f>VLOOKUP(A272,'ADM Data'!$A$2:$Y$344,22,FALSE)</f>
        <v>0</v>
      </c>
      <c r="G272" s="1">
        <f>VLOOKUP(A272,'ADM Data'!$A$2:$Y$344,23,FALSE)</f>
        <v>0</v>
      </c>
      <c r="H272" s="1">
        <f>VLOOKUP(A272,'ADM Data'!$A$2:$Y$344,24,FALSE)</f>
        <v>0</v>
      </c>
      <c r="I272" s="1">
        <f>VLOOKUP(A272,'ADM Data'!$A$2:$Y$344,25,FALSE)</f>
        <v>0</v>
      </c>
      <c r="J272" s="5">
        <f t="shared" si="36"/>
        <v>0</v>
      </c>
      <c r="K272" s="5">
        <f t="shared" si="37"/>
        <v>0</v>
      </c>
      <c r="L272" s="5">
        <f t="shared" si="38"/>
        <v>0</v>
      </c>
      <c r="M272" s="5">
        <f t="shared" si="39"/>
        <v>0</v>
      </c>
      <c r="N272" s="5">
        <f t="shared" si="40"/>
        <v>0</v>
      </c>
      <c r="O272" s="5">
        <f t="shared" si="41"/>
        <v>0</v>
      </c>
      <c r="P272" s="1">
        <f t="shared" si="42"/>
        <v>0</v>
      </c>
      <c r="Q272" s="5">
        <f t="shared" si="43"/>
        <v>0</v>
      </c>
      <c r="R272" s="5">
        <f t="shared" si="44"/>
        <v>0</v>
      </c>
    </row>
    <row r="273" spans="1:18" x14ac:dyDescent="0.25">
      <c r="A273" t="s">
        <v>2003</v>
      </c>
      <c r="B273" t="s">
        <v>2004</v>
      </c>
      <c r="C273" t="s">
        <v>1147</v>
      </c>
      <c r="D273" s="12" t="s">
        <v>1088</v>
      </c>
      <c r="E273" s="1">
        <f>VLOOKUP(A273,'ADM Data'!$A$2:$Y$344,21,FALSE)</f>
        <v>0</v>
      </c>
      <c r="F273" s="1">
        <f>VLOOKUP(A273,'ADM Data'!$A$2:$Y$344,22,FALSE)</f>
        <v>0</v>
      </c>
      <c r="G273" s="1">
        <f>VLOOKUP(A273,'ADM Data'!$A$2:$Y$344,23,FALSE)</f>
        <v>0</v>
      </c>
      <c r="H273" s="1">
        <f>VLOOKUP(A273,'ADM Data'!$A$2:$Y$344,24,FALSE)</f>
        <v>0</v>
      </c>
      <c r="I273" s="1">
        <f>VLOOKUP(A273,'ADM Data'!$A$2:$Y$344,25,FALSE)</f>
        <v>0</v>
      </c>
      <c r="J273" s="5">
        <f t="shared" si="36"/>
        <v>0</v>
      </c>
      <c r="K273" s="5">
        <f t="shared" si="37"/>
        <v>0</v>
      </c>
      <c r="L273" s="5">
        <f t="shared" si="38"/>
        <v>0</v>
      </c>
      <c r="M273" s="5">
        <f t="shared" si="39"/>
        <v>0</v>
      </c>
      <c r="N273" s="5">
        <f t="shared" si="40"/>
        <v>0</v>
      </c>
      <c r="O273" s="5">
        <f t="shared" si="41"/>
        <v>0</v>
      </c>
      <c r="P273" s="1">
        <f t="shared" si="42"/>
        <v>0</v>
      </c>
      <c r="Q273" s="5">
        <f t="shared" si="43"/>
        <v>0</v>
      </c>
      <c r="R273" s="5">
        <f t="shared" si="44"/>
        <v>0</v>
      </c>
    </row>
    <row r="274" spans="1:18" x14ac:dyDescent="0.25">
      <c r="A274" t="s">
        <v>2005</v>
      </c>
      <c r="B274" t="s">
        <v>2006</v>
      </c>
      <c r="C274" t="s">
        <v>75</v>
      </c>
      <c r="D274" s="12" t="s">
        <v>1088</v>
      </c>
      <c r="E274" s="1">
        <f>VLOOKUP(A274,'ADM Data'!$A$2:$Y$344,21,FALSE)</f>
        <v>0</v>
      </c>
      <c r="F274" s="1">
        <f>VLOOKUP(A274,'ADM Data'!$A$2:$Y$344,22,FALSE)</f>
        <v>0</v>
      </c>
      <c r="G274" s="1">
        <f>VLOOKUP(A274,'ADM Data'!$A$2:$Y$344,23,FALSE)</f>
        <v>0</v>
      </c>
      <c r="H274" s="1">
        <f>VLOOKUP(A274,'ADM Data'!$A$2:$Y$344,24,FALSE)</f>
        <v>0</v>
      </c>
      <c r="I274" s="1">
        <f>VLOOKUP(A274,'ADM Data'!$A$2:$Y$344,25,FALSE)</f>
        <v>0</v>
      </c>
      <c r="J274" s="5">
        <f t="shared" si="36"/>
        <v>0</v>
      </c>
      <c r="K274" s="5">
        <f t="shared" si="37"/>
        <v>0</v>
      </c>
      <c r="L274" s="5">
        <f t="shared" si="38"/>
        <v>0</v>
      </c>
      <c r="M274" s="5">
        <f t="shared" si="39"/>
        <v>0</v>
      </c>
      <c r="N274" s="5">
        <f t="shared" si="40"/>
        <v>0</v>
      </c>
      <c r="O274" s="5">
        <f t="shared" si="41"/>
        <v>0</v>
      </c>
      <c r="P274" s="1">
        <f t="shared" si="42"/>
        <v>0</v>
      </c>
      <c r="Q274" s="5">
        <f t="shared" si="43"/>
        <v>0</v>
      </c>
      <c r="R274" s="5">
        <f t="shared" si="44"/>
        <v>0</v>
      </c>
    </row>
    <row r="275" spans="1:18" x14ac:dyDescent="0.25">
      <c r="A275" t="s">
        <v>2007</v>
      </c>
      <c r="B275" t="s">
        <v>2008</v>
      </c>
      <c r="C275" t="s">
        <v>140</v>
      </c>
      <c r="D275" s="12" t="s">
        <v>1088</v>
      </c>
      <c r="E275" s="1">
        <f>VLOOKUP(A275,'ADM Data'!$A$2:$Y$344,21,FALSE)</f>
        <v>0</v>
      </c>
      <c r="F275" s="1">
        <f>VLOOKUP(A275,'ADM Data'!$A$2:$Y$344,22,FALSE)</f>
        <v>0</v>
      </c>
      <c r="G275" s="1">
        <f>VLOOKUP(A275,'ADM Data'!$A$2:$Y$344,23,FALSE)</f>
        <v>0</v>
      </c>
      <c r="H275" s="1">
        <f>VLOOKUP(A275,'ADM Data'!$A$2:$Y$344,24,FALSE)</f>
        <v>0</v>
      </c>
      <c r="I275" s="1">
        <f>VLOOKUP(A275,'ADM Data'!$A$2:$Y$344,25,FALSE)</f>
        <v>0</v>
      </c>
      <c r="J275" s="5">
        <f t="shared" si="36"/>
        <v>0</v>
      </c>
      <c r="K275" s="5">
        <f t="shared" si="37"/>
        <v>0</v>
      </c>
      <c r="L275" s="5">
        <f t="shared" si="38"/>
        <v>0</v>
      </c>
      <c r="M275" s="5">
        <f t="shared" si="39"/>
        <v>0</v>
      </c>
      <c r="N275" s="5">
        <f t="shared" si="40"/>
        <v>0</v>
      </c>
      <c r="O275" s="5">
        <f t="shared" si="41"/>
        <v>0</v>
      </c>
      <c r="P275" s="1">
        <f t="shared" si="42"/>
        <v>0</v>
      </c>
      <c r="Q275" s="5">
        <f t="shared" si="43"/>
        <v>0</v>
      </c>
      <c r="R275" s="5">
        <f t="shared" si="44"/>
        <v>0</v>
      </c>
    </row>
    <row r="276" spans="1:18" x14ac:dyDescent="0.25">
      <c r="A276" t="s">
        <v>628</v>
      </c>
      <c r="B276" t="s">
        <v>2009</v>
      </c>
      <c r="C276" t="s">
        <v>193</v>
      </c>
      <c r="D276" s="12" t="s">
        <v>1088</v>
      </c>
      <c r="E276" s="1">
        <f>VLOOKUP(A276,'ADM Data'!$A$2:$Y$344,21,FALSE)</f>
        <v>0</v>
      </c>
      <c r="F276" s="1">
        <f>VLOOKUP(A276,'ADM Data'!$A$2:$Y$344,22,FALSE)</f>
        <v>0</v>
      </c>
      <c r="G276" s="1">
        <f>VLOOKUP(A276,'ADM Data'!$A$2:$Y$344,23,FALSE)</f>
        <v>0</v>
      </c>
      <c r="H276" s="1">
        <f>VLOOKUP(A276,'ADM Data'!$A$2:$Y$344,24,FALSE)</f>
        <v>0</v>
      </c>
      <c r="I276" s="1">
        <f>VLOOKUP(A276,'ADM Data'!$A$2:$Y$344,25,FALSE)</f>
        <v>0</v>
      </c>
      <c r="J276" s="5">
        <f t="shared" si="36"/>
        <v>0</v>
      </c>
      <c r="K276" s="5">
        <f t="shared" si="37"/>
        <v>0</v>
      </c>
      <c r="L276" s="5">
        <f t="shared" si="38"/>
        <v>0</v>
      </c>
      <c r="M276" s="5">
        <f t="shared" si="39"/>
        <v>0</v>
      </c>
      <c r="N276" s="5">
        <f t="shared" si="40"/>
        <v>0</v>
      </c>
      <c r="O276" s="5">
        <f t="shared" si="41"/>
        <v>0</v>
      </c>
      <c r="P276" s="1">
        <f t="shared" si="42"/>
        <v>0</v>
      </c>
      <c r="Q276" s="5">
        <f t="shared" si="43"/>
        <v>0</v>
      </c>
      <c r="R276" s="5">
        <f t="shared" si="44"/>
        <v>0</v>
      </c>
    </row>
    <row r="277" spans="1:18" x14ac:dyDescent="0.25">
      <c r="A277" t="s">
        <v>630</v>
      </c>
      <c r="B277" t="s">
        <v>2010</v>
      </c>
      <c r="C277" t="s">
        <v>324</v>
      </c>
      <c r="D277" s="12" t="s">
        <v>1088</v>
      </c>
      <c r="E277" s="1">
        <f>VLOOKUP(A277,'ADM Data'!$A$2:$Y$344,21,FALSE)</f>
        <v>0</v>
      </c>
      <c r="F277" s="1">
        <f>VLOOKUP(A277,'ADM Data'!$A$2:$Y$344,22,FALSE)</f>
        <v>0</v>
      </c>
      <c r="G277" s="1">
        <f>VLOOKUP(A277,'ADM Data'!$A$2:$Y$344,23,FALSE)</f>
        <v>0</v>
      </c>
      <c r="H277" s="1">
        <f>VLOOKUP(A277,'ADM Data'!$A$2:$Y$344,24,FALSE)</f>
        <v>0</v>
      </c>
      <c r="I277" s="1">
        <f>VLOOKUP(A277,'ADM Data'!$A$2:$Y$344,25,FALSE)</f>
        <v>0</v>
      </c>
      <c r="J277" s="5">
        <f t="shared" si="36"/>
        <v>0</v>
      </c>
      <c r="K277" s="5">
        <f t="shared" si="37"/>
        <v>0</v>
      </c>
      <c r="L277" s="5">
        <f t="shared" si="38"/>
        <v>0</v>
      </c>
      <c r="M277" s="5">
        <f t="shared" si="39"/>
        <v>0</v>
      </c>
      <c r="N277" s="5">
        <f t="shared" si="40"/>
        <v>0</v>
      </c>
      <c r="O277" s="5">
        <f t="shared" si="41"/>
        <v>0</v>
      </c>
      <c r="P277" s="1">
        <f t="shared" si="42"/>
        <v>0</v>
      </c>
      <c r="Q277" s="5">
        <f t="shared" si="43"/>
        <v>0</v>
      </c>
      <c r="R277" s="5">
        <f t="shared" si="44"/>
        <v>0</v>
      </c>
    </row>
    <row r="278" spans="1:18" x14ac:dyDescent="0.25">
      <c r="A278" t="s">
        <v>632</v>
      </c>
      <c r="B278" t="s">
        <v>2011</v>
      </c>
      <c r="C278" t="s">
        <v>98</v>
      </c>
      <c r="D278" s="12" t="s">
        <v>1088</v>
      </c>
      <c r="E278" s="1">
        <f>VLOOKUP(A278,'ADM Data'!$A$2:$Y$344,21,FALSE)</f>
        <v>0</v>
      </c>
      <c r="F278" s="1">
        <f>VLOOKUP(A278,'ADM Data'!$A$2:$Y$344,22,FALSE)</f>
        <v>0</v>
      </c>
      <c r="G278" s="1">
        <f>VLOOKUP(A278,'ADM Data'!$A$2:$Y$344,23,FALSE)</f>
        <v>0</v>
      </c>
      <c r="H278" s="1">
        <f>VLOOKUP(A278,'ADM Data'!$A$2:$Y$344,24,FALSE)</f>
        <v>0</v>
      </c>
      <c r="I278" s="1">
        <f>VLOOKUP(A278,'ADM Data'!$A$2:$Y$344,25,FALSE)</f>
        <v>0</v>
      </c>
      <c r="J278" s="5">
        <f t="shared" si="36"/>
        <v>0</v>
      </c>
      <c r="K278" s="5">
        <f t="shared" si="37"/>
        <v>0</v>
      </c>
      <c r="L278" s="5">
        <f t="shared" si="38"/>
        <v>0</v>
      </c>
      <c r="M278" s="5">
        <f t="shared" si="39"/>
        <v>0</v>
      </c>
      <c r="N278" s="5">
        <f t="shared" si="40"/>
        <v>0</v>
      </c>
      <c r="O278" s="5">
        <f t="shared" si="41"/>
        <v>0</v>
      </c>
      <c r="P278" s="1">
        <f t="shared" si="42"/>
        <v>0</v>
      </c>
      <c r="Q278" s="5">
        <f t="shared" si="43"/>
        <v>0</v>
      </c>
      <c r="R278" s="5">
        <f t="shared" si="44"/>
        <v>0</v>
      </c>
    </row>
    <row r="279" spans="1:18" x14ac:dyDescent="0.25">
      <c r="A279" t="s">
        <v>634</v>
      </c>
      <c r="B279" t="s">
        <v>635</v>
      </c>
      <c r="C279" t="s">
        <v>140</v>
      </c>
      <c r="D279" s="12" t="s">
        <v>1088</v>
      </c>
      <c r="E279" s="1">
        <f>VLOOKUP(A279,'ADM Data'!$A$2:$Y$344,21,FALSE)</f>
        <v>220.585272</v>
      </c>
      <c r="F279" s="1">
        <f>VLOOKUP(A279,'ADM Data'!$A$2:$Y$344,22,FALSE)</f>
        <v>0</v>
      </c>
      <c r="G279" s="1">
        <f>VLOOKUP(A279,'ADM Data'!$A$2:$Y$344,23,FALSE)</f>
        <v>52.190202999999997</v>
      </c>
      <c r="H279" s="1">
        <f>VLOOKUP(A279,'ADM Data'!$A$2:$Y$344,24,FALSE)</f>
        <v>0</v>
      </c>
      <c r="I279" s="1">
        <f>VLOOKUP(A279,'ADM Data'!$A$2:$Y$344,25,FALSE)</f>
        <v>0</v>
      </c>
      <c r="J279" s="5">
        <f t="shared" si="36"/>
        <v>1354404.877281043</v>
      </c>
      <c r="K279" s="5">
        <f t="shared" si="37"/>
        <v>0</v>
      </c>
      <c r="L279" s="5">
        <f t="shared" si="38"/>
        <v>110794.61054893125</v>
      </c>
      <c r="M279" s="5">
        <f t="shared" si="39"/>
        <v>0</v>
      </c>
      <c r="N279" s="5">
        <f t="shared" si="40"/>
        <v>0</v>
      </c>
      <c r="O279" s="5">
        <f t="shared" si="41"/>
        <v>1465199.4878299742</v>
      </c>
      <c r="P279" s="1">
        <f t="shared" si="42"/>
        <v>272.77547500000003</v>
      </c>
      <c r="Q279" s="5">
        <f t="shared" si="43"/>
        <v>79038.119951433313</v>
      </c>
      <c r="R279" s="5">
        <f t="shared" si="44"/>
        <v>1544237.6077814074</v>
      </c>
    </row>
    <row r="280" spans="1:18" x14ac:dyDescent="0.25">
      <c r="A280" t="s">
        <v>636</v>
      </c>
      <c r="B280" t="s">
        <v>637</v>
      </c>
      <c r="C280" t="s">
        <v>193</v>
      </c>
      <c r="D280" s="12" t="s">
        <v>1088</v>
      </c>
      <c r="E280" s="1">
        <f>VLOOKUP(A280,'ADM Data'!$A$2:$Y$344,21,FALSE)</f>
        <v>402.18177600000001</v>
      </c>
      <c r="F280" s="1">
        <f>VLOOKUP(A280,'ADM Data'!$A$2:$Y$344,22,FALSE)</f>
        <v>0</v>
      </c>
      <c r="G280" s="1">
        <f>VLOOKUP(A280,'ADM Data'!$A$2:$Y$344,23,FALSE)</f>
        <v>72.76961</v>
      </c>
      <c r="H280" s="1">
        <f>VLOOKUP(A280,'ADM Data'!$A$2:$Y$344,24,FALSE)</f>
        <v>0</v>
      </c>
      <c r="I280" s="1">
        <f>VLOOKUP(A280,'ADM Data'!$A$2:$Y$344,25,FALSE)</f>
        <v>0</v>
      </c>
      <c r="J280" s="5">
        <f t="shared" si="36"/>
        <v>2469416.7204778381</v>
      </c>
      <c r="K280" s="5">
        <f t="shared" si="37"/>
        <v>0</v>
      </c>
      <c r="L280" s="5">
        <f t="shared" si="38"/>
        <v>154482.6449467463</v>
      </c>
      <c r="M280" s="5">
        <f t="shared" si="39"/>
        <v>0</v>
      </c>
      <c r="N280" s="5">
        <f t="shared" si="40"/>
        <v>0</v>
      </c>
      <c r="O280" s="5">
        <f t="shared" si="41"/>
        <v>2623899.3654245846</v>
      </c>
      <c r="P280" s="1">
        <f t="shared" si="42"/>
        <v>474.95138600000001</v>
      </c>
      <c r="Q280" s="5">
        <f t="shared" si="43"/>
        <v>137619.64713934602</v>
      </c>
      <c r="R280" s="5">
        <f t="shared" si="44"/>
        <v>2761519.0125639308</v>
      </c>
    </row>
    <row r="281" spans="1:18" x14ac:dyDescent="0.25">
      <c r="A281" t="s">
        <v>638</v>
      </c>
      <c r="B281" t="s">
        <v>639</v>
      </c>
      <c r="C281" t="s">
        <v>72</v>
      </c>
      <c r="D281" s="12" t="s">
        <v>1088</v>
      </c>
      <c r="E281" s="1">
        <f>VLOOKUP(A281,'ADM Data'!$A$2:$Y$344,21,FALSE)</f>
        <v>0</v>
      </c>
      <c r="F281" s="1">
        <f>VLOOKUP(A281,'ADM Data'!$A$2:$Y$344,22,FALSE)</f>
        <v>0</v>
      </c>
      <c r="G281" s="1">
        <f>VLOOKUP(A281,'ADM Data'!$A$2:$Y$344,23,FALSE)</f>
        <v>14.387365000000001</v>
      </c>
      <c r="H281" s="1">
        <f>VLOOKUP(A281,'ADM Data'!$A$2:$Y$344,24,FALSE)</f>
        <v>0</v>
      </c>
      <c r="I281" s="1">
        <f>VLOOKUP(A281,'ADM Data'!$A$2:$Y$344,25,FALSE)</f>
        <v>0</v>
      </c>
      <c r="J281" s="5">
        <f t="shared" si="36"/>
        <v>0</v>
      </c>
      <c r="K281" s="5">
        <f t="shared" si="37"/>
        <v>0</v>
      </c>
      <c r="L281" s="5">
        <f t="shared" si="38"/>
        <v>30542.945042776028</v>
      </c>
      <c r="M281" s="5">
        <f t="shared" si="39"/>
        <v>0</v>
      </c>
      <c r="N281" s="5">
        <f t="shared" si="40"/>
        <v>0</v>
      </c>
      <c r="O281" s="5">
        <f t="shared" si="41"/>
        <v>30542.945042776028</v>
      </c>
      <c r="P281" s="1">
        <f t="shared" si="42"/>
        <v>14.387365000000001</v>
      </c>
      <c r="Q281" s="5">
        <f t="shared" si="43"/>
        <v>4168.8142258942207</v>
      </c>
      <c r="R281" s="5">
        <f t="shared" si="44"/>
        <v>34711.759268670248</v>
      </c>
    </row>
    <row r="282" spans="1:18" x14ac:dyDescent="0.25">
      <c r="A282" t="s">
        <v>640</v>
      </c>
      <c r="B282" t="s">
        <v>2012</v>
      </c>
      <c r="C282" t="s">
        <v>125</v>
      </c>
      <c r="D282" s="12" t="s">
        <v>1088</v>
      </c>
      <c r="E282" s="1">
        <f>VLOOKUP(A282,'ADM Data'!$A$2:$Y$344,21,FALSE)</f>
        <v>0</v>
      </c>
      <c r="F282" s="1">
        <f>VLOOKUP(A282,'ADM Data'!$A$2:$Y$344,22,FALSE)</f>
        <v>0</v>
      </c>
      <c r="G282" s="1">
        <f>VLOOKUP(A282,'ADM Data'!$A$2:$Y$344,23,FALSE)</f>
        <v>0</v>
      </c>
      <c r="H282" s="1">
        <f>VLOOKUP(A282,'ADM Data'!$A$2:$Y$344,24,FALSE)</f>
        <v>0</v>
      </c>
      <c r="I282" s="1">
        <f>VLOOKUP(A282,'ADM Data'!$A$2:$Y$344,25,FALSE)</f>
        <v>0</v>
      </c>
      <c r="J282" s="5">
        <f t="shared" si="36"/>
        <v>0</v>
      </c>
      <c r="K282" s="5">
        <f t="shared" si="37"/>
        <v>0</v>
      </c>
      <c r="L282" s="5">
        <f t="shared" si="38"/>
        <v>0</v>
      </c>
      <c r="M282" s="5">
        <f t="shared" si="39"/>
        <v>0</v>
      </c>
      <c r="N282" s="5">
        <f t="shared" si="40"/>
        <v>0</v>
      </c>
      <c r="O282" s="5">
        <f t="shared" si="41"/>
        <v>0</v>
      </c>
      <c r="P282" s="1">
        <f t="shared" si="42"/>
        <v>0</v>
      </c>
      <c r="Q282" s="5">
        <f t="shared" si="43"/>
        <v>0</v>
      </c>
      <c r="R282" s="5">
        <f t="shared" si="44"/>
        <v>0</v>
      </c>
    </row>
    <row r="283" spans="1:18" x14ac:dyDescent="0.25">
      <c r="A283" t="s">
        <v>642</v>
      </c>
      <c r="B283" t="s">
        <v>2013</v>
      </c>
      <c r="C283" t="s">
        <v>125</v>
      </c>
      <c r="D283" s="12" t="s">
        <v>1088</v>
      </c>
      <c r="E283" s="1">
        <f>VLOOKUP(A283,'ADM Data'!$A$2:$Y$344,21,FALSE)</f>
        <v>0</v>
      </c>
      <c r="F283" s="1">
        <f>VLOOKUP(A283,'ADM Data'!$A$2:$Y$344,22,FALSE)</f>
        <v>0</v>
      </c>
      <c r="G283" s="1">
        <f>VLOOKUP(A283,'ADM Data'!$A$2:$Y$344,23,FALSE)</f>
        <v>0</v>
      </c>
      <c r="H283" s="1">
        <f>VLOOKUP(A283,'ADM Data'!$A$2:$Y$344,24,FALSE)</f>
        <v>0</v>
      </c>
      <c r="I283" s="1">
        <f>VLOOKUP(A283,'ADM Data'!$A$2:$Y$344,25,FALSE)</f>
        <v>0</v>
      </c>
      <c r="J283" s="5">
        <f t="shared" si="36"/>
        <v>0</v>
      </c>
      <c r="K283" s="5">
        <f t="shared" si="37"/>
        <v>0</v>
      </c>
      <c r="L283" s="5">
        <f t="shared" si="38"/>
        <v>0</v>
      </c>
      <c r="M283" s="5">
        <f t="shared" si="39"/>
        <v>0</v>
      </c>
      <c r="N283" s="5">
        <f t="shared" si="40"/>
        <v>0</v>
      </c>
      <c r="O283" s="5">
        <f t="shared" si="41"/>
        <v>0</v>
      </c>
      <c r="P283" s="1">
        <f t="shared" si="42"/>
        <v>0</v>
      </c>
      <c r="Q283" s="5">
        <f t="shared" si="43"/>
        <v>0</v>
      </c>
      <c r="R283" s="5">
        <f t="shared" si="44"/>
        <v>0</v>
      </c>
    </row>
    <row r="284" spans="1:18" x14ac:dyDescent="0.25">
      <c r="A284" t="s">
        <v>644</v>
      </c>
      <c r="B284" t="s">
        <v>2014</v>
      </c>
      <c r="C284" t="s">
        <v>93</v>
      </c>
      <c r="D284" s="12" t="s">
        <v>1088</v>
      </c>
      <c r="E284" s="1">
        <f>VLOOKUP(A284,'ADM Data'!$A$2:$Y$344,21,FALSE)</f>
        <v>180.006247</v>
      </c>
      <c r="F284" s="1">
        <f>VLOOKUP(A284,'ADM Data'!$A$2:$Y$344,22,FALSE)</f>
        <v>0</v>
      </c>
      <c r="G284" s="1">
        <f>VLOOKUP(A284,'ADM Data'!$A$2:$Y$344,23,FALSE)</f>
        <v>18.270437999999999</v>
      </c>
      <c r="H284" s="1">
        <f>VLOOKUP(A284,'ADM Data'!$A$2:$Y$344,24,FALSE)</f>
        <v>0</v>
      </c>
      <c r="I284" s="1">
        <f>VLOOKUP(A284,'ADM Data'!$A$2:$Y$344,25,FALSE)</f>
        <v>0</v>
      </c>
      <c r="J284" s="5">
        <f t="shared" si="36"/>
        <v>1105247.5837002213</v>
      </c>
      <c r="K284" s="5">
        <f t="shared" si="37"/>
        <v>0</v>
      </c>
      <c r="L284" s="5">
        <f t="shared" si="38"/>
        <v>38786.322842400026</v>
      </c>
      <c r="M284" s="5">
        <f t="shared" si="39"/>
        <v>0</v>
      </c>
      <c r="N284" s="5">
        <f t="shared" si="40"/>
        <v>0</v>
      </c>
      <c r="O284" s="5">
        <f t="shared" si="41"/>
        <v>1144033.9065426213</v>
      </c>
      <c r="P284" s="1">
        <f t="shared" si="42"/>
        <v>198.27668499999999</v>
      </c>
      <c r="Q284" s="5">
        <f t="shared" si="43"/>
        <v>57451.706069259177</v>
      </c>
      <c r="R284" s="5">
        <f t="shared" si="44"/>
        <v>1201485.6126118805</v>
      </c>
    </row>
    <row r="285" spans="1:18" x14ac:dyDescent="0.25">
      <c r="A285" t="s">
        <v>646</v>
      </c>
      <c r="B285" t="s">
        <v>2015</v>
      </c>
      <c r="C285" t="s">
        <v>80</v>
      </c>
      <c r="D285" s="12" t="s">
        <v>1088</v>
      </c>
      <c r="E285" s="1">
        <f>VLOOKUP(A285,'ADM Data'!$A$2:$Y$344,21,FALSE)</f>
        <v>0</v>
      </c>
      <c r="F285" s="1">
        <f>VLOOKUP(A285,'ADM Data'!$A$2:$Y$344,22,FALSE)</f>
        <v>0</v>
      </c>
      <c r="G285" s="1">
        <f>VLOOKUP(A285,'ADM Data'!$A$2:$Y$344,23,FALSE)</f>
        <v>0</v>
      </c>
      <c r="H285" s="1">
        <f>VLOOKUP(A285,'ADM Data'!$A$2:$Y$344,24,FALSE)</f>
        <v>0</v>
      </c>
      <c r="I285" s="1">
        <f>VLOOKUP(A285,'ADM Data'!$A$2:$Y$344,25,FALSE)</f>
        <v>0</v>
      </c>
      <c r="J285" s="5">
        <f t="shared" si="36"/>
        <v>0</v>
      </c>
      <c r="K285" s="5">
        <f t="shared" si="37"/>
        <v>0</v>
      </c>
      <c r="L285" s="5">
        <f t="shared" si="38"/>
        <v>0</v>
      </c>
      <c r="M285" s="5">
        <f t="shared" si="39"/>
        <v>0</v>
      </c>
      <c r="N285" s="5">
        <f t="shared" si="40"/>
        <v>0</v>
      </c>
      <c r="O285" s="5">
        <f t="shared" si="41"/>
        <v>0</v>
      </c>
      <c r="P285" s="1">
        <f t="shared" si="42"/>
        <v>0</v>
      </c>
      <c r="Q285" s="5">
        <f t="shared" si="43"/>
        <v>0</v>
      </c>
      <c r="R285" s="5">
        <f t="shared" si="44"/>
        <v>0</v>
      </c>
    </row>
    <row r="286" spans="1:18" x14ac:dyDescent="0.25">
      <c r="A286" t="s">
        <v>648</v>
      </c>
      <c r="B286" t="s">
        <v>649</v>
      </c>
      <c r="C286" t="s">
        <v>80</v>
      </c>
      <c r="D286" s="12" t="s">
        <v>1088</v>
      </c>
      <c r="E286" s="1">
        <f>VLOOKUP(A286,'ADM Data'!$A$2:$Y$344,21,FALSE)</f>
        <v>0</v>
      </c>
      <c r="F286" s="1">
        <f>VLOOKUP(A286,'ADM Data'!$A$2:$Y$344,22,FALSE)</f>
        <v>0</v>
      </c>
      <c r="G286" s="1">
        <f>VLOOKUP(A286,'ADM Data'!$A$2:$Y$344,23,FALSE)</f>
        <v>0</v>
      </c>
      <c r="H286" s="1">
        <f>VLOOKUP(A286,'ADM Data'!$A$2:$Y$344,24,FALSE)</f>
        <v>0</v>
      </c>
      <c r="I286" s="1">
        <f>VLOOKUP(A286,'ADM Data'!$A$2:$Y$344,25,FALSE)</f>
        <v>0</v>
      </c>
      <c r="J286" s="5">
        <f t="shared" si="36"/>
        <v>0</v>
      </c>
      <c r="K286" s="5">
        <f t="shared" si="37"/>
        <v>0</v>
      </c>
      <c r="L286" s="5">
        <f t="shared" si="38"/>
        <v>0</v>
      </c>
      <c r="M286" s="5">
        <f t="shared" si="39"/>
        <v>0</v>
      </c>
      <c r="N286" s="5">
        <f t="shared" si="40"/>
        <v>0</v>
      </c>
      <c r="O286" s="5">
        <f t="shared" si="41"/>
        <v>0</v>
      </c>
      <c r="P286" s="1">
        <f t="shared" si="42"/>
        <v>0</v>
      </c>
      <c r="Q286" s="5">
        <f t="shared" si="43"/>
        <v>0</v>
      </c>
      <c r="R286" s="5">
        <f t="shared" si="44"/>
        <v>0</v>
      </c>
    </row>
    <row r="287" spans="1:18" x14ac:dyDescent="0.25">
      <c r="A287" t="s">
        <v>650</v>
      </c>
      <c r="B287" t="s">
        <v>2016</v>
      </c>
      <c r="C287" t="s">
        <v>80</v>
      </c>
      <c r="D287" s="12" t="s">
        <v>1088</v>
      </c>
      <c r="E287" s="1">
        <f>VLOOKUP(A287,'ADM Data'!$A$2:$Y$344,21,FALSE)</f>
        <v>0</v>
      </c>
      <c r="F287" s="1">
        <f>VLOOKUP(A287,'ADM Data'!$A$2:$Y$344,22,FALSE)</f>
        <v>0</v>
      </c>
      <c r="G287" s="1">
        <f>VLOOKUP(A287,'ADM Data'!$A$2:$Y$344,23,FALSE)</f>
        <v>0</v>
      </c>
      <c r="H287" s="1">
        <f>VLOOKUP(A287,'ADM Data'!$A$2:$Y$344,24,FALSE)</f>
        <v>0</v>
      </c>
      <c r="I287" s="1">
        <f>VLOOKUP(A287,'ADM Data'!$A$2:$Y$344,25,FALSE)</f>
        <v>0</v>
      </c>
      <c r="J287" s="5">
        <f t="shared" si="36"/>
        <v>0</v>
      </c>
      <c r="K287" s="5">
        <f t="shared" si="37"/>
        <v>0</v>
      </c>
      <c r="L287" s="5">
        <f t="shared" si="38"/>
        <v>0</v>
      </c>
      <c r="M287" s="5">
        <f t="shared" si="39"/>
        <v>0</v>
      </c>
      <c r="N287" s="5">
        <f t="shared" si="40"/>
        <v>0</v>
      </c>
      <c r="O287" s="5">
        <f t="shared" si="41"/>
        <v>0</v>
      </c>
      <c r="P287" s="1">
        <f t="shared" si="42"/>
        <v>0</v>
      </c>
      <c r="Q287" s="5">
        <f t="shared" si="43"/>
        <v>0</v>
      </c>
      <c r="R287" s="5">
        <f t="shared" si="44"/>
        <v>0</v>
      </c>
    </row>
    <row r="288" spans="1:18" x14ac:dyDescent="0.25">
      <c r="A288" t="s">
        <v>652</v>
      </c>
      <c r="B288" t="s">
        <v>653</v>
      </c>
      <c r="C288" t="s">
        <v>75</v>
      </c>
      <c r="D288" s="12" t="s">
        <v>1088</v>
      </c>
      <c r="E288" s="1">
        <f>VLOOKUP(A288,'ADM Data'!$A$2:$Y$344,21,FALSE)</f>
        <v>0</v>
      </c>
      <c r="F288" s="1">
        <f>VLOOKUP(A288,'ADM Data'!$A$2:$Y$344,22,FALSE)</f>
        <v>0</v>
      </c>
      <c r="G288" s="1">
        <f>VLOOKUP(A288,'ADM Data'!$A$2:$Y$344,23,FALSE)</f>
        <v>0</v>
      </c>
      <c r="H288" s="1">
        <f>VLOOKUP(A288,'ADM Data'!$A$2:$Y$344,24,FALSE)</f>
        <v>0</v>
      </c>
      <c r="I288" s="1">
        <f>VLOOKUP(A288,'ADM Data'!$A$2:$Y$344,25,FALSE)</f>
        <v>0</v>
      </c>
      <c r="J288" s="5">
        <f t="shared" si="36"/>
        <v>0</v>
      </c>
      <c r="K288" s="5">
        <f t="shared" si="37"/>
        <v>0</v>
      </c>
      <c r="L288" s="5">
        <f t="shared" si="38"/>
        <v>0</v>
      </c>
      <c r="M288" s="5">
        <f t="shared" si="39"/>
        <v>0</v>
      </c>
      <c r="N288" s="5">
        <f t="shared" si="40"/>
        <v>0</v>
      </c>
      <c r="O288" s="5">
        <f t="shared" si="41"/>
        <v>0</v>
      </c>
      <c r="P288" s="1">
        <f t="shared" si="42"/>
        <v>0</v>
      </c>
      <c r="Q288" s="5">
        <f t="shared" si="43"/>
        <v>0</v>
      </c>
      <c r="R288" s="5">
        <f t="shared" si="44"/>
        <v>0</v>
      </c>
    </row>
    <row r="289" spans="1:18" x14ac:dyDescent="0.25">
      <c r="A289" t="s">
        <v>654</v>
      </c>
      <c r="B289" t="s">
        <v>2017</v>
      </c>
      <c r="C289" t="s">
        <v>80</v>
      </c>
      <c r="D289" s="12" t="s">
        <v>1088</v>
      </c>
      <c r="E289" s="1">
        <f>VLOOKUP(A289,'ADM Data'!$A$2:$Y$344,21,FALSE)</f>
        <v>0</v>
      </c>
      <c r="F289" s="1">
        <f>VLOOKUP(A289,'ADM Data'!$A$2:$Y$344,22,FALSE)</f>
        <v>0</v>
      </c>
      <c r="G289" s="1">
        <f>VLOOKUP(A289,'ADM Data'!$A$2:$Y$344,23,FALSE)</f>
        <v>0</v>
      </c>
      <c r="H289" s="1">
        <f>VLOOKUP(A289,'ADM Data'!$A$2:$Y$344,24,FALSE)</f>
        <v>0</v>
      </c>
      <c r="I289" s="1">
        <f>VLOOKUP(A289,'ADM Data'!$A$2:$Y$344,25,FALSE)</f>
        <v>0</v>
      </c>
      <c r="J289" s="5">
        <f t="shared" si="36"/>
        <v>0</v>
      </c>
      <c r="K289" s="5">
        <f t="shared" si="37"/>
        <v>0</v>
      </c>
      <c r="L289" s="5">
        <f t="shared" si="38"/>
        <v>0</v>
      </c>
      <c r="M289" s="5">
        <f t="shared" si="39"/>
        <v>0</v>
      </c>
      <c r="N289" s="5">
        <f t="shared" si="40"/>
        <v>0</v>
      </c>
      <c r="O289" s="5">
        <f t="shared" si="41"/>
        <v>0</v>
      </c>
      <c r="P289" s="1">
        <f t="shared" si="42"/>
        <v>0</v>
      </c>
      <c r="Q289" s="5">
        <f t="shared" si="43"/>
        <v>0</v>
      </c>
      <c r="R289" s="5">
        <f t="shared" si="44"/>
        <v>0</v>
      </c>
    </row>
    <row r="290" spans="1:18" x14ac:dyDescent="0.25">
      <c r="A290" t="s">
        <v>656</v>
      </c>
      <c r="B290" t="s">
        <v>2018</v>
      </c>
      <c r="C290" t="s">
        <v>101</v>
      </c>
      <c r="D290" s="12" t="s">
        <v>1088</v>
      </c>
      <c r="E290" s="1">
        <f>VLOOKUP(A290,'ADM Data'!$A$2:$Y$344,21,FALSE)</f>
        <v>0</v>
      </c>
      <c r="F290" s="1">
        <f>VLOOKUP(A290,'ADM Data'!$A$2:$Y$344,22,FALSE)</f>
        <v>0</v>
      </c>
      <c r="G290" s="1">
        <f>VLOOKUP(A290,'ADM Data'!$A$2:$Y$344,23,FALSE)</f>
        <v>0</v>
      </c>
      <c r="H290" s="1">
        <f>VLOOKUP(A290,'ADM Data'!$A$2:$Y$344,24,FALSE)</f>
        <v>0</v>
      </c>
      <c r="I290" s="1">
        <f>VLOOKUP(A290,'ADM Data'!$A$2:$Y$344,25,FALSE)</f>
        <v>0</v>
      </c>
      <c r="J290" s="5">
        <f t="shared" si="36"/>
        <v>0</v>
      </c>
      <c r="K290" s="5">
        <f t="shared" si="37"/>
        <v>0</v>
      </c>
      <c r="L290" s="5">
        <f t="shared" si="38"/>
        <v>0</v>
      </c>
      <c r="M290" s="5">
        <f t="shared" si="39"/>
        <v>0</v>
      </c>
      <c r="N290" s="5">
        <f t="shared" si="40"/>
        <v>0</v>
      </c>
      <c r="O290" s="5">
        <f t="shared" si="41"/>
        <v>0</v>
      </c>
      <c r="P290" s="1">
        <f t="shared" si="42"/>
        <v>0</v>
      </c>
      <c r="Q290" s="5">
        <f t="shared" si="43"/>
        <v>0</v>
      </c>
      <c r="R290" s="5">
        <f t="shared" si="44"/>
        <v>0</v>
      </c>
    </row>
    <row r="291" spans="1:18" x14ac:dyDescent="0.25">
      <c r="A291" t="s">
        <v>658</v>
      </c>
      <c r="B291" t="s">
        <v>2019</v>
      </c>
      <c r="C291" t="s">
        <v>125</v>
      </c>
      <c r="D291" s="12" t="s">
        <v>1088</v>
      </c>
      <c r="E291" s="1">
        <f>VLOOKUP(A291,'ADM Data'!$A$2:$Y$344,21,FALSE)</f>
        <v>0</v>
      </c>
      <c r="F291" s="1">
        <f>VLOOKUP(A291,'ADM Data'!$A$2:$Y$344,22,FALSE)</f>
        <v>0</v>
      </c>
      <c r="G291" s="1">
        <f>VLOOKUP(A291,'ADM Data'!$A$2:$Y$344,23,FALSE)</f>
        <v>0</v>
      </c>
      <c r="H291" s="1">
        <f>VLOOKUP(A291,'ADM Data'!$A$2:$Y$344,24,FALSE)</f>
        <v>0</v>
      </c>
      <c r="I291" s="1">
        <f>VLOOKUP(A291,'ADM Data'!$A$2:$Y$344,25,FALSE)</f>
        <v>0</v>
      </c>
      <c r="J291" s="5">
        <f t="shared" si="36"/>
        <v>0</v>
      </c>
      <c r="K291" s="5">
        <f t="shared" si="37"/>
        <v>0</v>
      </c>
      <c r="L291" s="5">
        <f t="shared" si="38"/>
        <v>0</v>
      </c>
      <c r="M291" s="5">
        <f t="shared" si="39"/>
        <v>0</v>
      </c>
      <c r="N291" s="5">
        <f t="shared" si="40"/>
        <v>0</v>
      </c>
      <c r="O291" s="5">
        <f t="shared" si="41"/>
        <v>0</v>
      </c>
      <c r="P291" s="1">
        <f t="shared" si="42"/>
        <v>0</v>
      </c>
      <c r="Q291" s="5">
        <f t="shared" si="43"/>
        <v>0</v>
      </c>
      <c r="R291" s="5">
        <f t="shared" si="44"/>
        <v>0</v>
      </c>
    </row>
    <row r="292" spans="1:18" x14ac:dyDescent="0.25">
      <c r="A292" t="s">
        <v>660</v>
      </c>
      <c r="B292" t="s">
        <v>661</v>
      </c>
      <c r="C292" t="s">
        <v>75</v>
      </c>
      <c r="D292" s="12" t="s">
        <v>1088</v>
      </c>
      <c r="E292" s="1">
        <f>VLOOKUP(A292,'ADM Data'!$A$2:$Y$344,21,FALSE)</f>
        <v>0</v>
      </c>
      <c r="F292" s="1">
        <f>VLOOKUP(A292,'ADM Data'!$A$2:$Y$344,22,FALSE)</f>
        <v>0</v>
      </c>
      <c r="G292" s="1">
        <f>VLOOKUP(A292,'ADM Data'!$A$2:$Y$344,23,FALSE)</f>
        <v>0</v>
      </c>
      <c r="H292" s="1">
        <f>VLOOKUP(A292,'ADM Data'!$A$2:$Y$344,24,FALSE)</f>
        <v>0</v>
      </c>
      <c r="I292" s="1">
        <f>VLOOKUP(A292,'ADM Data'!$A$2:$Y$344,25,FALSE)</f>
        <v>0</v>
      </c>
      <c r="J292" s="5">
        <f t="shared" si="36"/>
        <v>0</v>
      </c>
      <c r="K292" s="5">
        <f t="shared" si="37"/>
        <v>0</v>
      </c>
      <c r="L292" s="5">
        <f t="shared" si="38"/>
        <v>0</v>
      </c>
      <c r="M292" s="5">
        <f t="shared" si="39"/>
        <v>0</v>
      </c>
      <c r="N292" s="5">
        <f t="shared" si="40"/>
        <v>0</v>
      </c>
      <c r="O292" s="5">
        <f t="shared" si="41"/>
        <v>0</v>
      </c>
      <c r="P292" s="1">
        <f t="shared" si="42"/>
        <v>0</v>
      </c>
      <c r="Q292" s="5">
        <f t="shared" si="43"/>
        <v>0</v>
      </c>
      <c r="R292" s="5">
        <f t="shared" si="44"/>
        <v>0</v>
      </c>
    </row>
    <row r="293" spans="1:18" x14ac:dyDescent="0.25">
      <c r="A293" t="s">
        <v>662</v>
      </c>
      <c r="B293" t="s">
        <v>663</v>
      </c>
      <c r="C293" t="s">
        <v>72</v>
      </c>
      <c r="D293" s="12" t="s">
        <v>1088</v>
      </c>
      <c r="E293" s="1">
        <f>VLOOKUP(A293,'ADM Data'!$A$2:$Y$344,21,FALSE)</f>
        <v>0</v>
      </c>
      <c r="F293" s="1">
        <f>VLOOKUP(A293,'ADM Data'!$A$2:$Y$344,22,FALSE)</f>
        <v>0</v>
      </c>
      <c r="G293" s="1">
        <f>VLOOKUP(A293,'ADM Data'!$A$2:$Y$344,23,FALSE)</f>
        <v>0</v>
      </c>
      <c r="H293" s="1">
        <f>VLOOKUP(A293,'ADM Data'!$A$2:$Y$344,24,FALSE)</f>
        <v>0</v>
      </c>
      <c r="I293" s="1">
        <f>VLOOKUP(A293,'ADM Data'!$A$2:$Y$344,25,FALSE)</f>
        <v>0</v>
      </c>
      <c r="J293" s="5">
        <f t="shared" si="36"/>
        <v>0</v>
      </c>
      <c r="K293" s="5">
        <f t="shared" si="37"/>
        <v>0</v>
      </c>
      <c r="L293" s="5">
        <f t="shared" si="38"/>
        <v>0</v>
      </c>
      <c r="M293" s="5">
        <f t="shared" si="39"/>
        <v>0</v>
      </c>
      <c r="N293" s="5">
        <f t="shared" si="40"/>
        <v>0</v>
      </c>
      <c r="O293" s="5">
        <f t="shared" si="41"/>
        <v>0</v>
      </c>
      <c r="P293" s="1">
        <f t="shared" si="42"/>
        <v>0</v>
      </c>
      <c r="Q293" s="5">
        <f t="shared" si="43"/>
        <v>0</v>
      </c>
      <c r="R293" s="5">
        <f t="shared" si="44"/>
        <v>0</v>
      </c>
    </row>
    <row r="294" spans="1:18" x14ac:dyDescent="0.25">
      <c r="A294" t="s">
        <v>664</v>
      </c>
      <c r="B294" t="s">
        <v>665</v>
      </c>
      <c r="C294" t="s">
        <v>93</v>
      </c>
      <c r="D294" s="12" t="s">
        <v>1088</v>
      </c>
      <c r="E294" s="1">
        <f>VLOOKUP(A294,'ADM Data'!$A$2:$Y$344,21,FALSE)</f>
        <v>6.3896839999999999</v>
      </c>
      <c r="F294" s="1">
        <f>VLOOKUP(A294,'ADM Data'!$A$2:$Y$344,22,FALSE)</f>
        <v>0</v>
      </c>
      <c r="G294" s="1">
        <f>VLOOKUP(A294,'ADM Data'!$A$2:$Y$344,23,FALSE)</f>
        <v>0</v>
      </c>
      <c r="H294" s="1">
        <f>VLOOKUP(A294,'ADM Data'!$A$2:$Y$344,24,FALSE)</f>
        <v>0</v>
      </c>
      <c r="I294" s="1">
        <f>VLOOKUP(A294,'ADM Data'!$A$2:$Y$344,25,FALSE)</f>
        <v>0</v>
      </c>
      <c r="J294" s="5">
        <f t="shared" si="36"/>
        <v>39232.987295201841</v>
      </c>
      <c r="K294" s="5">
        <f t="shared" si="37"/>
        <v>0</v>
      </c>
      <c r="L294" s="5">
        <f t="shared" si="38"/>
        <v>0</v>
      </c>
      <c r="M294" s="5">
        <f t="shared" si="39"/>
        <v>0</v>
      </c>
      <c r="N294" s="5">
        <f t="shared" si="40"/>
        <v>0</v>
      </c>
      <c r="O294" s="5">
        <f t="shared" si="41"/>
        <v>39232.987295201841</v>
      </c>
      <c r="P294" s="1">
        <f t="shared" si="42"/>
        <v>6.3896839999999999</v>
      </c>
      <c r="Q294" s="5">
        <f t="shared" si="43"/>
        <v>1851.4443442679521</v>
      </c>
      <c r="R294" s="5">
        <f t="shared" si="44"/>
        <v>41084.431639469796</v>
      </c>
    </row>
    <row r="295" spans="1:18" x14ac:dyDescent="0.25">
      <c r="A295" t="s">
        <v>666</v>
      </c>
      <c r="B295" t="s">
        <v>2020</v>
      </c>
      <c r="C295" t="s">
        <v>93</v>
      </c>
      <c r="D295" s="12" t="s">
        <v>1088</v>
      </c>
      <c r="E295" s="1">
        <f>VLOOKUP(A295,'ADM Data'!$A$2:$Y$344,21,FALSE)</f>
        <v>0</v>
      </c>
      <c r="F295" s="1">
        <f>VLOOKUP(A295,'ADM Data'!$A$2:$Y$344,22,FALSE)</f>
        <v>0</v>
      </c>
      <c r="G295" s="1">
        <f>VLOOKUP(A295,'ADM Data'!$A$2:$Y$344,23,FALSE)</f>
        <v>0</v>
      </c>
      <c r="H295" s="1">
        <f>VLOOKUP(A295,'ADM Data'!$A$2:$Y$344,24,FALSE)</f>
        <v>0</v>
      </c>
      <c r="I295" s="1">
        <f>VLOOKUP(A295,'ADM Data'!$A$2:$Y$344,25,FALSE)</f>
        <v>0</v>
      </c>
      <c r="J295" s="5">
        <f t="shared" si="36"/>
        <v>0</v>
      </c>
      <c r="K295" s="5">
        <f t="shared" si="37"/>
        <v>0</v>
      </c>
      <c r="L295" s="5">
        <f t="shared" si="38"/>
        <v>0</v>
      </c>
      <c r="M295" s="5">
        <f t="shared" si="39"/>
        <v>0</v>
      </c>
      <c r="N295" s="5">
        <f t="shared" si="40"/>
        <v>0</v>
      </c>
      <c r="O295" s="5">
        <f t="shared" si="41"/>
        <v>0</v>
      </c>
      <c r="P295" s="1">
        <f t="shared" si="42"/>
        <v>0</v>
      </c>
      <c r="Q295" s="5">
        <f t="shared" si="43"/>
        <v>0</v>
      </c>
      <c r="R295" s="5">
        <f t="shared" si="44"/>
        <v>0</v>
      </c>
    </row>
    <row r="296" spans="1:18" x14ac:dyDescent="0.25">
      <c r="A296" t="s">
        <v>668</v>
      </c>
      <c r="B296" t="s">
        <v>2021</v>
      </c>
      <c r="C296" t="s">
        <v>72</v>
      </c>
      <c r="D296" s="12" t="s">
        <v>1088</v>
      </c>
      <c r="E296" s="1">
        <f>VLOOKUP(A296,'ADM Data'!$A$2:$Y$344,21,FALSE)</f>
        <v>0</v>
      </c>
      <c r="F296" s="1">
        <f>VLOOKUP(A296,'ADM Data'!$A$2:$Y$344,22,FALSE)</f>
        <v>0</v>
      </c>
      <c r="G296" s="1">
        <f>VLOOKUP(A296,'ADM Data'!$A$2:$Y$344,23,FALSE)</f>
        <v>0</v>
      </c>
      <c r="H296" s="1">
        <f>VLOOKUP(A296,'ADM Data'!$A$2:$Y$344,24,FALSE)</f>
        <v>0</v>
      </c>
      <c r="I296" s="1">
        <f>VLOOKUP(A296,'ADM Data'!$A$2:$Y$344,25,FALSE)</f>
        <v>0</v>
      </c>
      <c r="J296" s="5">
        <f t="shared" si="36"/>
        <v>0</v>
      </c>
      <c r="K296" s="5">
        <f t="shared" si="37"/>
        <v>0</v>
      </c>
      <c r="L296" s="5">
        <f t="shared" si="38"/>
        <v>0</v>
      </c>
      <c r="M296" s="5">
        <f t="shared" si="39"/>
        <v>0</v>
      </c>
      <c r="N296" s="5">
        <f t="shared" si="40"/>
        <v>0</v>
      </c>
      <c r="O296" s="5">
        <f t="shared" si="41"/>
        <v>0</v>
      </c>
      <c r="P296" s="1">
        <f t="shared" si="42"/>
        <v>0</v>
      </c>
      <c r="Q296" s="5">
        <f t="shared" si="43"/>
        <v>0</v>
      </c>
      <c r="R296" s="5">
        <f t="shared" si="44"/>
        <v>0</v>
      </c>
    </row>
    <row r="297" spans="1:18" x14ac:dyDescent="0.25">
      <c r="A297" t="s">
        <v>670</v>
      </c>
      <c r="B297" t="s">
        <v>671</v>
      </c>
      <c r="C297" t="s">
        <v>111</v>
      </c>
      <c r="D297" s="12" t="s">
        <v>1088</v>
      </c>
      <c r="E297" s="1">
        <f>VLOOKUP(A297,'ADM Data'!$A$2:$Y$344,21,FALSE)</f>
        <v>0</v>
      </c>
      <c r="F297" s="1">
        <f>VLOOKUP(A297,'ADM Data'!$A$2:$Y$344,22,FALSE)</f>
        <v>0</v>
      </c>
      <c r="G297" s="1">
        <f>VLOOKUP(A297,'ADM Data'!$A$2:$Y$344,23,FALSE)</f>
        <v>93.309405999999996</v>
      </c>
      <c r="H297" s="1">
        <f>VLOOKUP(A297,'ADM Data'!$A$2:$Y$344,24,FALSE)</f>
        <v>0</v>
      </c>
      <c r="I297" s="1">
        <f>VLOOKUP(A297,'ADM Data'!$A$2:$Y$344,25,FALSE)</f>
        <v>0</v>
      </c>
      <c r="J297" s="5">
        <f t="shared" si="36"/>
        <v>0</v>
      </c>
      <c r="K297" s="5">
        <f t="shared" si="37"/>
        <v>0</v>
      </c>
      <c r="L297" s="5">
        <f t="shared" si="38"/>
        <v>198086.5891309545</v>
      </c>
      <c r="M297" s="5">
        <f t="shared" si="39"/>
        <v>0</v>
      </c>
      <c r="N297" s="5">
        <f t="shared" si="40"/>
        <v>0</v>
      </c>
      <c r="O297" s="5">
        <f t="shared" si="41"/>
        <v>198086.5891309545</v>
      </c>
      <c r="P297" s="1">
        <f t="shared" si="42"/>
        <v>93.309405999999996</v>
      </c>
      <c r="Q297" s="5">
        <f t="shared" si="43"/>
        <v>27036.888210074569</v>
      </c>
      <c r="R297" s="5">
        <f t="shared" si="44"/>
        <v>225123.47734102907</v>
      </c>
    </row>
    <row r="298" spans="1:18" x14ac:dyDescent="0.25">
      <c r="A298" t="s">
        <v>672</v>
      </c>
      <c r="B298" t="s">
        <v>2022</v>
      </c>
      <c r="C298" t="s">
        <v>75</v>
      </c>
      <c r="D298" s="12" t="s">
        <v>1088</v>
      </c>
      <c r="E298" s="1">
        <f>VLOOKUP(A298,'ADM Data'!$A$2:$Y$344,21,FALSE)</f>
        <v>0</v>
      </c>
      <c r="F298" s="1">
        <f>VLOOKUP(A298,'ADM Data'!$A$2:$Y$344,22,FALSE)</f>
        <v>0</v>
      </c>
      <c r="G298" s="1">
        <f>VLOOKUP(A298,'ADM Data'!$A$2:$Y$344,23,FALSE)</f>
        <v>0</v>
      </c>
      <c r="H298" s="1">
        <f>VLOOKUP(A298,'ADM Data'!$A$2:$Y$344,24,FALSE)</f>
        <v>0</v>
      </c>
      <c r="I298" s="1">
        <f>VLOOKUP(A298,'ADM Data'!$A$2:$Y$344,25,FALSE)</f>
        <v>0</v>
      </c>
      <c r="J298" s="5">
        <f t="shared" si="36"/>
        <v>0</v>
      </c>
      <c r="K298" s="5">
        <f t="shared" si="37"/>
        <v>0</v>
      </c>
      <c r="L298" s="5">
        <f t="shared" si="38"/>
        <v>0</v>
      </c>
      <c r="M298" s="5">
        <f t="shared" si="39"/>
        <v>0</v>
      </c>
      <c r="N298" s="5">
        <f t="shared" si="40"/>
        <v>0</v>
      </c>
      <c r="O298" s="5">
        <f t="shared" si="41"/>
        <v>0</v>
      </c>
      <c r="P298" s="1">
        <f t="shared" si="42"/>
        <v>0</v>
      </c>
      <c r="Q298" s="5">
        <f t="shared" si="43"/>
        <v>0</v>
      </c>
      <c r="R298" s="5">
        <f t="shared" si="44"/>
        <v>0</v>
      </c>
    </row>
    <row r="299" spans="1:18" x14ac:dyDescent="0.25">
      <c r="A299" t="s">
        <v>674</v>
      </c>
      <c r="B299" t="s">
        <v>2023</v>
      </c>
      <c r="C299" t="s">
        <v>75</v>
      </c>
      <c r="D299" s="12" t="s">
        <v>1088</v>
      </c>
      <c r="E299" s="1">
        <f>VLOOKUP(A299,'ADM Data'!$A$2:$Y$344,21,FALSE)</f>
        <v>0</v>
      </c>
      <c r="F299" s="1">
        <f>VLOOKUP(A299,'ADM Data'!$A$2:$Y$344,22,FALSE)</f>
        <v>0</v>
      </c>
      <c r="G299" s="1">
        <f>VLOOKUP(A299,'ADM Data'!$A$2:$Y$344,23,FALSE)</f>
        <v>0</v>
      </c>
      <c r="H299" s="1">
        <f>VLOOKUP(A299,'ADM Data'!$A$2:$Y$344,24,FALSE)</f>
        <v>0</v>
      </c>
      <c r="I299" s="1">
        <f>VLOOKUP(A299,'ADM Data'!$A$2:$Y$344,25,FALSE)</f>
        <v>0</v>
      </c>
      <c r="J299" s="5">
        <f t="shared" si="36"/>
        <v>0</v>
      </c>
      <c r="K299" s="5">
        <f t="shared" si="37"/>
        <v>0</v>
      </c>
      <c r="L299" s="5">
        <f t="shared" si="38"/>
        <v>0</v>
      </c>
      <c r="M299" s="5">
        <f t="shared" si="39"/>
        <v>0</v>
      </c>
      <c r="N299" s="5">
        <f t="shared" si="40"/>
        <v>0</v>
      </c>
      <c r="O299" s="5">
        <f t="shared" si="41"/>
        <v>0</v>
      </c>
      <c r="P299" s="1">
        <f t="shared" si="42"/>
        <v>0</v>
      </c>
      <c r="Q299" s="5">
        <f t="shared" si="43"/>
        <v>0</v>
      </c>
      <c r="R299" s="5">
        <f t="shared" si="44"/>
        <v>0</v>
      </c>
    </row>
    <row r="300" spans="1:18" x14ac:dyDescent="0.25">
      <c r="A300" t="s">
        <v>676</v>
      </c>
      <c r="B300" t="s">
        <v>2024</v>
      </c>
      <c r="C300" t="s">
        <v>98</v>
      </c>
      <c r="D300" s="12" t="s">
        <v>1088</v>
      </c>
      <c r="E300" s="1">
        <f>VLOOKUP(A300,'ADM Data'!$A$2:$Y$344,21,FALSE)</f>
        <v>0</v>
      </c>
      <c r="F300" s="1">
        <f>VLOOKUP(A300,'ADM Data'!$A$2:$Y$344,22,FALSE)</f>
        <v>0</v>
      </c>
      <c r="G300" s="1">
        <f>VLOOKUP(A300,'ADM Data'!$A$2:$Y$344,23,FALSE)</f>
        <v>0</v>
      </c>
      <c r="H300" s="1">
        <f>VLOOKUP(A300,'ADM Data'!$A$2:$Y$344,24,FALSE)</f>
        <v>0</v>
      </c>
      <c r="I300" s="1">
        <f>VLOOKUP(A300,'ADM Data'!$A$2:$Y$344,25,FALSE)</f>
        <v>0</v>
      </c>
      <c r="J300" s="5">
        <f t="shared" si="36"/>
        <v>0</v>
      </c>
      <c r="K300" s="5">
        <f t="shared" si="37"/>
        <v>0</v>
      </c>
      <c r="L300" s="5">
        <f t="shared" si="38"/>
        <v>0</v>
      </c>
      <c r="M300" s="5">
        <f t="shared" si="39"/>
        <v>0</v>
      </c>
      <c r="N300" s="5">
        <f t="shared" si="40"/>
        <v>0</v>
      </c>
      <c r="O300" s="5">
        <f t="shared" si="41"/>
        <v>0</v>
      </c>
      <c r="P300" s="1">
        <f t="shared" si="42"/>
        <v>0</v>
      </c>
      <c r="Q300" s="5">
        <f t="shared" si="43"/>
        <v>0</v>
      </c>
      <c r="R300" s="5">
        <f t="shared" si="44"/>
        <v>0</v>
      </c>
    </row>
    <row r="301" spans="1:18" x14ac:dyDescent="0.25">
      <c r="A301" t="s">
        <v>678</v>
      </c>
      <c r="B301" t="s">
        <v>2025</v>
      </c>
      <c r="C301" t="s">
        <v>93</v>
      </c>
      <c r="D301" s="12" t="s">
        <v>1088</v>
      </c>
      <c r="E301" s="1">
        <f>VLOOKUP(A301,'ADM Data'!$A$2:$Y$344,21,FALSE)</f>
        <v>0</v>
      </c>
      <c r="F301" s="1">
        <f>VLOOKUP(A301,'ADM Data'!$A$2:$Y$344,22,FALSE)</f>
        <v>0</v>
      </c>
      <c r="G301" s="1">
        <f>VLOOKUP(A301,'ADM Data'!$A$2:$Y$344,23,FALSE)</f>
        <v>0</v>
      </c>
      <c r="H301" s="1">
        <f>VLOOKUP(A301,'ADM Data'!$A$2:$Y$344,24,FALSE)</f>
        <v>0</v>
      </c>
      <c r="I301" s="1">
        <f>VLOOKUP(A301,'ADM Data'!$A$2:$Y$344,25,FALSE)</f>
        <v>0</v>
      </c>
      <c r="J301" s="5">
        <f t="shared" si="36"/>
        <v>0</v>
      </c>
      <c r="K301" s="5">
        <f t="shared" si="37"/>
        <v>0</v>
      </c>
      <c r="L301" s="5">
        <f t="shared" si="38"/>
        <v>0</v>
      </c>
      <c r="M301" s="5">
        <f t="shared" si="39"/>
        <v>0</v>
      </c>
      <c r="N301" s="5">
        <f t="shared" si="40"/>
        <v>0</v>
      </c>
      <c r="O301" s="5">
        <f t="shared" si="41"/>
        <v>0</v>
      </c>
      <c r="P301" s="1">
        <f t="shared" si="42"/>
        <v>0</v>
      </c>
      <c r="Q301" s="5">
        <f t="shared" si="43"/>
        <v>0</v>
      </c>
      <c r="R301" s="5">
        <f t="shared" si="44"/>
        <v>0</v>
      </c>
    </row>
    <row r="302" spans="1:18" x14ac:dyDescent="0.25">
      <c r="A302" t="s">
        <v>680</v>
      </c>
      <c r="B302" t="s">
        <v>2026</v>
      </c>
      <c r="C302" t="s">
        <v>98</v>
      </c>
      <c r="D302" s="12" t="s">
        <v>1088</v>
      </c>
      <c r="E302" s="1">
        <f>VLOOKUP(A302,'ADM Data'!$A$2:$Y$344,21,FALSE)</f>
        <v>0</v>
      </c>
      <c r="F302" s="1">
        <f>VLOOKUP(A302,'ADM Data'!$A$2:$Y$344,22,FALSE)</f>
        <v>0</v>
      </c>
      <c r="G302" s="1">
        <f>VLOOKUP(A302,'ADM Data'!$A$2:$Y$344,23,FALSE)</f>
        <v>0</v>
      </c>
      <c r="H302" s="1">
        <f>VLOOKUP(A302,'ADM Data'!$A$2:$Y$344,24,FALSE)</f>
        <v>0</v>
      </c>
      <c r="I302" s="1">
        <f>VLOOKUP(A302,'ADM Data'!$A$2:$Y$344,25,FALSE)</f>
        <v>0</v>
      </c>
      <c r="J302" s="5">
        <f t="shared" si="36"/>
        <v>0</v>
      </c>
      <c r="K302" s="5">
        <f t="shared" si="37"/>
        <v>0</v>
      </c>
      <c r="L302" s="5">
        <f t="shared" si="38"/>
        <v>0</v>
      </c>
      <c r="M302" s="5">
        <f t="shared" si="39"/>
        <v>0</v>
      </c>
      <c r="N302" s="5">
        <f t="shared" si="40"/>
        <v>0</v>
      </c>
      <c r="O302" s="5">
        <f t="shared" si="41"/>
        <v>0</v>
      </c>
      <c r="P302" s="1">
        <f t="shared" si="42"/>
        <v>0</v>
      </c>
      <c r="Q302" s="5">
        <f t="shared" si="43"/>
        <v>0</v>
      </c>
      <c r="R302" s="5">
        <f t="shared" si="44"/>
        <v>0</v>
      </c>
    </row>
    <row r="303" spans="1:18" x14ac:dyDescent="0.25">
      <c r="A303" t="s">
        <v>682</v>
      </c>
      <c r="B303" t="s">
        <v>683</v>
      </c>
      <c r="C303" t="s">
        <v>80</v>
      </c>
      <c r="D303" s="12" t="s">
        <v>1088</v>
      </c>
      <c r="E303" s="1">
        <f>VLOOKUP(A303,'ADM Data'!$A$2:$Y$344,21,FALSE)</f>
        <v>72.152251000000007</v>
      </c>
      <c r="F303" s="1">
        <f>VLOOKUP(A303,'ADM Data'!$A$2:$Y$344,22,FALSE)</f>
        <v>0</v>
      </c>
      <c r="G303" s="1">
        <f>VLOOKUP(A303,'ADM Data'!$A$2:$Y$344,23,FALSE)</f>
        <v>0</v>
      </c>
      <c r="H303" s="1">
        <f>VLOOKUP(A303,'ADM Data'!$A$2:$Y$344,24,FALSE)</f>
        <v>0</v>
      </c>
      <c r="I303" s="1">
        <f>VLOOKUP(A303,'ADM Data'!$A$2:$Y$344,25,FALSE)</f>
        <v>0</v>
      </c>
      <c r="J303" s="5">
        <f t="shared" si="36"/>
        <v>443018.51966438635</v>
      </c>
      <c r="K303" s="5">
        <f t="shared" si="37"/>
        <v>0</v>
      </c>
      <c r="L303" s="5">
        <f t="shared" si="38"/>
        <v>0</v>
      </c>
      <c r="M303" s="5">
        <f t="shared" si="39"/>
        <v>0</v>
      </c>
      <c r="N303" s="5">
        <f t="shared" si="40"/>
        <v>0</v>
      </c>
      <c r="O303" s="5">
        <f t="shared" si="41"/>
        <v>443018.51966438635</v>
      </c>
      <c r="P303" s="1">
        <f t="shared" si="42"/>
        <v>72.152251000000007</v>
      </c>
      <c r="Q303" s="5">
        <f t="shared" si="43"/>
        <v>20906.491939218231</v>
      </c>
      <c r="R303" s="5">
        <f t="shared" si="44"/>
        <v>463925.01160360459</v>
      </c>
    </row>
    <row r="304" spans="1:18" x14ac:dyDescent="0.25">
      <c r="A304" t="s">
        <v>684</v>
      </c>
      <c r="B304" t="s">
        <v>2027</v>
      </c>
      <c r="C304" t="s">
        <v>93</v>
      </c>
      <c r="D304" s="12" t="s">
        <v>1088</v>
      </c>
      <c r="E304" s="1">
        <f>VLOOKUP(A304,'ADM Data'!$A$2:$Y$344,21,FALSE)</f>
        <v>267.42462999999998</v>
      </c>
      <c r="F304" s="1">
        <f>VLOOKUP(A304,'ADM Data'!$A$2:$Y$344,22,FALSE)</f>
        <v>35.950108</v>
      </c>
      <c r="G304" s="1">
        <f>VLOOKUP(A304,'ADM Data'!$A$2:$Y$344,23,FALSE)</f>
        <v>19.254321000000001</v>
      </c>
      <c r="H304" s="1">
        <f>VLOOKUP(A304,'ADM Data'!$A$2:$Y$344,24,FALSE)</f>
        <v>0</v>
      </c>
      <c r="I304" s="1">
        <f>VLOOKUP(A304,'ADM Data'!$A$2:$Y$344,25,FALSE)</f>
        <v>0</v>
      </c>
      <c r="J304" s="5">
        <f t="shared" si="36"/>
        <v>1642000.936386534</v>
      </c>
      <c r="K304" s="5">
        <f t="shared" si="37"/>
        <v>209220.4113118099</v>
      </c>
      <c r="L304" s="5">
        <f t="shared" si="38"/>
        <v>40875.008602267917</v>
      </c>
      <c r="M304" s="5">
        <f t="shared" si="39"/>
        <v>0</v>
      </c>
      <c r="N304" s="5">
        <f t="shared" si="40"/>
        <v>0</v>
      </c>
      <c r="O304" s="5">
        <f t="shared" si="41"/>
        <v>1892096.3563006117</v>
      </c>
      <c r="P304" s="1">
        <f t="shared" si="42"/>
        <v>322.62905899999998</v>
      </c>
      <c r="Q304" s="5">
        <f t="shared" si="43"/>
        <v>93483.456549970448</v>
      </c>
      <c r="R304" s="5">
        <f t="shared" si="44"/>
        <v>1985579.8128505822</v>
      </c>
    </row>
    <row r="305" spans="1:18" x14ac:dyDescent="0.25">
      <c r="A305" t="s">
        <v>686</v>
      </c>
      <c r="B305" t="s">
        <v>2028</v>
      </c>
      <c r="C305" t="s">
        <v>75</v>
      </c>
      <c r="D305" s="12" t="s">
        <v>1088</v>
      </c>
      <c r="E305" s="1">
        <f>VLOOKUP(A305,'ADM Data'!$A$2:$Y$344,21,FALSE)</f>
        <v>0</v>
      </c>
      <c r="F305" s="1">
        <f>VLOOKUP(A305,'ADM Data'!$A$2:$Y$344,22,FALSE)</f>
        <v>0</v>
      </c>
      <c r="G305" s="1">
        <f>VLOOKUP(A305,'ADM Data'!$A$2:$Y$344,23,FALSE)</f>
        <v>0</v>
      </c>
      <c r="H305" s="1">
        <f>VLOOKUP(A305,'ADM Data'!$A$2:$Y$344,24,FALSE)</f>
        <v>0</v>
      </c>
      <c r="I305" s="1">
        <f>VLOOKUP(A305,'ADM Data'!$A$2:$Y$344,25,FALSE)</f>
        <v>0</v>
      </c>
      <c r="J305" s="5">
        <f t="shared" si="36"/>
        <v>0</v>
      </c>
      <c r="K305" s="5">
        <f t="shared" si="37"/>
        <v>0</v>
      </c>
      <c r="L305" s="5">
        <f t="shared" si="38"/>
        <v>0</v>
      </c>
      <c r="M305" s="5">
        <f t="shared" si="39"/>
        <v>0</v>
      </c>
      <c r="N305" s="5">
        <f t="shared" si="40"/>
        <v>0</v>
      </c>
      <c r="O305" s="5">
        <f t="shared" si="41"/>
        <v>0</v>
      </c>
      <c r="P305" s="1">
        <f t="shared" si="42"/>
        <v>0</v>
      </c>
      <c r="Q305" s="5">
        <f t="shared" si="43"/>
        <v>0</v>
      </c>
      <c r="R305" s="5">
        <f t="shared" si="44"/>
        <v>0</v>
      </c>
    </row>
    <row r="306" spans="1:18" x14ac:dyDescent="0.25">
      <c r="A306" t="s">
        <v>688</v>
      </c>
      <c r="B306" t="s">
        <v>689</v>
      </c>
      <c r="C306" t="s">
        <v>193</v>
      </c>
      <c r="D306" s="12" t="s">
        <v>1088</v>
      </c>
      <c r="E306" s="1">
        <f>VLOOKUP(A306,'ADM Data'!$A$2:$Y$344,21,FALSE)</f>
        <v>0</v>
      </c>
      <c r="F306" s="1">
        <f>VLOOKUP(A306,'ADM Data'!$A$2:$Y$344,22,FALSE)</f>
        <v>0</v>
      </c>
      <c r="G306" s="1">
        <f>VLOOKUP(A306,'ADM Data'!$A$2:$Y$344,23,FALSE)</f>
        <v>0</v>
      </c>
      <c r="H306" s="1">
        <f>VLOOKUP(A306,'ADM Data'!$A$2:$Y$344,24,FALSE)</f>
        <v>0</v>
      </c>
      <c r="I306" s="1">
        <f>VLOOKUP(A306,'ADM Data'!$A$2:$Y$344,25,FALSE)</f>
        <v>0</v>
      </c>
      <c r="J306" s="5">
        <f t="shared" si="36"/>
        <v>0</v>
      </c>
      <c r="K306" s="5">
        <f t="shared" si="37"/>
        <v>0</v>
      </c>
      <c r="L306" s="5">
        <f t="shared" si="38"/>
        <v>0</v>
      </c>
      <c r="M306" s="5">
        <f t="shared" si="39"/>
        <v>0</v>
      </c>
      <c r="N306" s="5">
        <f t="shared" si="40"/>
        <v>0</v>
      </c>
      <c r="O306" s="5">
        <f t="shared" si="41"/>
        <v>0</v>
      </c>
      <c r="P306" s="1">
        <f t="shared" si="42"/>
        <v>0</v>
      </c>
      <c r="Q306" s="5">
        <f t="shared" si="43"/>
        <v>0</v>
      </c>
      <c r="R306" s="5">
        <f t="shared" si="44"/>
        <v>0</v>
      </c>
    </row>
    <row r="307" spans="1:18" x14ac:dyDescent="0.25">
      <c r="A307" t="s">
        <v>690</v>
      </c>
      <c r="B307" t="s">
        <v>2029</v>
      </c>
      <c r="C307" t="s">
        <v>75</v>
      </c>
      <c r="D307" s="12" t="s">
        <v>1088</v>
      </c>
      <c r="E307" s="1">
        <f>VLOOKUP(A307,'ADM Data'!$A$2:$Y$344,21,FALSE)</f>
        <v>0</v>
      </c>
      <c r="F307" s="1">
        <f>VLOOKUP(A307,'ADM Data'!$A$2:$Y$344,22,FALSE)</f>
        <v>0</v>
      </c>
      <c r="G307" s="1">
        <f>VLOOKUP(A307,'ADM Data'!$A$2:$Y$344,23,FALSE)</f>
        <v>45.274844000000002</v>
      </c>
      <c r="H307" s="1">
        <f>VLOOKUP(A307,'ADM Data'!$A$2:$Y$344,24,FALSE)</f>
        <v>0</v>
      </c>
      <c r="I307" s="1">
        <f>VLOOKUP(A307,'ADM Data'!$A$2:$Y$344,25,FALSE)</f>
        <v>0</v>
      </c>
      <c r="J307" s="5">
        <f t="shared" si="36"/>
        <v>0</v>
      </c>
      <c r="K307" s="5">
        <f t="shared" si="37"/>
        <v>0</v>
      </c>
      <c r="L307" s="5">
        <f t="shared" si="38"/>
        <v>96113.991138214522</v>
      </c>
      <c r="M307" s="5">
        <f t="shared" si="39"/>
        <v>0</v>
      </c>
      <c r="N307" s="5">
        <f t="shared" si="40"/>
        <v>0</v>
      </c>
      <c r="O307" s="5">
        <f t="shared" si="41"/>
        <v>96113.991138214522</v>
      </c>
      <c r="P307" s="1">
        <f t="shared" si="42"/>
        <v>45.274844000000002</v>
      </c>
      <c r="Q307" s="5">
        <f t="shared" si="43"/>
        <v>13118.622745884433</v>
      </c>
      <c r="R307" s="5">
        <f t="shared" si="44"/>
        <v>109232.61388409896</v>
      </c>
    </row>
    <row r="308" spans="1:18" x14ac:dyDescent="0.25">
      <c r="A308" t="s">
        <v>692</v>
      </c>
      <c r="B308" t="s">
        <v>693</v>
      </c>
      <c r="C308" t="s">
        <v>80</v>
      </c>
      <c r="D308" s="12" t="s">
        <v>1088</v>
      </c>
      <c r="E308" s="1">
        <f>VLOOKUP(A308,'ADM Data'!$A$2:$Y$344,21,FALSE)</f>
        <v>0</v>
      </c>
      <c r="F308" s="1">
        <f>VLOOKUP(A308,'ADM Data'!$A$2:$Y$344,22,FALSE)</f>
        <v>0</v>
      </c>
      <c r="G308" s="1">
        <f>VLOOKUP(A308,'ADM Data'!$A$2:$Y$344,23,FALSE)</f>
        <v>327.03807399999999</v>
      </c>
      <c r="H308" s="1">
        <f>VLOOKUP(A308,'ADM Data'!$A$2:$Y$344,24,FALSE)</f>
        <v>0</v>
      </c>
      <c r="I308" s="1">
        <f>VLOOKUP(A308,'ADM Data'!$A$2:$Y$344,25,FALSE)</f>
        <v>0</v>
      </c>
      <c r="J308" s="5">
        <f t="shared" si="36"/>
        <v>0</v>
      </c>
      <c r="K308" s="5">
        <f t="shared" si="37"/>
        <v>0</v>
      </c>
      <c r="L308" s="5">
        <f t="shared" si="38"/>
        <v>694269.30651146465</v>
      </c>
      <c r="M308" s="5">
        <f t="shared" si="39"/>
        <v>0</v>
      </c>
      <c r="N308" s="5">
        <f t="shared" si="40"/>
        <v>0</v>
      </c>
      <c r="O308" s="5">
        <f t="shared" si="41"/>
        <v>694269.30651146465</v>
      </c>
      <c r="P308" s="1">
        <f t="shared" si="42"/>
        <v>327.03807399999999</v>
      </c>
      <c r="Q308" s="5">
        <f t="shared" si="43"/>
        <v>94760.991696550875</v>
      </c>
      <c r="R308" s="5">
        <f t="shared" si="44"/>
        <v>789030.29820801551</v>
      </c>
    </row>
    <row r="309" spans="1:18" x14ac:dyDescent="0.25">
      <c r="A309" t="s">
        <v>694</v>
      </c>
      <c r="B309" t="s">
        <v>695</v>
      </c>
      <c r="C309" t="s">
        <v>98</v>
      </c>
      <c r="D309" s="12" t="s">
        <v>1088</v>
      </c>
      <c r="E309" s="1">
        <f>VLOOKUP(A309,'ADM Data'!$A$2:$Y$344,21,FALSE)</f>
        <v>451.45833399999998</v>
      </c>
      <c r="F309" s="1">
        <f>VLOOKUP(A309,'ADM Data'!$A$2:$Y$344,22,FALSE)</f>
        <v>0</v>
      </c>
      <c r="G309" s="1">
        <f>VLOOKUP(A309,'ADM Data'!$A$2:$Y$344,23,FALSE)</f>
        <v>85.736541000000003</v>
      </c>
      <c r="H309" s="1">
        <f>VLOOKUP(A309,'ADM Data'!$A$2:$Y$344,24,FALSE)</f>
        <v>0</v>
      </c>
      <c r="I309" s="1">
        <f>VLOOKUP(A309,'ADM Data'!$A$2:$Y$344,25,FALSE)</f>
        <v>0</v>
      </c>
      <c r="J309" s="5">
        <f t="shared" si="36"/>
        <v>2771977.3125142008</v>
      </c>
      <c r="K309" s="5">
        <f t="shared" si="37"/>
        <v>0</v>
      </c>
      <c r="L309" s="5">
        <f t="shared" si="38"/>
        <v>182010.14987252449</v>
      </c>
      <c r="M309" s="5">
        <f t="shared" si="39"/>
        <v>0</v>
      </c>
      <c r="N309" s="5">
        <f t="shared" si="40"/>
        <v>0</v>
      </c>
      <c r="O309" s="5">
        <f t="shared" si="41"/>
        <v>2953987.4623867255</v>
      </c>
      <c r="P309" s="1">
        <f t="shared" si="42"/>
        <v>537.19487500000002</v>
      </c>
      <c r="Q309" s="5">
        <f t="shared" si="43"/>
        <v>155655.02348605651</v>
      </c>
      <c r="R309" s="5">
        <f t="shared" si="44"/>
        <v>3109642.4858727818</v>
      </c>
    </row>
    <row r="310" spans="1:18" x14ac:dyDescent="0.25">
      <c r="A310" t="s">
        <v>696</v>
      </c>
      <c r="B310" t="s">
        <v>697</v>
      </c>
      <c r="C310" t="s">
        <v>68</v>
      </c>
      <c r="D310" s="12" t="s">
        <v>1088</v>
      </c>
      <c r="E310" s="1">
        <f>VLOOKUP(A310,'ADM Data'!$A$2:$Y$344,21,FALSE)</f>
        <v>0</v>
      </c>
      <c r="F310" s="1">
        <f>VLOOKUP(A310,'ADM Data'!$A$2:$Y$344,22,FALSE)</f>
        <v>61.198230000000002</v>
      </c>
      <c r="G310" s="1">
        <f>VLOOKUP(A310,'ADM Data'!$A$2:$Y$344,23,FALSE)</f>
        <v>0</v>
      </c>
      <c r="H310" s="1">
        <f>VLOOKUP(A310,'ADM Data'!$A$2:$Y$344,24,FALSE)</f>
        <v>0</v>
      </c>
      <c r="I310" s="1">
        <f>VLOOKUP(A310,'ADM Data'!$A$2:$Y$344,25,FALSE)</f>
        <v>0</v>
      </c>
      <c r="J310" s="5">
        <f t="shared" si="36"/>
        <v>0</v>
      </c>
      <c r="K310" s="5">
        <f t="shared" si="37"/>
        <v>356158.00798581034</v>
      </c>
      <c r="L310" s="5">
        <f t="shared" si="38"/>
        <v>0</v>
      </c>
      <c r="M310" s="5">
        <f t="shared" si="39"/>
        <v>0</v>
      </c>
      <c r="N310" s="5">
        <f t="shared" si="40"/>
        <v>0</v>
      </c>
      <c r="O310" s="5">
        <f t="shared" si="41"/>
        <v>356158.00798581034</v>
      </c>
      <c r="P310" s="1">
        <f t="shared" si="42"/>
        <v>61.198230000000002</v>
      </c>
      <c r="Q310" s="5">
        <f t="shared" si="43"/>
        <v>17732.507086846443</v>
      </c>
      <c r="R310" s="5">
        <f t="shared" si="44"/>
        <v>373890.5150726568</v>
      </c>
    </row>
    <row r="311" spans="1:18" x14ac:dyDescent="0.25">
      <c r="A311" t="s">
        <v>698</v>
      </c>
      <c r="B311" t="s">
        <v>699</v>
      </c>
      <c r="C311" t="s">
        <v>108</v>
      </c>
      <c r="D311" s="12" t="s">
        <v>1088</v>
      </c>
      <c r="E311" s="1">
        <f>VLOOKUP(A311,'ADM Data'!$A$2:$Y$344,21,FALSE)</f>
        <v>0</v>
      </c>
      <c r="F311" s="1">
        <f>VLOOKUP(A311,'ADM Data'!$A$2:$Y$344,22,FALSE)</f>
        <v>0</v>
      </c>
      <c r="G311" s="1">
        <f>VLOOKUP(A311,'ADM Data'!$A$2:$Y$344,23,FALSE)</f>
        <v>0</v>
      </c>
      <c r="H311" s="1">
        <f>VLOOKUP(A311,'ADM Data'!$A$2:$Y$344,24,FALSE)</f>
        <v>0</v>
      </c>
      <c r="I311" s="1">
        <f>VLOOKUP(A311,'ADM Data'!$A$2:$Y$344,25,FALSE)</f>
        <v>0</v>
      </c>
      <c r="J311" s="5">
        <f t="shared" si="36"/>
        <v>0</v>
      </c>
      <c r="K311" s="5">
        <f t="shared" si="37"/>
        <v>0</v>
      </c>
      <c r="L311" s="5">
        <f t="shared" si="38"/>
        <v>0</v>
      </c>
      <c r="M311" s="5">
        <f t="shared" si="39"/>
        <v>0</v>
      </c>
      <c r="N311" s="5">
        <f t="shared" si="40"/>
        <v>0</v>
      </c>
      <c r="O311" s="5">
        <f t="shared" si="41"/>
        <v>0</v>
      </c>
      <c r="P311" s="1">
        <f t="shared" si="42"/>
        <v>0</v>
      </c>
      <c r="Q311" s="5">
        <f t="shared" si="43"/>
        <v>0</v>
      </c>
      <c r="R311" s="5">
        <f t="shared" si="44"/>
        <v>0</v>
      </c>
    </row>
    <row r="312" spans="1:18" x14ac:dyDescent="0.25">
      <c r="A312" t="s">
        <v>700</v>
      </c>
      <c r="B312" t="s">
        <v>2030</v>
      </c>
      <c r="C312" t="s">
        <v>80</v>
      </c>
      <c r="D312" s="12" t="s">
        <v>1088</v>
      </c>
      <c r="E312" s="1">
        <f>VLOOKUP(A312,'ADM Data'!$A$2:$Y$344,21,FALSE)</f>
        <v>0</v>
      </c>
      <c r="F312" s="1">
        <f>VLOOKUP(A312,'ADM Data'!$A$2:$Y$344,22,FALSE)</f>
        <v>0</v>
      </c>
      <c r="G312" s="1">
        <f>VLOOKUP(A312,'ADM Data'!$A$2:$Y$344,23,FALSE)</f>
        <v>0</v>
      </c>
      <c r="H312" s="1">
        <f>VLOOKUP(A312,'ADM Data'!$A$2:$Y$344,24,FALSE)</f>
        <v>0</v>
      </c>
      <c r="I312" s="1">
        <f>VLOOKUP(A312,'ADM Data'!$A$2:$Y$344,25,FALSE)</f>
        <v>0</v>
      </c>
      <c r="J312" s="5">
        <f t="shared" si="36"/>
        <v>0</v>
      </c>
      <c r="K312" s="5">
        <f t="shared" si="37"/>
        <v>0</v>
      </c>
      <c r="L312" s="5">
        <f t="shared" si="38"/>
        <v>0</v>
      </c>
      <c r="M312" s="5">
        <f t="shared" si="39"/>
        <v>0</v>
      </c>
      <c r="N312" s="5">
        <f t="shared" si="40"/>
        <v>0</v>
      </c>
      <c r="O312" s="5">
        <f t="shared" si="41"/>
        <v>0</v>
      </c>
      <c r="P312" s="1">
        <f t="shared" si="42"/>
        <v>0</v>
      </c>
      <c r="Q312" s="5">
        <f t="shared" si="43"/>
        <v>0</v>
      </c>
      <c r="R312" s="5">
        <f t="shared" si="44"/>
        <v>0</v>
      </c>
    </row>
    <row r="313" spans="1:18" x14ac:dyDescent="0.25">
      <c r="A313" t="s">
        <v>702</v>
      </c>
      <c r="B313" t="s">
        <v>703</v>
      </c>
      <c r="C313" t="s">
        <v>68</v>
      </c>
      <c r="D313" s="12" t="s">
        <v>1088</v>
      </c>
      <c r="E313" s="1">
        <f>VLOOKUP(A313,'ADM Data'!$A$2:$Y$344,21,FALSE)</f>
        <v>0</v>
      </c>
      <c r="F313" s="1">
        <f>VLOOKUP(A313,'ADM Data'!$A$2:$Y$344,22,FALSE)</f>
        <v>26.968972999999998</v>
      </c>
      <c r="G313" s="1">
        <f>VLOOKUP(A313,'ADM Data'!$A$2:$Y$344,23,FALSE)</f>
        <v>0</v>
      </c>
      <c r="H313" s="1">
        <f>VLOOKUP(A313,'ADM Data'!$A$2:$Y$344,24,FALSE)</f>
        <v>0</v>
      </c>
      <c r="I313" s="1">
        <f>VLOOKUP(A313,'ADM Data'!$A$2:$Y$344,25,FALSE)</f>
        <v>0</v>
      </c>
      <c r="J313" s="5">
        <f t="shared" si="36"/>
        <v>0</v>
      </c>
      <c r="K313" s="5">
        <f t="shared" si="37"/>
        <v>156952.50828501253</v>
      </c>
      <c r="L313" s="5">
        <f t="shared" si="38"/>
        <v>0</v>
      </c>
      <c r="M313" s="5">
        <f t="shared" si="39"/>
        <v>0</v>
      </c>
      <c r="N313" s="5">
        <f t="shared" si="40"/>
        <v>0</v>
      </c>
      <c r="O313" s="5">
        <f t="shared" si="41"/>
        <v>156952.50828501253</v>
      </c>
      <c r="P313" s="1">
        <f t="shared" si="42"/>
        <v>26.968972999999998</v>
      </c>
      <c r="Q313" s="5">
        <f t="shared" si="43"/>
        <v>7814.4009205408438</v>
      </c>
      <c r="R313" s="5">
        <f t="shared" si="44"/>
        <v>164766.90920555338</v>
      </c>
    </row>
    <row r="314" spans="1:18" x14ac:dyDescent="0.25">
      <c r="A314" t="s">
        <v>704</v>
      </c>
      <c r="B314" t="s">
        <v>2031</v>
      </c>
      <c r="C314" t="s">
        <v>80</v>
      </c>
      <c r="D314" s="12" t="s">
        <v>1088</v>
      </c>
      <c r="E314" s="1">
        <f>VLOOKUP(A314,'ADM Data'!$A$2:$Y$344,21,FALSE)</f>
        <v>0</v>
      </c>
      <c r="F314" s="1">
        <f>VLOOKUP(A314,'ADM Data'!$A$2:$Y$344,22,FALSE)</f>
        <v>0</v>
      </c>
      <c r="G314" s="1">
        <f>VLOOKUP(A314,'ADM Data'!$A$2:$Y$344,23,FALSE)</f>
        <v>0</v>
      </c>
      <c r="H314" s="1">
        <f>VLOOKUP(A314,'ADM Data'!$A$2:$Y$344,24,FALSE)</f>
        <v>0</v>
      </c>
      <c r="I314" s="1">
        <f>VLOOKUP(A314,'ADM Data'!$A$2:$Y$344,25,FALSE)</f>
        <v>0</v>
      </c>
      <c r="J314" s="5">
        <f t="shared" si="36"/>
        <v>0</v>
      </c>
      <c r="K314" s="5">
        <f t="shared" si="37"/>
        <v>0</v>
      </c>
      <c r="L314" s="5">
        <f t="shared" si="38"/>
        <v>0</v>
      </c>
      <c r="M314" s="5">
        <f t="shared" si="39"/>
        <v>0</v>
      </c>
      <c r="N314" s="5">
        <f t="shared" si="40"/>
        <v>0</v>
      </c>
      <c r="O314" s="5">
        <f t="shared" si="41"/>
        <v>0</v>
      </c>
      <c r="P314" s="1">
        <f t="shared" si="42"/>
        <v>0</v>
      </c>
      <c r="Q314" s="5">
        <f t="shared" si="43"/>
        <v>0</v>
      </c>
      <c r="R314" s="5">
        <f t="shared" si="44"/>
        <v>0</v>
      </c>
    </row>
    <row r="315" spans="1:18" x14ac:dyDescent="0.25">
      <c r="A315" t="s">
        <v>706</v>
      </c>
      <c r="B315" t="s">
        <v>707</v>
      </c>
      <c r="C315" t="s">
        <v>98</v>
      </c>
      <c r="D315" s="12" t="s">
        <v>1088</v>
      </c>
      <c r="E315" s="1">
        <f>VLOOKUP(A315,'ADM Data'!$A$2:$Y$344,21,FALSE)</f>
        <v>0</v>
      </c>
      <c r="F315" s="1">
        <f>VLOOKUP(A315,'ADM Data'!$A$2:$Y$344,22,FALSE)</f>
        <v>0</v>
      </c>
      <c r="G315" s="1">
        <f>VLOOKUP(A315,'ADM Data'!$A$2:$Y$344,23,FALSE)</f>
        <v>36.310895000000002</v>
      </c>
      <c r="H315" s="1">
        <f>VLOOKUP(A315,'ADM Data'!$A$2:$Y$344,24,FALSE)</f>
        <v>0</v>
      </c>
      <c r="I315" s="1">
        <f>VLOOKUP(A315,'ADM Data'!$A$2:$Y$344,25,FALSE)</f>
        <v>0</v>
      </c>
      <c r="J315" s="5">
        <f t="shared" si="36"/>
        <v>0</v>
      </c>
      <c r="K315" s="5">
        <f t="shared" si="37"/>
        <v>0</v>
      </c>
      <c r="L315" s="5">
        <f t="shared" si="38"/>
        <v>77084.418893870476</v>
      </c>
      <c r="M315" s="5">
        <f t="shared" si="39"/>
        <v>0</v>
      </c>
      <c r="N315" s="5">
        <f t="shared" si="40"/>
        <v>0</v>
      </c>
      <c r="O315" s="5">
        <f t="shared" si="41"/>
        <v>77084.418893870476</v>
      </c>
      <c r="P315" s="1">
        <f t="shared" si="42"/>
        <v>36.310895000000002</v>
      </c>
      <c r="Q315" s="5">
        <f t="shared" si="43"/>
        <v>10521.271659609061</v>
      </c>
      <c r="R315" s="5">
        <f t="shared" si="44"/>
        <v>87605.690553479537</v>
      </c>
    </row>
    <row r="316" spans="1:18" x14ac:dyDescent="0.25">
      <c r="A316" t="s">
        <v>708</v>
      </c>
      <c r="B316" t="s">
        <v>709</v>
      </c>
      <c r="C316" t="s">
        <v>72</v>
      </c>
      <c r="D316" s="12" t="s">
        <v>1088</v>
      </c>
      <c r="E316" s="1">
        <f>VLOOKUP(A316,'ADM Data'!$A$2:$Y$344,21,FALSE)</f>
        <v>0</v>
      </c>
      <c r="F316" s="1">
        <f>VLOOKUP(A316,'ADM Data'!$A$2:$Y$344,22,FALSE)</f>
        <v>0</v>
      </c>
      <c r="G316" s="1">
        <f>VLOOKUP(A316,'ADM Data'!$A$2:$Y$344,23,FALSE)</f>
        <v>0</v>
      </c>
      <c r="H316" s="1">
        <f>VLOOKUP(A316,'ADM Data'!$A$2:$Y$344,24,FALSE)</f>
        <v>0</v>
      </c>
      <c r="I316" s="1">
        <f>VLOOKUP(A316,'ADM Data'!$A$2:$Y$344,25,FALSE)</f>
        <v>0</v>
      </c>
      <c r="J316" s="5">
        <f t="shared" si="36"/>
        <v>0</v>
      </c>
      <c r="K316" s="5">
        <f t="shared" si="37"/>
        <v>0</v>
      </c>
      <c r="L316" s="5">
        <f t="shared" si="38"/>
        <v>0</v>
      </c>
      <c r="M316" s="5">
        <f t="shared" si="39"/>
        <v>0</v>
      </c>
      <c r="N316" s="5">
        <f t="shared" si="40"/>
        <v>0</v>
      </c>
      <c r="O316" s="5">
        <f t="shared" si="41"/>
        <v>0</v>
      </c>
      <c r="P316" s="1">
        <f t="shared" si="42"/>
        <v>0</v>
      </c>
      <c r="Q316" s="5">
        <f t="shared" si="43"/>
        <v>0</v>
      </c>
      <c r="R316" s="5">
        <f t="shared" si="44"/>
        <v>0</v>
      </c>
    </row>
    <row r="317" spans="1:18" x14ac:dyDescent="0.25">
      <c r="A317" t="s">
        <v>710</v>
      </c>
      <c r="B317" t="s">
        <v>2032</v>
      </c>
      <c r="C317" t="s">
        <v>101</v>
      </c>
      <c r="D317" s="12" t="s">
        <v>1088</v>
      </c>
      <c r="E317" s="1">
        <f>VLOOKUP(A317,'ADM Data'!$A$2:$Y$344,21,FALSE)</f>
        <v>0</v>
      </c>
      <c r="F317" s="1">
        <f>VLOOKUP(A317,'ADM Data'!$A$2:$Y$344,22,FALSE)</f>
        <v>6.7092330000000002</v>
      </c>
      <c r="G317" s="1">
        <f>VLOOKUP(A317,'ADM Data'!$A$2:$Y$344,23,FALSE)</f>
        <v>117.599636</v>
      </c>
      <c r="H317" s="1">
        <f>VLOOKUP(A317,'ADM Data'!$A$2:$Y$344,24,FALSE)</f>
        <v>0</v>
      </c>
      <c r="I317" s="1">
        <f>VLOOKUP(A317,'ADM Data'!$A$2:$Y$344,25,FALSE)</f>
        <v>0</v>
      </c>
      <c r="J317" s="5">
        <f t="shared" si="36"/>
        <v>0</v>
      </c>
      <c r="K317" s="5">
        <f t="shared" si="37"/>
        <v>39046.015879751132</v>
      </c>
      <c r="L317" s="5">
        <f t="shared" si="38"/>
        <v>249652.33170900057</v>
      </c>
      <c r="M317" s="5">
        <f t="shared" si="39"/>
        <v>0</v>
      </c>
      <c r="N317" s="5">
        <f t="shared" si="40"/>
        <v>0</v>
      </c>
      <c r="O317" s="5">
        <f t="shared" si="41"/>
        <v>288698.3475887517</v>
      </c>
      <c r="P317" s="1">
        <f t="shared" si="42"/>
        <v>124.308869</v>
      </c>
      <c r="Q317" s="5">
        <f t="shared" si="43"/>
        <v>36019.144679517136</v>
      </c>
      <c r="R317" s="5">
        <f t="shared" si="44"/>
        <v>324717.49226826883</v>
      </c>
    </row>
    <row r="318" spans="1:18" x14ac:dyDescent="0.25">
      <c r="A318" t="s">
        <v>712</v>
      </c>
      <c r="B318" t="s">
        <v>2033</v>
      </c>
      <c r="C318" t="s">
        <v>125</v>
      </c>
      <c r="D318" s="12" t="s">
        <v>1088</v>
      </c>
      <c r="E318" s="1">
        <f>VLOOKUP(A318,'ADM Data'!$A$2:$Y$344,21,FALSE)</f>
        <v>34.094681000000001</v>
      </c>
      <c r="F318" s="1">
        <f>VLOOKUP(A318,'ADM Data'!$A$2:$Y$344,22,FALSE)</f>
        <v>0</v>
      </c>
      <c r="G318" s="1">
        <f>VLOOKUP(A318,'ADM Data'!$A$2:$Y$344,23,FALSE)</f>
        <v>145.64492999999999</v>
      </c>
      <c r="H318" s="1">
        <f>VLOOKUP(A318,'ADM Data'!$A$2:$Y$344,24,FALSE)</f>
        <v>0</v>
      </c>
      <c r="I318" s="1">
        <f>VLOOKUP(A318,'ADM Data'!$A$2:$Y$344,25,FALSE)</f>
        <v>0</v>
      </c>
      <c r="J318" s="5">
        <f t="shared" si="36"/>
        <v>209343.08903334808</v>
      </c>
      <c r="K318" s="5">
        <f t="shared" si="37"/>
        <v>0</v>
      </c>
      <c r="L318" s="5">
        <f t="shared" si="38"/>
        <v>309189.70171042165</v>
      </c>
      <c r="M318" s="5">
        <f t="shared" si="39"/>
        <v>0</v>
      </c>
      <c r="N318" s="5">
        <f t="shared" si="40"/>
        <v>0</v>
      </c>
      <c r="O318" s="5">
        <f t="shared" si="41"/>
        <v>518532.79074376973</v>
      </c>
      <c r="P318" s="1">
        <f t="shared" si="42"/>
        <v>179.739611</v>
      </c>
      <c r="Q318" s="5">
        <f t="shared" si="43"/>
        <v>52080.491965936308</v>
      </c>
      <c r="R318" s="5">
        <f t="shared" si="44"/>
        <v>570613.28270970599</v>
      </c>
    </row>
    <row r="319" spans="1:18" x14ac:dyDescent="0.25">
      <c r="A319" t="s">
        <v>714</v>
      </c>
      <c r="B319" t="s">
        <v>2034</v>
      </c>
      <c r="C319" t="s">
        <v>93</v>
      </c>
      <c r="D319" s="12" t="s">
        <v>1088</v>
      </c>
      <c r="E319" s="1">
        <f>VLOOKUP(A319,'ADM Data'!$A$2:$Y$344,21,FALSE)</f>
        <v>26.530608000000001</v>
      </c>
      <c r="F319" s="1">
        <f>VLOOKUP(A319,'ADM Data'!$A$2:$Y$344,22,FALSE)</f>
        <v>0</v>
      </c>
      <c r="G319" s="1">
        <f>VLOOKUP(A319,'ADM Data'!$A$2:$Y$344,23,FALSE)</f>
        <v>416.26157999999998</v>
      </c>
      <c r="H319" s="1">
        <f>VLOOKUP(A319,'ADM Data'!$A$2:$Y$344,24,FALSE)</f>
        <v>0</v>
      </c>
      <c r="I319" s="1">
        <f>VLOOKUP(A319,'ADM Data'!$A$2:$Y$344,25,FALSE)</f>
        <v>0</v>
      </c>
      <c r="J319" s="5">
        <f t="shared" si="36"/>
        <v>162899.29307896609</v>
      </c>
      <c r="K319" s="5">
        <f t="shared" si="37"/>
        <v>0</v>
      </c>
      <c r="L319" s="5">
        <f t="shared" si="38"/>
        <v>883681.93629334599</v>
      </c>
      <c r="M319" s="5">
        <f t="shared" si="39"/>
        <v>0</v>
      </c>
      <c r="N319" s="5">
        <f t="shared" si="40"/>
        <v>0</v>
      </c>
      <c r="O319" s="5">
        <f t="shared" si="41"/>
        <v>1046581.2293723121</v>
      </c>
      <c r="P319" s="1">
        <f t="shared" si="42"/>
        <v>442.79218800000001</v>
      </c>
      <c r="Q319" s="5">
        <f t="shared" si="43"/>
        <v>128301.35139055886</v>
      </c>
      <c r="R319" s="5">
        <f t="shared" si="44"/>
        <v>1174882.5807628708</v>
      </c>
    </row>
    <row r="320" spans="1:18" x14ac:dyDescent="0.25">
      <c r="A320" t="s">
        <v>716</v>
      </c>
      <c r="B320" t="s">
        <v>2035</v>
      </c>
      <c r="C320" t="s">
        <v>93</v>
      </c>
      <c r="D320" s="12" t="s">
        <v>1088</v>
      </c>
      <c r="E320" s="1">
        <f>VLOOKUP(A320,'ADM Data'!$A$2:$Y$344,21,FALSE)</f>
        <v>33.180546</v>
      </c>
      <c r="F320" s="1">
        <f>VLOOKUP(A320,'ADM Data'!$A$2:$Y$344,22,FALSE)</f>
        <v>13.315079000000001</v>
      </c>
      <c r="G320" s="1">
        <f>VLOOKUP(A320,'ADM Data'!$A$2:$Y$344,23,FALSE)</f>
        <v>160.187837</v>
      </c>
      <c r="H320" s="1">
        <f>VLOOKUP(A320,'ADM Data'!$A$2:$Y$344,24,FALSE)</f>
        <v>0</v>
      </c>
      <c r="I320" s="1">
        <f>VLOOKUP(A320,'ADM Data'!$A$2:$Y$344,25,FALSE)</f>
        <v>0</v>
      </c>
      <c r="J320" s="5">
        <f t="shared" si="36"/>
        <v>203730.253274788</v>
      </c>
      <c r="K320" s="5">
        <f t="shared" si="37"/>
        <v>77490.345926895214</v>
      </c>
      <c r="L320" s="5">
        <f t="shared" si="38"/>
        <v>340062.84695023467</v>
      </c>
      <c r="M320" s="5">
        <f t="shared" si="39"/>
        <v>0</v>
      </c>
      <c r="N320" s="5">
        <f t="shared" si="40"/>
        <v>0</v>
      </c>
      <c r="O320" s="5">
        <f t="shared" si="41"/>
        <v>621283.4461519178</v>
      </c>
      <c r="P320" s="1">
        <f t="shared" si="42"/>
        <v>206.68346200000002</v>
      </c>
      <c r="Q320" s="5">
        <f t="shared" si="43"/>
        <v>59887.613655639339</v>
      </c>
      <c r="R320" s="5">
        <f t="shared" si="44"/>
        <v>681171.05980755715</v>
      </c>
    </row>
    <row r="321" spans="1:18" x14ac:dyDescent="0.25">
      <c r="A321" t="s">
        <v>718</v>
      </c>
      <c r="B321" t="s">
        <v>2036</v>
      </c>
      <c r="C321" t="s">
        <v>93</v>
      </c>
      <c r="D321" s="12" t="s">
        <v>1088</v>
      </c>
      <c r="E321" s="1">
        <f>VLOOKUP(A321,'ADM Data'!$A$2:$Y$344,21,FALSE)</f>
        <v>0</v>
      </c>
      <c r="F321" s="1">
        <f>VLOOKUP(A321,'ADM Data'!$A$2:$Y$344,22,FALSE)</f>
        <v>0</v>
      </c>
      <c r="G321" s="1">
        <f>VLOOKUP(A321,'ADM Data'!$A$2:$Y$344,23,FALSE)</f>
        <v>0</v>
      </c>
      <c r="H321" s="1">
        <f>VLOOKUP(A321,'ADM Data'!$A$2:$Y$344,24,FALSE)</f>
        <v>0</v>
      </c>
      <c r="I321" s="1">
        <f>VLOOKUP(A321,'ADM Data'!$A$2:$Y$344,25,FALSE)</f>
        <v>0</v>
      </c>
      <c r="J321" s="5">
        <f t="shared" si="36"/>
        <v>0</v>
      </c>
      <c r="K321" s="5">
        <f t="shared" si="37"/>
        <v>0</v>
      </c>
      <c r="L321" s="5">
        <f t="shared" si="38"/>
        <v>0</v>
      </c>
      <c r="M321" s="5">
        <f t="shared" si="39"/>
        <v>0</v>
      </c>
      <c r="N321" s="5">
        <f t="shared" si="40"/>
        <v>0</v>
      </c>
      <c r="O321" s="5">
        <f t="shared" si="41"/>
        <v>0</v>
      </c>
      <c r="P321" s="1">
        <f t="shared" si="42"/>
        <v>0</v>
      </c>
      <c r="Q321" s="5">
        <f t="shared" si="43"/>
        <v>0</v>
      </c>
      <c r="R321" s="5">
        <f t="shared" si="44"/>
        <v>0</v>
      </c>
    </row>
    <row r="322" spans="1:18" x14ac:dyDescent="0.25">
      <c r="A322" t="s">
        <v>720</v>
      </c>
      <c r="B322" t="s">
        <v>721</v>
      </c>
      <c r="C322" t="s">
        <v>68</v>
      </c>
      <c r="D322" s="12" t="s">
        <v>1842</v>
      </c>
      <c r="E322" s="1">
        <f>VLOOKUP(A322,'ADM Data'!$A$2:$Y$344,21,FALSE)</f>
        <v>263.43035500000002</v>
      </c>
      <c r="F322" s="1">
        <f>VLOOKUP(A322,'ADM Data'!$A$2:$Y$344,22,FALSE)</f>
        <v>125.026003</v>
      </c>
      <c r="G322" s="1">
        <f>VLOOKUP(A322,'ADM Data'!$A$2:$Y$344,23,FALSE)</f>
        <v>0</v>
      </c>
      <c r="H322" s="1">
        <f>VLOOKUP(A322,'ADM Data'!$A$2:$Y$344,24,FALSE)</f>
        <v>6.1640490000000003</v>
      </c>
      <c r="I322" s="1">
        <f>VLOOKUP(A322,'ADM Data'!$A$2:$Y$344,25,FALSE)</f>
        <v>0</v>
      </c>
      <c r="J322" s="5">
        <f t="shared" si="36"/>
        <v>1617475.8831399975</v>
      </c>
      <c r="K322" s="5">
        <f t="shared" si="37"/>
        <v>727619.28204309091</v>
      </c>
      <c r="L322" s="5">
        <f t="shared" si="38"/>
        <v>0</v>
      </c>
      <c r="M322" s="5">
        <f t="shared" si="39"/>
        <v>11117.346002784541</v>
      </c>
      <c r="N322" s="5">
        <f t="shared" si="40"/>
        <v>0</v>
      </c>
      <c r="O322" s="5">
        <f t="shared" si="41"/>
        <v>2356212.5111858728</v>
      </c>
      <c r="P322" s="1">
        <f t="shared" si="42"/>
        <v>394.620407</v>
      </c>
      <c r="Q322" s="5">
        <f t="shared" si="43"/>
        <v>114343.32600373781</v>
      </c>
      <c r="R322" s="5">
        <f t="shared" si="44"/>
        <v>2470555.8371896106</v>
      </c>
    </row>
    <row r="323" spans="1:18" x14ac:dyDescent="0.25">
      <c r="A323" t="s">
        <v>722</v>
      </c>
      <c r="B323" t="s">
        <v>723</v>
      </c>
      <c r="C323" t="s">
        <v>80</v>
      </c>
      <c r="D323" s="12" t="s">
        <v>1088</v>
      </c>
      <c r="E323" s="1">
        <f>VLOOKUP(A323,'ADM Data'!$A$2:$Y$344,21,FALSE)</f>
        <v>0</v>
      </c>
      <c r="F323" s="1">
        <f>VLOOKUP(A323,'ADM Data'!$A$2:$Y$344,22,FALSE)</f>
        <v>0</v>
      </c>
      <c r="G323" s="1">
        <f>VLOOKUP(A323,'ADM Data'!$A$2:$Y$344,23,FALSE)</f>
        <v>6.7496039999999997</v>
      </c>
      <c r="H323" s="1">
        <f>VLOOKUP(A323,'ADM Data'!$A$2:$Y$344,24,FALSE)</f>
        <v>0</v>
      </c>
      <c r="I323" s="1">
        <f>VLOOKUP(A323,'ADM Data'!$A$2:$Y$344,25,FALSE)</f>
        <v>0</v>
      </c>
      <c r="J323" s="5">
        <f t="shared" si="36"/>
        <v>0</v>
      </c>
      <c r="K323" s="5">
        <f t="shared" si="37"/>
        <v>0</v>
      </c>
      <c r="L323" s="5">
        <f t="shared" si="38"/>
        <v>14328.738030382992</v>
      </c>
      <c r="M323" s="5">
        <f t="shared" si="39"/>
        <v>0</v>
      </c>
      <c r="N323" s="5">
        <f t="shared" si="40"/>
        <v>0</v>
      </c>
      <c r="O323" s="5">
        <f t="shared" si="41"/>
        <v>14328.738030382992</v>
      </c>
      <c r="P323" s="1">
        <f t="shared" si="42"/>
        <v>6.7496039999999997</v>
      </c>
      <c r="Q323" s="5">
        <f t="shared" si="43"/>
        <v>1955.733045929712</v>
      </c>
      <c r="R323" s="5">
        <f t="shared" si="44"/>
        <v>16284.471076312704</v>
      </c>
    </row>
    <row r="324" spans="1:18" x14ac:dyDescent="0.25">
      <c r="A324" t="s">
        <v>724</v>
      </c>
      <c r="B324" t="s">
        <v>725</v>
      </c>
      <c r="C324" t="s">
        <v>93</v>
      </c>
      <c r="D324" s="12" t="s">
        <v>1088</v>
      </c>
      <c r="E324" s="1">
        <f>VLOOKUP(A324,'ADM Data'!$A$2:$Y$344,21,FALSE)</f>
        <v>0</v>
      </c>
      <c r="F324" s="1">
        <f>VLOOKUP(A324,'ADM Data'!$A$2:$Y$344,22,FALSE)</f>
        <v>0</v>
      </c>
      <c r="G324" s="1">
        <f>VLOOKUP(A324,'ADM Data'!$A$2:$Y$344,23,FALSE)</f>
        <v>0</v>
      </c>
      <c r="H324" s="1">
        <f>VLOOKUP(A324,'ADM Data'!$A$2:$Y$344,24,FALSE)</f>
        <v>0</v>
      </c>
      <c r="I324" s="1">
        <f>VLOOKUP(A324,'ADM Data'!$A$2:$Y$344,25,FALSE)</f>
        <v>0</v>
      </c>
      <c r="J324" s="5">
        <f t="shared" ref="J324:J347" si="45">E324*$I$2*$G$1</f>
        <v>0</v>
      </c>
      <c r="K324" s="5">
        <f t="shared" ref="K324:K335" si="46">F324*$J$2*$G$1</f>
        <v>0</v>
      </c>
      <c r="L324" s="5">
        <f t="shared" ref="L324:L335" si="47">G324*$K$2*$G$1</f>
        <v>0</v>
      </c>
      <c r="M324" s="5">
        <f t="shared" ref="M324:M335" si="48">H324*$L$2*$G$1</f>
        <v>0</v>
      </c>
      <c r="N324" s="5">
        <f t="shared" ref="N324:N335" si="49">I324*$M$2*$G$1</f>
        <v>0</v>
      </c>
      <c r="O324" s="5">
        <f t="shared" ref="O324:O335" si="50">J324+K324+L324+M324+N324</f>
        <v>0</v>
      </c>
      <c r="P324" s="1">
        <f t="shared" ref="P324:P335" si="51">E324+F324+G324+H324+I324</f>
        <v>0</v>
      </c>
      <c r="Q324" s="5">
        <f t="shared" ref="Q324:Q335" si="52">P324*$O$2*$G$1</f>
        <v>0</v>
      </c>
      <c r="R324" s="5">
        <f t="shared" ref="R324:R335" si="53">O324+Q324</f>
        <v>0</v>
      </c>
    </row>
    <row r="325" spans="1:18" x14ac:dyDescent="0.25">
      <c r="A325" t="s">
        <v>726</v>
      </c>
      <c r="B325" t="s">
        <v>727</v>
      </c>
      <c r="C325" t="s">
        <v>93</v>
      </c>
      <c r="D325" s="12" t="s">
        <v>1088</v>
      </c>
      <c r="E325" s="1">
        <f>VLOOKUP(A325,'ADM Data'!$A$2:$Y$344,21,FALSE)</f>
        <v>0</v>
      </c>
      <c r="F325" s="1">
        <f>VLOOKUP(A325,'ADM Data'!$A$2:$Y$344,22,FALSE)</f>
        <v>0</v>
      </c>
      <c r="G325" s="1">
        <f>VLOOKUP(A325,'ADM Data'!$A$2:$Y$344,23,FALSE)</f>
        <v>0</v>
      </c>
      <c r="H325" s="1">
        <f>VLOOKUP(A325,'ADM Data'!$A$2:$Y$344,24,FALSE)</f>
        <v>0</v>
      </c>
      <c r="I325" s="1">
        <f>VLOOKUP(A325,'ADM Data'!$A$2:$Y$344,25,FALSE)</f>
        <v>0</v>
      </c>
      <c r="J325" s="5">
        <f t="shared" si="45"/>
        <v>0</v>
      </c>
      <c r="K325" s="5">
        <f t="shared" si="46"/>
        <v>0</v>
      </c>
      <c r="L325" s="5">
        <f t="shared" si="47"/>
        <v>0</v>
      </c>
      <c r="M325" s="5">
        <f t="shared" si="48"/>
        <v>0</v>
      </c>
      <c r="N325" s="5">
        <f t="shared" si="49"/>
        <v>0</v>
      </c>
      <c r="O325" s="5">
        <f t="shared" si="50"/>
        <v>0</v>
      </c>
      <c r="P325" s="1">
        <f t="shared" si="51"/>
        <v>0</v>
      </c>
      <c r="Q325" s="5">
        <f t="shared" si="52"/>
        <v>0</v>
      </c>
      <c r="R325" s="5">
        <f t="shared" si="53"/>
        <v>0</v>
      </c>
    </row>
    <row r="326" spans="1:18" x14ac:dyDescent="0.25">
      <c r="A326" t="s">
        <v>728</v>
      </c>
      <c r="B326" t="s">
        <v>2037</v>
      </c>
      <c r="C326" t="s">
        <v>72</v>
      </c>
      <c r="D326" s="12" t="s">
        <v>1088</v>
      </c>
      <c r="E326" s="1">
        <f>VLOOKUP(A326,'ADM Data'!$A$2:$Y$344,21,FALSE)</f>
        <v>0</v>
      </c>
      <c r="F326" s="1">
        <f>VLOOKUP(A326,'ADM Data'!$A$2:$Y$344,22,FALSE)</f>
        <v>0</v>
      </c>
      <c r="G326" s="1">
        <f>VLOOKUP(A326,'ADM Data'!$A$2:$Y$344,23,FALSE)</f>
        <v>0</v>
      </c>
      <c r="H326" s="1">
        <f>VLOOKUP(A326,'ADM Data'!$A$2:$Y$344,24,FALSE)</f>
        <v>0</v>
      </c>
      <c r="I326" s="1">
        <f>VLOOKUP(A326,'ADM Data'!$A$2:$Y$344,25,FALSE)</f>
        <v>0</v>
      </c>
      <c r="J326" s="5">
        <f t="shared" si="45"/>
        <v>0</v>
      </c>
      <c r="K326" s="5">
        <f t="shared" si="46"/>
        <v>0</v>
      </c>
      <c r="L326" s="5">
        <f t="shared" si="47"/>
        <v>0</v>
      </c>
      <c r="M326" s="5">
        <f t="shared" si="48"/>
        <v>0</v>
      </c>
      <c r="N326" s="5">
        <f t="shared" si="49"/>
        <v>0</v>
      </c>
      <c r="O326" s="5">
        <f t="shared" si="50"/>
        <v>0</v>
      </c>
      <c r="P326" s="1">
        <f t="shared" si="51"/>
        <v>0</v>
      </c>
      <c r="Q326" s="5">
        <f t="shared" si="52"/>
        <v>0</v>
      </c>
      <c r="R326" s="5">
        <f t="shared" si="53"/>
        <v>0</v>
      </c>
    </row>
    <row r="327" spans="1:18" x14ac:dyDescent="0.25">
      <c r="A327" t="s">
        <v>730</v>
      </c>
      <c r="B327" t="s">
        <v>2038</v>
      </c>
      <c r="C327" t="s">
        <v>193</v>
      </c>
      <c r="D327" s="12" t="s">
        <v>1088</v>
      </c>
      <c r="E327" s="1">
        <f>VLOOKUP(A327,'ADM Data'!$A$2:$Y$344,21,FALSE)</f>
        <v>0</v>
      </c>
      <c r="F327" s="1">
        <f>VLOOKUP(A327,'ADM Data'!$A$2:$Y$344,22,FALSE)</f>
        <v>0</v>
      </c>
      <c r="G327" s="1">
        <f>VLOOKUP(A327,'ADM Data'!$A$2:$Y$344,23,FALSE)</f>
        <v>0</v>
      </c>
      <c r="H327" s="1">
        <f>VLOOKUP(A327,'ADM Data'!$A$2:$Y$344,24,FALSE)</f>
        <v>0</v>
      </c>
      <c r="I327" s="1">
        <f>VLOOKUP(A327,'ADM Data'!$A$2:$Y$344,25,FALSE)</f>
        <v>0</v>
      </c>
      <c r="J327" s="5">
        <f t="shared" si="45"/>
        <v>0</v>
      </c>
      <c r="K327" s="5">
        <f t="shared" si="46"/>
        <v>0</v>
      </c>
      <c r="L327" s="5">
        <f t="shared" si="47"/>
        <v>0</v>
      </c>
      <c r="M327" s="5">
        <f t="shared" si="48"/>
        <v>0</v>
      </c>
      <c r="N327" s="5">
        <f t="shared" si="49"/>
        <v>0</v>
      </c>
      <c r="O327" s="5">
        <f t="shared" si="50"/>
        <v>0</v>
      </c>
      <c r="P327" s="1">
        <f t="shared" si="51"/>
        <v>0</v>
      </c>
      <c r="Q327" s="5">
        <f t="shared" si="52"/>
        <v>0</v>
      </c>
      <c r="R327" s="5">
        <f t="shared" si="53"/>
        <v>0</v>
      </c>
    </row>
    <row r="328" spans="1:18" x14ac:dyDescent="0.25">
      <c r="A328" t="s">
        <v>732</v>
      </c>
      <c r="B328" t="s">
        <v>2039</v>
      </c>
      <c r="C328" t="s">
        <v>68</v>
      </c>
      <c r="D328" s="12" t="s">
        <v>1088</v>
      </c>
      <c r="E328" s="1">
        <f>VLOOKUP(A328,'ADM Data'!$A$2:$Y$344,21,FALSE)</f>
        <v>0</v>
      </c>
      <c r="F328" s="1">
        <f>VLOOKUP(A328,'ADM Data'!$A$2:$Y$344,22,FALSE)</f>
        <v>0</v>
      </c>
      <c r="G328" s="1">
        <f>VLOOKUP(A328,'ADM Data'!$A$2:$Y$344,23,FALSE)</f>
        <v>0</v>
      </c>
      <c r="H328" s="1">
        <f>VLOOKUP(A328,'ADM Data'!$A$2:$Y$344,24,FALSE)</f>
        <v>0</v>
      </c>
      <c r="I328" s="1">
        <f>VLOOKUP(A328,'ADM Data'!$A$2:$Y$344,25,FALSE)</f>
        <v>0</v>
      </c>
      <c r="J328" s="5">
        <f t="shared" si="45"/>
        <v>0</v>
      </c>
      <c r="K328" s="5">
        <f t="shared" si="46"/>
        <v>0</v>
      </c>
      <c r="L328" s="5">
        <f t="shared" si="47"/>
        <v>0</v>
      </c>
      <c r="M328" s="5">
        <f t="shared" si="48"/>
        <v>0</v>
      </c>
      <c r="N328" s="5">
        <f t="shared" si="49"/>
        <v>0</v>
      </c>
      <c r="O328" s="5">
        <f t="shared" si="50"/>
        <v>0</v>
      </c>
      <c r="P328" s="1">
        <f t="shared" si="51"/>
        <v>0</v>
      </c>
      <c r="Q328" s="5">
        <f t="shared" si="52"/>
        <v>0</v>
      </c>
      <c r="R328" s="5">
        <f t="shared" si="53"/>
        <v>0</v>
      </c>
    </row>
    <row r="329" spans="1:18" x14ac:dyDescent="0.25">
      <c r="A329" t="s">
        <v>734</v>
      </c>
      <c r="B329" t="s">
        <v>735</v>
      </c>
      <c r="C329" t="s">
        <v>555</v>
      </c>
      <c r="D329" s="12" t="s">
        <v>1842</v>
      </c>
      <c r="E329" s="1">
        <f>VLOOKUP(A329,'ADM Data'!$A$2:$Y$344,21,FALSE)</f>
        <v>2.8218519999999998</v>
      </c>
      <c r="F329" s="1">
        <f>VLOOKUP(A329,'ADM Data'!$A$2:$Y$344,22,FALSE)</f>
        <v>0</v>
      </c>
      <c r="G329" s="1">
        <f>VLOOKUP(A329,'ADM Data'!$A$2:$Y$344,23,FALSE)</f>
        <v>0</v>
      </c>
      <c r="H329" s="1">
        <f>VLOOKUP(A329,'ADM Data'!$A$2:$Y$344,24,FALSE)</f>
        <v>0</v>
      </c>
      <c r="I329" s="1">
        <f>VLOOKUP(A329,'ADM Data'!$A$2:$Y$344,25,FALSE)</f>
        <v>0</v>
      </c>
      <c r="J329" s="5">
        <f t="shared" si="45"/>
        <v>17326.315928133521</v>
      </c>
      <c r="K329" s="5">
        <f t="shared" si="46"/>
        <v>0</v>
      </c>
      <c r="L329" s="5">
        <f t="shared" si="47"/>
        <v>0</v>
      </c>
      <c r="M329" s="5">
        <f t="shared" si="48"/>
        <v>0</v>
      </c>
      <c r="N329" s="5">
        <f t="shared" si="49"/>
        <v>0</v>
      </c>
      <c r="O329" s="5">
        <f t="shared" si="50"/>
        <v>17326.315928133521</v>
      </c>
      <c r="P329" s="1">
        <f t="shared" si="51"/>
        <v>2.8218519999999998</v>
      </c>
      <c r="Q329" s="5">
        <f t="shared" si="52"/>
        <v>817.64636964225599</v>
      </c>
      <c r="R329" s="5">
        <f t="shared" si="53"/>
        <v>18143.962297775775</v>
      </c>
    </row>
    <row r="330" spans="1:18" x14ac:dyDescent="0.25">
      <c r="A330" t="s">
        <v>736</v>
      </c>
      <c r="B330" t="s">
        <v>737</v>
      </c>
      <c r="C330" t="s">
        <v>80</v>
      </c>
      <c r="D330" s="12" t="s">
        <v>1088</v>
      </c>
      <c r="E330" s="1">
        <f>VLOOKUP(A330,'ADM Data'!$A$2:$Y$344,21,FALSE)</f>
        <v>0</v>
      </c>
      <c r="F330" s="1">
        <f>VLOOKUP(A330,'ADM Data'!$A$2:$Y$344,22,FALSE)</f>
        <v>0</v>
      </c>
      <c r="G330" s="1">
        <f>VLOOKUP(A330,'ADM Data'!$A$2:$Y$344,23,FALSE)</f>
        <v>7.5628650000000004</v>
      </c>
      <c r="H330" s="1">
        <f>VLOOKUP(A330,'ADM Data'!$A$2:$Y$344,24,FALSE)</f>
        <v>0</v>
      </c>
      <c r="I330" s="1">
        <f>VLOOKUP(A330,'ADM Data'!$A$2:$Y$344,25,FALSE)</f>
        <v>0</v>
      </c>
      <c r="J330" s="5">
        <f t="shared" si="45"/>
        <v>0</v>
      </c>
      <c r="K330" s="5">
        <f t="shared" si="46"/>
        <v>0</v>
      </c>
      <c r="L330" s="5">
        <f t="shared" si="47"/>
        <v>16055.210252950023</v>
      </c>
      <c r="M330" s="5">
        <f t="shared" si="48"/>
        <v>0</v>
      </c>
      <c r="N330" s="5">
        <f t="shared" si="49"/>
        <v>0</v>
      </c>
      <c r="O330" s="5">
        <f t="shared" si="50"/>
        <v>16055.210252950023</v>
      </c>
      <c r="P330" s="1">
        <f t="shared" si="51"/>
        <v>7.5628650000000004</v>
      </c>
      <c r="Q330" s="5">
        <f t="shared" si="52"/>
        <v>2191.3796724082204</v>
      </c>
      <c r="R330" s="5">
        <f t="shared" si="53"/>
        <v>18246.589925358243</v>
      </c>
    </row>
    <row r="331" spans="1:18" x14ac:dyDescent="0.25">
      <c r="A331" t="s">
        <v>738</v>
      </c>
      <c r="B331" t="s">
        <v>2040</v>
      </c>
      <c r="C331" t="s">
        <v>98</v>
      </c>
      <c r="D331" s="12" t="s">
        <v>1842</v>
      </c>
      <c r="E331" s="1">
        <f>VLOOKUP(A331,'ADM Data'!$A$2:$Y$344,21,FALSE)</f>
        <v>0</v>
      </c>
      <c r="F331" s="1">
        <f>VLOOKUP(A331,'ADM Data'!$A$2:$Y$344,22,FALSE)</f>
        <v>3.8827820000000002</v>
      </c>
      <c r="G331" s="1">
        <f>VLOOKUP(A331,'ADM Data'!$A$2:$Y$344,23,FALSE)</f>
        <v>583.93433300000004</v>
      </c>
      <c r="H331" s="1">
        <f>VLOOKUP(A331,'ADM Data'!$A$2:$Y$344,24,FALSE)</f>
        <v>0</v>
      </c>
      <c r="I331" s="1">
        <f>VLOOKUP(A331,'ADM Data'!$A$2:$Y$344,25,FALSE)</f>
        <v>0</v>
      </c>
      <c r="J331" s="5">
        <f t="shared" si="45"/>
        <v>0</v>
      </c>
      <c r="K331" s="5">
        <f t="shared" si="46"/>
        <v>22596.795733523024</v>
      </c>
      <c r="L331" s="5">
        <f t="shared" si="47"/>
        <v>1239634.5155217147</v>
      </c>
      <c r="M331" s="5">
        <f t="shared" si="48"/>
        <v>0</v>
      </c>
      <c r="N331" s="5">
        <f t="shared" si="49"/>
        <v>0</v>
      </c>
      <c r="O331" s="5">
        <f t="shared" si="50"/>
        <v>1262231.3112552378</v>
      </c>
      <c r="P331" s="1">
        <f t="shared" si="51"/>
        <v>587.81711500000006</v>
      </c>
      <c r="Q331" s="5">
        <f t="shared" si="52"/>
        <v>170323.08217912723</v>
      </c>
      <c r="R331" s="5">
        <f t="shared" si="53"/>
        <v>1432554.393434365</v>
      </c>
    </row>
    <row r="332" spans="1:18" x14ac:dyDescent="0.25">
      <c r="A332" t="s">
        <v>740</v>
      </c>
      <c r="B332" t="s">
        <v>2041</v>
      </c>
      <c r="C332" t="s">
        <v>80</v>
      </c>
      <c r="D332" s="12" t="s">
        <v>1088</v>
      </c>
      <c r="E332" s="1">
        <f>VLOOKUP(A332,'ADM Data'!$A$2:$Y$344,21,FALSE)</f>
        <v>0</v>
      </c>
      <c r="F332" s="1">
        <f>VLOOKUP(A332,'ADM Data'!$A$2:$Y$344,22,FALSE)</f>
        <v>0</v>
      </c>
      <c r="G332" s="1">
        <f>VLOOKUP(A332,'ADM Data'!$A$2:$Y$344,23,FALSE)</f>
        <v>0</v>
      </c>
      <c r="H332" s="1">
        <f>VLOOKUP(A332,'ADM Data'!$A$2:$Y$344,24,FALSE)</f>
        <v>0</v>
      </c>
      <c r="I332" s="1">
        <f>VLOOKUP(A332,'ADM Data'!$A$2:$Y$344,25,FALSE)</f>
        <v>0</v>
      </c>
      <c r="J332" s="5">
        <f t="shared" si="45"/>
        <v>0</v>
      </c>
      <c r="K332" s="5">
        <f t="shared" si="46"/>
        <v>0</v>
      </c>
      <c r="L332" s="5">
        <f t="shared" si="47"/>
        <v>0</v>
      </c>
      <c r="M332" s="5">
        <f t="shared" si="48"/>
        <v>0</v>
      </c>
      <c r="N332" s="5">
        <f t="shared" si="49"/>
        <v>0</v>
      </c>
      <c r="O332" s="5">
        <f t="shared" si="50"/>
        <v>0</v>
      </c>
      <c r="P332" s="1">
        <f t="shared" si="51"/>
        <v>0</v>
      </c>
      <c r="Q332" s="5">
        <f t="shared" si="52"/>
        <v>0</v>
      </c>
      <c r="R332" s="5">
        <f t="shared" si="53"/>
        <v>0</v>
      </c>
    </row>
    <row r="333" spans="1:18" x14ac:dyDescent="0.25">
      <c r="A333" t="s">
        <v>742</v>
      </c>
      <c r="B333" t="s">
        <v>2042</v>
      </c>
      <c r="C333" t="s">
        <v>80</v>
      </c>
      <c r="D333" s="12" t="s">
        <v>1088</v>
      </c>
      <c r="E333" s="1">
        <f>VLOOKUP(A333,'ADM Data'!$A$2:$Y$344,21,FALSE)</f>
        <v>0</v>
      </c>
      <c r="F333" s="1">
        <f>VLOOKUP(A333,'ADM Data'!$A$2:$Y$344,22,FALSE)</f>
        <v>0</v>
      </c>
      <c r="G333" s="1">
        <f>VLOOKUP(A333,'ADM Data'!$A$2:$Y$344,23,FALSE)</f>
        <v>0</v>
      </c>
      <c r="H333" s="1">
        <f>VLOOKUP(A333,'ADM Data'!$A$2:$Y$344,24,FALSE)</f>
        <v>0</v>
      </c>
      <c r="I333" s="1">
        <f>VLOOKUP(A333,'ADM Data'!$A$2:$Y$344,25,FALSE)</f>
        <v>0</v>
      </c>
      <c r="J333" s="5">
        <f t="shared" si="45"/>
        <v>0</v>
      </c>
      <c r="K333" s="5">
        <f t="shared" si="46"/>
        <v>0</v>
      </c>
      <c r="L333" s="5">
        <f t="shared" si="47"/>
        <v>0</v>
      </c>
      <c r="M333" s="5">
        <f t="shared" si="48"/>
        <v>0</v>
      </c>
      <c r="N333" s="5">
        <f t="shared" si="49"/>
        <v>0</v>
      </c>
      <c r="O333" s="5">
        <f t="shared" si="50"/>
        <v>0</v>
      </c>
      <c r="P333" s="1">
        <f t="shared" si="51"/>
        <v>0</v>
      </c>
      <c r="Q333" s="5">
        <f t="shared" si="52"/>
        <v>0</v>
      </c>
      <c r="R333" s="5">
        <f t="shared" si="53"/>
        <v>0</v>
      </c>
    </row>
    <row r="334" spans="1:18" x14ac:dyDescent="0.25">
      <c r="A334" t="s">
        <v>744</v>
      </c>
      <c r="B334" t="s">
        <v>2043</v>
      </c>
      <c r="C334" t="s">
        <v>72</v>
      </c>
      <c r="D334" s="12" t="s">
        <v>1088</v>
      </c>
      <c r="E334" s="1">
        <f>VLOOKUP(A334,'ADM Data'!$A$2:$Y$344,21,FALSE)</f>
        <v>0</v>
      </c>
      <c r="F334" s="1">
        <f>VLOOKUP(A334,'ADM Data'!$A$2:$Y$344,22,FALSE)</f>
        <v>0</v>
      </c>
      <c r="G334" s="1">
        <f>VLOOKUP(A334,'ADM Data'!$A$2:$Y$344,23,FALSE)</f>
        <v>0</v>
      </c>
      <c r="H334" s="1">
        <f>VLOOKUP(A334,'ADM Data'!$A$2:$Y$344,24,FALSE)</f>
        <v>0</v>
      </c>
      <c r="I334" s="1">
        <f>VLOOKUP(A334,'ADM Data'!$A$2:$Y$344,25,FALSE)</f>
        <v>0</v>
      </c>
      <c r="J334" s="5">
        <f t="shared" si="45"/>
        <v>0</v>
      </c>
      <c r="K334" s="5">
        <f t="shared" si="46"/>
        <v>0</v>
      </c>
      <c r="L334" s="5">
        <f t="shared" si="47"/>
        <v>0</v>
      </c>
      <c r="M334" s="5">
        <f t="shared" si="48"/>
        <v>0</v>
      </c>
      <c r="N334" s="5">
        <f t="shared" si="49"/>
        <v>0</v>
      </c>
      <c r="O334" s="5">
        <f t="shared" si="50"/>
        <v>0</v>
      </c>
      <c r="P334" s="1">
        <f t="shared" si="51"/>
        <v>0</v>
      </c>
      <c r="Q334" s="5">
        <f t="shared" si="52"/>
        <v>0</v>
      </c>
      <c r="R334" s="5">
        <f t="shared" si="53"/>
        <v>0</v>
      </c>
    </row>
    <row r="335" spans="1:18" x14ac:dyDescent="0.25">
      <c r="A335" t="s">
        <v>746</v>
      </c>
      <c r="B335" t="s">
        <v>747</v>
      </c>
      <c r="C335" t="s">
        <v>75</v>
      </c>
      <c r="D335" s="12" t="s">
        <v>1088</v>
      </c>
      <c r="E335" s="1">
        <f>VLOOKUP(A335,'ADM Data'!$A$2:$Y$344,21,FALSE)</f>
        <v>0</v>
      </c>
      <c r="F335" s="1">
        <f>VLOOKUP(A335,'ADM Data'!$A$2:$Y$344,22,FALSE)</f>
        <v>0</v>
      </c>
      <c r="G335" s="1">
        <f>VLOOKUP(A335,'ADM Data'!$A$2:$Y$344,23,FALSE)</f>
        <v>0</v>
      </c>
      <c r="H335" s="1">
        <f>VLOOKUP(A335,'ADM Data'!$A$2:$Y$344,24,FALSE)</f>
        <v>0</v>
      </c>
      <c r="I335" s="1">
        <f>VLOOKUP(A335,'ADM Data'!$A$2:$Y$344,25,FALSE)</f>
        <v>0</v>
      </c>
      <c r="J335" s="5">
        <f t="shared" si="45"/>
        <v>0</v>
      </c>
      <c r="K335" s="5">
        <f t="shared" si="46"/>
        <v>0</v>
      </c>
      <c r="L335" s="5">
        <f t="shared" si="47"/>
        <v>0</v>
      </c>
      <c r="M335" s="5">
        <f t="shared" si="48"/>
        <v>0</v>
      </c>
      <c r="N335" s="5">
        <f t="shared" si="49"/>
        <v>0</v>
      </c>
      <c r="O335" s="5">
        <f t="shared" si="50"/>
        <v>0</v>
      </c>
      <c r="P335" s="1">
        <f t="shared" si="51"/>
        <v>0</v>
      </c>
      <c r="Q335" s="5">
        <f t="shared" si="52"/>
        <v>0</v>
      </c>
      <c r="R335" s="5">
        <f t="shared" si="53"/>
        <v>0</v>
      </c>
    </row>
    <row r="336" spans="1:18" x14ac:dyDescent="0.25">
      <c r="A336" s="118" t="s">
        <v>748</v>
      </c>
      <c r="B336" t="s">
        <v>2044</v>
      </c>
      <c r="C336" t="s">
        <v>93</v>
      </c>
      <c r="D336" s="12" t="s">
        <v>1088</v>
      </c>
      <c r="E336" s="1">
        <f>VLOOKUP(A336,'ADM Data'!$A$2:$Y$344,21,FALSE)</f>
        <v>0</v>
      </c>
      <c r="F336" s="1">
        <f>VLOOKUP(A336,'ADM Data'!$A$2:$Y$344,22,FALSE)</f>
        <v>0</v>
      </c>
      <c r="G336" s="1">
        <f>VLOOKUP(A336,'ADM Data'!$A$2:$Y$344,23,FALSE)</f>
        <v>0</v>
      </c>
      <c r="H336" s="1">
        <f>VLOOKUP(A336,'ADM Data'!$A$2:$Y$344,24,FALSE)</f>
        <v>0</v>
      </c>
      <c r="I336" s="1">
        <f>VLOOKUP(A336,'ADM Data'!$A$2:$Y$344,25,FALSE)</f>
        <v>0</v>
      </c>
      <c r="J336" s="5">
        <f t="shared" si="45"/>
        <v>0</v>
      </c>
      <c r="K336" s="5">
        <f t="shared" ref="K336:K347" si="54">F336*$J$2*$G$1</f>
        <v>0</v>
      </c>
      <c r="L336" s="5">
        <f t="shared" ref="L336:L347" si="55">G336*$K$2*$G$1</f>
        <v>0</v>
      </c>
      <c r="M336" s="5">
        <f t="shared" ref="M336:M347" si="56">H336*$L$2*$G$1</f>
        <v>0</v>
      </c>
      <c r="N336" s="5">
        <f t="shared" ref="N336:N347" si="57">I336*$M$2*$G$1</f>
        <v>0</v>
      </c>
      <c r="O336" s="5">
        <f t="shared" ref="O336:O347" si="58">J336+K336+L336+M336+N336</f>
        <v>0</v>
      </c>
      <c r="P336" s="1">
        <f t="shared" ref="P336:P347" si="59">E336+F336+G336+H336+I336</f>
        <v>0</v>
      </c>
      <c r="Q336" s="5">
        <f t="shared" ref="Q336:Q347" si="60">P336*$O$2*$G$1</f>
        <v>0</v>
      </c>
      <c r="R336" s="5">
        <f t="shared" ref="R336:R347" si="61">O336+Q336</f>
        <v>0</v>
      </c>
    </row>
    <row r="337" spans="1:18" x14ac:dyDescent="0.25">
      <c r="A337" t="s">
        <v>750</v>
      </c>
      <c r="B337" t="s">
        <v>2045</v>
      </c>
      <c r="C337" t="s">
        <v>752</v>
      </c>
      <c r="D337" s="12" t="s">
        <v>1088</v>
      </c>
      <c r="E337" s="1">
        <f>VLOOKUP(A337,'ADM Data'!$A$2:$Y$344,21,FALSE)</f>
        <v>0</v>
      </c>
      <c r="F337" s="1">
        <f>VLOOKUP(A337,'ADM Data'!$A$2:$Y$344,22,FALSE)</f>
        <v>0</v>
      </c>
      <c r="G337" s="1">
        <f>VLOOKUP(A337,'ADM Data'!$A$2:$Y$344,23,FALSE)</f>
        <v>0</v>
      </c>
      <c r="H337" s="1">
        <f>VLOOKUP(A337,'ADM Data'!$A$2:$Y$344,24,FALSE)</f>
        <v>0</v>
      </c>
      <c r="I337" s="1">
        <f>VLOOKUP(A337,'ADM Data'!$A$2:$Y$344,25,FALSE)</f>
        <v>0</v>
      </c>
      <c r="J337" s="5">
        <f t="shared" si="45"/>
        <v>0</v>
      </c>
      <c r="K337" s="5">
        <f t="shared" si="54"/>
        <v>0</v>
      </c>
      <c r="L337" s="5">
        <f t="shared" si="55"/>
        <v>0</v>
      </c>
      <c r="M337" s="5">
        <f t="shared" si="56"/>
        <v>0</v>
      </c>
      <c r="N337" s="5">
        <f t="shared" si="57"/>
        <v>0</v>
      </c>
      <c r="O337" s="5">
        <f t="shared" si="58"/>
        <v>0</v>
      </c>
      <c r="P337" s="1">
        <f t="shared" si="59"/>
        <v>0</v>
      </c>
      <c r="Q337" s="5">
        <f t="shared" si="60"/>
        <v>0</v>
      </c>
      <c r="R337" s="5">
        <f t="shared" si="61"/>
        <v>0</v>
      </c>
    </row>
    <row r="338" spans="1:18" x14ac:dyDescent="0.25">
      <c r="A338" t="s">
        <v>753</v>
      </c>
      <c r="B338" t="s">
        <v>2046</v>
      </c>
      <c r="C338" t="s">
        <v>98</v>
      </c>
      <c r="D338" s="12" t="s">
        <v>1088</v>
      </c>
      <c r="E338" s="1">
        <f>VLOOKUP(A338,'ADM Data'!$A$2:$Y$344,21,FALSE)</f>
        <v>0</v>
      </c>
      <c r="F338" s="1">
        <f>VLOOKUP(A338,'ADM Data'!$A$2:$Y$344,22,FALSE)</f>
        <v>0</v>
      </c>
      <c r="G338" s="1">
        <f>VLOOKUP(A338,'ADM Data'!$A$2:$Y$344,23,FALSE)</f>
        <v>0</v>
      </c>
      <c r="H338" s="1">
        <f>VLOOKUP(A338,'ADM Data'!$A$2:$Y$344,24,FALSE)</f>
        <v>0</v>
      </c>
      <c r="I338" s="1">
        <f>VLOOKUP(A338,'ADM Data'!$A$2:$Y$344,25,FALSE)</f>
        <v>0</v>
      </c>
      <c r="J338" s="5">
        <f t="shared" si="45"/>
        <v>0</v>
      </c>
      <c r="K338" s="5">
        <f t="shared" si="54"/>
        <v>0</v>
      </c>
      <c r="L338" s="5">
        <f t="shared" si="55"/>
        <v>0</v>
      </c>
      <c r="M338" s="5">
        <f t="shared" si="56"/>
        <v>0</v>
      </c>
      <c r="N338" s="5">
        <f t="shared" si="57"/>
        <v>0</v>
      </c>
      <c r="O338" s="5">
        <f t="shared" si="58"/>
        <v>0</v>
      </c>
      <c r="P338" s="1">
        <f t="shared" si="59"/>
        <v>0</v>
      </c>
      <c r="Q338" s="5">
        <f t="shared" si="60"/>
        <v>0</v>
      </c>
      <c r="R338" s="5">
        <f t="shared" si="61"/>
        <v>0</v>
      </c>
    </row>
    <row r="339" spans="1:18" x14ac:dyDescent="0.25">
      <c r="A339" t="s">
        <v>755</v>
      </c>
      <c r="B339" t="s">
        <v>756</v>
      </c>
      <c r="C339" t="s">
        <v>757</v>
      </c>
      <c r="D339" s="12" t="s">
        <v>1088</v>
      </c>
      <c r="E339" s="1">
        <f>VLOOKUP(A339,'ADM Data'!$A$2:$Y$344,21,FALSE)</f>
        <v>15.624997</v>
      </c>
      <c r="F339" s="1">
        <f>VLOOKUP(A339,'ADM Data'!$A$2:$Y$344,22,FALSE)</f>
        <v>0</v>
      </c>
      <c r="G339" s="1">
        <f>VLOOKUP(A339,'ADM Data'!$A$2:$Y$344,23,FALSE)</f>
        <v>0</v>
      </c>
      <c r="H339" s="1">
        <f>VLOOKUP(A339,'ADM Data'!$A$2:$Y$344,24,FALSE)</f>
        <v>0</v>
      </c>
      <c r="I339" s="1">
        <f>VLOOKUP(A339,'ADM Data'!$A$2:$Y$344,25,FALSE)</f>
        <v>0</v>
      </c>
      <c r="J339" s="5">
        <f t="shared" si="45"/>
        <v>95938.282517346233</v>
      </c>
      <c r="K339" s="5">
        <f t="shared" si="54"/>
        <v>0</v>
      </c>
      <c r="L339" s="5">
        <f t="shared" si="55"/>
        <v>0</v>
      </c>
      <c r="M339" s="5">
        <f t="shared" si="56"/>
        <v>0</v>
      </c>
      <c r="N339" s="5">
        <f t="shared" si="57"/>
        <v>0</v>
      </c>
      <c r="O339" s="5">
        <f t="shared" si="58"/>
        <v>95938.282517346233</v>
      </c>
      <c r="P339" s="1">
        <f t="shared" si="59"/>
        <v>15.624997</v>
      </c>
      <c r="Q339" s="5">
        <f t="shared" si="60"/>
        <v>4527.4245682343162</v>
      </c>
      <c r="R339" s="5">
        <f t="shared" si="61"/>
        <v>100465.70708558055</v>
      </c>
    </row>
    <row r="340" spans="1:18" x14ac:dyDescent="0.25">
      <c r="A340" t="s">
        <v>758</v>
      </c>
      <c r="B340" t="s">
        <v>2047</v>
      </c>
      <c r="C340" t="s">
        <v>108</v>
      </c>
      <c r="D340" s="12" t="s">
        <v>1842</v>
      </c>
      <c r="E340" s="1">
        <f>VLOOKUP(A340,'ADM Data'!$A$2:$Y$344,21,FALSE)</f>
        <v>0</v>
      </c>
      <c r="F340" s="1">
        <f>VLOOKUP(A340,'ADM Data'!$A$2:$Y$344,22,FALSE)</f>
        <v>0</v>
      </c>
      <c r="G340" s="1">
        <f>VLOOKUP(A340,'ADM Data'!$A$2:$Y$344,23,FALSE)</f>
        <v>0</v>
      </c>
      <c r="H340" s="1">
        <f>VLOOKUP(A340,'ADM Data'!$A$2:$Y$344,24,FALSE)</f>
        <v>0</v>
      </c>
      <c r="I340" s="1">
        <f>VLOOKUP(A340,'ADM Data'!$A$2:$Y$344,25,FALSE)</f>
        <v>0</v>
      </c>
      <c r="J340" s="5">
        <f t="shared" si="45"/>
        <v>0</v>
      </c>
      <c r="K340" s="5">
        <f t="shared" si="54"/>
        <v>0</v>
      </c>
      <c r="L340" s="5">
        <f t="shared" si="55"/>
        <v>0</v>
      </c>
      <c r="M340" s="5">
        <f t="shared" si="56"/>
        <v>0</v>
      </c>
      <c r="N340" s="5">
        <f t="shared" si="57"/>
        <v>0</v>
      </c>
      <c r="O340" s="5">
        <f t="shared" si="58"/>
        <v>0</v>
      </c>
      <c r="P340" s="1">
        <f t="shared" si="59"/>
        <v>0</v>
      </c>
      <c r="Q340" s="5">
        <f t="shared" si="60"/>
        <v>0</v>
      </c>
      <c r="R340" s="5">
        <f t="shared" si="61"/>
        <v>0</v>
      </c>
    </row>
    <row r="341" spans="1:18" x14ac:dyDescent="0.25">
      <c r="A341" t="s">
        <v>760</v>
      </c>
      <c r="B341" t="s">
        <v>761</v>
      </c>
      <c r="C341" t="s">
        <v>230</v>
      </c>
      <c r="D341" s="12" t="s">
        <v>1842</v>
      </c>
      <c r="E341" s="1">
        <f>VLOOKUP(A341,'ADM Data'!$A$2:$Y$344,21,FALSE)</f>
        <v>79.578052</v>
      </c>
      <c r="F341" s="1">
        <f>VLOOKUP(A341,'ADM Data'!$A$2:$Y$344,22,FALSE)</f>
        <v>0</v>
      </c>
      <c r="G341" s="1">
        <f>VLOOKUP(A341,'ADM Data'!$A$2:$Y$344,23,FALSE)</f>
        <v>93.771950000000004</v>
      </c>
      <c r="H341" s="1">
        <f>VLOOKUP(A341,'ADM Data'!$A$2:$Y$344,24,FALSE)</f>
        <v>0</v>
      </c>
      <c r="I341" s="1">
        <f>VLOOKUP(A341,'ADM Data'!$A$2:$Y$344,25,FALSE)</f>
        <v>0</v>
      </c>
      <c r="J341" s="5">
        <f t="shared" si="45"/>
        <v>488613.31845094555</v>
      </c>
      <c r="K341" s="5">
        <f t="shared" si="54"/>
        <v>0</v>
      </c>
      <c r="L341" s="5">
        <f t="shared" si="55"/>
        <v>199068.52404202861</v>
      </c>
      <c r="M341" s="5">
        <f t="shared" si="56"/>
        <v>0</v>
      </c>
      <c r="N341" s="5">
        <f t="shared" si="57"/>
        <v>0</v>
      </c>
      <c r="O341" s="5">
        <f t="shared" si="58"/>
        <v>687681.84249297413</v>
      </c>
      <c r="P341" s="1">
        <f t="shared" si="59"/>
        <v>173.35000200000002</v>
      </c>
      <c r="Q341" s="5">
        <f t="shared" si="60"/>
        <v>50229.069353310464</v>
      </c>
      <c r="R341" s="5">
        <f t="shared" si="61"/>
        <v>737910.91184628464</v>
      </c>
    </row>
    <row r="342" spans="1:18" x14ac:dyDescent="0.25">
      <c r="A342" t="s">
        <v>762</v>
      </c>
      <c r="B342" t="s">
        <v>763</v>
      </c>
      <c r="C342" t="s">
        <v>324</v>
      </c>
      <c r="D342" s="12" t="s">
        <v>1842</v>
      </c>
      <c r="E342" s="1">
        <f>VLOOKUP(A342,'ADM Data'!$A$2:$Y$344,21,FALSE)</f>
        <v>0</v>
      </c>
      <c r="F342" s="1">
        <f>VLOOKUP(A342,'ADM Data'!$A$2:$Y$344,22,FALSE)</f>
        <v>0</v>
      </c>
      <c r="G342" s="1">
        <f>VLOOKUP(A342,'ADM Data'!$A$2:$Y$344,23,FALSE)</f>
        <v>0</v>
      </c>
      <c r="H342" s="1">
        <f>VLOOKUP(A342,'ADM Data'!$A$2:$Y$344,24,FALSE)</f>
        <v>0</v>
      </c>
      <c r="I342" s="1">
        <f>VLOOKUP(A342,'ADM Data'!$A$2:$Y$344,25,FALSE)</f>
        <v>0</v>
      </c>
      <c r="J342" s="5">
        <f t="shared" si="45"/>
        <v>0</v>
      </c>
      <c r="K342" s="5">
        <f t="shared" si="54"/>
        <v>0</v>
      </c>
      <c r="L342" s="5">
        <f t="shared" si="55"/>
        <v>0</v>
      </c>
      <c r="M342" s="5">
        <f t="shared" si="56"/>
        <v>0</v>
      </c>
      <c r="N342" s="5">
        <f t="shared" si="57"/>
        <v>0</v>
      </c>
      <c r="O342" s="5">
        <f t="shared" si="58"/>
        <v>0</v>
      </c>
      <c r="P342" s="1">
        <f t="shared" si="59"/>
        <v>0</v>
      </c>
      <c r="Q342" s="5">
        <f t="shared" si="60"/>
        <v>0</v>
      </c>
      <c r="R342" s="5">
        <f t="shared" si="61"/>
        <v>0</v>
      </c>
    </row>
    <row r="343" spans="1:18" x14ac:dyDescent="0.25">
      <c r="A343" t="s">
        <v>764</v>
      </c>
      <c r="B343" t="s">
        <v>2048</v>
      </c>
      <c r="C343" t="s">
        <v>68</v>
      </c>
      <c r="D343" s="12" t="s">
        <v>1088</v>
      </c>
      <c r="E343" s="1">
        <f>VLOOKUP(A343,'ADM Data'!$A$2:$Y$344,21,FALSE)</f>
        <v>13.485215999999999</v>
      </c>
      <c r="F343" s="1">
        <f>VLOOKUP(A343,'ADM Data'!$A$2:$Y$344,22,FALSE)</f>
        <v>0</v>
      </c>
      <c r="G343" s="1">
        <f>VLOOKUP(A343,'ADM Data'!$A$2:$Y$344,23,FALSE)</f>
        <v>222.70352600000001</v>
      </c>
      <c r="H343" s="1">
        <f>VLOOKUP(A343,'ADM Data'!$A$2:$Y$344,24,FALSE)</f>
        <v>0</v>
      </c>
      <c r="I343" s="1">
        <f>VLOOKUP(A343,'ADM Data'!$A$2:$Y$344,25,FALSE)</f>
        <v>0</v>
      </c>
      <c r="J343" s="5">
        <f t="shared" si="45"/>
        <v>82799.917492172157</v>
      </c>
      <c r="K343" s="5">
        <f t="shared" si="54"/>
        <v>0</v>
      </c>
      <c r="L343" s="5">
        <f t="shared" si="55"/>
        <v>472777.43738693232</v>
      </c>
      <c r="M343" s="5">
        <f t="shared" si="56"/>
        <v>0</v>
      </c>
      <c r="N343" s="5">
        <f t="shared" si="57"/>
        <v>0</v>
      </c>
      <c r="O343" s="5">
        <f t="shared" si="58"/>
        <v>555577.35487910453</v>
      </c>
      <c r="P343" s="1">
        <f t="shared" si="59"/>
        <v>236.18874200000002</v>
      </c>
      <c r="Q343" s="5">
        <f t="shared" si="60"/>
        <v>68436.922789243181</v>
      </c>
      <c r="R343" s="5">
        <f t="shared" si="61"/>
        <v>624014.2776683477</v>
      </c>
    </row>
    <row r="344" spans="1:18" x14ac:dyDescent="0.25">
      <c r="A344" t="s">
        <v>766</v>
      </c>
      <c r="B344" t="s">
        <v>767</v>
      </c>
      <c r="C344" t="s">
        <v>278</v>
      </c>
      <c r="D344" s="12" t="s">
        <v>1088</v>
      </c>
      <c r="E344" s="1">
        <f>VLOOKUP(A344,'ADM Data'!$A$2:$Y$344,21,FALSE)</f>
        <v>0</v>
      </c>
      <c r="F344" s="1">
        <f>VLOOKUP(A344,'ADM Data'!$A$2:$Y$344,22,FALSE)</f>
        <v>0</v>
      </c>
      <c r="G344" s="1">
        <f>VLOOKUP(A344,'ADM Data'!$A$2:$Y$344,23,FALSE)</f>
        <v>0</v>
      </c>
      <c r="H344" s="1">
        <f>VLOOKUP(A344,'ADM Data'!$A$2:$Y$344,24,FALSE)</f>
        <v>0</v>
      </c>
      <c r="I344" s="1">
        <f>VLOOKUP(A344,'ADM Data'!$A$2:$Y$344,25,FALSE)</f>
        <v>0</v>
      </c>
      <c r="J344" s="5">
        <f t="shared" si="45"/>
        <v>0</v>
      </c>
      <c r="K344" s="5">
        <f t="shared" si="54"/>
        <v>0</v>
      </c>
      <c r="L344" s="5">
        <f t="shared" si="55"/>
        <v>0</v>
      </c>
      <c r="M344" s="5">
        <f t="shared" si="56"/>
        <v>0</v>
      </c>
      <c r="N344" s="5">
        <f t="shared" si="57"/>
        <v>0</v>
      </c>
      <c r="O344" s="5">
        <f t="shared" si="58"/>
        <v>0</v>
      </c>
      <c r="P344" s="1">
        <f t="shared" si="59"/>
        <v>0</v>
      </c>
      <c r="Q344" s="5">
        <f t="shared" si="60"/>
        <v>0</v>
      </c>
      <c r="R344" s="5">
        <f t="shared" si="61"/>
        <v>0</v>
      </c>
    </row>
    <row r="345" spans="1:18" x14ac:dyDescent="0.25">
      <c r="A345" t="s">
        <v>768</v>
      </c>
      <c r="B345" t="s">
        <v>2049</v>
      </c>
      <c r="C345" t="s">
        <v>90</v>
      </c>
      <c r="D345" s="12" t="s">
        <v>1088</v>
      </c>
      <c r="E345" s="1">
        <f>VLOOKUP(A345,'ADM Data'!$A$2:$Y$344,21,FALSE)</f>
        <v>0</v>
      </c>
      <c r="F345" s="1">
        <f>VLOOKUP(A345,'ADM Data'!$A$2:$Y$344,22,FALSE)</f>
        <v>0</v>
      </c>
      <c r="G345" s="1">
        <f>VLOOKUP(A345,'ADM Data'!$A$2:$Y$344,23,FALSE)</f>
        <v>60.147475</v>
      </c>
      <c r="H345" s="1">
        <f>VLOOKUP(A345,'ADM Data'!$A$2:$Y$344,24,FALSE)</f>
        <v>0</v>
      </c>
      <c r="I345" s="1">
        <f>VLOOKUP(A345,'ADM Data'!$A$2:$Y$344,25,FALSE)</f>
        <v>0</v>
      </c>
      <c r="J345" s="5">
        <f t="shared" si="45"/>
        <v>0</v>
      </c>
      <c r="K345" s="5">
        <f t="shared" si="54"/>
        <v>0</v>
      </c>
      <c r="L345" s="5">
        <f t="shared" si="55"/>
        <v>127687.10763831632</v>
      </c>
      <c r="M345" s="5">
        <f t="shared" si="56"/>
        <v>0</v>
      </c>
      <c r="N345" s="5">
        <f t="shared" si="57"/>
        <v>0</v>
      </c>
      <c r="O345" s="5">
        <f t="shared" si="58"/>
        <v>127687.10763831632</v>
      </c>
      <c r="P345" s="1">
        <f t="shared" si="59"/>
        <v>60.147475</v>
      </c>
      <c r="Q345" s="5">
        <f t="shared" si="60"/>
        <v>17428.045332249301</v>
      </c>
      <c r="R345" s="5">
        <f t="shared" si="61"/>
        <v>145115.15297056563</v>
      </c>
    </row>
    <row r="346" spans="1:18" x14ac:dyDescent="0.25">
      <c r="A346" t="s">
        <v>770</v>
      </c>
      <c r="B346" t="s">
        <v>2050</v>
      </c>
      <c r="C346" t="s">
        <v>80</v>
      </c>
      <c r="D346" s="12" t="s">
        <v>1088</v>
      </c>
      <c r="E346" s="1">
        <f>VLOOKUP(A346,'ADM Data'!$A$2:$Y$344,21,FALSE)</f>
        <v>0</v>
      </c>
      <c r="F346" s="1">
        <f>VLOOKUP(A346,'ADM Data'!$A$2:$Y$344,22,FALSE)</f>
        <v>0</v>
      </c>
      <c r="G346" s="1">
        <f>VLOOKUP(A346,'ADM Data'!$A$2:$Y$344,23,FALSE)</f>
        <v>142.32199199999999</v>
      </c>
      <c r="H346" s="1">
        <f>VLOOKUP(A346,'ADM Data'!$A$2:$Y$344,24,FALSE)</f>
        <v>0</v>
      </c>
      <c r="I346" s="1">
        <f>VLOOKUP(A346,'ADM Data'!$A$2:$Y$344,25,FALSE)</f>
        <v>0</v>
      </c>
      <c r="J346" s="5">
        <f t="shared" si="45"/>
        <v>0</v>
      </c>
      <c r="K346" s="5">
        <f t="shared" si="54"/>
        <v>0</v>
      </c>
      <c r="L346" s="5">
        <f t="shared" si="55"/>
        <v>302135.43480925163</v>
      </c>
      <c r="M346" s="5">
        <f t="shared" si="56"/>
        <v>0</v>
      </c>
      <c r="N346" s="5">
        <f t="shared" si="57"/>
        <v>0</v>
      </c>
      <c r="O346" s="5">
        <f t="shared" si="58"/>
        <v>302135.43480925163</v>
      </c>
      <c r="P346" s="1">
        <f t="shared" si="59"/>
        <v>142.32199199999999</v>
      </c>
      <c r="Q346" s="5">
        <f t="shared" si="60"/>
        <v>41238.54124137418</v>
      </c>
      <c r="R346" s="5">
        <f t="shared" si="61"/>
        <v>343373.97605062579</v>
      </c>
    </row>
    <row r="347" spans="1:18" x14ac:dyDescent="0.25">
      <c r="A347" t="s">
        <v>772</v>
      </c>
      <c r="B347" t="s">
        <v>773</v>
      </c>
      <c r="C347" t="s">
        <v>80</v>
      </c>
      <c r="D347" s="12" t="s">
        <v>1088</v>
      </c>
      <c r="E347" s="1">
        <f>VLOOKUP(A347,'ADM Data'!$A$2:$Y$344,21,FALSE)</f>
        <v>112.147704</v>
      </c>
      <c r="F347" s="1">
        <f>VLOOKUP(A347,'ADM Data'!$A$2:$Y$344,22,FALSE)</f>
        <v>0</v>
      </c>
      <c r="G347" s="1">
        <f>VLOOKUP(A347,'ADM Data'!$A$2:$Y$344,23,FALSE)</f>
        <v>24.578803000000001</v>
      </c>
      <c r="H347" s="1">
        <f>VLOOKUP(A347,'ADM Data'!$A$2:$Y$344,24,FALSE)</f>
        <v>0</v>
      </c>
      <c r="I347" s="1">
        <f>VLOOKUP(A347,'ADM Data'!$A$2:$Y$344,25,FALSE)</f>
        <v>0</v>
      </c>
      <c r="J347" s="5">
        <f t="shared" si="45"/>
        <v>688592.65125130711</v>
      </c>
      <c r="K347" s="5">
        <f t="shared" si="54"/>
        <v>0</v>
      </c>
      <c r="L347" s="5">
        <f t="shared" si="55"/>
        <v>52178.354357884047</v>
      </c>
      <c r="M347" s="5">
        <f t="shared" si="56"/>
        <v>0</v>
      </c>
      <c r="N347" s="5">
        <f t="shared" si="57"/>
        <v>0</v>
      </c>
      <c r="O347" s="5">
        <f t="shared" si="58"/>
        <v>740771.00560919114</v>
      </c>
      <c r="P347" s="1">
        <f t="shared" si="59"/>
        <v>136.726507</v>
      </c>
      <c r="Q347" s="5">
        <f t="shared" si="60"/>
        <v>39617.220209428597</v>
      </c>
      <c r="R347" s="5">
        <f t="shared" si="61"/>
        <v>780388.22581861971</v>
      </c>
    </row>
    <row r="348" spans="1:18" x14ac:dyDescent="0.25">
      <c r="A348" s="118" t="s">
        <v>1840</v>
      </c>
      <c r="B348" t="s">
        <v>811</v>
      </c>
      <c r="C348" t="s">
        <v>2061</v>
      </c>
      <c r="E348" s="1">
        <f>SUM(E5:E347)</f>
        <v>5013.0511809999989</v>
      </c>
      <c r="F348" s="1">
        <f t="shared" ref="F348:R348" si="62">SUM(F5:F347)</f>
        <v>406.59896900000001</v>
      </c>
      <c r="G348" s="1">
        <f t="shared" si="62"/>
        <v>6668.7975240000005</v>
      </c>
      <c r="H348" s="1">
        <f t="shared" si="62"/>
        <v>227.31215200000003</v>
      </c>
      <c r="I348" s="1">
        <f t="shared" si="62"/>
        <v>84.775619000000006</v>
      </c>
      <c r="J348" s="1">
        <f t="shared" si="62"/>
        <v>30780391.220343549</v>
      </c>
      <c r="K348" s="1">
        <f t="shared" si="62"/>
        <v>2366301.7516703387</v>
      </c>
      <c r="L348" s="1">
        <f t="shared" si="62"/>
        <v>14157193.918200647</v>
      </c>
      <c r="M348" s="1">
        <f t="shared" si="62"/>
        <v>409975.301043446</v>
      </c>
      <c r="N348" s="1">
        <f t="shared" si="62"/>
        <v>131176.05692221847</v>
      </c>
      <c r="O348" s="1">
        <f t="shared" si="62"/>
        <v>47845038.248180196</v>
      </c>
      <c r="P348" s="1">
        <f t="shared" si="62"/>
        <v>12400.535444999998</v>
      </c>
      <c r="Q348" s="1">
        <f t="shared" si="62"/>
        <v>3593119.9751880569</v>
      </c>
      <c r="R348" s="1">
        <f t="shared" si="62"/>
        <v>51438158.223368242</v>
      </c>
    </row>
  </sheetData>
  <autoFilter ref="A4:R335" xr:uid="{CF5C21B7-3BE3-4759-8224-40C9DB9F533A}">
    <sortState xmlns:xlrd2="http://schemas.microsoft.com/office/spreadsheetml/2017/richdata2" ref="A5:R335">
      <sortCondition ref="B4:B335"/>
    </sortState>
  </autoFilter>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BFA49-9CA1-417B-935B-44F2D76D5C4B}">
  <dimension ref="A1:P348"/>
  <sheetViews>
    <sheetView workbookViewId="0">
      <pane xSplit="3" ySplit="4" topLeftCell="D257" activePane="bottomRight" state="frozen"/>
      <selection pane="topRight" activeCell="D1" sqref="D1"/>
      <selection pane="bottomLeft" activeCell="A3" sqref="A3"/>
      <selection pane="bottomRight" activeCell="A264" sqref="A264:XFD264"/>
    </sheetView>
  </sheetViews>
  <sheetFormatPr defaultRowHeight="15" x14ac:dyDescent="0.25"/>
  <cols>
    <col min="1" max="1" width="7.5703125" bestFit="1" customWidth="1"/>
    <col min="2" max="2" width="46" bestFit="1" customWidth="1"/>
    <col min="3" max="3" width="13.140625" bestFit="1" customWidth="1"/>
    <col min="4" max="4" width="13.140625" style="12" customWidth="1"/>
    <col min="5" max="5" width="12.140625" customWidth="1"/>
    <col min="6" max="7" width="12.140625" bestFit="1" customWidth="1"/>
    <col min="9" max="9" width="14.140625" customWidth="1"/>
    <col min="10" max="10" width="11.7109375" bestFit="1" customWidth="1"/>
    <col min="11" max="11" width="10.140625" bestFit="1" customWidth="1"/>
    <col min="12" max="15" width="11.7109375" bestFit="1" customWidth="1"/>
    <col min="16" max="16" width="10.140625" bestFit="1" customWidth="1"/>
  </cols>
  <sheetData>
    <row r="1" spans="1:16" x14ac:dyDescent="0.25">
      <c r="E1" t="s">
        <v>892</v>
      </c>
      <c r="F1" t="s">
        <v>893</v>
      </c>
      <c r="G1" t="s">
        <v>894</v>
      </c>
      <c r="I1" s="11" t="s">
        <v>864</v>
      </c>
      <c r="J1" s="11"/>
      <c r="K1" s="11"/>
      <c r="L1" s="103">
        <f>'B.spe ed'!J1</f>
        <v>8241.61</v>
      </c>
    </row>
    <row r="2" spans="1:16" x14ac:dyDescent="0.25">
      <c r="E2">
        <v>0.2104</v>
      </c>
      <c r="F2">
        <v>0.15770000000000001</v>
      </c>
      <c r="G2">
        <v>0.1053</v>
      </c>
    </row>
    <row r="4" spans="1:16" s="4" customFormat="1" ht="45" x14ac:dyDescent="0.25">
      <c r="A4" s="4" t="s">
        <v>55</v>
      </c>
      <c r="B4" s="4" t="s">
        <v>56</v>
      </c>
      <c r="C4" s="4" t="s">
        <v>57</v>
      </c>
      <c r="D4" s="3" t="s">
        <v>58</v>
      </c>
      <c r="E4" s="3" t="s">
        <v>895</v>
      </c>
      <c r="F4" s="3" t="s">
        <v>896</v>
      </c>
      <c r="G4" s="3" t="s">
        <v>897</v>
      </c>
      <c r="H4" s="3" t="s">
        <v>898</v>
      </c>
      <c r="I4" s="3" t="s">
        <v>899</v>
      </c>
      <c r="J4" s="3" t="s">
        <v>900</v>
      </c>
      <c r="K4" s="3" t="s">
        <v>901</v>
      </c>
      <c r="L4" s="3" t="s">
        <v>902</v>
      </c>
      <c r="M4" s="3" t="s">
        <v>903</v>
      </c>
      <c r="N4" s="3" t="s">
        <v>899</v>
      </c>
      <c r="O4" s="3" t="s">
        <v>900</v>
      </c>
      <c r="P4" s="3" t="s">
        <v>901</v>
      </c>
    </row>
    <row r="5" spans="1:16" x14ac:dyDescent="0.25">
      <c r="A5" t="s">
        <v>66</v>
      </c>
      <c r="B5" t="s">
        <v>67</v>
      </c>
      <c r="C5" t="s">
        <v>68</v>
      </c>
      <c r="D5" s="12" t="s">
        <v>1088</v>
      </c>
      <c r="E5" s="1">
        <f>VLOOKUP(A5,'ADM Data'!$A$2:$T$344,18,FALSE)</f>
        <v>0</v>
      </c>
      <c r="F5" s="1">
        <f>VLOOKUP(A5,'ADM Data'!$A$2:$T$344,19,FALSE)</f>
        <v>1.419827</v>
      </c>
      <c r="G5" s="1">
        <f>VLOOKUP(A5,'ADM Data'!$A$2:$T$344,20,FALSE)</f>
        <v>0</v>
      </c>
      <c r="H5" s="1">
        <f t="shared" ref="H5:H68" si="0">E5+F5+G5</f>
        <v>1.419827</v>
      </c>
      <c r="I5" s="1">
        <f t="shared" ref="I5:I68" si="1">E5*$E$2*$L$1</f>
        <v>0</v>
      </c>
      <c r="J5" s="1">
        <f t="shared" ref="J5:J68" si="2">F5*$F$2*$L$1</f>
        <v>1845.351845311819</v>
      </c>
      <c r="K5" s="6">
        <f t="shared" ref="K5:K68" si="3">G5*$G$2*$L$1</f>
        <v>0</v>
      </c>
      <c r="L5" s="1">
        <f t="shared" ref="L5:L68" si="4">I5+J5+K5</f>
        <v>1845.351845311819</v>
      </c>
      <c r="M5" s="1">
        <f>IF(D5="E",L5,L5)</f>
        <v>1845.351845311819</v>
      </c>
      <c r="N5" s="5">
        <f t="shared" ref="N5:N68" si="5">IF(D5="E",0,I5)</f>
        <v>0</v>
      </c>
      <c r="O5" s="5">
        <f t="shared" ref="O5:O68" si="6">IF(D5="E",0,J5)</f>
        <v>1845.351845311819</v>
      </c>
      <c r="P5" s="5">
        <f t="shared" ref="P5:P68" si="7">IF(D5="E",0,K5)</f>
        <v>0</v>
      </c>
    </row>
    <row r="6" spans="1:16" x14ac:dyDescent="0.25">
      <c r="A6" t="s">
        <v>70</v>
      </c>
      <c r="B6" t="s">
        <v>71</v>
      </c>
      <c r="C6" t="s">
        <v>72</v>
      </c>
      <c r="D6" s="12" t="s">
        <v>1088</v>
      </c>
      <c r="E6" s="1">
        <f>VLOOKUP(A6,'ADM Data'!$A$2:$T$344,18,FALSE)</f>
        <v>30.994349</v>
      </c>
      <c r="F6" s="1">
        <f>VLOOKUP(A6,'ADM Data'!$A$2:$T$344,19,FALSE)</f>
        <v>80.802259000000006</v>
      </c>
      <c r="G6" s="1">
        <f>VLOOKUP(A6,'ADM Data'!$A$2:$T$344,20,FALSE)</f>
        <v>9.7231640000000006</v>
      </c>
      <c r="H6" s="1">
        <f t="shared" si="0"/>
        <v>121.519772</v>
      </c>
      <c r="I6" s="1">
        <f t="shared" si="1"/>
        <v>53745.278033661656</v>
      </c>
      <c r="J6" s="1">
        <f t="shared" si="2"/>
        <v>105018.84930418534</v>
      </c>
      <c r="K6" s="6">
        <f t="shared" si="3"/>
        <v>8438.1655513704136</v>
      </c>
      <c r="L6" s="1">
        <f t="shared" si="4"/>
        <v>167202.29288921741</v>
      </c>
      <c r="M6" s="1">
        <f t="shared" ref="M6:M69" si="8">IF(D6="E",L6,L6)</f>
        <v>167202.29288921741</v>
      </c>
      <c r="N6" s="5">
        <f t="shared" si="5"/>
        <v>53745.278033661656</v>
      </c>
      <c r="O6" s="5">
        <f t="shared" si="6"/>
        <v>105018.84930418534</v>
      </c>
      <c r="P6" s="5">
        <f t="shared" si="7"/>
        <v>8438.1655513704136</v>
      </c>
    </row>
    <row r="7" spans="1:16" x14ac:dyDescent="0.25">
      <c r="A7" t="s">
        <v>73</v>
      </c>
      <c r="B7" t="s">
        <v>74</v>
      </c>
      <c r="C7" t="s">
        <v>75</v>
      </c>
      <c r="D7" s="12" t="s">
        <v>1088</v>
      </c>
      <c r="E7" s="1">
        <f>VLOOKUP(A7,'ADM Data'!$A$2:$T$344,18,FALSE)</f>
        <v>1.9</v>
      </c>
      <c r="F7" s="1">
        <f>VLOOKUP(A7,'ADM Data'!$A$2:$T$344,19,FALSE)</f>
        <v>0</v>
      </c>
      <c r="G7" s="1">
        <f>VLOOKUP(A7,'ADM Data'!$A$2:$T$344,20,FALSE)</f>
        <v>0</v>
      </c>
      <c r="H7" s="1">
        <f t="shared" si="0"/>
        <v>1.9</v>
      </c>
      <c r="I7" s="1">
        <f t="shared" si="1"/>
        <v>3294.6660136</v>
      </c>
      <c r="J7" s="1">
        <f t="shared" si="2"/>
        <v>0</v>
      </c>
      <c r="K7" s="6">
        <f t="shared" si="3"/>
        <v>0</v>
      </c>
      <c r="L7" s="1">
        <f t="shared" si="4"/>
        <v>3294.6660136</v>
      </c>
      <c r="M7" s="1">
        <f t="shared" si="8"/>
        <v>3294.6660136</v>
      </c>
      <c r="N7" s="5">
        <f t="shared" si="5"/>
        <v>3294.6660136</v>
      </c>
      <c r="O7" s="5">
        <f t="shared" si="6"/>
        <v>0</v>
      </c>
      <c r="P7" s="5">
        <f t="shared" si="7"/>
        <v>0</v>
      </c>
    </row>
    <row r="8" spans="1:16" x14ac:dyDescent="0.25">
      <c r="A8" t="s">
        <v>76</v>
      </c>
      <c r="B8" t="s">
        <v>77</v>
      </c>
      <c r="C8" t="s">
        <v>68</v>
      </c>
      <c r="D8" s="12" t="s">
        <v>1088</v>
      </c>
      <c r="E8" s="1">
        <f>VLOOKUP(A8,'ADM Data'!$A$2:$T$344,18,FALSE)</f>
        <v>0</v>
      </c>
      <c r="F8" s="1">
        <f>VLOOKUP(A8,'ADM Data'!$A$2:$T$344,19,FALSE)</f>
        <v>0</v>
      </c>
      <c r="G8" s="1">
        <f>VLOOKUP(A8,'ADM Data'!$A$2:$T$344,20,FALSE)</f>
        <v>0</v>
      </c>
      <c r="H8" s="1">
        <f t="shared" si="0"/>
        <v>0</v>
      </c>
      <c r="I8" s="1">
        <f t="shared" si="1"/>
        <v>0</v>
      </c>
      <c r="J8" s="1">
        <f t="shared" si="2"/>
        <v>0</v>
      </c>
      <c r="K8" s="6">
        <f t="shared" si="3"/>
        <v>0</v>
      </c>
      <c r="L8" s="1">
        <f t="shared" si="4"/>
        <v>0</v>
      </c>
      <c r="M8" s="1">
        <f t="shared" si="8"/>
        <v>0</v>
      </c>
      <c r="N8" s="5">
        <f t="shared" si="5"/>
        <v>0</v>
      </c>
      <c r="O8" s="5">
        <f t="shared" si="6"/>
        <v>0</v>
      </c>
      <c r="P8" s="5">
        <f t="shared" si="7"/>
        <v>0</v>
      </c>
    </row>
    <row r="9" spans="1:16" x14ac:dyDescent="0.25">
      <c r="A9" t="s">
        <v>78</v>
      </c>
      <c r="B9" t="s">
        <v>1841</v>
      </c>
      <c r="C9" t="s">
        <v>80</v>
      </c>
      <c r="D9" s="12" t="s">
        <v>1842</v>
      </c>
      <c r="E9" s="1">
        <f>VLOOKUP(A9,'ADM Data'!$A$2:$T$344,18,FALSE)</f>
        <v>1.7340999999999999E-2</v>
      </c>
      <c r="F9" s="1">
        <f>VLOOKUP(A9,'ADM Data'!$A$2:$T$344,19,FALSE)</f>
        <v>25.201792000000001</v>
      </c>
      <c r="G9" s="1">
        <f>VLOOKUP(A9,'ADM Data'!$A$2:$T$344,20,FALSE)</f>
        <v>8.7310390000000009</v>
      </c>
      <c r="H9" s="1">
        <f t="shared" si="0"/>
        <v>33.950172000000002</v>
      </c>
      <c r="I9" s="1">
        <f t="shared" si="1"/>
        <v>30.069896495704</v>
      </c>
      <c r="J9" s="1">
        <f t="shared" si="2"/>
        <v>32754.816870199429</v>
      </c>
      <c r="K9" s="6">
        <f t="shared" si="3"/>
        <v>7577.1582704427892</v>
      </c>
      <c r="L9" s="1">
        <f t="shared" si="4"/>
        <v>40362.045037137927</v>
      </c>
      <c r="M9" s="1">
        <f t="shared" si="8"/>
        <v>40362.045037137927</v>
      </c>
      <c r="N9" s="5">
        <f t="shared" si="5"/>
        <v>30.069896495704</v>
      </c>
      <c r="O9" s="5">
        <f t="shared" si="6"/>
        <v>32754.816870199429</v>
      </c>
      <c r="P9" s="5">
        <f t="shared" si="7"/>
        <v>7577.1582704427892</v>
      </c>
    </row>
    <row r="10" spans="1:16" x14ac:dyDescent="0.25">
      <c r="A10" t="s">
        <v>82</v>
      </c>
      <c r="B10" t="s">
        <v>1843</v>
      </c>
      <c r="C10" t="s">
        <v>84</v>
      </c>
      <c r="D10" s="12" t="s">
        <v>1842</v>
      </c>
      <c r="E10" s="1">
        <f>VLOOKUP(A10,'ADM Data'!$A$2:$T$344,18,FALSE)</f>
        <v>0</v>
      </c>
      <c r="F10" s="1">
        <f>VLOOKUP(A10,'ADM Data'!$A$2:$T$344,19,FALSE)</f>
        <v>14.981017</v>
      </c>
      <c r="G10" s="1">
        <f>VLOOKUP(A10,'ADM Data'!$A$2:$T$344,20,FALSE)</f>
        <v>1</v>
      </c>
      <c r="H10" s="1">
        <f t="shared" si="0"/>
        <v>15.981017</v>
      </c>
      <c r="I10" s="1">
        <f t="shared" si="1"/>
        <v>0</v>
      </c>
      <c r="J10" s="1">
        <f t="shared" si="2"/>
        <v>19470.856213889252</v>
      </c>
      <c r="K10" s="6">
        <f t="shared" si="3"/>
        <v>867.84153300000014</v>
      </c>
      <c r="L10" s="1">
        <f t="shared" si="4"/>
        <v>20338.697746889251</v>
      </c>
      <c r="M10" s="1">
        <f t="shared" si="8"/>
        <v>20338.697746889251</v>
      </c>
      <c r="N10" s="5">
        <f t="shared" si="5"/>
        <v>0</v>
      </c>
      <c r="O10" s="5">
        <f t="shared" si="6"/>
        <v>19470.856213889252</v>
      </c>
      <c r="P10" s="5">
        <f t="shared" si="7"/>
        <v>867.84153300000014</v>
      </c>
    </row>
    <row r="11" spans="1:16" x14ac:dyDescent="0.25">
      <c r="A11" t="s">
        <v>85</v>
      </c>
      <c r="B11" t="s">
        <v>86</v>
      </c>
      <c r="C11" t="s">
        <v>87</v>
      </c>
      <c r="D11" s="12" t="s">
        <v>1842</v>
      </c>
      <c r="E11" s="1">
        <f>VLOOKUP(A11,'ADM Data'!$A$2:$T$344,18,FALSE)</f>
        <v>2.0268480000000002</v>
      </c>
      <c r="F11" s="1">
        <f>VLOOKUP(A11,'ADM Data'!$A$2:$T$344,19,FALSE)</f>
        <v>1.528152</v>
      </c>
      <c r="G11" s="1">
        <f>VLOOKUP(A11,'ADM Data'!$A$2:$T$344,20,FALSE)</f>
        <v>0.17391300000000001</v>
      </c>
      <c r="H11" s="1">
        <f t="shared" si="0"/>
        <v>3.7289130000000004</v>
      </c>
      <c r="I11" s="1">
        <f t="shared" si="1"/>
        <v>3514.6248528069127</v>
      </c>
      <c r="J11" s="1">
        <f t="shared" si="2"/>
        <v>1986.142053304344</v>
      </c>
      <c r="K11" s="6">
        <f t="shared" si="3"/>
        <v>150.92892452862904</v>
      </c>
      <c r="L11" s="1">
        <f t="shared" si="4"/>
        <v>5651.6958306398856</v>
      </c>
      <c r="M11" s="1">
        <f t="shared" si="8"/>
        <v>5651.6958306398856</v>
      </c>
      <c r="N11" s="5">
        <f t="shared" si="5"/>
        <v>3514.6248528069127</v>
      </c>
      <c r="O11" s="5">
        <f t="shared" si="6"/>
        <v>1986.142053304344</v>
      </c>
      <c r="P11" s="5">
        <f t="shared" si="7"/>
        <v>150.92892452862904</v>
      </c>
    </row>
    <row r="12" spans="1:16" x14ac:dyDescent="0.25">
      <c r="A12" t="s">
        <v>88</v>
      </c>
      <c r="B12" t="s">
        <v>1844</v>
      </c>
      <c r="C12" t="s">
        <v>1530</v>
      </c>
      <c r="D12" s="12" t="s">
        <v>1842</v>
      </c>
      <c r="E12" s="1">
        <f>VLOOKUP(A12,'ADM Data'!$A$2:$T$344,18,FALSE)</f>
        <v>0</v>
      </c>
      <c r="F12" s="1">
        <f>VLOOKUP(A12,'ADM Data'!$A$2:$T$344,19,FALSE)</f>
        <v>0</v>
      </c>
      <c r="G12" s="1">
        <f>VLOOKUP(A12,'ADM Data'!$A$2:$T$344,20,FALSE)</f>
        <v>0</v>
      </c>
      <c r="H12" s="1">
        <f t="shared" si="0"/>
        <v>0</v>
      </c>
      <c r="I12" s="1">
        <f t="shared" si="1"/>
        <v>0</v>
      </c>
      <c r="J12" s="1">
        <f t="shared" si="2"/>
        <v>0</v>
      </c>
      <c r="K12" s="6">
        <f t="shared" si="3"/>
        <v>0</v>
      </c>
      <c r="L12" s="1">
        <f t="shared" si="4"/>
        <v>0</v>
      </c>
      <c r="M12" s="1">
        <f t="shared" si="8"/>
        <v>0</v>
      </c>
      <c r="N12" s="5">
        <f t="shared" si="5"/>
        <v>0</v>
      </c>
      <c r="O12" s="5">
        <f t="shared" si="6"/>
        <v>0</v>
      </c>
      <c r="P12" s="5">
        <f t="shared" si="7"/>
        <v>0</v>
      </c>
    </row>
    <row r="13" spans="1:16" x14ac:dyDescent="0.25">
      <c r="A13" t="s">
        <v>91</v>
      </c>
      <c r="B13" t="s">
        <v>1845</v>
      </c>
      <c r="C13" t="s">
        <v>93</v>
      </c>
      <c r="D13" s="12" t="s">
        <v>1088</v>
      </c>
      <c r="E13" s="1">
        <f>VLOOKUP(A13,'ADM Data'!$A$2:$T$344,18,FALSE)</f>
        <v>0</v>
      </c>
      <c r="F13" s="1">
        <f>VLOOKUP(A13,'ADM Data'!$A$2:$T$344,19,FALSE)</f>
        <v>0</v>
      </c>
      <c r="G13" s="1">
        <f>VLOOKUP(A13,'ADM Data'!$A$2:$T$344,20,FALSE)</f>
        <v>0</v>
      </c>
      <c r="H13" s="1">
        <f t="shared" si="0"/>
        <v>0</v>
      </c>
      <c r="I13" s="1">
        <f t="shared" si="1"/>
        <v>0</v>
      </c>
      <c r="J13" s="1">
        <f t="shared" si="2"/>
        <v>0</v>
      </c>
      <c r="K13" s="6">
        <f t="shared" si="3"/>
        <v>0</v>
      </c>
      <c r="L13" s="1">
        <f t="shared" si="4"/>
        <v>0</v>
      </c>
      <c r="M13" s="1">
        <f t="shared" si="8"/>
        <v>0</v>
      </c>
      <c r="N13" s="5">
        <f t="shared" si="5"/>
        <v>0</v>
      </c>
      <c r="O13" s="5">
        <f t="shared" si="6"/>
        <v>0</v>
      </c>
      <c r="P13" s="5">
        <f t="shared" si="7"/>
        <v>0</v>
      </c>
    </row>
    <row r="14" spans="1:16" x14ac:dyDescent="0.25">
      <c r="A14" t="s">
        <v>94</v>
      </c>
      <c r="B14" t="s">
        <v>1846</v>
      </c>
      <c r="C14" t="s">
        <v>72</v>
      </c>
      <c r="D14" s="12" t="s">
        <v>1088</v>
      </c>
      <c r="E14" s="1">
        <f>VLOOKUP(A14,'ADM Data'!$A$2:$T$344,18,FALSE)</f>
        <v>0</v>
      </c>
      <c r="F14" s="1">
        <f>VLOOKUP(A14,'ADM Data'!$A$2:$T$344,19,FALSE)</f>
        <v>0</v>
      </c>
      <c r="G14" s="1">
        <f>VLOOKUP(A14,'ADM Data'!$A$2:$T$344,20,FALSE)</f>
        <v>0</v>
      </c>
      <c r="H14" s="1">
        <f t="shared" si="0"/>
        <v>0</v>
      </c>
      <c r="I14" s="1">
        <f t="shared" si="1"/>
        <v>0</v>
      </c>
      <c r="J14" s="1">
        <f t="shared" si="2"/>
        <v>0</v>
      </c>
      <c r="K14" s="6">
        <f t="shared" si="3"/>
        <v>0</v>
      </c>
      <c r="L14" s="1">
        <f t="shared" si="4"/>
        <v>0</v>
      </c>
      <c r="M14" s="1">
        <f t="shared" si="8"/>
        <v>0</v>
      </c>
      <c r="N14" s="5">
        <f t="shared" si="5"/>
        <v>0</v>
      </c>
      <c r="O14" s="5">
        <f t="shared" si="6"/>
        <v>0</v>
      </c>
      <c r="P14" s="5">
        <f t="shared" si="7"/>
        <v>0</v>
      </c>
    </row>
    <row r="15" spans="1:16" x14ac:dyDescent="0.25">
      <c r="A15" t="s">
        <v>96</v>
      </c>
      <c r="B15" t="s">
        <v>1847</v>
      </c>
      <c r="C15" t="s">
        <v>98</v>
      </c>
      <c r="D15" s="12" t="s">
        <v>1088</v>
      </c>
      <c r="E15" s="1">
        <f>VLOOKUP(A15,'ADM Data'!$A$2:$T$344,18,FALSE)</f>
        <v>0</v>
      </c>
      <c r="F15" s="1">
        <f>VLOOKUP(A15,'ADM Data'!$A$2:$T$344,19,FALSE)</f>
        <v>0</v>
      </c>
      <c r="G15" s="1">
        <f>VLOOKUP(A15,'ADM Data'!$A$2:$T$344,20,FALSE)</f>
        <v>0</v>
      </c>
      <c r="H15" s="1">
        <f t="shared" si="0"/>
        <v>0</v>
      </c>
      <c r="I15" s="1">
        <f t="shared" si="1"/>
        <v>0</v>
      </c>
      <c r="J15" s="1">
        <f t="shared" si="2"/>
        <v>0</v>
      </c>
      <c r="K15" s="6">
        <f t="shared" si="3"/>
        <v>0</v>
      </c>
      <c r="L15" s="1">
        <f t="shared" si="4"/>
        <v>0</v>
      </c>
      <c r="M15" s="1">
        <f t="shared" si="8"/>
        <v>0</v>
      </c>
      <c r="N15" s="5">
        <f t="shared" si="5"/>
        <v>0</v>
      </c>
      <c r="O15" s="5">
        <f t="shared" si="6"/>
        <v>0</v>
      </c>
      <c r="P15" s="5">
        <f t="shared" si="7"/>
        <v>0</v>
      </c>
    </row>
    <row r="16" spans="1:16" x14ac:dyDescent="0.25">
      <c r="A16" t="s">
        <v>99</v>
      </c>
      <c r="B16" t="s">
        <v>1848</v>
      </c>
      <c r="C16" t="s">
        <v>101</v>
      </c>
      <c r="D16" s="12" t="s">
        <v>1088</v>
      </c>
      <c r="E16" s="1">
        <f>VLOOKUP(A16,'ADM Data'!$A$2:$T$344,18,FALSE)</f>
        <v>0</v>
      </c>
      <c r="F16" s="1">
        <f>VLOOKUP(A16,'ADM Data'!$A$2:$T$344,19,FALSE)</f>
        <v>0</v>
      </c>
      <c r="G16" s="1">
        <f>VLOOKUP(A16,'ADM Data'!$A$2:$T$344,20,FALSE)</f>
        <v>0</v>
      </c>
      <c r="H16" s="1">
        <f t="shared" si="0"/>
        <v>0</v>
      </c>
      <c r="I16" s="1">
        <f t="shared" si="1"/>
        <v>0</v>
      </c>
      <c r="J16" s="1">
        <f t="shared" si="2"/>
        <v>0</v>
      </c>
      <c r="K16" s="6">
        <f t="shared" si="3"/>
        <v>0</v>
      </c>
      <c r="L16" s="1">
        <f t="shared" si="4"/>
        <v>0</v>
      </c>
      <c r="M16" s="1">
        <f t="shared" si="8"/>
        <v>0</v>
      </c>
      <c r="N16" s="5">
        <f t="shared" si="5"/>
        <v>0</v>
      </c>
      <c r="O16" s="5">
        <f t="shared" si="6"/>
        <v>0</v>
      </c>
      <c r="P16" s="5">
        <f t="shared" si="7"/>
        <v>0</v>
      </c>
    </row>
    <row r="17" spans="1:16" x14ac:dyDescent="0.25">
      <c r="A17" t="s">
        <v>102</v>
      </c>
      <c r="B17" t="s">
        <v>103</v>
      </c>
      <c r="C17" t="s">
        <v>68</v>
      </c>
      <c r="D17" s="12" t="s">
        <v>1088</v>
      </c>
      <c r="E17" s="1">
        <f>VLOOKUP(A17,'ADM Data'!$A$2:$T$344,18,FALSE)</f>
        <v>0</v>
      </c>
      <c r="F17" s="1">
        <f>VLOOKUP(A17,'ADM Data'!$A$2:$T$344,19,FALSE)</f>
        <v>0</v>
      </c>
      <c r="G17" s="1">
        <f>VLOOKUP(A17,'ADM Data'!$A$2:$T$344,20,FALSE)</f>
        <v>0</v>
      </c>
      <c r="H17" s="1">
        <f t="shared" si="0"/>
        <v>0</v>
      </c>
      <c r="I17" s="1">
        <f t="shared" si="1"/>
        <v>0</v>
      </c>
      <c r="J17" s="1">
        <f t="shared" si="2"/>
        <v>0</v>
      </c>
      <c r="K17" s="6">
        <f t="shared" si="3"/>
        <v>0</v>
      </c>
      <c r="L17" s="1">
        <f t="shared" si="4"/>
        <v>0</v>
      </c>
      <c r="M17" s="1">
        <f t="shared" si="8"/>
        <v>0</v>
      </c>
      <c r="N17" s="5">
        <f t="shared" si="5"/>
        <v>0</v>
      </c>
      <c r="O17" s="5">
        <f t="shared" si="6"/>
        <v>0</v>
      </c>
      <c r="P17" s="5">
        <f t="shared" si="7"/>
        <v>0</v>
      </c>
    </row>
    <row r="18" spans="1:16" x14ac:dyDescent="0.25">
      <c r="A18" t="s">
        <v>104</v>
      </c>
      <c r="B18" t="s">
        <v>1849</v>
      </c>
      <c r="C18" t="s">
        <v>80</v>
      </c>
      <c r="D18" s="12" t="s">
        <v>1088</v>
      </c>
      <c r="E18" s="1">
        <f>VLOOKUP(A18,'ADM Data'!$A$2:$T$344,18,FALSE)</f>
        <v>0</v>
      </c>
      <c r="F18" s="1">
        <f>VLOOKUP(A18,'ADM Data'!$A$2:$T$344,19,FALSE)</f>
        <v>0</v>
      </c>
      <c r="G18" s="1">
        <f>VLOOKUP(A18,'ADM Data'!$A$2:$T$344,20,FALSE)</f>
        <v>0</v>
      </c>
      <c r="H18" s="1">
        <f t="shared" si="0"/>
        <v>0</v>
      </c>
      <c r="I18" s="1">
        <f t="shared" si="1"/>
        <v>0</v>
      </c>
      <c r="J18" s="1">
        <f t="shared" si="2"/>
        <v>0</v>
      </c>
      <c r="K18" s="6">
        <f t="shared" si="3"/>
        <v>0</v>
      </c>
      <c r="L18" s="1">
        <f t="shared" si="4"/>
        <v>0</v>
      </c>
      <c r="M18" s="1">
        <f t="shared" si="8"/>
        <v>0</v>
      </c>
      <c r="N18" s="5">
        <f t="shared" si="5"/>
        <v>0</v>
      </c>
      <c r="O18" s="5">
        <f t="shared" si="6"/>
        <v>0</v>
      </c>
      <c r="P18" s="5">
        <f t="shared" si="7"/>
        <v>0</v>
      </c>
    </row>
    <row r="19" spans="1:16" x14ac:dyDescent="0.25">
      <c r="A19" t="s">
        <v>106</v>
      </c>
      <c r="B19" t="s">
        <v>1850</v>
      </c>
      <c r="C19" t="s">
        <v>108</v>
      </c>
      <c r="D19" s="12" t="s">
        <v>1088</v>
      </c>
      <c r="E19" s="1">
        <f>VLOOKUP(A19,'ADM Data'!$A$2:$T$344,18,FALSE)</f>
        <v>0</v>
      </c>
      <c r="F19" s="1">
        <f>VLOOKUP(A19,'ADM Data'!$A$2:$T$344,19,FALSE)</f>
        <v>0</v>
      </c>
      <c r="G19" s="1">
        <f>VLOOKUP(A19,'ADM Data'!$A$2:$T$344,20,FALSE)</f>
        <v>0</v>
      </c>
      <c r="H19" s="1">
        <f t="shared" si="0"/>
        <v>0</v>
      </c>
      <c r="I19" s="1">
        <f t="shared" si="1"/>
        <v>0</v>
      </c>
      <c r="J19" s="1">
        <f t="shared" si="2"/>
        <v>0</v>
      </c>
      <c r="K19" s="6">
        <f t="shared" si="3"/>
        <v>0</v>
      </c>
      <c r="L19" s="1">
        <f t="shared" si="4"/>
        <v>0</v>
      </c>
      <c r="M19" s="1">
        <f t="shared" si="8"/>
        <v>0</v>
      </c>
      <c r="N19" s="5">
        <f t="shared" si="5"/>
        <v>0</v>
      </c>
      <c r="O19" s="5">
        <f t="shared" si="6"/>
        <v>0</v>
      </c>
      <c r="P19" s="5">
        <f t="shared" si="7"/>
        <v>0</v>
      </c>
    </row>
    <row r="20" spans="1:16" x14ac:dyDescent="0.25">
      <c r="A20" t="s">
        <v>109</v>
      </c>
      <c r="B20" t="s">
        <v>1851</v>
      </c>
      <c r="C20" t="s">
        <v>111</v>
      </c>
      <c r="D20" s="12" t="s">
        <v>1088</v>
      </c>
      <c r="E20" s="1">
        <f>VLOOKUP(A20,'ADM Data'!$A$2:$T$344,18,FALSE)</f>
        <v>0</v>
      </c>
      <c r="F20" s="1">
        <f>VLOOKUP(A20,'ADM Data'!$A$2:$T$344,19,FALSE)</f>
        <v>0</v>
      </c>
      <c r="G20" s="1">
        <f>VLOOKUP(A20,'ADM Data'!$A$2:$T$344,20,FALSE)</f>
        <v>0</v>
      </c>
      <c r="H20" s="1">
        <f t="shared" si="0"/>
        <v>0</v>
      </c>
      <c r="I20" s="1">
        <f t="shared" si="1"/>
        <v>0</v>
      </c>
      <c r="J20" s="1">
        <f t="shared" si="2"/>
        <v>0</v>
      </c>
      <c r="K20" s="6">
        <f t="shared" si="3"/>
        <v>0</v>
      </c>
      <c r="L20" s="1">
        <f t="shared" si="4"/>
        <v>0</v>
      </c>
      <c r="M20" s="1">
        <f t="shared" si="8"/>
        <v>0</v>
      </c>
      <c r="N20" s="5">
        <f t="shared" si="5"/>
        <v>0</v>
      </c>
      <c r="O20" s="5">
        <f t="shared" si="6"/>
        <v>0</v>
      </c>
      <c r="P20" s="5">
        <f t="shared" si="7"/>
        <v>0</v>
      </c>
    </row>
    <row r="21" spans="1:16" x14ac:dyDescent="0.25">
      <c r="A21" t="s">
        <v>112</v>
      </c>
      <c r="B21" t="s">
        <v>1852</v>
      </c>
      <c r="C21" t="s">
        <v>75</v>
      </c>
      <c r="D21" s="12" t="s">
        <v>1088</v>
      </c>
      <c r="E21" s="1">
        <f>VLOOKUP(A21,'ADM Data'!$A$2:$T$344,18,FALSE)</f>
        <v>0</v>
      </c>
      <c r="F21" s="1">
        <f>VLOOKUP(A21,'ADM Data'!$A$2:$T$344,19,FALSE)</f>
        <v>0</v>
      </c>
      <c r="G21" s="1">
        <f>VLOOKUP(A21,'ADM Data'!$A$2:$T$344,20,FALSE)</f>
        <v>1</v>
      </c>
      <c r="H21" s="1">
        <f t="shared" si="0"/>
        <v>1</v>
      </c>
      <c r="I21" s="1">
        <f t="shared" si="1"/>
        <v>0</v>
      </c>
      <c r="J21" s="1">
        <f t="shared" si="2"/>
        <v>0</v>
      </c>
      <c r="K21" s="6">
        <f t="shared" si="3"/>
        <v>867.84153300000014</v>
      </c>
      <c r="L21" s="1">
        <f t="shared" si="4"/>
        <v>867.84153300000014</v>
      </c>
      <c r="M21" s="1">
        <f t="shared" si="8"/>
        <v>867.84153300000014</v>
      </c>
      <c r="N21" s="5">
        <f t="shared" si="5"/>
        <v>0</v>
      </c>
      <c r="O21" s="5">
        <f t="shared" si="6"/>
        <v>0</v>
      </c>
      <c r="P21" s="5">
        <f t="shared" si="7"/>
        <v>867.84153300000014</v>
      </c>
    </row>
    <row r="22" spans="1:16" x14ac:dyDescent="0.25">
      <c r="A22" t="s">
        <v>114</v>
      </c>
      <c r="B22" t="s">
        <v>1853</v>
      </c>
      <c r="C22" t="s">
        <v>116</v>
      </c>
      <c r="D22" s="12" t="s">
        <v>1088</v>
      </c>
      <c r="E22" s="1">
        <f>VLOOKUP(A22,'ADM Data'!$A$2:$T$344,18,FALSE)</f>
        <v>0</v>
      </c>
      <c r="F22" s="1">
        <f>VLOOKUP(A22,'ADM Data'!$A$2:$T$344,19,FALSE)</f>
        <v>1.4890460000000001</v>
      </c>
      <c r="G22" s="1">
        <f>VLOOKUP(A22,'ADM Data'!$A$2:$T$344,20,FALSE)</f>
        <v>0</v>
      </c>
      <c r="H22" s="1">
        <f t="shared" si="0"/>
        <v>1.4890460000000001</v>
      </c>
      <c r="I22" s="1">
        <f t="shared" si="1"/>
        <v>0</v>
      </c>
      <c r="J22" s="1">
        <f t="shared" si="2"/>
        <v>1935.3159109202625</v>
      </c>
      <c r="K22" s="6">
        <f t="shared" si="3"/>
        <v>0</v>
      </c>
      <c r="L22" s="1">
        <f t="shared" si="4"/>
        <v>1935.3159109202625</v>
      </c>
      <c r="M22" s="1">
        <f t="shared" si="8"/>
        <v>1935.3159109202625</v>
      </c>
      <c r="N22" s="5">
        <f t="shared" si="5"/>
        <v>0</v>
      </c>
      <c r="O22" s="5">
        <f t="shared" si="6"/>
        <v>1935.3159109202625</v>
      </c>
      <c r="P22" s="5">
        <f t="shared" si="7"/>
        <v>0</v>
      </c>
    </row>
    <row r="23" spans="1:16" x14ac:dyDescent="0.25">
      <c r="A23" t="s">
        <v>117</v>
      </c>
      <c r="B23" t="s">
        <v>1854</v>
      </c>
      <c r="C23" t="s">
        <v>80</v>
      </c>
      <c r="D23" s="12" t="s">
        <v>1088</v>
      </c>
      <c r="E23" s="1">
        <f>VLOOKUP(A23,'ADM Data'!$A$2:$T$344,18,FALSE)</f>
        <v>0</v>
      </c>
      <c r="F23" s="1">
        <f>VLOOKUP(A23,'ADM Data'!$A$2:$T$344,19,FALSE)</f>
        <v>0</v>
      </c>
      <c r="G23" s="1">
        <f>VLOOKUP(A23,'ADM Data'!$A$2:$T$344,20,FALSE)</f>
        <v>1</v>
      </c>
      <c r="H23" s="1">
        <f t="shared" si="0"/>
        <v>1</v>
      </c>
      <c r="I23" s="1">
        <f t="shared" si="1"/>
        <v>0</v>
      </c>
      <c r="J23" s="1">
        <f t="shared" si="2"/>
        <v>0</v>
      </c>
      <c r="K23" s="6">
        <f t="shared" si="3"/>
        <v>867.84153300000014</v>
      </c>
      <c r="L23" s="1">
        <f t="shared" si="4"/>
        <v>867.84153300000014</v>
      </c>
      <c r="M23" s="1">
        <f t="shared" si="8"/>
        <v>867.84153300000014</v>
      </c>
      <c r="N23" s="5">
        <f t="shared" si="5"/>
        <v>0</v>
      </c>
      <c r="O23" s="5">
        <f t="shared" si="6"/>
        <v>0</v>
      </c>
      <c r="P23" s="5">
        <f t="shared" si="7"/>
        <v>867.84153300000014</v>
      </c>
    </row>
    <row r="24" spans="1:16" x14ac:dyDescent="0.25">
      <c r="A24" t="s">
        <v>119</v>
      </c>
      <c r="B24" t="s">
        <v>120</v>
      </c>
      <c r="C24" t="s">
        <v>80</v>
      </c>
      <c r="D24" s="12" t="s">
        <v>1088</v>
      </c>
      <c r="E24" s="1">
        <f>VLOOKUP(A24,'ADM Data'!$A$2:$T$344,18,FALSE)</f>
        <v>6.5030669999999997</v>
      </c>
      <c r="F24" s="1">
        <f>VLOOKUP(A24,'ADM Data'!$A$2:$T$344,19,FALSE)</f>
        <v>11</v>
      </c>
      <c r="G24" s="1">
        <f>VLOOKUP(A24,'ADM Data'!$A$2:$T$344,20,FALSE)</f>
        <v>10.306748000000001</v>
      </c>
      <c r="H24" s="1">
        <f t="shared" si="0"/>
        <v>27.809815</v>
      </c>
      <c r="I24" s="1">
        <f t="shared" si="1"/>
        <v>11276.544120559849</v>
      </c>
      <c r="J24" s="1">
        <f t="shared" si="2"/>
        <v>14296.720867000002</v>
      </c>
      <c r="K24" s="6">
        <f t="shared" si="3"/>
        <v>8944.6239845646869</v>
      </c>
      <c r="L24" s="1">
        <f t="shared" si="4"/>
        <v>34517.888972124536</v>
      </c>
      <c r="M24" s="1">
        <f t="shared" si="8"/>
        <v>34517.888972124536</v>
      </c>
      <c r="N24" s="5">
        <f t="shared" si="5"/>
        <v>11276.544120559849</v>
      </c>
      <c r="O24" s="5">
        <f t="shared" si="6"/>
        <v>14296.720867000002</v>
      </c>
      <c r="P24" s="5">
        <f t="shared" si="7"/>
        <v>8944.6239845646869</v>
      </c>
    </row>
    <row r="25" spans="1:16" x14ac:dyDescent="0.25">
      <c r="A25" t="s">
        <v>121</v>
      </c>
      <c r="B25" t="s">
        <v>1855</v>
      </c>
      <c r="C25" t="s">
        <v>80</v>
      </c>
      <c r="D25" s="12" t="s">
        <v>1088</v>
      </c>
      <c r="E25" s="1">
        <f>VLOOKUP(A25,'ADM Data'!$A$2:$T$344,18,FALSE)</f>
        <v>0</v>
      </c>
      <c r="F25" s="1">
        <f>VLOOKUP(A25,'ADM Data'!$A$2:$T$344,19,FALSE)</f>
        <v>45.327274000000003</v>
      </c>
      <c r="G25" s="1">
        <f>VLOOKUP(A25,'ADM Data'!$A$2:$T$344,20,FALSE)</f>
        <v>2</v>
      </c>
      <c r="H25" s="1">
        <f t="shared" si="0"/>
        <v>47.327274000000003</v>
      </c>
      <c r="I25" s="1">
        <f t="shared" si="1"/>
        <v>0</v>
      </c>
      <c r="J25" s="1">
        <f t="shared" si="2"/>
        <v>58911.944003638782</v>
      </c>
      <c r="K25" s="6">
        <f t="shared" si="3"/>
        <v>1735.6830660000003</v>
      </c>
      <c r="L25" s="1">
        <f t="shared" si="4"/>
        <v>60647.62706963878</v>
      </c>
      <c r="M25" s="1">
        <f t="shared" si="8"/>
        <v>60647.62706963878</v>
      </c>
      <c r="N25" s="5">
        <f t="shared" si="5"/>
        <v>0</v>
      </c>
      <c r="O25" s="5">
        <f t="shared" si="6"/>
        <v>58911.944003638782</v>
      </c>
      <c r="P25" s="5">
        <f t="shared" si="7"/>
        <v>1735.6830660000003</v>
      </c>
    </row>
    <row r="26" spans="1:16" x14ac:dyDescent="0.25">
      <c r="A26" t="s">
        <v>123</v>
      </c>
      <c r="B26" t="s">
        <v>1856</v>
      </c>
      <c r="C26" t="s">
        <v>125</v>
      </c>
      <c r="D26" s="12" t="s">
        <v>1088</v>
      </c>
      <c r="E26" s="1">
        <f>VLOOKUP(A26,'ADM Data'!$A$2:$T$344,18,FALSE)</f>
        <v>0</v>
      </c>
      <c r="F26" s="1">
        <f>VLOOKUP(A26,'ADM Data'!$A$2:$T$344,19,FALSE)</f>
        <v>6.4749999999999996</v>
      </c>
      <c r="G26" s="1">
        <f>VLOOKUP(A26,'ADM Data'!$A$2:$T$344,20,FALSE)</f>
        <v>2</v>
      </c>
      <c r="H26" s="1">
        <f t="shared" si="0"/>
        <v>8.4749999999999996</v>
      </c>
      <c r="I26" s="1">
        <f t="shared" si="1"/>
        <v>0</v>
      </c>
      <c r="J26" s="1">
        <f t="shared" si="2"/>
        <v>8415.5697830750014</v>
      </c>
      <c r="K26" s="6">
        <f t="shared" si="3"/>
        <v>1735.6830660000003</v>
      </c>
      <c r="L26" s="1">
        <f t="shared" si="4"/>
        <v>10151.252849075001</v>
      </c>
      <c r="M26" s="1">
        <f t="shared" si="8"/>
        <v>10151.252849075001</v>
      </c>
      <c r="N26" s="5">
        <f t="shared" si="5"/>
        <v>0</v>
      </c>
      <c r="O26" s="5">
        <f t="shared" si="6"/>
        <v>8415.5697830750014</v>
      </c>
      <c r="P26" s="5">
        <f t="shared" si="7"/>
        <v>1735.6830660000003</v>
      </c>
    </row>
    <row r="27" spans="1:16" x14ac:dyDescent="0.25">
      <c r="A27" t="s">
        <v>126</v>
      </c>
      <c r="B27" t="s">
        <v>1857</v>
      </c>
      <c r="C27" t="s">
        <v>80</v>
      </c>
      <c r="D27" s="12" t="s">
        <v>1088</v>
      </c>
      <c r="E27" s="1">
        <f>VLOOKUP(A27,'ADM Data'!$A$2:$T$344,18,FALSE)</f>
        <v>0</v>
      </c>
      <c r="F27" s="1">
        <f>VLOOKUP(A27,'ADM Data'!$A$2:$T$344,19,FALSE)</f>
        <v>0</v>
      </c>
      <c r="G27" s="1">
        <f>VLOOKUP(A27,'ADM Data'!$A$2:$T$344,20,FALSE)</f>
        <v>0</v>
      </c>
      <c r="H27" s="1">
        <f t="shared" si="0"/>
        <v>0</v>
      </c>
      <c r="I27" s="1">
        <f t="shared" si="1"/>
        <v>0</v>
      </c>
      <c r="J27" s="1">
        <f t="shared" si="2"/>
        <v>0</v>
      </c>
      <c r="K27" s="6">
        <f t="shared" si="3"/>
        <v>0</v>
      </c>
      <c r="L27" s="1">
        <f t="shared" si="4"/>
        <v>0</v>
      </c>
      <c r="M27" s="1">
        <f t="shared" si="8"/>
        <v>0</v>
      </c>
      <c r="N27" s="5">
        <f t="shared" si="5"/>
        <v>0</v>
      </c>
      <c r="O27" s="5">
        <f t="shared" si="6"/>
        <v>0</v>
      </c>
      <c r="P27" s="5">
        <f t="shared" si="7"/>
        <v>0</v>
      </c>
    </row>
    <row r="28" spans="1:16" x14ac:dyDescent="0.25">
      <c r="A28" t="s">
        <v>128</v>
      </c>
      <c r="B28" t="s">
        <v>129</v>
      </c>
      <c r="C28" t="s">
        <v>68</v>
      </c>
      <c r="D28" s="12" t="s">
        <v>1088</v>
      </c>
      <c r="E28" s="1">
        <f>VLOOKUP(A28,'ADM Data'!$A$2:$T$344,18,FALSE)</f>
        <v>5</v>
      </c>
      <c r="F28" s="1">
        <f>VLOOKUP(A28,'ADM Data'!$A$2:$T$344,19,FALSE)</f>
        <v>5</v>
      </c>
      <c r="G28" s="1">
        <f>VLOOKUP(A28,'ADM Data'!$A$2:$T$344,20,FALSE)</f>
        <v>0</v>
      </c>
      <c r="H28" s="1">
        <f t="shared" si="0"/>
        <v>10</v>
      </c>
      <c r="I28" s="1">
        <f t="shared" si="1"/>
        <v>8670.1737200000007</v>
      </c>
      <c r="J28" s="1">
        <f t="shared" si="2"/>
        <v>6498.5094850000005</v>
      </c>
      <c r="K28" s="6">
        <f t="shared" si="3"/>
        <v>0</v>
      </c>
      <c r="L28" s="1">
        <f t="shared" si="4"/>
        <v>15168.683205000001</v>
      </c>
      <c r="M28" s="1">
        <f t="shared" si="8"/>
        <v>15168.683205000001</v>
      </c>
      <c r="N28" s="5">
        <f t="shared" si="5"/>
        <v>8670.1737200000007</v>
      </c>
      <c r="O28" s="5">
        <f t="shared" si="6"/>
        <v>6498.5094850000005</v>
      </c>
      <c r="P28" s="5">
        <f t="shared" si="7"/>
        <v>0</v>
      </c>
    </row>
    <row r="29" spans="1:16" x14ac:dyDescent="0.25">
      <c r="A29" t="s">
        <v>130</v>
      </c>
      <c r="B29" t="s">
        <v>131</v>
      </c>
      <c r="C29" t="s">
        <v>132</v>
      </c>
      <c r="D29" s="12" t="s">
        <v>1842</v>
      </c>
      <c r="E29" s="1">
        <f>VLOOKUP(A29,'ADM Data'!$A$2:$T$344,18,FALSE)</f>
        <v>0</v>
      </c>
      <c r="F29" s="1">
        <f>VLOOKUP(A29,'ADM Data'!$A$2:$T$344,19,FALSE)</f>
        <v>5.1655E-2</v>
      </c>
      <c r="G29" s="1">
        <f>VLOOKUP(A29,'ADM Data'!$A$2:$T$344,20,FALSE)</f>
        <v>0</v>
      </c>
      <c r="H29" s="1">
        <f t="shared" si="0"/>
        <v>5.1655E-2</v>
      </c>
      <c r="I29" s="1">
        <f t="shared" si="1"/>
        <v>0</v>
      </c>
      <c r="J29" s="1">
        <f t="shared" si="2"/>
        <v>67.136101489535008</v>
      </c>
      <c r="K29" s="6">
        <f t="shared" si="3"/>
        <v>0</v>
      </c>
      <c r="L29" s="1">
        <f t="shared" si="4"/>
        <v>67.136101489535008</v>
      </c>
      <c r="M29" s="1">
        <f t="shared" si="8"/>
        <v>67.136101489535008</v>
      </c>
      <c r="N29" s="5">
        <f t="shared" si="5"/>
        <v>0</v>
      </c>
      <c r="O29" s="5">
        <f t="shared" si="6"/>
        <v>67.136101489535008</v>
      </c>
      <c r="P29" s="5">
        <f t="shared" si="7"/>
        <v>0</v>
      </c>
    </row>
    <row r="30" spans="1:16" x14ac:dyDescent="0.25">
      <c r="A30" t="s">
        <v>133</v>
      </c>
      <c r="B30" t="s">
        <v>1858</v>
      </c>
      <c r="C30" t="s">
        <v>135</v>
      </c>
      <c r="D30" s="12" t="s">
        <v>1842</v>
      </c>
      <c r="E30" s="1">
        <f>VLOOKUP(A30,'ADM Data'!$A$2:$T$344,18,FALSE)</f>
        <v>0.86847799999999997</v>
      </c>
      <c r="F30" s="1">
        <f>VLOOKUP(A30,'ADM Data'!$A$2:$T$344,19,FALSE)</f>
        <v>2.5543480000000001</v>
      </c>
      <c r="G30" s="1">
        <f>VLOOKUP(A30,'ADM Data'!$A$2:$T$344,20,FALSE)</f>
        <v>2.564565</v>
      </c>
      <c r="H30" s="1">
        <f t="shared" si="0"/>
        <v>5.9873910000000006</v>
      </c>
      <c r="I30" s="1">
        <f t="shared" si="1"/>
        <v>1505.9710263996321</v>
      </c>
      <c r="J30" s="1">
        <f t="shared" si="2"/>
        <v>3319.8909411981563</v>
      </c>
      <c r="K30" s="6">
        <f t="shared" si="3"/>
        <v>2225.6360210781454</v>
      </c>
      <c r="L30" s="1">
        <f t="shared" si="4"/>
        <v>7051.4979886759338</v>
      </c>
      <c r="M30" s="1">
        <f t="shared" si="8"/>
        <v>7051.4979886759338</v>
      </c>
      <c r="N30" s="5">
        <f t="shared" si="5"/>
        <v>1505.9710263996321</v>
      </c>
      <c r="O30" s="5">
        <f t="shared" si="6"/>
        <v>3319.8909411981563</v>
      </c>
      <c r="P30" s="5">
        <f t="shared" si="7"/>
        <v>2225.6360210781454</v>
      </c>
    </row>
    <row r="31" spans="1:16" x14ac:dyDescent="0.25">
      <c r="A31" t="s">
        <v>136</v>
      </c>
      <c r="B31" t="s">
        <v>1859</v>
      </c>
      <c r="C31" t="s">
        <v>93</v>
      </c>
      <c r="D31" s="12" t="s">
        <v>1088</v>
      </c>
      <c r="E31" s="1">
        <f>VLOOKUP(A31,'ADM Data'!$A$2:$T$344,18,FALSE)</f>
        <v>4.5562500000000004</v>
      </c>
      <c r="F31" s="1">
        <f>VLOOKUP(A31,'ADM Data'!$A$2:$T$344,19,FALSE)</f>
        <v>4</v>
      </c>
      <c r="G31" s="1">
        <f>VLOOKUP(A31,'ADM Data'!$A$2:$T$344,20,FALSE)</f>
        <v>4</v>
      </c>
      <c r="H31" s="1">
        <f t="shared" si="0"/>
        <v>12.55625</v>
      </c>
      <c r="I31" s="1">
        <f t="shared" si="1"/>
        <v>7900.6958023500019</v>
      </c>
      <c r="J31" s="1">
        <f t="shared" si="2"/>
        <v>5198.8075880000006</v>
      </c>
      <c r="K31" s="6">
        <f t="shared" si="3"/>
        <v>3471.3661320000006</v>
      </c>
      <c r="L31" s="1">
        <f t="shared" si="4"/>
        <v>16570.869522350004</v>
      </c>
      <c r="M31" s="1">
        <f t="shared" si="8"/>
        <v>16570.869522350004</v>
      </c>
      <c r="N31" s="5">
        <f t="shared" si="5"/>
        <v>7900.6958023500019</v>
      </c>
      <c r="O31" s="5">
        <f t="shared" si="6"/>
        <v>5198.8075880000006</v>
      </c>
      <c r="P31" s="5">
        <f t="shared" si="7"/>
        <v>3471.3661320000006</v>
      </c>
    </row>
    <row r="32" spans="1:16" x14ac:dyDescent="0.25">
      <c r="A32" t="s">
        <v>138</v>
      </c>
      <c r="B32" t="s">
        <v>1860</v>
      </c>
      <c r="C32" t="s">
        <v>140</v>
      </c>
      <c r="D32" s="12" t="s">
        <v>1088</v>
      </c>
      <c r="E32" s="1">
        <f>VLOOKUP(A32,'ADM Data'!$A$2:$T$344,18,FALSE)</f>
        <v>5.9815950000000004</v>
      </c>
      <c r="F32" s="1">
        <f>VLOOKUP(A32,'ADM Data'!$A$2:$T$344,19,FALSE)</f>
        <v>1</v>
      </c>
      <c r="G32" s="1">
        <f>VLOOKUP(A32,'ADM Data'!$A$2:$T$344,20,FALSE)</f>
        <v>0</v>
      </c>
      <c r="H32" s="1">
        <f t="shared" si="0"/>
        <v>6.9815950000000004</v>
      </c>
      <c r="I32" s="1">
        <f t="shared" si="1"/>
        <v>10372.293554536682</v>
      </c>
      <c r="J32" s="1">
        <f t="shared" si="2"/>
        <v>1299.7018970000001</v>
      </c>
      <c r="K32" s="6">
        <f t="shared" si="3"/>
        <v>0</v>
      </c>
      <c r="L32" s="1">
        <f t="shared" si="4"/>
        <v>11671.995451536683</v>
      </c>
      <c r="M32" s="1">
        <f t="shared" si="8"/>
        <v>11671.995451536683</v>
      </c>
      <c r="N32" s="5">
        <f t="shared" si="5"/>
        <v>10372.293554536682</v>
      </c>
      <c r="O32" s="5">
        <f t="shared" si="6"/>
        <v>1299.7018970000001</v>
      </c>
      <c r="P32" s="5">
        <f t="shared" si="7"/>
        <v>0</v>
      </c>
    </row>
    <row r="33" spans="1:16" x14ac:dyDescent="0.25">
      <c r="A33" t="s">
        <v>141</v>
      </c>
      <c r="B33" t="s">
        <v>1861</v>
      </c>
      <c r="C33" t="s">
        <v>93</v>
      </c>
      <c r="D33" s="12" t="s">
        <v>1088</v>
      </c>
      <c r="E33" s="1">
        <f>VLOOKUP(A33,'ADM Data'!$A$2:$T$344,18,FALSE)</f>
        <v>1</v>
      </c>
      <c r="F33" s="1">
        <f>VLOOKUP(A33,'ADM Data'!$A$2:$T$344,19,FALSE)</f>
        <v>20.245398000000002</v>
      </c>
      <c r="G33" s="1">
        <f>VLOOKUP(A33,'ADM Data'!$A$2:$T$344,20,FALSE)</f>
        <v>3</v>
      </c>
      <c r="H33" s="1">
        <f t="shared" si="0"/>
        <v>24.245398000000002</v>
      </c>
      <c r="I33" s="1">
        <f t="shared" si="1"/>
        <v>1734.034744</v>
      </c>
      <c r="J33" s="1">
        <f t="shared" si="2"/>
        <v>26312.982186120011</v>
      </c>
      <c r="K33" s="6">
        <f t="shared" si="3"/>
        <v>2603.5245990000003</v>
      </c>
      <c r="L33" s="1">
        <f t="shared" si="4"/>
        <v>30650.541529120012</v>
      </c>
      <c r="M33" s="1">
        <f t="shared" si="8"/>
        <v>30650.541529120012</v>
      </c>
      <c r="N33" s="5">
        <f t="shared" si="5"/>
        <v>1734.034744</v>
      </c>
      <c r="O33" s="5">
        <f t="shared" si="6"/>
        <v>26312.982186120011</v>
      </c>
      <c r="P33" s="5">
        <f t="shared" si="7"/>
        <v>2603.5245990000003</v>
      </c>
    </row>
    <row r="34" spans="1:16" x14ac:dyDescent="0.25">
      <c r="A34" t="s">
        <v>143</v>
      </c>
      <c r="B34" t="s">
        <v>1862</v>
      </c>
      <c r="C34" t="s">
        <v>101</v>
      </c>
      <c r="D34" s="12" t="s">
        <v>1088</v>
      </c>
      <c r="E34" s="1">
        <f>VLOOKUP(A34,'ADM Data'!$A$2:$T$344,18,FALSE)</f>
        <v>0</v>
      </c>
      <c r="F34" s="1">
        <f>VLOOKUP(A34,'ADM Data'!$A$2:$T$344,19,FALSE)</f>
        <v>0</v>
      </c>
      <c r="G34" s="1">
        <f>VLOOKUP(A34,'ADM Data'!$A$2:$T$344,20,FALSE)</f>
        <v>0</v>
      </c>
      <c r="H34" s="1">
        <f t="shared" si="0"/>
        <v>0</v>
      </c>
      <c r="I34" s="1">
        <f t="shared" si="1"/>
        <v>0</v>
      </c>
      <c r="J34" s="1">
        <f t="shared" si="2"/>
        <v>0</v>
      </c>
      <c r="K34" s="6">
        <f t="shared" si="3"/>
        <v>0</v>
      </c>
      <c r="L34" s="1">
        <f t="shared" si="4"/>
        <v>0</v>
      </c>
      <c r="M34" s="1">
        <f t="shared" si="8"/>
        <v>0</v>
      </c>
      <c r="N34" s="5">
        <f t="shared" si="5"/>
        <v>0</v>
      </c>
      <c r="O34" s="5">
        <f t="shared" si="6"/>
        <v>0</v>
      </c>
      <c r="P34" s="5">
        <f t="shared" si="7"/>
        <v>0</v>
      </c>
    </row>
    <row r="35" spans="1:16" x14ac:dyDescent="0.25">
      <c r="A35" t="s">
        <v>145</v>
      </c>
      <c r="B35" t="s">
        <v>1863</v>
      </c>
      <c r="C35" t="s">
        <v>80</v>
      </c>
      <c r="D35" s="12" t="s">
        <v>1088</v>
      </c>
      <c r="E35" s="1">
        <f>VLOOKUP(A35,'ADM Data'!$A$2:$T$344,18,FALSE)</f>
        <v>0</v>
      </c>
      <c r="F35" s="1">
        <f>VLOOKUP(A35,'ADM Data'!$A$2:$T$344,19,FALSE)</f>
        <v>0</v>
      </c>
      <c r="G35" s="1">
        <f>VLOOKUP(A35,'ADM Data'!$A$2:$T$344,20,FALSE)</f>
        <v>0</v>
      </c>
      <c r="H35" s="1">
        <f t="shared" si="0"/>
        <v>0</v>
      </c>
      <c r="I35" s="1">
        <f t="shared" si="1"/>
        <v>0</v>
      </c>
      <c r="J35" s="1">
        <f t="shared" si="2"/>
        <v>0</v>
      </c>
      <c r="K35" s="6">
        <f t="shared" si="3"/>
        <v>0</v>
      </c>
      <c r="L35" s="1">
        <f t="shared" si="4"/>
        <v>0</v>
      </c>
      <c r="M35" s="1">
        <f t="shared" si="8"/>
        <v>0</v>
      </c>
      <c r="N35" s="5">
        <f t="shared" si="5"/>
        <v>0</v>
      </c>
      <c r="O35" s="5">
        <f t="shared" si="6"/>
        <v>0</v>
      </c>
      <c r="P35" s="5">
        <f t="shared" si="7"/>
        <v>0</v>
      </c>
    </row>
    <row r="36" spans="1:16" x14ac:dyDescent="0.25">
      <c r="A36" t="s">
        <v>147</v>
      </c>
      <c r="B36" t="s">
        <v>1864</v>
      </c>
      <c r="C36" t="s">
        <v>80</v>
      </c>
      <c r="D36" s="12" t="s">
        <v>1088</v>
      </c>
      <c r="E36" s="1">
        <f>VLOOKUP(A36,'ADM Data'!$A$2:$T$344,18,FALSE)</f>
        <v>0</v>
      </c>
      <c r="F36" s="1">
        <f>VLOOKUP(A36,'ADM Data'!$A$2:$T$344,19,FALSE)</f>
        <v>10.737500000000001</v>
      </c>
      <c r="G36" s="1">
        <f>VLOOKUP(A36,'ADM Data'!$A$2:$T$344,20,FALSE)</f>
        <v>2</v>
      </c>
      <c r="H36" s="1">
        <f t="shared" si="0"/>
        <v>12.737500000000001</v>
      </c>
      <c r="I36" s="1">
        <f t="shared" si="1"/>
        <v>0</v>
      </c>
      <c r="J36" s="1">
        <f t="shared" si="2"/>
        <v>13955.549119037501</v>
      </c>
      <c r="K36" s="6">
        <f t="shared" si="3"/>
        <v>1735.6830660000003</v>
      </c>
      <c r="L36" s="1">
        <f t="shared" si="4"/>
        <v>15691.232185037501</v>
      </c>
      <c r="M36" s="1">
        <f t="shared" si="8"/>
        <v>15691.232185037501</v>
      </c>
      <c r="N36" s="5">
        <f t="shared" si="5"/>
        <v>0</v>
      </c>
      <c r="O36" s="5">
        <f t="shared" si="6"/>
        <v>13955.549119037501</v>
      </c>
      <c r="P36" s="5">
        <f t="shared" si="7"/>
        <v>1735.6830660000003</v>
      </c>
    </row>
    <row r="37" spans="1:16" x14ac:dyDescent="0.25">
      <c r="A37" t="s">
        <v>149</v>
      </c>
      <c r="B37" t="s">
        <v>150</v>
      </c>
      <c r="C37" t="s">
        <v>80</v>
      </c>
      <c r="D37" s="12" t="s">
        <v>1088</v>
      </c>
      <c r="E37" s="1">
        <f>VLOOKUP(A37,'ADM Data'!$A$2:$T$344,18,FALSE)</f>
        <v>0</v>
      </c>
      <c r="F37" s="1">
        <f>VLOOKUP(A37,'ADM Data'!$A$2:$T$344,19,FALSE)</f>
        <v>1</v>
      </c>
      <c r="G37" s="1">
        <f>VLOOKUP(A37,'ADM Data'!$A$2:$T$344,20,FALSE)</f>
        <v>0</v>
      </c>
      <c r="H37" s="1">
        <f t="shared" si="0"/>
        <v>1</v>
      </c>
      <c r="I37" s="1">
        <f t="shared" si="1"/>
        <v>0</v>
      </c>
      <c r="J37" s="1">
        <f t="shared" si="2"/>
        <v>1299.7018970000001</v>
      </c>
      <c r="K37" s="6">
        <f t="shared" si="3"/>
        <v>0</v>
      </c>
      <c r="L37" s="1">
        <f t="shared" si="4"/>
        <v>1299.7018970000001</v>
      </c>
      <c r="M37" s="1">
        <f t="shared" si="8"/>
        <v>1299.7018970000001</v>
      </c>
      <c r="N37" s="5">
        <f t="shared" si="5"/>
        <v>0</v>
      </c>
      <c r="O37" s="5">
        <f t="shared" si="6"/>
        <v>1299.7018970000001</v>
      </c>
      <c r="P37" s="5">
        <f t="shared" si="7"/>
        <v>0</v>
      </c>
    </row>
    <row r="38" spans="1:16" x14ac:dyDescent="0.25">
      <c r="A38" t="s">
        <v>151</v>
      </c>
      <c r="B38" t="s">
        <v>152</v>
      </c>
      <c r="C38" t="s">
        <v>68</v>
      </c>
      <c r="D38" s="12" t="s">
        <v>1088</v>
      </c>
      <c r="E38" s="1">
        <f>VLOOKUP(A38,'ADM Data'!$A$2:$T$344,18,FALSE)</f>
        <v>0</v>
      </c>
      <c r="F38" s="1">
        <f>VLOOKUP(A38,'ADM Data'!$A$2:$T$344,19,FALSE)</f>
        <v>0</v>
      </c>
      <c r="G38" s="1">
        <f>VLOOKUP(A38,'ADM Data'!$A$2:$T$344,20,FALSE)</f>
        <v>0</v>
      </c>
      <c r="H38" s="1">
        <f t="shared" si="0"/>
        <v>0</v>
      </c>
      <c r="I38" s="1">
        <f t="shared" si="1"/>
        <v>0</v>
      </c>
      <c r="J38" s="1">
        <f t="shared" si="2"/>
        <v>0</v>
      </c>
      <c r="K38" s="6">
        <f t="shared" si="3"/>
        <v>0</v>
      </c>
      <c r="L38" s="1">
        <f t="shared" si="4"/>
        <v>0</v>
      </c>
      <c r="M38" s="1">
        <f t="shared" si="8"/>
        <v>0</v>
      </c>
      <c r="N38" s="5">
        <f t="shared" si="5"/>
        <v>0</v>
      </c>
      <c r="O38" s="5">
        <f t="shared" si="6"/>
        <v>0</v>
      </c>
      <c r="P38" s="5">
        <f t="shared" si="7"/>
        <v>0</v>
      </c>
    </row>
    <row r="39" spans="1:16" x14ac:dyDescent="0.25">
      <c r="A39" t="s">
        <v>153</v>
      </c>
      <c r="B39" t="s">
        <v>1865</v>
      </c>
      <c r="C39" t="s">
        <v>93</v>
      </c>
      <c r="D39" s="12" t="s">
        <v>1088</v>
      </c>
      <c r="E39" s="1">
        <f>VLOOKUP(A39,'ADM Data'!$A$2:$T$344,18,FALSE)</f>
        <v>42.140349000000001</v>
      </c>
      <c r="F39" s="1">
        <f>VLOOKUP(A39,'ADM Data'!$A$2:$T$344,19,FALSE)</f>
        <v>135.09356500000001</v>
      </c>
      <c r="G39" s="1">
        <f>VLOOKUP(A39,'ADM Data'!$A$2:$T$344,20,FALSE)</f>
        <v>22.309940999999998</v>
      </c>
      <c r="H39" s="1">
        <f t="shared" si="0"/>
        <v>199.54385500000004</v>
      </c>
      <c r="I39" s="1">
        <f t="shared" si="1"/>
        <v>73072.829290285663</v>
      </c>
      <c r="J39" s="1">
        <f t="shared" si="2"/>
        <v>175581.36270299283</v>
      </c>
      <c r="K39" s="6">
        <f t="shared" si="3"/>
        <v>19361.493398579551</v>
      </c>
      <c r="L39" s="1">
        <f t="shared" si="4"/>
        <v>268015.68539185805</v>
      </c>
      <c r="M39" s="1">
        <f t="shared" si="8"/>
        <v>268015.68539185805</v>
      </c>
      <c r="N39" s="5">
        <f t="shared" si="5"/>
        <v>73072.829290285663</v>
      </c>
      <c r="O39" s="5">
        <f t="shared" si="6"/>
        <v>175581.36270299283</v>
      </c>
      <c r="P39" s="5">
        <f t="shared" si="7"/>
        <v>19361.493398579551</v>
      </c>
    </row>
    <row r="40" spans="1:16" x14ac:dyDescent="0.25">
      <c r="A40" t="s">
        <v>155</v>
      </c>
      <c r="B40" t="s">
        <v>156</v>
      </c>
      <c r="C40" t="s">
        <v>93</v>
      </c>
      <c r="D40" s="12" t="s">
        <v>1088</v>
      </c>
      <c r="E40" s="1">
        <f>VLOOKUP(A40,'ADM Data'!$A$2:$T$344,18,FALSE)</f>
        <v>0</v>
      </c>
      <c r="F40" s="1">
        <f>VLOOKUP(A40,'ADM Data'!$A$2:$T$344,19,FALSE)</f>
        <v>0</v>
      </c>
      <c r="G40" s="1">
        <f>VLOOKUP(A40,'ADM Data'!$A$2:$T$344,20,FALSE)</f>
        <v>0</v>
      </c>
      <c r="H40" s="1">
        <f t="shared" si="0"/>
        <v>0</v>
      </c>
      <c r="I40" s="1">
        <f t="shared" si="1"/>
        <v>0</v>
      </c>
      <c r="J40" s="1">
        <f t="shared" si="2"/>
        <v>0</v>
      </c>
      <c r="K40" s="6">
        <f t="shared" si="3"/>
        <v>0</v>
      </c>
      <c r="L40" s="1">
        <f t="shared" si="4"/>
        <v>0</v>
      </c>
      <c r="M40" s="1">
        <f t="shared" si="8"/>
        <v>0</v>
      </c>
      <c r="N40" s="5">
        <f t="shared" si="5"/>
        <v>0</v>
      </c>
      <c r="O40" s="5">
        <f t="shared" si="6"/>
        <v>0</v>
      </c>
      <c r="P40" s="5">
        <f t="shared" si="7"/>
        <v>0</v>
      </c>
    </row>
    <row r="41" spans="1:16" x14ac:dyDescent="0.25">
      <c r="A41" t="s">
        <v>157</v>
      </c>
      <c r="B41" t="s">
        <v>1866</v>
      </c>
      <c r="C41" t="s">
        <v>93</v>
      </c>
      <c r="D41" s="12" t="s">
        <v>1088</v>
      </c>
      <c r="E41" s="1">
        <f>VLOOKUP(A41,'ADM Data'!$A$2:$T$344,18,FALSE)</f>
        <v>0</v>
      </c>
      <c r="F41" s="1">
        <f>VLOOKUP(A41,'ADM Data'!$A$2:$T$344,19,FALSE)</f>
        <v>31.291391000000001</v>
      </c>
      <c r="G41" s="1">
        <f>VLOOKUP(A41,'ADM Data'!$A$2:$T$344,20,FALSE)</f>
        <v>8</v>
      </c>
      <c r="H41" s="1">
        <f t="shared" si="0"/>
        <v>39.291391000000004</v>
      </c>
      <c r="I41" s="1">
        <f t="shared" si="1"/>
        <v>0</v>
      </c>
      <c r="J41" s="1">
        <f t="shared" si="2"/>
        <v>40669.48024246873</v>
      </c>
      <c r="K41" s="6">
        <f t="shared" si="3"/>
        <v>6942.7322640000011</v>
      </c>
      <c r="L41" s="1">
        <f t="shared" si="4"/>
        <v>47612.212506468728</v>
      </c>
      <c r="M41" s="1">
        <f t="shared" si="8"/>
        <v>47612.212506468728</v>
      </c>
      <c r="N41" s="5">
        <f t="shared" si="5"/>
        <v>0</v>
      </c>
      <c r="O41" s="5">
        <f t="shared" si="6"/>
        <v>40669.48024246873</v>
      </c>
      <c r="P41" s="5">
        <f t="shared" si="7"/>
        <v>6942.7322640000011</v>
      </c>
    </row>
    <row r="42" spans="1:16" x14ac:dyDescent="0.25">
      <c r="A42" t="s">
        <v>159</v>
      </c>
      <c r="B42" t="s">
        <v>160</v>
      </c>
      <c r="C42" t="s">
        <v>93</v>
      </c>
      <c r="D42" s="12" t="s">
        <v>1088</v>
      </c>
      <c r="E42" s="1">
        <f>VLOOKUP(A42,'ADM Data'!$A$2:$T$344,18,FALSE)</f>
        <v>32.572293999999999</v>
      </c>
      <c r="F42" s="1">
        <f>VLOOKUP(A42,'ADM Data'!$A$2:$T$344,19,FALSE)</f>
        <v>93.108439000000004</v>
      </c>
      <c r="G42" s="1">
        <f>VLOOKUP(A42,'ADM Data'!$A$2:$T$344,20,FALSE)</f>
        <v>31.921688</v>
      </c>
      <c r="H42" s="1">
        <f t="shared" si="0"/>
        <v>157.60242099999999</v>
      </c>
      <c r="I42" s="1">
        <f t="shared" si="1"/>
        <v>56481.489487782739</v>
      </c>
      <c r="J42" s="1">
        <f t="shared" si="2"/>
        <v>121013.2147950088</v>
      </c>
      <c r="K42" s="6">
        <f t="shared" si="3"/>
        <v>27702.966649867707</v>
      </c>
      <c r="L42" s="1">
        <f t="shared" si="4"/>
        <v>205197.67093265924</v>
      </c>
      <c r="M42" s="1">
        <f t="shared" si="8"/>
        <v>205197.67093265924</v>
      </c>
      <c r="N42" s="5">
        <f t="shared" si="5"/>
        <v>56481.489487782739</v>
      </c>
      <c r="O42" s="5">
        <f t="shared" si="6"/>
        <v>121013.2147950088</v>
      </c>
      <c r="P42" s="5">
        <f t="shared" si="7"/>
        <v>27702.966649867707</v>
      </c>
    </row>
    <row r="43" spans="1:16" x14ac:dyDescent="0.25">
      <c r="A43" t="s">
        <v>161</v>
      </c>
      <c r="B43" t="s">
        <v>162</v>
      </c>
      <c r="C43" t="s">
        <v>75</v>
      </c>
      <c r="D43" s="12" t="s">
        <v>1088</v>
      </c>
      <c r="E43" s="1">
        <f>VLOOKUP(A43,'ADM Data'!$A$2:$T$344,18,FALSE)</f>
        <v>0</v>
      </c>
      <c r="F43" s="1">
        <f>VLOOKUP(A43,'ADM Data'!$A$2:$T$344,19,FALSE)</f>
        <v>29.730336999999999</v>
      </c>
      <c r="G43" s="1">
        <f>VLOOKUP(A43,'ADM Data'!$A$2:$T$344,20,FALSE)</f>
        <v>2.8876400000000002</v>
      </c>
      <c r="H43" s="1">
        <f t="shared" si="0"/>
        <v>32.617976999999996</v>
      </c>
      <c r="I43" s="1">
        <f t="shared" si="1"/>
        <v>0</v>
      </c>
      <c r="J43" s="1">
        <f t="shared" si="2"/>
        <v>38640.57539734929</v>
      </c>
      <c r="K43" s="6">
        <f t="shared" si="3"/>
        <v>2506.0139243521203</v>
      </c>
      <c r="L43" s="1">
        <f t="shared" si="4"/>
        <v>41146.589321701409</v>
      </c>
      <c r="M43" s="1">
        <f t="shared" si="8"/>
        <v>41146.589321701409</v>
      </c>
      <c r="N43" s="5">
        <f t="shared" si="5"/>
        <v>0</v>
      </c>
      <c r="O43" s="5">
        <f t="shared" si="6"/>
        <v>38640.57539734929</v>
      </c>
      <c r="P43" s="5">
        <f t="shared" si="7"/>
        <v>2506.0139243521203</v>
      </c>
    </row>
    <row r="44" spans="1:16" x14ac:dyDescent="0.25">
      <c r="A44" t="s">
        <v>163</v>
      </c>
      <c r="B44" t="s">
        <v>164</v>
      </c>
      <c r="C44" t="s">
        <v>80</v>
      </c>
      <c r="D44" s="12" t="s">
        <v>1088</v>
      </c>
      <c r="E44" s="1">
        <f>VLOOKUP(A44,'ADM Data'!$A$2:$T$344,18,FALSE)</f>
        <v>1.5254239999999999</v>
      </c>
      <c r="F44" s="1">
        <f>VLOOKUP(A44,'ADM Data'!$A$2:$T$344,19,FALSE)</f>
        <v>6.480226</v>
      </c>
      <c r="G44" s="1">
        <f>VLOOKUP(A44,'ADM Data'!$A$2:$T$344,20,FALSE)</f>
        <v>0</v>
      </c>
      <c r="H44" s="1">
        <f t="shared" si="0"/>
        <v>8.0056499999999993</v>
      </c>
      <c r="I44" s="1">
        <f t="shared" si="1"/>
        <v>2645.1382153314562</v>
      </c>
      <c r="J44" s="1">
        <f t="shared" si="2"/>
        <v>8422.3620251887223</v>
      </c>
      <c r="K44" s="6">
        <f t="shared" si="3"/>
        <v>0</v>
      </c>
      <c r="L44" s="1">
        <f t="shared" si="4"/>
        <v>11067.500240520178</v>
      </c>
      <c r="M44" s="1">
        <f t="shared" si="8"/>
        <v>11067.500240520178</v>
      </c>
      <c r="N44" s="5">
        <f t="shared" si="5"/>
        <v>2645.1382153314562</v>
      </c>
      <c r="O44" s="5">
        <f t="shared" si="6"/>
        <v>8422.3620251887223</v>
      </c>
      <c r="P44" s="5">
        <f t="shared" si="7"/>
        <v>0</v>
      </c>
    </row>
    <row r="45" spans="1:16" x14ac:dyDescent="0.25">
      <c r="A45" t="s">
        <v>165</v>
      </c>
      <c r="B45" t="s">
        <v>1867</v>
      </c>
      <c r="C45" t="s">
        <v>80</v>
      </c>
      <c r="D45" s="12" t="s">
        <v>1088</v>
      </c>
      <c r="E45" s="1">
        <f>VLOOKUP(A45,'ADM Data'!$A$2:$T$344,18,FALSE)</f>
        <v>0</v>
      </c>
      <c r="F45" s="1">
        <f>VLOOKUP(A45,'ADM Data'!$A$2:$T$344,19,FALSE)</f>
        <v>6</v>
      </c>
      <c r="G45" s="1">
        <f>VLOOKUP(A45,'ADM Data'!$A$2:$T$344,20,FALSE)</f>
        <v>1</v>
      </c>
      <c r="H45" s="1">
        <f t="shared" si="0"/>
        <v>7</v>
      </c>
      <c r="I45" s="1">
        <f t="shared" si="1"/>
        <v>0</v>
      </c>
      <c r="J45" s="1">
        <f t="shared" si="2"/>
        <v>7798.2113820000013</v>
      </c>
      <c r="K45" s="6">
        <f t="shared" si="3"/>
        <v>867.84153300000014</v>
      </c>
      <c r="L45" s="1">
        <f t="shared" si="4"/>
        <v>8666.052915000002</v>
      </c>
      <c r="M45" s="1">
        <f t="shared" si="8"/>
        <v>8666.052915000002</v>
      </c>
      <c r="N45" s="5">
        <f t="shared" si="5"/>
        <v>0</v>
      </c>
      <c r="O45" s="5">
        <f t="shared" si="6"/>
        <v>7798.2113820000013</v>
      </c>
      <c r="P45" s="5">
        <f t="shared" si="7"/>
        <v>867.84153300000014</v>
      </c>
    </row>
    <row r="46" spans="1:16" x14ac:dyDescent="0.25">
      <c r="A46" t="s">
        <v>167</v>
      </c>
      <c r="B46" t="s">
        <v>1868</v>
      </c>
      <c r="C46" t="s">
        <v>75</v>
      </c>
      <c r="D46" s="12" t="s">
        <v>1088</v>
      </c>
      <c r="E46" s="1">
        <f>VLOOKUP(A46,'ADM Data'!$A$2:$T$344,18,FALSE)</f>
        <v>0</v>
      </c>
      <c r="F46" s="1">
        <f>VLOOKUP(A46,'ADM Data'!$A$2:$T$344,19,FALSE)</f>
        <v>0</v>
      </c>
      <c r="G46" s="1">
        <f>VLOOKUP(A46,'ADM Data'!$A$2:$T$344,20,FALSE)</f>
        <v>0</v>
      </c>
      <c r="H46" s="1">
        <f t="shared" si="0"/>
        <v>0</v>
      </c>
      <c r="I46" s="1">
        <f t="shared" si="1"/>
        <v>0</v>
      </c>
      <c r="J46" s="1">
        <f t="shared" si="2"/>
        <v>0</v>
      </c>
      <c r="K46" s="6">
        <f t="shared" si="3"/>
        <v>0</v>
      </c>
      <c r="L46" s="1">
        <f t="shared" si="4"/>
        <v>0</v>
      </c>
      <c r="M46" s="1">
        <f t="shared" si="8"/>
        <v>0</v>
      </c>
      <c r="N46" s="5">
        <f t="shared" si="5"/>
        <v>0</v>
      </c>
      <c r="O46" s="5">
        <f t="shared" si="6"/>
        <v>0</v>
      </c>
      <c r="P46" s="5">
        <f t="shared" si="7"/>
        <v>0</v>
      </c>
    </row>
    <row r="47" spans="1:16" x14ac:dyDescent="0.25">
      <c r="A47" t="s">
        <v>169</v>
      </c>
      <c r="B47" t="s">
        <v>1869</v>
      </c>
      <c r="C47" t="s">
        <v>72</v>
      </c>
      <c r="D47" s="12" t="s">
        <v>1088</v>
      </c>
      <c r="E47" s="1">
        <f>VLOOKUP(A47,'ADM Data'!$A$2:$T$344,18,FALSE)</f>
        <v>4.5449440000000001</v>
      </c>
      <c r="F47" s="1">
        <f>VLOOKUP(A47,'ADM Data'!$A$2:$T$344,19,FALSE)</f>
        <v>10.994382</v>
      </c>
      <c r="G47" s="1">
        <f>VLOOKUP(A47,'ADM Data'!$A$2:$T$344,20,FALSE)</f>
        <v>0</v>
      </c>
      <c r="H47" s="1">
        <f t="shared" si="0"/>
        <v>15.539325999999999</v>
      </c>
      <c r="I47" s="1">
        <f t="shared" si="1"/>
        <v>7881.0908055343371</v>
      </c>
      <c r="J47" s="1">
        <f t="shared" si="2"/>
        <v>14289.419141742655</v>
      </c>
      <c r="K47" s="6">
        <f t="shared" si="3"/>
        <v>0</v>
      </c>
      <c r="L47" s="1">
        <f t="shared" si="4"/>
        <v>22170.509947276994</v>
      </c>
      <c r="M47" s="1">
        <f t="shared" si="8"/>
        <v>22170.509947276994</v>
      </c>
      <c r="N47" s="5">
        <f t="shared" si="5"/>
        <v>7881.0908055343371</v>
      </c>
      <c r="O47" s="5">
        <f t="shared" si="6"/>
        <v>14289.419141742655</v>
      </c>
      <c r="P47" s="5">
        <f t="shared" si="7"/>
        <v>0</v>
      </c>
    </row>
    <row r="48" spans="1:16" x14ac:dyDescent="0.25">
      <c r="A48" t="s">
        <v>171</v>
      </c>
      <c r="B48" t="s">
        <v>172</v>
      </c>
      <c r="C48" t="s">
        <v>173</v>
      </c>
      <c r="D48" s="12" t="s">
        <v>1088</v>
      </c>
      <c r="E48" s="1">
        <f>VLOOKUP(A48,'ADM Data'!$A$2:$T$344,18,FALSE)</f>
        <v>0</v>
      </c>
      <c r="F48" s="1">
        <f>VLOOKUP(A48,'ADM Data'!$A$2:$T$344,19,FALSE)</f>
        <v>0</v>
      </c>
      <c r="G48" s="1">
        <f>VLOOKUP(A48,'ADM Data'!$A$2:$T$344,20,FALSE)</f>
        <v>0</v>
      </c>
      <c r="H48" s="1">
        <f t="shared" si="0"/>
        <v>0</v>
      </c>
      <c r="I48" s="1">
        <f t="shared" si="1"/>
        <v>0</v>
      </c>
      <c r="J48" s="1">
        <f t="shared" si="2"/>
        <v>0</v>
      </c>
      <c r="K48" s="6">
        <f t="shared" si="3"/>
        <v>0</v>
      </c>
      <c r="L48" s="1">
        <f t="shared" si="4"/>
        <v>0</v>
      </c>
      <c r="M48" s="1">
        <f t="shared" si="8"/>
        <v>0</v>
      </c>
      <c r="N48" s="5">
        <f t="shared" si="5"/>
        <v>0</v>
      </c>
      <c r="O48" s="5">
        <f t="shared" si="6"/>
        <v>0</v>
      </c>
      <c r="P48" s="5">
        <f t="shared" si="7"/>
        <v>0</v>
      </c>
    </row>
    <row r="49" spans="1:16" x14ac:dyDescent="0.25">
      <c r="A49" t="s">
        <v>174</v>
      </c>
      <c r="B49" t="s">
        <v>1870</v>
      </c>
      <c r="C49" t="s">
        <v>75</v>
      </c>
      <c r="D49" s="12" t="s">
        <v>1088</v>
      </c>
      <c r="E49" s="1">
        <f>VLOOKUP(A49,'ADM Data'!$A$2:$T$344,18,FALSE)</f>
        <v>0</v>
      </c>
      <c r="F49" s="1">
        <f>VLOOKUP(A49,'ADM Data'!$A$2:$T$344,19,FALSE)</f>
        <v>0</v>
      </c>
      <c r="G49" s="1">
        <f>VLOOKUP(A49,'ADM Data'!$A$2:$T$344,20,FALSE)</f>
        <v>0</v>
      </c>
      <c r="H49" s="1">
        <f t="shared" si="0"/>
        <v>0</v>
      </c>
      <c r="I49" s="1">
        <f t="shared" si="1"/>
        <v>0</v>
      </c>
      <c r="J49" s="1">
        <f t="shared" si="2"/>
        <v>0</v>
      </c>
      <c r="K49" s="6">
        <f t="shared" si="3"/>
        <v>0</v>
      </c>
      <c r="L49" s="1">
        <f t="shared" si="4"/>
        <v>0</v>
      </c>
      <c r="M49" s="1">
        <f t="shared" si="8"/>
        <v>0</v>
      </c>
      <c r="N49" s="5">
        <f t="shared" si="5"/>
        <v>0</v>
      </c>
      <c r="O49" s="5">
        <f t="shared" si="6"/>
        <v>0</v>
      </c>
      <c r="P49" s="5">
        <f t="shared" si="7"/>
        <v>0</v>
      </c>
    </row>
    <row r="50" spans="1:16" x14ac:dyDescent="0.25">
      <c r="A50" s="33" t="s">
        <v>177</v>
      </c>
      <c r="B50" t="s">
        <v>1871</v>
      </c>
      <c r="C50" t="s">
        <v>93</v>
      </c>
      <c r="D50" s="12" t="s">
        <v>1088</v>
      </c>
      <c r="E50" s="1">
        <f>VLOOKUP(A50,'ADM Data'!$A$2:$T$344,18,FALSE)</f>
        <v>0</v>
      </c>
      <c r="F50" s="1">
        <f>VLOOKUP(A50,'ADM Data'!$A$2:$T$344,19,FALSE)</f>
        <v>0.45185199999999998</v>
      </c>
      <c r="G50" s="1">
        <f>VLOOKUP(A50,'ADM Data'!$A$2:$T$344,20,FALSE)</f>
        <v>0</v>
      </c>
      <c r="H50" s="1">
        <f t="shared" si="0"/>
        <v>0.45185199999999998</v>
      </c>
      <c r="I50" s="1">
        <f t="shared" si="1"/>
        <v>0</v>
      </c>
      <c r="J50" s="1">
        <f t="shared" si="2"/>
        <v>587.27290156324409</v>
      </c>
      <c r="K50" s="6">
        <f t="shared" si="3"/>
        <v>0</v>
      </c>
      <c r="L50" s="1">
        <f t="shared" si="4"/>
        <v>587.27290156324409</v>
      </c>
      <c r="M50" s="1">
        <f t="shared" si="8"/>
        <v>587.27290156324409</v>
      </c>
      <c r="N50" s="5">
        <f t="shared" si="5"/>
        <v>0</v>
      </c>
      <c r="O50" s="5">
        <f t="shared" si="6"/>
        <v>587.27290156324409</v>
      </c>
      <c r="P50" s="5">
        <f t="shared" si="7"/>
        <v>0</v>
      </c>
    </row>
    <row r="51" spans="1:16" x14ac:dyDescent="0.25">
      <c r="A51" t="s">
        <v>179</v>
      </c>
      <c r="B51" t="s">
        <v>180</v>
      </c>
      <c r="C51" t="s">
        <v>90</v>
      </c>
      <c r="D51" s="12" t="s">
        <v>1088</v>
      </c>
      <c r="E51" s="1">
        <f>VLOOKUP(A51,'ADM Data'!$A$2:$T$344,18,FALSE)</f>
        <v>0</v>
      </c>
      <c r="F51" s="1">
        <f>VLOOKUP(A51,'ADM Data'!$A$2:$T$344,19,FALSE)</f>
        <v>0</v>
      </c>
      <c r="G51" s="1">
        <f>VLOOKUP(A51,'ADM Data'!$A$2:$T$344,20,FALSE)</f>
        <v>0</v>
      </c>
      <c r="H51" s="1">
        <f t="shared" si="0"/>
        <v>0</v>
      </c>
      <c r="I51" s="1">
        <f t="shared" si="1"/>
        <v>0</v>
      </c>
      <c r="J51" s="1">
        <f t="shared" si="2"/>
        <v>0</v>
      </c>
      <c r="K51" s="6">
        <f t="shared" si="3"/>
        <v>0</v>
      </c>
      <c r="L51" s="1">
        <f t="shared" si="4"/>
        <v>0</v>
      </c>
      <c r="M51" s="1">
        <f t="shared" si="8"/>
        <v>0</v>
      </c>
      <c r="N51" s="5">
        <f t="shared" si="5"/>
        <v>0</v>
      </c>
      <c r="O51" s="5">
        <f t="shared" si="6"/>
        <v>0</v>
      </c>
      <c r="P51" s="5">
        <f t="shared" si="7"/>
        <v>0</v>
      </c>
    </row>
    <row r="52" spans="1:16" x14ac:dyDescent="0.25">
      <c r="A52" t="s">
        <v>181</v>
      </c>
      <c r="B52" t="s">
        <v>1872</v>
      </c>
      <c r="C52" t="s">
        <v>93</v>
      </c>
      <c r="D52" s="12" t="s">
        <v>1088</v>
      </c>
      <c r="E52" s="1">
        <f>VLOOKUP(A52,'ADM Data'!$A$2:$T$344,18,FALSE)</f>
        <v>0</v>
      </c>
      <c r="F52" s="1">
        <f>VLOOKUP(A52,'ADM Data'!$A$2:$T$344,19,FALSE)</f>
        <v>0</v>
      </c>
      <c r="G52" s="1">
        <f>VLOOKUP(A52,'ADM Data'!$A$2:$T$344,20,FALSE)</f>
        <v>0</v>
      </c>
      <c r="H52" s="1">
        <f t="shared" si="0"/>
        <v>0</v>
      </c>
      <c r="I52" s="1">
        <f t="shared" si="1"/>
        <v>0</v>
      </c>
      <c r="J52" s="1">
        <f t="shared" si="2"/>
        <v>0</v>
      </c>
      <c r="K52" s="6">
        <f t="shared" si="3"/>
        <v>0</v>
      </c>
      <c r="L52" s="1">
        <f t="shared" si="4"/>
        <v>0</v>
      </c>
      <c r="M52" s="1">
        <f t="shared" si="8"/>
        <v>0</v>
      </c>
      <c r="N52" s="5">
        <f t="shared" si="5"/>
        <v>0</v>
      </c>
      <c r="O52" s="5">
        <f t="shared" si="6"/>
        <v>0</v>
      </c>
      <c r="P52" s="5">
        <f t="shared" si="7"/>
        <v>0</v>
      </c>
    </row>
    <row r="53" spans="1:16" x14ac:dyDescent="0.25">
      <c r="A53" t="s">
        <v>183</v>
      </c>
      <c r="B53" t="s">
        <v>1873</v>
      </c>
      <c r="C53" t="s">
        <v>111</v>
      </c>
      <c r="D53" s="12" t="s">
        <v>1088</v>
      </c>
      <c r="E53" s="1">
        <f>VLOOKUP(A53,'ADM Data'!$A$2:$T$344,18,FALSE)</f>
        <v>0</v>
      </c>
      <c r="F53" s="1">
        <f>VLOOKUP(A53,'ADM Data'!$A$2:$T$344,19,FALSE)</f>
        <v>0</v>
      </c>
      <c r="G53" s="1">
        <f>VLOOKUP(A53,'ADM Data'!$A$2:$T$344,20,FALSE)</f>
        <v>0</v>
      </c>
      <c r="H53" s="1">
        <f t="shared" si="0"/>
        <v>0</v>
      </c>
      <c r="I53" s="1">
        <f t="shared" si="1"/>
        <v>0</v>
      </c>
      <c r="J53" s="1">
        <f t="shared" si="2"/>
        <v>0</v>
      </c>
      <c r="K53" s="6">
        <f t="shared" si="3"/>
        <v>0</v>
      </c>
      <c r="L53" s="1">
        <f t="shared" si="4"/>
        <v>0</v>
      </c>
      <c r="M53" s="1">
        <f t="shared" si="8"/>
        <v>0</v>
      </c>
      <c r="N53" s="5">
        <f t="shared" si="5"/>
        <v>0</v>
      </c>
      <c r="O53" s="5">
        <f t="shared" si="6"/>
        <v>0</v>
      </c>
      <c r="P53" s="5">
        <f t="shared" si="7"/>
        <v>0</v>
      </c>
    </row>
    <row r="54" spans="1:16" x14ac:dyDescent="0.25">
      <c r="A54" t="s">
        <v>185</v>
      </c>
      <c r="B54" t="s">
        <v>1874</v>
      </c>
      <c r="C54" t="s">
        <v>72</v>
      </c>
      <c r="D54" s="12" t="s">
        <v>1088</v>
      </c>
      <c r="E54" s="1">
        <f>VLOOKUP(A54,'ADM Data'!$A$2:$T$344,18,FALSE)</f>
        <v>0</v>
      </c>
      <c r="F54" s="1">
        <f>VLOOKUP(A54,'ADM Data'!$A$2:$T$344,19,FALSE)</f>
        <v>0</v>
      </c>
      <c r="G54" s="1">
        <f>VLOOKUP(A54,'ADM Data'!$A$2:$T$344,20,FALSE)</f>
        <v>0</v>
      </c>
      <c r="H54" s="1">
        <f t="shared" si="0"/>
        <v>0</v>
      </c>
      <c r="I54" s="1">
        <f t="shared" si="1"/>
        <v>0</v>
      </c>
      <c r="J54" s="1">
        <f t="shared" si="2"/>
        <v>0</v>
      </c>
      <c r="K54" s="6">
        <f t="shared" si="3"/>
        <v>0</v>
      </c>
      <c r="L54" s="1">
        <f t="shared" si="4"/>
        <v>0</v>
      </c>
      <c r="M54" s="1">
        <f t="shared" si="8"/>
        <v>0</v>
      </c>
      <c r="N54" s="5">
        <f t="shared" si="5"/>
        <v>0</v>
      </c>
      <c r="O54" s="5">
        <f t="shared" si="6"/>
        <v>0</v>
      </c>
      <c r="P54" s="5">
        <f t="shared" si="7"/>
        <v>0</v>
      </c>
    </row>
    <row r="55" spans="1:16" x14ac:dyDescent="0.25">
      <c r="A55" t="s">
        <v>187</v>
      </c>
      <c r="B55" t="s">
        <v>188</v>
      </c>
      <c r="C55" t="s">
        <v>108</v>
      </c>
      <c r="D55" s="12" t="s">
        <v>1088</v>
      </c>
      <c r="E55" s="1">
        <f>VLOOKUP(A55,'ADM Data'!$A$2:$T$344,18,FALSE)</f>
        <v>0</v>
      </c>
      <c r="F55" s="1">
        <f>VLOOKUP(A55,'ADM Data'!$A$2:$T$344,19,FALSE)</f>
        <v>0</v>
      </c>
      <c r="G55" s="1">
        <f>VLOOKUP(A55,'ADM Data'!$A$2:$T$344,20,FALSE)</f>
        <v>0</v>
      </c>
      <c r="H55" s="1">
        <f t="shared" si="0"/>
        <v>0</v>
      </c>
      <c r="I55" s="1">
        <f t="shared" si="1"/>
        <v>0</v>
      </c>
      <c r="J55" s="1">
        <f t="shared" si="2"/>
        <v>0</v>
      </c>
      <c r="K55" s="6">
        <f t="shared" si="3"/>
        <v>0</v>
      </c>
      <c r="L55" s="1">
        <f t="shared" si="4"/>
        <v>0</v>
      </c>
      <c r="M55" s="1">
        <f t="shared" si="8"/>
        <v>0</v>
      </c>
      <c r="N55" s="5">
        <f t="shared" si="5"/>
        <v>0</v>
      </c>
      <c r="O55" s="5">
        <f t="shared" si="6"/>
        <v>0</v>
      </c>
      <c r="P55" s="5">
        <f t="shared" si="7"/>
        <v>0</v>
      </c>
    </row>
    <row r="56" spans="1:16" x14ac:dyDescent="0.25">
      <c r="A56" t="s">
        <v>191</v>
      </c>
      <c r="B56" t="s">
        <v>1875</v>
      </c>
      <c r="C56" t="s">
        <v>193</v>
      </c>
      <c r="D56" s="12" t="s">
        <v>1088</v>
      </c>
      <c r="E56" s="1">
        <f>VLOOKUP(A56,'ADM Data'!$A$2:$T$344,18,FALSE)</f>
        <v>0</v>
      </c>
      <c r="F56" s="1">
        <f>VLOOKUP(A56,'ADM Data'!$A$2:$T$344,19,FALSE)</f>
        <v>0</v>
      </c>
      <c r="G56" s="1">
        <f>VLOOKUP(A56,'ADM Data'!$A$2:$T$344,20,FALSE)</f>
        <v>0</v>
      </c>
      <c r="H56" s="1">
        <f t="shared" si="0"/>
        <v>0</v>
      </c>
      <c r="I56" s="1">
        <f t="shared" si="1"/>
        <v>0</v>
      </c>
      <c r="J56" s="1">
        <f t="shared" si="2"/>
        <v>0</v>
      </c>
      <c r="K56" s="6">
        <f t="shared" si="3"/>
        <v>0</v>
      </c>
      <c r="L56" s="1">
        <f t="shared" si="4"/>
        <v>0</v>
      </c>
      <c r="M56" s="1">
        <f t="shared" si="8"/>
        <v>0</v>
      </c>
      <c r="N56" s="5">
        <f t="shared" si="5"/>
        <v>0</v>
      </c>
      <c r="O56" s="5">
        <f t="shared" si="6"/>
        <v>0</v>
      </c>
      <c r="P56" s="5">
        <f t="shared" si="7"/>
        <v>0</v>
      </c>
    </row>
    <row r="57" spans="1:16" x14ac:dyDescent="0.25">
      <c r="A57" t="s">
        <v>194</v>
      </c>
      <c r="B57" t="s">
        <v>195</v>
      </c>
      <c r="C57" t="s">
        <v>196</v>
      </c>
      <c r="D57" s="12" t="s">
        <v>1088</v>
      </c>
      <c r="E57" s="1">
        <f>VLOOKUP(A57,'ADM Data'!$A$2:$T$344,18,FALSE)</f>
        <v>0</v>
      </c>
      <c r="F57" s="1">
        <f>VLOOKUP(A57,'ADM Data'!$A$2:$T$344,19,FALSE)</f>
        <v>0</v>
      </c>
      <c r="G57" s="1">
        <f>VLOOKUP(A57,'ADM Data'!$A$2:$T$344,20,FALSE)</f>
        <v>0</v>
      </c>
      <c r="H57" s="1">
        <f t="shared" si="0"/>
        <v>0</v>
      </c>
      <c r="I57" s="1">
        <f t="shared" si="1"/>
        <v>0</v>
      </c>
      <c r="J57" s="1">
        <f t="shared" si="2"/>
        <v>0</v>
      </c>
      <c r="K57" s="6">
        <f t="shared" si="3"/>
        <v>0</v>
      </c>
      <c r="L57" s="1">
        <f t="shared" si="4"/>
        <v>0</v>
      </c>
      <c r="M57" s="1">
        <f t="shared" si="8"/>
        <v>0</v>
      </c>
      <c r="N57" s="5">
        <f t="shared" si="5"/>
        <v>0</v>
      </c>
      <c r="O57" s="5">
        <f t="shared" si="6"/>
        <v>0</v>
      </c>
      <c r="P57" s="5">
        <f t="shared" si="7"/>
        <v>0</v>
      </c>
    </row>
    <row r="58" spans="1:16" x14ac:dyDescent="0.25">
      <c r="A58" t="s">
        <v>197</v>
      </c>
      <c r="B58" t="s">
        <v>1876</v>
      </c>
      <c r="C58" t="s">
        <v>93</v>
      </c>
      <c r="D58" s="12" t="s">
        <v>1088</v>
      </c>
      <c r="E58" s="1">
        <f>VLOOKUP(A58,'ADM Data'!$A$2:$T$344,18,FALSE)</f>
        <v>4.9647059999999996</v>
      </c>
      <c r="F58" s="1">
        <f>VLOOKUP(A58,'ADM Data'!$A$2:$T$344,19,FALSE)</f>
        <v>6.2647060000000003</v>
      </c>
      <c r="G58" s="1">
        <f>VLOOKUP(A58,'ADM Data'!$A$2:$T$344,20,FALSE)</f>
        <v>0.270588</v>
      </c>
      <c r="H58" s="1">
        <f t="shared" si="0"/>
        <v>11.5</v>
      </c>
      <c r="I58" s="1">
        <f t="shared" si="1"/>
        <v>8608.9726977452647</v>
      </c>
      <c r="J58" s="1">
        <f t="shared" si="2"/>
        <v>8142.2502723472835</v>
      </c>
      <c r="K58" s="6">
        <f t="shared" si="3"/>
        <v>234.82750473140402</v>
      </c>
      <c r="L58" s="1">
        <f t="shared" si="4"/>
        <v>16986.050474823955</v>
      </c>
      <c r="M58" s="1">
        <f t="shared" si="8"/>
        <v>16986.050474823955</v>
      </c>
      <c r="N58" s="5">
        <f t="shared" si="5"/>
        <v>8608.9726977452647</v>
      </c>
      <c r="O58" s="5">
        <f t="shared" si="6"/>
        <v>8142.2502723472835</v>
      </c>
      <c r="P58" s="5">
        <f t="shared" si="7"/>
        <v>234.82750473140402</v>
      </c>
    </row>
    <row r="59" spans="1:16" x14ac:dyDescent="0.25">
      <c r="A59" t="s">
        <v>199</v>
      </c>
      <c r="B59" t="s">
        <v>200</v>
      </c>
      <c r="C59" t="s">
        <v>93</v>
      </c>
      <c r="D59" s="12" t="s">
        <v>1088</v>
      </c>
      <c r="E59" s="1">
        <f>VLOOKUP(A59,'ADM Data'!$A$2:$T$344,18,FALSE)</f>
        <v>0</v>
      </c>
      <c r="F59" s="1">
        <f>VLOOKUP(A59,'ADM Data'!$A$2:$T$344,19,FALSE)</f>
        <v>1.2291510000000001</v>
      </c>
      <c r="G59" s="1">
        <f>VLOOKUP(A59,'ADM Data'!$A$2:$T$344,20,FALSE)</f>
        <v>0</v>
      </c>
      <c r="H59" s="1">
        <f t="shared" si="0"/>
        <v>1.2291510000000001</v>
      </c>
      <c r="I59" s="1">
        <f t="shared" si="1"/>
        <v>0</v>
      </c>
      <c r="J59" s="1">
        <f t="shared" si="2"/>
        <v>1597.5298863994474</v>
      </c>
      <c r="K59" s="6">
        <f t="shared" si="3"/>
        <v>0</v>
      </c>
      <c r="L59" s="1">
        <f t="shared" si="4"/>
        <v>1597.5298863994474</v>
      </c>
      <c r="M59" s="1">
        <f t="shared" si="8"/>
        <v>1597.5298863994474</v>
      </c>
      <c r="N59" s="5">
        <f t="shared" si="5"/>
        <v>0</v>
      </c>
      <c r="O59" s="5">
        <f t="shared" si="6"/>
        <v>1597.5298863994474</v>
      </c>
      <c r="P59" s="5">
        <f t="shared" si="7"/>
        <v>0</v>
      </c>
    </row>
    <row r="60" spans="1:16" x14ac:dyDescent="0.25">
      <c r="A60" t="s">
        <v>201</v>
      </c>
      <c r="B60" t="s">
        <v>202</v>
      </c>
      <c r="C60" t="s">
        <v>93</v>
      </c>
      <c r="D60" s="12" t="s">
        <v>1088</v>
      </c>
      <c r="E60" s="1">
        <f>VLOOKUP(A60,'ADM Data'!$A$2:$T$344,18,FALSE)</f>
        <v>13</v>
      </c>
      <c r="F60" s="1">
        <f>VLOOKUP(A60,'ADM Data'!$A$2:$T$344,19,FALSE)</f>
        <v>41.317647999999998</v>
      </c>
      <c r="G60" s="1">
        <f>VLOOKUP(A60,'ADM Data'!$A$2:$T$344,20,FALSE)</f>
        <v>35.796407000000002</v>
      </c>
      <c r="H60" s="1">
        <f t="shared" si="0"/>
        <v>90.114055000000008</v>
      </c>
      <c r="I60" s="1">
        <f t="shared" si="1"/>
        <v>22542.451671999999</v>
      </c>
      <c r="J60" s="1">
        <f t="shared" si="2"/>
        <v>53700.625485178258</v>
      </c>
      <c r="K60" s="6">
        <f t="shared" si="3"/>
        <v>31065.608726771938</v>
      </c>
      <c r="L60" s="1">
        <f t="shared" si="4"/>
        <v>107308.68588395019</v>
      </c>
      <c r="M60" s="1">
        <f t="shared" si="8"/>
        <v>107308.68588395019</v>
      </c>
      <c r="N60" s="5">
        <f t="shared" si="5"/>
        <v>22542.451671999999</v>
      </c>
      <c r="O60" s="5">
        <f t="shared" si="6"/>
        <v>53700.625485178258</v>
      </c>
      <c r="P60" s="5">
        <f t="shared" si="7"/>
        <v>31065.608726771938</v>
      </c>
    </row>
    <row r="61" spans="1:16" x14ac:dyDescent="0.25">
      <c r="A61" t="s">
        <v>203</v>
      </c>
      <c r="B61" t="s">
        <v>1877</v>
      </c>
      <c r="C61" t="s">
        <v>80</v>
      </c>
      <c r="D61" s="12" t="s">
        <v>1088</v>
      </c>
      <c r="E61" s="1">
        <f>VLOOKUP(A61,'ADM Data'!$A$2:$T$344,18,FALSE)</f>
        <v>0</v>
      </c>
      <c r="F61" s="1">
        <f>VLOOKUP(A61,'ADM Data'!$A$2:$T$344,19,FALSE)</f>
        <v>0</v>
      </c>
      <c r="G61" s="1">
        <f>VLOOKUP(A61,'ADM Data'!$A$2:$T$344,20,FALSE)</f>
        <v>0</v>
      </c>
      <c r="H61" s="1">
        <f t="shared" si="0"/>
        <v>0</v>
      </c>
      <c r="I61" s="1">
        <f t="shared" si="1"/>
        <v>0</v>
      </c>
      <c r="J61" s="1">
        <f t="shared" si="2"/>
        <v>0</v>
      </c>
      <c r="K61" s="6">
        <f t="shared" si="3"/>
        <v>0</v>
      </c>
      <c r="L61" s="1">
        <f t="shared" si="4"/>
        <v>0</v>
      </c>
      <c r="M61" s="1">
        <f t="shared" si="8"/>
        <v>0</v>
      </c>
      <c r="N61" s="5">
        <f t="shared" si="5"/>
        <v>0</v>
      </c>
      <c r="O61" s="5">
        <f t="shared" si="6"/>
        <v>0</v>
      </c>
      <c r="P61" s="5">
        <f t="shared" si="7"/>
        <v>0</v>
      </c>
    </row>
    <row r="62" spans="1:16" x14ac:dyDescent="0.25">
      <c r="A62" t="s">
        <v>205</v>
      </c>
      <c r="B62" t="s">
        <v>1878</v>
      </c>
      <c r="C62" t="s">
        <v>68</v>
      </c>
      <c r="D62" s="12" t="s">
        <v>1088</v>
      </c>
      <c r="E62" s="1">
        <f>VLOOKUP(A62,'ADM Data'!$A$2:$T$344,18,FALSE)</f>
        <v>0</v>
      </c>
      <c r="F62" s="1">
        <f>VLOOKUP(A62,'ADM Data'!$A$2:$T$344,19,FALSE)</f>
        <v>0</v>
      </c>
      <c r="G62" s="1">
        <f>VLOOKUP(A62,'ADM Data'!$A$2:$T$344,20,FALSE)</f>
        <v>0</v>
      </c>
      <c r="H62" s="1">
        <f t="shared" si="0"/>
        <v>0</v>
      </c>
      <c r="I62" s="1">
        <f t="shared" si="1"/>
        <v>0</v>
      </c>
      <c r="J62" s="1">
        <f t="shared" si="2"/>
        <v>0</v>
      </c>
      <c r="K62" s="6">
        <f t="shared" si="3"/>
        <v>0</v>
      </c>
      <c r="L62" s="1">
        <f t="shared" si="4"/>
        <v>0</v>
      </c>
      <c r="M62" s="1">
        <f t="shared" si="8"/>
        <v>0</v>
      </c>
      <c r="N62" s="5">
        <f t="shared" si="5"/>
        <v>0</v>
      </c>
      <c r="O62" s="5">
        <f t="shared" si="6"/>
        <v>0</v>
      </c>
      <c r="P62" s="5">
        <f t="shared" si="7"/>
        <v>0</v>
      </c>
    </row>
    <row r="63" spans="1:16" x14ac:dyDescent="0.25">
      <c r="A63" t="s">
        <v>207</v>
      </c>
      <c r="B63" t="s">
        <v>1879</v>
      </c>
      <c r="C63" t="s">
        <v>93</v>
      </c>
      <c r="D63" s="12" t="s">
        <v>1088</v>
      </c>
      <c r="E63" s="1">
        <f>VLOOKUP(A63,'ADM Data'!$A$2:$T$344,18,FALSE)</f>
        <v>26.921686999999999</v>
      </c>
      <c r="F63" s="1">
        <f>VLOOKUP(A63,'ADM Data'!$A$2:$T$344,19,FALSE)</f>
        <v>96.349396999999996</v>
      </c>
      <c r="G63" s="1">
        <f>VLOOKUP(A63,'ADM Data'!$A$2:$T$344,20,FALSE)</f>
        <v>9.9156630000000003</v>
      </c>
      <c r="H63" s="1">
        <f t="shared" si="0"/>
        <v>133.186747</v>
      </c>
      <c r="I63" s="1">
        <f t="shared" si="1"/>
        <v>46683.140625093125</v>
      </c>
      <c r="J63" s="1">
        <f t="shared" si="2"/>
        <v>125225.49405570612</v>
      </c>
      <c r="K63" s="6">
        <f t="shared" si="3"/>
        <v>8605.2241786313789</v>
      </c>
      <c r="L63" s="1">
        <f t="shared" si="4"/>
        <v>180513.85885943062</v>
      </c>
      <c r="M63" s="1">
        <f t="shared" si="8"/>
        <v>180513.85885943062</v>
      </c>
      <c r="N63" s="5">
        <f t="shared" si="5"/>
        <v>46683.140625093125</v>
      </c>
      <c r="O63" s="5">
        <f t="shared" si="6"/>
        <v>125225.49405570612</v>
      </c>
      <c r="P63" s="5">
        <f t="shared" si="7"/>
        <v>8605.2241786313789</v>
      </c>
    </row>
    <row r="64" spans="1:16" x14ac:dyDescent="0.25">
      <c r="A64" t="s">
        <v>209</v>
      </c>
      <c r="B64" t="s">
        <v>1880</v>
      </c>
      <c r="C64" t="s">
        <v>93</v>
      </c>
      <c r="D64" s="12" t="s">
        <v>1088</v>
      </c>
      <c r="E64" s="1">
        <f>VLOOKUP(A64,'ADM Data'!$A$2:$T$344,18,FALSE)</f>
        <v>2.1746979999999998</v>
      </c>
      <c r="F64" s="1">
        <f>VLOOKUP(A64,'ADM Data'!$A$2:$T$344,19,FALSE)</f>
        <v>63.698794999999997</v>
      </c>
      <c r="G64" s="1">
        <f>VLOOKUP(A64,'ADM Data'!$A$2:$T$344,20,FALSE)</f>
        <v>12.180723</v>
      </c>
      <c r="H64" s="1">
        <f t="shared" si="0"/>
        <v>78.054215999999997</v>
      </c>
      <c r="I64" s="1">
        <f t="shared" si="1"/>
        <v>3771.0018897073123</v>
      </c>
      <c r="J64" s="1">
        <f t="shared" si="2"/>
        <v>82789.444698114123</v>
      </c>
      <c r="K64" s="6">
        <f t="shared" si="3"/>
        <v>10570.937321368361</v>
      </c>
      <c r="L64" s="1">
        <f t="shared" si="4"/>
        <v>97131.383909189797</v>
      </c>
      <c r="M64" s="1">
        <f t="shared" si="8"/>
        <v>97131.383909189797</v>
      </c>
      <c r="N64" s="5">
        <f t="shared" si="5"/>
        <v>3771.0018897073123</v>
      </c>
      <c r="O64" s="5">
        <f t="shared" si="6"/>
        <v>82789.444698114123</v>
      </c>
      <c r="P64" s="5">
        <f t="shared" si="7"/>
        <v>10570.937321368361</v>
      </c>
    </row>
    <row r="65" spans="1:16" x14ac:dyDescent="0.25">
      <c r="A65" t="s">
        <v>211</v>
      </c>
      <c r="B65" t="s">
        <v>1881</v>
      </c>
      <c r="C65" t="s">
        <v>75</v>
      </c>
      <c r="D65" s="12" t="s">
        <v>1088</v>
      </c>
      <c r="E65" s="1">
        <f>VLOOKUP(A65,'ADM Data'!$A$2:$T$344,18,FALSE)</f>
        <v>1</v>
      </c>
      <c r="F65" s="1">
        <f>VLOOKUP(A65,'ADM Data'!$A$2:$T$344,19,FALSE)</f>
        <v>4.2727269999999997</v>
      </c>
      <c r="G65" s="1">
        <f>VLOOKUP(A65,'ADM Data'!$A$2:$T$344,20,FALSE)</f>
        <v>0</v>
      </c>
      <c r="H65" s="1">
        <f t="shared" si="0"/>
        <v>5.2727269999999997</v>
      </c>
      <c r="I65" s="1">
        <f t="shared" si="1"/>
        <v>1734.034744</v>
      </c>
      <c r="J65" s="1">
        <f t="shared" si="2"/>
        <v>5553.2713872631193</v>
      </c>
      <c r="K65" s="6">
        <f t="shared" si="3"/>
        <v>0</v>
      </c>
      <c r="L65" s="1">
        <f t="shared" si="4"/>
        <v>7287.3061312631198</v>
      </c>
      <c r="M65" s="1">
        <f t="shared" si="8"/>
        <v>7287.3061312631198</v>
      </c>
      <c r="N65" s="5">
        <f t="shared" si="5"/>
        <v>1734.034744</v>
      </c>
      <c r="O65" s="5">
        <f t="shared" si="6"/>
        <v>5553.2713872631193</v>
      </c>
      <c r="P65" s="5">
        <f t="shared" si="7"/>
        <v>0</v>
      </c>
    </row>
    <row r="66" spans="1:16" x14ac:dyDescent="0.25">
      <c r="A66" t="s">
        <v>213</v>
      </c>
      <c r="B66" t="s">
        <v>1882</v>
      </c>
      <c r="C66" t="s">
        <v>72</v>
      </c>
      <c r="D66" s="12" t="s">
        <v>1088</v>
      </c>
      <c r="E66" s="1">
        <f>VLOOKUP(A66,'ADM Data'!$A$2:$T$344,18,FALSE)</f>
        <v>0</v>
      </c>
      <c r="F66" s="1">
        <f>VLOOKUP(A66,'ADM Data'!$A$2:$T$344,19,FALSE)</f>
        <v>0</v>
      </c>
      <c r="G66" s="1">
        <f>VLOOKUP(A66,'ADM Data'!$A$2:$T$344,20,FALSE)</f>
        <v>0</v>
      </c>
      <c r="H66" s="1">
        <f t="shared" si="0"/>
        <v>0</v>
      </c>
      <c r="I66" s="1">
        <f t="shared" si="1"/>
        <v>0</v>
      </c>
      <c r="J66" s="1">
        <f t="shared" si="2"/>
        <v>0</v>
      </c>
      <c r="K66" s="6">
        <f t="shared" si="3"/>
        <v>0</v>
      </c>
      <c r="L66" s="1">
        <f t="shared" si="4"/>
        <v>0</v>
      </c>
      <c r="M66" s="1">
        <f t="shared" si="8"/>
        <v>0</v>
      </c>
      <c r="N66" s="5">
        <f t="shared" si="5"/>
        <v>0</v>
      </c>
      <c r="O66" s="5">
        <f t="shared" si="6"/>
        <v>0</v>
      </c>
      <c r="P66" s="5">
        <f t="shared" si="7"/>
        <v>0</v>
      </c>
    </row>
    <row r="67" spans="1:16" x14ac:dyDescent="0.25">
      <c r="A67" t="s">
        <v>215</v>
      </c>
      <c r="B67" t="s">
        <v>1883</v>
      </c>
      <c r="C67" t="s">
        <v>72</v>
      </c>
      <c r="D67" s="12" t="s">
        <v>1088</v>
      </c>
      <c r="E67" s="1">
        <f>VLOOKUP(A67,'ADM Data'!$A$2:$T$344,18,FALSE)</f>
        <v>0</v>
      </c>
      <c r="F67" s="1">
        <f>VLOOKUP(A67,'ADM Data'!$A$2:$T$344,19,FALSE)</f>
        <v>4.5149710000000001</v>
      </c>
      <c r="G67" s="1">
        <f>VLOOKUP(A67,'ADM Data'!$A$2:$T$344,20,FALSE)</f>
        <v>0</v>
      </c>
      <c r="H67" s="1">
        <f t="shared" si="0"/>
        <v>4.5149710000000001</v>
      </c>
      <c r="I67" s="1">
        <f t="shared" si="1"/>
        <v>0</v>
      </c>
      <c r="J67" s="1">
        <f t="shared" si="2"/>
        <v>5868.1163735999871</v>
      </c>
      <c r="K67" s="6">
        <f t="shared" si="3"/>
        <v>0</v>
      </c>
      <c r="L67" s="1">
        <f t="shared" si="4"/>
        <v>5868.1163735999871</v>
      </c>
      <c r="M67" s="1">
        <f t="shared" si="8"/>
        <v>5868.1163735999871</v>
      </c>
      <c r="N67" s="5">
        <f t="shared" si="5"/>
        <v>0</v>
      </c>
      <c r="O67" s="5">
        <f t="shared" si="6"/>
        <v>5868.1163735999871</v>
      </c>
      <c r="P67" s="5">
        <f t="shared" si="7"/>
        <v>0</v>
      </c>
    </row>
    <row r="68" spans="1:16" x14ac:dyDescent="0.25">
      <c r="A68" t="s">
        <v>217</v>
      </c>
      <c r="B68" t="s">
        <v>1884</v>
      </c>
      <c r="C68" t="s">
        <v>68</v>
      </c>
      <c r="D68" s="12" t="s">
        <v>1088</v>
      </c>
      <c r="E68" s="1">
        <f>VLOOKUP(A68,'ADM Data'!$A$2:$T$344,18,FALSE)</f>
        <v>1.9709859999999999</v>
      </c>
      <c r="F68" s="1">
        <f>VLOOKUP(A68,'ADM Data'!$A$2:$T$344,19,FALSE)</f>
        <v>3.959381</v>
      </c>
      <c r="G68" s="1">
        <f>VLOOKUP(A68,'ADM Data'!$A$2:$T$344,20,FALSE)</f>
        <v>1</v>
      </c>
      <c r="H68" s="1">
        <f t="shared" si="0"/>
        <v>6.9303670000000004</v>
      </c>
      <c r="I68" s="1">
        <f t="shared" si="1"/>
        <v>3417.7582039375843</v>
      </c>
      <c r="J68" s="1">
        <f t="shared" si="2"/>
        <v>5146.0149966457575</v>
      </c>
      <c r="K68" s="6">
        <f t="shared" si="3"/>
        <v>867.84153300000014</v>
      </c>
      <c r="L68" s="1">
        <f t="shared" si="4"/>
        <v>9431.614733583343</v>
      </c>
      <c r="M68" s="1">
        <f t="shared" si="8"/>
        <v>9431.614733583343</v>
      </c>
      <c r="N68" s="5">
        <f t="shared" si="5"/>
        <v>3417.7582039375843</v>
      </c>
      <c r="O68" s="5">
        <f t="shared" si="6"/>
        <v>5146.0149966457575</v>
      </c>
      <c r="P68" s="5">
        <f t="shared" si="7"/>
        <v>867.84153300000014</v>
      </c>
    </row>
    <row r="69" spans="1:16" x14ac:dyDescent="0.25">
      <c r="A69" t="s">
        <v>219</v>
      </c>
      <c r="B69" t="s">
        <v>1885</v>
      </c>
      <c r="C69" t="s">
        <v>80</v>
      </c>
      <c r="D69" s="12" t="s">
        <v>1088</v>
      </c>
      <c r="E69" s="1">
        <f>VLOOKUP(A69,'ADM Data'!$A$2:$T$344,18,FALSE)</f>
        <v>9.9583329999999997</v>
      </c>
      <c r="F69" s="1">
        <f>VLOOKUP(A69,'ADM Data'!$A$2:$T$344,19,FALSE)</f>
        <v>72.652777999999998</v>
      </c>
      <c r="G69" s="1">
        <f>VLOOKUP(A69,'ADM Data'!$A$2:$T$344,20,FALSE)</f>
        <v>2</v>
      </c>
      <c r="H69" s="1">
        <f t="shared" ref="H69:H132" si="9">E69+F69+G69</f>
        <v>84.611110999999994</v>
      </c>
      <c r="I69" s="1">
        <f t="shared" ref="I69:I132" si="10">E69*$E$2*$L$1</f>
        <v>17268.095414321753</v>
      </c>
      <c r="J69" s="1">
        <f t="shared" ref="J69:J132" si="11">F69*$F$2*$L$1</f>
        <v>94426.953388919879</v>
      </c>
      <c r="K69" s="6">
        <f t="shared" ref="K69:K132" si="12">G69*$G$2*$L$1</f>
        <v>1735.6830660000003</v>
      </c>
      <c r="L69" s="1">
        <f t="shared" ref="L69:L132" si="13">I69+J69+K69</f>
        <v>113430.73186924163</v>
      </c>
      <c r="M69" s="1">
        <f t="shared" si="8"/>
        <v>113430.73186924163</v>
      </c>
      <c r="N69" s="5">
        <f t="shared" ref="N69:N132" si="14">IF(D69="E",0,I69)</f>
        <v>17268.095414321753</v>
      </c>
      <c r="O69" s="5">
        <f t="shared" ref="O69:O132" si="15">IF(D69="E",0,J69)</f>
        <v>94426.953388919879</v>
      </c>
      <c r="P69" s="5">
        <f t="shared" ref="P69:P132" si="16">IF(D69="E",0,K69)</f>
        <v>1735.6830660000003</v>
      </c>
    </row>
    <row r="70" spans="1:16" x14ac:dyDescent="0.25">
      <c r="A70" t="s">
        <v>221</v>
      </c>
      <c r="B70" t="s">
        <v>222</v>
      </c>
      <c r="C70" t="s">
        <v>68</v>
      </c>
      <c r="D70" s="12" t="s">
        <v>1088</v>
      </c>
      <c r="E70" s="1">
        <f>VLOOKUP(A70,'ADM Data'!$A$2:$T$344,18,FALSE)</f>
        <v>0</v>
      </c>
      <c r="F70" s="1">
        <f>VLOOKUP(A70,'ADM Data'!$A$2:$T$344,19,FALSE)</f>
        <v>0</v>
      </c>
      <c r="G70" s="1">
        <f>VLOOKUP(A70,'ADM Data'!$A$2:$T$344,20,FALSE)</f>
        <v>0</v>
      </c>
      <c r="H70" s="1">
        <f t="shared" si="9"/>
        <v>0</v>
      </c>
      <c r="I70" s="1">
        <f t="shared" si="10"/>
        <v>0</v>
      </c>
      <c r="J70" s="1">
        <f t="shared" si="11"/>
        <v>0</v>
      </c>
      <c r="K70" s="6">
        <f t="shared" si="12"/>
        <v>0</v>
      </c>
      <c r="L70" s="1">
        <f t="shared" si="13"/>
        <v>0</v>
      </c>
      <c r="M70" s="1">
        <f t="shared" ref="M70:M133" si="17">IF(D70="E",L70,L70)</f>
        <v>0</v>
      </c>
      <c r="N70" s="5">
        <f t="shared" si="14"/>
        <v>0</v>
      </c>
      <c r="O70" s="5">
        <f t="shared" si="15"/>
        <v>0</v>
      </c>
      <c r="P70" s="5">
        <f t="shared" si="16"/>
        <v>0</v>
      </c>
    </row>
    <row r="71" spans="1:16" x14ac:dyDescent="0.25">
      <c r="A71" t="s">
        <v>223</v>
      </c>
      <c r="B71" t="s">
        <v>224</v>
      </c>
      <c r="C71" t="s">
        <v>108</v>
      </c>
      <c r="D71" s="12" t="s">
        <v>1088</v>
      </c>
      <c r="E71" s="1">
        <f>VLOOKUP(A71,'ADM Data'!$A$2:$T$344,18,FALSE)</f>
        <v>10.022472</v>
      </c>
      <c r="F71" s="1">
        <f>VLOOKUP(A71,'ADM Data'!$A$2:$T$344,19,FALSE)</f>
        <v>30.831458999999999</v>
      </c>
      <c r="G71" s="1">
        <f>VLOOKUP(A71,'ADM Data'!$A$2:$T$344,20,FALSE)</f>
        <v>2</v>
      </c>
      <c r="H71" s="1">
        <f t="shared" si="9"/>
        <v>42.853931000000003</v>
      </c>
      <c r="I71" s="1">
        <f t="shared" si="10"/>
        <v>17379.314668767172</v>
      </c>
      <c r="J71" s="1">
        <f t="shared" si="11"/>
        <v>40071.705749577726</v>
      </c>
      <c r="K71" s="6">
        <f t="shared" si="12"/>
        <v>1735.6830660000003</v>
      </c>
      <c r="L71" s="1">
        <f t="shared" si="13"/>
        <v>59186.703484344893</v>
      </c>
      <c r="M71" s="1">
        <f t="shared" si="17"/>
        <v>59186.703484344893</v>
      </c>
      <c r="N71" s="5">
        <f t="shared" si="14"/>
        <v>17379.314668767172</v>
      </c>
      <c r="O71" s="5">
        <f t="shared" si="15"/>
        <v>40071.705749577726</v>
      </c>
      <c r="P71" s="5">
        <f t="shared" si="16"/>
        <v>1735.6830660000003</v>
      </c>
    </row>
    <row r="72" spans="1:16" x14ac:dyDescent="0.25">
      <c r="A72" t="s">
        <v>225</v>
      </c>
      <c r="B72" t="s">
        <v>1886</v>
      </c>
      <c r="C72" t="s">
        <v>80</v>
      </c>
      <c r="D72" s="12" t="s">
        <v>1088</v>
      </c>
      <c r="E72" s="1">
        <f>VLOOKUP(A72,'ADM Data'!$A$2:$T$344,18,FALSE)</f>
        <v>0</v>
      </c>
      <c r="F72" s="1">
        <f>VLOOKUP(A72,'ADM Data'!$A$2:$T$344,19,FALSE)</f>
        <v>0</v>
      </c>
      <c r="G72" s="1">
        <f>VLOOKUP(A72,'ADM Data'!$A$2:$T$344,20,FALSE)</f>
        <v>0</v>
      </c>
      <c r="H72" s="1">
        <f t="shared" si="9"/>
        <v>0</v>
      </c>
      <c r="I72" s="1">
        <f t="shared" si="10"/>
        <v>0</v>
      </c>
      <c r="J72" s="1">
        <f t="shared" si="11"/>
        <v>0</v>
      </c>
      <c r="K72" s="6">
        <f t="shared" si="12"/>
        <v>0</v>
      </c>
      <c r="L72" s="1">
        <f t="shared" si="13"/>
        <v>0</v>
      </c>
      <c r="M72" s="1">
        <f t="shared" si="17"/>
        <v>0</v>
      </c>
      <c r="N72" s="5">
        <f t="shared" si="14"/>
        <v>0</v>
      </c>
      <c r="O72" s="5">
        <f t="shared" si="15"/>
        <v>0</v>
      </c>
      <c r="P72" s="5">
        <f t="shared" si="16"/>
        <v>0</v>
      </c>
    </row>
    <row r="73" spans="1:16" x14ac:dyDescent="0.25">
      <c r="A73" t="s">
        <v>227</v>
      </c>
      <c r="B73" t="s">
        <v>228</v>
      </c>
      <c r="C73" t="s">
        <v>93</v>
      </c>
      <c r="D73" s="12" t="s">
        <v>1088</v>
      </c>
      <c r="E73" s="1">
        <f>VLOOKUP(A73,'ADM Data'!$A$2:$T$344,18,FALSE)</f>
        <v>106.09248599999999</v>
      </c>
      <c r="F73" s="1">
        <f>VLOOKUP(A73,'ADM Data'!$A$2:$T$344,19,FALSE)</f>
        <v>84.709894000000006</v>
      </c>
      <c r="G73" s="1">
        <f>VLOOKUP(A73,'ADM Data'!$A$2:$T$344,20,FALSE)</f>
        <v>35.052022999999998</v>
      </c>
      <c r="H73" s="1">
        <f t="shared" si="9"/>
        <v>225.85440299999999</v>
      </c>
      <c r="I73" s="1">
        <f t="shared" si="10"/>
        <v>183968.05680133362</v>
      </c>
      <c r="J73" s="1">
        <f t="shared" si="11"/>
        <v>110097.60992646894</v>
      </c>
      <c r="K73" s="6">
        <f t="shared" si="12"/>
        <v>30419.601375071259</v>
      </c>
      <c r="L73" s="1">
        <f t="shared" si="13"/>
        <v>324485.26810287382</v>
      </c>
      <c r="M73" s="1">
        <f t="shared" si="17"/>
        <v>324485.26810287382</v>
      </c>
      <c r="N73" s="5">
        <f t="shared" si="14"/>
        <v>183968.05680133362</v>
      </c>
      <c r="O73" s="5">
        <f t="shared" si="15"/>
        <v>110097.60992646894</v>
      </c>
      <c r="P73" s="5">
        <f t="shared" si="16"/>
        <v>30419.601375071259</v>
      </c>
    </row>
    <row r="74" spans="1:16" x14ac:dyDescent="0.25">
      <c r="A74" t="s">
        <v>231</v>
      </c>
      <c r="B74" t="s">
        <v>232</v>
      </c>
      <c r="C74" t="s">
        <v>93</v>
      </c>
      <c r="D74" s="12" t="s">
        <v>1088</v>
      </c>
      <c r="E74" s="1">
        <f>VLOOKUP(A74,'ADM Data'!$A$2:$T$344,18,FALSE)</f>
        <v>0</v>
      </c>
      <c r="F74" s="1">
        <f>VLOOKUP(A74,'ADM Data'!$A$2:$T$344,19,FALSE)</f>
        <v>0</v>
      </c>
      <c r="G74" s="1">
        <f>VLOOKUP(A74,'ADM Data'!$A$2:$T$344,20,FALSE)</f>
        <v>0</v>
      </c>
      <c r="H74" s="1">
        <f t="shared" si="9"/>
        <v>0</v>
      </c>
      <c r="I74" s="1">
        <f t="shared" si="10"/>
        <v>0</v>
      </c>
      <c r="J74" s="1">
        <f t="shared" si="11"/>
        <v>0</v>
      </c>
      <c r="K74" s="6">
        <f t="shared" si="12"/>
        <v>0</v>
      </c>
      <c r="L74" s="1">
        <f t="shared" si="13"/>
        <v>0</v>
      </c>
      <c r="M74" s="1">
        <f t="shared" si="17"/>
        <v>0</v>
      </c>
      <c r="N74" s="5">
        <f t="shared" si="14"/>
        <v>0</v>
      </c>
      <c r="O74" s="5">
        <f t="shared" si="15"/>
        <v>0</v>
      </c>
      <c r="P74" s="5">
        <f t="shared" si="16"/>
        <v>0</v>
      </c>
    </row>
    <row r="75" spans="1:16" x14ac:dyDescent="0.25">
      <c r="A75" t="s">
        <v>233</v>
      </c>
      <c r="B75" t="s">
        <v>234</v>
      </c>
      <c r="C75" t="s">
        <v>80</v>
      </c>
      <c r="D75" s="12" t="s">
        <v>1088</v>
      </c>
      <c r="E75" s="1">
        <f>VLOOKUP(A75,'ADM Data'!$A$2:$T$344,18,FALSE)</f>
        <v>0</v>
      </c>
      <c r="F75" s="1">
        <f>VLOOKUP(A75,'ADM Data'!$A$2:$T$344,19,FALSE)</f>
        <v>0</v>
      </c>
      <c r="G75" s="1">
        <f>VLOOKUP(A75,'ADM Data'!$A$2:$T$344,20,FALSE)</f>
        <v>0</v>
      </c>
      <c r="H75" s="1">
        <f t="shared" si="9"/>
        <v>0</v>
      </c>
      <c r="I75" s="1">
        <f t="shared" si="10"/>
        <v>0</v>
      </c>
      <c r="J75" s="1">
        <f t="shared" si="11"/>
        <v>0</v>
      </c>
      <c r="K75" s="6">
        <f t="shared" si="12"/>
        <v>0</v>
      </c>
      <c r="L75" s="1">
        <f t="shared" si="13"/>
        <v>0</v>
      </c>
      <c r="M75" s="1">
        <f t="shared" si="17"/>
        <v>0</v>
      </c>
      <c r="N75" s="5">
        <f t="shared" si="14"/>
        <v>0</v>
      </c>
      <c r="O75" s="5">
        <f t="shared" si="15"/>
        <v>0</v>
      </c>
      <c r="P75" s="5">
        <f t="shared" si="16"/>
        <v>0</v>
      </c>
    </row>
    <row r="76" spans="1:16" x14ac:dyDescent="0.25">
      <c r="A76" t="s">
        <v>235</v>
      </c>
      <c r="B76" t="s">
        <v>1887</v>
      </c>
      <c r="C76" t="s">
        <v>93</v>
      </c>
      <c r="D76" s="12" t="s">
        <v>1088</v>
      </c>
      <c r="E76" s="1">
        <f>VLOOKUP(A76,'ADM Data'!$A$2:$T$344,18,FALSE)</f>
        <v>20.435224000000002</v>
      </c>
      <c r="F76" s="1">
        <f>VLOOKUP(A76,'ADM Data'!$A$2:$T$344,19,FALSE)</f>
        <v>54.365851999999997</v>
      </c>
      <c r="G76" s="1">
        <f>VLOOKUP(A76,'ADM Data'!$A$2:$T$344,20,FALSE)</f>
        <v>4.2012200000000002</v>
      </c>
      <c r="H76" s="1">
        <f t="shared" si="9"/>
        <v>79.002296000000001</v>
      </c>
      <c r="I76" s="1">
        <f t="shared" si="10"/>
        <v>35435.388417422662</v>
      </c>
      <c r="J76" s="1">
        <f t="shared" si="11"/>
        <v>70659.400976421253</v>
      </c>
      <c r="K76" s="6">
        <f t="shared" si="12"/>
        <v>3645.9932052702607</v>
      </c>
      <c r="L76" s="1">
        <f t="shared" si="13"/>
        <v>109740.78259911417</v>
      </c>
      <c r="M76" s="1">
        <f t="shared" si="17"/>
        <v>109740.78259911417</v>
      </c>
      <c r="N76" s="5">
        <f t="shared" si="14"/>
        <v>35435.388417422662</v>
      </c>
      <c r="O76" s="5">
        <f t="shared" si="15"/>
        <v>70659.400976421253</v>
      </c>
      <c r="P76" s="5">
        <f t="shared" si="16"/>
        <v>3645.9932052702607</v>
      </c>
    </row>
    <row r="77" spans="1:16" x14ac:dyDescent="0.25">
      <c r="A77" t="s">
        <v>237</v>
      </c>
      <c r="B77" t="s">
        <v>1888</v>
      </c>
      <c r="C77" t="s">
        <v>239</v>
      </c>
      <c r="D77" s="12" t="s">
        <v>1088</v>
      </c>
      <c r="E77" s="1">
        <f>VLOOKUP(A77,'ADM Data'!$A$2:$T$344,18,FALSE)</f>
        <v>0</v>
      </c>
      <c r="F77" s="1">
        <f>VLOOKUP(A77,'ADM Data'!$A$2:$T$344,19,FALSE)</f>
        <v>0</v>
      </c>
      <c r="G77" s="1">
        <f>VLOOKUP(A77,'ADM Data'!$A$2:$T$344,20,FALSE)</f>
        <v>0</v>
      </c>
      <c r="H77" s="1">
        <f t="shared" si="9"/>
        <v>0</v>
      </c>
      <c r="I77" s="1">
        <f t="shared" si="10"/>
        <v>0</v>
      </c>
      <c r="J77" s="1">
        <f t="shared" si="11"/>
        <v>0</v>
      </c>
      <c r="K77" s="6">
        <f t="shared" si="12"/>
        <v>0</v>
      </c>
      <c r="L77" s="1">
        <f t="shared" si="13"/>
        <v>0</v>
      </c>
      <c r="M77" s="1">
        <f t="shared" si="17"/>
        <v>0</v>
      </c>
      <c r="N77" s="5">
        <f t="shared" si="14"/>
        <v>0</v>
      </c>
      <c r="O77" s="5">
        <f t="shared" si="15"/>
        <v>0</v>
      </c>
      <c r="P77" s="5">
        <f t="shared" si="16"/>
        <v>0</v>
      </c>
    </row>
    <row r="78" spans="1:16" x14ac:dyDescent="0.25">
      <c r="A78" t="s">
        <v>240</v>
      </c>
      <c r="B78" t="s">
        <v>1889</v>
      </c>
      <c r="C78" t="s">
        <v>68</v>
      </c>
      <c r="D78" s="12" t="s">
        <v>1088</v>
      </c>
      <c r="E78" s="1">
        <f>VLOOKUP(A78,'ADM Data'!$A$2:$T$344,18,FALSE)</f>
        <v>0</v>
      </c>
      <c r="F78" s="1">
        <f>VLOOKUP(A78,'ADM Data'!$A$2:$T$344,19,FALSE)</f>
        <v>3</v>
      </c>
      <c r="G78" s="1">
        <f>VLOOKUP(A78,'ADM Data'!$A$2:$T$344,20,FALSE)</f>
        <v>0</v>
      </c>
      <c r="H78" s="1">
        <f t="shared" si="9"/>
        <v>3</v>
      </c>
      <c r="I78" s="1">
        <f t="shared" si="10"/>
        <v>0</v>
      </c>
      <c r="J78" s="1">
        <f t="shared" si="11"/>
        <v>3899.1056910000007</v>
      </c>
      <c r="K78" s="6">
        <f t="shared" si="12"/>
        <v>0</v>
      </c>
      <c r="L78" s="1">
        <f t="shared" si="13"/>
        <v>3899.1056910000007</v>
      </c>
      <c r="M78" s="1">
        <f t="shared" si="17"/>
        <v>3899.1056910000007</v>
      </c>
      <c r="N78" s="5">
        <f t="shared" si="14"/>
        <v>0</v>
      </c>
      <c r="O78" s="5">
        <f t="shared" si="15"/>
        <v>3899.1056910000007</v>
      </c>
      <c r="P78" s="5">
        <f t="shared" si="16"/>
        <v>0</v>
      </c>
    </row>
    <row r="79" spans="1:16" x14ac:dyDescent="0.25">
      <c r="A79" t="s">
        <v>242</v>
      </c>
      <c r="B79" t="s">
        <v>1890</v>
      </c>
      <c r="C79" t="s">
        <v>93</v>
      </c>
      <c r="D79" s="12" t="s">
        <v>1088</v>
      </c>
      <c r="E79" s="1">
        <f>VLOOKUP(A79,'ADM Data'!$A$2:$T$344,18,FALSE)</f>
        <v>23.315338000000001</v>
      </c>
      <c r="F79" s="1">
        <f>VLOOKUP(A79,'ADM Data'!$A$2:$T$344,19,FALSE)</f>
        <v>130.073621</v>
      </c>
      <c r="G79" s="1">
        <f>VLOOKUP(A79,'ADM Data'!$A$2:$T$344,20,FALSE)</f>
        <v>10.981595</v>
      </c>
      <c r="H79" s="1">
        <f t="shared" si="9"/>
        <v>164.370554</v>
      </c>
      <c r="I79" s="1">
        <f t="shared" si="10"/>
        <v>40429.606160103474</v>
      </c>
      <c r="J79" s="1">
        <f t="shared" si="11"/>
        <v>169056.93196335906</v>
      </c>
      <c r="K79" s="6">
        <f t="shared" si="12"/>
        <v>9530.2842395851367</v>
      </c>
      <c r="L79" s="1">
        <f t="shared" si="13"/>
        <v>219016.82236304766</v>
      </c>
      <c r="M79" s="1">
        <f t="shared" si="17"/>
        <v>219016.82236304766</v>
      </c>
      <c r="N79" s="5">
        <f t="shared" si="14"/>
        <v>40429.606160103474</v>
      </c>
      <c r="O79" s="5">
        <f t="shared" si="15"/>
        <v>169056.93196335906</v>
      </c>
      <c r="P79" s="5">
        <f t="shared" si="16"/>
        <v>9530.2842395851367</v>
      </c>
    </row>
    <row r="80" spans="1:16" x14ac:dyDescent="0.25">
      <c r="A80" t="s">
        <v>244</v>
      </c>
      <c r="B80" t="s">
        <v>1891</v>
      </c>
      <c r="C80" t="s">
        <v>75</v>
      </c>
      <c r="D80" s="12" t="s">
        <v>1088</v>
      </c>
      <c r="E80" s="1">
        <f>VLOOKUP(A80,'ADM Data'!$A$2:$T$344,18,FALSE)</f>
        <v>1</v>
      </c>
      <c r="F80" s="1">
        <f>VLOOKUP(A80,'ADM Data'!$A$2:$T$344,19,FALSE)</f>
        <v>0</v>
      </c>
      <c r="G80" s="1">
        <f>VLOOKUP(A80,'ADM Data'!$A$2:$T$344,20,FALSE)</f>
        <v>0</v>
      </c>
      <c r="H80" s="1">
        <f t="shared" si="9"/>
        <v>1</v>
      </c>
      <c r="I80" s="1">
        <f t="shared" si="10"/>
        <v>1734.034744</v>
      </c>
      <c r="J80" s="1">
        <f t="shared" si="11"/>
        <v>0</v>
      </c>
      <c r="K80" s="6">
        <f t="shared" si="12"/>
        <v>0</v>
      </c>
      <c r="L80" s="1">
        <f t="shared" si="13"/>
        <v>1734.034744</v>
      </c>
      <c r="M80" s="1">
        <f t="shared" si="17"/>
        <v>1734.034744</v>
      </c>
      <c r="N80" s="5">
        <f t="shared" si="14"/>
        <v>1734.034744</v>
      </c>
      <c r="O80" s="5">
        <f t="shared" si="15"/>
        <v>0</v>
      </c>
      <c r="P80" s="5">
        <f t="shared" si="16"/>
        <v>0</v>
      </c>
    </row>
    <row r="81" spans="1:16" x14ac:dyDescent="0.25">
      <c r="A81" t="s">
        <v>246</v>
      </c>
      <c r="B81" t="s">
        <v>1892</v>
      </c>
      <c r="C81" t="s">
        <v>108</v>
      </c>
      <c r="D81" s="12" t="s">
        <v>1088</v>
      </c>
      <c r="E81" s="1">
        <f>VLOOKUP(A81,'ADM Data'!$A$2:$T$344,18,FALSE)</f>
        <v>0</v>
      </c>
      <c r="F81" s="1">
        <f>VLOOKUP(A81,'ADM Data'!$A$2:$T$344,19,FALSE)</f>
        <v>21.952380999999999</v>
      </c>
      <c r="G81" s="1">
        <f>VLOOKUP(A81,'ADM Data'!$A$2:$T$344,20,FALSE)</f>
        <v>2</v>
      </c>
      <c r="H81" s="1">
        <f t="shared" si="9"/>
        <v>23.952380999999999</v>
      </c>
      <c r="I81" s="1">
        <f t="shared" si="10"/>
        <v>0</v>
      </c>
      <c r="J81" s="1">
        <f t="shared" si="11"/>
        <v>28531.55122936676</v>
      </c>
      <c r="K81" s="6">
        <f t="shared" si="12"/>
        <v>1735.6830660000003</v>
      </c>
      <c r="L81" s="1">
        <f t="shared" si="13"/>
        <v>30267.234295366761</v>
      </c>
      <c r="M81" s="1">
        <f t="shared" si="17"/>
        <v>30267.234295366761</v>
      </c>
      <c r="N81" s="5">
        <f t="shared" si="14"/>
        <v>0</v>
      </c>
      <c r="O81" s="5">
        <f t="shared" si="15"/>
        <v>28531.55122936676</v>
      </c>
      <c r="P81" s="5">
        <f t="shared" si="16"/>
        <v>1735.6830660000003</v>
      </c>
    </row>
    <row r="82" spans="1:16" x14ac:dyDescent="0.25">
      <c r="A82" t="s">
        <v>248</v>
      </c>
      <c r="B82" t="s">
        <v>1893</v>
      </c>
      <c r="C82" t="s">
        <v>80</v>
      </c>
      <c r="D82" s="12" t="s">
        <v>1088</v>
      </c>
      <c r="E82" s="1">
        <f>VLOOKUP(A82,'ADM Data'!$A$2:$T$344,18,FALSE)</f>
        <v>0</v>
      </c>
      <c r="F82" s="1">
        <f>VLOOKUP(A82,'ADM Data'!$A$2:$T$344,19,FALSE)</f>
        <v>0</v>
      </c>
      <c r="G82" s="1">
        <f>VLOOKUP(A82,'ADM Data'!$A$2:$T$344,20,FALSE)</f>
        <v>0</v>
      </c>
      <c r="H82" s="1">
        <f t="shared" si="9"/>
        <v>0</v>
      </c>
      <c r="I82" s="1">
        <f t="shared" si="10"/>
        <v>0</v>
      </c>
      <c r="J82" s="1">
        <f t="shared" si="11"/>
        <v>0</v>
      </c>
      <c r="K82" s="6">
        <f t="shared" si="12"/>
        <v>0</v>
      </c>
      <c r="L82" s="1">
        <f t="shared" si="13"/>
        <v>0</v>
      </c>
      <c r="M82" s="1">
        <f t="shared" si="17"/>
        <v>0</v>
      </c>
      <c r="N82" s="5">
        <f t="shared" si="14"/>
        <v>0</v>
      </c>
      <c r="O82" s="5">
        <f t="shared" si="15"/>
        <v>0</v>
      </c>
      <c r="P82" s="5">
        <f t="shared" si="16"/>
        <v>0</v>
      </c>
    </row>
    <row r="83" spans="1:16" x14ac:dyDescent="0.25">
      <c r="A83" t="s">
        <v>250</v>
      </c>
      <c r="B83" t="s">
        <v>1894</v>
      </c>
      <c r="C83" t="s">
        <v>93</v>
      </c>
      <c r="D83" s="12" t="s">
        <v>1088</v>
      </c>
      <c r="E83" s="1">
        <f>VLOOKUP(A83,'ADM Data'!$A$2:$T$344,18,FALSE)</f>
        <v>0</v>
      </c>
      <c r="F83" s="1">
        <f>VLOOKUP(A83,'ADM Data'!$A$2:$T$344,19,FALSE)</f>
        <v>37.664873</v>
      </c>
      <c r="G83" s="1">
        <f>VLOOKUP(A83,'ADM Data'!$A$2:$T$344,20,FALSE)</f>
        <v>3</v>
      </c>
      <c r="H83" s="1">
        <f t="shared" si="9"/>
        <v>40.664873</v>
      </c>
      <c r="I83" s="1">
        <f t="shared" si="10"/>
        <v>0</v>
      </c>
      <c r="J83" s="1">
        <f t="shared" si="11"/>
        <v>48953.106888364084</v>
      </c>
      <c r="K83" s="6">
        <f t="shared" si="12"/>
        <v>2603.5245990000003</v>
      </c>
      <c r="L83" s="1">
        <f t="shared" si="13"/>
        <v>51556.63148736408</v>
      </c>
      <c r="M83" s="1">
        <f t="shared" si="17"/>
        <v>51556.63148736408</v>
      </c>
      <c r="N83" s="5">
        <f t="shared" si="14"/>
        <v>0</v>
      </c>
      <c r="O83" s="5">
        <f t="shared" si="15"/>
        <v>48953.106888364084</v>
      </c>
      <c r="P83" s="5">
        <f t="shared" si="16"/>
        <v>2603.5245990000003</v>
      </c>
    </row>
    <row r="84" spans="1:16" x14ac:dyDescent="0.25">
      <c r="A84" t="s">
        <v>252</v>
      </c>
      <c r="B84" t="s">
        <v>253</v>
      </c>
      <c r="C84" t="s">
        <v>125</v>
      </c>
      <c r="D84" s="12" t="s">
        <v>1088</v>
      </c>
      <c r="E84" s="1">
        <f>VLOOKUP(A84,'ADM Data'!$A$2:$T$344,18,FALSE)</f>
        <v>0</v>
      </c>
      <c r="F84" s="1">
        <f>VLOOKUP(A84,'ADM Data'!$A$2:$T$344,19,FALSE)</f>
        <v>30.461078000000001</v>
      </c>
      <c r="G84" s="1">
        <f>VLOOKUP(A84,'ADM Data'!$A$2:$T$344,20,FALSE)</f>
        <v>2</v>
      </c>
      <c r="H84" s="1">
        <f t="shared" si="9"/>
        <v>32.461078000000001</v>
      </c>
      <c r="I84" s="1">
        <f t="shared" si="10"/>
        <v>0</v>
      </c>
      <c r="J84" s="1">
        <f t="shared" si="11"/>
        <v>39590.320861264969</v>
      </c>
      <c r="K84" s="6">
        <f t="shared" si="12"/>
        <v>1735.6830660000003</v>
      </c>
      <c r="L84" s="1">
        <f t="shared" si="13"/>
        <v>41326.003927264966</v>
      </c>
      <c r="M84" s="1">
        <f t="shared" si="17"/>
        <v>41326.003927264966</v>
      </c>
      <c r="N84" s="5">
        <f t="shared" si="14"/>
        <v>0</v>
      </c>
      <c r="O84" s="5">
        <f t="shared" si="15"/>
        <v>39590.320861264969</v>
      </c>
      <c r="P84" s="5">
        <f t="shared" si="16"/>
        <v>1735.6830660000003</v>
      </c>
    </row>
    <row r="85" spans="1:16" x14ac:dyDescent="0.25">
      <c r="A85" t="s">
        <v>254</v>
      </c>
      <c r="B85" t="s">
        <v>1895</v>
      </c>
      <c r="C85" t="s">
        <v>98</v>
      </c>
      <c r="D85" s="12" t="s">
        <v>1088</v>
      </c>
      <c r="E85" s="1">
        <f>VLOOKUP(A85,'ADM Data'!$A$2:$T$344,18,FALSE)</f>
        <v>0</v>
      </c>
      <c r="F85" s="1">
        <f>VLOOKUP(A85,'ADM Data'!$A$2:$T$344,19,FALSE)</f>
        <v>0</v>
      </c>
      <c r="G85" s="1">
        <f>VLOOKUP(A85,'ADM Data'!$A$2:$T$344,20,FALSE)</f>
        <v>0</v>
      </c>
      <c r="H85" s="1">
        <f t="shared" si="9"/>
        <v>0</v>
      </c>
      <c r="I85" s="1">
        <f t="shared" si="10"/>
        <v>0</v>
      </c>
      <c r="J85" s="1">
        <f t="shared" si="11"/>
        <v>0</v>
      </c>
      <c r="K85" s="6">
        <f t="shared" si="12"/>
        <v>0</v>
      </c>
      <c r="L85" s="1">
        <f t="shared" si="13"/>
        <v>0</v>
      </c>
      <c r="M85" s="1">
        <f t="shared" si="17"/>
        <v>0</v>
      </c>
      <c r="N85" s="5">
        <f t="shared" si="14"/>
        <v>0</v>
      </c>
      <c r="O85" s="5">
        <f t="shared" si="15"/>
        <v>0</v>
      </c>
      <c r="P85" s="5">
        <f t="shared" si="16"/>
        <v>0</v>
      </c>
    </row>
    <row r="86" spans="1:16" x14ac:dyDescent="0.25">
      <c r="A86" t="s">
        <v>256</v>
      </c>
      <c r="B86" t="s">
        <v>257</v>
      </c>
      <c r="C86" t="s">
        <v>258</v>
      </c>
      <c r="D86" s="12" t="s">
        <v>1088</v>
      </c>
      <c r="E86" s="1">
        <f>VLOOKUP(A86,'ADM Data'!$A$2:$T$344,18,FALSE)</f>
        <v>0</v>
      </c>
      <c r="F86" s="1">
        <f>VLOOKUP(A86,'ADM Data'!$A$2:$T$344,19,FALSE)</f>
        <v>0</v>
      </c>
      <c r="G86" s="1">
        <f>VLOOKUP(A86,'ADM Data'!$A$2:$T$344,20,FALSE)</f>
        <v>0</v>
      </c>
      <c r="H86" s="1">
        <f t="shared" si="9"/>
        <v>0</v>
      </c>
      <c r="I86" s="1">
        <f t="shared" si="10"/>
        <v>0</v>
      </c>
      <c r="J86" s="1">
        <f t="shared" si="11"/>
        <v>0</v>
      </c>
      <c r="K86" s="6">
        <f t="shared" si="12"/>
        <v>0</v>
      </c>
      <c r="L86" s="1">
        <f t="shared" si="13"/>
        <v>0</v>
      </c>
      <c r="M86" s="1">
        <f t="shared" si="17"/>
        <v>0</v>
      </c>
      <c r="N86" s="5">
        <f t="shared" si="14"/>
        <v>0</v>
      </c>
      <c r="O86" s="5">
        <f t="shared" si="15"/>
        <v>0</v>
      </c>
      <c r="P86" s="5">
        <f t="shared" si="16"/>
        <v>0</v>
      </c>
    </row>
    <row r="87" spans="1:16" x14ac:dyDescent="0.25">
      <c r="A87" t="s">
        <v>259</v>
      </c>
      <c r="B87" t="s">
        <v>260</v>
      </c>
      <c r="C87" t="s">
        <v>80</v>
      </c>
      <c r="D87" s="12" t="s">
        <v>1088</v>
      </c>
      <c r="E87" s="1">
        <f>VLOOKUP(A87,'ADM Data'!$A$2:$T$344,18,FALSE)</f>
        <v>0</v>
      </c>
      <c r="F87" s="1">
        <f>VLOOKUP(A87,'ADM Data'!$A$2:$T$344,19,FALSE)</f>
        <v>0</v>
      </c>
      <c r="G87" s="1">
        <f>VLOOKUP(A87,'ADM Data'!$A$2:$T$344,20,FALSE)</f>
        <v>0</v>
      </c>
      <c r="H87" s="1">
        <f t="shared" si="9"/>
        <v>0</v>
      </c>
      <c r="I87" s="1">
        <f t="shared" si="10"/>
        <v>0</v>
      </c>
      <c r="J87" s="1">
        <f t="shared" si="11"/>
        <v>0</v>
      </c>
      <c r="K87" s="6">
        <f t="shared" si="12"/>
        <v>0</v>
      </c>
      <c r="L87" s="1">
        <f t="shared" si="13"/>
        <v>0</v>
      </c>
      <c r="M87" s="1">
        <f t="shared" si="17"/>
        <v>0</v>
      </c>
      <c r="N87" s="5">
        <f t="shared" si="14"/>
        <v>0</v>
      </c>
      <c r="O87" s="5">
        <f t="shared" si="15"/>
        <v>0</v>
      </c>
      <c r="P87" s="5">
        <f t="shared" si="16"/>
        <v>0</v>
      </c>
    </row>
    <row r="88" spans="1:16" x14ac:dyDescent="0.25">
      <c r="A88" t="s">
        <v>261</v>
      </c>
      <c r="B88" t="s">
        <v>262</v>
      </c>
      <c r="C88" t="s">
        <v>93</v>
      </c>
      <c r="D88" s="12" t="s">
        <v>1088</v>
      </c>
      <c r="E88" s="1">
        <f>VLOOKUP(A88,'ADM Data'!$A$2:$T$344,18,FALSE)</f>
        <v>25.153407000000001</v>
      </c>
      <c r="F88" s="1">
        <f>VLOOKUP(A88,'ADM Data'!$A$2:$T$344,19,FALSE)</f>
        <v>77.551136999999997</v>
      </c>
      <c r="G88" s="1">
        <f>VLOOKUP(A88,'ADM Data'!$A$2:$T$344,20,FALSE)</f>
        <v>16.704546000000001</v>
      </c>
      <c r="H88" s="1">
        <f t="shared" si="9"/>
        <v>119.40908999999999</v>
      </c>
      <c r="I88" s="1">
        <f t="shared" si="10"/>
        <v>43616.881667972819</v>
      </c>
      <c r="J88" s="1">
        <f t="shared" si="11"/>
        <v>100793.35987340689</v>
      </c>
      <c r="K88" s="6">
        <f t="shared" si="12"/>
        <v>14496.89880870902</v>
      </c>
      <c r="L88" s="1">
        <f t="shared" si="13"/>
        <v>158907.14035008874</v>
      </c>
      <c r="M88" s="1">
        <f t="shared" si="17"/>
        <v>158907.14035008874</v>
      </c>
      <c r="N88" s="5">
        <f t="shared" si="14"/>
        <v>43616.881667972819</v>
      </c>
      <c r="O88" s="5">
        <f t="shared" si="15"/>
        <v>100793.35987340689</v>
      </c>
      <c r="P88" s="5">
        <f t="shared" si="16"/>
        <v>14496.89880870902</v>
      </c>
    </row>
    <row r="89" spans="1:16" x14ac:dyDescent="0.25">
      <c r="A89" t="s">
        <v>263</v>
      </c>
      <c r="B89" t="s">
        <v>264</v>
      </c>
      <c r="C89" t="s">
        <v>93</v>
      </c>
      <c r="D89" s="12" t="s">
        <v>1088</v>
      </c>
      <c r="E89" s="1">
        <f>VLOOKUP(A89,'ADM Data'!$A$2:$T$344,18,FALSE)</f>
        <v>2.5092020000000002</v>
      </c>
      <c r="F89" s="1">
        <f>VLOOKUP(A89,'ADM Data'!$A$2:$T$344,19,FALSE)</f>
        <v>2.8527610000000001</v>
      </c>
      <c r="G89" s="1">
        <f>VLOOKUP(A89,'ADM Data'!$A$2:$T$344,20,FALSE)</f>
        <v>0</v>
      </c>
      <c r="H89" s="1">
        <f t="shared" si="9"/>
        <v>5.3619630000000003</v>
      </c>
      <c r="I89" s="1">
        <f t="shared" si="10"/>
        <v>4351.043447714289</v>
      </c>
      <c r="J89" s="1">
        <f t="shared" si="11"/>
        <v>3707.7388833876175</v>
      </c>
      <c r="K89" s="6">
        <f t="shared" si="12"/>
        <v>0</v>
      </c>
      <c r="L89" s="1">
        <f t="shared" si="13"/>
        <v>8058.7823311019065</v>
      </c>
      <c r="M89" s="1">
        <f t="shared" si="17"/>
        <v>8058.7823311019065</v>
      </c>
      <c r="N89" s="5">
        <f t="shared" si="14"/>
        <v>4351.043447714289</v>
      </c>
      <c r="O89" s="5">
        <f t="shared" si="15"/>
        <v>3707.7388833876175</v>
      </c>
      <c r="P89" s="5">
        <f t="shared" si="16"/>
        <v>0</v>
      </c>
    </row>
    <row r="90" spans="1:16" x14ac:dyDescent="0.25">
      <c r="A90" t="s">
        <v>265</v>
      </c>
      <c r="B90" t="s">
        <v>1896</v>
      </c>
      <c r="C90" t="s">
        <v>93</v>
      </c>
      <c r="D90" s="12" t="s">
        <v>1088</v>
      </c>
      <c r="E90" s="1">
        <f>VLOOKUP(A90,'ADM Data'!$A$2:$T$344,18,FALSE)</f>
        <v>8.8823530000000002</v>
      </c>
      <c r="F90" s="1">
        <f>VLOOKUP(A90,'ADM Data'!$A$2:$T$344,19,FALSE)</f>
        <v>21.270591</v>
      </c>
      <c r="G90" s="1">
        <f>VLOOKUP(A90,'ADM Data'!$A$2:$T$344,20,FALSE)</f>
        <v>2.9941179999999998</v>
      </c>
      <c r="H90" s="1">
        <f t="shared" si="9"/>
        <v>33.147061999999998</v>
      </c>
      <c r="I90" s="1">
        <f t="shared" si="10"/>
        <v>15402.308710472633</v>
      </c>
      <c r="J90" s="1">
        <f t="shared" si="11"/>
        <v>27645.427473011128</v>
      </c>
      <c r="K90" s="6">
        <f t="shared" si="12"/>
        <v>2598.4199551028942</v>
      </c>
      <c r="L90" s="1">
        <f t="shared" si="13"/>
        <v>45646.156138586659</v>
      </c>
      <c r="M90" s="1">
        <f t="shared" si="17"/>
        <v>45646.156138586659</v>
      </c>
      <c r="N90" s="5">
        <f t="shared" si="14"/>
        <v>15402.308710472633</v>
      </c>
      <c r="O90" s="5">
        <f t="shared" si="15"/>
        <v>27645.427473011128</v>
      </c>
      <c r="P90" s="5">
        <f t="shared" si="16"/>
        <v>2598.4199551028942</v>
      </c>
    </row>
    <row r="91" spans="1:16" x14ac:dyDescent="0.25">
      <c r="A91" t="s">
        <v>267</v>
      </c>
      <c r="B91" t="s">
        <v>1897</v>
      </c>
      <c r="C91" t="s">
        <v>72</v>
      </c>
      <c r="D91" s="12" t="s">
        <v>1088</v>
      </c>
      <c r="E91" s="1">
        <f>VLOOKUP(A91,'ADM Data'!$A$2:$T$344,18,FALSE)</f>
        <v>0</v>
      </c>
      <c r="F91" s="1">
        <f>VLOOKUP(A91,'ADM Data'!$A$2:$T$344,19,FALSE)</f>
        <v>0</v>
      </c>
      <c r="G91" s="1">
        <f>VLOOKUP(A91,'ADM Data'!$A$2:$T$344,20,FALSE)</f>
        <v>0</v>
      </c>
      <c r="H91" s="1">
        <f t="shared" si="9"/>
        <v>0</v>
      </c>
      <c r="I91" s="1">
        <f t="shared" si="10"/>
        <v>0</v>
      </c>
      <c r="J91" s="1">
        <f t="shared" si="11"/>
        <v>0</v>
      </c>
      <c r="K91" s="6">
        <f t="shared" si="12"/>
        <v>0</v>
      </c>
      <c r="L91" s="1">
        <f t="shared" si="13"/>
        <v>0</v>
      </c>
      <c r="M91" s="1">
        <f t="shared" si="17"/>
        <v>0</v>
      </c>
      <c r="N91" s="5">
        <f t="shared" si="14"/>
        <v>0</v>
      </c>
      <c r="O91" s="5">
        <f t="shared" si="15"/>
        <v>0</v>
      </c>
      <c r="P91" s="5">
        <f t="shared" si="16"/>
        <v>0</v>
      </c>
    </row>
    <row r="92" spans="1:16" x14ac:dyDescent="0.25">
      <c r="A92" t="s">
        <v>269</v>
      </c>
      <c r="B92" t="s">
        <v>1898</v>
      </c>
      <c r="C92" t="s">
        <v>80</v>
      </c>
      <c r="D92" s="12" t="s">
        <v>1088</v>
      </c>
      <c r="E92" s="1">
        <f>VLOOKUP(A92,'ADM Data'!$A$2:$T$344,18,FALSE)</f>
        <v>0</v>
      </c>
      <c r="F92" s="1">
        <f>VLOOKUP(A92,'ADM Data'!$A$2:$T$344,19,FALSE)</f>
        <v>0.59876499999999999</v>
      </c>
      <c r="G92" s="1">
        <f>VLOOKUP(A92,'ADM Data'!$A$2:$T$344,20,FALSE)</f>
        <v>0</v>
      </c>
      <c r="H92" s="1">
        <f t="shared" si="9"/>
        <v>0.59876499999999999</v>
      </c>
      <c r="I92" s="1">
        <f t="shared" si="10"/>
        <v>0</v>
      </c>
      <c r="J92" s="1">
        <f t="shared" si="11"/>
        <v>778.21600635720506</v>
      </c>
      <c r="K92" s="6">
        <f t="shared" si="12"/>
        <v>0</v>
      </c>
      <c r="L92" s="1">
        <f t="shared" si="13"/>
        <v>778.21600635720506</v>
      </c>
      <c r="M92" s="1">
        <f t="shared" si="17"/>
        <v>778.21600635720506</v>
      </c>
      <c r="N92" s="5">
        <f t="shared" si="14"/>
        <v>0</v>
      </c>
      <c r="O92" s="5">
        <f t="shared" si="15"/>
        <v>778.21600635720506</v>
      </c>
      <c r="P92" s="5">
        <f t="shared" si="16"/>
        <v>0</v>
      </c>
    </row>
    <row r="93" spans="1:16" x14ac:dyDescent="0.25">
      <c r="A93" t="s">
        <v>271</v>
      </c>
      <c r="B93" t="s">
        <v>272</v>
      </c>
      <c r="C93" t="s">
        <v>93</v>
      </c>
      <c r="D93" s="12" t="s">
        <v>1088</v>
      </c>
      <c r="E93" s="1">
        <f>VLOOKUP(A93,'ADM Data'!$A$2:$T$344,18,FALSE)</f>
        <v>24.775943999999999</v>
      </c>
      <c r="F93" s="1">
        <f>VLOOKUP(A93,'ADM Data'!$A$2:$T$344,19,FALSE)</f>
        <v>62.218274000000001</v>
      </c>
      <c r="G93" s="1">
        <f>VLOOKUP(A93,'ADM Data'!$A$2:$T$344,20,FALSE)</f>
        <v>10</v>
      </c>
      <c r="H93" s="1">
        <f t="shared" si="9"/>
        <v>96.994218000000004</v>
      </c>
      <c r="I93" s="1">
        <f t="shared" si="10"/>
        <v>42962.347711398339</v>
      </c>
      <c r="J93" s="1">
        <f t="shared" si="11"/>
        <v>80865.208745865792</v>
      </c>
      <c r="K93" s="6">
        <f t="shared" si="12"/>
        <v>8678.4153299999998</v>
      </c>
      <c r="L93" s="1">
        <f t="shared" si="13"/>
        <v>132505.97178726413</v>
      </c>
      <c r="M93" s="1">
        <f t="shared" si="17"/>
        <v>132505.97178726413</v>
      </c>
      <c r="N93" s="5">
        <f t="shared" si="14"/>
        <v>42962.347711398339</v>
      </c>
      <c r="O93" s="5">
        <f t="shared" si="15"/>
        <v>80865.208745865792</v>
      </c>
      <c r="P93" s="5">
        <f t="shared" si="16"/>
        <v>8678.4153299999998</v>
      </c>
    </row>
    <row r="94" spans="1:16" x14ac:dyDescent="0.25">
      <c r="A94" t="s">
        <v>273</v>
      </c>
      <c r="B94" t="s">
        <v>274</v>
      </c>
      <c r="C94" t="s">
        <v>68</v>
      </c>
      <c r="D94" s="12" t="s">
        <v>1088</v>
      </c>
      <c r="E94" s="1">
        <f>VLOOKUP(A94,'ADM Data'!$A$2:$T$344,18,FALSE)</f>
        <v>0</v>
      </c>
      <c r="F94" s="1">
        <f>VLOOKUP(A94,'ADM Data'!$A$2:$T$344,19,FALSE)</f>
        <v>0</v>
      </c>
      <c r="G94" s="1">
        <f>VLOOKUP(A94,'ADM Data'!$A$2:$T$344,20,FALSE)</f>
        <v>0</v>
      </c>
      <c r="H94" s="1">
        <f t="shared" si="9"/>
        <v>0</v>
      </c>
      <c r="I94" s="1">
        <f t="shared" si="10"/>
        <v>0</v>
      </c>
      <c r="J94" s="1">
        <f t="shared" si="11"/>
        <v>0</v>
      </c>
      <c r="K94" s="6">
        <f t="shared" si="12"/>
        <v>0</v>
      </c>
      <c r="L94" s="1">
        <f t="shared" si="13"/>
        <v>0</v>
      </c>
      <c r="M94" s="1">
        <f t="shared" si="17"/>
        <v>0</v>
      </c>
      <c r="N94" s="5">
        <f t="shared" si="14"/>
        <v>0</v>
      </c>
      <c r="O94" s="5">
        <f t="shared" si="15"/>
        <v>0</v>
      </c>
      <c r="P94" s="5">
        <f t="shared" si="16"/>
        <v>0</v>
      </c>
    </row>
    <row r="95" spans="1:16" x14ac:dyDescent="0.25">
      <c r="A95" t="s">
        <v>276</v>
      </c>
      <c r="B95" t="s">
        <v>1899</v>
      </c>
      <c r="C95" t="s">
        <v>278</v>
      </c>
      <c r="D95" s="12" t="s">
        <v>1088</v>
      </c>
      <c r="E95" s="1">
        <f>VLOOKUP(A95,'ADM Data'!$A$2:$T$344,18,FALSE)</f>
        <v>0</v>
      </c>
      <c r="F95" s="1">
        <f>VLOOKUP(A95,'ADM Data'!$A$2:$T$344,19,FALSE)</f>
        <v>0</v>
      </c>
      <c r="G95" s="1">
        <f>VLOOKUP(A95,'ADM Data'!$A$2:$T$344,20,FALSE)</f>
        <v>0</v>
      </c>
      <c r="H95" s="1">
        <f t="shared" si="9"/>
        <v>0</v>
      </c>
      <c r="I95" s="1">
        <f t="shared" si="10"/>
        <v>0</v>
      </c>
      <c r="J95" s="1">
        <f t="shared" si="11"/>
        <v>0</v>
      </c>
      <c r="K95" s="6">
        <f t="shared" si="12"/>
        <v>0</v>
      </c>
      <c r="L95" s="1">
        <f t="shared" si="13"/>
        <v>0</v>
      </c>
      <c r="M95" s="1">
        <f t="shared" si="17"/>
        <v>0</v>
      </c>
      <c r="N95" s="5">
        <f t="shared" si="14"/>
        <v>0</v>
      </c>
      <c r="O95" s="5">
        <f t="shared" si="15"/>
        <v>0</v>
      </c>
      <c r="P95" s="5">
        <f t="shared" si="16"/>
        <v>0</v>
      </c>
    </row>
    <row r="96" spans="1:16" x14ac:dyDescent="0.25">
      <c r="A96" t="s">
        <v>279</v>
      </c>
      <c r="B96" t="s">
        <v>1900</v>
      </c>
      <c r="C96" t="s">
        <v>80</v>
      </c>
      <c r="D96" s="12" t="s">
        <v>1088</v>
      </c>
      <c r="E96" s="1">
        <f>VLOOKUP(A96,'ADM Data'!$A$2:$T$344,18,FALSE)</f>
        <v>0</v>
      </c>
      <c r="F96" s="1">
        <f>VLOOKUP(A96,'ADM Data'!$A$2:$T$344,19,FALSE)</f>
        <v>22</v>
      </c>
      <c r="G96" s="1">
        <f>VLOOKUP(A96,'ADM Data'!$A$2:$T$344,20,FALSE)</f>
        <v>1</v>
      </c>
      <c r="H96" s="1">
        <f t="shared" si="9"/>
        <v>23</v>
      </c>
      <c r="I96" s="1">
        <f t="shared" si="10"/>
        <v>0</v>
      </c>
      <c r="J96" s="1">
        <f t="shared" si="11"/>
        <v>28593.441734000004</v>
      </c>
      <c r="K96" s="6">
        <f t="shared" si="12"/>
        <v>867.84153300000014</v>
      </c>
      <c r="L96" s="1">
        <f t="shared" si="13"/>
        <v>29461.283267000003</v>
      </c>
      <c r="M96" s="1">
        <f t="shared" si="17"/>
        <v>29461.283267000003</v>
      </c>
      <c r="N96" s="5">
        <f t="shared" si="14"/>
        <v>0</v>
      </c>
      <c r="O96" s="5">
        <f t="shared" si="15"/>
        <v>28593.441734000004</v>
      </c>
      <c r="P96" s="5">
        <f t="shared" si="16"/>
        <v>867.84153300000014</v>
      </c>
    </row>
    <row r="97" spans="1:16" x14ac:dyDescent="0.25">
      <c r="A97" t="s">
        <v>282</v>
      </c>
      <c r="B97" t="s">
        <v>1901</v>
      </c>
      <c r="C97" t="s">
        <v>93</v>
      </c>
      <c r="D97" s="12" t="s">
        <v>1088</v>
      </c>
      <c r="E97" s="1">
        <f>VLOOKUP(A97,'ADM Data'!$A$2:$T$344,18,FALSE)</f>
        <v>7.4764710000000001</v>
      </c>
      <c r="F97" s="1">
        <f>VLOOKUP(A97,'ADM Data'!$A$2:$T$344,19,FALSE)</f>
        <v>84.460701</v>
      </c>
      <c r="G97" s="1">
        <f>VLOOKUP(A97,'ADM Data'!$A$2:$T$344,20,FALSE)</f>
        <v>34.621569000000001</v>
      </c>
      <c r="H97" s="1">
        <f t="shared" si="9"/>
        <v>126.558741</v>
      </c>
      <c r="I97" s="1">
        <f t="shared" si="10"/>
        <v>12964.460476508426</v>
      </c>
      <c r="J97" s="1">
        <f t="shared" si="11"/>
        <v>109773.73331164982</v>
      </c>
      <c r="K97" s="6">
        <f t="shared" si="12"/>
        <v>30046.035515825279</v>
      </c>
      <c r="L97" s="1">
        <f t="shared" si="13"/>
        <v>152784.22930398351</v>
      </c>
      <c r="M97" s="1">
        <f t="shared" si="17"/>
        <v>152784.22930398351</v>
      </c>
      <c r="N97" s="5">
        <f t="shared" si="14"/>
        <v>12964.460476508426</v>
      </c>
      <c r="O97" s="5">
        <f t="shared" si="15"/>
        <v>109773.73331164982</v>
      </c>
      <c r="P97" s="5">
        <f t="shared" si="16"/>
        <v>30046.035515825279</v>
      </c>
    </row>
    <row r="98" spans="1:16" x14ac:dyDescent="0.25">
      <c r="A98" t="s">
        <v>284</v>
      </c>
      <c r="B98" t="s">
        <v>285</v>
      </c>
      <c r="C98" t="s">
        <v>230</v>
      </c>
      <c r="D98" s="12" t="s">
        <v>1088</v>
      </c>
      <c r="E98" s="1">
        <f>VLOOKUP(A98,'ADM Data'!$A$2:$T$344,18,FALSE)</f>
        <v>0</v>
      </c>
      <c r="F98" s="1">
        <f>VLOOKUP(A98,'ADM Data'!$A$2:$T$344,19,FALSE)</f>
        <v>1</v>
      </c>
      <c r="G98" s="1">
        <f>VLOOKUP(A98,'ADM Data'!$A$2:$T$344,20,FALSE)</f>
        <v>1.149068</v>
      </c>
      <c r="H98" s="1">
        <f t="shared" si="9"/>
        <v>2.1490679999999998</v>
      </c>
      <c r="I98" s="1">
        <f t="shared" si="10"/>
        <v>0</v>
      </c>
      <c r="J98" s="1">
        <f t="shared" si="11"/>
        <v>1299.7018970000001</v>
      </c>
      <c r="K98" s="6">
        <f t="shared" si="12"/>
        <v>997.20893464124413</v>
      </c>
      <c r="L98" s="1">
        <f t="shared" si="13"/>
        <v>2296.9108316412444</v>
      </c>
      <c r="M98" s="1">
        <f t="shared" si="17"/>
        <v>2296.9108316412444</v>
      </c>
      <c r="N98" s="5">
        <f t="shared" si="14"/>
        <v>0</v>
      </c>
      <c r="O98" s="5">
        <f t="shared" si="15"/>
        <v>1299.7018970000001</v>
      </c>
      <c r="P98" s="5">
        <f t="shared" si="16"/>
        <v>997.20893464124413</v>
      </c>
    </row>
    <row r="99" spans="1:16" x14ac:dyDescent="0.25">
      <c r="A99" t="s">
        <v>286</v>
      </c>
      <c r="B99" t="s">
        <v>1902</v>
      </c>
      <c r="C99" t="s">
        <v>72</v>
      </c>
      <c r="D99" s="12" t="s">
        <v>1088</v>
      </c>
      <c r="E99" s="1">
        <f>VLOOKUP(A99,'ADM Data'!$A$2:$T$344,18,FALSE)</f>
        <v>0</v>
      </c>
      <c r="F99" s="1">
        <f>VLOOKUP(A99,'ADM Data'!$A$2:$T$344,19,FALSE)</f>
        <v>1</v>
      </c>
      <c r="G99" s="1">
        <f>VLOOKUP(A99,'ADM Data'!$A$2:$T$344,20,FALSE)</f>
        <v>0</v>
      </c>
      <c r="H99" s="1">
        <f t="shared" si="9"/>
        <v>1</v>
      </c>
      <c r="I99" s="1">
        <f t="shared" si="10"/>
        <v>0</v>
      </c>
      <c r="J99" s="1">
        <f t="shared" si="11"/>
        <v>1299.7018970000001</v>
      </c>
      <c r="K99" s="6">
        <f t="shared" si="12"/>
        <v>0</v>
      </c>
      <c r="L99" s="1">
        <f t="shared" si="13"/>
        <v>1299.7018970000001</v>
      </c>
      <c r="M99" s="1">
        <f t="shared" si="17"/>
        <v>1299.7018970000001</v>
      </c>
      <c r="N99" s="5">
        <f t="shared" si="14"/>
        <v>0</v>
      </c>
      <c r="O99" s="5">
        <f t="shared" si="15"/>
        <v>1299.7018970000001</v>
      </c>
      <c r="P99" s="5">
        <f t="shared" si="16"/>
        <v>0</v>
      </c>
    </row>
    <row r="100" spans="1:16" x14ac:dyDescent="0.25">
      <c r="A100" t="s">
        <v>288</v>
      </c>
      <c r="B100" t="s">
        <v>1903</v>
      </c>
      <c r="C100" t="s">
        <v>93</v>
      </c>
      <c r="D100" s="12" t="s">
        <v>1088</v>
      </c>
      <c r="E100" s="1">
        <f>VLOOKUP(A100,'ADM Data'!$A$2:$T$344,18,FALSE)</f>
        <v>55.757576</v>
      </c>
      <c r="F100" s="1">
        <f>VLOOKUP(A100,'ADM Data'!$A$2:$T$344,19,FALSE)</f>
        <v>93.642325</v>
      </c>
      <c r="G100" s="1">
        <f>VLOOKUP(A100,'ADM Data'!$A$2:$T$344,20,FALSE)</f>
        <v>9.5270469999999996</v>
      </c>
      <c r="H100" s="1">
        <f t="shared" si="9"/>
        <v>158.92694800000001</v>
      </c>
      <c r="I100" s="1">
        <f t="shared" si="10"/>
        <v>96685.574025220558</v>
      </c>
      <c r="J100" s="1">
        <f t="shared" si="11"/>
        <v>121707.10744199053</v>
      </c>
      <c r="K100" s="6">
        <f t="shared" si="12"/>
        <v>8267.9670734430529</v>
      </c>
      <c r="L100" s="1">
        <f t="shared" si="13"/>
        <v>226660.64854065416</v>
      </c>
      <c r="M100" s="1">
        <f t="shared" si="17"/>
        <v>226660.64854065416</v>
      </c>
      <c r="N100" s="5">
        <f t="shared" si="14"/>
        <v>96685.574025220558</v>
      </c>
      <c r="O100" s="5">
        <f t="shared" si="15"/>
        <v>121707.10744199053</v>
      </c>
      <c r="P100" s="5">
        <f t="shared" si="16"/>
        <v>8267.9670734430529</v>
      </c>
    </row>
    <row r="101" spans="1:16" x14ac:dyDescent="0.25">
      <c r="A101" t="s">
        <v>290</v>
      </c>
      <c r="B101" t="s">
        <v>291</v>
      </c>
      <c r="C101" t="s">
        <v>68</v>
      </c>
      <c r="D101" s="12" t="s">
        <v>1088</v>
      </c>
      <c r="E101" s="1">
        <f>VLOOKUP(A101,'ADM Data'!$A$2:$T$344,18,FALSE)</f>
        <v>0</v>
      </c>
      <c r="F101" s="1">
        <f>VLOOKUP(A101,'ADM Data'!$A$2:$T$344,19,FALSE)</f>
        <v>0</v>
      </c>
      <c r="G101" s="1">
        <f>VLOOKUP(A101,'ADM Data'!$A$2:$T$344,20,FALSE)</f>
        <v>0</v>
      </c>
      <c r="H101" s="1">
        <f t="shared" si="9"/>
        <v>0</v>
      </c>
      <c r="I101" s="1">
        <f t="shared" si="10"/>
        <v>0</v>
      </c>
      <c r="J101" s="1">
        <f t="shared" si="11"/>
        <v>0</v>
      </c>
      <c r="K101" s="6">
        <f t="shared" si="12"/>
        <v>0</v>
      </c>
      <c r="L101" s="1">
        <f t="shared" si="13"/>
        <v>0</v>
      </c>
      <c r="M101" s="1">
        <f t="shared" si="17"/>
        <v>0</v>
      </c>
      <c r="N101" s="5">
        <f t="shared" si="14"/>
        <v>0</v>
      </c>
      <c r="O101" s="5">
        <f t="shared" si="15"/>
        <v>0</v>
      </c>
      <c r="P101" s="5">
        <f t="shared" si="16"/>
        <v>0</v>
      </c>
    </row>
    <row r="102" spans="1:16" x14ac:dyDescent="0.25">
      <c r="A102" t="s">
        <v>292</v>
      </c>
      <c r="B102" t="s">
        <v>293</v>
      </c>
      <c r="C102" t="s">
        <v>72</v>
      </c>
      <c r="D102" s="12" t="s">
        <v>1088</v>
      </c>
      <c r="E102" s="1">
        <f>VLOOKUP(A102,'ADM Data'!$A$2:$T$344,18,FALSE)</f>
        <v>0</v>
      </c>
      <c r="F102" s="1">
        <f>VLOOKUP(A102,'ADM Data'!$A$2:$T$344,19,FALSE)</f>
        <v>0</v>
      </c>
      <c r="G102" s="1">
        <f>VLOOKUP(A102,'ADM Data'!$A$2:$T$344,20,FALSE)</f>
        <v>1</v>
      </c>
      <c r="H102" s="1">
        <f t="shared" si="9"/>
        <v>1</v>
      </c>
      <c r="I102" s="1">
        <f t="shared" si="10"/>
        <v>0</v>
      </c>
      <c r="J102" s="1">
        <f t="shared" si="11"/>
        <v>0</v>
      </c>
      <c r="K102" s="6">
        <f t="shared" si="12"/>
        <v>867.84153300000014</v>
      </c>
      <c r="L102" s="1">
        <f t="shared" si="13"/>
        <v>867.84153300000014</v>
      </c>
      <c r="M102" s="1">
        <f t="shared" si="17"/>
        <v>867.84153300000014</v>
      </c>
      <c r="N102" s="5">
        <f t="shared" si="14"/>
        <v>0</v>
      </c>
      <c r="O102" s="5">
        <f t="shared" si="15"/>
        <v>0</v>
      </c>
      <c r="P102" s="5">
        <f t="shared" si="16"/>
        <v>867.84153300000014</v>
      </c>
    </row>
    <row r="103" spans="1:16" x14ac:dyDescent="0.25">
      <c r="A103" t="s">
        <v>294</v>
      </c>
      <c r="B103" t="s">
        <v>1904</v>
      </c>
      <c r="C103" t="s">
        <v>296</v>
      </c>
      <c r="D103" s="12" t="s">
        <v>1088</v>
      </c>
      <c r="E103" s="1">
        <f>VLOOKUP(A103,'ADM Data'!$A$2:$T$344,18,FALSE)</f>
        <v>0</v>
      </c>
      <c r="F103" s="1">
        <f>VLOOKUP(A103,'ADM Data'!$A$2:$T$344,19,FALSE)</f>
        <v>0</v>
      </c>
      <c r="G103" s="1">
        <f>VLOOKUP(A103,'ADM Data'!$A$2:$T$344,20,FALSE)</f>
        <v>0</v>
      </c>
      <c r="H103" s="1">
        <f t="shared" si="9"/>
        <v>0</v>
      </c>
      <c r="I103" s="1">
        <f t="shared" si="10"/>
        <v>0</v>
      </c>
      <c r="J103" s="1">
        <f t="shared" si="11"/>
        <v>0</v>
      </c>
      <c r="K103" s="6">
        <f t="shared" si="12"/>
        <v>0</v>
      </c>
      <c r="L103" s="1">
        <f t="shared" si="13"/>
        <v>0</v>
      </c>
      <c r="M103" s="1">
        <f t="shared" si="17"/>
        <v>0</v>
      </c>
      <c r="N103" s="5">
        <f t="shared" si="14"/>
        <v>0</v>
      </c>
      <c r="O103" s="5">
        <f t="shared" si="15"/>
        <v>0</v>
      </c>
      <c r="P103" s="5">
        <f t="shared" si="16"/>
        <v>0</v>
      </c>
    </row>
    <row r="104" spans="1:16" x14ac:dyDescent="0.25">
      <c r="A104" t="s">
        <v>297</v>
      </c>
      <c r="B104" t="s">
        <v>1905</v>
      </c>
      <c r="C104" t="s">
        <v>93</v>
      </c>
      <c r="D104" s="12" t="s">
        <v>1088</v>
      </c>
      <c r="E104" s="1">
        <f>VLOOKUP(A104,'ADM Data'!$A$2:$T$344,18,FALSE)</f>
        <v>13.868627999999999</v>
      </c>
      <c r="F104" s="1">
        <f>VLOOKUP(A104,'ADM Data'!$A$2:$T$344,19,FALSE)</f>
        <v>107.813727</v>
      </c>
      <c r="G104" s="1">
        <f>VLOOKUP(A104,'ADM Data'!$A$2:$T$344,20,FALSE)</f>
        <v>69.972548000000003</v>
      </c>
      <c r="H104" s="1">
        <f t="shared" si="9"/>
        <v>191.65490299999999</v>
      </c>
      <c r="I104" s="1">
        <f t="shared" si="10"/>
        <v>24048.682803611235</v>
      </c>
      <c r="J104" s="1">
        <f t="shared" si="11"/>
        <v>140125.70550454015</v>
      </c>
      <c r="K104" s="6">
        <f t="shared" si="12"/>
        <v>60725.083324236097</v>
      </c>
      <c r="L104" s="1">
        <f t="shared" si="13"/>
        <v>224899.47163238749</v>
      </c>
      <c r="M104" s="1">
        <f t="shared" si="17"/>
        <v>224899.47163238749</v>
      </c>
      <c r="N104" s="5">
        <f t="shared" si="14"/>
        <v>24048.682803611235</v>
      </c>
      <c r="O104" s="5">
        <f t="shared" si="15"/>
        <v>140125.70550454015</v>
      </c>
      <c r="P104" s="5">
        <f t="shared" si="16"/>
        <v>60725.083324236097</v>
      </c>
    </row>
    <row r="105" spans="1:16" x14ac:dyDescent="0.25">
      <c r="A105" t="s">
        <v>299</v>
      </c>
      <c r="B105" t="s">
        <v>1490</v>
      </c>
      <c r="C105" t="s">
        <v>108</v>
      </c>
      <c r="D105" s="12" t="s">
        <v>1088</v>
      </c>
      <c r="E105" s="1">
        <f>VLOOKUP(A105,'ADM Data'!$A$2:$T$344,18,FALSE)</f>
        <v>0</v>
      </c>
      <c r="F105" s="1">
        <f>VLOOKUP(A105,'ADM Data'!$A$2:$T$344,19,FALSE)</f>
        <v>4.0858819999999998</v>
      </c>
      <c r="G105" s="1">
        <f>VLOOKUP(A105,'ADM Data'!$A$2:$T$344,20,FALSE)</f>
        <v>0</v>
      </c>
      <c r="H105" s="1">
        <f t="shared" si="9"/>
        <v>4.0858819999999998</v>
      </c>
      <c r="I105" s="1">
        <f t="shared" si="10"/>
        <v>0</v>
      </c>
      <c r="J105" s="1">
        <f t="shared" si="11"/>
        <v>5310.428586318154</v>
      </c>
      <c r="K105" s="6">
        <f t="shared" si="12"/>
        <v>0</v>
      </c>
      <c r="L105" s="1">
        <f t="shared" si="13"/>
        <v>5310.428586318154</v>
      </c>
      <c r="M105" s="1">
        <f t="shared" si="17"/>
        <v>5310.428586318154</v>
      </c>
      <c r="N105" s="5">
        <f t="shared" si="14"/>
        <v>0</v>
      </c>
      <c r="O105" s="5">
        <f t="shared" si="15"/>
        <v>5310.428586318154</v>
      </c>
      <c r="P105" s="5">
        <f t="shared" si="16"/>
        <v>0</v>
      </c>
    </row>
    <row r="106" spans="1:16" x14ac:dyDescent="0.25">
      <c r="A106" t="s">
        <v>301</v>
      </c>
      <c r="B106" t="s">
        <v>302</v>
      </c>
      <c r="C106" t="s">
        <v>93</v>
      </c>
      <c r="D106" s="12" t="s">
        <v>1088</v>
      </c>
      <c r="E106" s="1">
        <f>VLOOKUP(A106,'ADM Data'!$A$2:$T$344,18,FALSE)</f>
        <v>4.0529000000000002</v>
      </c>
      <c r="F106" s="1">
        <f>VLOOKUP(A106,'ADM Data'!$A$2:$T$344,19,FALSE)</f>
        <v>65.441035999999997</v>
      </c>
      <c r="G106" s="1">
        <f>VLOOKUP(A106,'ADM Data'!$A$2:$T$344,20,FALSE)</f>
        <v>15.124786</v>
      </c>
      <c r="H106" s="1">
        <f t="shared" si="9"/>
        <v>84.618721999999991</v>
      </c>
      <c r="I106" s="1">
        <f t="shared" si="10"/>
        <v>7027.869413957601</v>
      </c>
      <c r="J106" s="1">
        <f t="shared" si="11"/>
        <v>85053.838630845305</v>
      </c>
      <c r="K106" s="6">
        <f t="shared" si="12"/>
        <v>13125.91746853694</v>
      </c>
      <c r="L106" s="1">
        <f t="shared" si="13"/>
        <v>105207.62551333984</v>
      </c>
      <c r="M106" s="1">
        <f t="shared" si="17"/>
        <v>105207.62551333984</v>
      </c>
      <c r="N106" s="5">
        <f t="shared" si="14"/>
        <v>7027.869413957601</v>
      </c>
      <c r="O106" s="5">
        <f t="shared" si="15"/>
        <v>85053.838630845305</v>
      </c>
      <c r="P106" s="5">
        <f t="shared" si="16"/>
        <v>13125.91746853694</v>
      </c>
    </row>
    <row r="107" spans="1:16" x14ac:dyDescent="0.25">
      <c r="A107" t="s">
        <v>303</v>
      </c>
      <c r="B107" t="s">
        <v>1906</v>
      </c>
      <c r="C107" t="s">
        <v>93</v>
      </c>
      <c r="D107" s="12" t="s">
        <v>1088</v>
      </c>
      <c r="E107" s="1">
        <f>VLOOKUP(A107,'ADM Data'!$A$2:$T$344,18,FALSE)</f>
        <v>59.783095000000003</v>
      </c>
      <c r="F107" s="1">
        <f>VLOOKUP(A107,'ADM Data'!$A$2:$T$344,19,FALSE)</f>
        <v>181.781823</v>
      </c>
      <c r="G107" s="1">
        <f>VLOOKUP(A107,'ADM Data'!$A$2:$T$344,20,FALSE)</f>
        <v>35.514513999999998</v>
      </c>
      <c r="H107" s="1">
        <f t="shared" si="9"/>
        <v>277.079432</v>
      </c>
      <c r="I107" s="1">
        <f t="shared" si="10"/>
        <v>103665.9638338527</v>
      </c>
      <c r="J107" s="1">
        <f t="shared" si="11"/>
        <v>236262.18019321826</v>
      </c>
      <c r="K107" s="6">
        <f t="shared" si="12"/>
        <v>30820.970273509964</v>
      </c>
      <c r="L107" s="1">
        <f t="shared" si="13"/>
        <v>370749.11430058093</v>
      </c>
      <c r="M107" s="1">
        <f t="shared" si="17"/>
        <v>370749.11430058093</v>
      </c>
      <c r="N107" s="5">
        <f t="shared" si="14"/>
        <v>103665.9638338527</v>
      </c>
      <c r="O107" s="5">
        <f t="shared" si="15"/>
        <v>236262.18019321826</v>
      </c>
      <c r="P107" s="5">
        <f t="shared" si="16"/>
        <v>30820.970273509964</v>
      </c>
    </row>
    <row r="108" spans="1:16" x14ac:dyDescent="0.25">
      <c r="A108" t="s">
        <v>305</v>
      </c>
      <c r="B108" t="s">
        <v>306</v>
      </c>
      <c r="C108" t="s">
        <v>93</v>
      </c>
      <c r="D108" s="12" t="s">
        <v>1088</v>
      </c>
      <c r="E108" s="1">
        <f>VLOOKUP(A108,'ADM Data'!$A$2:$T$344,18,FALSE)</f>
        <v>19.879142999999999</v>
      </c>
      <c r="F108" s="1">
        <f>VLOOKUP(A108,'ADM Data'!$A$2:$T$344,19,FALSE)</f>
        <v>56.993867000000002</v>
      </c>
      <c r="G108" s="1">
        <f>VLOOKUP(A108,'ADM Data'!$A$2:$T$344,20,FALSE)</f>
        <v>5.4355830000000003</v>
      </c>
      <c r="H108" s="1">
        <f t="shared" si="9"/>
        <v>82.308592999999988</v>
      </c>
      <c r="I108" s="1">
        <f t="shared" si="10"/>
        <v>34471.1246429444</v>
      </c>
      <c r="J108" s="1">
        <f t="shared" si="11"/>
        <v>74075.037057265698</v>
      </c>
      <c r="K108" s="6">
        <f t="shared" si="12"/>
        <v>4717.2246834687403</v>
      </c>
      <c r="L108" s="1">
        <f t="shared" si="13"/>
        <v>113263.38638367884</v>
      </c>
      <c r="M108" s="1">
        <f t="shared" si="17"/>
        <v>113263.38638367884</v>
      </c>
      <c r="N108" s="5">
        <f t="shared" si="14"/>
        <v>34471.1246429444</v>
      </c>
      <c r="O108" s="5">
        <f t="shared" si="15"/>
        <v>74075.037057265698</v>
      </c>
      <c r="P108" s="5">
        <f t="shared" si="16"/>
        <v>4717.2246834687403</v>
      </c>
    </row>
    <row r="109" spans="1:16" x14ac:dyDescent="0.25">
      <c r="A109" t="s">
        <v>307</v>
      </c>
      <c r="B109" t="s">
        <v>1907</v>
      </c>
      <c r="C109" t="s">
        <v>68</v>
      </c>
      <c r="D109" s="12" t="s">
        <v>1088</v>
      </c>
      <c r="E109" s="1">
        <f>VLOOKUP(A109,'ADM Data'!$A$2:$T$344,18,FALSE)</f>
        <v>1.3481019999999999</v>
      </c>
      <c r="F109" s="1">
        <f>VLOOKUP(A109,'ADM Data'!$A$2:$T$344,19,FALSE)</f>
        <v>12.955696</v>
      </c>
      <c r="G109" s="1">
        <f>VLOOKUP(A109,'ADM Data'!$A$2:$T$344,20,FALSE)</f>
        <v>7.1708860000000003</v>
      </c>
      <c r="H109" s="1">
        <f t="shared" si="9"/>
        <v>21.474684</v>
      </c>
      <c r="I109" s="1">
        <f t="shared" si="10"/>
        <v>2337.6557064558883</v>
      </c>
      <c r="J109" s="1">
        <f t="shared" si="11"/>
        <v>16838.542668155314</v>
      </c>
      <c r="K109" s="6">
        <f t="shared" si="12"/>
        <v>6223.192699208239</v>
      </c>
      <c r="L109" s="1">
        <f t="shared" si="13"/>
        <v>25399.391073819439</v>
      </c>
      <c r="M109" s="1">
        <f t="shared" si="17"/>
        <v>25399.391073819439</v>
      </c>
      <c r="N109" s="5">
        <f t="shared" si="14"/>
        <v>2337.6557064558883</v>
      </c>
      <c r="O109" s="5">
        <f t="shared" si="15"/>
        <v>16838.542668155314</v>
      </c>
      <c r="P109" s="5">
        <f t="shared" si="16"/>
        <v>6223.192699208239</v>
      </c>
    </row>
    <row r="110" spans="1:16" x14ac:dyDescent="0.25">
      <c r="A110" t="s">
        <v>309</v>
      </c>
      <c r="B110" t="s">
        <v>1908</v>
      </c>
      <c r="C110" t="s">
        <v>80</v>
      </c>
      <c r="D110" s="12" t="s">
        <v>1088</v>
      </c>
      <c r="E110" s="1">
        <f>VLOOKUP(A110,'ADM Data'!$A$2:$T$344,18,FALSE)</f>
        <v>5</v>
      </c>
      <c r="F110" s="1">
        <f>VLOOKUP(A110,'ADM Data'!$A$2:$T$344,19,FALSE)</f>
        <v>8</v>
      </c>
      <c r="G110" s="1">
        <f>VLOOKUP(A110,'ADM Data'!$A$2:$T$344,20,FALSE)</f>
        <v>5</v>
      </c>
      <c r="H110" s="1">
        <f t="shared" si="9"/>
        <v>18</v>
      </c>
      <c r="I110" s="1">
        <f t="shared" si="10"/>
        <v>8670.1737200000007</v>
      </c>
      <c r="J110" s="1">
        <f t="shared" si="11"/>
        <v>10397.615176000001</v>
      </c>
      <c r="K110" s="6">
        <f t="shared" si="12"/>
        <v>4339.2076649999999</v>
      </c>
      <c r="L110" s="1">
        <f t="shared" si="13"/>
        <v>23406.996561</v>
      </c>
      <c r="M110" s="1">
        <f t="shared" si="17"/>
        <v>23406.996561</v>
      </c>
      <c r="N110" s="5">
        <f t="shared" si="14"/>
        <v>8670.1737200000007</v>
      </c>
      <c r="O110" s="5">
        <f t="shared" si="15"/>
        <v>10397.615176000001</v>
      </c>
      <c r="P110" s="5">
        <f t="shared" si="16"/>
        <v>4339.2076649999999</v>
      </c>
    </row>
    <row r="111" spans="1:16" x14ac:dyDescent="0.25">
      <c r="A111" t="s">
        <v>311</v>
      </c>
      <c r="B111" t="s">
        <v>312</v>
      </c>
      <c r="C111" t="s">
        <v>313</v>
      </c>
      <c r="D111" s="12" t="s">
        <v>1088</v>
      </c>
      <c r="E111" s="1">
        <f>VLOOKUP(A111,'ADM Data'!$A$2:$T$344,18,FALSE)</f>
        <v>0</v>
      </c>
      <c r="F111" s="1">
        <f>VLOOKUP(A111,'ADM Data'!$A$2:$T$344,19,FALSE)</f>
        <v>0</v>
      </c>
      <c r="G111" s="1">
        <f>VLOOKUP(A111,'ADM Data'!$A$2:$T$344,20,FALSE)</f>
        <v>0</v>
      </c>
      <c r="H111" s="1">
        <f t="shared" si="9"/>
        <v>0</v>
      </c>
      <c r="I111" s="1">
        <f t="shared" si="10"/>
        <v>0</v>
      </c>
      <c r="J111" s="1">
        <f t="shared" si="11"/>
        <v>0</v>
      </c>
      <c r="K111" s="6">
        <f t="shared" si="12"/>
        <v>0</v>
      </c>
      <c r="L111" s="1">
        <f t="shared" si="13"/>
        <v>0</v>
      </c>
      <c r="M111" s="1">
        <f t="shared" si="17"/>
        <v>0</v>
      </c>
      <c r="N111" s="5">
        <f t="shared" si="14"/>
        <v>0</v>
      </c>
      <c r="O111" s="5">
        <f t="shared" si="15"/>
        <v>0</v>
      </c>
      <c r="P111" s="5">
        <f t="shared" si="16"/>
        <v>0</v>
      </c>
    </row>
    <row r="112" spans="1:16" x14ac:dyDescent="0.25">
      <c r="A112" t="s">
        <v>314</v>
      </c>
      <c r="B112" t="s">
        <v>1909</v>
      </c>
      <c r="C112" t="s">
        <v>98</v>
      </c>
      <c r="D112" s="12" t="s">
        <v>1088</v>
      </c>
      <c r="E112" s="1">
        <f>VLOOKUP(A112,'ADM Data'!$A$2:$T$344,18,FALSE)</f>
        <v>2</v>
      </c>
      <c r="F112" s="1">
        <f>VLOOKUP(A112,'ADM Data'!$A$2:$T$344,19,FALSE)</f>
        <v>2.9106139999999998</v>
      </c>
      <c r="G112" s="1">
        <f>VLOOKUP(A112,'ADM Data'!$A$2:$T$344,20,FALSE)</f>
        <v>0</v>
      </c>
      <c r="H112" s="1">
        <f t="shared" si="9"/>
        <v>4.9106139999999998</v>
      </c>
      <c r="I112" s="1">
        <f t="shared" si="10"/>
        <v>3468.0694880000001</v>
      </c>
      <c r="J112" s="1">
        <f t="shared" si="11"/>
        <v>3782.930537234758</v>
      </c>
      <c r="K112" s="6">
        <f t="shared" si="12"/>
        <v>0</v>
      </c>
      <c r="L112" s="1">
        <f t="shared" si="13"/>
        <v>7251.0000252347581</v>
      </c>
      <c r="M112" s="1">
        <f t="shared" si="17"/>
        <v>7251.0000252347581</v>
      </c>
      <c r="N112" s="5">
        <f t="shared" si="14"/>
        <v>3468.0694880000001</v>
      </c>
      <c r="O112" s="5">
        <f t="shared" si="15"/>
        <v>3782.930537234758</v>
      </c>
      <c r="P112" s="5">
        <f t="shared" si="16"/>
        <v>0</v>
      </c>
    </row>
    <row r="113" spans="1:16" x14ac:dyDescent="0.25">
      <c r="A113" t="s">
        <v>316</v>
      </c>
      <c r="B113" t="s">
        <v>317</v>
      </c>
      <c r="C113" t="s">
        <v>80</v>
      </c>
      <c r="D113" s="12" t="s">
        <v>1088</v>
      </c>
      <c r="E113" s="1">
        <f>VLOOKUP(A113,'ADM Data'!$A$2:$T$344,18,FALSE)</f>
        <v>0</v>
      </c>
      <c r="F113" s="1">
        <f>VLOOKUP(A113,'ADM Data'!$A$2:$T$344,19,FALSE)</f>
        <v>0</v>
      </c>
      <c r="G113" s="1">
        <f>VLOOKUP(A113,'ADM Data'!$A$2:$T$344,20,FALSE)</f>
        <v>1</v>
      </c>
      <c r="H113" s="1">
        <f t="shared" si="9"/>
        <v>1</v>
      </c>
      <c r="I113" s="1">
        <f t="shared" si="10"/>
        <v>0</v>
      </c>
      <c r="J113" s="1">
        <f t="shared" si="11"/>
        <v>0</v>
      </c>
      <c r="K113" s="6">
        <f t="shared" si="12"/>
        <v>867.84153300000014</v>
      </c>
      <c r="L113" s="1">
        <f t="shared" si="13"/>
        <v>867.84153300000014</v>
      </c>
      <c r="M113" s="1">
        <f t="shared" si="17"/>
        <v>867.84153300000014</v>
      </c>
      <c r="N113" s="5">
        <f t="shared" si="14"/>
        <v>0</v>
      </c>
      <c r="O113" s="5">
        <f t="shared" si="15"/>
        <v>0</v>
      </c>
      <c r="P113" s="5">
        <f t="shared" si="16"/>
        <v>867.84153300000014</v>
      </c>
    </row>
    <row r="114" spans="1:16" x14ac:dyDescent="0.25">
      <c r="A114" t="s">
        <v>318</v>
      </c>
      <c r="B114" t="s">
        <v>1910</v>
      </c>
      <c r="C114" t="s">
        <v>93</v>
      </c>
      <c r="D114" s="12" t="s">
        <v>1088</v>
      </c>
      <c r="E114" s="1">
        <f>VLOOKUP(A114,'ADM Data'!$A$2:$T$344,18,FALSE)</f>
        <v>0</v>
      </c>
      <c r="F114" s="1">
        <f>VLOOKUP(A114,'ADM Data'!$A$2:$T$344,19,FALSE)</f>
        <v>0</v>
      </c>
      <c r="G114" s="1">
        <f>VLOOKUP(A114,'ADM Data'!$A$2:$T$344,20,FALSE)</f>
        <v>0</v>
      </c>
      <c r="H114" s="1">
        <f t="shared" si="9"/>
        <v>0</v>
      </c>
      <c r="I114" s="1">
        <f t="shared" si="10"/>
        <v>0</v>
      </c>
      <c r="J114" s="1">
        <f t="shared" si="11"/>
        <v>0</v>
      </c>
      <c r="K114" s="6">
        <f t="shared" si="12"/>
        <v>0</v>
      </c>
      <c r="L114" s="1">
        <f t="shared" si="13"/>
        <v>0</v>
      </c>
      <c r="M114" s="1">
        <f t="shared" si="17"/>
        <v>0</v>
      </c>
      <c r="N114" s="5">
        <f t="shared" si="14"/>
        <v>0</v>
      </c>
      <c r="O114" s="5">
        <f t="shared" si="15"/>
        <v>0</v>
      </c>
      <c r="P114" s="5">
        <f t="shared" si="16"/>
        <v>0</v>
      </c>
    </row>
    <row r="115" spans="1:16" x14ac:dyDescent="0.25">
      <c r="A115" t="s">
        <v>320</v>
      </c>
      <c r="B115" t="s">
        <v>1911</v>
      </c>
      <c r="C115" t="s">
        <v>93</v>
      </c>
      <c r="D115" s="12" t="s">
        <v>1088</v>
      </c>
      <c r="E115" s="1">
        <f>VLOOKUP(A115,'ADM Data'!$A$2:$T$344,18,FALSE)</f>
        <v>5.8139000000000003E-2</v>
      </c>
      <c r="F115" s="1">
        <f>VLOOKUP(A115,'ADM Data'!$A$2:$T$344,19,FALSE)</f>
        <v>266.66860500000001</v>
      </c>
      <c r="G115" s="1">
        <f>VLOOKUP(A115,'ADM Data'!$A$2:$T$344,20,FALSE)</f>
        <v>36.953488</v>
      </c>
      <c r="H115" s="1">
        <f t="shared" si="9"/>
        <v>303.68023199999999</v>
      </c>
      <c r="I115" s="1">
        <f t="shared" si="10"/>
        <v>100.81504598141602</v>
      </c>
      <c r="J115" s="1">
        <f t="shared" si="11"/>
        <v>346589.69178884377</v>
      </c>
      <c r="K115" s="6">
        <f t="shared" si="12"/>
        <v>32069.771675617107</v>
      </c>
      <c r="L115" s="1">
        <f t="shared" si="13"/>
        <v>378760.27851044229</v>
      </c>
      <c r="M115" s="1">
        <f t="shared" si="17"/>
        <v>378760.27851044229</v>
      </c>
      <c r="N115" s="5">
        <f t="shared" si="14"/>
        <v>100.81504598141602</v>
      </c>
      <c r="O115" s="5">
        <f t="shared" si="15"/>
        <v>346589.69178884377</v>
      </c>
      <c r="P115" s="5">
        <f t="shared" si="16"/>
        <v>32069.771675617107</v>
      </c>
    </row>
    <row r="116" spans="1:16" x14ac:dyDescent="0.25">
      <c r="A116" t="s">
        <v>322</v>
      </c>
      <c r="B116" t="s">
        <v>323</v>
      </c>
      <c r="C116" t="s">
        <v>72</v>
      </c>
      <c r="D116" s="12" t="s">
        <v>2051</v>
      </c>
      <c r="E116" s="1">
        <f>VLOOKUP(A116,'ADM Data'!$A$2:$T$344,18,FALSE)</f>
        <v>0</v>
      </c>
      <c r="F116" s="1">
        <f>VLOOKUP(A116,'ADM Data'!$A$2:$T$344,19,FALSE)</f>
        <v>0</v>
      </c>
      <c r="G116" s="1">
        <f>VLOOKUP(A116,'ADM Data'!$A$2:$T$344,20,FALSE)</f>
        <v>1</v>
      </c>
      <c r="H116" s="1">
        <f t="shared" si="9"/>
        <v>1</v>
      </c>
      <c r="I116" s="1">
        <f t="shared" si="10"/>
        <v>0</v>
      </c>
      <c r="J116" s="1">
        <f t="shared" si="11"/>
        <v>0</v>
      </c>
      <c r="K116" s="6">
        <f t="shared" si="12"/>
        <v>867.84153300000014</v>
      </c>
      <c r="L116" s="1">
        <f t="shared" si="13"/>
        <v>867.84153300000014</v>
      </c>
      <c r="M116" s="1">
        <f t="shared" si="17"/>
        <v>867.84153300000014</v>
      </c>
      <c r="N116" s="5">
        <f t="shared" si="14"/>
        <v>0</v>
      </c>
      <c r="O116" s="5">
        <f t="shared" si="15"/>
        <v>0</v>
      </c>
      <c r="P116" s="5">
        <f t="shared" si="16"/>
        <v>867.84153300000014</v>
      </c>
    </row>
    <row r="117" spans="1:16" x14ac:dyDescent="0.25">
      <c r="A117" t="s">
        <v>326</v>
      </c>
      <c r="B117" t="s">
        <v>1912</v>
      </c>
      <c r="C117" t="s">
        <v>328</v>
      </c>
      <c r="D117" s="12" t="s">
        <v>1088</v>
      </c>
      <c r="E117" s="1">
        <f>VLOOKUP(A117,'ADM Data'!$A$2:$T$344,18,FALSE)</f>
        <v>0</v>
      </c>
      <c r="F117" s="1">
        <f>VLOOKUP(A117,'ADM Data'!$A$2:$T$344,19,FALSE)</f>
        <v>0</v>
      </c>
      <c r="G117" s="1">
        <f>VLOOKUP(A117,'ADM Data'!$A$2:$T$344,20,FALSE)</f>
        <v>0</v>
      </c>
      <c r="H117" s="1">
        <f t="shared" si="9"/>
        <v>0</v>
      </c>
      <c r="I117" s="1">
        <f t="shared" si="10"/>
        <v>0</v>
      </c>
      <c r="J117" s="1">
        <f t="shared" si="11"/>
        <v>0</v>
      </c>
      <c r="K117" s="6">
        <f t="shared" si="12"/>
        <v>0</v>
      </c>
      <c r="L117" s="1">
        <f t="shared" si="13"/>
        <v>0</v>
      </c>
      <c r="M117" s="1">
        <f t="shared" si="17"/>
        <v>0</v>
      </c>
      <c r="N117" s="5">
        <f t="shared" si="14"/>
        <v>0</v>
      </c>
      <c r="O117" s="5">
        <f t="shared" si="15"/>
        <v>0</v>
      </c>
      <c r="P117" s="5">
        <f t="shared" si="16"/>
        <v>0</v>
      </c>
    </row>
    <row r="118" spans="1:16" x14ac:dyDescent="0.25">
      <c r="A118" t="s">
        <v>329</v>
      </c>
      <c r="B118" t="s">
        <v>330</v>
      </c>
      <c r="C118" t="s">
        <v>125</v>
      </c>
      <c r="D118" s="12" t="s">
        <v>1088</v>
      </c>
      <c r="E118" s="1">
        <f>VLOOKUP(A118,'ADM Data'!$A$2:$T$344,18,FALSE)</f>
        <v>9.8850569999999998</v>
      </c>
      <c r="F118" s="1">
        <f>VLOOKUP(A118,'ADM Data'!$A$2:$T$344,19,FALSE)</f>
        <v>64.097701000000001</v>
      </c>
      <c r="G118" s="1">
        <f>VLOOKUP(A118,'ADM Data'!$A$2:$T$344,20,FALSE)</f>
        <v>19.545977000000001</v>
      </c>
      <c r="H118" s="1">
        <f t="shared" si="9"/>
        <v>93.528735000000012</v>
      </c>
      <c r="I118" s="1">
        <f t="shared" si="10"/>
        <v>17141.032284420409</v>
      </c>
      <c r="J118" s="1">
        <f t="shared" si="11"/>
        <v>83307.903583038802</v>
      </c>
      <c r="K118" s="6">
        <f t="shared" si="12"/>
        <v>16962.810643662742</v>
      </c>
      <c r="L118" s="1">
        <f t="shared" si="13"/>
        <v>117411.74651112195</v>
      </c>
      <c r="M118" s="1">
        <f t="shared" si="17"/>
        <v>117411.74651112195</v>
      </c>
      <c r="N118" s="5">
        <f t="shared" si="14"/>
        <v>17141.032284420409</v>
      </c>
      <c r="O118" s="5">
        <f t="shared" si="15"/>
        <v>83307.903583038802</v>
      </c>
      <c r="P118" s="5">
        <f t="shared" si="16"/>
        <v>16962.810643662742</v>
      </c>
    </row>
    <row r="119" spans="1:16" x14ac:dyDescent="0.25">
      <c r="A119" t="s">
        <v>331</v>
      </c>
      <c r="B119" t="s">
        <v>1913</v>
      </c>
      <c r="C119" t="s">
        <v>72</v>
      </c>
      <c r="D119" s="12" t="s">
        <v>1088</v>
      </c>
      <c r="E119" s="1">
        <f>VLOOKUP(A119,'ADM Data'!$A$2:$T$344,18,FALSE)</f>
        <v>0</v>
      </c>
      <c r="F119" s="1">
        <f>VLOOKUP(A119,'ADM Data'!$A$2:$T$344,19,FALSE)</f>
        <v>5</v>
      </c>
      <c r="G119" s="1">
        <f>VLOOKUP(A119,'ADM Data'!$A$2:$T$344,20,FALSE)</f>
        <v>1</v>
      </c>
      <c r="H119" s="1">
        <f t="shared" si="9"/>
        <v>6</v>
      </c>
      <c r="I119" s="1">
        <f t="shared" si="10"/>
        <v>0</v>
      </c>
      <c r="J119" s="1">
        <f t="shared" si="11"/>
        <v>6498.5094850000005</v>
      </c>
      <c r="K119" s="6">
        <f t="shared" si="12"/>
        <v>867.84153300000014</v>
      </c>
      <c r="L119" s="1">
        <f t="shared" si="13"/>
        <v>7366.3510180000003</v>
      </c>
      <c r="M119" s="1">
        <f t="shared" si="17"/>
        <v>7366.3510180000003</v>
      </c>
      <c r="N119" s="5">
        <f t="shared" si="14"/>
        <v>0</v>
      </c>
      <c r="O119" s="5">
        <f t="shared" si="15"/>
        <v>6498.5094850000005</v>
      </c>
      <c r="P119" s="5">
        <f t="shared" si="16"/>
        <v>867.84153300000014</v>
      </c>
    </row>
    <row r="120" spans="1:16" x14ac:dyDescent="0.25">
      <c r="A120" t="s">
        <v>333</v>
      </c>
      <c r="B120" t="s">
        <v>1914</v>
      </c>
      <c r="C120" t="s">
        <v>80</v>
      </c>
      <c r="D120" s="12" t="s">
        <v>1088</v>
      </c>
      <c r="E120" s="1">
        <f>VLOOKUP(A120,'ADM Data'!$A$2:$T$344,18,FALSE)</f>
        <v>0</v>
      </c>
      <c r="F120" s="1">
        <f>VLOOKUP(A120,'ADM Data'!$A$2:$T$344,19,FALSE)</f>
        <v>18</v>
      </c>
      <c r="G120" s="1">
        <f>VLOOKUP(A120,'ADM Data'!$A$2:$T$344,20,FALSE)</f>
        <v>0</v>
      </c>
      <c r="H120" s="1">
        <f t="shared" si="9"/>
        <v>18</v>
      </c>
      <c r="I120" s="1">
        <f t="shared" si="10"/>
        <v>0</v>
      </c>
      <c r="J120" s="1">
        <f t="shared" si="11"/>
        <v>23394.634146</v>
      </c>
      <c r="K120" s="6">
        <f t="shared" si="12"/>
        <v>0</v>
      </c>
      <c r="L120" s="1">
        <f t="shared" si="13"/>
        <v>23394.634146</v>
      </c>
      <c r="M120" s="1">
        <f t="shared" si="17"/>
        <v>23394.634146</v>
      </c>
      <c r="N120" s="5">
        <f t="shared" si="14"/>
        <v>0</v>
      </c>
      <c r="O120" s="5">
        <f t="shared" si="15"/>
        <v>23394.634146</v>
      </c>
      <c r="P120" s="5">
        <f t="shared" si="16"/>
        <v>0</v>
      </c>
    </row>
    <row r="121" spans="1:16" x14ac:dyDescent="0.25">
      <c r="A121" t="s">
        <v>335</v>
      </c>
      <c r="B121" t="s">
        <v>336</v>
      </c>
      <c r="C121" t="s">
        <v>98</v>
      </c>
      <c r="D121" s="12" t="s">
        <v>1088</v>
      </c>
      <c r="E121" s="1">
        <f>VLOOKUP(A121,'ADM Data'!$A$2:$T$344,18,FALSE)</f>
        <v>0</v>
      </c>
      <c r="F121" s="1">
        <f>VLOOKUP(A121,'ADM Data'!$A$2:$T$344,19,FALSE)</f>
        <v>0</v>
      </c>
      <c r="G121" s="1">
        <f>VLOOKUP(A121,'ADM Data'!$A$2:$T$344,20,FALSE)</f>
        <v>0</v>
      </c>
      <c r="H121" s="1">
        <f t="shared" si="9"/>
        <v>0</v>
      </c>
      <c r="I121" s="1">
        <f t="shared" si="10"/>
        <v>0</v>
      </c>
      <c r="J121" s="1">
        <f t="shared" si="11"/>
        <v>0</v>
      </c>
      <c r="K121" s="6">
        <f t="shared" si="12"/>
        <v>0</v>
      </c>
      <c r="L121" s="1">
        <f t="shared" si="13"/>
        <v>0</v>
      </c>
      <c r="M121" s="1">
        <f t="shared" si="17"/>
        <v>0</v>
      </c>
      <c r="N121" s="5">
        <f t="shared" si="14"/>
        <v>0</v>
      </c>
      <c r="O121" s="5">
        <f t="shared" si="15"/>
        <v>0</v>
      </c>
      <c r="P121" s="5">
        <f t="shared" si="16"/>
        <v>0</v>
      </c>
    </row>
    <row r="122" spans="1:16" x14ac:dyDescent="0.25">
      <c r="A122" t="s">
        <v>337</v>
      </c>
      <c r="B122" t="s">
        <v>1915</v>
      </c>
      <c r="C122" t="s">
        <v>230</v>
      </c>
      <c r="D122" s="12" t="s">
        <v>1088</v>
      </c>
      <c r="E122" s="1">
        <f>VLOOKUP(A122,'ADM Data'!$A$2:$T$344,18,FALSE)</f>
        <v>0</v>
      </c>
      <c r="F122" s="1">
        <f>VLOOKUP(A122,'ADM Data'!$A$2:$T$344,19,FALSE)</f>
        <v>0</v>
      </c>
      <c r="G122" s="1">
        <f>VLOOKUP(A122,'ADM Data'!$A$2:$T$344,20,FALSE)</f>
        <v>0</v>
      </c>
      <c r="H122" s="1">
        <f t="shared" si="9"/>
        <v>0</v>
      </c>
      <c r="I122" s="1">
        <f t="shared" si="10"/>
        <v>0</v>
      </c>
      <c r="J122" s="1">
        <f t="shared" si="11"/>
        <v>0</v>
      </c>
      <c r="K122" s="6">
        <f t="shared" si="12"/>
        <v>0</v>
      </c>
      <c r="L122" s="1">
        <f t="shared" si="13"/>
        <v>0</v>
      </c>
      <c r="M122" s="1">
        <f t="shared" si="17"/>
        <v>0</v>
      </c>
      <c r="N122" s="5">
        <f t="shared" si="14"/>
        <v>0</v>
      </c>
      <c r="O122" s="5">
        <f t="shared" si="15"/>
        <v>0</v>
      </c>
      <c r="P122" s="5">
        <f t="shared" si="16"/>
        <v>0</v>
      </c>
    </row>
    <row r="123" spans="1:16" x14ac:dyDescent="0.25">
      <c r="A123" t="s">
        <v>339</v>
      </c>
      <c r="B123" t="s">
        <v>1916</v>
      </c>
      <c r="C123" t="s">
        <v>93</v>
      </c>
      <c r="D123" s="12" t="s">
        <v>1088</v>
      </c>
      <c r="E123" s="1">
        <f>VLOOKUP(A123,'ADM Data'!$A$2:$T$344,18,FALSE)</f>
        <v>0</v>
      </c>
      <c r="F123" s="1">
        <f>VLOOKUP(A123,'ADM Data'!$A$2:$T$344,19,FALSE)</f>
        <v>9.4446169999999992</v>
      </c>
      <c r="G123" s="1">
        <f>VLOOKUP(A123,'ADM Data'!$A$2:$T$344,20,FALSE)</f>
        <v>0</v>
      </c>
      <c r="H123" s="1">
        <f t="shared" si="9"/>
        <v>9.4446169999999992</v>
      </c>
      <c r="I123" s="1">
        <f t="shared" si="10"/>
        <v>0</v>
      </c>
      <c r="J123" s="1">
        <f t="shared" si="11"/>
        <v>12275.186631338449</v>
      </c>
      <c r="K123" s="6">
        <f t="shared" si="12"/>
        <v>0</v>
      </c>
      <c r="L123" s="1">
        <f t="shared" si="13"/>
        <v>12275.186631338449</v>
      </c>
      <c r="M123" s="1">
        <f t="shared" si="17"/>
        <v>12275.186631338449</v>
      </c>
      <c r="N123" s="5">
        <f t="shared" si="14"/>
        <v>0</v>
      </c>
      <c r="O123" s="5">
        <f t="shared" si="15"/>
        <v>12275.186631338449</v>
      </c>
      <c r="P123" s="5">
        <f t="shared" si="16"/>
        <v>0</v>
      </c>
    </row>
    <row r="124" spans="1:16" x14ac:dyDescent="0.25">
      <c r="A124" t="s">
        <v>341</v>
      </c>
      <c r="B124" t="s">
        <v>1917</v>
      </c>
      <c r="C124" t="s">
        <v>72</v>
      </c>
      <c r="D124" s="12" t="s">
        <v>1088</v>
      </c>
      <c r="E124" s="1">
        <f>VLOOKUP(A124,'ADM Data'!$A$2:$T$344,18,FALSE)</f>
        <v>1.96</v>
      </c>
      <c r="F124" s="1">
        <f>VLOOKUP(A124,'ADM Data'!$A$2:$T$344,19,FALSE)</f>
        <v>3.714286</v>
      </c>
      <c r="G124" s="1">
        <f>VLOOKUP(A124,'ADM Data'!$A$2:$T$344,20,FALSE)</f>
        <v>3.4114279999999999</v>
      </c>
      <c r="H124" s="1">
        <f t="shared" si="9"/>
        <v>9.0857139999999994</v>
      </c>
      <c r="I124" s="1">
        <f t="shared" si="10"/>
        <v>3398.7080982399998</v>
      </c>
      <c r="J124" s="1">
        <f t="shared" si="11"/>
        <v>4827.4645602005421</v>
      </c>
      <c r="K124" s="6">
        <f t="shared" si="12"/>
        <v>2960.5789052391242</v>
      </c>
      <c r="L124" s="1">
        <f t="shared" si="13"/>
        <v>11186.751563679667</v>
      </c>
      <c r="M124" s="1">
        <f t="shared" si="17"/>
        <v>11186.751563679667</v>
      </c>
      <c r="N124" s="5">
        <f t="shared" si="14"/>
        <v>3398.7080982399998</v>
      </c>
      <c r="O124" s="5">
        <f t="shared" si="15"/>
        <v>4827.4645602005421</v>
      </c>
      <c r="P124" s="5">
        <f t="shared" si="16"/>
        <v>2960.5789052391242</v>
      </c>
    </row>
    <row r="125" spans="1:16" x14ac:dyDescent="0.25">
      <c r="A125" t="s">
        <v>342</v>
      </c>
      <c r="B125" t="s">
        <v>1918</v>
      </c>
      <c r="C125" t="s">
        <v>108</v>
      </c>
      <c r="D125" s="12" t="s">
        <v>1088</v>
      </c>
      <c r="E125" s="1">
        <f>VLOOKUP(A125,'ADM Data'!$A$2:$T$344,18,FALSE)</f>
        <v>1.8473580000000001</v>
      </c>
      <c r="F125" s="1">
        <f>VLOOKUP(A125,'ADM Data'!$A$2:$T$344,19,FALSE)</f>
        <v>12.309198</v>
      </c>
      <c r="G125" s="1">
        <f>VLOOKUP(A125,'ADM Data'!$A$2:$T$344,20,FALSE)</f>
        <v>5</v>
      </c>
      <c r="H125" s="1">
        <f t="shared" si="9"/>
        <v>19.156556000000002</v>
      </c>
      <c r="I125" s="1">
        <f t="shared" si="10"/>
        <v>3203.3829566063523</v>
      </c>
      <c r="J125" s="1">
        <f t="shared" si="11"/>
        <v>15998.287991148609</v>
      </c>
      <c r="K125" s="6">
        <f t="shared" si="12"/>
        <v>4339.2076649999999</v>
      </c>
      <c r="L125" s="1">
        <f t="shared" si="13"/>
        <v>23540.878612754961</v>
      </c>
      <c r="M125" s="1">
        <f t="shared" si="17"/>
        <v>23540.878612754961</v>
      </c>
      <c r="N125" s="5">
        <f t="shared" si="14"/>
        <v>3203.3829566063523</v>
      </c>
      <c r="O125" s="5">
        <f t="shared" si="15"/>
        <v>15998.287991148609</v>
      </c>
      <c r="P125" s="5">
        <f t="shared" si="16"/>
        <v>4339.2076649999999</v>
      </c>
    </row>
    <row r="126" spans="1:16" x14ac:dyDescent="0.25">
      <c r="A126" t="s">
        <v>344</v>
      </c>
      <c r="B126" t="s">
        <v>345</v>
      </c>
      <c r="C126" t="s">
        <v>93</v>
      </c>
      <c r="D126" s="12" t="s">
        <v>1088</v>
      </c>
      <c r="E126" s="1">
        <f>VLOOKUP(A126,'ADM Data'!$A$2:$T$344,18,FALSE)</f>
        <v>10</v>
      </c>
      <c r="F126" s="1">
        <f>VLOOKUP(A126,'ADM Data'!$A$2:$T$344,19,FALSE)</f>
        <v>23</v>
      </c>
      <c r="G126" s="1">
        <f>VLOOKUP(A126,'ADM Data'!$A$2:$T$344,20,FALSE)</f>
        <v>4.9882350000000004</v>
      </c>
      <c r="H126" s="1">
        <f t="shared" si="9"/>
        <v>37.988235000000003</v>
      </c>
      <c r="I126" s="1">
        <f t="shared" si="10"/>
        <v>17340.347440000001</v>
      </c>
      <c r="J126" s="1">
        <f t="shared" si="11"/>
        <v>29893.143631000003</v>
      </c>
      <c r="K126" s="6">
        <f t="shared" si="12"/>
        <v>4328.9975093642552</v>
      </c>
      <c r="L126" s="1">
        <f t="shared" si="13"/>
        <v>51562.488580364261</v>
      </c>
      <c r="M126" s="1">
        <f t="shared" si="17"/>
        <v>51562.488580364261</v>
      </c>
      <c r="N126" s="5">
        <f t="shared" si="14"/>
        <v>17340.347440000001</v>
      </c>
      <c r="O126" s="5">
        <f t="shared" si="15"/>
        <v>29893.143631000003</v>
      </c>
      <c r="P126" s="5">
        <f t="shared" si="16"/>
        <v>4328.9975093642552</v>
      </c>
    </row>
    <row r="127" spans="1:16" x14ac:dyDescent="0.25">
      <c r="A127" t="s">
        <v>346</v>
      </c>
      <c r="B127" t="s">
        <v>1919</v>
      </c>
      <c r="C127" t="s">
        <v>80</v>
      </c>
      <c r="D127" s="12" t="s">
        <v>1088</v>
      </c>
      <c r="E127" s="1">
        <f>VLOOKUP(A127,'ADM Data'!$A$2:$T$344,18,FALSE)</f>
        <v>0</v>
      </c>
      <c r="F127" s="1">
        <f>VLOOKUP(A127,'ADM Data'!$A$2:$T$344,19,FALSE)</f>
        <v>5.7353829999999997</v>
      </c>
      <c r="G127" s="1">
        <f>VLOOKUP(A127,'ADM Data'!$A$2:$T$344,20,FALSE)</f>
        <v>0</v>
      </c>
      <c r="H127" s="1">
        <f t="shared" si="9"/>
        <v>5.7353829999999997</v>
      </c>
      <c r="I127" s="1">
        <f t="shared" si="10"/>
        <v>0</v>
      </c>
      <c r="J127" s="1">
        <f t="shared" si="11"/>
        <v>7454.2881651215512</v>
      </c>
      <c r="K127" s="6">
        <f t="shared" si="12"/>
        <v>0</v>
      </c>
      <c r="L127" s="1">
        <f t="shared" si="13"/>
        <v>7454.2881651215512</v>
      </c>
      <c r="M127" s="1">
        <f t="shared" si="17"/>
        <v>7454.2881651215512</v>
      </c>
      <c r="N127" s="5">
        <f t="shared" si="14"/>
        <v>0</v>
      </c>
      <c r="O127" s="5">
        <f t="shared" si="15"/>
        <v>7454.2881651215512</v>
      </c>
      <c r="P127" s="5">
        <f t="shared" si="16"/>
        <v>0</v>
      </c>
    </row>
    <row r="128" spans="1:16" x14ac:dyDescent="0.25">
      <c r="A128" t="s">
        <v>348</v>
      </c>
      <c r="B128" t="s">
        <v>349</v>
      </c>
      <c r="C128" t="s">
        <v>93</v>
      </c>
      <c r="D128" s="12" t="s">
        <v>1088</v>
      </c>
      <c r="E128" s="1">
        <f>VLOOKUP(A128,'ADM Data'!$A$2:$T$344,18,FALSE)</f>
        <v>0</v>
      </c>
      <c r="F128" s="1">
        <f>VLOOKUP(A128,'ADM Data'!$A$2:$T$344,19,FALSE)</f>
        <v>0</v>
      </c>
      <c r="G128" s="1">
        <f>VLOOKUP(A128,'ADM Data'!$A$2:$T$344,20,FALSE)</f>
        <v>0</v>
      </c>
      <c r="H128" s="1">
        <f t="shared" si="9"/>
        <v>0</v>
      </c>
      <c r="I128" s="1">
        <f t="shared" si="10"/>
        <v>0</v>
      </c>
      <c r="J128" s="1">
        <f t="shared" si="11"/>
        <v>0</v>
      </c>
      <c r="K128" s="6">
        <f t="shared" si="12"/>
        <v>0</v>
      </c>
      <c r="L128" s="1">
        <f t="shared" si="13"/>
        <v>0</v>
      </c>
      <c r="M128" s="1">
        <f t="shared" si="17"/>
        <v>0</v>
      </c>
      <c r="N128" s="5">
        <f t="shared" si="14"/>
        <v>0</v>
      </c>
      <c r="O128" s="5">
        <f t="shared" si="15"/>
        <v>0</v>
      </c>
      <c r="P128" s="5">
        <f t="shared" si="16"/>
        <v>0</v>
      </c>
    </row>
    <row r="129" spans="1:16" x14ac:dyDescent="0.25">
      <c r="A129" t="s">
        <v>350</v>
      </c>
      <c r="B129" t="s">
        <v>1920</v>
      </c>
      <c r="C129" t="s">
        <v>80</v>
      </c>
      <c r="D129" s="12" t="s">
        <v>1088</v>
      </c>
      <c r="E129" s="1">
        <f>VLOOKUP(A129,'ADM Data'!$A$2:$T$344,18,FALSE)</f>
        <v>0</v>
      </c>
      <c r="F129" s="1">
        <f>VLOOKUP(A129,'ADM Data'!$A$2:$T$344,19,FALSE)</f>
        <v>4.4187500000000002</v>
      </c>
      <c r="G129" s="1">
        <f>VLOOKUP(A129,'ADM Data'!$A$2:$T$344,20,FALSE)</f>
        <v>0</v>
      </c>
      <c r="H129" s="1">
        <f t="shared" si="9"/>
        <v>4.4187500000000002</v>
      </c>
      <c r="I129" s="1">
        <f t="shared" si="10"/>
        <v>0</v>
      </c>
      <c r="J129" s="1">
        <f t="shared" si="11"/>
        <v>5743.0577573687506</v>
      </c>
      <c r="K129" s="6">
        <f t="shared" si="12"/>
        <v>0</v>
      </c>
      <c r="L129" s="1">
        <f t="shared" si="13"/>
        <v>5743.0577573687506</v>
      </c>
      <c r="M129" s="1">
        <f t="shared" si="17"/>
        <v>5743.0577573687506</v>
      </c>
      <c r="N129" s="5">
        <f t="shared" si="14"/>
        <v>0</v>
      </c>
      <c r="O129" s="5">
        <f t="shared" si="15"/>
        <v>5743.0577573687506</v>
      </c>
      <c r="P129" s="5">
        <f t="shared" si="16"/>
        <v>0</v>
      </c>
    </row>
    <row r="130" spans="1:16" x14ac:dyDescent="0.25">
      <c r="A130" t="s">
        <v>352</v>
      </c>
      <c r="B130" t="s">
        <v>1921</v>
      </c>
      <c r="C130" t="s">
        <v>80</v>
      </c>
      <c r="D130" s="12" t="s">
        <v>1088</v>
      </c>
      <c r="E130" s="1">
        <f>VLOOKUP(A130,'ADM Data'!$A$2:$T$344,18,FALSE)</f>
        <v>1</v>
      </c>
      <c r="F130" s="1">
        <f>VLOOKUP(A130,'ADM Data'!$A$2:$T$344,19,FALSE)</f>
        <v>3</v>
      </c>
      <c r="G130" s="1">
        <f>VLOOKUP(A130,'ADM Data'!$A$2:$T$344,20,FALSE)</f>
        <v>0</v>
      </c>
      <c r="H130" s="1">
        <f t="shared" si="9"/>
        <v>4</v>
      </c>
      <c r="I130" s="1">
        <f t="shared" si="10"/>
        <v>1734.034744</v>
      </c>
      <c r="J130" s="1">
        <f t="shared" si="11"/>
        <v>3899.1056910000007</v>
      </c>
      <c r="K130" s="6">
        <f t="shared" si="12"/>
        <v>0</v>
      </c>
      <c r="L130" s="1">
        <f t="shared" si="13"/>
        <v>5633.1404350000012</v>
      </c>
      <c r="M130" s="1">
        <f t="shared" si="17"/>
        <v>5633.1404350000012</v>
      </c>
      <c r="N130" s="5">
        <f t="shared" si="14"/>
        <v>1734.034744</v>
      </c>
      <c r="O130" s="5">
        <f t="shared" si="15"/>
        <v>3899.1056910000007</v>
      </c>
      <c r="P130" s="5">
        <f t="shared" si="16"/>
        <v>0</v>
      </c>
    </row>
    <row r="131" spans="1:16" x14ac:dyDescent="0.25">
      <c r="A131" t="s">
        <v>354</v>
      </c>
      <c r="B131" t="s">
        <v>355</v>
      </c>
      <c r="C131" t="s">
        <v>278</v>
      </c>
      <c r="D131" s="12" t="s">
        <v>1088</v>
      </c>
      <c r="E131" s="1">
        <f>VLOOKUP(A131,'ADM Data'!$A$2:$T$344,18,FALSE)</f>
        <v>0</v>
      </c>
      <c r="F131" s="1">
        <f>VLOOKUP(A131,'ADM Data'!$A$2:$T$344,19,FALSE)</f>
        <v>0</v>
      </c>
      <c r="G131" s="1">
        <f>VLOOKUP(A131,'ADM Data'!$A$2:$T$344,20,FALSE)</f>
        <v>0</v>
      </c>
      <c r="H131" s="1">
        <f t="shared" si="9"/>
        <v>0</v>
      </c>
      <c r="I131" s="1">
        <f t="shared" si="10"/>
        <v>0</v>
      </c>
      <c r="J131" s="1">
        <f t="shared" si="11"/>
        <v>0</v>
      </c>
      <c r="K131" s="6">
        <f t="shared" si="12"/>
        <v>0</v>
      </c>
      <c r="L131" s="1">
        <f t="shared" si="13"/>
        <v>0</v>
      </c>
      <c r="M131" s="1">
        <f t="shared" si="17"/>
        <v>0</v>
      </c>
      <c r="N131" s="5">
        <f t="shared" si="14"/>
        <v>0</v>
      </c>
      <c r="O131" s="5">
        <f t="shared" si="15"/>
        <v>0</v>
      </c>
      <c r="P131" s="5">
        <f t="shared" si="16"/>
        <v>0</v>
      </c>
    </row>
    <row r="132" spans="1:16" x14ac:dyDescent="0.25">
      <c r="A132" t="s">
        <v>356</v>
      </c>
      <c r="B132" t="s">
        <v>357</v>
      </c>
      <c r="C132" t="s">
        <v>80</v>
      </c>
      <c r="D132" s="12" t="s">
        <v>1088</v>
      </c>
      <c r="E132" s="1">
        <f>VLOOKUP(A132,'ADM Data'!$A$2:$T$344,18,FALSE)</f>
        <v>0</v>
      </c>
      <c r="F132" s="1">
        <f>VLOOKUP(A132,'ADM Data'!$A$2:$T$344,19,FALSE)</f>
        <v>1</v>
      </c>
      <c r="G132" s="1">
        <f>VLOOKUP(A132,'ADM Data'!$A$2:$T$344,20,FALSE)</f>
        <v>0</v>
      </c>
      <c r="H132" s="1">
        <f t="shared" si="9"/>
        <v>1</v>
      </c>
      <c r="I132" s="1">
        <f t="shared" si="10"/>
        <v>0</v>
      </c>
      <c r="J132" s="1">
        <f t="shared" si="11"/>
        <v>1299.7018970000001</v>
      </c>
      <c r="K132" s="6">
        <f t="shared" si="12"/>
        <v>0</v>
      </c>
      <c r="L132" s="1">
        <f t="shared" si="13"/>
        <v>1299.7018970000001</v>
      </c>
      <c r="M132" s="1">
        <f t="shared" si="17"/>
        <v>1299.7018970000001</v>
      </c>
      <c r="N132" s="5">
        <f t="shared" si="14"/>
        <v>0</v>
      </c>
      <c r="O132" s="5">
        <f t="shared" si="15"/>
        <v>1299.7018970000001</v>
      </c>
      <c r="P132" s="5">
        <f t="shared" si="16"/>
        <v>0</v>
      </c>
    </row>
    <row r="133" spans="1:16" x14ac:dyDescent="0.25">
      <c r="A133" t="s">
        <v>358</v>
      </c>
      <c r="B133" t="s">
        <v>359</v>
      </c>
      <c r="C133" t="s">
        <v>93</v>
      </c>
      <c r="D133" s="12" t="s">
        <v>1088</v>
      </c>
      <c r="E133" s="1">
        <f>VLOOKUP(A133,'ADM Data'!$A$2:$T$344,18,FALSE)</f>
        <v>0.78823500000000002</v>
      </c>
      <c r="F133" s="1">
        <f>VLOOKUP(A133,'ADM Data'!$A$2:$T$344,19,FALSE)</f>
        <v>3.9537879999999999</v>
      </c>
      <c r="G133" s="1">
        <f>VLOOKUP(A133,'ADM Data'!$A$2:$T$344,20,FALSE)</f>
        <v>0</v>
      </c>
      <c r="H133" s="1">
        <f t="shared" ref="H133:H196" si="18">E133+F133+G133</f>
        <v>4.7420229999999997</v>
      </c>
      <c r="I133" s="1">
        <f t="shared" ref="I133:I196" si="19">E133*$E$2*$L$1</f>
        <v>1366.8268764368402</v>
      </c>
      <c r="J133" s="1">
        <f t="shared" ref="J133:J196" si="20">F133*$F$2*$L$1</f>
        <v>5138.7457639358363</v>
      </c>
      <c r="K133" s="6">
        <f t="shared" ref="K133:K196" si="21">G133*$G$2*$L$1</f>
        <v>0</v>
      </c>
      <c r="L133" s="1">
        <f t="shared" ref="L133:L196" si="22">I133+J133+K133</f>
        <v>6505.5726403726767</v>
      </c>
      <c r="M133" s="1">
        <f t="shared" si="17"/>
        <v>6505.5726403726767</v>
      </c>
      <c r="N133" s="5">
        <f t="shared" ref="N133:N196" si="23">IF(D133="E",0,I133)</f>
        <v>1366.8268764368402</v>
      </c>
      <c r="O133" s="5">
        <f t="shared" ref="O133:O196" si="24">IF(D133="E",0,J133)</f>
        <v>5138.7457639358363</v>
      </c>
      <c r="P133" s="5">
        <f t="shared" ref="P133:P196" si="25">IF(D133="E",0,K133)</f>
        <v>0</v>
      </c>
    </row>
    <row r="134" spans="1:16" x14ac:dyDescent="0.25">
      <c r="A134" t="s">
        <v>360</v>
      </c>
      <c r="B134" t="s">
        <v>1922</v>
      </c>
      <c r="C134" t="s">
        <v>80</v>
      </c>
      <c r="D134" s="12" t="s">
        <v>1088</v>
      </c>
      <c r="E134" s="1">
        <f>VLOOKUP(A134,'ADM Data'!$A$2:$T$344,18,FALSE)</f>
        <v>1</v>
      </c>
      <c r="F134" s="1">
        <f>VLOOKUP(A134,'ADM Data'!$A$2:$T$344,19,FALSE)</f>
        <v>25.638976</v>
      </c>
      <c r="G134" s="1">
        <f>VLOOKUP(A134,'ADM Data'!$A$2:$T$344,20,FALSE)</f>
        <v>0</v>
      </c>
      <c r="H134" s="1">
        <f t="shared" si="18"/>
        <v>26.638976</v>
      </c>
      <c r="I134" s="1">
        <f t="shared" si="19"/>
        <v>1734.034744</v>
      </c>
      <c r="J134" s="1">
        <f t="shared" si="20"/>
        <v>33323.025744337472</v>
      </c>
      <c r="K134" s="6">
        <f t="shared" si="21"/>
        <v>0</v>
      </c>
      <c r="L134" s="1">
        <f t="shared" si="22"/>
        <v>35057.060488337469</v>
      </c>
      <c r="M134" s="1">
        <f t="shared" ref="M134:M197" si="26">IF(D134="E",L134,L134)</f>
        <v>35057.060488337469</v>
      </c>
      <c r="N134" s="5">
        <f t="shared" si="23"/>
        <v>1734.034744</v>
      </c>
      <c r="O134" s="5">
        <f t="shared" si="24"/>
        <v>33323.025744337472</v>
      </c>
      <c r="P134" s="5">
        <f t="shared" si="25"/>
        <v>0</v>
      </c>
    </row>
    <row r="135" spans="1:16" x14ac:dyDescent="0.25">
      <c r="A135" t="s">
        <v>362</v>
      </c>
      <c r="B135" t="s">
        <v>363</v>
      </c>
      <c r="C135" t="s">
        <v>93</v>
      </c>
      <c r="D135" s="12" t="s">
        <v>1088</v>
      </c>
      <c r="E135" s="1">
        <f>VLOOKUP(A135,'ADM Data'!$A$2:$T$344,18,FALSE)</f>
        <v>1.6294120000000001</v>
      </c>
      <c r="F135" s="1">
        <f>VLOOKUP(A135,'ADM Data'!$A$2:$T$344,19,FALSE)</f>
        <v>5.8882349999999999</v>
      </c>
      <c r="G135" s="1">
        <f>VLOOKUP(A135,'ADM Data'!$A$2:$T$344,20,FALSE)</f>
        <v>0</v>
      </c>
      <c r="H135" s="1">
        <f t="shared" si="18"/>
        <v>7.5176470000000002</v>
      </c>
      <c r="I135" s="1">
        <f t="shared" si="19"/>
        <v>2825.4570202905288</v>
      </c>
      <c r="J135" s="1">
        <f t="shared" si="20"/>
        <v>7652.9501994817965</v>
      </c>
      <c r="K135" s="6">
        <f t="shared" si="21"/>
        <v>0</v>
      </c>
      <c r="L135" s="1">
        <f t="shared" si="22"/>
        <v>10478.407219772325</v>
      </c>
      <c r="M135" s="1">
        <f t="shared" si="26"/>
        <v>10478.407219772325</v>
      </c>
      <c r="N135" s="5">
        <f t="shared" si="23"/>
        <v>2825.4570202905288</v>
      </c>
      <c r="O135" s="5">
        <f t="shared" si="24"/>
        <v>7652.9501994817965</v>
      </c>
      <c r="P135" s="5">
        <f t="shared" si="25"/>
        <v>0</v>
      </c>
    </row>
    <row r="136" spans="1:16" x14ac:dyDescent="0.25">
      <c r="A136" t="s">
        <v>364</v>
      </c>
      <c r="B136" t="s">
        <v>365</v>
      </c>
      <c r="C136" t="s">
        <v>93</v>
      </c>
      <c r="D136" s="12" t="s">
        <v>1088</v>
      </c>
      <c r="E136" s="1">
        <f>VLOOKUP(A136,'ADM Data'!$A$2:$T$344,18,FALSE)</f>
        <v>0</v>
      </c>
      <c r="F136" s="1">
        <f>VLOOKUP(A136,'ADM Data'!$A$2:$T$344,19,FALSE)</f>
        <v>0</v>
      </c>
      <c r="G136" s="1">
        <f>VLOOKUP(A136,'ADM Data'!$A$2:$T$344,20,FALSE)</f>
        <v>0</v>
      </c>
      <c r="H136" s="1">
        <f t="shared" si="18"/>
        <v>0</v>
      </c>
      <c r="I136" s="1">
        <f t="shared" si="19"/>
        <v>0</v>
      </c>
      <c r="J136" s="1">
        <f t="shared" si="20"/>
        <v>0</v>
      </c>
      <c r="K136" s="6">
        <f t="shared" si="21"/>
        <v>0</v>
      </c>
      <c r="L136" s="1">
        <f t="shared" si="22"/>
        <v>0</v>
      </c>
      <c r="M136" s="1">
        <f t="shared" si="26"/>
        <v>0</v>
      </c>
      <c r="N136" s="5">
        <f t="shared" si="23"/>
        <v>0</v>
      </c>
      <c r="O136" s="5">
        <f t="shared" si="24"/>
        <v>0</v>
      </c>
      <c r="P136" s="5">
        <f t="shared" si="25"/>
        <v>0</v>
      </c>
    </row>
    <row r="137" spans="1:16" x14ac:dyDescent="0.25">
      <c r="A137" t="s">
        <v>366</v>
      </c>
      <c r="B137" t="s">
        <v>1923</v>
      </c>
      <c r="C137" t="s">
        <v>80</v>
      </c>
      <c r="D137" s="12" t="s">
        <v>1088</v>
      </c>
      <c r="E137" s="1">
        <f>VLOOKUP(A137,'ADM Data'!$A$2:$T$344,18,FALSE)</f>
        <v>0</v>
      </c>
      <c r="F137" s="1">
        <f>VLOOKUP(A137,'ADM Data'!$A$2:$T$344,19,FALSE)</f>
        <v>0</v>
      </c>
      <c r="G137" s="1">
        <f>VLOOKUP(A137,'ADM Data'!$A$2:$T$344,20,FALSE)</f>
        <v>0</v>
      </c>
      <c r="H137" s="1">
        <f t="shared" si="18"/>
        <v>0</v>
      </c>
      <c r="I137" s="1">
        <f t="shared" si="19"/>
        <v>0</v>
      </c>
      <c r="J137" s="1">
        <f t="shared" si="20"/>
        <v>0</v>
      </c>
      <c r="K137" s="6">
        <f t="shared" si="21"/>
        <v>0</v>
      </c>
      <c r="L137" s="1">
        <f t="shared" si="22"/>
        <v>0</v>
      </c>
      <c r="M137" s="1">
        <f t="shared" si="26"/>
        <v>0</v>
      </c>
      <c r="N137" s="5">
        <f t="shared" si="23"/>
        <v>0</v>
      </c>
      <c r="O137" s="5">
        <f t="shared" si="24"/>
        <v>0</v>
      </c>
      <c r="P137" s="5">
        <f t="shared" si="25"/>
        <v>0</v>
      </c>
    </row>
    <row r="138" spans="1:16" x14ac:dyDescent="0.25">
      <c r="A138" t="s">
        <v>368</v>
      </c>
      <c r="B138" t="s">
        <v>1924</v>
      </c>
      <c r="C138" t="s">
        <v>80</v>
      </c>
      <c r="D138" s="12" t="s">
        <v>1088</v>
      </c>
      <c r="E138" s="1">
        <f>VLOOKUP(A138,'ADM Data'!$A$2:$T$344,18,FALSE)</f>
        <v>2.3365849999999999</v>
      </c>
      <c r="F138" s="1">
        <f>VLOOKUP(A138,'ADM Data'!$A$2:$T$344,19,FALSE)</f>
        <v>82.553521000000003</v>
      </c>
      <c r="G138" s="1">
        <f>VLOOKUP(A138,'ADM Data'!$A$2:$T$344,20,FALSE)</f>
        <v>0.56585399999999997</v>
      </c>
      <c r="H138" s="1">
        <f t="shared" si="18"/>
        <v>85.455960000000005</v>
      </c>
      <c r="I138" s="1">
        <f t="shared" si="19"/>
        <v>4051.7195723092404</v>
      </c>
      <c r="J138" s="1">
        <f t="shared" si="20"/>
        <v>107294.96784772936</v>
      </c>
      <c r="K138" s="6">
        <f t="shared" si="21"/>
        <v>491.07160281418203</v>
      </c>
      <c r="L138" s="1">
        <f t="shared" si="22"/>
        <v>111837.75902285278</v>
      </c>
      <c r="M138" s="1">
        <f t="shared" si="26"/>
        <v>111837.75902285278</v>
      </c>
      <c r="N138" s="5">
        <f t="shared" si="23"/>
        <v>4051.7195723092404</v>
      </c>
      <c r="O138" s="5">
        <f t="shared" si="24"/>
        <v>107294.96784772936</v>
      </c>
      <c r="P138" s="5">
        <f t="shared" si="25"/>
        <v>491.07160281418203</v>
      </c>
    </row>
    <row r="139" spans="1:16" x14ac:dyDescent="0.25">
      <c r="A139" t="s">
        <v>370</v>
      </c>
      <c r="B139" t="s">
        <v>371</v>
      </c>
      <c r="C139" t="s">
        <v>93</v>
      </c>
      <c r="D139" s="12" t="s">
        <v>1088</v>
      </c>
      <c r="E139" s="1">
        <f>VLOOKUP(A139,'ADM Data'!$A$2:$T$344,18,FALSE)</f>
        <v>0</v>
      </c>
      <c r="F139" s="1">
        <f>VLOOKUP(A139,'ADM Data'!$A$2:$T$344,19,FALSE)</f>
        <v>0</v>
      </c>
      <c r="G139" s="1">
        <f>VLOOKUP(A139,'ADM Data'!$A$2:$T$344,20,FALSE)</f>
        <v>0</v>
      </c>
      <c r="H139" s="1">
        <f t="shared" si="18"/>
        <v>0</v>
      </c>
      <c r="I139" s="1">
        <f t="shared" si="19"/>
        <v>0</v>
      </c>
      <c r="J139" s="1">
        <f t="shared" si="20"/>
        <v>0</v>
      </c>
      <c r="K139" s="6">
        <f t="shared" si="21"/>
        <v>0</v>
      </c>
      <c r="L139" s="1">
        <f t="shared" si="22"/>
        <v>0</v>
      </c>
      <c r="M139" s="1">
        <f t="shared" si="26"/>
        <v>0</v>
      </c>
      <c r="N139" s="5">
        <f t="shared" si="23"/>
        <v>0</v>
      </c>
      <c r="O139" s="5">
        <f t="shared" si="24"/>
        <v>0</v>
      </c>
      <c r="P139" s="5">
        <f t="shared" si="25"/>
        <v>0</v>
      </c>
    </row>
    <row r="140" spans="1:16" x14ac:dyDescent="0.25">
      <c r="A140" t="s">
        <v>372</v>
      </c>
      <c r="B140" t="s">
        <v>373</v>
      </c>
      <c r="C140" t="s">
        <v>93</v>
      </c>
      <c r="D140" s="12" t="s">
        <v>1088</v>
      </c>
      <c r="E140" s="1">
        <f>VLOOKUP(A140,'ADM Data'!$A$2:$T$344,18,FALSE)</f>
        <v>10.379448999999999</v>
      </c>
      <c r="F140" s="1">
        <f>VLOOKUP(A140,'ADM Data'!$A$2:$T$344,19,FALSE)</f>
        <v>69.314070000000001</v>
      </c>
      <c r="G140" s="1">
        <f>VLOOKUP(A140,'ADM Data'!$A$2:$T$344,20,FALSE)</f>
        <v>14</v>
      </c>
      <c r="H140" s="1">
        <f t="shared" si="18"/>
        <v>93.693518999999995</v>
      </c>
      <c r="I140" s="1">
        <f t="shared" si="19"/>
        <v>17998.325189576055</v>
      </c>
      <c r="J140" s="1">
        <f t="shared" si="20"/>
        <v>90087.628267790802</v>
      </c>
      <c r="K140" s="6">
        <f t="shared" si="21"/>
        <v>12149.781462000003</v>
      </c>
      <c r="L140" s="1">
        <f t="shared" si="22"/>
        <v>120235.73491936685</v>
      </c>
      <c r="M140" s="1">
        <f t="shared" si="26"/>
        <v>120235.73491936685</v>
      </c>
      <c r="N140" s="5">
        <f t="shared" si="23"/>
        <v>17998.325189576055</v>
      </c>
      <c r="O140" s="5">
        <f t="shared" si="24"/>
        <v>90087.628267790802</v>
      </c>
      <c r="P140" s="5">
        <f t="shared" si="25"/>
        <v>12149.781462000003</v>
      </c>
    </row>
    <row r="141" spans="1:16" x14ac:dyDescent="0.25">
      <c r="A141" t="s">
        <v>374</v>
      </c>
      <c r="B141" t="s">
        <v>1925</v>
      </c>
      <c r="C141" t="s">
        <v>116</v>
      </c>
      <c r="D141" s="12" t="s">
        <v>1088</v>
      </c>
      <c r="E141" s="1">
        <f>VLOOKUP(A141,'ADM Data'!$A$2:$T$344,18,FALSE)</f>
        <v>0</v>
      </c>
      <c r="F141" s="1">
        <f>VLOOKUP(A141,'ADM Data'!$A$2:$T$344,19,FALSE)</f>
        <v>0</v>
      </c>
      <c r="G141" s="1">
        <f>VLOOKUP(A141,'ADM Data'!$A$2:$T$344,20,FALSE)</f>
        <v>0</v>
      </c>
      <c r="H141" s="1">
        <f t="shared" si="18"/>
        <v>0</v>
      </c>
      <c r="I141" s="1">
        <f t="shared" si="19"/>
        <v>0</v>
      </c>
      <c r="J141" s="1">
        <f t="shared" si="20"/>
        <v>0</v>
      </c>
      <c r="K141" s="6">
        <f t="shared" si="21"/>
        <v>0</v>
      </c>
      <c r="L141" s="1">
        <f t="shared" si="22"/>
        <v>0</v>
      </c>
      <c r="M141" s="1">
        <f t="shared" si="26"/>
        <v>0</v>
      </c>
      <c r="N141" s="5">
        <f t="shared" si="23"/>
        <v>0</v>
      </c>
      <c r="O141" s="5">
        <f t="shared" si="24"/>
        <v>0</v>
      </c>
      <c r="P141" s="5">
        <f t="shared" si="25"/>
        <v>0</v>
      </c>
    </row>
    <row r="142" spans="1:16" x14ac:dyDescent="0.25">
      <c r="A142" t="s">
        <v>376</v>
      </c>
      <c r="B142" t="s">
        <v>377</v>
      </c>
      <c r="C142" t="s">
        <v>98</v>
      </c>
      <c r="D142" s="12" t="s">
        <v>1088</v>
      </c>
      <c r="E142" s="1">
        <f>VLOOKUP(A142,'ADM Data'!$A$2:$T$344,18,FALSE)</f>
        <v>0</v>
      </c>
      <c r="F142" s="1">
        <f>VLOOKUP(A142,'ADM Data'!$A$2:$T$344,19,FALSE)</f>
        <v>0.50877099999999997</v>
      </c>
      <c r="G142" s="1">
        <f>VLOOKUP(A142,'ADM Data'!$A$2:$T$344,20,FALSE)</f>
        <v>0</v>
      </c>
      <c r="H142" s="1">
        <f t="shared" si="18"/>
        <v>0.50877099999999997</v>
      </c>
      <c r="I142" s="1">
        <f t="shared" si="19"/>
        <v>0</v>
      </c>
      <c r="J142" s="1">
        <f t="shared" si="20"/>
        <v>661.25063383858708</v>
      </c>
      <c r="K142" s="6">
        <f t="shared" si="21"/>
        <v>0</v>
      </c>
      <c r="L142" s="1">
        <f t="shared" si="22"/>
        <v>661.25063383858708</v>
      </c>
      <c r="M142" s="1">
        <f t="shared" si="26"/>
        <v>661.25063383858708</v>
      </c>
      <c r="N142" s="5">
        <f t="shared" si="23"/>
        <v>0</v>
      </c>
      <c r="O142" s="5">
        <f t="shared" si="24"/>
        <v>661.25063383858708</v>
      </c>
      <c r="P142" s="5">
        <f t="shared" si="25"/>
        <v>0</v>
      </c>
    </row>
    <row r="143" spans="1:16" x14ac:dyDescent="0.25">
      <c r="A143" t="s">
        <v>378</v>
      </c>
      <c r="B143" t="s">
        <v>379</v>
      </c>
      <c r="C143" t="s">
        <v>108</v>
      </c>
      <c r="D143" s="12" t="s">
        <v>1088</v>
      </c>
      <c r="E143" s="1">
        <f>VLOOKUP(A143,'ADM Data'!$A$2:$T$344,18,FALSE)</f>
        <v>0</v>
      </c>
      <c r="F143" s="1">
        <f>VLOOKUP(A143,'ADM Data'!$A$2:$T$344,19,FALSE)</f>
        <v>0</v>
      </c>
      <c r="G143" s="1">
        <f>VLOOKUP(A143,'ADM Data'!$A$2:$T$344,20,FALSE)</f>
        <v>1.910714</v>
      </c>
      <c r="H143" s="1">
        <f t="shared" si="18"/>
        <v>1.910714</v>
      </c>
      <c r="I143" s="1">
        <f t="shared" si="19"/>
        <v>0</v>
      </c>
      <c r="J143" s="1">
        <f t="shared" si="20"/>
        <v>0</v>
      </c>
      <c r="K143" s="6">
        <f t="shared" si="21"/>
        <v>1658.1969668845622</v>
      </c>
      <c r="L143" s="1">
        <f t="shared" si="22"/>
        <v>1658.1969668845622</v>
      </c>
      <c r="M143" s="1">
        <f t="shared" si="26"/>
        <v>1658.1969668845622</v>
      </c>
      <c r="N143" s="5">
        <f t="shared" si="23"/>
        <v>0</v>
      </c>
      <c r="O143" s="5">
        <f t="shared" si="24"/>
        <v>0</v>
      </c>
      <c r="P143" s="5">
        <f t="shared" si="25"/>
        <v>1658.1969668845622</v>
      </c>
    </row>
    <row r="144" spans="1:16" x14ac:dyDescent="0.25">
      <c r="A144" t="s">
        <v>380</v>
      </c>
      <c r="B144" t="s">
        <v>1926</v>
      </c>
      <c r="C144" t="s">
        <v>93</v>
      </c>
      <c r="D144" s="12" t="s">
        <v>2051</v>
      </c>
      <c r="E144" s="1">
        <f>VLOOKUP(A144,'ADM Data'!$A$2:$T$344,18,FALSE)</f>
        <v>0</v>
      </c>
      <c r="F144" s="1">
        <f>VLOOKUP(A144,'ADM Data'!$A$2:$T$344,19,FALSE)</f>
        <v>41.713757999999999</v>
      </c>
      <c r="G144" s="1">
        <f>VLOOKUP(A144,'ADM Data'!$A$2:$T$344,20,FALSE)</f>
        <v>47.951807000000002</v>
      </c>
      <c r="H144" s="1">
        <f t="shared" si="18"/>
        <v>89.665565000000001</v>
      </c>
      <c r="I144" s="1">
        <f t="shared" si="19"/>
        <v>0</v>
      </c>
      <c r="J144" s="1">
        <f t="shared" si="20"/>
        <v>54215.45040359893</v>
      </c>
      <c r="K144" s="6">
        <f t="shared" si="21"/>
        <v>41614.569697000137</v>
      </c>
      <c r="L144" s="1">
        <f t="shared" si="22"/>
        <v>95830.020100599068</v>
      </c>
      <c r="M144" s="1">
        <f t="shared" si="26"/>
        <v>95830.020100599068</v>
      </c>
      <c r="N144" s="5">
        <f t="shared" si="23"/>
        <v>0</v>
      </c>
      <c r="O144" s="5">
        <f t="shared" si="24"/>
        <v>54215.45040359893</v>
      </c>
      <c r="P144" s="5">
        <f t="shared" si="25"/>
        <v>41614.569697000137</v>
      </c>
    </row>
    <row r="145" spans="1:16" x14ac:dyDescent="0.25">
      <c r="A145" t="s">
        <v>382</v>
      </c>
      <c r="B145" t="s">
        <v>383</v>
      </c>
      <c r="C145" t="s">
        <v>196</v>
      </c>
      <c r="D145" s="12" t="s">
        <v>1088</v>
      </c>
      <c r="E145" s="1">
        <f>VLOOKUP(A145,'ADM Data'!$A$2:$T$344,18,FALSE)</f>
        <v>0</v>
      </c>
      <c r="F145" s="1">
        <f>VLOOKUP(A145,'ADM Data'!$A$2:$T$344,19,FALSE)</f>
        <v>14.025252</v>
      </c>
      <c r="G145" s="1">
        <f>VLOOKUP(A145,'ADM Data'!$A$2:$T$344,20,FALSE)</f>
        <v>1</v>
      </c>
      <c r="H145" s="1">
        <f t="shared" si="18"/>
        <v>15.025252</v>
      </c>
      <c r="I145" s="1">
        <f t="shared" si="19"/>
        <v>0</v>
      </c>
      <c r="J145" s="1">
        <f t="shared" si="20"/>
        <v>18228.646630303047</v>
      </c>
      <c r="K145" s="6">
        <f t="shared" si="21"/>
        <v>867.84153300000014</v>
      </c>
      <c r="L145" s="1">
        <f t="shared" si="22"/>
        <v>19096.488163303045</v>
      </c>
      <c r="M145" s="1">
        <f t="shared" si="26"/>
        <v>19096.488163303045</v>
      </c>
      <c r="N145" s="5">
        <f t="shared" si="23"/>
        <v>0</v>
      </c>
      <c r="O145" s="5">
        <f t="shared" si="24"/>
        <v>18228.646630303047</v>
      </c>
      <c r="P145" s="5">
        <f t="shared" si="25"/>
        <v>867.84153300000014</v>
      </c>
    </row>
    <row r="146" spans="1:16" x14ac:dyDescent="0.25">
      <c r="A146" t="s">
        <v>384</v>
      </c>
      <c r="B146" t="s">
        <v>1927</v>
      </c>
      <c r="C146" t="s">
        <v>93</v>
      </c>
      <c r="D146" s="12" t="s">
        <v>1088</v>
      </c>
      <c r="E146" s="1">
        <f>VLOOKUP(A146,'ADM Data'!$A$2:$T$344,18,FALSE)</f>
        <v>0</v>
      </c>
      <c r="F146" s="1">
        <f>VLOOKUP(A146,'ADM Data'!$A$2:$T$344,19,FALSE)</f>
        <v>0</v>
      </c>
      <c r="G146" s="1">
        <f>VLOOKUP(A146,'ADM Data'!$A$2:$T$344,20,FALSE)</f>
        <v>0</v>
      </c>
      <c r="H146" s="1">
        <f t="shared" si="18"/>
        <v>0</v>
      </c>
      <c r="I146" s="1">
        <f t="shared" si="19"/>
        <v>0</v>
      </c>
      <c r="J146" s="1">
        <f t="shared" si="20"/>
        <v>0</v>
      </c>
      <c r="K146" s="6">
        <f t="shared" si="21"/>
        <v>0</v>
      </c>
      <c r="L146" s="1">
        <f t="shared" si="22"/>
        <v>0</v>
      </c>
      <c r="M146" s="1">
        <f t="shared" si="26"/>
        <v>0</v>
      </c>
      <c r="N146" s="5">
        <f t="shared" si="23"/>
        <v>0</v>
      </c>
      <c r="O146" s="5">
        <f t="shared" si="24"/>
        <v>0</v>
      </c>
      <c r="P146" s="5">
        <f t="shared" si="25"/>
        <v>0</v>
      </c>
    </row>
    <row r="147" spans="1:16" x14ac:dyDescent="0.25">
      <c r="A147" t="s">
        <v>386</v>
      </c>
      <c r="B147" t="s">
        <v>387</v>
      </c>
      <c r="C147" t="s">
        <v>93</v>
      </c>
      <c r="D147" s="12" t="s">
        <v>1088</v>
      </c>
      <c r="E147" s="1">
        <f>VLOOKUP(A147,'ADM Data'!$A$2:$T$344,18,FALSE)</f>
        <v>31.953367</v>
      </c>
      <c r="F147" s="1">
        <f>VLOOKUP(A147,'ADM Data'!$A$2:$T$344,19,FALSE)</f>
        <v>20.360278000000001</v>
      </c>
      <c r="G147" s="1">
        <f>VLOOKUP(A147,'ADM Data'!$A$2:$T$344,20,FALSE)</f>
        <v>0</v>
      </c>
      <c r="H147" s="1">
        <f t="shared" si="18"/>
        <v>52.313645000000001</v>
      </c>
      <c r="I147" s="1">
        <f t="shared" si="19"/>
        <v>55408.248565783048</v>
      </c>
      <c r="J147" s="1">
        <f t="shared" si="20"/>
        <v>26462.291940047373</v>
      </c>
      <c r="K147" s="6">
        <f t="shared" si="21"/>
        <v>0</v>
      </c>
      <c r="L147" s="1">
        <f t="shared" si="22"/>
        <v>81870.540505830417</v>
      </c>
      <c r="M147" s="1">
        <f t="shared" si="26"/>
        <v>81870.540505830417</v>
      </c>
      <c r="N147" s="5">
        <f t="shared" si="23"/>
        <v>55408.248565783048</v>
      </c>
      <c r="O147" s="5">
        <f t="shared" si="24"/>
        <v>26462.291940047373</v>
      </c>
      <c r="P147" s="5">
        <f t="shared" si="25"/>
        <v>0</v>
      </c>
    </row>
    <row r="148" spans="1:16" x14ac:dyDescent="0.25">
      <c r="A148" t="s">
        <v>388</v>
      </c>
      <c r="B148" t="s">
        <v>1928</v>
      </c>
      <c r="C148" t="s">
        <v>80</v>
      </c>
      <c r="D148" s="12" t="s">
        <v>1088</v>
      </c>
      <c r="E148" s="1">
        <f>VLOOKUP(A148,'ADM Data'!$A$2:$T$344,18,FALSE)</f>
        <v>0.97530899999999998</v>
      </c>
      <c r="F148" s="1">
        <f>VLOOKUP(A148,'ADM Data'!$A$2:$T$344,19,FALSE)</f>
        <v>2.629629</v>
      </c>
      <c r="G148" s="1">
        <f>VLOOKUP(A148,'ADM Data'!$A$2:$T$344,20,FALSE)</f>
        <v>0</v>
      </c>
      <c r="H148" s="1">
        <f t="shared" si="18"/>
        <v>3.6049379999999998</v>
      </c>
      <c r="I148" s="1">
        <f t="shared" si="19"/>
        <v>1691.2196921358961</v>
      </c>
      <c r="J148" s="1">
        <f t="shared" si="20"/>
        <v>3417.7337997062136</v>
      </c>
      <c r="K148" s="6">
        <f t="shared" si="21"/>
        <v>0</v>
      </c>
      <c r="L148" s="1">
        <f t="shared" si="22"/>
        <v>5108.9534918421095</v>
      </c>
      <c r="M148" s="1">
        <f t="shared" si="26"/>
        <v>5108.9534918421095</v>
      </c>
      <c r="N148" s="5">
        <f t="shared" si="23"/>
        <v>1691.2196921358961</v>
      </c>
      <c r="O148" s="5">
        <f t="shared" si="24"/>
        <v>3417.7337997062136</v>
      </c>
      <c r="P148" s="5">
        <f t="shared" si="25"/>
        <v>0</v>
      </c>
    </row>
    <row r="149" spans="1:16" x14ac:dyDescent="0.25">
      <c r="A149" t="s">
        <v>390</v>
      </c>
      <c r="B149" t="s">
        <v>391</v>
      </c>
      <c r="C149" t="s">
        <v>80</v>
      </c>
      <c r="D149" s="12" t="s">
        <v>1088</v>
      </c>
      <c r="E149" s="1">
        <f>VLOOKUP(A149,'ADM Data'!$A$2:$T$344,18,FALSE)</f>
        <v>37.648808000000002</v>
      </c>
      <c r="F149" s="1">
        <f>VLOOKUP(A149,'ADM Data'!$A$2:$T$344,19,FALSE)</f>
        <v>98.630951999999994</v>
      </c>
      <c r="G149" s="1">
        <f>VLOOKUP(A149,'ADM Data'!$A$2:$T$344,20,FALSE)</f>
        <v>28.005952000000001</v>
      </c>
      <c r="H149" s="1">
        <f t="shared" si="18"/>
        <v>164.28571200000002</v>
      </c>
      <c r="I149" s="1">
        <f t="shared" si="19"/>
        <v>65284.341142185163</v>
      </c>
      <c r="J149" s="1">
        <f t="shared" si="20"/>
        <v>128190.83541731595</v>
      </c>
      <c r="K149" s="6">
        <f t="shared" si="21"/>
        <v>24304.72831680442</v>
      </c>
      <c r="L149" s="1">
        <f t="shared" si="22"/>
        <v>217779.90487630552</v>
      </c>
      <c r="M149" s="1">
        <f t="shared" si="26"/>
        <v>217779.90487630552</v>
      </c>
      <c r="N149" s="5">
        <f t="shared" si="23"/>
        <v>65284.341142185163</v>
      </c>
      <c r="O149" s="5">
        <f t="shared" si="24"/>
        <v>128190.83541731595</v>
      </c>
      <c r="P149" s="5">
        <f t="shared" si="25"/>
        <v>24304.72831680442</v>
      </c>
    </row>
    <row r="150" spans="1:16" x14ac:dyDescent="0.25">
      <c r="A150" t="s">
        <v>392</v>
      </c>
      <c r="B150" t="s">
        <v>393</v>
      </c>
      <c r="C150" t="s">
        <v>98</v>
      </c>
      <c r="D150" s="12" t="s">
        <v>1088</v>
      </c>
      <c r="E150" s="1">
        <f>VLOOKUP(A150,'ADM Data'!$A$2:$T$344,18,FALSE)</f>
        <v>0</v>
      </c>
      <c r="F150" s="1">
        <f>VLOOKUP(A150,'ADM Data'!$A$2:$T$344,19,FALSE)</f>
        <v>3</v>
      </c>
      <c r="G150" s="1">
        <f>VLOOKUP(A150,'ADM Data'!$A$2:$T$344,20,FALSE)</f>
        <v>0</v>
      </c>
      <c r="H150" s="1">
        <f t="shared" si="18"/>
        <v>3</v>
      </c>
      <c r="I150" s="1">
        <f t="shared" si="19"/>
        <v>0</v>
      </c>
      <c r="J150" s="1">
        <f t="shared" si="20"/>
        <v>3899.1056910000007</v>
      </c>
      <c r="K150" s="6">
        <f t="shared" si="21"/>
        <v>0</v>
      </c>
      <c r="L150" s="1">
        <f t="shared" si="22"/>
        <v>3899.1056910000007</v>
      </c>
      <c r="M150" s="1">
        <f t="shared" si="26"/>
        <v>3899.1056910000007</v>
      </c>
      <c r="N150" s="5">
        <f t="shared" si="23"/>
        <v>0</v>
      </c>
      <c r="O150" s="5">
        <f t="shared" si="24"/>
        <v>3899.1056910000007</v>
      </c>
      <c r="P150" s="5">
        <f t="shared" si="25"/>
        <v>0</v>
      </c>
    </row>
    <row r="151" spans="1:16" x14ac:dyDescent="0.25">
      <c r="A151" t="s">
        <v>394</v>
      </c>
      <c r="B151" t="s">
        <v>395</v>
      </c>
      <c r="C151" t="s">
        <v>111</v>
      </c>
      <c r="D151" s="12" t="s">
        <v>1088</v>
      </c>
      <c r="E151" s="1">
        <f>VLOOKUP(A151,'ADM Data'!$A$2:$T$344,18,FALSE)</f>
        <v>0</v>
      </c>
      <c r="F151" s="1">
        <f>VLOOKUP(A151,'ADM Data'!$A$2:$T$344,19,FALSE)</f>
        <v>0</v>
      </c>
      <c r="G151" s="1">
        <f>VLOOKUP(A151,'ADM Data'!$A$2:$T$344,20,FALSE)</f>
        <v>0</v>
      </c>
      <c r="H151" s="1">
        <f t="shared" si="18"/>
        <v>0</v>
      </c>
      <c r="I151" s="1">
        <f t="shared" si="19"/>
        <v>0</v>
      </c>
      <c r="J151" s="1">
        <f t="shared" si="20"/>
        <v>0</v>
      </c>
      <c r="K151" s="6">
        <f t="shared" si="21"/>
        <v>0</v>
      </c>
      <c r="L151" s="1">
        <f t="shared" si="22"/>
        <v>0</v>
      </c>
      <c r="M151" s="1">
        <f t="shared" si="26"/>
        <v>0</v>
      </c>
      <c r="N151" s="5">
        <f t="shared" si="23"/>
        <v>0</v>
      </c>
      <c r="O151" s="5">
        <f t="shared" si="24"/>
        <v>0</v>
      </c>
      <c r="P151" s="5">
        <f t="shared" si="25"/>
        <v>0</v>
      </c>
    </row>
    <row r="152" spans="1:16" x14ac:dyDescent="0.25">
      <c r="A152" t="s">
        <v>396</v>
      </c>
      <c r="B152" t="s">
        <v>1929</v>
      </c>
      <c r="C152" t="s">
        <v>80</v>
      </c>
      <c r="D152" s="12" t="s">
        <v>1088</v>
      </c>
      <c r="E152" s="1">
        <f>VLOOKUP(A152,'ADM Data'!$A$2:$T$344,18,FALSE)</f>
        <v>0</v>
      </c>
      <c r="F152" s="1">
        <f>VLOOKUP(A152,'ADM Data'!$A$2:$T$344,19,FALSE)</f>
        <v>0</v>
      </c>
      <c r="G152" s="1">
        <f>VLOOKUP(A152,'ADM Data'!$A$2:$T$344,20,FALSE)</f>
        <v>0</v>
      </c>
      <c r="H152" s="1">
        <f t="shared" si="18"/>
        <v>0</v>
      </c>
      <c r="I152" s="1">
        <f t="shared" si="19"/>
        <v>0</v>
      </c>
      <c r="J152" s="1">
        <f t="shared" si="20"/>
        <v>0</v>
      </c>
      <c r="K152" s="6">
        <f t="shared" si="21"/>
        <v>0</v>
      </c>
      <c r="L152" s="1">
        <f t="shared" si="22"/>
        <v>0</v>
      </c>
      <c r="M152" s="1">
        <f t="shared" si="26"/>
        <v>0</v>
      </c>
      <c r="N152" s="5">
        <f t="shared" si="23"/>
        <v>0</v>
      </c>
      <c r="O152" s="5">
        <f t="shared" si="24"/>
        <v>0</v>
      </c>
      <c r="P152" s="5">
        <f t="shared" si="25"/>
        <v>0</v>
      </c>
    </row>
    <row r="153" spans="1:16" x14ac:dyDescent="0.25">
      <c r="A153" t="s">
        <v>398</v>
      </c>
      <c r="B153" t="s">
        <v>399</v>
      </c>
      <c r="C153" t="s">
        <v>80</v>
      </c>
      <c r="D153" s="12" t="s">
        <v>1088</v>
      </c>
      <c r="E153" s="1">
        <f>VLOOKUP(A153,'ADM Data'!$A$2:$T$344,18,FALSE)</f>
        <v>0</v>
      </c>
      <c r="F153" s="1">
        <f>VLOOKUP(A153,'ADM Data'!$A$2:$T$344,19,FALSE)</f>
        <v>0</v>
      </c>
      <c r="G153" s="1">
        <f>VLOOKUP(A153,'ADM Data'!$A$2:$T$344,20,FALSE)</f>
        <v>0</v>
      </c>
      <c r="H153" s="1">
        <f t="shared" si="18"/>
        <v>0</v>
      </c>
      <c r="I153" s="1">
        <f t="shared" si="19"/>
        <v>0</v>
      </c>
      <c r="J153" s="1">
        <f t="shared" si="20"/>
        <v>0</v>
      </c>
      <c r="K153" s="6">
        <f t="shared" si="21"/>
        <v>0</v>
      </c>
      <c r="L153" s="1">
        <f t="shared" si="22"/>
        <v>0</v>
      </c>
      <c r="M153" s="1">
        <f t="shared" si="26"/>
        <v>0</v>
      </c>
      <c r="N153" s="5">
        <f t="shared" si="23"/>
        <v>0</v>
      </c>
      <c r="O153" s="5">
        <f t="shared" si="24"/>
        <v>0</v>
      </c>
      <c r="P153" s="5">
        <f t="shared" si="25"/>
        <v>0</v>
      </c>
    </row>
    <row r="154" spans="1:16" x14ac:dyDescent="0.25">
      <c r="A154" t="s">
        <v>400</v>
      </c>
      <c r="B154" t="s">
        <v>1930</v>
      </c>
      <c r="C154" t="s">
        <v>258</v>
      </c>
      <c r="D154" s="12" t="s">
        <v>1088</v>
      </c>
      <c r="E154" s="1">
        <f>VLOOKUP(A154,'ADM Data'!$A$2:$T$344,18,FALSE)</f>
        <v>0</v>
      </c>
      <c r="F154" s="1">
        <f>VLOOKUP(A154,'ADM Data'!$A$2:$T$344,19,FALSE)</f>
        <v>9.2615730000000003</v>
      </c>
      <c r="G154" s="1">
        <f>VLOOKUP(A154,'ADM Data'!$A$2:$T$344,20,FALSE)</f>
        <v>0</v>
      </c>
      <c r="H154" s="1">
        <f t="shared" si="18"/>
        <v>9.2615730000000003</v>
      </c>
      <c r="I154" s="1">
        <f t="shared" si="19"/>
        <v>0</v>
      </c>
      <c r="J154" s="1">
        <f t="shared" si="20"/>
        <v>12037.283997303983</v>
      </c>
      <c r="K154" s="6">
        <f t="shared" si="21"/>
        <v>0</v>
      </c>
      <c r="L154" s="1">
        <f t="shared" si="22"/>
        <v>12037.283997303983</v>
      </c>
      <c r="M154" s="1">
        <f t="shared" si="26"/>
        <v>12037.283997303983</v>
      </c>
      <c r="N154" s="5">
        <f t="shared" si="23"/>
        <v>0</v>
      </c>
      <c r="O154" s="5">
        <f t="shared" si="24"/>
        <v>12037.283997303983</v>
      </c>
      <c r="P154" s="5">
        <f t="shared" si="25"/>
        <v>0</v>
      </c>
    </row>
    <row r="155" spans="1:16" x14ac:dyDescent="0.25">
      <c r="A155" t="s">
        <v>402</v>
      </c>
      <c r="B155" t="s">
        <v>403</v>
      </c>
      <c r="C155" t="s">
        <v>72</v>
      </c>
      <c r="D155" s="12" t="s">
        <v>1088</v>
      </c>
      <c r="E155" s="1">
        <f>VLOOKUP(A155,'ADM Data'!$A$2:$T$344,18,FALSE)</f>
        <v>2</v>
      </c>
      <c r="F155" s="1">
        <f>VLOOKUP(A155,'ADM Data'!$A$2:$T$344,19,FALSE)</f>
        <v>2</v>
      </c>
      <c r="G155" s="1">
        <f>VLOOKUP(A155,'ADM Data'!$A$2:$T$344,20,FALSE)</f>
        <v>0</v>
      </c>
      <c r="H155" s="1">
        <f t="shared" si="18"/>
        <v>4</v>
      </c>
      <c r="I155" s="1">
        <f t="shared" si="19"/>
        <v>3468.0694880000001</v>
      </c>
      <c r="J155" s="1">
        <f t="shared" si="20"/>
        <v>2599.4037940000003</v>
      </c>
      <c r="K155" s="6">
        <f t="shared" si="21"/>
        <v>0</v>
      </c>
      <c r="L155" s="1">
        <f t="shared" si="22"/>
        <v>6067.4732820000008</v>
      </c>
      <c r="M155" s="1">
        <f t="shared" si="26"/>
        <v>6067.4732820000008</v>
      </c>
      <c r="N155" s="5">
        <f t="shared" si="23"/>
        <v>3468.0694880000001</v>
      </c>
      <c r="O155" s="5">
        <f t="shared" si="24"/>
        <v>2599.4037940000003</v>
      </c>
      <c r="P155" s="5">
        <f t="shared" si="25"/>
        <v>0</v>
      </c>
    </row>
    <row r="156" spans="1:16" x14ac:dyDescent="0.25">
      <c r="A156" t="s">
        <v>405</v>
      </c>
      <c r="B156" t="s">
        <v>1931</v>
      </c>
      <c r="C156" t="s">
        <v>80</v>
      </c>
      <c r="D156" s="12" t="s">
        <v>1088</v>
      </c>
      <c r="E156" s="1">
        <f>VLOOKUP(A156,'ADM Data'!$A$2:$T$344,18,FALSE)</f>
        <v>0</v>
      </c>
      <c r="F156" s="1">
        <f>VLOOKUP(A156,'ADM Data'!$A$2:$T$344,19,FALSE)</f>
        <v>0.93467299999999998</v>
      </c>
      <c r="G156" s="1">
        <f>VLOOKUP(A156,'ADM Data'!$A$2:$T$344,20,FALSE)</f>
        <v>0</v>
      </c>
      <c r="H156" s="1">
        <f t="shared" si="18"/>
        <v>0.93467299999999998</v>
      </c>
      <c r="I156" s="1">
        <f t="shared" si="19"/>
        <v>0</v>
      </c>
      <c r="J156" s="1">
        <f t="shared" si="20"/>
        <v>1214.7962711746809</v>
      </c>
      <c r="K156" s="6">
        <f t="shared" si="21"/>
        <v>0</v>
      </c>
      <c r="L156" s="1">
        <f t="shared" si="22"/>
        <v>1214.7962711746809</v>
      </c>
      <c r="M156" s="1">
        <f t="shared" si="26"/>
        <v>1214.7962711746809</v>
      </c>
      <c r="N156" s="5">
        <f t="shared" si="23"/>
        <v>0</v>
      </c>
      <c r="O156" s="5">
        <f t="shared" si="24"/>
        <v>1214.7962711746809</v>
      </c>
      <c r="P156" s="5">
        <f t="shared" si="25"/>
        <v>0</v>
      </c>
    </row>
    <row r="157" spans="1:16" x14ac:dyDescent="0.25">
      <c r="A157" t="s">
        <v>407</v>
      </c>
      <c r="B157" t="s">
        <v>1932</v>
      </c>
      <c r="C157" t="s">
        <v>80</v>
      </c>
      <c r="D157" s="12" t="s">
        <v>1088</v>
      </c>
      <c r="E157" s="1">
        <f>VLOOKUP(A157,'ADM Data'!$A$2:$T$344,18,FALSE)</f>
        <v>0</v>
      </c>
      <c r="F157" s="1">
        <f>VLOOKUP(A157,'ADM Data'!$A$2:$T$344,19,FALSE)</f>
        <v>0</v>
      </c>
      <c r="G157" s="1">
        <f>VLOOKUP(A157,'ADM Data'!$A$2:$T$344,20,FALSE)</f>
        <v>0</v>
      </c>
      <c r="H157" s="1">
        <f t="shared" si="18"/>
        <v>0</v>
      </c>
      <c r="I157" s="1">
        <f t="shared" si="19"/>
        <v>0</v>
      </c>
      <c r="J157" s="1">
        <f t="shared" si="20"/>
        <v>0</v>
      </c>
      <c r="K157" s="6">
        <f t="shared" si="21"/>
        <v>0</v>
      </c>
      <c r="L157" s="1">
        <f t="shared" si="22"/>
        <v>0</v>
      </c>
      <c r="M157" s="1">
        <f t="shared" si="26"/>
        <v>0</v>
      </c>
      <c r="N157" s="5">
        <f t="shared" si="23"/>
        <v>0</v>
      </c>
      <c r="O157" s="5">
        <f t="shared" si="24"/>
        <v>0</v>
      </c>
      <c r="P157" s="5">
        <f t="shared" si="25"/>
        <v>0</v>
      </c>
    </row>
    <row r="158" spans="1:16" x14ac:dyDescent="0.25">
      <c r="A158" t="s">
        <v>409</v>
      </c>
      <c r="B158" t="s">
        <v>1933</v>
      </c>
      <c r="C158" t="s">
        <v>80</v>
      </c>
      <c r="D158" s="12" t="s">
        <v>1088</v>
      </c>
      <c r="E158" s="1">
        <f>VLOOKUP(A158,'ADM Data'!$A$2:$T$344,18,FALSE)</f>
        <v>0</v>
      </c>
      <c r="F158" s="1">
        <f>VLOOKUP(A158,'ADM Data'!$A$2:$T$344,19,FALSE)</f>
        <v>0</v>
      </c>
      <c r="G158" s="1">
        <f>VLOOKUP(A158,'ADM Data'!$A$2:$T$344,20,FALSE)</f>
        <v>0</v>
      </c>
      <c r="H158" s="1">
        <f t="shared" si="18"/>
        <v>0</v>
      </c>
      <c r="I158" s="1">
        <f t="shared" si="19"/>
        <v>0</v>
      </c>
      <c r="J158" s="1">
        <f t="shared" si="20"/>
        <v>0</v>
      </c>
      <c r="K158" s="6">
        <f t="shared" si="21"/>
        <v>0</v>
      </c>
      <c r="L158" s="1">
        <f t="shared" si="22"/>
        <v>0</v>
      </c>
      <c r="M158" s="1">
        <f t="shared" si="26"/>
        <v>0</v>
      </c>
      <c r="N158" s="5">
        <f t="shared" si="23"/>
        <v>0</v>
      </c>
      <c r="O158" s="5">
        <f t="shared" si="24"/>
        <v>0</v>
      </c>
      <c r="P158" s="5">
        <f t="shared" si="25"/>
        <v>0</v>
      </c>
    </row>
    <row r="159" spans="1:16" x14ac:dyDescent="0.25">
      <c r="A159" t="s">
        <v>411</v>
      </c>
      <c r="B159" t="s">
        <v>412</v>
      </c>
      <c r="C159" t="s">
        <v>80</v>
      </c>
      <c r="D159" s="12" t="s">
        <v>1088</v>
      </c>
      <c r="E159" s="1">
        <f>VLOOKUP(A159,'ADM Data'!$A$2:$T$344,18,FALSE)</f>
        <v>0</v>
      </c>
      <c r="F159" s="1">
        <f>VLOOKUP(A159,'ADM Data'!$A$2:$T$344,19,FALSE)</f>
        <v>0</v>
      </c>
      <c r="G159" s="1">
        <f>VLOOKUP(A159,'ADM Data'!$A$2:$T$344,20,FALSE)</f>
        <v>0</v>
      </c>
      <c r="H159" s="1">
        <f t="shared" si="18"/>
        <v>0</v>
      </c>
      <c r="I159" s="1">
        <f t="shared" si="19"/>
        <v>0</v>
      </c>
      <c r="J159" s="1">
        <f t="shared" si="20"/>
        <v>0</v>
      </c>
      <c r="K159" s="6">
        <f t="shared" si="21"/>
        <v>0</v>
      </c>
      <c r="L159" s="1">
        <f t="shared" si="22"/>
        <v>0</v>
      </c>
      <c r="M159" s="1">
        <f t="shared" si="26"/>
        <v>0</v>
      </c>
      <c r="N159" s="5">
        <f t="shared" si="23"/>
        <v>0</v>
      </c>
      <c r="O159" s="5">
        <f t="shared" si="24"/>
        <v>0</v>
      </c>
      <c r="P159" s="5">
        <f t="shared" si="25"/>
        <v>0</v>
      </c>
    </row>
    <row r="160" spans="1:16" x14ac:dyDescent="0.25">
      <c r="A160" t="s">
        <v>413</v>
      </c>
      <c r="B160" t="s">
        <v>1934</v>
      </c>
      <c r="C160" t="s">
        <v>80</v>
      </c>
      <c r="D160" s="12" t="s">
        <v>1088</v>
      </c>
      <c r="E160" s="1">
        <f>VLOOKUP(A160,'ADM Data'!$A$2:$T$344,18,FALSE)</f>
        <v>0</v>
      </c>
      <c r="F160" s="1">
        <f>VLOOKUP(A160,'ADM Data'!$A$2:$T$344,19,FALSE)</f>
        <v>0</v>
      </c>
      <c r="G160" s="1">
        <f>VLOOKUP(A160,'ADM Data'!$A$2:$T$344,20,FALSE)</f>
        <v>0</v>
      </c>
      <c r="H160" s="1">
        <f t="shared" si="18"/>
        <v>0</v>
      </c>
      <c r="I160" s="1">
        <f t="shared" si="19"/>
        <v>0</v>
      </c>
      <c r="J160" s="1">
        <f t="shared" si="20"/>
        <v>0</v>
      </c>
      <c r="K160" s="6">
        <f t="shared" si="21"/>
        <v>0</v>
      </c>
      <c r="L160" s="1">
        <f t="shared" si="22"/>
        <v>0</v>
      </c>
      <c r="M160" s="1">
        <f t="shared" si="26"/>
        <v>0</v>
      </c>
      <c r="N160" s="5">
        <f t="shared" si="23"/>
        <v>0</v>
      </c>
      <c r="O160" s="5">
        <f t="shared" si="24"/>
        <v>0</v>
      </c>
      <c r="P160" s="5">
        <f t="shared" si="25"/>
        <v>0</v>
      </c>
    </row>
    <row r="161" spans="1:16" x14ac:dyDescent="0.25">
      <c r="A161" t="s">
        <v>415</v>
      </c>
      <c r="B161" t="s">
        <v>1935</v>
      </c>
      <c r="C161" t="s">
        <v>68</v>
      </c>
      <c r="D161" s="12" t="s">
        <v>1088</v>
      </c>
      <c r="E161" s="1">
        <f>VLOOKUP(A161,'ADM Data'!$A$2:$T$344,18,FALSE)</f>
        <v>0</v>
      </c>
      <c r="F161" s="1">
        <f>VLOOKUP(A161,'ADM Data'!$A$2:$T$344,19,FALSE)</f>
        <v>0</v>
      </c>
      <c r="G161" s="1">
        <f>VLOOKUP(A161,'ADM Data'!$A$2:$T$344,20,FALSE)</f>
        <v>0</v>
      </c>
      <c r="H161" s="1">
        <f t="shared" si="18"/>
        <v>0</v>
      </c>
      <c r="I161" s="1">
        <f t="shared" si="19"/>
        <v>0</v>
      </c>
      <c r="J161" s="1">
        <f t="shared" si="20"/>
        <v>0</v>
      </c>
      <c r="K161" s="6">
        <f t="shared" si="21"/>
        <v>0</v>
      </c>
      <c r="L161" s="1">
        <f t="shared" si="22"/>
        <v>0</v>
      </c>
      <c r="M161" s="1">
        <f t="shared" si="26"/>
        <v>0</v>
      </c>
      <c r="N161" s="5">
        <f t="shared" si="23"/>
        <v>0</v>
      </c>
      <c r="O161" s="5">
        <f t="shared" si="24"/>
        <v>0</v>
      </c>
      <c r="P161" s="5">
        <f t="shared" si="25"/>
        <v>0</v>
      </c>
    </row>
    <row r="162" spans="1:16" x14ac:dyDescent="0.25">
      <c r="A162" t="s">
        <v>417</v>
      </c>
      <c r="B162" t="s">
        <v>418</v>
      </c>
      <c r="C162" t="s">
        <v>68</v>
      </c>
      <c r="D162" s="12" t="s">
        <v>1088</v>
      </c>
      <c r="E162" s="1">
        <f>VLOOKUP(A162,'ADM Data'!$A$2:$T$344,18,FALSE)</f>
        <v>0</v>
      </c>
      <c r="F162" s="1">
        <f>VLOOKUP(A162,'ADM Data'!$A$2:$T$344,19,FALSE)</f>
        <v>0</v>
      </c>
      <c r="G162" s="1">
        <f>VLOOKUP(A162,'ADM Data'!$A$2:$T$344,20,FALSE)</f>
        <v>0</v>
      </c>
      <c r="H162" s="1">
        <f t="shared" si="18"/>
        <v>0</v>
      </c>
      <c r="I162" s="1">
        <f t="shared" si="19"/>
        <v>0</v>
      </c>
      <c r="J162" s="1">
        <f t="shared" si="20"/>
        <v>0</v>
      </c>
      <c r="K162" s="6">
        <f t="shared" si="21"/>
        <v>0</v>
      </c>
      <c r="L162" s="1">
        <f t="shared" si="22"/>
        <v>0</v>
      </c>
      <c r="M162" s="1">
        <f t="shared" si="26"/>
        <v>0</v>
      </c>
      <c r="N162" s="5">
        <f t="shared" si="23"/>
        <v>0</v>
      </c>
      <c r="O162" s="5">
        <f t="shared" si="24"/>
        <v>0</v>
      </c>
      <c r="P162" s="5">
        <f t="shared" si="25"/>
        <v>0</v>
      </c>
    </row>
    <row r="163" spans="1:16" x14ac:dyDescent="0.25">
      <c r="A163" t="s">
        <v>419</v>
      </c>
      <c r="B163" t="s">
        <v>1936</v>
      </c>
      <c r="C163" t="s">
        <v>68</v>
      </c>
      <c r="D163" s="12" t="s">
        <v>1088</v>
      </c>
      <c r="E163" s="1">
        <f>VLOOKUP(A163,'ADM Data'!$A$2:$T$344,18,FALSE)</f>
        <v>0</v>
      </c>
      <c r="F163" s="1">
        <f>VLOOKUP(A163,'ADM Data'!$A$2:$T$344,19,FALSE)</f>
        <v>0</v>
      </c>
      <c r="G163" s="1">
        <f>VLOOKUP(A163,'ADM Data'!$A$2:$T$344,20,FALSE)</f>
        <v>0</v>
      </c>
      <c r="H163" s="1">
        <f t="shared" si="18"/>
        <v>0</v>
      </c>
      <c r="I163" s="1">
        <f t="shared" si="19"/>
        <v>0</v>
      </c>
      <c r="J163" s="1">
        <f t="shared" si="20"/>
        <v>0</v>
      </c>
      <c r="K163" s="6">
        <f t="shared" si="21"/>
        <v>0</v>
      </c>
      <c r="L163" s="1">
        <f t="shared" si="22"/>
        <v>0</v>
      </c>
      <c r="M163" s="1">
        <f t="shared" si="26"/>
        <v>0</v>
      </c>
      <c r="N163" s="5">
        <f t="shared" si="23"/>
        <v>0</v>
      </c>
      <c r="O163" s="5">
        <f t="shared" si="24"/>
        <v>0</v>
      </c>
      <c r="P163" s="5">
        <f t="shared" si="25"/>
        <v>0</v>
      </c>
    </row>
    <row r="164" spans="1:16" x14ac:dyDescent="0.25">
      <c r="A164" t="s">
        <v>421</v>
      </c>
      <c r="B164" t="s">
        <v>422</v>
      </c>
      <c r="C164" t="s">
        <v>80</v>
      </c>
      <c r="D164" s="12" t="s">
        <v>1088</v>
      </c>
      <c r="E164" s="1">
        <f>VLOOKUP(A164,'ADM Data'!$A$2:$T$344,18,FALSE)</f>
        <v>0</v>
      </c>
      <c r="F164" s="1">
        <f>VLOOKUP(A164,'ADM Data'!$A$2:$T$344,19,FALSE)</f>
        <v>0</v>
      </c>
      <c r="G164" s="1">
        <f>VLOOKUP(A164,'ADM Data'!$A$2:$T$344,20,FALSE)</f>
        <v>2</v>
      </c>
      <c r="H164" s="1">
        <f t="shared" si="18"/>
        <v>2</v>
      </c>
      <c r="I164" s="1">
        <f t="shared" si="19"/>
        <v>0</v>
      </c>
      <c r="J164" s="1">
        <f t="shared" si="20"/>
        <v>0</v>
      </c>
      <c r="K164" s="6">
        <f t="shared" si="21"/>
        <v>1735.6830660000003</v>
      </c>
      <c r="L164" s="1">
        <f t="shared" si="22"/>
        <v>1735.6830660000003</v>
      </c>
      <c r="M164" s="1">
        <f t="shared" si="26"/>
        <v>1735.6830660000003</v>
      </c>
      <c r="N164" s="5">
        <f t="shared" si="23"/>
        <v>0</v>
      </c>
      <c r="O164" s="5">
        <f t="shared" si="24"/>
        <v>0</v>
      </c>
      <c r="P164" s="5">
        <f t="shared" si="25"/>
        <v>1735.6830660000003</v>
      </c>
    </row>
    <row r="165" spans="1:16" x14ac:dyDescent="0.25">
      <c r="A165" t="s">
        <v>423</v>
      </c>
      <c r="B165" t="s">
        <v>424</v>
      </c>
      <c r="C165" t="s">
        <v>93</v>
      </c>
      <c r="D165" s="12" t="s">
        <v>1088</v>
      </c>
      <c r="E165" s="1">
        <f>VLOOKUP(A165,'ADM Data'!$A$2:$T$344,18,FALSE)</f>
        <v>0</v>
      </c>
      <c r="F165" s="1">
        <f>VLOOKUP(A165,'ADM Data'!$A$2:$T$344,19,FALSE)</f>
        <v>0</v>
      </c>
      <c r="G165" s="1">
        <f>VLOOKUP(A165,'ADM Data'!$A$2:$T$344,20,FALSE)</f>
        <v>1</v>
      </c>
      <c r="H165" s="1">
        <f t="shared" si="18"/>
        <v>1</v>
      </c>
      <c r="I165" s="1">
        <f t="shared" si="19"/>
        <v>0</v>
      </c>
      <c r="J165" s="1">
        <f t="shared" si="20"/>
        <v>0</v>
      </c>
      <c r="K165" s="6">
        <f t="shared" si="21"/>
        <v>867.84153300000014</v>
      </c>
      <c r="L165" s="1">
        <f t="shared" si="22"/>
        <v>867.84153300000014</v>
      </c>
      <c r="M165" s="1">
        <f t="shared" si="26"/>
        <v>867.84153300000014</v>
      </c>
      <c r="N165" s="5">
        <f t="shared" si="23"/>
        <v>0</v>
      </c>
      <c r="O165" s="5">
        <f t="shared" si="24"/>
        <v>0</v>
      </c>
      <c r="P165" s="5">
        <f t="shared" si="25"/>
        <v>867.84153300000014</v>
      </c>
    </row>
    <row r="166" spans="1:16" x14ac:dyDescent="0.25">
      <c r="A166" t="s">
        <v>425</v>
      </c>
      <c r="B166" t="s">
        <v>1937</v>
      </c>
      <c r="C166" t="s">
        <v>108</v>
      </c>
      <c r="D166" s="12" t="s">
        <v>1088</v>
      </c>
      <c r="E166" s="1">
        <f>VLOOKUP(A166,'ADM Data'!$A$2:$T$344,18,FALSE)</f>
        <v>0</v>
      </c>
      <c r="F166" s="1">
        <f>VLOOKUP(A166,'ADM Data'!$A$2:$T$344,19,FALSE)</f>
        <v>0</v>
      </c>
      <c r="G166" s="1">
        <f>VLOOKUP(A166,'ADM Data'!$A$2:$T$344,20,FALSE)</f>
        <v>0</v>
      </c>
      <c r="H166" s="1">
        <f t="shared" si="18"/>
        <v>0</v>
      </c>
      <c r="I166" s="1">
        <f t="shared" si="19"/>
        <v>0</v>
      </c>
      <c r="J166" s="1">
        <f t="shared" si="20"/>
        <v>0</v>
      </c>
      <c r="K166" s="6">
        <f t="shared" si="21"/>
        <v>0</v>
      </c>
      <c r="L166" s="1">
        <f t="shared" si="22"/>
        <v>0</v>
      </c>
      <c r="M166" s="1">
        <f t="shared" si="26"/>
        <v>0</v>
      </c>
      <c r="N166" s="5">
        <f t="shared" si="23"/>
        <v>0</v>
      </c>
      <c r="O166" s="5">
        <f t="shared" si="24"/>
        <v>0</v>
      </c>
      <c r="P166" s="5">
        <f t="shared" si="25"/>
        <v>0</v>
      </c>
    </row>
    <row r="167" spans="1:16" x14ac:dyDescent="0.25">
      <c r="A167" t="s">
        <v>427</v>
      </c>
      <c r="B167" t="s">
        <v>1938</v>
      </c>
      <c r="C167" t="s">
        <v>80</v>
      </c>
      <c r="D167" s="12" t="s">
        <v>1088</v>
      </c>
      <c r="E167" s="1">
        <f>VLOOKUP(A167,'ADM Data'!$A$2:$T$344,18,FALSE)</f>
        <v>0</v>
      </c>
      <c r="F167" s="1">
        <f>VLOOKUP(A167,'ADM Data'!$A$2:$T$344,19,FALSE)</f>
        <v>0</v>
      </c>
      <c r="G167" s="1">
        <f>VLOOKUP(A167,'ADM Data'!$A$2:$T$344,20,FALSE)</f>
        <v>0</v>
      </c>
      <c r="H167" s="1">
        <f t="shared" si="18"/>
        <v>0</v>
      </c>
      <c r="I167" s="1">
        <f t="shared" si="19"/>
        <v>0</v>
      </c>
      <c r="J167" s="1">
        <f t="shared" si="20"/>
        <v>0</v>
      </c>
      <c r="K167" s="6">
        <f t="shared" si="21"/>
        <v>0</v>
      </c>
      <c r="L167" s="1">
        <f t="shared" si="22"/>
        <v>0</v>
      </c>
      <c r="M167" s="1">
        <f t="shared" si="26"/>
        <v>0</v>
      </c>
      <c r="N167" s="5">
        <f t="shared" si="23"/>
        <v>0</v>
      </c>
      <c r="O167" s="5">
        <f t="shared" si="24"/>
        <v>0</v>
      </c>
      <c r="P167" s="5">
        <f t="shared" si="25"/>
        <v>0</v>
      </c>
    </row>
    <row r="168" spans="1:16" x14ac:dyDescent="0.25">
      <c r="A168" t="s">
        <v>429</v>
      </c>
      <c r="B168" t="s">
        <v>430</v>
      </c>
      <c r="C168" t="s">
        <v>98</v>
      </c>
      <c r="D168" s="12" t="s">
        <v>1088</v>
      </c>
      <c r="E168" s="1">
        <f>VLOOKUP(A168,'ADM Data'!$A$2:$T$344,18,FALSE)</f>
        <v>0</v>
      </c>
      <c r="F168" s="1">
        <f>VLOOKUP(A168,'ADM Data'!$A$2:$T$344,19,FALSE)</f>
        <v>0</v>
      </c>
      <c r="G168" s="1">
        <f>VLOOKUP(A168,'ADM Data'!$A$2:$T$344,20,FALSE)</f>
        <v>0</v>
      </c>
      <c r="H168" s="1">
        <f t="shared" si="18"/>
        <v>0</v>
      </c>
      <c r="I168" s="1">
        <f t="shared" si="19"/>
        <v>0</v>
      </c>
      <c r="J168" s="1">
        <f t="shared" si="20"/>
        <v>0</v>
      </c>
      <c r="K168" s="6">
        <f t="shared" si="21"/>
        <v>0</v>
      </c>
      <c r="L168" s="1">
        <f t="shared" si="22"/>
        <v>0</v>
      </c>
      <c r="M168" s="1">
        <f t="shared" si="26"/>
        <v>0</v>
      </c>
      <c r="N168" s="5">
        <f t="shared" si="23"/>
        <v>0</v>
      </c>
      <c r="O168" s="5">
        <f t="shared" si="24"/>
        <v>0</v>
      </c>
      <c r="P168" s="5">
        <f t="shared" si="25"/>
        <v>0</v>
      </c>
    </row>
    <row r="169" spans="1:16" x14ac:dyDescent="0.25">
      <c r="A169" t="s">
        <v>431</v>
      </c>
      <c r="B169" t="s">
        <v>1939</v>
      </c>
      <c r="C169" t="s">
        <v>101</v>
      </c>
      <c r="D169" s="12" t="s">
        <v>1088</v>
      </c>
      <c r="E169" s="1">
        <f>VLOOKUP(A169,'ADM Data'!$A$2:$T$344,18,FALSE)</f>
        <v>2.952941</v>
      </c>
      <c r="F169" s="1">
        <f>VLOOKUP(A169,'ADM Data'!$A$2:$T$344,19,FALSE)</f>
        <v>8.9352940000000007</v>
      </c>
      <c r="G169" s="1">
        <f>VLOOKUP(A169,'ADM Data'!$A$2:$T$344,20,FALSE)</f>
        <v>1</v>
      </c>
      <c r="H169" s="1">
        <f t="shared" si="18"/>
        <v>12.888235000000002</v>
      </c>
      <c r="I169" s="1">
        <f t="shared" si="19"/>
        <v>5120.5022909821046</v>
      </c>
      <c r="J169" s="1">
        <f t="shared" si="20"/>
        <v>11613.21856205272</v>
      </c>
      <c r="K169" s="6">
        <f t="shared" si="21"/>
        <v>867.84153300000014</v>
      </c>
      <c r="L169" s="1">
        <f t="shared" si="22"/>
        <v>17601.562386034824</v>
      </c>
      <c r="M169" s="1">
        <f t="shared" si="26"/>
        <v>17601.562386034824</v>
      </c>
      <c r="N169" s="5">
        <f t="shared" si="23"/>
        <v>5120.5022909821046</v>
      </c>
      <c r="O169" s="5">
        <f t="shared" si="24"/>
        <v>11613.21856205272</v>
      </c>
      <c r="P169" s="5">
        <f t="shared" si="25"/>
        <v>867.84153300000014</v>
      </c>
    </row>
    <row r="170" spans="1:16" x14ac:dyDescent="0.25">
      <c r="A170" t="s">
        <v>433</v>
      </c>
      <c r="B170" t="s">
        <v>434</v>
      </c>
      <c r="C170" t="s">
        <v>75</v>
      </c>
      <c r="D170" s="12" t="s">
        <v>1088</v>
      </c>
      <c r="E170" s="1">
        <f>VLOOKUP(A170,'ADM Data'!$A$2:$T$344,18,FALSE)</f>
        <v>0</v>
      </c>
      <c r="F170" s="1">
        <f>VLOOKUP(A170,'ADM Data'!$A$2:$T$344,19,FALSE)</f>
        <v>47.590361999999999</v>
      </c>
      <c r="G170" s="1">
        <f>VLOOKUP(A170,'ADM Data'!$A$2:$T$344,20,FALSE)</f>
        <v>0</v>
      </c>
      <c r="H170" s="1">
        <f t="shared" si="18"/>
        <v>47.590361999999999</v>
      </c>
      <c r="I170" s="1">
        <f t="shared" si="19"/>
        <v>0</v>
      </c>
      <c r="J170" s="1">
        <f t="shared" si="20"/>
        <v>61853.283770316717</v>
      </c>
      <c r="K170" s="6">
        <f t="shared" si="21"/>
        <v>0</v>
      </c>
      <c r="L170" s="1">
        <f t="shared" si="22"/>
        <v>61853.283770316717</v>
      </c>
      <c r="M170" s="1">
        <f t="shared" si="26"/>
        <v>61853.283770316717</v>
      </c>
      <c r="N170" s="5">
        <f t="shared" si="23"/>
        <v>0</v>
      </c>
      <c r="O170" s="5">
        <f t="shared" si="24"/>
        <v>61853.283770316717</v>
      </c>
      <c r="P170" s="5">
        <f t="shared" si="25"/>
        <v>0</v>
      </c>
    </row>
    <row r="171" spans="1:16" x14ac:dyDescent="0.25">
      <c r="A171" t="s">
        <v>435</v>
      </c>
      <c r="B171" t="s">
        <v>436</v>
      </c>
      <c r="C171" t="s">
        <v>140</v>
      </c>
      <c r="D171" s="12" t="s">
        <v>2051</v>
      </c>
      <c r="E171" s="1">
        <f>VLOOKUP(A171,'ADM Data'!$A$2:$T$344,18,FALSE)</f>
        <v>0</v>
      </c>
      <c r="F171" s="1">
        <f>VLOOKUP(A171,'ADM Data'!$A$2:$T$344,19,FALSE)</f>
        <v>0</v>
      </c>
      <c r="G171" s="1">
        <f>VLOOKUP(A171,'ADM Data'!$A$2:$T$344,20,FALSE)</f>
        <v>1</v>
      </c>
      <c r="H171" s="1">
        <f t="shared" si="18"/>
        <v>1</v>
      </c>
      <c r="I171" s="1">
        <f t="shared" si="19"/>
        <v>0</v>
      </c>
      <c r="J171" s="1">
        <f t="shared" si="20"/>
        <v>0</v>
      </c>
      <c r="K171" s="6">
        <f t="shared" si="21"/>
        <v>867.84153300000014</v>
      </c>
      <c r="L171" s="1">
        <f t="shared" si="22"/>
        <v>867.84153300000014</v>
      </c>
      <c r="M171" s="1">
        <f t="shared" si="26"/>
        <v>867.84153300000014</v>
      </c>
      <c r="N171" s="5">
        <f t="shared" si="23"/>
        <v>0</v>
      </c>
      <c r="O171" s="5">
        <f t="shared" si="24"/>
        <v>0</v>
      </c>
      <c r="P171" s="5">
        <f t="shared" si="25"/>
        <v>867.84153300000014</v>
      </c>
    </row>
    <row r="172" spans="1:16" x14ac:dyDescent="0.25">
      <c r="A172" t="s">
        <v>437</v>
      </c>
      <c r="B172" t="s">
        <v>1940</v>
      </c>
      <c r="C172" t="s">
        <v>196</v>
      </c>
      <c r="D172" s="12" t="s">
        <v>1088</v>
      </c>
      <c r="E172" s="1">
        <f>VLOOKUP(A172,'ADM Data'!$A$2:$T$344,18,FALSE)</f>
        <v>0</v>
      </c>
      <c r="F172" s="1">
        <f>VLOOKUP(A172,'ADM Data'!$A$2:$T$344,19,FALSE)</f>
        <v>0.22470799999999999</v>
      </c>
      <c r="G172" s="1">
        <f>VLOOKUP(A172,'ADM Data'!$A$2:$T$344,20,FALSE)</f>
        <v>0</v>
      </c>
      <c r="H172" s="1">
        <f t="shared" si="18"/>
        <v>0.22470799999999999</v>
      </c>
      <c r="I172" s="1">
        <f t="shared" si="19"/>
        <v>0</v>
      </c>
      <c r="J172" s="1">
        <f t="shared" si="20"/>
        <v>292.05341387107603</v>
      </c>
      <c r="K172" s="6">
        <f t="shared" si="21"/>
        <v>0</v>
      </c>
      <c r="L172" s="1">
        <f t="shared" si="22"/>
        <v>292.05341387107603</v>
      </c>
      <c r="M172" s="1">
        <f t="shared" si="26"/>
        <v>292.05341387107603</v>
      </c>
      <c r="N172" s="5">
        <f t="shared" si="23"/>
        <v>0</v>
      </c>
      <c r="O172" s="5">
        <f t="shared" si="24"/>
        <v>292.05341387107603</v>
      </c>
      <c r="P172" s="5">
        <f t="shared" si="25"/>
        <v>0</v>
      </c>
    </row>
    <row r="173" spans="1:16" x14ac:dyDescent="0.25">
      <c r="A173" t="s">
        <v>439</v>
      </c>
      <c r="B173" t="s">
        <v>1941</v>
      </c>
      <c r="C173" t="s">
        <v>80</v>
      </c>
      <c r="D173" s="12" t="s">
        <v>1088</v>
      </c>
      <c r="E173" s="1">
        <f>VLOOKUP(A173,'ADM Data'!$A$2:$T$344,18,FALSE)</f>
        <v>0</v>
      </c>
      <c r="F173" s="1">
        <f>VLOOKUP(A173,'ADM Data'!$A$2:$T$344,19,FALSE)</f>
        <v>0</v>
      </c>
      <c r="G173" s="1">
        <f>VLOOKUP(A173,'ADM Data'!$A$2:$T$344,20,FALSE)</f>
        <v>1.0869999999999999E-2</v>
      </c>
      <c r="H173" s="1">
        <f t="shared" si="18"/>
        <v>1.0869999999999999E-2</v>
      </c>
      <c r="I173" s="1">
        <f t="shared" si="19"/>
        <v>0</v>
      </c>
      <c r="J173" s="1">
        <f t="shared" si="20"/>
        <v>0</v>
      </c>
      <c r="K173" s="6">
        <f t="shared" si="21"/>
        <v>9.4334374637100016</v>
      </c>
      <c r="L173" s="1">
        <f t="shared" si="22"/>
        <v>9.4334374637100016</v>
      </c>
      <c r="M173" s="1">
        <f t="shared" si="26"/>
        <v>9.4334374637100016</v>
      </c>
      <c r="N173" s="5">
        <f t="shared" si="23"/>
        <v>0</v>
      </c>
      <c r="O173" s="5">
        <f t="shared" si="24"/>
        <v>0</v>
      </c>
      <c r="P173" s="5">
        <f t="shared" si="25"/>
        <v>9.4334374637100016</v>
      </c>
    </row>
    <row r="174" spans="1:16" x14ac:dyDescent="0.25">
      <c r="A174" t="s">
        <v>441</v>
      </c>
      <c r="B174" t="s">
        <v>442</v>
      </c>
      <c r="C174" t="s">
        <v>68</v>
      </c>
      <c r="D174" s="12" t="s">
        <v>1088</v>
      </c>
      <c r="E174" s="1">
        <f>VLOOKUP(A174,'ADM Data'!$A$2:$T$344,18,FALSE)</f>
        <v>0</v>
      </c>
      <c r="F174" s="1">
        <f>VLOOKUP(A174,'ADM Data'!$A$2:$T$344,19,FALSE)</f>
        <v>0</v>
      </c>
      <c r="G174" s="1">
        <f>VLOOKUP(A174,'ADM Data'!$A$2:$T$344,20,FALSE)</f>
        <v>0</v>
      </c>
      <c r="H174" s="1">
        <f t="shared" si="18"/>
        <v>0</v>
      </c>
      <c r="I174" s="1">
        <f t="shared" si="19"/>
        <v>0</v>
      </c>
      <c r="J174" s="1">
        <f t="shared" si="20"/>
        <v>0</v>
      </c>
      <c r="K174" s="6">
        <f t="shared" si="21"/>
        <v>0</v>
      </c>
      <c r="L174" s="1">
        <f t="shared" si="22"/>
        <v>0</v>
      </c>
      <c r="M174" s="1">
        <f t="shared" si="26"/>
        <v>0</v>
      </c>
      <c r="N174" s="5">
        <f t="shared" si="23"/>
        <v>0</v>
      </c>
      <c r="O174" s="5">
        <f t="shared" si="24"/>
        <v>0</v>
      </c>
      <c r="P174" s="5">
        <f t="shared" si="25"/>
        <v>0</v>
      </c>
    </row>
    <row r="175" spans="1:16" x14ac:dyDescent="0.25">
      <c r="A175" t="s">
        <v>443</v>
      </c>
      <c r="B175" t="s">
        <v>444</v>
      </c>
      <c r="C175" t="s">
        <v>80</v>
      </c>
      <c r="D175" s="12" t="s">
        <v>1088</v>
      </c>
      <c r="E175" s="1">
        <f>VLOOKUP(A175,'ADM Data'!$A$2:$T$344,18,FALSE)</f>
        <v>0.79393899999999995</v>
      </c>
      <c r="F175" s="1">
        <f>VLOOKUP(A175,'ADM Data'!$A$2:$T$344,19,FALSE)</f>
        <v>20.284846999999999</v>
      </c>
      <c r="G175" s="1">
        <f>VLOOKUP(A175,'ADM Data'!$A$2:$T$344,20,FALSE)</f>
        <v>2.9757570000000002</v>
      </c>
      <c r="H175" s="1">
        <f t="shared" si="18"/>
        <v>24.054543000000002</v>
      </c>
      <c r="I175" s="1">
        <f t="shared" si="19"/>
        <v>1376.7178106166161</v>
      </c>
      <c r="J175" s="1">
        <f t="shared" si="20"/>
        <v>26364.25412625476</v>
      </c>
      <c r="K175" s="6">
        <f t="shared" si="21"/>
        <v>2582.4855167154815</v>
      </c>
      <c r="L175" s="1">
        <f t="shared" si="22"/>
        <v>30323.45745358686</v>
      </c>
      <c r="M175" s="1">
        <f t="shared" si="26"/>
        <v>30323.45745358686</v>
      </c>
      <c r="N175" s="5">
        <f t="shared" si="23"/>
        <v>1376.7178106166161</v>
      </c>
      <c r="O175" s="5">
        <f t="shared" si="24"/>
        <v>26364.25412625476</v>
      </c>
      <c r="P175" s="5">
        <f t="shared" si="25"/>
        <v>2582.4855167154815</v>
      </c>
    </row>
    <row r="176" spans="1:16" x14ac:dyDescent="0.25">
      <c r="A176" t="s">
        <v>445</v>
      </c>
      <c r="B176" t="s">
        <v>1942</v>
      </c>
      <c r="C176" t="s">
        <v>98</v>
      </c>
      <c r="D176" s="12" t="s">
        <v>1088</v>
      </c>
      <c r="E176" s="1">
        <f>VLOOKUP(A176,'ADM Data'!$A$2:$T$344,18,FALSE)</f>
        <v>0</v>
      </c>
      <c r="F176" s="1">
        <f>VLOOKUP(A176,'ADM Data'!$A$2:$T$344,19,FALSE)</f>
        <v>2</v>
      </c>
      <c r="G176" s="1">
        <f>VLOOKUP(A176,'ADM Data'!$A$2:$T$344,20,FALSE)</f>
        <v>0</v>
      </c>
      <c r="H176" s="1">
        <f t="shared" si="18"/>
        <v>2</v>
      </c>
      <c r="I176" s="1">
        <f t="shared" si="19"/>
        <v>0</v>
      </c>
      <c r="J176" s="1">
        <f t="shared" si="20"/>
        <v>2599.4037940000003</v>
      </c>
      <c r="K176" s="6">
        <f t="shared" si="21"/>
        <v>0</v>
      </c>
      <c r="L176" s="1">
        <f t="shared" si="22"/>
        <v>2599.4037940000003</v>
      </c>
      <c r="M176" s="1">
        <f t="shared" si="26"/>
        <v>2599.4037940000003</v>
      </c>
      <c r="N176" s="5">
        <f t="shared" si="23"/>
        <v>0</v>
      </c>
      <c r="O176" s="5">
        <f t="shared" si="24"/>
        <v>2599.4037940000003</v>
      </c>
      <c r="P176" s="5">
        <f t="shared" si="25"/>
        <v>0</v>
      </c>
    </row>
    <row r="177" spans="1:16" x14ac:dyDescent="0.25">
      <c r="A177" t="s">
        <v>447</v>
      </c>
      <c r="B177" t="s">
        <v>448</v>
      </c>
      <c r="C177" t="s">
        <v>93</v>
      </c>
      <c r="D177" s="12" t="s">
        <v>1088</v>
      </c>
      <c r="E177" s="1">
        <f>VLOOKUP(A177,'ADM Data'!$A$2:$T$344,18,FALSE)</f>
        <v>0</v>
      </c>
      <c r="F177" s="1">
        <f>VLOOKUP(A177,'ADM Data'!$A$2:$T$344,19,FALSE)</f>
        <v>0</v>
      </c>
      <c r="G177" s="1">
        <f>VLOOKUP(A177,'ADM Data'!$A$2:$T$344,20,FALSE)</f>
        <v>0</v>
      </c>
      <c r="H177" s="1">
        <f t="shared" si="18"/>
        <v>0</v>
      </c>
      <c r="I177" s="1">
        <f t="shared" si="19"/>
        <v>0</v>
      </c>
      <c r="J177" s="1">
        <f t="shared" si="20"/>
        <v>0</v>
      </c>
      <c r="K177" s="6">
        <f t="shared" si="21"/>
        <v>0</v>
      </c>
      <c r="L177" s="1">
        <f t="shared" si="22"/>
        <v>0</v>
      </c>
      <c r="M177" s="1">
        <f t="shared" si="26"/>
        <v>0</v>
      </c>
      <c r="N177" s="5">
        <f t="shared" si="23"/>
        <v>0</v>
      </c>
      <c r="O177" s="5">
        <f t="shared" si="24"/>
        <v>0</v>
      </c>
      <c r="P177" s="5">
        <f t="shared" si="25"/>
        <v>0</v>
      </c>
    </row>
    <row r="178" spans="1:16" x14ac:dyDescent="0.25">
      <c r="A178" t="s">
        <v>449</v>
      </c>
      <c r="B178" t="s">
        <v>1943</v>
      </c>
      <c r="C178" t="s">
        <v>93</v>
      </c>
      <c r="D178" s="12" t="s">
        <v>1088</v>
      </c>
      <c r="E178" s="1">
        <f>VLOOKUP(A178,'ADM Data'!$A$2:$T$344,18,FALSE)</f>
        <v>0</v>
      </c>
      <c r="F178" s="1">
        <f>VLOOKUP(A178,'ADM Data'!$A$2:$T$344,19,FALSE)</f>
        <v>5.5602400000000003</v>
      </c>
      <c r="G178" s="1">
        <f>VLOOKUP(A178,'ADM Data'!$A$2:$T$344,20,FALSE)</f>
        <v>0.96385600000000005</v>
      </c>
      <c r="H178" s="1">
        <f t="shared" si="18"/>
        <v>6.5240960000000001</v>
      </c>
      <c r="I178" s="1">
        <f t="shared" si="19"/>
        <v>0</v>
      </c>
      <c r="J178" s="1">
        <f t="shared" si="20"/>
        <v>7226.6544757752818</v>
      </c>
      <c r="K178" s="6">
        <f t="shared" si="21"/>
        <v>836.47426863124815</v>
      </c>
      <c r="L178" s="1">
        <f t="shared" si="22"/>
        <v>8063.1287444065301</v>
      </c>
      <c r="M178" s="1">
        <f t="shared" si="26"/>
        <v>8063.1287444065301</v>
      </c>
      <c r="N178" s="5">
        <f t="shared" si="23"/>
        <v>0</v>
      </c>
      <c r="O178" s="5">
        <f t="shared" si="24"/>
        <v>7226.6544757752818</v>
      </c>
      <c r="P178" s="5">
        <f t="shared" si="25"/>
        <v>836.47426863124815</v>
      </c>
    </row>
    <row r="179" spans="1:16" x14ac:dyDescent="0.25">
      <c r="A179" t="s">
        <v>451</v>
      </c>
      <c r="B179" t="s">
        <v>1944</v>
      </c>
      <c r="C179" t="s">
        <v>68</v>
      </c>
      <c r="D179" s="12" t="s">
        <v>1088</v>
      </c>
      <c r="E179" s="1">
        <f>VLOOKUP(A179,'ADM Data'!$A$2:$T$344,18,FALSE)</f>
        <v>0</v>
      </c>
      <c r="F179" s="1">
        <f>VLOOKUP(A179,'ADM Data'!$A$2:$T$344,19,FALSE)</f>
        <v>0</v>
      </c>
      <c r="G179" s="1">
        <f>VLOOKUP(A179,'ADM Data'!$A$2:$T$344,20,FALSE)</f>
        <v>0</v>
      </c>
      <c r="H179" s="1">
        <f t="shared" si="18"/>
        <v>0</v>
      </c>
      <c r="I179" s="1">
        <f t="shared" si="19"/>
        <v>0</v>
      </c>
      <c r="J179" s="1">
        <f t="shared" si="20"/>
        <v>0</v>
      </c>
      <c r="K179" s="6">
        <f t="shared" si="21"/>
        <v>0</v>
      </c>
      <c r="L179" s="1">
        <f t="shared" si="22"/>
        <v>0</v>
      </c>
      <c r="M179" s="1">
        <f t="shared" si="26"/>
        <v>0</v>
      </c>
      <c r="N179" s="5">
        <f t="shared" si="23"/>
        <v>0</v>
      </c>
      <c r="O179" s="5">
        <f t="shared" si="24"/>
        <v>0</v>
      </c>
      <c r="P179" s="5">
        <f t="shared" si="25"/>
        <v>0</v>
      </c>
    </row>
    <row r="180" spans="1:16" x14ac:dyDescent="0.25">
      <c r="A180" t="s">
        <v>453</v>
      </c>
      <c r="B180" t="s">
        <v>454</v>
      </c>
      <c r="C180" t="s">
        <v>98</v>
      </c>
      <c r="D180" s="12" t="s">
        <v>1088</v>
      </c>
      <c r="E180" s="1">
        <f>VLOOKUP(A180,'ADM Data'!$A$2:$T$344,18,FALSE)</f>
        <v>0</v>
      </c>
      <c r="F180" s="1">
        <f>VLOOKUP(A180,'ADM Data'!$A$2:$T$344,19,FALSE)</f>
        <v>0</v>
      </c>
      <c r="G180" s="1">
        <f>VLOOKUP(A180,'ADM Data'!$A$2:$T$344,20,FALSE)</f>
        <v>0</v>
      </c>
      <c r="H180" s="1">
        <f t="shared" si="18"/>
        <v>0</v>
      </c>
      <c r="I180" s="1">
        <f t="shared" si="19"/>
        <v>0</v>
      </c>
      <c r="J180" s="1">
        <f t="shared" si="20"/>
        <v>0</v>
      </c>
      <c r="K180" s="6">
        <f t="shared" si="21"/>
        <v>0</v>
      </c>
      <c r="L180" s="1">
        <f t="shared" si="22"/>
        <v>0</v>
      </c>
      <c r="M180" s="1">
        <f t="shared" si="26"/>
        <v>0</v>
      </c>
      <c r="N180" s="5">
        <f t="shared" si="23"/>
        <v>0</v>
      </c>
      <c r="O180" s="5">
        <f t="shared" si="24"/>
        <v>0</v>
      </c>
      <c r="P180" s="5">
        <f t="shared" si="25"/>
        <v>0</v>
      </c>
    </row>
    <row r="181" spans="1:16" x14ac:dyDescent="0.25">
      <c r="A181" t="s">
        <v>455</v>
      </c>
      <c r="B181" t="s">
        <v>1945</v>
      </c>
      <c r="C181" t="s">
        <v>93</v>
      </c>
      <c r="D181" s="12" t="s">
        <v>1088</v>
      </c>
      <c r="E181" s="1">
        <f>VLOOKUP(A181,'ADM Data'!$A$2:$T$344,18,FALSE)</f>
        <v>17.228915000000001</v>
      </c>
      <c r="F181" s="1">
        <f>VLOOKUP(A181,'ADM Data'!$A$2:$T$344,19,FALSE)</f>
        <v>32.530119999999997</v>
      </c>
      <c r="G181" s="1">
        <f>VLOOKUP(A181,'ADM Data'!$A$2:$T$344,20,FALSE)</f>
        <v>5.6987949999999996</v>
      </c>
      <c r="H181" s="1">
        <f t="shared" si="18"/>
        <v>55.457829999999994</v>
      </c>
      <c r="I181" s="1">
        <f t="shared" si="19"/>
        <v>29875.537211422765</v>
      </c>
      <c r="J181" s="1">
        <f t="shared" si="20"/>
        <v>42279.458673637644</v>
      </c>
      <c r="K181" s="6">
        <f t="shared" si="21"/>
        <v>4945.650989052735</v>
      </c>
      <c r="L181" s="1">
        <f t="shared" si="22"/>
        <v>77100.646874113139</v>
      </c>
      <c r="M181" s="1">
        <f t="shared" si="26"/>
        <v>77100.646874113139</v>
      </c>
      <c r="N181" s="5">
        <f t="shared" si="23"/>
        <v>29875.537211422765</v>
      </c>
      <c r="O181" s="5">
        <f t="shared" si="24"/>
        <v>42279.458673637644</v>
      </c>
      <c r="P181" s="5">
        <f t="shared" si="25"/>
        <v>4945.650989052735</v>
      </c>
    </row>
    <row r="182" spans="1:16" x14ac:dyDescent="0.25">
      <c r="A182" t="s">
        <v>457</v>
      </c>
      <c r="B182" t="s">
        <v>1946</v>
      </c>
      <c r="C182" t="s">
        <v>80</v>
      </c>
      <c r="D182" s="12" t="s">
        <v>1088</v>
      </c>
      <c r="E182" s="1">
        <f>VLOOKUP(A182,'ADM Data'!$A$2:$T$344,18,FALSE)</f>
        <v>0</v>
      </c>
      <c r="F182" s="1">
        <f>VLOOKUP(A182,'ADM Data'!$A$2:$T$344,19,FALSE)</f>
        <v>0</v>
      </c>
      <c r="G182" s="1">
        <f>VLOOKUP(A182,'ADM Data'!$A$2:$T$344,20,FALSE)</f>
        <v>0</v>
      </c>
      <c r="H182" s="1">
        <f t="shared" si="18"/>
        <v>0</v>
      </c>
      <c r="I182" s="1">
        <f t="shared" si="19"/>
        <v>0</v>
      </c>
      <c r="J182" s="1">
        <f t="shared" si="20"/>
        <v>0</v>
      </c>
      <c r="K182" s="6">
        <f t="shared" si="21"/>
        <v>0</v>
      </c>
      <c r="L182" s="1">
        <f t="shared" si="22"/>
        <v>0</v>
      </c>
      <c r="M182" s="1">
        <f t="shared" si="26"/>
        <v>0</v>
      </c>
      <c r="N182" s="5">
        <f t="shared" si="23"/>
        <v>0</v>
      </c>
      <c r="O182" s="5">
        <f t="shared" si="24"/>
        <v>0</v>
      </c>
      <c r="P182" s="5">
        <f t="shared" si="25"/>
        <v>0</v>
      </c>
    </row>
    <row r="183" spans="1:16" x14ac:dyDescent="0.25">
      <c r="A183" t="s">
        <v>459</v>
      </c>
      <c r="B183" t="s">
        <v>1947</v>
      </c>
      <c r="C183" t="s">
        <v>72</v>
      </c>
      <c r="D183" s="12" t="s">
        <v>1088</v>
      </c>
      <c r="E183" s="1">
        <f>VLOOKUP(A183,'ADM Data'!$A$2:$T$344,18,FALSE)</f>
        <v>6.3859649999999997</v>
      </c>
      <c r="F183" s="1">
        <f>VLOOKUP(A183,'ADM Data'!$A$2:$T$344,19,FALSE)</f>
        <v>19.461988000000002</v>
      </c>
      <c r="G183" s="1">
        <f>VLOOKUP(A183,'ADM Data'!$A$2:$T$344,20,FALSE)</f>
        <v>1</v>
      </c>
      <c r="H183" s="1">
        <f t="shared" si="18"/>
        <v>26.847953</v>
      </c>
      <c r="I183" s="1">
        <f t="shared" si="19"/>
        <v>11073.48518396796</v>
      </c>
      <c r="J183" s="1">
        <f t="shared" si="20"/>
        <v>25294.782722991244</v>
      </c>
      <c r="K183" s="6">
        <f t="shared" si="21"/>
        <v>867.84153300000014</v>
      </c>
      <c r="L183" s="1">
        <f t="shared" si="22"/>
        <v>37236.109439959204</v>
      </c>
      <c r="M183" s="1">
        <f t="shared" si="26"/>
        <v>37236.109439959204</v>
      </c>
      <c r="N183" s="5">
        <f t="shared" si="23"/>
        <v>11073.48518396796</v>
      </c>
      <c r="O183" s="5">
        <f t="shared" si="24"/>
        <v>25294.782722991244</v>
      </c>
      <c r="P183" s="5">
        <f t="shared" si="25"/>
        <v>867.84153300000014</v>
      </c>
    </row>
    <row r="184" spans="1:16" x14ac:dyDescent="0.25">
      <c r="A184" t="s">
        <v>461</v>
      </c>
      <c r="B184" t="s">
        <v>462</v>
      </c>
      <c r="C184" t="s">
        <v>80</v>
      </c>
      <c r="D184" s="12" t="s">
        <v>1088</v>
      </c>
      <c r="E184" s="1">
        <f>VLOOKUP(A184,'ADM Data'!$A$2:$T$344,18,FALSE)</f>
        <v>0</v>
      </c>
      <c r="F184" s="1">
        <f>VLOOKUP(A184,'ADM Data'!$A$2:$T$344,19,FALSE)</f>
        <v>0</v>
      </c>
      <c r="G184" s="1">
        <f>VLOOKUP(A184,'ADM Data'!$A$2:$T$344,20,FALSE)</f>
        <v>0</v>
      </c>
      <c r="H184" s="1">
        <f t="shared" si="18"/>
        <v>0</v>
      </c>
      <c r="I184" s="1">
        <f t="shared" si="19"/>
        <v>0</v>
      </c>
      <c r="J184" s="1">
        <f t="shared" si="20"/>
        <v>0</v>
      </c>
      <c r="K184" s="6">
        <f t="shared" si="21"/>
        <v>0</v>
      </c>
      <c r="L184" s="1">
        <f t="shared" si="22"/>
        <v>0</v>
      </c>
      <c r="M184" s="1">
        <f t="shared" si="26"/>
        <v>0</v>
      </c>
      <c r="N184" s="5">
        <f t="shared" si="23"/>
        <v>0</v>
      </c>
      <c r="O184" s="5">
        <f t="shared" si="24"/>
        <v>0</v>
      </c>
      <c r="P184" s="5">
        <f t="shared" si="25"/>
        <v>0</v>
      </c>
    </row>
    <row r="185" spans="1:16" x14ac:dyDescent="0.25">
      <c r="A185" t="s">
        <v>463</v>
      </c>
      <c r="B185" t="s">
        <v>464</v>
      </c>
      <c r="C185" t="s">
        <v>68</v>
      </c>
      <c r="D185" s="12" t="s">
        <v>1088</v>
      </c>
      <c r="E185" s="1">
        <f>VLOOKUP(A185,'ADM Data'!$A$2:$T$344,18,FALSE)</f>
        <v>0</v>
      </c>
      <c r="F185" s="1">
        <f>VLOOKUP(A185,'ADM Data'!$A$2:$T$344,19,FALSE)</f>
        <v>0</v>
      </c>
      <c r="G185" s="1">
        <f>VLOOKUP(A185,'ADM Data'!$A$2:$T$344,20,FALSE)</f>
        <v>0</v>
      </c>
      <c r="H185" s="1">
        <f t="shared" si="18"/>
        <v>0</v>
      </c>
      <c r="I185" s="1">
        <f t="shared" si="19"/>
        <v>0</v>
      </c>
      <c r="J185" s="1">
        <f t="shared" si="20"/>
        <v>0</v>
      </c>
      <c r="K185" s="6">
        <f t="shared" si="21"/>
        <v>0</v>
      </c>
      <c r="L185" s="1">
        <f t="shared" si="22"/>
        <v>0</v>
      </c>
      <c r="M185" s="1">
        <f t="shared" si="26"/>
        <v>0</v>
      </c>
      <c r="N185" s="5">
        <f t="shared" si="23"/>
        <v>0</v>
      </c>
      <c r="O185" s="5">
        <f t="shared" si="24"/>
        <v>0</v>
      </c>
      <c r="P185" s="5">
        <f t="shared" si="25"/>
        <v>0</v>
      </c>
    </row>
    <row r="186" spans="1:16" x14ac:dyDescent="0.25">
      <c r="A186" t="s">
        <v>465</v>
      </c>
      <c r="B186" t="s">
        <v>466</v>
      </c>
      <c r="C186" t="s">
        <v>80</v>
      </c>
      <c r="D186" s="12" t="s">
        <v>1088</v>
      </c>
      <c r="E186" s="1">
        <f>VLOOKUP(A186,'ADM Data'!$A$2:$T$344,18,FALSE)</f>
        <v>9.8235290000000006</v>
      </c>
      <c r="F186" s="1">
        <f>VLOOKUP(A186,'ADM Data'!$A$2:$T$344,19,FALSE)</f>
        <v>40.215969999999999</v>
      </c>
      <c r="G186" s="1">
        <f>VLOOKUP(A186,'ADM Data'!$A$2:$T$344,20,FALSE)</f>
        <v>1.0882350000000001</v>
      </c>
      <c r="H186" s="1">
        <f t="shared" si="18"/>
        <v>51.127733999999997</v>
      </c>
      <c r="I186" s="1">
        <f t="shared" si="19"/>
        <v>17034.340594691577</v>
      </c>
      <c r="J186" s="1">
        <f t="shared" si="20"/>
        <v>52268.7724986951</v>
      </c>
      <c r="K186" s="6">
        <f t="shared" si="21"/>
        <v>944.41553066425513</v>
      </c>
      <c r="L186" s="1">
        <f t="shared" si="22"/>
        <v>70247.52862405093</v>
      </c>
      <c r="M186" s="1">
        <f t="shared" si="26"/>
        <v>70247.52862405093</v>
      </c>
      <c r="N186" s="5">
        <f t="shared" si="23"/>
        <v>17034.340594691577</v>
      </c>
      <c r="O186" s="5">
        <f t="shared" si="24"/>
        <v>52268.7724986951</v>
      </c>
      <c r="P186" s="5">
        <f t="shared" si="25"/>
        <v>944.41553066425513</v>
      </c>
    </row>
    <row r="187" spans="1:16" x14ac:dyDescent="0.25">
      <c r="A187" t="s">
        <v>467</v>
      </c>
      <c r="B187" t="s">
        <v>1948</v>
      </c>
      <c r="C187" t="s">
        <v>469</v>
      </c>
      <c r="D187" s="12" t="s">
        <v>2051</v>
      </c>
      <c r="E187" s="1">
        <f>VLOOKUP(A187,'ADM Data'!$A$2:$T$344,18,FALSE)</f>
        <v>0</v>
      </c>
      <c r="F187" s="1">
        <f>VLOOKUP(A187,'ADM Data'!$A$2:$T$344,19,FALSE)</f>
        <v>0</v>
      </c>
      <c r="G187" s="1">
        <f>VLOOKUP(A187,'ADM Data'!$A$2:$T$344,20,FALSE)</f>
        <v>1</v>
      </c>
      <c r="H187" s="1">
        <f t="shared" si="18"/>
        <v>1</v>
      </c>
      <c r="I187" s="1">
        <f t="shared" si="19"/>
        <v>0</v>
      </c>
      <c r="J187" s="1">
        <f t="shared" si="20"/>
        <v>0</v>
      </c>
      <c r="K187" s="6">
        <f t="shared" si="21"/>
        <v>867.84153300000014</v>
      </c>
      <c r="L187" s="1">
        <f t="shared" si="22"/>
        <v>867.84153300000014</v>
      </c>
      <c r="M187" s="1">
        <f t="shared" si="26"/>
        <v>867.84153300000014</v>
      </c>
      <c r="N187" s="5">
        <f t="shared" si="23"/>
        <v>0</v>
      </c>
      <c r="O187" s="5">
        <f t="shared" si="24"/>
        <v>0</v>
      </c>
      <c r="P187" s="5">
        <f t="shared" si="25"/>
        <v>867.84153300000014</v>
      </c>
    </row>
    <row r="188" spans="1:16" x14ac:dyDescent="0.25">
      <c r="A188" t="s">
        <v>470</v>
      </c>
      <c r="B188" t="s">
        <v>471</v>
      </c>
      <c r="C188" t="s">
        <v>93</v>
      </c>
      <c r="D188" s="12" t="s">
        <v>1088</v>
      </c>
      <c r="E188" s="1">
        <f>VLOOKUP(A188,'ADM Data'!$A$2:$T$344,18,FALSE)</f>
        <v>13.432509</v>
      </c>
      <c r="F188" s="1">
        <f>VLOOKUP(A188,'ADM Data'!$A$2:$T$344,19,FALSE)</f>
        <v>60.317577</v>
      </c>
      <c r="G188" s="1">
        <f>VLOOKUP(A188,'ADM Data'!$A$2:$T$344,20,FALSE)</f>
        <v>8.7778480000000005</v>
      </c>
      <c r="H188" s="1">
        <f t="shared" si="18"/>
        <v>82.527934000000002</v>
      </c>
      <c r="I188" s="1">
        <f t="shared" si="19"/>
        <v>23292.437305092699</v>
      </c>
      <c r="J188" s="1">
        <f t="shared" si="20"/>
        <v>78394.869249343581</v>
      </c>
      <c r="K188" s="6">
        <f t="shared" si="21"/>
        <v>7617.7810647609849</v>
      </c>
      <c r="L188" s="1">
        <f t="shared" si="22"/>
        <v>109305.08761919726</v>
      </c>
      <c r="M188" s="1">
        <f t="shared" si="26"/>
        <v>109305.08761919726</v>
      </c>
      <c r="N188" s="5">
        <f t="shared" si="23"/>
        <v>23292.437305092699</v>
      </c>
      <c r="O188" s="5">
        <f t="shared" si="24"/>
        <v>78394.869249343581</v>
      </c>
      <c r="P188" s="5">
        <f t="shared" si="25"/>
        <v>7617.7810647609849</v>
      </c>
    </row>
    <row r="189" spans="1:16" x14ac:dyDescent="0.25">
      <c r="A189" t="s">
        <v>472</v>
      </c>
      <c r="B189" t="s">
        <v>1949</v>
      </c>
      <c r="C189" t="s">
        <v>135</v>
      </c>
      <c r="D189" s="12" t="s">
        <v>1088</v>
      </c>
      <c r="E189" s="1">
        <f>VLOOKUP(A189,'ADM Data'!$A$2:$T$344,18,FALSE)</f>
        <v>0</v>
      </c>
      <c r="F189" s="1">
        <f>VLOOKUP(A189,'ADM Data'!$A$2:$T$344,19,FALSE)</f>
        <v>0</v>
      </c>
      <c r="G189" s="1">
        <f>VLOOKUP(A189,'ADM Data'!$A$2:$T$344,20,FALSE)</f>
        <v>0</v>
      </c>
      <c r="H189" s="1">
        <f t="shared" si="18"/>
        <v>0</v>
      </c>
      <c r="I189" s="1">
        <f t="shared" si="19"/>
        <v>0</v>
      </c>
      <c r="J189" s="1">
        <f t="shared" si="20"/>
        <v>0</v>
      </c>
      <c r="K189" s="6">
        <f t="shared" si="21"/>
        <v>0</v>
      </c>
      <c r="L189" s="1">
        <f t="shared" si="22"/>
        <v>0</v>
      </c>
      <c r="M189" s="1">
        <f t="shared" si="26"/>
        <v>0</v>
      </c>
      <c r="N189" s="5">
        <f t="shared" si="23"/>
        <v>0</v>
      </c>
      <c r="O189" s="5">
        <f t="shared" si="24"/>
        <v>0</v>
      </c>
      <c r="P189" s="5">
        <f t="shared" si="25"/>
        <v>0</v>
      </c>
    </row>
    <row r="190" spans="1:16" x14ac:dyDescent="0.25">
      <c r="A190" t="s">
        <v>474</v>
      </c>
      <c r="B190" t="s">
        <v>475</v>
      </c>
      <c r="C190" t="s">
        <v>80</v>
      </c>
      <c r="D190" s="12" t="s">
        <v>1088</v>
      </c>
      <c r="E190" s="1">
        <f>VLOOKUP(A190,'ADM Data'!$A$2:$T$344,18,FALSE)</f>
        <v>0</v>
      </c>
      <c r="F190" s="1">
        <f>VLOOKUP(A190,'ADM Data'!$A$2:$T$344,19,FALSE)</f>
        <v>0</v>
      </c>
      <c r="G190" s="1">
        <f>VLOOKUP(A190,'ADM Data'!$A$2:$T$344,20,FALSE)</f>
        <v>0</v>
      </c>
      <c r="H190" s="1">
        <f t="shared" si="18"/>
        <v>0</v>
      </c>
      <c r="I190" s="1">
        <f t="shared" si="19"/>
        <v>0</v>
      </c>
      <c r="J190" s="1">
        <f t="shared" si="20"/>
        <v>0</v>
      </c>
      <c r="K190" s="6">
        <f t="shared" si="21"/>
        <v>0</v>
      </c>
      <c r="L190" s="1">
        <f t="shared" si="22"/>
        <v>0</v>
      </c>
      <c r="M190" s="1">
        <f t="shared" si="26"/>
        <v>0</v>
      </c>
      <c r="N190" s="5">
        <f t="shared" si="23"/>
        <v>0</v>
      </c>
      <c r="O190" s="5">
        <f t="shared" si="24"/>
        <v>0</v>
      </c>
      <c r="P190" s="5">
        <f t="shared" si="25"/>
        <v>0</v>
      </c>
    </row>
    <row r="191" spans="1:16" x14ac:dyDescent="0.25">
      <c r="A191" t="s">
        <v>476</v>
      </c>
      <c r="B191" t="s">
        <v>1950</v>
      </c>
      <c r="C191" t="s">
        <v>80</v>
      </c>
      <c r="D191" s="12" t="s">
        <v>1088</v>
      </c>
      <c r="E191" s="1">
        <f>VLOOKUP(A191,'ADM Data'!$A$2:$T$344,18,FALSE)</f>
        <v>0</v>
      </c>
      <c r="F191" s="1">
        <f>VLOOKUP(A191,'ADM Data'!$A$2:$T$344,19,FALSE)</f>
        <v>0</v>
      </c>
      <c r="G191" s="1">
        <f>VLOOKUP(A191,'ADM Data'!$A$2:$T$344,20,FALSE)</f>
        <v>0</v>
      </c>
      <c r="H191" s="1">
        <f t="shared" si="18"/>
        <v>0</v>
      </c>
      <c r="I191" s="1">
        <f t="shared" si="19"/>
        <v>0</v>
      </c>
      <c r="J191" s="1">
        <f t="shared" si="20"/>
        <v>0</v>
      </c>
      <c r="K191" s="6">
        <f t="shared" si="21"/>
        <v>0</v>
      </c>
      <c r="L191" s="1">
        <f t="shared" si="22"/>
        <v>0</v>
      </c>
      <c r="M191" s="1">
        <f t="shared" si="26"/>
        <v>0</v>
      </c>
      <c r="N191" s="5">
        <f t="shared" si="23"/>
        <v>0</v>
      </c>
      <c r="O191" s="5">
        <f t="shared" si="24"/>
        <v>0</v>
      </c>
      <c r="P191" s="5">
        <f t="shared" si="25"/>
        <v>0</v>
      </c>
    </row>
    <row r="192" spans="1:16" x14ac:dyDescent="0.25">
      <c r="A192" t="s">
        <v>478</v>
      </c>
      <c r="B192" t="s">
        <v>479</v>
      </c>
      <c r="C192" t="s">
        <v>98</v>
      </c>
      <c r="D192" s="12" t="s">
        <v>1088</v>
      </c>
      <c r="E192" s="1">
        <f>VLOOKUP(A192,'ADM Data'!$A$2:$T$344,18,FALSE)</f>
        <v>0</v>
      </c>
      <c r="F192" s="1">
        <f>VLOOKUP(A192,'ADM Data'!$A$2:$T$344,19,FALSE)</f>
        <v>0</v>
      </c>
      <c r="G192" s="1">
        <f>VLOOKUP(A192,'ADM Data'!$A$2:$T$344,20,FALSE)</f>
        <v>0</v>
      </c>
      <c r="H192" s="1">
        <f t="shared" si="18"/>
        <v>0</v>
      </c>
      <c r="I192" s="1">
        <f t="shared" si="19"/>
        <v>0</v>
      </c>
      <c r="J192" s="1">
        <f t="shared" si="20"/>
        <v>0</v>
      </c>
      <c r="K192" s="6">
        <f t="shared" si="21"/>
        <v>0</v>
      </c>
      <c r="L192" s="1">
        <f t="shared" si="22"/>
        <v>0</v>
      </c>
      <c r="M192" s="1">
        <f t="shared" si="26"/>
        <v>0</v>
      </c>
      <c r="N192" s="5">
        <f t="shared" si="23"/>
        <v>0</v>
      </c>
      <c r="O192" s="5">
        <f t="shared" si="24"/>
        <v>0</v>
      </c>
      <c r="P192" s="5">
        <f t="shared" si="25"/>
        <v>0</v>
      </c>
    </row>
    <row r="193" spans="1:16" x14ac:dyDescent="0.25">
      <c r="A193" t="s">
        <v>480</v>
      </c>
      <c r="B193" t="s">
        <v>1951</v>
      </c>
      <c r="C193" t="s">
        <v>108</v>
      </c>
      <c r="D193" s="12" t="s">
        <v>2051</v>
      </c>
      <c r="E193" s="1">
        <f>VLOOKUP(A193,'ADM Data'!$A$2:$T$344,18,FALSE)</f>
        <v>0</v>
      </c>
      <c r="F193" s="1">
        <f>VLOOKUP(A193,'ADM Data'!$A$2:$T$344,19,FALSE)</f>
        <v>1</v>
      </c>
      <c r="G193" s="1">
        <f>VLOOKUP(A193,'ADM Data'!$A$2:$T$344,20,FALSE)</f>
        <v>0</v>
      </c>
      <c r="H193" s="1">
        <f t="shared" si="18"/>
        <v>1</v>
      </c>
      <c r="I193" s="1">
        <f t="shared" si="19"/>
        <v>0</v>
      </c>
      <c r="J193" s="1">
        <f t="shared" si="20"/>
        <v>1299.7018970000001</v>
      </c>
      <c r="K193" s="6">
        <f t="shared" si="21"/>
        <v>0</v>
      </c>
      <c r="L193" s="1">
        <f t="shared" si="22"/>
        <v>1299.7018970000001</v>
      </c>
      <c r="M193" s="1">
        <f t="shared" si="26"/>
        <v>1299.7018970000001</v>
      </c>
      <c r="N193" s="5">
        <f t="shared" si="23"/>
        <v>0</v>
      </c>
      <c r="O193" s="5">
        <f t="shared" si="24"/>
        <v>1299.7018970000001</v>
      </c>
      <c r="P193" s="5">
        <f t="shared" si="25"/>
        <v>0</v>
      </c>
    </row>
    <row r="194" spans="1:16" x14ac:dyDescent="0.25">
      <c r="A194" t="s">
        <v>482</v>
      </c>
      <c r="B194" t="s">
        <v>483</v>
      </c>
      <c r="C194" t="s">
        <v>93</v>
      </c>
      <c r="D194" s="12" t="s">
        <v>1088</v>
      </c>
      <c r="E194" s="1">
        <f>VLOOKUP(A194,'ADM Data'!$A$2:$T$344,18,FALSE)</f>
        <v>9.7117640000000005</v>
      </c>
      <c r="F194" s="1">
        <f>VLOOKUP(A194,'ADM Data'!$A$2:$T$344,19,FALSE)</f>
        <v>54.488236000000001</v>
      </c>
      <c r="G194" s="1">
        <f>VLOOKUP(A194,'ADM Data'!$A$2:$T$344,20,FALSE)</f>
        <v>10</v>
      </c>
      <c r="H194" s="1">
        <f t="shared" si="18"/>
        <v>74.2</v>
      </c>
      <c r="I194" s="1">
        <f t="shared" si="19"/>
        <v>16840.536201528419</v>
      </c>
      <c r="J194" s="1">
        <f t="shared" si="20"/>
        <v>70818.463693383688</v>
      </c>
      <c r="K194" s="6">
        <f t="shared" si="21"/>
        <v>8678.4153299999998</v>
      </c>
      <c r="L194" s="1">
        <f t="shared" si="22"/>
        <v>96337.415224912111</v>
      </c>
      <c r="M194" s="1">
        <f t="shared" si="26"/>
        <v>96337.415224912111</v>
      </c>
      <c r="N194" s="5">
        <f t="shared" si="23"/>
        <v>16840.536201528419</v>
      </c>
      <c r="O194" s="5">
        <f t="shared" si="24"/>
        <v>70818.463693383688</v>
      </c>
      <c r="P194" s="5">
        <f t="shared" si="25"/>
        <v>8678.4153299999998</v>
      </c>
    </row>
    <row r="195" spans="1:16" x14ac:dyDescent="0.25">
      <c r="A195" t="s">
        <v>484</v>
      </c>
      <c r="B195" t="s">
        <v>485</v>
      </c>
      <c r="C195" t="s">
        <v>93</v>
      </c>
      <c r="D195" s="12" t="s">
        <v>1088</v>
      </c>
      <c r="E195" s="1">
        <f>VLOOKUP(A195,'ADM Data'!$A$2:$T$344,18,FALSE)</f>
        <v>0</v>
      </c>
      <c r="F195" s="1">
        <f>VLOOKUP(A195,'ADM Data'!$A$2:$T$344,19,FALSE)</f>
        <v>40.160623000000001</v>
      </c>
      <c r="G195" s="1">
        <f>VLOOKUP(A195,'ADM Data'!$A$2:$T$344,20,FALSE)</f>
        <v>0</v>
      </c>
      <c r="H195" s="1">
        <f t="shared" si="18"/>
        <v>40.160623000000001</v>
      </c>
      <c r="I195" s="1">
        <f t="shared" si="19"/>
        <v>0</v>
      </c>
      <c r="J195" s="1">
        <f t="shared" si="20"/>
        <v>52196.837897801837</v>
      </c>
      <c r="K195" s="6">
        <f t="shared" si="21"/>
        <v>0</v>
      </c>
      <c r="L195" s="1">
        <f t="shared" si="22"/>
        <v>52196.837897801837</v>
      </c>
      <c r="M195" s="1">
        <f t="shared" si="26"/>
        <v>52196.837897801837</v>
      </c>
      <c r="N195" s="5">
        <f t="shared" si="23"/>
        <v>0</v>
      </c>
      <c r="O195" s="5">
        <f t="shared" si="24"/>
        <v>52196.837897801837</v>
      </c>
      <c r="P195" s="5">
        <f t="shared" si="25"/>
        <v>0</v>
      </c>
    </row>
    <row r="196" spans="1:16" x14ac:dyDescent="0.25">
      <c r="A196" t="s">
        <v>486</v>
      </c>
      <c r="B196" t="s">
        <v>487</v>
      </c>
      <c r="C196" t="s">
        <v>80</v>
      </c>
      <c r="D196" s="12" t="s">
        <v>1088</v>
      </c>
      <c r="E196" s="1">
        <f>VLOOKUP(A196,'ADM Data'!$A$2:$T$344,18,FALSE)</f>
        <v>0</v>
      </c>
      <c r="F196" s="1">
        <f>VLOOKUP(A196,'ADM Data'!$A$2:$T$344,19,FALSE)</f>
        <v>0</v>
      </c>
      <c r="G196" s="1">
        <f>VLOOKUP(A196,'ADM Data'!$A$2:$T$344,20,FALSE)</f>
        <v>0</v>
      </c>
      <c r="H196" s="1">
        <f t="shared" si="18"/>
        <v>0</v>
      </c>
      <c r="I196" s="1">
        <f t="shared" si="19"/>
        <v>0</v>
      </c>
      <c r="J196" s="1">
        <f t="shared" si="20"/>
        <v>0</v>
      </c>
      <c r="K196" s="6">
        <f t="shared" si="21"/>
        <v>0</v>
      </c>
      <c r="L196" s="1">
        <f t="shared" si="22"/>
        <v>0</v>
      </c>
      <c r="M196" s="1">
        <f t="shared" si="26"/>
        <v>0</v>
      </c>
      <c r="N196" s="5">
        <f t="shared" si="23"/>
        <v>0</v>
      </c>
      <c r="O196" s="5">
        <f t="shared" si="24"/>
        <v>0</v>
      </c>
      <c r="P196" s="5">
        <f t="shared" si="25"/>
        <v>0</v>
      </c>
    </row>
    <row r="197" spans="1:16" x14ac:dyDescent="0.25">
      <c r="A197" t="s">
        <v>488</v>
      </c>
      <c r="B197" t="s">
        <v>1952</v>
      </c>
      <c r="C197" t="s">
        <v>190</v>
      </c>
      <c r="D197" s="12" t="s">
        <v>2051</v>
      </c>
      <c r="E197" s="1">
        <f>VLOOKUP(A197,'ADM Data'!$A$2:$T$344,18,FALSE)</f>
        <v>0</v>
      </c>
      <c r="F197" s="1">
        <f>VLOOKUP(A197,'ADM Data'!$A$2:$T$344,19,FALSE)</f>
        <v>0</v>
      </c>
      <c r="G197" s="1">
        <f>VLOOKUP(A197,'ADM Data'!$A$2:$T$344,20,FALSE)</f>
        <v>0</v>
      </c>
      <c r="H197" s="1">
        <f t="shared" ref="H197:H260" si="27">E197+F197+G197</f>
        <v>0</v>
      </c>
      <c r="I197" s="1">
        <f t="shared" ref="I197:I260" si="28">E197*$E$2*$L$1</f>
        <v>0</v>
      </c>
      <c r="J197" s="1">
        <f t="shared" ref="J197:J260" si="29">F197*$F$2*$L$1</f>
        <v>0</v>
      </c>
      <c r="K197" s="6">
        <f t="shared" ref="K197:K260" si="30">G197*$G$2*$L$1</f>
        <v>0</v>
      </c>
      <c r="L197" s="1">
        <f t="shared" ref="L197:L260" si="31">I197+J197+K197</f>
        <v>0</v>
      </c>
      <c r="M197" s="1">
        <f t="shared" si="26"/>
        <v>0</v>
      </c>
      <c r="N197" s="5">
        <f t="shared" ref="N197:N260" si="32">IF(D197="E",0,I197)</f>
        <v>0</v>
      </c>
      <c r="O197" s="5">
        <f t="shared" ref="O197:O260" si="33">IF(D197="E",0,J197)</f>
        <v>0</v>
      </c>
      <c r="P197" s="5">
        <f t="shared" ref="P197:P260" si="34">IF(D197="E",0,K197)</f>
        <v>0</v>
      </c>
    </row>
    <row r="198" spans="1:16" x14ac:dyDescent="0.25">
      <c r="A198" t="s">
        <v>490</v>
      </c>
      <c r="B198" t="s">
        <v>1953</v>
      </c>
      <c r="C198" t="s">
        <v>492</v>
      </c>
      <c r="D198" s="12" t="s">
        <v>2051</v>
      </c>
      <c r="E198" s="1">
        <f>VLOOKUP(A198,'ADM Data'!$A$2:$T$344,18,FALSE)</f>
        <v>0</v>
      </c>
      <c r="F198" s="1">
        <f>VLOOKUP(A198,'ADM Data'!$A$2:$T$344,19,FALSE)</f>
        <v>0</v>
      </c>
      <c r="G198" s="1">
        <f>VLOOKUP(A198,'ADM Data'!$A$2:$T$344,20,FALSE)</f>
        <v>0</v>
      </c>
      <c r="H198" s="1">
        <f t="shared" si="27"/>
        <v>0</v>
      </c>
      <c r="I198" s="1">
        <f t="shared" si="28"/>
        <v>0</v>
      </c>
      <c r="J198" s="1">
        <f t="shared" si="29"/>
        <v>0</v>
      </c>
      <c r="K198" s="6">
        <f t="shared" si="30"/>
        <v>0</v>
      </c>
      <c r="L198" s="1">
        <f t="shared" si="31"/>
        <v>0</v>
      </c>
      <c r="M198" s="1">
        <f t="shared" ref="M198:M261" si="35">IF(D198="E",L198,L198)</f>
        <v>0</v>
      </c>
      <c r="N198" s="5">
        <f t="shared" si="32"/>
        <v>0</v>
      </c>
      <c r="O198" s="5">
        <f t="shared" si="33"/>
        <v>0</v>
      </c>
      <c r="P198" s="5">
        <f t="shared" si="34"/>
        <v>0</v>
      </c>
    </row>
    <row r="199" spans="1:16" x14ac:dyDescent="0.25">
      <c r="A199" t="s">
        <v>493</v>
      </c>
      <c r="B199" t="s">
        <v>1954</v>
      </c>
      <c r="C199" t="s">
        <v>101</v>
      </c>
      <c r="D199" s="12" t="s">
        <v>1088</v>
      </c>
      <c r="E199" s="1">
        <f>VLOOKUP(A199,'ADM Data'!$A$2:$T$344,18,FALSE)</f>
        <v>0</v>
      </c>
      <c r="F199" s="1">
        <f>VLOOKUP(A199,'ADM Data'!$A$2:$T$344,19,FALSE)</f>
        <v>0</v>
      </c>
      <c r="G199" s="1">
        <f>VLOOKUP(A199,'ADM Data'!$A$2:$T$344,20,FALSE)</f>
        <v>0</v>
      </c>
      <c r="H199" s="1">
        <f t="shared" si="27"/>
        <v>0</v>
      </c>
      <c r="I199" s="1">
        <f t="shared" si="28"/>
        <v>0</v>
      </c>
      <c r="J199" s="1">
        <f t="shared" si="29"/>
        <v>0</v>
      </c>
      <c r="K199" s="6">
        <f t="shared" si="30"/>
        <v>0</v>
      </c>
      <c r="L199" s="1">
        <f t="shared" si="31"/>
        <v>0</v>
      </c>
      <c r="M199" s="1">
        <f t="shared" si="35"/>
        <v>0</v>
      </c>
      <c r="N199" s="5">
        <f t="shared" si="32"/>
        <v>0</v>
      </c>
      <c r="O199" s="5">
        <f t="shared" si="33"/>
        <v>0</v>
      </c>
      <c r="P199" s="5">
        <f t="shared" si="34"/>
        <v>0</v>
      </c>
    </row>
    <row r="200" spans="1:16" x14ac:dyDescent="0.25">
      <c r="A200" t="s">
        <v>495</v>
      </c>
      <c r="B200" t="s">
        <v>496</v>
      </c>
      <c r="C200" t="s">
        <v>93</v>
      </c>
      <c r="D200" s="12" t="s">
        <v>1088</v>
      </c>
      <c r="E200" s="1">
        <f>VLOOKUP(A200,'ADM Data'!$A$2:$T$344,18,FALSE)</f>
        <v>17.999998999999999</v>
      </c>
      <c r="F200" s="1">
        <f>VLOOKUP(A200,'ADM Data'!$A$2:$T$344,19,FALSE)</f>
        <v>115.543605</v>
      </c>
      <c r="G200" s="1">
        <f>VLOOKUP(A200,'ADM Data'!$A$2:$T$344,20,FALSE)</f>
        <v>3</v>
      </c>
      <c r="H200" s="1">
        <f t="shared" si="27"/>
        <v>136.54360399999999</v>
      </c>
      <c r="I200" s="1">
        <f t="shared" si="28"/>
        <v>31212.623657965258</v>
      </c>
      <c r="J200" s="1">
        <f t="shared" si="29"/>
        <v>150172.24260471869</v>
      </c>
      <c r="K200" s="6">
        <f t="shared" si="30"/>
        <v>2603.5245990000003</v>
      </c>
      <c r="L200" s="1">
        <f t="shared" si="31"/>
        <v>183988.39086168393</v>
      </c>
      <c r="M200" s="1">
        <f t="shared" si="35"/>
        <v>183988.39086168393</v>
      </c>
      <c r="N200" s="5">
        <f t="shared" si="32"/>
        <v>31212.623657965258</v>
      </c>
      <c r="O200" s="5">
        <f t="shared" si="33"/>
        <v>150172.24260471869</v>
      </c>
      <c r="P200" s="5">
        <f t="shared" si="34"/>
        <v>2603.5245990000003</v>
      </c>
    </row>
    <row r="201" spans="1:16" x14ac:dyDescent="0.25">
      <c r="A201" t="s">
        <v>497</v>
      </c>
      <c r="B201" t="s">
        <v>1955</v>
      </c>
      <c r="C201" t="s">
        <v>80</v>
      </c>
      <c r="D201" s="12" t="s">
        <v>1088</v>
      </c>
      <c r="E201" s="1">
        <f>VLOOKUP(A201,'ADM Data'!$A$2:$T$344,18,FALSE)</f>
        <v>0</v>
      </c>
      <c r="F201" s="1">
        <f>VLOOKUP(A201,'ADM Data'!$A$2:$T$344,19,FALSE)</f>
        <v>0</v>
      </c>
      <c r="G201" s="1">
        <f>VLOOKUP(A201,'ADM Data'!$A$2:$T$344,20,FALSE)</f>
        <v>0</v>
      </c>
      <c r="H201" s="1">
        <f t="shared" si="27"/>
        <v>0</v>
      </c>
      <c r="I201" s="1">
        <f t="shared" si="28"/>
        <v>0</v>
      </c>
      <c r="J201" s="1">
        <f t="shared" si="29"/>
        <v>0</v>
      </c>
      <c r="K201" s="6">
        <f t="shared" si="30"/>
        <v>0</v>
      </c>
      <c r="L201" s="1">
        <f t="shared" si="31"/>
        <v>0</v>
      </c>
      <c r="M201" s="1">
        <f t="shared" si="35"/>
        <v>0</v>
      </c>
      <c r="N201" s="5">
        <f t="shared" si="32"/>
        <v>0</v>
      </c>
      <c r="O201" s="5">
        <f t="shared" si="33"/>
        <v>0</v>
      </c>
      <c r="P201" s="5">
        <f t="shared" si="34"/>
        <v>0</v>
      </c>
    </row>
    <row r="202" spans="1:16" x14ac:dyDescent="0.25">
      <c r="A202" t="s">
        <v>499</v>
      </c>
      <c r="B202" t="s">
        <v>1956</v>
      </c>
      <c r="C202" t="s">
        <v>101</v>
      </c>
      <c r="D202" s="12" t="s">
        <v>1088</v>
      </c>
      <c r="E202" s="1">
        <f>VLOOKUP(A202,'ADM Data'!$A$2:$T$344,18,FALSE)</f>
        <v>0</v>
      </c>
      <c r="F202" s="1">
        <f>VLOOKUP(A202,'ADM Data'!$A$2:$T$344,19,FALSE)</f>
        <v>0</v>
      </c>
      <c r="G202" s="1">
        <f>VLOOKUP(A202,'ADM Data'!$A$2:$T$344,20,FALSE)</f>
        <v>0</v>
      </c>
      <c r="H202" s="1">
        <f t="shared" si="27"/>
        <v>0</v>
      </c>
      <c r="I202" s="1">
        <f t="shared" si="28"/>
        <v>0</v>
      </c>
      <c r="J202" s="1">
        <f t="shared" si="29"/>
        <v>0</v>
      </c>
      <c r="K202" s="6">
        <f t="shared" si="30"/>
        <v>0</v>
      </c>
      <c r="L202" s="1">
        <f t="shared" si="31"/>
        <v>0</v>
      </c>
      <c r="M202" s="1">
        <f t="shared" si="35"/>
        <v>0</v>
      </c>
      <c r="N202" s="5">
        <f t="shared" si="32"/>
        <v>0</v>
      </c>
      <c r="O202" s="5">
        <f t="shared" si="33"/>
        <v>0</v>
      </c>
      <c r="P202" s="5">
        <f t="shared" si="34"/>
        <v>0</v>
      </c>
    </row>
    <row r="203" spans="1:16" x14ac:dyDescent="0.25">
      <c r="A203" t="s">
        <v>501</v>
      </c>
      <c r="B203" t="s">
        <v>1957</v>
      </c>
      <c r="C203" t="s">
        <v>72</v>
      </c>
      <c r="D203" s="12" t="s">
        <v>1088</v>
      </c>
      <c r="E203" s="1">
        <f>VLOOKUP(A203,'ADM Data'!$A$2:$T$344,18,FALSE)</f>
        <v>0</v>
      </c>
      <c r="F203" s="1">
        <f>VLOOKUP(A203,'ADM Data'!$A$2:$T$344,19,FALSE)</f>
        <v>0</v>
      </c>
      <c r="G203" s="1">
        <f>VLOOKUP(A203,'ADM Data'!$A$2:$T$344,20,FALSE)</f>
        <v>0</v>
      </c>
      <c r="H203" s="1">
        <f t="shared" si="27"/>
        <v>0</v>
      </c>
      <c r="I203" s="1">
        <f t="shared" si="28"/>
        <v>0</v>
      </c>
      <c r="J203" s="1">
        <f t="shared" si="29"/>
        <v>0</v>
      </c>
      <c r="K203" s="6">
        <f t="shared" si="30"/>
        <v>0</v>
      </c>
      <c r="L203" s="1">
        <f t="shared" si="31"/>
        <v>0</v>
      </c>
      <c r="M203" s="1">
        <f t="shared" si="35"/>
        <v>0</v>
      </c>
      <c r="N203" s="5">
        <f t="shared" si="32"/>
        <v>0</v>
      </c>
      <c r="O203" s="5">
        <f t="shared" si="33"/>
        <v>0</v>
      </c>
      <c r="P203" s="5">
        <f t="shared" si="34"/>
        <v>0</v>
      </c>
    </row>
    <row r="204" spans="1:16" x14ac:dyDescent="0.25">
      <c r="A204" t="s">
        <v>503</v>
      </c>
      <c r="B204" t="s">
        <v>1958</v>
      </c>
      <c r="C204" t="s">
        <v>80</v>
      </c>
      <c r="D204" s="12" t="s">
        <v>1088</v>
      </c>
      <c r="E204" s="1">
        <f>VLOOKUP(A204,'ADM Data'!$A$2:$T$344,18,FALSE)</f>
        <v>2</v>
      </c>
      <c r="F204" s="1">
        <f>VLOOKUP(A204,'ADM Data'!$A$2:$T$344,19,FALSE)</f>
        <v>35</v>
      </c>
      <c r="G204" s="1">
        <f>VLOOKUP(A204,'ADM Data'!$A$2:$T$344,20,FALSE)</f>
        <v>10.964706</v>
      </c>
      <c r="H204" s="1">
        <f t="shared" si="27"/>
        <v>47.964706</v>
      </c>
      <c r="I204" s="1">
        <f t="shared" si="28"/>
        <v>3468.0694880000001</v>
      </c>
      <c r="J204" s="1">
        <f t="shared" si="29"/>
        <v>45489.566395000002</v>
      </c>
      <c r="K204" s="6">
        <f t="shared" si="30"/>
        <v>9515.6272639342988</v>
      </c>
      <c r="L204" s="1">
        <f t="shared" si="31"/>
        <v>58473.263146934303</v>
      </c>
      <c r="M204" s="1">
        <f t="shared" si="35"/>
        <v>58473.263146934303</v>
      </c>
      <c r="N204" s="5">
        <f t="shared" si="32"/>
        <v>3468.0694880000001</v>
      </c>
      <c r="O204" s="5">
        <f t="shared" si="33"/>
        <v>45489.566395000002</v>
      </c>
      <c r="P204" s="5">
        <f t="shared" si="34"/>
        <v>9515.6272639342988</v>
      </c>
    </row>
    <row r="205" spans="1:16" x14ac:dyDescent="0.25">
      <c r="A205" t="s">
        <v>506</v>
      </c>
      <c r="B205" t="s">
        <v>1959</v>
      </c>
      <c r="C205" t="s">
        <v>80</v>
      </c>
      <c r="D205" s="12" t="s">
        <v>1088</v>
      </c>
      <c r="E205" s="1">
        <f>VLOOKUP(A205,'ADM Data'!$A$2:$T$344,18,FALSE)</f>
        <v>16.356321999999999</v>
      </c>
      <c r="F205" s="1">
        <f>VLOOKUP(A205,'ADM Data'!$A$2:$T$344,19,FALSE)</f>
        <v>25</v>
      </c>
      <c r="G205" s="1">
        <f>VLOOKUP(A205,'ADM Data'!$A$2:$T$344,20,FALSE)</f>
        <v>17</v>
      </c>
      <c r="H205" s="1">
        <f t="shared" si="27"/>
        <v>58.356321999999999</v>
      </c>
      <c r="I205" s="1">
        <f t="shared" si="28"/>
        <v>28362.430632051568</v>
      </c>
      <c r="J205" s="1">
        <f t="shared" si="29"/>
        <v>32492.547425000004</v>
      </c>
      <c r="K205" s="6">
        <f t="shared" si="30"/>
        <v>14753.306061000001</v>
      </c>
      <c r="L205" s="1">
        <f t="shared" si="31"/>
        <v>75608.284118051568</v>
      </c>
      <c r="M205" s="1">
        <f t="shared" si="35"/>
        <v>75608.284118051568</v>
      </c>
      <c r="N205" s="5">
        <f t="shared" si="32"/>
        <v>28362.430632051568</v>
      </c>
      <c r="O205" s="5">
        <f t="shared" si="33"/>
        <v>32492.547425000004</v>
      </c>
      <c r="P205" s="5">
        <f t="shared" si="34"/>
        <v>14753.306061000001</v>
      </c>
    </row>
    <row r="206" spans="1:16" x14ac:dyDescent="0.25">
      <c r="A206" t="s">
        <v>508</v>
      </c>
      <c r="B206" t="s">
        <v>1960</v>
      </c>
      <c r="C206" t="s">
        <v>93</v>
      </c>
      <c r="D206" s="12" t="s">
        <v>1088</v>
      </c>
      <c r="E206" s="1">
        <f>VLOOKUP(A206,'ADM Data'!$A$2:$T$344,18,FALSE)</f>
        <v>0.90520400000000001</v>
      </c>
      <c r="F206" s="1">
        <f>VLOOKUP(A206,'ADM Data'!$A$2:$T$344,19,FALSE)</f>
        <v>0</v>
      </c>
      <c r="G206" s="1">
        <f>VLOOKUP(A206,'ADM Data'!$A$2:$T$344,20,FALSE)</f>
        <v>0.377778</v>
      </c>
      <c r="H206" s="1">
        <f t="shared" si="27"/>
        <v>1.2829820000000001</v>
      </c>
      <c r="I206" s="1">
        <f t="shared" si="28"/>
        <v>1569.655186407776</v>
      </c>
      <c r="J206" s="1">
        <f t="shared" si="29"/>
        <v>0</v>
      </c>
      <c r="K206" s="6">
        <f t="shared" si="30"/>
        <v>327.85143865367405</v>
      </c>
      <c r="L206" s="1">
        <f t="shared" si="31"/>
        <v>1897.50662506145</v>
      </c>
      <c r="M206" s="1">
        <f t="shared" si="35"/>
        <v>1897.50662506145</v>
      </c>
      <c r="N206" s="5">
        <f t="shared" si="32"/>
        <v>1569.655186407776</v>
      </c>
      <c r="O206" s="5">
        <f t="shared" si="33"/>
        <v>0</v>
      </c>
      <c r="P206" s="5">
        <f t="shared" si="34"/>
        <v>327.85143865367405</v>
      </c>
    </row>
    <row r="207" spans="1:16" x14ac:dyDescent="0.25">
      <c r="A207" t="s">
        <v>510</v>
      </c>
      <c r="B207" t="s">
        <v>511</v>
      </c>
      <c r="C207" t="s">
        <v>80</v>
      </c>
      <c r="D207" s="12" t="s">
        <v>1088</v>
      </c>
      <c r="E207" s="1">
        <f>VLOOKUP(A207,'ADM Data'!$A$2:$T$344,18,FALSE)</f>
        <v>0</v>
      </c>
      <c r="F207" s="1">
        <f>VLOOKUP(A207,'ADM Data'!$A$2:$T$344,19,FALSE)</f>
        <v>0</v>
      </c>
      <c r="G207" s="1">
        <f>VLOOKUP(A207,'ADM Data'!$A$2:$T$344,20,FALSE)</f>
        <v>0</v>
      </c>
      <c r="H207" s="1">
        <f t="shared" si="27"/>
        <v>0</v>
      </c>
      <c r="I207" s="1">
        <f t="shared" si="28"/>
        <v>0</v>
      </c>
      <c r="J207" s="1">
        <f t="shared" si="29"/>
        <v>0</v>
      </c>
      <c r="K207" s="6">
        <f t="shared" si="30"/>
        <v>0</v>
      </c>
      <c r="L207" s="1">
        <f t="shared" si="31"/>
        <v>0</v>
      </c>
      <c r="M207" s="1">
        <f t="shared" si="35"/>
        <v>0</v>
      </c>
      <c r="N207" s="5">
        <f t="shared" si="32"/>
        <v>0</v>
      </c>
      <c r="O207" s="5">
        <f t="shared" si="33"/>
        <v>0</v>
      </c>
      <c r="P207" s="5">
        <f t="shared" si="34"/>
        <v>0</v>
      </c>
    </row>
    <row r="208" spans="1:16" x14ac:dyDescent="0.25">
      <c r="A208" t="s">
        <v>512</v>
      </c>
      <c r="B208" t="s">
        <v>1961</v>
      </c>
      <c r="C208" t="s">
        <v>93</v>
      </c>
      <c r="D208" s="12" t="s">
        <v>1088</v>
      </c>
      <c r="E208" s="1">
        <f>VLOOKUP(A208,'ADM Data'!$A$2:$T$344,18,FALSE)</f>
        <v>0</v>
      </c>
      <c r="F208" s="1">
        <f>VLOOKUP(A208,'ADM Data'!$A$2:$T$344,19,FALSE)</f>
        <v>0</v>
      </c>
      <c r="G208" s="1">
        <f>VLOOKUP(A208,'ADM Data'!$A$2:$T$344,20,FALSE)</f>
        <v>1</v>
      </c>
      <c r="H208" s="1">
        <f t="shared" si="27"/>
        <v>1</v>
      </c>
      <c r="I208" s="1">
        <f t="shared" si="28"/>
        <v>0</v>
      </c>
      <c r="J208" s="1">
        <f t="shared" si="29"/>
        <v>0</v>
      </c>
      <c r="K208" s="6">
        <f t="shared" si="30"/>
        <v>867.84153300000014</v>
      </c>
      <c r="L208" s="1">
        <f t="shared" si="31"/>
        <v>867.84153300000014</v>
      </c>
      <c r="M208" s="1">
        <f t="shared" si="35"/>
        <v>867.84153300000014</v>
      </c>
      <c r="N208" s="5">
        <f t="shared" si="32"/>
        <v>0</v>
      </c>
      <c r="O208" s="5">
        <f t="shared" si="33"/>
        <v>0</v>
      </c>
      <c r="P208" s="5">
        <f t="shared" si="34"/>
        <v>867.84153300000014</v>
      </c>
    </row>
    <row r="209" spans="1:16" x14ac:dyDescent="0.25">
      <c r="A209" t="s">
        <v>514</v>
      </c>
      <c r="B209" t="s">
        <v>515</v>
      </c>
      <c r="C209" t="s">
        <v>93</v>
      </c>
      <c r="D209" s="12" t="s">
        <v>1088</v>
      </c>
      <c r="E209" s="1">
        <f>VLOOKUP(A209,'ADM Data'!$A$2:$T$344,18,FALSE)</f>
        <v>15.189655</v>
      </c>
      <c r="F209" s="1">
        <f>VLOOKUP(A209,'ADM Data'!$A$2:$T$344,19,FALSE)</f>
        <v>51.172414000000003</v>
      </c>
      <c r="G209" s="1">
        <f>VLOOKUP(A209,'ADM Data'!$A$2:$T$344,20,FALSE)</f>
        <v>0</v>
      </c>
      <c r="H209" s="1">
        <f t="shared" si="27"/>
        <v>66.362069000000005</v>
      </c>
      <c r="I209" s="1">
        <f t="shared" si="28"/>
        <v>26339.389519373322</v>
      </c>
      <c r="J209" s="1">
        <f t="shared" si="29"/>
        <v>66508.883549869381</v>
      </c>
      <c r="K209" s="6">
        <f t="shared" si="30"/>
        <v>0</v>
      </c>
      <c r="L209" s="1">
        <f t="shared" si="31"/>
        <v>92848.273069242699</v>
      </c>
      <c r="M209" s="1">
        <f t="shared" si="35"/>
        <v>92848.273069242699</v>
      </c>
      <c r="N209" s="5">
        <f t="shared" si="32"/>
        <v>26339.389519373322</v>
      </c>
      <c r="O209" s="5">
        <f t="shared" si="33"/>
        <v>66508.883549869381</v>
      </c>
      <c r="P209" s="5">
        <f t="shared" si="34"/>
        <v>0</v>
      </c>
    </row>
    <row r="210" spans="1:16" x14ac:dyDescent="0.25">
      <c r="A210" t="s">
        <v>516</v>
      </c>
      <c r="B210" t="s">
        <v>517</v>
      </c>
      <c r="C210" t="s">
        <v>80</v>
      </c>
      <c r="D210" s="12" t="s">
        <v>1088</v>
      </c>
      <c r="E210" s="1">
        <f>VLOOKUP(A210,'ADM Data'!$A$2:$T$344,18,FALSE)</f>
        <v>10.569153999999999</v>
      </c>
      <c r="F210" s="1">
        <f>VLOOKUP(A210,'ADM Data'!$A$2:$T$344,19,FALSE)</f>
        <v>28.029240000000001</v>
      </c>
      <c r="G210" s="1">
        <f>VLOOKUP(A210,'ADM Data'!$A$2:$T$344,20,FALSE)</f>
        <v>14</v>
      </c>
      <c r="H210" s="1">
        <f t="shared" si="27"/>
        <v>52.598393999999999</v>
      </c>
      <c r="I210" s="1">
        <f t="shared" si="28"/>
        <v>18327.280250686577</v>
      </c>
      <c r="J210" s="1">
        <f t="shared" si="29"/>
        <v>36429.656399468287</v>
      </c>
      <c r="K210" s="6">
        <f t="shared" si="30"/>
        <v>12149.781462000003</v>
      </c>
      <c r="L210" s="1">
        <f t="shared" si="31"/>
        <v>66906.718112154864</v>
      </c>
      <c r="M210" s="1">
        <f t="shared" si="35"/>
        <v>66906.718112154864</v>
      </c>
      <c r="N210" s="5">
        <f t="shared" si="32"/>
        <v>18327.280250686577</v>
      </c>
      <c r="O210" s="5">
        <f t="shared" si="33"/>
        <v>36429.656399468287</v>
      </c>
      <c r="P210" s="5">
        <f t="shared" si="34"/>
        <v>12149.781462000003</v>
      </c>
    </row>
    <row r="211" spans="1:16" x14ac:dyDescent="0.25">
      <c r="A211" t="s">
        <v>518</v>
      </c>
      <c r="B211" t="s">
        <v>1962</v>
      </c>
      <c r="C211" t="s">
        <v>80</v>
      </c>
      <c r="D211" s="12" t="s">
        <v>1088</v>
      </c>
      <c r="E211" s="1">
        <f>VLOOKUP(A211,'ADM Data'!$A$2:$T$344,18,FALSE)</f>
        <v>0</v>
      </c>
      <c r="F211" s="1">
        <f>VLOOKUP(A211,'ADM Data'!$A$2:$T$344,19,FALSE)</f>
        <v>0</v>
      </c>
      <c r="G211" s="1">
        <f>VLOOKUP(A211,'ADM Data'!$A$2:$T$344,20,FALSE)</f>
        <v>0</v>
      </c>
      <c r="H211" s="1">
        <f t="shared" si="27"/>
        <v>0</v>
      </c>
      <c r="I211" s="1">
        <f t="shared" si="28"/>
        <v>0</v>
      </c>
      <c r="J211" s="1">
        <f t="shared" si="29"/>
        <v>0</v>
      </c>
      <c r="K211" s="6">
        <f t="shared" si="30"/>
        <v>0</v>
      </c>
      <c r="L211" s="1">
        <f t="shared" si="31"/>
        <v>0</v>
      </c>
      <c r="M211" s="1">
        <f t="shared" si="35"/>
        <v>0</v>
      </c>
      <c r="N211" s="5">
        <f t="shared" si="32"/>
        <v>0</v>
      </c>
      <c r="O211" s="5">
        <f t="shared" si="33"/>
        <v>0</v>
      </c>
      <c r="P211" s="5">
        <f t="shared" si="34"/>
        <v>0</v>
      </c>
    </row>
    <row r="212" spans="1:16" x14ac:dyDescent="0.25">
      <c r="A212" t="s">
        <v>520</v>
      </c>
      <c r="B212" t="s">
        <v>521</v>
      </c>
      <c r="C212" t="s">
        <v>72</v>
      </c>
      <c r="D212" s="12" t="s">
        <v>1088</v>
      </c>
      <c r="E212" s="1">
        <f>VLOOKUP(A212,'ADM Data'!$A$2:$T$344,18,FALSE)</f>
        <v>0.92195099999999996</v>
      </c>
      <c r="F212" s="1">
        <f>VLOOKUP(A212,'ADM Data'!$A$2:$T$344,19,FALSE)</f>
        <v>5.6241089999999998</v>
      </c>
      <c r="G212" s="1">
        <f>VLOOKUP(A212,'ADM Data'!$A$2:$T$344,20,FALSE)</f>
        <v>0.126829</v>
      </c>
      <c r="H212" s="1">
        <f t="shared" si="27"/>
        <v>6.6728889999999996</v>
      </c>
      <c r="I212" s="1">
        <f t="shared" si="28"/>
        <v>1598.6950662655443</v>
      </c>
      <c r="J212" s="1">
        <f t="shared" si="29"/>
        <v>7309.6651362347739</v>
      </c>
      <c r="K212" s="6">
        <f t="shared" si="30"/>
        <v>110.06747378885701</v>
      </c>
      <c r="L212" s="1">
        <f t="shared" si="31"/>
        <v>9018.427676289175</v>
      </c>
      <c r="M212" s="1">
        <f t="shared" si="35"/>
        <v>9018.427676289175</v>
      </c>
      <c r="N212" s="5">
        <f t="shared" si="32"/>
        <v>1598.6950662655443</v>
      </c>
      <c r="O212" s="5">
        <f t="shared" si="33"/>
        <v>7309.6651362347739</v>
      </c>
      <c r="P212" s="5">
        <f t="shared" si="34"/>
        <v>110.06747378885701</v>
      </c>
    </row>
    <row r="213" spans="1:16" x14ac:dyDescent="0.25">
      <c r="A213" t="s">
        <v>522</v>
      </c>
      <c r="B213" t="s">
        <v>523</v>
      </c>
      <c r="C213" t="s">
        <v>75</v>
      </c>
      <c r="D213" s="12" t="s">
        <v>1088</v>
      </c>
      <c r="E213" s="1">
        <f>VLOOKUP(A213,'ADM Data'!$A$2:$T$344,18,FALSE)</f>
        <v>0</v>
      </c>
      <c r="F213" s="1">
        <f>VLOOKUP(A213,'ADM Data'!$A$2:$T$344,19,FALSE)</f>
        <v>0</v>
      </c>
      <c r="G213" s="1">
        <f>VLOOKUP(A213,'ADM Data'!$A$2:$T$344,20,FALSE)</f>
        <v>1.2048E-2</v>
      </c>
      <c r="H213" s="1">
        <f t="shared" si="27"/>
        <v>1.2048E-2</v>
      </c>
      <c r="I213" s="1">
        <f t="shared" si="28"/>
        <v>0</v>
      </c>
      <c r="J213" s="1">
        <f t="shared" si="29"/>
        <v>0</v>
      </c>
      <c r="K213" s="6">
        <f t="shared" si="30"/>
        <v>10.455754789584001</v>
      </c>
      <c r="L213" s="1">
        <f t="shared" si="31"/>
        <v>10.455754789584001</v>
      </c>
      <c r="M213" s="1">
        <f t="shared" si="35"/>
        <v>10.455754789584001</v>
      </c>
      <c r="N213" s="5">
        <f t="shared" si="32"/>
        <v>0</v>
      </c>
      <c r="O213" s="5">
        <f t="shared" si="33"/>
        <v>0</v>
      </c>
      <c r="P213" s="5">
        <f t="shared" si="34"/>
        <v>10.455754789584001</v>
      </c>
    </row>
    <row r="214" spans="1:16" x14ac:dyDescent="0.25">
      <c r="A214" t="s">
        <v>525</v>
      </c>
      <c r="B214" t="s">
        <v>1963</v>
      </c>
      <c r="C214" t="s">
        <v>93</v>
      </c>
      <c r="D214" s="12" t="s">
        <v>1088</v>
      </c>
      <c r="E214" s="1">
        <f>VLOOKUP(A214,'ADM Data'!$A$2:$T$344,18,FALSE)</f>
        <v>73.836775000000003</v>
      </c>
      <c r="F214" s="1">
        <f>VLOOKUP(A214,'ADM Data'!$A$2:$T$344,19,FALSE)</f>
        <v>100.58336300000001</v>
      </c>
      <c r="G214" s="1">
        <f>VLOOKUP(A214,'ADM Data'!$A$2:$T$344,20,FALSE)</f>
        <v>14.803921000000001</v>
      </c>
      <c r="H214" s="1">
        <f t="shared" si="27"/>
        <v>189.22405900000001</v>
      </c>
      <c r="I214" s="1">
        <f t="shared" si="28"/>
        <v>128035.53323491062</v>
      </c>
      <c r="J214" s="1">
        <f t="shared" si="29"/>
        <v>130728.38769773963</v>
      </c>
      <c r="K214" s="6">
        <f t="shared" si="30"/>
        <v>12847.457495050896</v>
      </c>
      <c r="L214" s="1">
        <f t="shared" si="31"/>
        <v>271611.37842770113</v>
      </c>
      <c r="M214" s="1">
        <f t="shared" si="35"/>
        <v>271611.37842770113</v>
      </c>
      <c r="N214" s="5">
        <f t="shared" si="32"/>
        <v>128035.53323491062</v>
      </c>
      <c r="O214" s="5">
        <f t="shared" si="33"/>
        <v>130728.38769773963</v>
      </c>
      <c r="P214" s="5">
        <f t="shared" si="34"/>
        <v>12847.457495050896</v>
      </c>
    </row>
    <row r="215" spans="1:16" x14ac:dyDescent="0.25">
      <c r="A215" t="s">
        <v>527</v>
      </c>
      <c r="B215" t="s">
        <v>528</v>
      </c>
      <c r="C215" t="s">
        <v>75</v>
      </c>
      <c r="D215" s="12" t="s">
        <v>1088</v>
      </c>
      <c r="E215" s="1">
        <f>VLOOKUP(A215,'ADM Data'!$A$2:$T$344,18,FALSE)</f>
        <v>0</v>
      </c>
      <c r="F215" s="1">
        <f>VLOOKUP(A215,'ADM Data'!$A$2:$T$344,19,FALSE)</f>
        <v>0</v>
      </c>
      <c r="G215" s="1">
        <f>VLOOKUP(A215,'ADM Data'!$A$2:$T$344,20,FALSE)</f>
        <v>0</v>
      </c>
      <c r="H215" s="1">
        <f t="shared" si="27"/>
        <v>0</v>
      </c>
      <c r="I215" s="1">
        <f t="shared" si="28"/>
        <v>0</v>
      </c>
      <c r="J215" s="1">
        <f t="shared" si="29"/>
        <v>0</v>
      </c>
      <c r="K215" s="6">
        <f t="shared" si="30"/>
        <v>0</v>
      </c>
      <c r="L215" s="1">
        <f t="shared" si="31"/>
        <v>0</v>
      </c>
      <c r="M215" s="1">
        <f t="shared" si="35"/>
        <v>0</v>
      </c>
      <c r="N215" s="5">
        <f t="shared" si="32"/>
        <v>0</v>
      </c>
      <c r="O215" s="5">
        <f t="shared" si="33"/>
        <v>0</v>
      </c>
      <c r="P215" s="5">
        <f t="shared" si="34"/>
        <v>0</v>
      </c>
    </row>
    <row r="216" spans="1:16" x14ac:dyDescent="0.25">
      <c r="A216" t="s">
        <v>529</v>
      </c>
      <c r="B216" t="s">
        <v>1964</v>
      </c>
      <c r="C216" t="s">
        <v>93</v>
      </c>
      <c r="D216" s="12" t="s">
        <v>1842</v>
      </c>
      <c r="E216" s="1">
        <f>VLOOKUP(A216,'ADM Data'!$A$2:$T$344,18,FALSE)</f>
        <v>0</v>
      </c>
      <c r="F216" s="1">
        <f>VLOOKUP(A216,'ADM Data'!$A$2:$T$344,19,FALSE)</f>
        <v>3.9651939999999999</v>
      </c>
      <c r="G216" s="1">
        <f>VLOOKUP(A216,'ADM Data'!$A$2:$T$344,20,FALSE)</f>
        <v>4.1474640000000003</v>
      </c>
      <c r="H216" s="1">
        <f t="shared" si="27"/>
        <v>8.1126579999999997</v>
      </c>
      <c r="I216" s="1">
        <f t="shared" si="28"/>
        <v>0</v>
      </c>
      <c r="J216" s="1">
        <f t="shared" si="29"/>
        <v>5153.570163773019</v>
      </c>
      <c r="K216" s="6">
        <f t="shared" si="30"/>
        <v>3599.3415158223129</v>
      </c>
      <c r="L216" s="1">
        <f t="shared" si="31"/>
        <v>8752.9116795953323</v>
      </c>
      <c r="M216" s="1">
        <f t="shared" si="35"/>
        <v>8752.9116795953323</v>
      </c>
      <c r="N216" s="5">
        <f t="shared" si="32"/>
        <v>0</v>
      </c>
      <c r="O216" s="5">
        <f t="shared" si="33"/>
        <v>5153.570163773019</v>
      </c>
      <c r="P216" s="5">
        <f t="shared" si="34"/>
        <v>3599.3415158223129</v>
      </c>
    </row>
    <row r="217" spans="1:16" x14ac:dyDescent="0.25">
      <c r="A217" t="s">
        <v>531</v>
      </c>
      <c r="B217" t="s">
        <v>532</v>
      </c>
      <c r="C217" t="s">
        <v>72</v>
      </c>
      <c r="D217" s="12" t="s">
        <v>1088</v>
      </c>
      <c r="E217" s="1">
        <f>VLOOKUP(A217,'ADM Data'!$A$2:$T$344,18,FALSE)</f>
        <v>2</v>
      </c>
      <c r="F217" s="1">
        <f>VLOOKUP(A217,'ADM Data'!$A$2:$T$344,19,FALSE)</f>
        <v>9.8934920000000002</v>
      </c>
      <c r="G217" s="1">
        <f>VLOOKUP(A217,'ADM Data'!$A$2:$T$344,20,FALSE)</f>
        <v>0</v>
      </c>
      <c r="H217" s="1">
        <f t="shared" si="27"/>
        <v>11.893492</v>
      </c>
      <c r="I217" s="1">
        <f t="shared" si="28"/>
        <v>3468.0694880000001</v>
      </c>
      <c r="J217" s="1">
        <f t="shared" si="29"/>
        <v>12858.590320354326</v>
      </c>
      <c r="K217" s="6">
        <f t="shared" si="30"/>
        <v>0</v>
      </c>
      <c r="L217" s="1">
        <f t="shared" si="31"/>
        <v>16326.659808354325</v>
      </c>
      <c r="M217" s="1">
        <f t="shared" si="35"/>
        <v>16326.659808354325</v>
      </c>
      <c r="N217" s="5">
        <f t="shared" si="32"/>
        <v>3468.0694880000001</v>
      </c>
      <c r="O217" s="5">
        <f t="shared" si="33"/>
        <v>12858.590320354326</v>
      </c>
      <c r="P217" s="5">
        <f t="shared" si="34"/>
        <v>0</v>
      </c>
    </row>
    <row r="218" spans="1:16" x14ac:dyDescent="0.25">
      <c r="A218" t="s">
        <v>533</v>
      </c>
      <c r="B218" t="s">
        <v>1965</v>
      </c>
      <c r="C218" t="s">
        <v>125</v>
      </c>
      <c r="D218" s="12" t="s">
        <v>1088</v>
      </c>
      <c r="E218" s="1">
        <f>VLOOKUP(A218,'ADM Data'!$A$2:$T$344,18,FALSE)</f>
        <v>16.779762000000002</v>
      </c>
      <c r="F218" s="1">
        <f>VLOOKUP(A218,'ADM Data'!$A$2:$T$344,19,FALSE)</f>
        <v>57.845238000000002</v>
      </c>
      <c r="G218" s="1">
        <f>VLOOKUP(A218,'ADM Data'!$A$2:$T$344,20,FALSE)</f>
        <v>3</v>
      </c>
      <c r="H218" s="1">
        <f t="shared" si="27"/>
        <v>77.625</v>
      </c>
      <c r="I218" s="1">
        <f t="shared" si="28"/>
        <v>29096.690304050935</v>
      </c>
      <c r="J218" s="1">
        <f t="shared" si="29"/>
        <v>75181.565561016498</v>
      </c>
      <c r="K218" s="6">
        <f t="shared" si="30"/>
        <v>2603.5245990000003</v>
      </c>
      <c r="L218" s="1">
        <f t="shared" si="31"/>
        <v>106881.78046406743</v>
      </c>
      <c r="M218" s="1">
        <f t="shared" si="35"/>
        <v>106881.78046406743</v>
      </c>
      <c r="N218" s="5">
        <f t="shared" si="32"/>
        <v>29096.690304050935</v>
      </c>
      <c r="O218" s="5">
        <f t="shared" si="33"/>
        <v>75181.565561016498</v>
      </c>
      <c r="P218" s="5">
        <f t="shared" si="34"/>
        <v>2603.5245990000003</v>
      </c>
    </row>
    <row r="219" spans="1:16" x14ac:dyDescent="0.25">
      <c r="A219" t="s">
        <v>535</v>
      </c>
      <c r="B219" t="s">
        <v>1966</v>
      </c>
      <c r="C219" t="s">
        <v>75</v>
      </c>
      <c r="D219" s="12" t="s">
        <v>1088</v>
      </c>
      <c r="E219" s="1">
        <f>VLOOKUP(A219,'ADM Data'!$A$2:$T$344,18,FALSE)</f>
        <v>0</v>
      </c>
      <c r="F219" s="1">
        <f>VLOOKUP(A219,'ADM Data'!$A$2:$T$344,19,FALSE)</f>
        <v>0</v>
      </c>
      <c r="G219" s="1">
        <f>VLOOKUP(A219,'ADM Data'!$A$2:$T$344,20,FALSE)</f>
        <v>0</v>
      </c>
      <c r="H219" s="1">
        <f t="shared" si="27"/>
        <v>0</v>
      </c>
      <c r="I219" s="1">
        <f t="shared" si="28"/>
        <v>0</v>
      </c>
      <c r="J219" s="1">
        <f t="shared" si="29"/>
        <v>0</v>
      </c>
      <c r="K219" s="6">
        <f t="shared" si="30"/>
        <v>0</v>
      </c>
      <c r="L219" s="1">
        <f t="shared" si="31"/>
        <v>0</v>
      </c>
      <c r="M219" s="1">
        <f t="shared" si="35"/>
        <v>0</v>
      </c>
      <c r="N219" s="5">
        <f t="shared" si="32"/>
        <v>0</v>
      </c>
      <c r="O219" s="5">
        <f t="shared" si="33"/>
        <v>0</v>
      </c>
      <c r="P219" s="5">
        <f t="shared" si="34"/>
        <v>0</v>
      </c>
    </row>
    <row r="220" spans="1:16" x14ac:dyDescent="0.25">
      <c r="A220" t="s">
        <v>537</v>
      </c>
      <c r="B220" t="s">
        <v>1967</v>
      </c>
      <c r="C220" t="s">
        <v>75</v>
      </c>
      <c r="D220" s="12" t="s">
        <v>1088</v>
      </c>
      <c r="E220" s="1">
        <f>VLOOKUP(A220,'ADM Data'!$A$2:$T$344,18,FALSE)</f>
        <v>0</v>
      </c>
      <c r="F220" s="1">
        <f>VLOOKUP(A220,'ADM Data'!$A$2:$T$344,19,FALSE)</f>
        <v>0</v>
      </c>
      <c r="G220" s="1">
        <f>VLOOKUP(A220,'ADM Data'!$A$2:$T$344,20,FALSE)</f>
        <v>0</v>
      </c>
      <c r="H220" s="1">
        <f t="shared" si="27"/>
        <v>0</v>
      </c>
      <c r="I220" s="1">
        <f t="shared" si="28"/>
        <v>0</v>
      </c>
      <c r="J220" s="1">
        <f t="shared" si="29"/>
        <v>0</v>
      </c>
      <c r="K220" s="6">
        <f t="shared" si="30"/>
        <v>0</v>
      </c>
      <c r="L220" s="1">
        <f t="shared" si="31"/>
        <v>0</v>
      </c>
      <c r="M220" s="1">
        <f t="shared" si="35"/>
        <v>0</v>
      </c>
      <c r="N220" s="5">
        <f t="shared" si="32"/>
        <v>0</v>
      </c>
      <c r="O220" s="5">
        <f t="shared" si="33"/>
        <v>0</v>
      </c>
      <c r="P220" s="5">
        <f t="shared" si="34"/>
        <v>0</v>
      </c>
    </row>
    <row r="221" spans="1:16" x14ac:dyDescent="0.25">
      <c r="A221" t="s">
        <v>539</v>
      </c>
      <c r="B221" t="s">
        <v>540</v>
      </c>
      <c r="C221" t="s">
        <v>75</v>
      </c>
      <c r="D221" s="12" t="s">
        <v>1088</v>
      </c>
      <c r="E221" s="1">
        <f>VLOOKUP(A221,'ADM Data'!$A$2:$T$344,18,FALSE)</f>
        <v>0</v>
      </c>
      <c r="F221" s="1">
        <f>VLOOKUP(A221,'ADM Data'!$A$2:$T$344,19,FALSE)</f>
        <v>0</v>
      </c>
      <c r="G221" s="1">
        <f>VLOOKUP(A221,'ADM Data'!$A$2:$T$344,20,FALSE)</f>
        <v>0</v>
      </c>
      <c r="H221" s="1">
        <f t="shared" si="27"/>
        <v>0</v>
      </c>
      <c r="I221" s="1">
        <f t="shared" si="28"/>
        <v>0</v>
      </c>
      <c r="J221" s="1">
        <f t="shared" si="29"/>
        <v>0</v>
      </c>
      <c r="K221" s="6">
        <f t="shared" si="30"/>
        <v>0</v>
      </c>
      <c r="L221" s="1">
        <f t="shared" si="31"/>
        <v>0</v>
      </c>
      <c r="M221" s="1">
        <f t="shared" si="35"/>
        <v>0</v>
      </c>
      <c r="N221" s="5">
        <f t="shared" si="32"/>
        <v>0</v>
      </c>
      <c r="O221" s="5">
        <f t="shared" si="33"/>
        <v>0</v>
      </c>
      <c r="P221" s="5">
        <f t="shared" si="34"/>
        <v>0</v>
      </c>
    </row>
    <row r="222" spans="1:16" x14ac:dyDescent="0.25">
      <c r="A222" t="s">
        <v>541</v>
      </c>
      <c r="B222" t="s">
        <v>542</v>
      </c>
      <c r="C222" t="s">
        <v>230</v>
      </c>
      <c r="D222" s="12" t="s">
        <v>1088</v>
      </c>
      <c r="E222" s="1">
        <f>VLOOKUP(A222,'ADM Data'!$A$2:$T$344,18,FALSE)</f>
        <v>0</v>
      </c>
      <c r="F222" s="1">
        <f>VLOOKUP(A222,'ADM Data'!$A$2:$T$344,19,FALSE)</f>
        <v>0</v>
      </c>
      <c r="G222" s="1">
        <f>VLOOKUP(A222,'ADM Data'!$A$2:$T$344,20,FALSE)</f>
        <v>0</v>
      </c>
      <c r="H222" s="1">
        <f t="shared" si="27"/>
        <v>0</v>
      </c>
      <c r="I222" s="1">
        <f t="shared" si="28"/>
        <v>0</v>
      </c>
      <c r="J222" s="1">
        <f t="shared" si="29"/>
        <v>0</v>
      </c>
      <c r="K222" s="6">
        <f t="shared" si="30"/>
        <v>0</v>
      </c>
      <c r="L222" s="1">
        <f t="shared" si="31"/>
        <v>0</v>
      </c>
      <c r="M222" s="1">
        <f t="shared" si="35"/>
        <v>0</v>
      </c>
      <c r="N222" s="5">
        <f t="shared" si="32"/>
        <v>0</v>
      </c>
      <c r="O222" s="5">
        <f t="shared" si="33"/>
        <v>0</v>
      </c>
      <c r="P222" s="5">
        <f t="shared" si="34"/>
        <v>0</v>
      </c>
    </row>
    <row r="223" spans="1:16" x14ac:dyDescent="0.25">
      <c r="A223" t="s">
        <v>543</v>
      </c>
      <c r="B223" t="s">
        <v>1968</v>
      </c>
      <c r="C223" t="s">
        <v>68</v>
      </c>
      <c r="D223" s="12" t="s">
        <v>1088</v>
      </c>
      <c r="E223" s="1">
        <f>VLOOKUP(A223,'ADM Data'!$A$2:$T$344,18,FALSE)</f>
        <v>3.689759</v>
      </c>
      <c r="F223" s="1">
        <f>VLOOKUP(A223,'ADM Data'!$A$2:$T$344,19,FALSE)</f>
        <v>0.24096400000000001</v>
      </c>
      <c r="G223" s="1">
        <f>VLOOKUP(A223,'ADM Data'!$A$2:$T$344,20,FALSE)</f>
        <v>0</v>
      </c>
      <c r="H223" s="1">
        <f t="shared" si="27"/>
        <v>3.930723</v>
      </c>
      <c r="I223" s="1">
        <f t="shared" si="28"/>
        <v>6398.1703029866967</v>
      </c>
      <c r="J223" s="1">
        <f t="shared" si="29"/>
        <v>313.18136790870807</v>
      </c>
      <c r="K223" s="6">
        <f t="shared" si="30"/>
        <v>0</v>
      </c>
      <c r="L223" s="1">
        <f t="shared" si="31"/>
        <v>6711.3516708954048</v>
      </c>
      <c r="M223" s="1">
        <f t="shared" si="35"/>
        <v>6711.3516708954048</v>
      </c>
      <c r="N223" s="5">
        <f t="shared" si="32"/>
        <v>6398.1703029866967</v>
      </c>
      <c r="O223" s="5">
        <f t="shared" si="33"/>
        <v>313.18136790870807</v>
      </c>
      <c r="P223" s="5">
        <f t="shared" si="34"/>
        <v>0</v>
      </c>
    </row>
    <row r="224" spans="1:16" x14ac:dyDescent="0.25">
      <c r="A224" t="s">
        <v>545</v>
      </c>
      <c r="B224" t="s">
        <v>1969</v>
      </c>
      <c r="C224" t="s">
        <v>80</v>
      </c>
      <c r="D224" s="12" t="s">
        <v>1088</v>
      </c>
      <c r="E224" s="1">
        <f>VLOOKUP(A224,'ADM Data'!$A$2:$T$344,18,FALSE)</f>
        <v>6.9590639999999997</v>
      </c>
      <c r="F224" s="1">
        <f>VLOOKUP(A224,'ADM Data'!$A$2:$T$344,19,FALSE)</f>
        <v>6</v>
      </c>
      <c r="G224" s="1">
        <f>VLOOKUP(A224,'ADM Data'!$A$2:$T$344,20,FALSE)</f>
        <v>1</v>
      </c>
      <c r="H224" s="1">
        <f t="shared" si="27"/>
        <v>13.959064</v>
      </c>
      <c r="I224" s="1">
        <f t="shared" si="28"/>
        <v>12067.258761719617</v>
      </c>
      <c r="J224" s="1">
        <f t="shared" si="29"/>
        <v>7798.2113820000013</v>
      </c>
      <c r="K224" s="6">
        <f t="shared" si="30"/>
        <v>867.84153300000014</v>
      </c>
      <c r="L224" s="1">
        <f t="shared" si="31"/>
        <v>20733.311676719619</v>
      </c>
      <c r="M224" s="1">
        <f t="shared" si="35"/>
        <v>20733.311676719619</v>
      </c>
      <c r="N224" s="5">
        <f t="shared" si="32"/>
        <v>12067.258761719617</v>
      </c>
      <c r="O224" s="5">
        <f t="shared" si="33"/>
        <v>7798.2113820000013</v>
      </c>
      <c r="P224" s="5">
        <f t="shared" si="34"/>
        <v>867.84153300000014</v>
      </c>
    </row>
    <row r="225" spans="1:16" x14ac:dyDescent="0.25">
      <c r="A225" t="s">
        <v>547</v>
      </c>
      <c r="B225" t="s">
        <v>1970</v>
      </c>
      <c r="C225" t="s">
        <v>68</v>
      </c>
      <c r="D225" s="12" t="s">
        <v>1088</v>
      </c>
      <c r="E225" s="1">
        <f>VLOOKUP(A225,'ADM Data'!$A$2:$T$344,18,FALSE)</f>
        <v>0</v>
      </c>
      <c r="F225" s="1">
        <f>VLOOKUP(A225,'ADM Data'!$A$2:$T$344,19,FALSE)</f>
        <v>0</v>
      </c>
      <c r="G225" s="1">
        <f>VLOOKUP(A225,'ADM Data'!$A$2:$T$344,20,FALSE)</f>
        <v>0</v>
      </c>
      <c r="H225" s="1">
        <f t="shared" si="27"/>
        <v>0</v>
      </c>
      <c r="I225" s="1">
        <f t="shared" si="28"/>
        <v>0</v>
      </c>
      <c r="J225" s="1">
        <f t="shared" si="29"/>
        <v>0</v>
      </c>
      <c r="K225" s="6">
        <f t="shared" si="30"/>
        <v>0</v>
      </c>
      <c r="L225" s="1">
        <f t="shared" si="31"/>
        <v>0</v>
      </c>
      <c r="M225" s="1">
        <f t="shared" si="35"/>
        <v>0</v>
      </c>
      <c r="N225" s="5">
        <f t="shared" si="32"/>
        <v>0</v>
      </c>
      <c r="O225" s="5">
        <f t="shared" si="33"/>
        <v>0</v>
      </c>
      <c r="P225" s="5">
        <f t="shared" si="34"/>
        <v>0</v>
      </c>
    </row>
    <row r="226" spans="1:16" x14ac:dyDescent="0.25">
      <c r="A226" t="s">
        <v>549</v>
      </c>
      <c r="B226" t="s">
        <v>1971</v>
      </c>
      <c r="C226" t="s">
        <v>93</v>
      </c>
      <c r="D226" s="12" t="s">
        <v>1088</v>
      </c>
      <c r="E226" s="1">
        <f>VLOOKUP(A226,'ADM Data'!$A$2:$T$344,18,FALSE)</f>
        <v>0</v>
      </c>
      <c r="F226" s="1">
        <f>VLOOKUP(A226,'ADM Data'!$A$2:$T$344,19,FALSE)</f>
        <v>0</v>
      </c>
      <c r="G226" s="1">
        <f>VLOOKUP(A226,'ADM Data'!$A$2:$T$344,20,FALSE)</f>
        <v>0</v>
      </c>
      <c r="H226" s="1">
        <f t="shared" si="27"/>
        <v>0</v>
      </c>
      <c r="I226" s="1">
        <f t="shared" si="28"/>
        <v>0</v>
      </c>
      <c r="J226" s="1">
        <f t="shared" si="29"/>
        <v>0</v>
      </c>
      <c r="K226" s="6">
        <f t="shared" si="30"/>
        <v>0</v>
      </c>
      <c r="L226" s="1">
        <f t="shared" si="31"/>
        <v>0</v>
      </c>
      <c r="M226" s="1">
        <f t="shared" si="35"/>
        <v>0</v>
      </c>
      <c r="N226" s="5">
        <f t="shared" si="32"/>
        <v>0</v>
      </c>
      <c r="O226" s="5">
        <f t="shared" si="33"/>
        <v>0</v>
      </c>
      <c r="P226" s="5">
        <f t="shared" si="34"/>
        <v>0</v>
      </c>
    </row>
    <row r="227" spans="1:16" x14ac:dyDescent="0.25">
      <c r="A227" t="s">
        <v>551</v>
      </c>
      <c r="B227" t="s">
        <v>1972</v>
      </c>
      <c r="C227" t="s">
        <v>93</v>
      </c>
      <c r="D227" s="12" t="s">
        <v>1088</v>
      </c>
      <c r="E227" s="1">
        <f>VLOOKUP(A227,'ADM Data'!$A$2:$T$344,18,FALSE)</f>
        <v>0</v>
      </c>
      <c r="F227" s="1">
        <f>VLOOKUP(A227,'ADM Data'!$A$2:$T$344,19,FALSE)</f>
        <v>4</v>
      </c>
      <c r="G227" s="1">
        <f>VLOOKUP(A227,'ADM Data'!$A$2:$T$344,20,FALSE)</f>
        <v>0</v>
      </c>
      <c r="H227" s="1">
        <f t="shared" si="27"/>
        <v>4</v>
      </c>
      <c r="I227" s="1">
        <f t="shared" si="28"/>
        <v>0</v>
      </c>
      <c r="J227" s="1">
        <f t="shared" si="29"/>
        <v>5198.8075880000006</v>
      </c>
      <c r="K227" s="6">
        <f t="shared" si="30"/>
        <v>0</v>
      </c>
      <c r="L227" s="1">
        <f t="shared" si="31"/>
        <v>5198.8075880000006</v>
      </c>
      <c r="M227" s="1">
        <f t="shared" si="35"/>
        <v>5198.8075880000006</v>
      </c>
      <c r="N227" s="5">
        <f t="shared" si="32"/>
        <v>0</v>
      </c>
      <c r="O227" s="5">
        <f t="shared" si="33"/>
        <v>5198.8075880000006</v>
      </c>
      <c r="P227" s="5">
        <f t="shared" si="34"/>
        <v>0</v>
      </c>
    </row>
    <row r="228" spans="1:16" x14ac:dyDescent="0.25">
      <c r="A228" t="s">
        <v>553</v>
      </c>
      <c r="B228" t="s">
        <v>554</v>
      </c>
      <c r="C228" t="s">
        <v>555</v>
      </c>
      <c r="D228" s="12" t="s">
        <v>1088</v>
      </c>
      <c r="E228" s="1">
        <f>VLOOKUP(A228,'ADM Data'!$A$2:$T$344,18,FALSE)</f>
        <v>0</v>
      </c>
      <c r="F228" s="1">
        <f>VLOOKUP(A228,'ADM Data'!$A$2:$T$344,19,FALSE)</f>
        <v>0</v>
      </c>
      <c r="G228" s="1">
        <f>VLOOKUP(A228,'ADM Data'!$A$2:$T$344,20,FALSE)</f>
        <v>0</v>
      </c>
      <c r="H228" s="1">
        <f t="shared" si="27"/>
        <v>0</v>
      </c>
      <c r="I228" s="1">
        <f t="shared" si="28"/>
        <v>0</v>
      </c>
      <c r="J228" s="1">
        <f t="shared" si="29"/>
        <v>0</v>
      </c>
      <c r="K228" s="6">
        <f t="shared" si="30"/>
        <v>0</v>
      </c>
      <c r="L228" s="1">
        <f t="shared" si="31"/>
        <v>0</v>
      </c>
      <c r="M228" s="1">
        <f t="shared" si="35"/>
        <v>0</v>
      </c>
      <c r="N228" s="5">
        <f t="shared" si="32"/>
        <v>0</v>
      </c>
      <c r="O228" s="5">
        <f t="shared" si="33"/>
        <v>0</v>
      </c>
      <c r="P228" s="5">
        <f t="shared" si="34"/>
        <v>0</v>
      </c>
    </row>
    <row r="229" spans="1:16" x14ac:dyDescent="0.25">
      <c r="A229" t="s">
        <v>556</v>
      </c>
      <c r="B229" t="s">
        <v>557</v>
      </c>
      <c r="C229" t="s">
        <v>75</v>
      </c>
      <c r="D229" s="12" t="s">
        <v>1088</v>
      </c>
      <c r="E229" s="1">
        <f>VLOOKUP(A229,'ADM Data'!$A$2:$T$344,18,FALSE)</f>
        <v>0</v>
      </c>
      <c r="F229" s="1">
        <f>VLOOKUP(A229,'ADM Data'!$A$2:$T$344,19,FALSE)</f>
        <v>0</v>
      </c>
      <c r="G229" s="1">
        <f>VLOOKUP(A229,'ADM Data'!$A$2:$T$344,20,FALSE)</f>
        <v>0</v>
      </c>
      <c r="H229" s="1">
        <f t="shared" si="27"/>
        <v>0</v>
      </c>
      <c r="I229" s="1">
        <f t="shared" si="28"/>
        <v>0</v>
      </c>
      <c r="J229" s="1">
        <f t="shared" si="29"/>
        <v>0</v>
      </c>
      <c r="K229" s="6">
        <f t="shared" si="30"/>
        <v>0</v>
      </c>
      <c r="L229" s="1">
        <f t="shared" si="31"/>
        <v>0</v>
      </c>
      <c r="M229" s="1">
        <f t="shared" si="35"/>
        <v>0</v>
      </c>
      <c r="N229" s="5">
        <f t="shared" si="32"/>
        <v>0</v>
      </c>
      <c r="O229" s="5">
        <f t="shared" si="33"/>
        <v>0</v>
      </c>
      <c r="P229" s="5">
        <f t="shared" si="34"/>
        <v>0</v>
      </c>
    </row>
    <row r="230" spans="1:16" x14ac:dyDescent="0.25">
      <c r="A230" t="s">
        <v>558</v>
      </c>
      <c r="B230" t="s">
        <v>559</v>
      </c>
      <c r="C230" t="s">
        <v>68</v>
      </c>
      <c r="D230" s="12" t="s">
        <v>1842</v>
      </c>
      <c r="E230" s="1">
        <f>VLOOKUP(A230,'ADM Data'!$A$2:$T$344,18,FALSE)</f>
        <v>0</v>
      </c>
      <c r="F230" s="1">
        <f>VLOOKUP(A230,'ADM Data'!$A$2:$T$344,19,FALSE)</f>
        <v>8.9423379999999995</v>
      </c>
      <c r="G230" s="1">
        <f>VLOOKUP(A230,'ADM Data'!$A$2:$T$344,20,FALSE)</f>
        <v>0.48913000000000001</v>
      </c>
      <c r="H230" s="1">
        <f t="shared" si="27"/>
        <v>9.4314679999999989</v>
      </c>
      <c r="I230" s="1">
        <f t="shared" si="28"/>
        <v>0</v>
      </c>
      <c r="J230" s="1">
        <f t="shared" si="29"/>
        <v>11622.373662215186</v>
      </c>
      <c r="K230" s="6">
        <f t="shared" si="30"/>
        <v>424.48732903629008</v>
      </c>
      <c r="L230" s="1">
        <f t="shared" si="31"/>
        <v>12046.860991251477</v>
      </c>
      <c r="M230" s="1">
        <f t="shared" si="35"/>
        <v>12046.860991251477</v>
      </c>
      <c r="N230" s="5">
        <f t="shared" si="32"/>
        <v>0</v>
      </c>
      <c r="O230" s="5">
        <f t="shared" si="33"/>
        <v>11622.373662215186</v>
      </c>
      <c r="P230" s="5">
        <f t="shared" si="34"/>
        <v>424.48732903629008</v>
      </c>
    </row>
    <row r="231" spans="1:16" x14ac:dyDescent="0.25">
      <c r="A231" t="s">
        <v>560</v>
      </c>
      <c r="B231" t="s">
        <v>561</v>
      </c>
      <c r="C231" t="s">
        <v>230</v>
      </c>
      <c r="D231" s="12" t="s">
        <v>1088</v>
      </c>
      <c r="E231" s="1">
        <f>VLOOKUP(A231,'ADM Data'!$A$2:$T$344,18,FALSE)</f>
        <v>0</v>
      </c>
      <c r="F231" s="1">
        <f>VLOOKUP(A231,'ADM Data'!$A$2:$T$344,19,FALSE)</f>
        <v>1.097431</v>
      </c>
      <c r="G231" s="1">
        <f>VLOOKUP(A231,'ADM Data'!$A$2:$T$344,20,FALSE)</f>
        <v>0</v>
      </c>
      <c r="H231" s="1">
        <f t="shared" si="27"/>
        <v>1.097431</v>
      </c>
      <c r="I231" s="1">
        <f t="shared" si="28"/>
        <v>0</v>
      </c>
      <c r="J231" s="1">
        <f t="shared" si="29"/>
        <v>1426.3331525266071</v>
      </c>
      <c r="K231" s="6">
        <f t="shared" si="30"/>
        <v>0</v>
      </c>
      <c r="L231" s="1">
        <f t="shared" si="31"/>
        <v>1426.3331525266071</v>
      </c>
      <c r="M231" s="1">
        <f t="shared" si="35"/>
        <v>1426.3331525266071</v>
      </c>
      <c r="N231" s="5">
        <f t="shared" si="32"/>
        <v>0</v>
      </c>
      <c r="O231" s="5">
        <f t="shared" si="33"/>
        <v>1426.3331525266071</v>
      </c>
      <c r="P231" s="5">
        <f t="shared" si="34"/>
        <v>0</v>
      </c>
    </row>
    <row r="232" spans="1:16" x14ac:dyDescent="0.25">
      <c r="A232" t="s">
        <v>562</v>
      </c>
      <c r="B232" t="s">
        <v>563</v>
      </c>
      <c r="C232" t="s">
        <v>84</v>
      </c>
      <c r="D232" s="12" t="s">
        <v>1842</v>
      </c>
      <c r="E232" s="1">
        <f>VLOOKUP(A232,'ADM Data'!$A$2:$T$344,18,FALSE)</f>
        <v>0</v>
      </c>
      <c r="F232" s="1">
        <f>VLOOKUP(A232,'ADM Data'!$A$2:$T$344,19,FALSE)</f>
        <v>0.19361400000000001</v>
      </c>
      <c r="G232" s="1">
        <f>VLOOKUP(A232,'ADM Data'!$A$2:$T$344,20,FALSE)</f>
        <v>1</v>
      </c>
      <c r="H232" s="1">
        <f t="shared" si="27"/>
        <v>1.193614</v>
      </c>
      <c r="I232" s="1">
        <f t="shared" si="28"/>
        <v>0</v>
      </c>
      <c r="J232" s="1">
        <f t="shared" si="29"/>
        <v>251.64048308575804</v>
      </c>
      <c r="K232" s="6">
        <f t="shared" si="30"/>
        <v>867.84153300000014</v>
      </c>
      <c r="L232" s="1">
        <f t="shared" si="31"/>
        <v>1119.4820160857582</v>
      </c>
      <c r="M232" s="1">
        <f t="shared" si="35"/>
        <v>1119.4820160857582</v>
      </c>
      <c r="N232" s="5">
        <f t="shared" si="32"/>
        <v>0</v>
      </c>
      <c r="O232" s="5">
        <f t="shared" si="33"/>
        <v>251.64048308575804</v>
      </c>
      <c r="P232" s="5">
        <f t="shared" si="34"/>
        <v>867.84153300000014</v>
      </c>
    </row>
    <row r="233" spans="1:16" x14ac:dyDescent="0.25">
      <c r="A233" t="s">
        <v>564</v>
      </c>
      <c r="B233" t="s">
        <v>565</v>
      </c>
      <c r="C233" t="s">
        <v>80</v>
      </c>
      <c r="D233" s="12" t="s">
        <v>1088</v>
      </c>
      <c r="E233" s="1">
        <f>VLOOKUP(A233,'ADM Data'!$A$2:$T$344,18,FALSE)</f>
        <v>0</v>
      </c>
      <c r="F233" s="1">
        <f>VLOOKUP(A233,'ADM Data'!$A$2:$T$344,19,FALSE)</f>
        <v>0</v>
      </c>
      <c r="G233" s="1">
        <f>VLOOKUP(A233,'ADM Data'!$A$2:$T$344,20,FALSE)</f>
        <v>0</v>
      </c>
      <c r="H233" s="1">
        <f t="shared" si="27"/>
        <v>0</v>
      </c>
      <c r="I233" s="1">
        <f t="shared" si="28"/>
        <v>0</v>
      </c>
      <c r="J233" s="1">
        <f t="shared" si="29"/>
        <v>0</v>
      </c>
      <c r="K233" s="6">
        <f t="shared" si="30"/>
        <v>0</v>
      </c>
      <c r="L233" s="1">
        <f t="shared" si="31"/>
        <v>0</v>
      </c>
      <c r="M233" s="1">
        <f t="shared" si="35"/>
        <v>0</v>
      </c>
      <c r="N233" s="5">
        <f t="shared" si="32"/>
        <v>0</v>
      </c>
      <c r="O233" s="5">
        <f t="shared" si="33"/>
        <v>0</v>
      </c>
      <c r="P233" s="5">
        <f t="shared" si="34"/>
        <v>0</v>
      </c>
    </row>
    <row r="234" spans="1:16" x14ac:dyDescent="0.25">
      <c r="A234" t="s">
        <v>566</v>
      </c>
      <c r="B234" t="s">
        <v>1973</v>
      </c>
      <c r="C234" t="s">
        <v>93</v>
      </c>
      <c r="D234" s="12" t="s">
        <v>1088</v>
      </c>
      <c r="E234" s="1">
        <f>VLOOKUP(A234,'ADM Data'!$A$2:$T$344,18,FALSE)</f>
        <v>0</v>
      </c>
      <c r="F234" s="1">
        <f>VLOOKUP(A234,'ADM Data'!$A$2:$T$344,19,FALSE)</f>
        <v>0</v>
      </c>
      <c r="G234" s="1">
        <f>VLOOKUP(A234,'ADM Data'!$A$2:$T$344,20,FALSE)</f>
        <v>0</v>
      </c>
      <c r="H234" s="1">
        <f t="shared" si="27"/>
        <v>0</v>
      </c>
      <c r="I234" s="1">
        <f t="shared" si="28"/>
        <v>0</v>
      </c>
      <c r="J234" s="1">
        <f t="shared" si="29"/>
        <v>0</v>
      </c>
      <c r="K234" s="6">
        <f t="shared" si="30"/>
        <v>0</v>
      </c>
      <c r="L234" s="1">
        <f t="shared" si="31"/>
        <v>0</v>
      </c>
      <c r="M234" s="1">
        <f t="shared" si="35"/>
        <v>0</v>
      </c>
      <c r="N234" s="5">
        <f t="shared" si="32"/>
        <v>0</v>
      </c>
      <c r="O234" s="5">
        <f t="shared" si="33"/>
        <v>0</v>
      </c>
      <c r="P234" s="5">
        <f t="shared" si="34"/>
        <v>0</v>
      </c>
    </row>
    <row r="235" spans="1:16" x14ac:dyDescent="0.25">
      <c r="A235" t="s">
        <v>568</v>
      </c>
      <c r="B235" t="s">
        <v>1974</v>
      </c>
      <c r="C235" t="s">
        <v>93</v>
      </c>
      <c r="D235" s="12" t="s">
        <v>1088</v>
      </c>
      <c r="E235" s="1">
        <f>VLOOKUP(A235,'ADM Data'!$A$2:$T$344,18,FALSE)</f>
        <v>0</v>
      </c>
      <c r="F235" s="1">
        <f>VLOOKUP(A235,'ADM Data'!$A$2:$T$344,19,FALSE)</f>
        <v>0.50292400000000004</v>
      </c>
      <c r="G235" s="1">
        <f>VLOOKUP(A235,'ADM Data'!$A$2:$T$344,20,FALSE)</f>
        <v>0.77777799999999997</v>
      </c>
      <c r="H235" s="1">
        <f t="shared" si="27"/>
        <v>1.280702</v>
      </c>
      <c r="I235" s="1">
        <f t="shared" si="28"/>
        <v>0</v>
      </c>
      <c r="J235" s="1">
        <f t="shared" si="29"/>
        <v>653.65127684682818</v>
      </c>
      <c r="K235" s="6">
        <f t="shared" si="30"/>
        <v>674.98805185367405</v>
      </c>
      <c r="L235" s="1">
        <f t="shared" si="31"/>
        <v>1328.6393287005021</v>
      </c>
      <c r="M235" s="1">
        <f t="shared" si="35"/>
        <v>1328.6393287005021</v>
      </c>
      <c r="N235" s="5">
        <f t="shared" si="32"/>
        <v>0</v>
      </c>
      <c r="O235" s="5">
        <f t="shared" si="33"/>
        <v>653.65127684682818</v>
      </c>
      <c r="P235" s="5">
        <f t="shared" si="34"/>
        <v>674.98805185367405</v>
      </c>
    </row>
    <row r="236" spans="1:16" x14ac:dyDescent="0.25">
      <c r="A236" t="s">
        <v>570</v>
      </c>
      <c r="B236" t="s">
        <v>571</v>
      </c>
      <c r="C236" t="s">
        <v>93</v>
      </c>
      <c r="D236" s="12" t="s">
        <v>1088</v>
      </c>
      <c r="E236" s="1">
        <f>VLOOKUP(A236,'ADM Data'!$A$2:$T$344,18,FALSE)</f>
        <v>0.37073200000000001</v>
      </c>
      <c r="F236" s="1">
        <f>VLOOKUP(A236,'ADM Data'!$A$2:$T$344,19,FALSE)</f>
        <v>62.465702999999998</v>
      </c>
      <c r="G236" s="1">
        <f>VLOOKUP(A236,'ADM Data'!$A$2:$T$344,20,FALSE)</f>
        <v>0.75122</v>
      </c>
      <c r="H236" s="1">
        <f t="shared" si="27"/>
        <v>63.587654999999998</v>
      </c>
      <c r="I236" s="1">
        <f t="shared" si="28"/>
        <v>642.86216871260808</v>
      </c>
      <c r="J236" s="1">
        <f t="shared" si="29"/>
        <v>81186.792686538596</v>
      </c>
      <c r="K236" s="6">
        <f t="shared" si="30"/>
        <v>651.93991642026003</v>
      </c>
      <c r="L236" s="1">
        <f t="shared" si="31"/>
        <v>82481.594771671473</v>
      </c>
      <c r="M236" s="1">
        <f t="shared" si="35"/>
        <v>82481.594771671473</v>
      </c>
      <c r="N236" s="5">
        <f t="shared" si="32"/>
        <v>642.86216871260808</v>
      </c>
      <c r="O236" s="5">
        <f t="shared" si="33"/>
        <v>81186.792686538596</v>
      </c>
      <c r="P236" s="5">
        <f t="shared" si="34"/>
        <v>651.93991642026003</v>
      </c>
    </row>
    <row r="237" spans="1:16" x14ac:dyDescent="0.25">
      <c r="A237" t="s">
        <v>572</v>
      </c>
      <c r="B237" t="s">
        <v>573</v>
      </c>
      <c r="C237" t="s">
        <v>93</v>
      </c>
      <c r="D237" s="12" t="s">
        <v>1088</v>
      </c>
      <c r="E237" s="1">
        <f>VLOOKUP(A237,'ADM Data'!$A$2:$T$344,18,FALSE)</f>
        <v>0</v>
      </c>
      <c r="F237" s="1">
        <f>VLOOKUP(A237,'ADM Data'!$A$2:$T$344,19,FALSE)</f>
        <v>0</v>
      </c>
      <c r="G237" s="1">
        <f>VLOOKUP(A237,'ADM Data'!$A$2:$T$344,20,FALSE)</f>
        <v>0</v>
      </c>
      <c r="H237" s="1">
        <f t="shared" si="27"/>
        <v>0</v>
      </c>
      <c r="I237" s="1">
        <f t="shared" si="28"/>
        <v>0</v>
      </c>
      <c r="J237" s="1">
        <f t="shared" si="29"/>
        <v>0</v>
      </c>
      <c r="K237" s="6">
        <f t="shared" si="30"/>
        <v>0</v>
      </c>
      <c r="L237" s="1">
        <f t="shared" si="31"/>
        <v>0</v>
      </c>
      <c r="M237" s="1">
        <f t="shared" si="35"/>
        <v>0</v>
      </c>
      <c r="N237" s="5">
        <f t="shared" si="32"/>
        <v>0</v>
      </c>
      <c r="O237" s="5">
        <f t="shared" si="33"/>
        <v>0</v>
      </c>
      <c r="P237" s="5">
        <f t="shared" si="34"/>
        <v>0</v>
      </c>
    </row>
    <row r="238" spans="1:16" x14ac:dyDescent="0.25">
      <c r="A238" t="s">
        <v>574</v>
      </c>
      <c r="B238" t="s">
        <v>575</v>
      </c>
      <c r="C238" t="s">
        <v>80</v>
      </c>
      <c r="D238" s="12" t="s">
        <v>1088</v>
      </c>
      <c r="E238" s="1">
        <f>VLOOKUP(A238,'ADM Data'!$A$2:$T$344,18,FALSE)</f>
        <v>0</v>
      </c>
      <c r="F238" s="1">
        <f>VLOOKUP(A238,'ADM Data'!$A$2:$T$344,19,FALSE)</f>
        <v>2</v>
      </c>
      <c r="G238" s="1">
        <f>VLOOKUP(A238,'ADM Data'!$A$2:$T$344,20,FALSE)</f>
        <v>0</v>
      </c>
      <c r="H238" s="1">
        <f t="shared" si="27"/>
        <v>2</v>
      </c>
      <c r="I238" s="1">
        <f t="shared" si="28"/>
        <v>0</v>
      </c>
      <c r="J238" s="1">
        <f t="shared" si="29"/>
        <v>2599.4037940000003</v>
      </c>
      <c r="K238" s="6">
        <f t="shared" si="30"/>
        <v>0</v>
      </c>
      <c r="L238" s="1">
        <f t="shared" si="31"/>
        <v>2599.4037940000003</v>
      </c>
      <c r="M238" s="1">
        <f t="shared" si="35"/>
        <v>2599.4037940000003</v>
      </c>
      <c r="N238" s="5">
        <f t="shared" si="32"/>
        <v>0</v>
      </c>
      <c r="O238" s="5">
        <f t="shared" si="33"/>
        <v>2599.4037940000003</v>
      </c>
      <c r="P238" s="5">
        <f t="shared" si="34"/>
        <v>0</v>
      </c>
    </row>
    <row r="239" spans="1:16" x14ac:dyDescent="0.25">
      <c r="A239" t="s">
        <v>576</v>
      </c>
      <c r="B239" t="s">
        <v>577</v>
      </c>
      <c r="C239" t="s">
        <v>98</v>
      </c>
      <c r="D239" s="12" t="s">
        <v>1088</v>
      </c>
      <c r="E239" s="1">
        <f>VLOOKUP(A239,'ADM Data'!$A$2:$T$344,18,FALSE)</f>
        <v>0</v>
      </c>
      <c r="F239" s="1">
        <f>VLOOKUP(A239,'ADM Data'!$A$2:$T$344,19,FALSE)</f>
        <v>1</v>
      </c>
      <c r="G239" s="1">
        <f>VLOOKUP(A239,'ADM Data'!$A$2:$T$344,20,FALSE)</f>
        <v>0</v>
      </c>
      <c r="H239" s="1">
        <f t="shared" si="27"/>
        <v>1</v>
      </c>
      <c r="I239" s="1">
        <f t="shared" si="28"/>
        <v>0</v>
      </c>
      <c r="J239" s="1">
        <f t="shared" si="29"/>
        <v>1299.7018970000001</v>
      </c>
      <c r="K239" s="6">
        <f t="shared" si="30"/>
        <v>0</v>
      </c>
      <c r="L239" s="1">
        <f t="shared" si="31"/>
        <v>1299.7018970000001</v>
      </c>
      <c r="M239" s="1">
        <f t="shared" si="35"/>
        <v>1299.7018970000001</v>
      </c>
      <c r="N239" s="5">
        <f t="shared" si="32"/>
        <v>0</v>
      </c>
      <c r="O239" s="5">
        <f t="shared" si="33"/>
        <v>1299.7018970000001</v>
      </c>
      <c r="P239" s="5">
        <f t="shared" si="34"/>
        <v>0</v>
      </c>
    </row>
    <row r="240" spans="1:16" x14ac:dyDescent="0.25">
      <c r="A240" t="s">
        <v>578</v>
      </c>
      <c r="B240" t="s">
        <v>579</v>
      </c>
      <c r="C240" t="s">
        <v>93</v>
      </c>
      <c r="D240" s="12" t="s">
        <v>1088</v>
      </c>
      <c r="E240" s="1">
        <f>VLOOKUP(A240,'ADM Data'!$A$2:$T$344,18,FALSE)</f>
        <v>0</v>
      </c>
      <c r="F240" s="1">
        <f>VLOOKUP(A240,'ADM Data'!$A$2:$T$344,19,FALSE)</f>
        <v>0</v>
      </c>
      <c r="G240" s="1">
        <f>VLOOKUP(A240,'ADM Data'!$A$2:$T$344,20,FALSE)</f>
        <v>1</v>
      </c>
      <c r="H240" s="1">
        <f t="shared" si="27"/>
        <v>1</v>
      </c>
      <c r="I240" s="1">
        <f t="shared" si="28"/>
        <v>0</v>
      </c>
      <c r="J240" s="1">
        <f t="shared" si="29"/>
        <v>0</v>
      </c>
      <c r="K240" s="6">
        <f t="shared" si="30"/>
        <v>867.84153300000014</v>
      </c>
      <c r="L240" s="1">
        <f t="shared" si="31"/>
        <v>867.84153300000014</v>
      </c>
      <c r="M240" s="1">
        <f t="shared" si="35"/>
        <v>867.84153300000014</v>
      </c>
      <c r="N240" s="5">
        <f t="shared" si="32"/>
        <v>0</v>
      </c>
      <c r="O240" s="5">
        <f t="shared" si="33"/>
        <v>0</v>
      </c>
      <c r="P240" s="5">
        <f t="shared" si="34"/>
        <v>867.84153300000014</v>
      </c>
    </row>
    <row r="241" spans="1:16" x14ac:dyDescent="0.25">
      <c r="A241" t="s">
        <v>580</v>
      </c>
      <c r="B241" t="s">
        <v>1975</v>
      </c>
      <c r="C241" t="s">
        <v>75</v>
      </c>
      <c r="D241" s="12" t="s">
        <v>1088</v>
      </c>
      <c r="E241" s="1">
        <f>VLOOKUP(A241,'ADM Data'!$A$2:$T$344,18,FALSE)</f>
        <v>0</v>
      </c>
      <c r="F241" s="1">
        <f>VLOOKUP(A241,'ADM Data'!$A$2:$T$344,19,FALSE)</f>
        <v>2</v>
      </c>
      <c r="G241" s="1">
        <f>VLOOKUP(A241,'ADM Data'!$A$2:$T$344,20,FALSE)</f>
        <v>0</v>
      </c>
      <c r="H241" s="1">
        <f t="shared" si="27"/>
        <v>2</v>
      </c>
      <c r="I241" s="1">
        <f t="shared" si="28"/>
        <v>0</v>
      </c>
      <c r="J241" s="1">
        <f t="shared" si="29"/>
        <v>2599.4037940000003</v>
      </c>
      <c r="K241" s="6">
        <f t="shared" si="30"/>
        <v>0</v>
      </c>
      <c r="L241" s="1">
        <f t="shared" si="31"/>
        <v>2599.4037940000003</v>
      </c>
      <c r="M241" s="1">
        <f t="shared" si="35"/>
        <v>2599.4037940000003</v>
      </c>
      <c r="N241" s="5">
        <f t="shared" si="32"/>
        <v>0</v>
      </c>
      <c r="O241" s="5">
        <f t="shared" si="33"/>
        <v>2599.4037940000003</v>
      </c>
      <c r="P241" s="5">
        <f t="shared" si="34"/>
        <v>0</v>
      </c>
    </row>
    <row r="242" spans="1:16" x14ac:dyDescent="0.25">
      <c r="A242" t="s">
        <v>582</v>
      </c>
      <c r="B242" t="s">
        <v>1976</v>
      </c>
      <c r="C242" t="s">
        <v>93</v>
      </c>
      <c r="D242" s="12" t="s">
        <v>1088</v>
      </c>
      <c r="E242" s="1">
        <f>VLOOKUP(A242,'ADM Data'!$A$2:$T$344,18,FALSE)</f>
        <v>42.382775000000002</v>
      </c>
      <c r="F242" s="1">
        <f>VLOOKUP(A242,'ADM Data'!$A$2:$T$344,19,FALSE)</f>
        <v>8.995215</v>
      </c>
      <c r="G242" s="1">
        <f>VLOOKUP(A242,'ADM Data'!$A$2:$T$344,20,FALSE)</f>
        <v>0</v>
      </c>
      <c r="H242" s="1">
        <f t="shared" si="27"/>
        <v>51.377990000000004</v>
      </c>
      <c r="I242" s="1">
        <f t="shared" si="28"/>
        <v>73493.204397134614</v>
      </c>
      <c r="J242" s="1">
        <f t="shared" si="29"/>
        <v>11691.097999422856</v>
      </c>
      <c r="K242" s="6">
        <f t="shared" si="30"/>
        <v>0</v>
      </c>
      <c r="L242" s="1">
        <f t="shared" si="31"/>
        <v>85184.302396557468</v>
      </c>
      <c r="M242" s="1">
        <f t="shared" si="35"/>
        <v>85184.302396557468</v>
      </c>
      <c r="N242" s="5">
        <f t="shared" si="32"/>
        <v>73493.204397134614</v>
      </c>
      <c r="O242" s="5">
        <f t="shared" si="33"/>
        <v>11691.097999422856</v>
      </c>
      <c r="P242" s="5">
        <f t="shared" si="34"/>
        <v>0</v>
      </c>
    </row>
    <row r="243" spans="1:16" x14ac:dyDescent="0.25">
      <c r="A243" t="s">
        <v>584</v>
      </c>
      <c r="B243" t="s">
        <v>1977</v>
      </c>
      <c r="C243" t="s">
        <v>72</v>
      </c>
      <c r="D243" s="12" t="s">
        <v>1088</v>
      </c>
      <c r="E243" s="1">
        <f>VLOOKUP(A243,'ADM Data'!$A$2:$T$344,18,FALSE)</f>
        <v>0</v>
      </c>
      <c r="F243" s="1">
        <f>VLOOKUP(A243,'ADM Data'!$A$2:$T$344,19,FALSE)</f>
        <v>0</v>
      </c>
      <c r="G243" s="1">
        <f>VLOOKUP(A243,'ADM Data'!$A$2:$T$344,20,FALSE)</f>
        <v>0</v>
      </c>
      <c r="H243" s="1">
        <f t="shared" si="27"/>
        <v>0</v>
      </c>
      <c r="I243" s="1">
        <f t="shared" si="28"/>
        <v>0</v>
      </c>
      <c r="J243" s="1">
        <f t="shared" si="29"/>
        <v>0</v>
      </c>
      <c r="K243" s="6">
        <f t="shared" si="30"/>
        <v>0</v>
      </c>
      <c r="L243" s="1">
        <f t="shared" si="31"/>
        <v>0</v>
      </c>
      <c r="M243" s="1">
        <f t="shared" si="35"/>
        <v>0</v>
      </c>
      <c r="N243" s="5">
        <f t="shared" si="32"/>
        <v>0</v>
      </c>
      <c r="O243" s="5">
        <f t="shared" si="33"/>
        <v>0</v>
      </c>
      <c r="P243" s="5">
        <f t="shared" si="34"/>
        <v>0</v>
      </c>
    </row>
    <row r="244" spans="1:16" x14ac:dyDescent="0.25">
      <c r="A244" t="s">
        <v>586</v>
      </c>
      <c r="B244" t="s">
        <v>587</v>
      </c>
      <c r="C244" t="s">
        <v>98</v>
      </c>
      <c r="D244" s="12" t="s">
        <v>1088</v>
      </c>
      <c r="E244" s="1">
        <f>VLOOKUP(A244,'ADM Data'!$A$2:$T$344,18,FALSE)</f>
        <v>0</v>
      </c>
      <c r="F244" s="1">
        <f>VLOOKUP(A244,'ADM Data'!$A$2:$T$344,19,FALSE)</f>
        <v>0</v>
      </c>
      <c r="G244" s="1">
        <f>VLOOKUP(A244,'ADM Data'!$A$2:$T$344,20,FALSE)</f>
        <v>0</v>
      </c>
      <c r="H244" s="1">
        <f t="shared" si="27"/>
        <v>0</v>
      </c>
      <c r="I244" s="1">
        <f t="shared" si="28"/>
        <v>0</v>
      </c>
      <c r="J244" s="1">
        <f t="shared" si="29"/>
        <v>0</v>
      </c>
      <c r="K244" s="6">
        <f t="shared" si="30"/>
        <v>0</v>
      </c>
      <c r="L244" s="1">
        <f t="shared" si="31"/>
        <v>0</v>
      </c>
      <c r="M244" s="1">
        <f t="shared" si="35"/>
        <v>0</v>
      </c>
      <c r="N244" s="5">
        <f t="shared" si="32"/>
        <v>0</v>
      </c>
      <c r="O244" s="5">
        <f t="shared" si="33"/>
        <v>0</v>
      </c>
      <c r="P244" s="5">
        <f t="shared" si="34"/>
        <v>0</v>
      </c>
    </row>
    <row r="245" spans="1:16" x14ac:dyDescent="0.25">
      <c r="A245" t="s">
        <v>588</v>
      </c>
      <c r="B245" t="s">
        <v>1978</v>
      </c>
      <c r="C245" t="s">
        <v>590</v>
      </c>
      <c r="D245" s="12" t="s">
        <v>1088</v>
      </c>
      <c r="E245" s="1">
        <f>VLOOKUP(A245,'ADM Data'!$A$2:$T$344,18,FALSE)</f>
        <v>0</v>
      </c>
      <c r="F245" s="1">
        <f>VLOOKUP(A245,'ADM Data'!$A$2:$T$344,19,FALSE)</f>
        <v>0.55555600000000005</v>
      </c>
      <c r="G245" s="1">
        <f>VLOOKUP(A245,'ADM Data'!$A$2:$T$344,20,FALSE)</f>
        <v>0</v>
      </c>
      <c r="H245" s="1">
        <f t="shared" si="27"/>
        <v>0.55555600000000005</v>
      </c>
      <c r="I245" s="1">
        <f t="shared" si="28"/>
        <v>0</v>
      </c>
      <c r="J245" s="1">
        <f t="shared" si="29"/>
        <v>722.05718708973211</v>
      </c>
      <c r="K245" s="6">
        <f t="shared" si="30"/>
        <v>0</v>
      </c>
      <c r="L245" s="1">
        <f t="shared" si="31"/>
        <v>722.05718708973211</v>
      </c>
      <c r="M245" s="1">
        <f t="shared" si="35"/>
        <v>722.05718708973211</v>
      </c>
      <c r="N245" s="5">
        <f t="shared" si="32"/>
        <v>0</v>
      </c>
      <c r="O245" s="5">
        <f t="shared" si="33"/>
        <v>722.05718708973211</v>
      </c>
      <c r="P245" s="5">
        <f t="shared" si="34"/>
        <v>0</v>
      </c>
    </row>
    <row r="246" spans="1:16" x14ac:dyDescent="0.25">
      <c r="A246" t="s">
        <v>591</v>
      </c>
      <c r="B246" t="s">
        <v>1979</v>
      </c>
      <c r="C246" t="s">
        <v>555</v>
      </c>
      <c r="D246" s="12" t="s">
        <v>1088</v>
      </c>
      <c r="E246" s="1">
        <f>VLOOKUP(A246,'ADM Data'!$A$2:$T$344,18,FALSE)</f>
        <v>0</v>
      </c>
      <c r="F246" s="1">
        <f>VLOOKUP(A246,'ADM Data'!$A$2:$T$344,19,FALSE)</f>
        <v>3.4944440000000001</v>
      </c>
      <c r="G246" s="1">
        <f>VLOOKUP(A246,'ADM Data'!$A$2:$T$344,20,FALSE)</f>
        <v>0</v>
      </c>
      <c r="H246" s="1">
        <f t="shared" si="27"/>
        <v>3.4944440000000001</v>
      </c>
      <c r="I246" s="1">
        <f t="shared" si="28"/>
        <v>0</v>
      </c>
      <c r="J246" s="1">
        <f t="shared" si="29"/>
        <v>4541.7354957602693</v>
      </c>
      <c r="K246" s="6">
        <f t="shared" si="30"/>
        <v>0</v>
      </c>
      <c r="L246" s="1">
        <f t="shared" si="31"/>
        <v>4541.7354957602693</v>
      </c>
      <c r="M246" s="1">
        <f t="shared" si="35"/>
        <v>4541.7354957602693</v>
      </c>
      <c r="N246" s="5">
        <f t="shared" si="32"/>
        <v>0</v>
      </c>
      <c r="O246" s="5">
        <f t="shared" si="33"/>
        <v>4541.7354957602693</v>
      </c>
      <c r="P246" s="5">
        <f t="shared" si="34"/>
        <v>0</v>
      </c>
    </row>
    <row r="247" spans="1:16" x14ac:dyDescent="0.25">
      <c r="A247" t="s">
        <v>593</v>
      </c>
      <c r="B247" t="s">
        <v>594</v>
      </c>
      <c r="C247" t="s">
        <v>108</v>
      </c>
      <c r="D247" s="12" t="s">
        <v>1088</v>
      </c>
      <c r="E247" s="1">
        <f>VLOOKUP(A247,'ADM Data'!$A$2:$T$344,18,FALSE)</f>
        <v>0.53134300000000001</v>
      </c>
      <c r="F247" s="1">
        <f>VLOOKUP(A247,'ADM Data'!$A$2:$T$344,19,FALSE)</f>
        <v>1.4686570000000001</v>
      </c>
      <c r="G247" s="1">
        <f>VLOOKUP(A247,'ADM Data'!$A$2:$T$344,20,FALSE)</f>
        <v>0.32238800000000001</v>
      </c>
      <c r="H247" s="1">
        <f t="shared" si="27"/>
        <v>2.3223880000000001</v>
      </c>
      <c r="I247" s="1">
        <f t="shared" si="28"/>
        <v>921.36722298119207</v>
      </c>
      <c r="J247" s="1">
        <f t="shared" si="29"/>
        <v>1908.8162889423293</v>
      </c>
      <c r="K247" s="6">
        <f t="shared" si="30"/>
        <v>279.781696140804</v>
      </c>
      <c r="L247" s="1">
        <f t="shared" si="31"/>
        <v>3109.965208064325</v>
      </c>
      <c r="M247" s="1">
        <f t="shared" si="35"/>
        <v>3109.965208064325</v>
      </c>
      <c r="N247" s="5">
        <f t="shared" si="32"/>
        <v>921.36722298119207</v>
      </c>
      <c r="O247" s="5">
        <f t="shared" si="33"/>
        <v>1908.8162889423293</v>
      </c>
      <c r="P247" s="5">
        <f t="shared" si="34"/>
        <v>279.781696140804</v>
      </c>
    </row>
    <row r="248" spans="1:16" x14ac:dyDescent="0.25">
      <c r="A248" t="s">
        <v>596</v>
      </c>
      <c r="B248" t="s">
        <v>1980</v>
      </c>
      <c r="C248" t="s">
        <v>68</v>
      </c>
      <c r="D248" s="12" t="s">
        <v>1088</v>
      </c>
      <c r="E248" s="1">
        <f>VLOOKUP(A248,'ADM Data'!$A$2:$T$344,18,FALSE)</f>
        <v>0</v>
      </c>
      <c r="F248" s="1">
        <f>VLOOKUP(A248,'ADM Data'!$A$2:$T$344,19,FALSE)</f>
        <v>0</v>
      </c>
      <c r="G248" s="1">
        <f>VLOOKUP(A248,'ADM Data'!$A$2:$T$344,20,FALSE)</f>
        <v>0</v>
      </c>
      <c r="H248" s="1">
        <f t="shared" si="27"/>
        <v>0</v>
      </c>
      <c r="I248" s="1">
        <f t="shared" si="28"/>
        <v>0</v>
      </c>
      <c r="J248" s="1">
        <f t="shared" si="29"/>
        <v>0</v>
      </c>
      <c r="K248" s="6">
        <f t="shared" si="30"/>
        <v>0</v>
      </c>
      <c r="L248" s="1">
        <f t="shared" si="31"/>
        <v>0</v>
      </c>
      <c r="M248" s="1">
        <f t="shared" si="35"/>
        <v>0</v>
      </c>
      <c r="N248" s="5">
        <f t="shared" si="32"/>
        <v>0</v>
      </c>
      <c r="O248" s="5">
        <f t="shared" si="33"/>
        <v>0</v>
      </c>
      <c r="P248" s="5">
        <f t="shared" si="34"/>
        <v>0</v>
      </c>
    </row>
    <row r="249" spans="1:16" x14ac:dyDescent="0.25">
      <c r="A249" t="s">
        <v>598</v>
      </c>
      <c r="B249" t="s">
        <v>599</v>
      </c>
      <c r="C249" t="s">
        <v>111</v>
      </c>
      <c r="D249" s="12" t="s">
        <v>1088</v>
      </c>
      <c r="E249" s="1">
        <f>VLOOKUP(A249,'ADM Data'!$A$2:$T$344,18,FALSE)</f>
        <v>0</v>
      </c>
      <c r="F249" s="1">
        <f>VLOOKUP(A249,'ADM Data'!$A$2:$T$344,19,FALSE)</f>
        <v>0</v>
      </c>
      <c r="G249" s="1">
        <f>VLOOKUP(A249,'ADM Data'!$A$2:$T$344,20,FALSE)</f>
        <v>0</v>
      </c>
      <c r="H249" s="1">
        <f t="shared" si="27"/>
        <v>0</v>
      </c>
      <c r="I249" s="1">
        <f t="shared" si="28"/>
        <v>0</v>
      </c>
      <c r="J249" s="1">
        <f t="shared" si="29"/>
        <v>0</v>
      </c>
      <c r="K249" s="6">
        <f t="shared" si="30"/>
        <v>0</v>
      </c>
      <c r="L249" s="1">
        <f t="shared" si="31"/>
        <v>0</v>
      </c>
      <c r="M249" s="1">
        <f t="shared" si="35"/>
        <v>0</v>
      </c>
      <c r="N249" s="5">
        <f t="shared" si="32"/>
        <v>0</v>
      </c>
      <c r="O249" s="5">
        <f t="shared" si="33"/>
        <v>0</v>
      </c>
      <c r="P249" s="5">
        <f t="shared" si="34"/>
        <v>0</v>
      </c>
    </row>
    <row r="250" spans="1:16" x14ac:dyDescent="0.25">
      <c r="A250" t="s">
        <v>600</v>
      </c>
      <c r="B250" t="s">
        <v>1981</v>
      </c>
      <c r="C250" t="s">
        <v>68</v>
      </c>
      <c r="D250" s="12" t="s">
        <v>1088</v>
      </c>
      <c r="E250" s="1">
        <f>VLOOKUP(A250,'ADM Data'!$A$2:$T$344,18,FALSE)</f>
        <v>0</v>
      </c>
      <c r="F250" s="1">
        <f>VLOOKUP(A250,'ADM Data'!$A$2:$T$344,19,FALSE)</f>
        <v>0</v>
      </c>
      <c r="G250" s="1">
        <f>VLOOKUP(A250,'ADM Data'!$A$2:$T$344,20,FALSE)</f>
        <v>0</v>
      </c>
      <c r="H250" s="1">
        <f t="shared" si="27"/>
        <v>0</v>
      </c>
      <c r="I250" s="1">
        <f t="shared" si="28"/>
        <v>0</v>
      </c>
      <c r="J250" s="1">
        <f t="shared" si="29"/>
        <v>0</v>
      </c>
      <c r="K250" s="6">
        <f t="shared" si="30"/>
        <v>0</v>
      </c>
      <c r="L250" s="1">
        <f t="shared" si="31"/>
        <v>0</v>
      </c>
      <c r="M250" s="1">
        <f t="shared" si="35"/>
        <v>0</v>
      </c>
      <c r="N250" s="5">
        <f t="shared" si="32"/>
        <v>0</v>
      </c>
      <c r="O250" s="5">
        <f t="shared" si="33"/>
        <v>0</v>
      </c>
      <c r="P250" s="5">
        <f t="shared" si="34"/>
        <v>0</v>
      </c>
    </row>
    <row r="251" spans="1:16" x14ac:dyDescent="0.25">
      <c r="A251" t="s">
        <v>602</v>
      </c>
      <c r="B251" t="s">
        <v>603</v>
      </c>
      <c r="C251" t="s">
        <v>75</v>
      </c>
      <c r="D251" s="12" t="s">
        <v>1088</v>
      </c>
      <c r="E251" s="1">
        <f>VLOOKUP(A251,'ADM Data'!$A$2:$T$344,18,FALSE)</f>
        <v>0</v>
      </c>
      <c r="F251" s="1">
        <f>VLOOKUP(A251,'ADM Data'!$A$2:$T$344,19,FALSE)</f>
        <v>4</v>
      </c>
      <c r="G251" s="1">
        <f>VLOOKUP(A251,'ADM Data'!$A$2:$T$344,20,FALSE)</f>
        <v>0</v>
      </c>
      <c r="H251" s="1">
        <f t="shared" si="27"/>
        <v>4</v>
      </c>
      <c r="I251" s="1">
        <f t="shared" si="28"/>
        <v>0</v>
      </c>
      <c r="J251" s="1">
        <f t="shared" si="29"/>
        <v>5198.8075880000006</v>
      </c>
      <c r="K251" s="6">
        <f t="shared" si="30"/>
        <v>0</v>
      </c>
      <c r="L251" s="1">
        <f t="shared" si="31"/>
        <v>5198.8075880000006</v>
      </c>
      <c r="M251" s="1">
        <f t="shared" si="35"/>
        <v>5198.8075880000006</v>
      </c>
      <c r="N251" s="5">
        <f t="shared" si="32"/>
        <v>0</v>
      </c>
      <c r="O251" s="5">
        <f t="shared" si="33"/>
        <v>5198.8075880000006</v>
      </c>
      <c r="P251" s="5">
        <f t="shared" si="34"/>
        <v>0</v>
      </c>
    </row>
    <row r="252" spans="1:16" x14ac:dyDescent="0.25">
      <c r="A252" t="s">
        <v>604</v>
      </c>
      <c r="B252" t="s">
        <v>1982</v>
      </c>
      <c r="C252" t="s">
        <v>93</v>
      </c>
      <c r="D252" s="12" t="s">
        <v>1088</v>
      </c>
      <c r="E252" s="1">
        <f>VLOOKUP(A252,'ADM Data'!$A$2:$T$344,18,FALSE)</f>
        <v>0</v>
      </c>
      <c r="F252" s="1">
        <f>VLOOKUP(A252,'ADM Data'!$A$2:$T$344,19,FALSE)</f>
        <v>0</v>
      </c>
      <c r="G252" s="1">
        <f>VLOOKUP(A252,'ADM Data'!$A$2:$T$344,20,FALSE)</f>
        <v>0</v>
      </c>
      <c r="H252" s="1">
        <f t="shared" si="27"/>
        <v>0</v>
      </c>
      <c r="I252" s="1">
        <f t="shared" si="28"/>
        <v>0</v>
      </c>
      <c r="J252" s="1">
        <f t="shared" si="29"/>
        <v>0</v>
      </c>
      <c r="K252" s="6">
        <f t="shared" si="30"/>
        <v>0</v>
      </c>
      <c r="L252" s="1">
        <f t="shared" si="31"/>
        <v>0</v>
      </c>
      <c r="M252" s="1">
        <f t="shared" si="35"/>
        <v>0</v>
      </c>
      <c r="N252" s="5">
        <f t="shared" si="32"/>
        <v>0</v>
      </c>
      <c r="O252" s="5">
        <f t="shared" si="33"/>
        <v>0</v>
      </c>
      <c r="P252" s="5">
        <f t="shared" si="34"/>
        <v>0</v>
      </c>
    </row>
    <row r="253" spans="1:16" x14ac:dyDescent="0.25">
      <c r="A253" t="s">
        <v>1983</v>
      </c>
      <c r="B253" t="s">
        <v>1984</v>
      </c>
      <c r="C253" t="s">
        <v>324</v>
      </c>
      <c r="D253" s="12" t="s">
        <v>2051</v>
      </c>
      <c r="E253" s="1">
        <f>VLOOKUP(A253,'ADM Data'!$A$2:$T$344,18,FALSE)</f>
        <v>0</v>
      </c>
      <c r="F253" s="1">
        <f>VLOOKUP(A253,'ADM Data'!$A$2:$T$344,19,FALSE)</f>
        <v>0</v>
      </c>
      <c r="G253" s="1">
        <f>VLOOKUP(A253,'ADM Data'!$A$2:$T$344,20,FALSE)</f>
        <v>0</v>
      </c>
      <c r="H253" s="1">
        <f t="shared" si="27"/>
        <v>0</v>
      </c>
      <c r="I253" s="1">
        <f t="shared" si="28"/>
        <v>0</v>
      </c>
      <c r="J253" s="1">
        <f t="shared" si="29"/>
        <v>0</v>
      </c>
      <c r="K253" s="6">
        <f t="shared" si="30"/>
        <v>0</v>
      </c>
      <c r="L253" s="1">
        <f t="shared" si="31"/>
        <v>0</v>
      </c>
      <c r="M253" s="1">
        <f t="shared" si="35"/>
        <v>0</v>
      </c>
      <c r="N253" s="5">
        <f t="shared" si="32"/>
        <v>0</v>
      </c>
      <c r="O253" s="5">
        <f t="shared" si="33"/>
        <v>0</v>
      </c>
      <c r="P253" s="5">
        <f t="shared" si="34"/>
        <v>0</v>
      </c>
    </row>
    <row r="254" spans="1:16" x14ac:dyDescent="0.25">
      <c r="A254" t="s">
        <v>606</v>
      </c>
      <c r="B254" t="s">
        <v>607</v>
      </c>
      <c r="C254" t="s">
        <v>75</v>
      </c>
      <c r="D254" s="12" t="s">
        <v>1088</v>
      </c>
      <c r="E254" s="1">
        <f>VLOOKUP(A254,'ADM Data'!$A$2:$T$344,18,FALSE)</f>
        <v>57.397801000000001</v>
      </c>
      <c r="F254" s="1">
        <f>VLOOKUP(A254,'ADM Data'!$A$2:$T$344,19,FALSE)</f>
        <v>90.933920000000001</v>
      </c>
      <c r="G254" s="1">
        <f>VLOOKUP(A254,'ADM Data'!$A$2:$T$344,20,FALSE)</f>
        <v>4.9259729999999999</v>
      </c>
      <c r="H254" s="1">
        <f t="shared" si="27"/>
        <v>153.25769400000001</v>
      </c>
      <c r="I254" s="1">
        <f t="shared" si="28"/>
        <v>99529.781163197957</v>
      </c>
      <c r="J254" s="1">
        <f t="shared" si="29"/>
        <v>118186.98832564625</v>
      </c>
      <c r="K254" s="6">
        <f t="shared" si="30"/>
        <v>4274.9639598366102</v>
      </c>
      <c r="L254" s="1">
        <f t="shared" si="31"/>
        <v>221991.73344868081</v>
      </c>
      <c r="M254" s="1">
        <f t="shared" si="35"/>
        <v>221991.73344868081</v>
      </c>
      <c r="N254" s="5">
        <f t="shared" si="32"/>
        <v>99529.781163197957</v>
      </c>
      <c r="O254" s="5">
        <f t="shared" si="33"/>
        <v>118186.98832564625</v>
      </c>
      <c r="P254" s="5">
        <f t="shared" si="34"/>
        <v>4274.9639598366102</v>
      </c>
    </row>
    <row r="255" spans="1:16" x14ac:dyDescent="0.25">
      <c r="A255" t="s">
        <v>608</v>
      </c>
      <c r="B255" t="s">
        <v>609</v>
      </c>
      <c r="C255" t="s">
        <v>93</v>
      </c>
      <c r="D255" s="12" t="s">
        <v>1088</v>
      </c>
      <c r="E255" s="1">
        <f>VLOOKUP(A255,'ADM Data'!$A$2:$T$344,18,FALSE)</f>
        <v>0</v>
      </c>
      <c r="F255" s="1">
        <f>VLOOKUP(A255,'ADM Data'!$A$2:$T$344,19,FALSE)</f>
        <v>14.704818</v>
      </c>
      <c r="G255" s="1">
        <f>VLOOKUP(A255,'ADM Data'!$A$2:$T$344,20,FALSE)</f>
        <v>3.6506029999999998</v>
      </c>
      <c r="H255" s="1">
        <f t="shared" si="27"/>
        <v>18.355421</v>
      </c>
      <c r="I255" s="1">
        <f t="shared" si="28"/>
        <v>0</v>
      </c>
      <c r="J255" s="1">
        <f t="shared" si="29"/>
        <v>19111.879849639747</v>
      </c>
      <c r="K255" s="6">
        <f t="shared" si="30"/>
        <v>3168.1449038943992</v>
      </c>
      <c r="L255" s="1">
        <f t="shared" si="31"/>
        <v>22280.024753534148</v>
      </c>
      <c r="M255" s="1">
        <f t="shared" si="35"/>
        <v>22280.024753534148</v>
      </c>
      <c r="N255" s="5">
        <f t="shared" si="32"/>
        <v>0</v>
      </c>
      <c r="O255" s="5">
        <f t="shared" si="33"/>
        <v>19111.879849639747</v>
      </c>
      <c r="P255" s="5">
        <f t="shared" si="34"/>
        <v>3168.1449038943992</v>
      </c>
    </row>
    <row r="256" spans="1:16" x14ac:dyDescent="0.25">
      <c r="A256" t="s">
        <v>610</v>
      </c>
      <c r="B256" t="s">
        <v>611</v>
      </c>
      <c r="C256" t="s">
        <v>80</v>
      </c>
      <c r="D256" s="12" t="s">
        <v>1088</v>
      </c>
      <c r="E256" s="1">
        <f>VLOOKUP(A256,'ADM Data'!$A$2:$T$344,18,FALSE)</f>
        <v>0</v>
      </c>
      <c r="F256" s="1">
        <f>VLOOKUP(A256,'ADM Data'!$A$2:$T$344,19,FALSE)</f>
        <v>0</v>
      </c>
      <c r="G256" s="1">
        <f>VLOOKUP(A256,'ADM Data'!$A$2:$T$344,20,FALSE)</f>
        <v>0</v>
      </c>
      <c r="H256" s="1">
        <f t="shared" si="27"/>
        <v>0</v>
      </c>
      <c r="I256" s="1">
        <f t="shared" si="28"/>
        <v>0</v>
      </c>
      <c r="J256" s="1">
        <f t="shared" si="29"/>
        <v>0</v>
      </c>
      <c r="K256" s="6">
        <f t="shared" si="30"/>
        <v>0</v>
      </c>
      <c r="L256" s="1">
        <f t="shared" si="31"/>
        <v>0</v>
      </c>
      <c r="M256" s="1">
        <f t="shared" si="35"/>
        <v>0</v>
      </c>
      <c r="N256" s="5">
        <f t="shared" si="32"/>
        <v>0</v>
      </c>
      <c r="O256" s="5">
        <f t="shared" si="33"/>
        <v>0</v>
      </c>
      <c r="P256" s="5">
        <f t="shared" si="34"/>
        <v>0</v>
      </c>
    </row>
    <row r="257" spans="1:16" x14ac:dyDescent="0.25">
      <c r="A257" t="s">
        <v>612</v>
      </c>
      <c r="B257" t="s">
        <v>613</v>
      </c>
      <c r="C257" t="s">
        <v>80</v>
      </c>
      <c r="D257" s="12" t="s">
        <v>1088</v>
      </c>
      <c r="E257" s="1">
        <f>VLOOKUP(A257,'ADM Data'!$A$2:$T$344,18,FALSE)</f>
        <v>0</v>
      </c>
      <c r="F257" s="1">
        <f>VLOOKUP(A257,'ADM Data'!$A$2:$T$344,19,FALSE)</f>
        <v>0</v>
      </c>
      <c r="G257" s="1">
        <f>VLOOKUP(A257,'ADM Data'!$A$2:$T$344,20,FALSE)</f>
        <v>0</v>
      </c>
      <c r="H257" s="1">
        <f t="shared" si="27"/>
        <v>0</v>
      </c>
      <c r="I257" s="1">
        <f t="shared" si="28"/>
        <v>0</v>
      </c>
      <c r="J257" s="1">
        <f t="shared" si="29"/>
        <v>0</v>
      </c>
      <c r="K257" s="6">
        <f t="shared" si="30"/>
        <v>0</v>
      </c>
      <c r="L257" s="1">
        <f t="shared" si="31"/>
        <v>0</v>
      </c>
      <c r="M257" s="1">
        <f t="shared" si="35"/>
        <v>0</v>
      </c>
      <c r="N257" s="5">
        <f t="shared" si="32"/>
        <v>0</v>
      </c>
      <c r="O257" s="5">
        <f t="shared" si="33"/>
        <v>0</v>
      </c>
      <c r="P257" s="5">
        <f t="shared" si="34"/>
        <v>0</v>
      </c>
    </row>
    <row r="258" spans="1:16" x14ac:dyDescent="0.25">
      <c r="A258" t="s">
        <v>614</v>
      </c>
      <c r="B258" t="s">
        <v>615</v>
      </c>
      <c r="C258" t="s">
        <v>80</v>
      </c>
      <c r="D258" s="12" t="s">
        <v>1842</v>
      </c>
      <c r="E258" s="1">
        <f>VLOOKUP(A258,'ADM Data'!$A$2:$T$344,18,FALSE)</f>
        <v>0.46208399999999999</v>
      </c>
      <c r="F258" s="1">
        <f>VLOOKUP(A258,'ADM Data'!$A$2:$T$344,19,FALSE)</f>
        <v>7.440188</v>
      </c>
      <c r="G258" s="1">
        <f>VLOOKUP(A258,'ADM Data'!$A$2:$T$344,20,FALSE)</f>
        <v>0.215</v>
      </c>
      <c r="H258" s="1">
        <f t="shared" si="27"/>
        <v>8.1172719999999998</v>
      </c>
      <c r="I258" s="1">
        <f t="shared" si="28"/>
        <v>801.26971064649604</v>
      </c>
      <c r="J258" s="1">
        <f t="shared" si="29"/>
        <v>9670.0264576366371</v>
      </c>
      <c r="K258" s="6">
        <f t="shared" si="30"/>
        <v>186.58592959500001</v>
      </c>
      <c r="L258" s="1">
        <f t="shared" si="31"/>
        <v>10657.882097878133</v>
      </c>
      <c r="M258" s="1">
        <f t="shared" si="35"/>
        <v>10657.882097878133</v>
      </c>
      <c r="N258" s="5">
        <f t="shared" si="32"/>
        <v>801.26971064649604</v>
      </c>
      <c r="O258" s="5">
        <f t="shared" si="33"/>
        <v>9670.0264576366371</v>
      </c>
      <c r="P258" s="5">
        <f t="shared" si="34"/>
        <v>186.58592959500001</v>
      </c>
    </row>
    <row r="259" spans="1:16" x14ac:dyDescent="0.25">
      <c r="A259" t="s">
        <v>616</v>
      </c>
      <c r="B259" t="s">
        <v>617</v>
      </c>
      <c r="C259" t="s">
        <v>93</v>
      </c>
      <c r="D259" s="12" t="s">
        <v>1088</v>
      </c>
      <c r="E259" s="1">
        <f>VLOOKUP(A259,'ADM Data'!$A$2:$T$344,18,FALSE)</f>
        <v>0</v>
      </c>
      <c r="F259" s="1">
        <f>VLOOKUP(A259,'ADM Data'!$A$2:$T$344,19,FALSE)</f>
        <v>2</v>
      </c>
      <c r="G259" s="1">
        <f>VLOOKUP(A259,'ADM Data'!$A$2:$T$344,20,FALSE)</f>
        <v>0</v>
      </c>
      <c r="H259" s="1">
        <f t="shared" si="27"/>
        <v>2</v>
      </c>
      <c r="I259" s="1">
        <f t="shared" si="28"/>
        <v>0</v>
      </c>
      <c r="J259" s="1">
        <f t="shared" si="29"/>
        <v>2599.4037940000003</v>
      </c>
      <c r="K259" s="6">
        <f t="shared" si="30"/>
        <v>0</v>
      </c>
      <c r="L259" s="1">
        <f t="shared" si="31"/>
        <v>2599.4037940000003</v>
      </c>
      <c r="M259" s="1">
        <f t="shared" si="35"/>
        <v>2599.4037940000003</v>
      </c>
      <c r="N259" s="5">
        <f t="shared" si="32"/>
        <v>0</v>
      </c>
      <c r="O259" s="5">
        <f t="shared" si="33"/>
        <v>2599.4037940000003</v>
      </c>
      <c r="P259" s="5">
        <f t="shared" si="34"/>
        <v>0</v>
      </c>
    </row>
    <row r="260" spans="1:16" x14ac:dyDescent="0.25">
      <c r="A260" t="s">
        <v>618</v>
      </c>
      <c r="B260" t="s">
        <v>619</v>
      </c>
      <c r="C260" t="s">
        <v>125</v>
      </c>
      <c r="D260" s="12" t="s">
        <v>1088</v>
      </c>
      <c r="E260" s="1">
        <f>VLOOKUP(A260,'ADM Data'!$A$2:$T$344,18,FALSE)</f>
        <v>0</v>
      </c>
      <c r="F260" s="1">
        <f>VLOOKUP(A260,'ADM Data'!$A$2:$T$344,19,FALSE)</f>
        <v>3</v>
      </c>
      <c r="G260" s="1">
        <f>VLOOKUP(A260,'ADM Data'!$A$2:$T$344,20,FALSE)</f>
        <v>0</v>
      </c>
      <c r="H260" s="1">
        <f t="shared" si="27"/>
        <v>3</v>
      </c>
      <c r="I260" s="1">
        <f t="shared" si="28"/>
        <v>0</v>
      </c>
      <c r="J260" s="1">
        <f t="shared" si="29"/>
        <v>3899.1056910000007</v>
      </c>
      <c r="K260" s="6">
        <f t="shared" si="30"/>
        <v>0</v>
      </c>
      <c r="L260" s="1">
        <f t="shared" si="31"/>
        <v>3899.1056910000007</v>
      </c>
      <c r="M260" s="1">
        <f t="shared" si="35"/>
        <v>3899.1056910000007</v>
      </c>
      <c r="N260" s="5">
        <f t="shared" si="32"/>
        <v>0</v>
      </c>
      <c r="O260" s="5">
        <f t="shared" si="33"/>
        <v>3899.1056910000007</v>
      </c>
      <c r="P260" s="5">
        <f t="shared" si="34"/>
        <v>0</v>
      </c>
    </row>
    <row r="261" spans="1:16" x14ac:dyDescent="0.25">
      <c r="A261" t="s">
        <v>620</v>
      </c>
      <c r="B261" t="s">
        <v>621</v>
      </c>
      <c r="C261" t="s">
        <v>125</v>
      </c>
      <c r="D261" s="12" t="s">
        <v>1088</v>
      </c>
      <c r="E261" s="1">
        <f>VLOOKUP(A261,'ADM Data'!$A$2:$T$344,18,FALSE)</f>
        <v>0</v>
      </c>
      <c r="F261" s="1">
        <f>VLOOKUP(A261,'ADM Data'!$A$2:$T$344,19,FALSE)</f>
        <v>3.185629</v>
      </c>
      <c r="G261" s="1">
        <f>VLOOKUP(A261,'ADM Data'!$A$2:$T$344,20,FALSE)</f>
        <v>0</v>
      </c>
      <c r="H261" s="1">
        <f t="shared" ref="H261:H323" si="36">E261+F261+G261</f>
        <v>3.185629</v>
      </c>
      <c r="I261" s="1">
        <f t="shared" ref="I261:I323" si="37">E261*$E$2*$L$1</f>
        <v>0</v>
      </c>
      <c r="J261" s="1">
        <f t="shared" ref="J261:J323" si="38">F261*$F$2*$L$1</f>
        <v>4140.3680544382132</v>
      </c>
      <c r="K261" s="6">
        <f t="shared" ref="K261:K323" si="39">G261*$G$2*$L$1</f>
        <v>0</v>
      </c>
      <c r="L261" s="1">
        <f t="shared" ref="L261:L323" si="40">I261+J261+K261</f>
        <v>4140.3680544382132</v>
      </c>
      <c r="M261" s="1">
        <f t="shared" si="35"/>
        <v>4140.3680544382132</v>
      </c>
      <c r="N261" s="5">
        <f t="shared" ref="N261:N323" si="41">IF(D261="E",0,I261)</f>
        <v>0</v>
      </c>
      <c r="O261" s="5">
        <f t="shared" ref="O261:O323" si="42">IF(D261="E",0,J261)</f>
        <v>4140.3680544382132</v>
      </c>
      <c r="P261" s="5">
        <f t="shared" ref="P261:P323" si="43">IF(D261="E",0,K261)</f>
        <v>0</v>
      </c>
    </row>
    <row r="262" spans="1:16" x14ac:dyDescent="0.25">
      <c r="A262" t="s">
        <v>1985</v>
      </c>
      <c r="B262" t="s">
        <v>1986</v>
      </c>
      <c r="C262" t="s">
        <v>1210</v>
      </c>
      <c r="D262" s="12" t="s">
        <v>1088</v>
      </c>
      <c r="E262" s="1">
        <f>VLOOKUP(A262,'ADM Data'!$A$2:$T$344,18,FALSE)</f>
        <v>0</v>
      </c>
      <c r="F262" s="1">
        <f>VLOOKUP(A262,'ADM Data'!$A$2:$T$344,19,FALSE)</f>
        <v>0</v>
      </c>
      <c r="G262" s="1">
        <f>VLOOKUP(A262,'ADM Data'!$A$2:$T$344,20,FALSE)</f>
        <v>1</v>
      </c>
      <c r="H262" s="1">
        <f t="shared" si="36"/>
        <v>1</v>
      </c>
      <c r="I262" s="1">
        <f t="shared" si="37"/>
        <v>0</v>
      </c>
      <c r="J262" s="1">
        <f t="shared" si="38"/>
        <v>0</v>
      </c>
      <c r="K262" s="6">
        <f t="shared" si="39"/>
        <v>867.84153300000014</v>
      </c>
      <c r="L262" s="1">
        <f t="shared" si="40"/>
        <v>867.84153300000014</v>
      </c>
      <c r="M262" s="1">
        <f t="shared" ref="M262:M324" si="44">IF(D262="E",L262,L262)</f>
        <v>867.84153300000014</v>
      </c>
      <c r="N262" s="5">
        <f t="shared" si="41"/>
        <v>0</v>
      </c>
      <c r="O262" s="5">
        <f t="shared" si="42"/>
        <v>0</v>
      </c>
      <c r="P262" s="5">
        <f t="shared" si="43"/>
        <v>867.84153300000014</v>
      </c>
    </row>
    <row r="263" spans="1:16" x14ac:dyDescent="0.25">
      <c r="A263" t="s">
        <v>622</v>
      </c>
      <c r="B263" t="s">
        <v>623</v>
      </c>
      <c r="C263" t="s">
        <v>80</v>
      </c>
      <c r="D263" s="12" t="s">
        <v>1088</v>
      </c>
      <c r="E263" s="1">
        <f>VLOOKUP(A263,'ADM Data'!$A$2:$T$344,18,FALSE)</f>
        <v>0</v>
      </c>
      <c r="F263" s="1">
        <f>VLOOKUP(A263,'ADM Data'!$A$2:$T$344,19,FALSE)</f>
        <v>0</v>
      </c>
      <c r="G263" s="1">
        <f>VLOOKUP(A263,'ADM Data'!$A$2:$T$344,20,FALSE)</f>
        <v>0</v>
      </c>
      <c r="H263" s="1">
        <f t="shared" si="36"/>
        <v>0</v>
      </c>
      <c r="I263" s="1">
        <f t="shared" si="37"/>
        <v>0</v>
      </c>
      <c r="J263" s="1">
        <f t="shared" si="38"/>
        <v>0</v>
      </c>
      <c r="K263" s="6">
        <f t="shared" si="39"/>
        <v>0</v>
      </c>
      <c r="L263" s="1">
        <f t="shared" si="40"/>
        <v>0</v>
      </c>
      <c r="M263" s="1">
        <f t="shared" si="44"/>
        <v>0</v>
      </c>
      <c r="N263" s="5">
        <f t="shared" si="41"/>
        <v>0</v>
      </c>
      <c r="O263" s="5">
        <f t="shared" si="42"/>
        <v>0</v>
      </c>
      <c r="P263" s="5">
        <f t="shared" si="43"/>
        <v>0</v>
      </c>
    </row>
    <row r="264" spans="1:16" x14ac:dyDescent="0.25">
      <c r="A264" t="s">
        <v>624</v>
      </c>
      <c r="B264" t="s">
        <v>625</v>
      </c>
      <c r="C264" t="s">
        <v>68</v>
      </c>
      <c r="D264" s="12" t="s">
        <v>1088</v>
      </c>
      <c r="E264" s="1">
        <f>VLOOKUP(A264,'ADM Data'!$A$2:$T$344,18,FALSE)</f>
        <v>0</v>
      </c>
      <c r="F264" s="1">
        <f>VLOOKUP(A264,'ADM Data'!$A$2:$T$344,19,FALSE)</f>
        <v>0</v>
      </c>
      <c r="G264" s="1">
        <f>VLOOKUP(A264,'ADM Data'!$A$2:$T$344,20,FALSE)</f>
        <v>0</v>
      </c>
      <c r="H264" s="1">
        <f t="shared" si="36"/>
        <v>0</v>
      </c>
      <c r="I264" s="1">
        <f t="shared" si="37"/>
        <v>0</v>
      </c>
      <c r="J264" s="1">
        <f t="shared" si="38"/>
        <v>0</v>
      </c>
      <c r="K264" s="6">
        <f t="shared" si="39"/>
        <v>0</v>
      </c>
      <c r="L264" s="1">
        <f t="shared" si="40"/>
        <v>0</v>
      </c>
      <c r="M264" s="1">
        <f t="shared" si="44"/>
        <v>0</v>
      </c>
      <c r="N264" s="5">
        <f t="shared" si="41"/>
        <v>0</v>
      </c>
      <c r="O264" s="5">
        <f t="shared" si="42"/>
        <v>0</v>
      </c>
      <c r="P264" s="5">
        <f t="shared" si="43"/>
        <v>0</v>
      </c>
    </row>
    <row r="265" spans="1:16" x14ac:dyDescent="0.25">
      <c r="A265" t="s">
        <v>626</v>
      </c>
      <c r="B265" t="s">
        <v>627</v>
      </c>
      <c r="C265" t="s">
        <v>72</v>
      </c>
      <c r="D265" s="12" t="s">
        <v>1088</v>
      </c>
      <c r="E265" s="1">
        <f>VLOOKUP(A265,'ADM Data'!$A$2:$T$344,18,FALSE)</f>
        <v>0</v>
      </c>
      <c r="F265" s="1">
        <f>VLOOKUP(A265,'ADM Data'!$A$2:$T$344,19,FALSE)</f>
        <v>0</v>
      </c>
      <c r="G265" s="1">
        <f>VLOOKUP(A265,'ADM Data'!$A$2:$T$344,20,FALSE)</f>
        <v>0</v>
      </c>
      <c r="H265" s="1">
        <f t="shared" si="36"/>
        <v>0</v>
      </c>
      <c r="I265" s="1">
        <f t="shared" si="37"/>
        <v>0</v>
      </c>
      <c r="J265" s="1">
        <f t="shared" si="38"/>
        <v>0</v>
      </c>
      <c r="K265" s="6">
        <f t="shared" si="39"/>
        <v>0</v>
      </c>
      <c r="L265" s="1">
        <f t="shared" si="40"/>
        <v>0</v>
      </c>
      <c r="M265" s="1">
        <f t="shared" si="44"/>
        <v>0</v>
      </c>
      <c r="N265" s="5">
        <f t="shared" si="41"/>
        <v>0</v>
      </c>
      <c r="O265" s="5">
        <f t="shared" si="42"/>
        <v>0</v>
      </c>
      <c r="P265" s="5">
        <f t="shared" si="43"/>
        <v>0</v>
      </c>
    </row>
    <row r="266" spans="1:16" x14ac:dyDescent="0.25">
      <c r="A266" t="s">
        <v>1989</v>
      </c>
      <c r="B266" t="s">
        <v>1990</v>
      </c>
      <c r="C266" t="s">
        <v>75</v>
      </c>
      <c r="D266" s="12" t="s">
        <v>1842</v>
      </c>
      <c r="E266" s="1">
        <f>VLOOKUP(A266,'ADM Data'!$A$2:$T$344,18,FALSE)</f>
        <v>0</v>
      </c>
      <c r="F266" s="1">
        <f>VLOOKUP(A266,'ADM Data'!$A$2:$T$344,19,FALSE)</f>
        <v>0.99479200000000001</v>
      </c>
      <c r="G266" s="1">
        <f>VLOOKUP(A266,'ADM Data'!$A$2:$T$344,20,FALSE)</f>
        <v>0</v>
      </c>
      <c r="H266" s="1">
        <f t="shared" si="36"/>
        <v>0.99479200000000001</v>
      </c>
      <c r="I266" s="1">
        <f t="shared" si="37"/>
        <v>0</v>
      </c>
      <c r="J266" s="1">
        <f t="shared" si="38"/>
        <v>1292.9330495204242</v>
      </c>
      <c r="K266" s="6">
        <f t="shared" si="39"/>
        <v>0</v>
      </c>
      <c r="L266" s="1">
        <f t="shared" si="40"/>
        <v>1292.9330495204242</v>
      </c>
      <c r="M266" s="1">
        <f t="shared" si="44"/>
        <v>1292.9330495204242</v>
      </c>
      <c r="N266" s="5">
        <f t="shared" si="41"/>
        <v>0</v>
      </c>
      <c r="O266" s="5">
        <f t="shared" si="42"/>
        <v>1292.9330495204242</v>
      </c>
      <c r="P266" s="5">
        <f t="shared" si="43"/>
        <v>0</v>
      </c>
    </row>
    <row r="267" spans="1:16" x14ac:dyDescent="0.25">
      <c r="A267" t="s">
        <v>1991</v>
      </c>
      <c r="B267" t="s">
        <v>1992</v>
      </c>
      <c r="C267" t="s">
        <v>68</v>
      </c>
      <c r="D267" s="12" t="s">
        <v>1088</v>
      </c>
      <c r="E267" s="1">
        <f>VLOOKUP(A267,'ADM Data'!$A$2:$T$344,18,FALSE)</f>
        <v>0</v>
      </c>
      <c r="F267" s="1">
        <f>VLOOKUP(A267,'ADM Data'!$A$2:$T$344,19,FALSE)</f>
        <v>0</v>
      </c>
      <c r="G267" s="1">
        <f>VLOOKUP(A267,'ADM Data'!$A$2:$T$344,20,FALSE)</f>
        <v>0</v>
      </c>
      <c r="H267" s="1">
        <f t="shared" si="36"/>
        <v>0</v>
      </c>
      <c r="I267" s="1">
        <f t="shared" si="37"/>
        <v>0</v>
      </c>
      <c r="J267" s="1">
        <f t="shared" si="38"/>
        <v>0</v>
      </c>
      <c r="K267" s="6">
        <f t="shared" si="39"/>
        <v>0</v>
      </c>
      <c r="L267" s="1">
        <f t="shared" si="40"/>
        <v>0</v>
      </c>
      <c r="M267" s="1">
        <f t="shared" si="44"/>
        <v>0</v>
      </c>
      <c r="N267" s="5">
        <f t="shared" si="41"/>
        <v>0</v>
      </c>
      <c r="O267" s="5">
        <f t="shared" si="42"/>
        <v>0</v>
      </c>
      <c r="P267" s="5">
        <f t="shared" si="43"/>
        <v>0</v>
      </c>
    </row>
    <row r="268" spans="1:16" x14ac:dyDescent="0.25">
      <c r="A268" t="s">
        <v>1993</v>
      </c>
      <c r="B268" t="s">
        <v>1994</v>
      </c>
      <c r="C268" t="s">
        <v>98</v>
      </c>
      <c r="D268" s="12" t="s">
        <v>1088</v>
      </c>
      <c r="E268" s="1">
        <f>VLOOKUP(A268,'ADM Data'!$A$2:$T$344,18,FALSE)</f>
        <v>1</v>
      </c>
      <c r="F268" s="1">
        <f>VLOOKUP(A268,'ADM Data'!$A$2:$T$344,19,FALSE)</f>
        <v>0</v>
      </c>
      <c r="G268" s="1">
        <f>VLOOKUP(A268,'ADM Data'!$A$2:$T$344,20,FALSE)</f>
        <v>0</v>
      </c>
      <c r="H268" s="1">
        <f t="shared" si="36"/>
        <v>1</v>
      </c>
      <c r="I268" s="1">
        <f t="shared" si="37"/>
        <v>1734.034744</v>
      </c>
      <c r="J268" s="1">
        <f t="shared" si="38"/>
        <v>0</v>
      </c>
      <c r="K268" s="6">
        <f t="shared" si="39"/>
        <v>0</v>
      </c>
      <c r="L268" s="1">
        <f t="shared" si="40"/>
        <v>1734.034744</v>
      </c>
      <c r="M268" s="1">
        <f t="shared" si="44"/>
        <v>1734.034744</v>
      </c>
      <c r="N268" s="5">
        <f t="shared" si="41"/>
        <v>1734.034744</v>
      </c>
      <c r="O268" s="5">
        <f t="shared" si="42"/>
        <v>0</v>
      </c>
      <c r="P268" s="5">
        <f t="shared" si="43"/>
        <v>0</v>
      </c>
    </row>
    <row r="269" spans="1:16" x14ac:dyDescent="0.25">
      <c r="A269" t="s">
        <v>1995</v>
      </c>
      <c r="B269" t="s">
        <v>1996</v>
      </c>
      <c r="C269" t="s">
        <v>1286</v>
      </c>
      <c r="D269" s="12" t="s">
        <v>1088</v>
      </c>
      <c r="E269" s="1">
        <f>VLOOKUP(A269,'ADM Data'!$A$2:$T$344,18,FALSE)</f>
        <v>0</v>
      </c>
      <c r="F269" s="1">
        <f>VLOOKUP(A269,'ADM Data'!$A$2:$T$344,19,FALSE)</f>
        <v>0</v>
      </c>
      <c r="G269" s="1">
        <f>VLOOKUP(A269,'ADM Data'!$A$2:$T$344,20,FALSE)</f>
        <v>0</v>
      </c>
      <c r="H269" s="1">
        <f t="shared" si="36"/>
        <v>0</v>
      </c>
      <c r="I269" s="1">
        <f t="shared" si="37"/>
        <v>0</v>
      </c>
      <c r="J269" s="1">
        <f t="shared" si="38"/>
        <v>0</v>
      </c>
      <c r="K269" s="6">
        <f t="shared" si="39"/>
        <v>0</v>
      </c>
      <c r="L269" s="1">
        <f t="shared" si="40"/>
        <v>0</v>
      </c>
      <c r="M269" s="1">
        <f t="shared" si="44"/>
        <v>0</v>
      </c>
      <c r="N269" s="5">
        <f t="shared" si="41"/>
        <v>0</v>
      </c>
      <c r="O269" s="5">
        <f t="shared" si="42"/>
        <v>0</v>
      </c>
      <c r="P269" s="5">
        <f t="shared" si="43"/>
        <v>0</v>
      </c>
    </row>
    <row r="270" spans="1:16" x14ac:dyDescent="0.25">
      <c r="A270" t="s">
        <v>1997</v>
      </c>
      <c r="B270" t="s">
        <v>1998</v>
      </c>
      <c r="C270" t="s">
        <v>80</v>
      </c>
      <c r="D270" s="12" t="s">
        <v>1842</v>
      </c>
      <c r="E270" s="1">
        <f>VLOOKUP(A270,'ADM Data'!$A$2:$T$344,18,FALSE)</f>
        <v>0</v>
      </c>
      <c r="F270" s="1">
        <f>VLOOKUP(A270,'ADM Data'!$A$2:$T$344,19,FALSE)</f>
        <v>0</v>
      </c>
      <c r="G270" s="1">
        <f>VLOOKUP(A270,'ADM Data'!$A$2:$T$344,20,FALSE)</f>
        <v>0</v>
      </c>
      <c r="H270" s="1">
        <f t="shared" si="36"/>
        <v>0</v>
      </c>
      <c r="I270" s="1">
        <f t="shared" si="37"/>
        <v>0</v>
      </c>
      <c r="J270" s="1">
        <f t="shared" si="38"/>
        <v>0</v>
      </c>
      <c r="K270" s="6">
        <f t="shared" si="39"/>
        <v>0</v>
      </c>
      <c r="L270" s="1">
        <f t="shared" si="40"/>
        <v>0</v>
      </c>
      <c r="M270" s="1">
        <f t="shared" si="44"/>
        <v>0</v>
      </c>
      <c r="N270" s="5">
        <f t="shared" si="41"/>
        <v>0</v>
      </c>
      <c r="O270" s="5">
        <f t="shared" si="42"/>
        <v>0</v>
      </c>
      <c r="P270" s="5">
        <f t="shared" si="43"/>
        <v>0</v>
      </c>
    </row>
    <row r="271" spans="1:16" x14ac:dyDescent="0.25">
      <c r="A271" t="s">
        <v>1999</v>
      </c>
      <c r="B271" t="s">
        <v>2000</v>
      </c>
      <c r="C271" t="s">
        <v>193</v>
      </c>
      <c r="D271" s="12" t="s">
        <v>1088</v>
      </c>
      <c r="E271" s="1">
        <f>VLOOKUP(A271,'ADM Data'!$A$2:$T$344,18,FALSE)</f>
        <v>6.255814</v>
      </c>
      <c r="F271" s="1">
        <f>VLOOKUP(A271,'ADM Data'!$A$2:$T$344,19,FALSE)</f>
        <v>1</v>
      </c>
      <c r="G271" s="1">
        <f>VLOOKUP(A271,'ADM Data'!$A$2:$T$344,20,FALSE)</f>
        <v>0</v>
      </c>
      <c r="H271" s="1">
        <f t="shared" si="36"/>
        <v>7.255814</v>
      </c>
      <c r="I271" s="1">
        <f t="shared" si="37"/>
        <v>10847.798828001616</v>
      </c>
      <c r="J271" s="1">
        <f t="shared" si="38"/>
        <v>1299.7018970000001</v>
      </c>
      <c r="K271" s="6">
        <f t="shared" si="39"/>
        <v>0</v>
      </c>
      <c r="L271" s="1">
        <f t="shared" si="40"/>
        <v>12147.500725001617</v>
      </c>
      <c r="M271" s="1">
        <f t="shared" si="44"/>
        <v>12147.500725001617</v>
      </c>
      <c r="N271" s="5">
        <f t="shared" si="41"/>
        <v>10847.798828001616</v>
      </c>
      <c r="O271" s="5">
        <f t="shared" si="42"/>
        <v>1299.7018970000001</v>
      </c>
      <c r="P271" s="5">
        <f t="shared" si="43"/>
        <v>0</v>
      </c>
    </row>
    <row r="272" spans="1:16" x14ac:dyDescent="0.25">
      <c r="A272" t="s">
        <v>2001</v>
      </c>
      <c r="B272" t="s">
        <v>2002</v>
      </c>
      <c r="C272" t="s">
        <v>93</v>
      </c>
      <c r="D272" s="12" t="s">
        <v>1088</v>
      </c>
      <c r="E272" s="1">
        <f>VLOOKUP(A272,'ADM Data'!$A$2:$T$344,18,FALSE)</f>
        <v>0</v>
      </c>
      <c r="F272" s="1">
        <f>VLOOKUP(A272,'ADM Data'!$A$2:$T$344,19,FALSE)</f>
        <v>0</v>
      </c>
      <c r="G272" s="1">
        <f>VLOOKUP(A272,'ADM Data'!$A$2:$T$344,20,FALSE)</f>
        <v>0</v>
      </c>
      <c r="H272" s="1">
        <f t="shared" si="36"/>
        <v>0</v>
      </c>
      <c r="I272" s="1">
        <f t="shared" si="37"/>
        <v>0</v>
      </c>
      <c r="J272" s="1">
        <f t="shared" si="38"/>
        <v>0</v>
      </c>
      <c r="K272" s="6">
        <f t="shared" si="39"/>
        <v>0</v>
      </c>
      <c r="L272" s="1">
        <f t="shared" si="40"/>
        <v>0</v>
      </c>
      <c r="M272" s="1">
        <f t="shared" si="44"/>
        <v>0</v>
      </c>
      <c r="N272" s="5">
        <f t="shared" si="41"/>
        <v>0</v>
      </c>
      <c r="O272" s="5">
        <f t="shared" si="42"/>
        <v>0</v>
      </c>
      <c r="P272" s="5">
        <f t="shared" si="43"/>
        <v>0</v>
      </c>
    </row>
    <row r="273" spans="1:16" x14ac:dyDescent="0.25">
      <c r="A273" t="s">
        <v>2003</v>
      </c>
      <c r="B273" t="s">
        <v>2004</v>
      </c>
      <c r="C273" t="s">
        <v>1147</v>
      </c>
      <c r="D273" s="12" t="s">
        <v>1088</v>
      </c>
      <c r="E273" s="1">
        <f>VLOOKUP(A273,'ADM Data'!$A$2:$T$344,18,FALSE)</f>
        <v>0</v>
      </c>
      <c r="F273" s="1">
        <f>VLOOKUP(A273,'ADM Data'!$A$2:$T$344,19,FALSE)</f>
        <v>0</v>
      </c>
      <c r="G273" s="1">
        <f>VLOOKUP(A273,'ADM Data'!$A$2:$T$344,20,FALSE)</f>
        <v>0</v>
      </c>
      <c r="H273" s="1">
        <f t="shared" si="36"/>
        <v>0</v>
      </c>
      <c r="I273" s="1">
        <f t="shared" si="37"/>
        <v>0</v>
      </c>
      <c r="J273" s="1">
        <f t="shared" si="38"/>
        <v>0</v>
      </c>
      <c r="K273" s="6">
        <f t="shared" si="39"/>
        <v>0</v>
      </c>
      <c r="L273" s="1">
        <f t="shared" si="40"/>
        <v>0</v>
      </c>
      <c r="M273" s="1">
        <f t="shared" si="44"/>
        <v>0</v>
      </c>
      <c r="N273" s="5">
        <f t="shared" si="41"/>
        <v>0</v>
      </c>
      <c r="O273" s="5">
        <f t="shared" si="42"/>
        <v>0</v>
      </c>
      <c r="P273" s="5">
        <f t="shared" si="43"/>
        <v>0</v>
      </c>
    </row>
    <row r="274" spans="1:16" x14ac:dyDescent="0.25">
      <c r="A274" t="s">
        <v>2005</v>
      </c>
      <c r="B274" t="s">
        <v>2006</v>
      </c>
      <c r="C274" t="s">
        <v>75</v>
      </c>
      <c r="D274" s="12" t="s">
        <v>1088</v>
      </c>
      <c r="E274" s="1">
        <f>VLOOKUP(A274,'ADM Data'!$A$2:$T$344,18,FALSE)</f>
        <v>0</v>
      </c>
      <c r="F274" s="1">
        <f>VLOOKUP(A274,'ADM Data'!$A$2:$T$344,19,FALSE)</f>
        <v>0</v>
      </c>
      <c r="G274" s="1">
        <f>VLOOKUP(A274,'ADM Data'!$A$2:$T$344,20,FALSE)</f>
        <v>0</v>
      </c>
      <c r="H274" s="1">
        <f t="shared" si="36"/>
        <v>0</v>
      </c>
      <c r="I274" s="1">
        <f t="shared" si="37"/>
        <v>0</v>
      </c>
      <c r="J274" s="1">
        <f t="shared" si="38"/>
        <v>0</v>
      </c>
      <c r="K274" s="6">
        <f t="shared" si="39"/>
        <v>0</v>
      </c>
      <c r="L274" s="1">
        <f t="shared" si="40"/>
        <v>0</v>
      </c>
      <c r="M274" s="1">
        <f t="shared" si="44"/>
        <v>0</v>
      </c>
      <c r="N274" s="5">
        <f t="shared" si="41"/>
        <v>0</v>
      </c>
      <c r="O274" s="5">
        <f t="shared" si="42"/>
        <v>0</v>
      </c>
      <c r="P274" s="5">
        <f t="shared" si="43"/>
        <v>0</v>
      </c>
    </row>
    <row r="275" spans="1:16" x14ac:dyDescent="0.25">
      <c r="A275" t="s">
        <v>2007</v>
      </c>
      <c r="B275" t="s">
        <v>2008</v>
      </c>
      <c r="C275" t="s">
        <v>140</v>
      </c>
      <c r="D275" s="12" t="s">
        <v>1088</v>
      </c>
      <c r="E275" s="1">
        <f>VLOOKUP(A275,'ADM Data'!$A$2:$T$344,18,FALSE)</f>
        <v>0</v>
      </c>
      <c r="F275" s="1">
        <f>VLOOKUP(A275,'ADM Data'!$A$2:$T$344,19,FALSE)</f>
        <v>0</v>
      </c>
      <c r="G275" s="1">
        <f>VLOOKUP(A275,'ADM Data'!$A$2:$T$344,20,FALSE)</f>
        <v>0</v>
      </c>
      <c r="H275" s="1">
        <f t="shared" si="36"/>
        <v>0</v>
      </c>
      <c r="I275" s="1">
        <f t="shared" si="37"/>
        <v>0</v>
      </c>
      <c r="J275" s="1">
        <f t="shared" si="38"/>
        <v>0</v>
      </c>
      <c r="K275" s="6">
        <f t="shared" si="39"/>
        <v>0</v>
      </c>
      <c r="L275" s="1">
        <f t="shared" si="40"/>
        <v>0</v>
      </c>
      <c r="M275" s="1">
        <f t="shared" si="44"/>
        <v>0</v>
      </c>
      <c r="N275" s="5">
        <f t="shared" si="41"/>
        <v>0</v>
      </c>
      <c r="O275" s="5">
        <f t="shared" si="42"/>
        <v>0</v>
      </c>
      <c r="P275" s="5">
        <f t="shared" si="43"/>
        <v>0</v>
      </c>
    </row>
    <row r="276" spans="1:16" x14ac:dyDescent="0.25">
      <c r="A276" t="s">
        <v>628</v>
      </c>
      <c r="B276" t="s">
        <v>2009</v>
      </c>
      <c r="C276" t="s">
        <v>193</v>
      </c>
      <c r="D276" s="12" t="s">
        <v>1088</v>
      </c>
      <c r="E276" s="1">
        <f>VLOOKUP(A276,'ADM Data'!$A$2:$T$344,18,FALSE)</f>
        <v>0</v>
      </c>
      <c r="F276" s="1">
        <f>VLOOKUP(A276,'ADM Data'!$A$2:$T$344,19,FALSE)</f>
        <v>0</v>
      </c>
      <c r="G276" s="1">
        <f>VLOOKUP(A276,'ADM Data'!$A$2:$T$344,20,FALSE)</f>
        <v>0</v>
      </c>
      <c r="H276" s="1">
        <f t="shared" si="36"/>
        <v>0</v>
      </c>
      <c r="I276" s="1">
        <f t="shared" si="37"/>
        <v>0</v>
      </c>
      <c r="J276" s="1">
        <f t="shared" si="38"/>
        <v>0</v>
      </c>
      <c r="K276" s="6">
        <f t="shared" si="39"/>
        <v>0</v>
      </c>
      <c r="L276" s="1">
        <f t="shared" si="40"/>
        <v>0</v>
      </c>
      <c r="M276" s="1">
        <f t="shared" si="44"/>
        <v>0</v>
      </c>
      <c r="N276" s="5">
        <f t="shared" si="41"/>
        <v>0</v>
      </c>
      <c r="O276" s="5">
        <f t="shared" si="42"/>
        <v>0</v>
      </c>
      <c r="P276" s="5">
        <f t="shared" si="43"/>
        <v>0</v>
      </c>
    </row>
    <row r="277" spans="1:16" x14ac:dyDescent="0.25">
      <c r="A277" t="s">
        <v>630</v>
      </c>
      <c r="B277" t="s">
        <v>2010</v>
      </c>
      <c r="C277" t="s">
        <v>324</v>
      </c>
      <c r="D277" s="12" t="s">
        <v>1088</v>
      </c>
      <c r="E277" s="1">
        <f>VLOOKUP(A277,'ADM Data'!$A$2:$T$344,18,FALSE)</f>
        <v>0</v>
      </c>
      <c r="F277" s="1">
        <f>VLOOKUP(A277,'ADM Data'!$A$2:$T$344,19,FALSE)</f>
        <v>0</v>
      </c>
      <c r="G277" s="1">
        <f>VLOOKUP(A277,'ADM Data'!$A$2:$T$344,20,FALSE)</f>
        <v>0</v>
      </c>
      <c r="H277" s="1">
        <f t="shared" si="36"/>
        <v>0</v>
      </c>
      <c r="I277" s="1">
        <f t="shared" si="37"/>
        <v>0</v>
      </c>
      <c r="J277" s="1">
        <f t="shared" si="38"/>
        <v>0</v>
      </c>
      <c r="K277" s="6">
        <f t="shared" si="39"/>
        <v>0</v>
      </c>
      <c r="L277" s="1">
        <f t="shared" si="40"/>
        <v>0</v>
      </c>
      <c r="M277" s="1">
        <f t="shared" si="44"/>
        <v>0</v>
      </c>
      <c r="N277" s="5">
        <f t="shared" si="41"/>
        <v>0</v>
      </c>
      <c r="O277" s="5">
        <f t="shared" si="42"/>
        <v>0</v>
      </c>
      <c r="P277" s="5">
        <f t="shared" si="43"/>
        <v>0</v>
      </c>
    </row>
    <row r="278" spans="1:16" x14ac:dyDescent="0.25">
      <c r="A278" t="s">
        <v>632</v>
      </c>
      <c r="B278" t="s">
        <v>2011</v>
      </c>
      <c r="C278" t="s">
        <v>98</v>
      </c>
      <c r="D278" s="12" t="s">
        <v>1088</v>
      </c>
      <c r="E278" s="1">
        <f>VLOOKUP(A278,'ADM Data'!$A$2:$T$344,18,FALSE)</f>
        <v>0</v>
      </c>
      <c r="F278" s="1">
        <f>VLOOKUP(A278,'ADM Data'!$A$2:$T$344,19,FALSE)</f>
        <v>0</v>
      </c>
      <c r="G278" s="1">
        <f>VLOOKUP(A278,'ADM Data'!$A$2:$T$344,20,FALSE)</f>
        <v>0</v>
      </c>
      <c r="H278" s="1">
        <f t="shared" si="36"/>
        <v>0</v>
      </c>
      <c r="I278" s="1">
        <f t="shared" si="37"/>
        <v>0</v>
      </c>
      <c r="J278" s="1">
        <f t="shared" si="38"/>
        <v>0</v>
      </c>
      <c r="K278" s="6">
        <f t="shared" si="39"/>
        <v>0</v>
      </c>
      <c r="L278" s="1">
        <f t="shared" si="40"/>
        <v>0</v>
      </c>
      <c r="M278" s="1">
        <f t="shared" si="44"/>
        <v>0</v>
      </c>
      <c r="N278" s="5">
        <f t="shared" si="41"/>
        <v>0</v>
      </c>
      <c r="O278" s="5">
        <f t="shared" si="42"/>
        <v>0</v>
      </c>
      <c r="P278" s="5">
        <f t="shared" si="43"/>
        <v>0</v>
      </c>
    </row>
    <row r="279" spans="1:16" x14ac:dyDescent="0.25">
      <c r="A279" t="s">
        <v>634</v>
      </c>
      <c r="B279" t="s">
        <v>635</v>
      </c>
      <c r="C279" t="s">
        <v>140</v>
      </c>
      <c r="D279" s="12" t="s">
        <v>1088</v>
      </c>
      <c r="E279" s="1">
        <f>VLOOKUP(A279,'ADM Data'!$A$2:$T$344,18,FALSE)</f>
        <v>0.73658500000000005</v>
      </c>
      <c r="F279" s="1">
        <f>VLOOKUP(A279,'ADM Data'!$A$2:$T$344,19,FALSE)</f>
        <v>4.8878050000000002</v>
      </c>
      <c r="G279" s="1">
        <f>VLOOKUP(A279,'ADM Data'!$A$2:$T$344,20,FALSE)</f>
        <v>0</v>
      </c>
      <c r="H279" s="1">
        <f t="shared" si="36"/>
        <v>5.62439</v>
      </c>
      <c r="I279" s="1">
        <f t="shared" si="37"/>
        <v>1277.2639819092401</v>
      </c>
      <c r="J279" s="1">
        <f t="shared" si="38"/>
        <v>6352.6894306660861</v>
      </c>
      <c r="K279" s="6">
        <f t="shared" si="39"/>
        <v>0</v>
      </c>
      <c r="L279" s="1">
        <f t="shared" si="40"/>
        <v>7629.9534125753262</v>
      </c>
      <c r="M279" s="1">
        <f t="shared" si="44"/>
        <v>7629.9534125753262</v>
      </c>
      <c r="N279" s="5">
        <f t="shared" si="41"/>
        <v>1277.2639819092401</v>
      </c>
      <c r="O279" s="5">
        <f t="shared" si="42"/>
        <v>6352.6894306660861</v>
      </c>
      <c r="P279" s="5">
        <f t="shared" si="43"/>
        <v>0</v>
      </c>
    </row>
    <row r="280" spans="1:16" x14ac:dyDescent="0.25">
      <c r="A280" t="s">
        <v>636</v>
      </c>
      <c r="B280" t="s">
        <v>637</v>
      </c>
      <c r="C280" t="s">
        <v>193</v>
      </c>
      <c r="D280" s="12" t="s">
        <v>1088</v>
      </c>
      <c r="E280" s="1">
        <f>VLOOKUP(A280,'ADM Data'!$A$2:$T$344,18,FALSE)</f>
        <v>5.1193689999999998</v>
      </c>
      <c r="F280" s="1">
        <f>VLOOKUP(A280,'ADM Data'!$A$2:$T$344,19,FALSE)</f>
        <v>27.415773000000002</v>
      </c>
      <c r="G280" s="1">
        <f>VLOOKUP(A280,'ADM Data'!$A$2:$T$344,20,FALSE)</f>
        <v>0</v>
      </c>
      <c r="H280" s="1">
        <f t="shared" si="36"/>
        <v>32.535142</v>
      </c>
      <c r="I280" s="1">
        <f t="shared" si="37"/>
        <v>8877.1637133565364</v>
      </c>
      <c r="J280" s="1">
        <f t="shared" si="38"/>
        <v>35632.332175821386</v>
      </c>
      <c r="K280" s="6">
        <f t="shared" si="39"/>
        <v>0</v>
      </c>
      <c r="L280" s="1">
        <f t="shared" si="40"/>
        <v>44509.495889177924</v>
      </c>
      <c r="M280" s="1">
        <f t="shared" si="44"/>
        <v>44509.495889177924</v>
      </c>
      <c r="N280" s="5">
        <f t="shared" si="41"/>
        <v>8877.1637133565364</v>
      </c>
      <c r="O280" s="5">
        <f t="shared" si="42"/>
        <v>35632.332175821386</v>
      </c>
      <c r="P280" s="5">
        <f t="shared" si="43"/>
        <v>0</v>
      </c>
    </row>
    <row r="281" spans="1:16" x14ac:dyDescent="0.25">
      <c r="A281" t="s">
        <v>638</v>
      </c>
      <c r="B281" t="s">
        <v>639</v>
      </c>
      <c r="C281" t="s">
        <v>72</v>
      </c>
      <c r="D281" s="12" t="s">
        <v>1088</v>
      </c>
      <c r="E281" s="1">
        <f>VLOOKUP(A281,'ADM Data'!$A$2:$T$344,18,FALSE)</f>
        <v>0</v>
      </c>
      <c r="F281" s="1">
        <f>VLOOKUP(A281,'ADM Data'!$A$2:$T$344,19,FALSE)</f>
        <v>1.2181820000000001</v>
      </c>
      <c r="G281" s="1">
        <f>VLOOKUP(A281,'ADM Data'!$A$2:$T$344,20,FALSE)</f>
        <v>0</v>
      </c>
      <c r="H281" s="1">
        <f t="shared" si="36"/>
        <v>1.2181820000000001</v>
      </c>
      <c r="I281" s="1">
        <f t="shared" si="37"/>
        <v>0</v>
      </c>
      <c r="J281" s="1">
        <f t="shared" si="38"/>
        <v>1583.2734562912542</v>
      </c>
      <c r="K281" s="6">
        <f t="shared" si="39"/>
        <v>0</v>
      </c>
      <c r="L281" s="1">
        <f t="shared" si="40"/>
        <v>1583.2734562912542</v>
      </c>
      <c r="M281" s="1">
        <f t="shared" si="44"/>
        <v>1583.2734562912542</v>
      </c>
      <c r="N281" s="5">
        <f t="shared" si="41"/>
        <v>0</v>
      </c>
      <c r="O281" s="5">
        <f t="shared" si="42"/>
        <v>1583.2734562912542</v>
      </c>
      <c r="P281" s="5">
        <f t="shared" si="43"/>
        <v>0</v>
      </c>
    </row>
    <row r="282" spans="1:16" x14ac:dyDescent="0.25">
      <c r="A282" t="s">
        <v>640</v>
      </c>
      <c r="B282" t="s">
        <v>2012</v>
      </c>
      <c r="C282" t="s">
        <v>125</v>
      </c>
      <c r="D282" s="12" t="s">
        <v>1088</v>
      </c>
      <c r="E282" s="1">
        <f>VLOOKUP(A282,'ADM Data'!$A$2:$T$344,18,FALSE)</f>
        <v>0</v>
      </c>
      <c r="F282" s="1">
        <f>VLOOKUP(A282,'ADM Data'!$A$2:$T$344,19,FALSE)</f>
        <v>8</v>
      </c>
      <c r="G282" s="1">
        <f>VLOOKUP(A282,'ADM Data'!$A$2:$T$344,20,FALSE)</f>
        <v>0</v>
      </c>
      <c r="H282" s="1">
        <f t="shared" si="36"/>
        <v>8</v>
      </c>
      <c r="I282" s="1">
        <f t="shared" si="37"/>
        <v>0</v>
      </c>
      <c r="J282" s="1">
        <f t="shared" si="38"/>
        <v>10397.615176000001</v>
      </c>
      <c r="K282" s="6">
        <f t="shared" si="39"/>
        <v>0</v>
      </c>
      <c r="L282" s="1">
        <f t="shared" si="40"/>
        <v>10397.615176000001</v>
      </c>
      <c r="M282" s="1">
        <f t="shared" si="44"/>
        <v>10397.615176000001</v>
      </c>
      <c r="N282" s="5">
        <f t="shared" si="41"/>
        <v>0</v>
      </c>
      <c r="O282" s="5">
        <f t="shared" si="42"/>
        <v>10397.615176000001</v>
      </c>
      <c r="P282" s="5">
        <f t="shared" si="43"/>
        <v>0</v>
      </c>
    </row>
    <row r="283" spans="1:16" x14ac:dyDescent="0.25">
      <c r="A283" t="s">
        <v>642</v>
      </c>
      <c r="B283" t="s">
        <v>2013</v>
      </c>
      <c r="C283" t="s">
        <v>125</v>
      </c>
      <c r="D283" s="12" t="s">
        <v>1088</v>
      </c>
      <c r="E283" s="1">
        <f>VLOOKUP(A283,'ADM Data'!$A$2:$T$344,18,FALSE)</f>
        <v>0</v>
      </c>
      <c r="F283" s="1">
        <f>VLOOKUP(A283,'ADM Data'!$A$2:$T$344,19,FALSE)</f>
        <v>0</v>
      </c>
      <c r="G283" s="1">
        <f>VLOOKUP(A283,'ADM Data'!$A$2:$T$344,20,FALSE)</f>
        <v>0</v>
      </c>
      <c r="H283" s="1">
        <f t="shared" si="36"/>
        <v>0</v>
      </c>
      <c r="I283" s="1">
        <f t="shared" si="37"/>
        <v>0</v>
      </c>
      <c r="J283" s="1">
        <f t="shared" si="38"/>
        <v>0</v>
      </c>
      <c r="K283" s="6">
        <f t="shared" si="39"/>
        <v>0</v>
      </c>
      <c r="L283" s="1">
        <f t="shared" si="40"/>
        <v>0</v>
      </c>
      <c r="M283" s="1">
        <f t="shared" si="44"/>
        <v>0</v>
      </c>
      <c r="N283" s="5">
        <f t="shared" si="41"/>
        <v>0</v>
      </c>
      <c r="O283" s="5">
        <f t="shared" si="42"/>
        <v>0</v>
      </c>
      <c r="P283" s="5">
        <f t="shared" si="43"/>
        <v>0</v>
      </c>
    </row>
    <row r="284" spans="1:16" x14ac:dyDescent="0.25">
      <c r="A284" t="s">
        <v>644</v>
      </c>
      <c r="B284" t="s">
        <v>2014</v>
      </c>
      <c r="C284" t="s">
        <v>93</v>
      </c>
      <c r="D284" s="12" t="s">
        <v>1088</v>
      </c>
      <c r="E284" s="1">
        <f>VLOOKUP(A284,'ADM Data'!$A$2:$T$344,18,FALSE)</f>
        <v>0</v>
      </c>
      <c r="F284" s="1">
        <f>VLOOKUP(A284,'ADM Data'!$A$2:$T$344,19,FALSE)</f>
        <v>3.8122989999999999</v>
      </c>
      <c r="G284" s="1">
        <f>VLOOKUP(A284,'ADM Data'!$A$2:$T$344,20,FALSE)</f>
        <v>0</v>
      </c>
      <c r="H284" s="1">
        <f t="shared" si="36"/>
        <v>3.8122989999999999</v>
      </c>
      <c r="I284" s="1">
        <f t="shared" si="37"/>
        <v>0</v>
      </c>
      <c r="J284" s="1">
        <f t="shared" si="38"/>
        <v>4954.8522422312035</v>
      </c>
      <c r="K284" s="6">
        <f t="shared" si="39"/>
        <v>0</v>
      </c>
      <c r="L284" s="1">
        <f t="shared" si="40"/>
        <v>4954.8522422312035</v>
      </c>
      <c r="M284" s="1">
        <f t="shared" si="44"/>
        <v>4954.8522422312035</v>
      </c>
      <c r="N284" s="5">
        <f t="shared" si="41"/>
        <v>0</v>
      </c>
      <c r="O284" s="5">
        <f t="shared" si="42"/>
        <v>4954.8522422312035</v>
      </c>
      <c r="P284" s="5">
        <f t="shared" si="43"/>
        <v>0</v>
      </c>
    </row>
    <row r="285" spans="1:16" x14ac:dyDescent="0.25">
      <c r="A285" t="s">
        <v>646</v>
      </c>
      <c r="B285" t="s">
        <v>2015</v>
      </c>
      <c r="C285" t="s">
        <v>80</v>
      </c>
      <c r="D285" s="12" t="s">
        <v>1088</v>
      </c>
      <c r="E285" s="1">
        <f>VLOOKUP(A285,'ADM Data'!$A$2:$T$344,18,FALSE)</f>
        <v>0</v>
      </c>
      <c r="F285" s="1">
        <f>VLOOKUP(A285,'ADM Data'!$A$2:$T$344,19,FALSE)</f>
        <v>1</v>
      </c>
      <c r="G285" s="1">
        <f>VLOOKUP(A285,'ADM Data'!$A$2:$T$344,20,FALSE)</f>
        <v>0</v>
      </c>
      <c r="H285" s="1">
        <f t="shared" si="36"/>
        <v>1</v>
      </c>
      <c r="I285" s="1">
        <f t="shared" si="37"/>
        <v>0</v>
      </c>
      <c r="J285" s="1">
        <f t="shared" si="38"/>
        <v>1299.7018970000001</v>
      </c>
      <c r="K285" s="6">
        <f t="shared" si="39"/>
        <v>0</v>
      </c>
      <c r="L285" s="1">
        <f t="shared" si="40"/>
        <v>1299.7018970000001</v>
      </c>
      <c r="M285" s="1">
        <f t="shared" si="44"/>
        <v>1299.7018970000001</v>
      </c>
      <c r="N285" s="5">
        <f t="shared" si="41"/>
        <v>0</v>
      </c>
      <c r="O285" s="5">
        <f t="shared" si="42"/>
        <v>1299.7018970000001</v>
      </c>
      <c r="P285" s="5">
        <f t="shared" si="43"/>
        <v>0</v>
      </c>
    </row>
    <row r="286" spans="1:16" x14ac:dyDescent="0.25">
      <c r="A286" t="s">
        <v>648</v>
      </c>
      <c r="B286" t="s">
        <v>649</v>
      </c>
      <c r="C286" t="s">
        <v>80</v>
      </c>
      <c r="D286" s="12" t="s">
        <v>1088</v>
      </c>
      <c r="E286" s="1">
        <f>VLOOKUP(A286,'ADM Data'!$A$2:$T$344,18,FALSE)</f>
        <v>0</v>
      </c>
      <c r="F286" s="1">
        <f>VLOOKUP(A286,'ADM Data'!$A$2:$T$344,19,FALSE)</f>
        <v>0</v>
      </c>
      <c r="G286" s="1">
        <f>VLOOKUP(A286,'ADM Data'!$A$2:$T$344,20,FALSE)</f>
        <v>0</v>
      </c>
      <c r="H286" s="1">
        <f t="shared" si="36"/>
        <v>0</v>
      </c>
      <c r="I286" s="1">
        <f t="shared" si="37"/>
        <v>0</v>
      </c>
      <c r="J286" s="1">
        <f t="shared" si="38"/>
        <v>0</v>
      </c>
      <c r="K286" s="6">
        <f t="shared" si="39"/>
        <v>0</v>
      </c>
      <c r="L286" s="1">
        <f t="shared" si="40"/>
        <v>0</v>
      </c>
      <c r="M286" s="1">
        <f t="shared" si="44"/>
        <v>0</v>
      </c>
      <c r="N286" s="5">
        <f t="shared" si="41"/>
        <v>0</v>
      </c>
      <c r="O286" s="5">
        <f t="shared" si="42"/>
        <v>0</v>
      </c>
      <c r="P286" s="5">
        <f t="shared" si="43"/>
        <v>0</v>
      </c>
    </row>
    <row r="287" spans="1:16" x14ac:dyDescent="0.25">
      <c r="A287" t="s">
        <v>650</v>
      </c>
      <c r="B287" t="s">
        <v>2016</v>
      </c>
      <c r="C287" t="s">
        <v>80</v>
      </c>
      <c r="D287" s="12" t="s">
        <v>1088</v>
      </c>
      <c r="E287" s="1">
        <f>VLOOKUP(A287,'ADM Data'!$A$2:$T$344,18,FALSE)</f>
        <v>0</v>
      </c>
      <c r="F287" s="1">
        <f>VLOOKUP(A287,'ADM Data'!$A$2:$T$344,19,FALSE)</f>
        <v>84.581614999999999</v>
      </c>
      <c r="G287" s="1">
        <f>VLOOKUP(A287,'ADM Data'!$A$2:$T$344,20,FALSE)</f>
        <v>19.155280000000001</v>
      </c>
      <c r="H287" s="1">
        <f t="shared" si="36"/>
        <v>103.736895</v>
      </c>
      <c r="I287" s="1">
        <f t="shared" si="37"/>
        <v>0</v>
      </c>
      <c r="J287" s="1">
        <f t="shared" si="38"/>
        <v>109930.88546682367</v>
      </c>
      <c r="K287" s="6">
        <f t="shared" si="39"/>
        <v>16623.747560244243</v>
      </c>
      <c r="L287" s="1">
        <f t="shared" si="40"/>
        <v>126554.63302706792</v>
      </c>
      <c r="M287" s="1">
        <f t="shared" si="44"/>
        <v>126554.63302706792</v>
      </c>
      <c r="N287" s="5">
        <f t="shared" si="41"/>
        <v>0</v>
      </c>
      <c r="O287" s="5">
        <f t="shared" si="42"/>
        <v>109930.88546682367</v>
      </c>
      <c r="P287" s="5">
        <f t="shared" si="43"/>
        <v>16623.747560244243</v>
      </c>
    </row>
    <row r="288" spans="1:16" x14ac:dyDescent="0.25">
      <c r="A288" t="s">
        <v>652</v>
      </c>
      <c r="B288" t="s">
        <v>653</v>
      </c>
      <c r="C288" t="s">
        <v>75</v>
      </c>
      <c r="D288" s="12" t="s">
        <v>1088</v>
      </c>
      <c r="E288" s="1">
        <f>VLOOKUP(A288,'ADM Data'!$A$2:$T$344,18,FALSE)</f>
        <v>0</v>
      </c>
      <c r="F288" s="1">
        <f>VLOOKUP(A288,'ADM Data'!$A$2:$T$344,19,FALSE)</f>
        <v>0</v>
      </c>
      <c r="G288" s="1">
        <f>VLOOKUP(A288,'ADM Data'!$A$2:$T$344,20,FALSE)</f>
        <v>0</v>
      </c>
      <c r="H288" s="1">
        <f t="shared" si="36"/>
        <v>0</v>
      </c>
      <c r="I288" s="1">
        <f t="shared" si="37"/>
        <v>0</v>
      </c>
      <c r="J288" s="1">
        <f t="shared" si="38"/>
        <v>0</v>
      </c>
      <c r="K288" s="6">
        <f t="shared" si="39"/>
        <v>0</v>
      </c>
      <c r="L288" s="1">
        <f t="shared" si="40"/>
        <v>0</v>
      </c>
      <c r="M288" s="1">
        <f t="shared" si="44"/>
        <v>0</v>
      </c>
      <c r="N288" s="5">
        <f t="shared" si="41"/>
        <v>0</v>
      </c>
      <c r="O288" s="5">
        <f t="shared" si="42"/>
        <v>0</v>
      </c>
      <c r="P288" s="5">
        <f t="shared" si="43"/>
        <v>0</v>
      </c>
    </row>
    <row r="289" spans="1:16" x14ac:dyDescent="0.25">
      <c r="A289" t="s">
        <v>654</v>
      </c>
      <c r="B289" t="s">
        <v>2017</v>
      </c>
      <c r="C289" t="s">
        <v>80</v>
      </c>
      <c r="D289" s="12" t="s">
        <v>1088</v>
      </c>
      <c r="E289" s="1">
        <f>VLOOKUP(A289,'ADM Data'!$A$2:$T$344,18,FALSE)</f>
        <v>0</v>
      </c>
      <c r="F289" s="1">
        <f>VLOOKUP(A289,'ADM Data'!$A$2:$T$344,19,FALSE)</f>
        <v>0</v>
      </c>
      <c r="G289" s="1">
        <f>VLOOKUP(A289,'ADM Data'!$A$2:$T$344,20,FALSE)</f>
        <v>0</v>
      </c>
      <c r="H289" s="1">
        <f t="shared" si="36"/>
        <v>0</v>
      </c>
      <c r="I289" s="1">
        <f t="shared" si="37"/>
        <v>0</v>
      </c>
      <c r="J289" s="1">
        <f t="shared" si="38"/>
        <v>0</v>
      </c>
      <c r="K289" s="6">
        <f t="shared" si="39"/>
        <v>0</v>
      </c>
      <c r="L289" s="1">
        <f t="shared" si="40"/>
        <v>0</v>
      </c>
      <c r="M289" s="1">
        <f t="shared" si="44"/>
        <v>0</v>
      </c>
      <c r="N289" s="5">
        <f t="shared" si="41"/>
        <v>0</v>
      </c>
      <c r="O289" s="5">
        <f t="shared" si="42"/>
        <v>0</v>
      </c>
      <c r="P289" s="5">
        <f t="shared" si="43"/>
        <v>0</v>
      </c>
    </row>
    <row r="290" spans="1:16" x14ac:dyDescent="0.25">
      <c r="A290" t="s">
        <v>656</v>
      </c>
      <c r="B290" t="s">
        <v>2018</v>
      </c>
      <c r="C290" t="s">
        <v>101</v>
      </c>
      <c r="D290" s="12" t="s">
        <v>1088</v>
      </c>
      <c r="E290" s="1">
        <f>VLOOKUP(A290,'ADM Data'!$A$2:$T$344,18,FALSE)</f>
        <v>0</v>
      </c>
      <c r="F290" s="1">
        <f>VLOOKUP(A290,'ADM Data'!$A$2:$T$344,19,FALSE)</f>
        <v>0</v>
      </c>
      <c r="G290" s="1">
        <f>VLOOKUP(A290,'ADM Data'!$A$2:$T$344,20,FALSE)</f>
        <v>0</v>
      </c>
      <c r="H290" s="1">
        <f t="shared" si="36"/>
        <v>0</v>
      </c>
      <c r="I290" s="1">
        <f t="shared" si="37"/>
        <v>0</v>
      </c>
      <c r="J290" s="1">
        <f t="shared" si="38"/>
        <v>0</v>
      </c>
      <c r="K290" s="6">
        <f t="shared" si="39"/>
        <v>0</v>
      </c>
      <c r="L290" s="1">
        <f t="shared" si="40"/>
        <v>0</v>
      </c>
      <c r="M290" s="1">
        <f t="shared" si="44"/>
        <v>0</v>
      </c>
      <c r="N290" s="5">
        <f t="shared" si="41"/>
        <v>0</v>
      </c>
      <c r="O290" s="5">
        <f t="shared" si="42"/>
        <v>0</v>
      </c>
      <c r="P290" s="5">
        <f t="shared" si="43"/>
        <v>0</v>
      </c>
    </row>
    <row r="291" spans="1:16" x14ac:dyDescent="0.25">
      <c r="A291" t="s">
        <v>658</v>
      </c>
      <c r="B291" t="s">
        <v>2019</v>
      </c>
      <c r="C291" t="s">
        <v>125</v>
      </c>
      <c r="D291" s="12" t="s">
        <v>1088</v>
      </c>
      <c r="E291" s="1">
        <f>VLOOKUP(A291,'ADM Data'!$A$2:$T$344,18,FALSE)</f>
        <v>0</v>
      </c>
      <c r="F291" s="1">
        <f>VLOOKUP(A291,'ADM Data'!$A$2:$T$344,19,FALSE)</f>
        <v>0</v>
      </c>
      <c r="G291" s="1">
        <f>VLOOKUP(A291,'ADM Data'!$A$2:$T$344,20,FALSE)</f>
        <v>0</v>
      </c>
      <c r="H291" s="1">
        <f t="shared" si="36"/>
        <v>0</v>
      </c>
      <c r="I291" s="1">
        <f t="shared" si="37"/>
        <v>0</v>
      </c>
      <c r="J291" s="1">
        <f t="shared" si="38"/>
        <v>0</v>
      </c>
      <c r="K291" s="6">
        <f t="shared" si="39"/>
        <v>0</v>
      </c>
      <c r="L291" s="1">
        <f t="shared" si="40"/>
        <v>0</v>
      </c>
      <c r="M291" s="1">
        <f t="shared" si="44"/>
        <v>0</v>
      </c>
      <c r="N291" s="5">
        <f t="shared" si="41"/>
        <v>0</v>
      </c>
      <c r="O291" s="5">
        <f t="shared" si="42"/>
        <v>0</v>
      </c>
      <c r="P291" s="5">
        <f t="shared" si="43"/>
        <v>0</v>
      </c>
    </row>
    <row r="292" spans="1:16" x14ac:dyDescent="0.25">
      <c r="A292" t="s">
        <v>660</v>
      </c>
      <c r="B292" t="s">
        <v>661</v>
      </c>
      <c r="C292" t="s">
        <v>75</v>
      </c>
      <c r="D292" s="12" t="s">
        <v>1088</v>
      </c>
      <c r="E292" s="1">
        <f>VLOOKUP(A292,'ADM Data'!$A$2:$T$344,18,FALSE)</f>
        <v>0</v>
      </c>
      <c r="F292" s="1">
        <f>VLOOKUP(A292,'ADM Data'!$A$2:$T$344,19,FALSE)</f>
        <v>4</v>
      </c>
      <c r="G292" s="1">
        <f>VLOOKUP(A292,'ADM Data'!$A$2:$T$344,20,FALSE)</f>
        <v>0</v>
      </c>
      <c r="H292" s="1">
        <f t="shared" si="36"/>
        <v>4</v>
      </c>
      <c r="I292" s="1">
        <f t="shared" si="37"/>
        <v>0</v>
      </c>
      <c r="J292" s="1">
        <f t="shared" si="38"/>
        <v>5198.8075880000006</v>
      </c>
      <c r="K292" s="6">
        <f t="shared" si="39"/>
        <v>0</v>
      </c>
      <c r="L292" s="1">
        <f t="shared" si="40"/>
        <v>5198.8075880000006</v>
      </c>
      <c r="M292" s="1">
        <f t="shared" si="44"/>
        <v>5198.8075880000006</v>
      </c>
      <c r="N292" s="5">
        <f t="shared" si="41"/>
        <v>0</v>
      </c>
      <c r="O292" s="5">
        <f t="shared" si="42"/>
        <v>5198.8075880000006</v>
      </c>
      <c r="P292" s="5">
        <f t="shared" si="43"/>
        <v>0</v>
      </c>
    </row>
    <row r="293" spans="1:16" x14ac:dyDescent="0.25">
      <c r="A293" t="s">
        <v>662</v>
      </c>
      <c r="B293" t="s">
        <v>663</v>
      </c>
      <c r="C293" t="s">
        <v>72</v>
      </c>
      <c r="D293" s="12" t="s">
        <v>1088</v>
      </c>
      <c r="E293" s="1">
        <f>VLOOKUP(A293,'ADM Data'!$A$2:$T$344,18,FALSE)</f>
        <v>0</v>
      </c>
      <c r="F293" s="1">
        <f>VLOOKUP(A293,'ADM Data'!$A$2:$T$344,19,FALSE)</f>
        <v>1.1412420000000001</v>
      </c>
      <c r="G293" s="1">
        <f>VLOOKUP(A293,'ADM Data'!$A$2:$T$344,20,FALSE)</f>
        <v>0.62711899999999998</v>
      </c>
      <c r="H293" s="1">
        <f t="shared" si="36"/>
        <v>1.7683610000000001</v>
      </c>
      <c r="I293" s="1">
        <f t="shared" si="37"/>
        <v>0</v>
      </c>
      <c r="J293" s="1">
        <f t="shared" si="38"/>
        <v>1483.2743923360742</v>
      </c>
      <c r="K293" s="6">
        <f t="shared" si="39"/>
        <v>544.23991433342701</v>
      </c>
      <c r="L293" s="1">
        <f t="shared" si="40"/>
        <v>2027.5143066695014</v>
      </c>
      <c r="M293" s="1">
        <f t="shared" si="44"/>
        <v>2027.5143066695014</v>
      </c>
      <c r="N293" s="5">
        <f t="shared" si="41"/>
        <v>0</v>
      </c>
      <c r="O293" s="5">
        <f t="shared" si="42"/>
        <v>1483.2743923360742</v>
      </c>
      <c r="P293" s="5">
        <f t="shared" si="43"/>
        <v>544.23991433342701</v>
      </c>
    </row>
    <row r="294" spans="1:16" x14ac:dyDescent="0.25">
      <c r="A294" t="s">
        <v>664</v>
      </c>
      <c r="B294" t="s">
        <v>665</v>
      </c>
      <c r="C294" t="s">
        <v>93</v>
      </c>
      <c r="D294" s="12" t="s">
        <v>1088</v>
      </c>
      <c r="E294" s="1">
        <f>VLOOKUP(A294,'ADM Data'!$A$2:$T$344,18,FALSE)</f>
        <v>0</v>
      </c>
      <c r="F294" s="1">
        <f>VLOOKUP(A294,'ADM Data'!$A$2:$T$344,19,FALSE)</f>
        <v>6</v>
      </c>
      <c r="G294" s="1">
        <f>VLOOKUP(A294,'ADM Data'!$A$2:$T$344,20,FALSE)</f>
        <v>0</v>
      </c>
      <c r="H294" s="1">
        <f t="shared" si="36"/>
        <v>6</v>
      </c>
      <c r="I294" s="1">
        <f t="shared" si="37"/>
        <v>0</v>
      </c>
      <c r="J294" s="1">
        <f t="shared" si="38"/>
        <v>7798.2113820000013</v>
      </c>
      <c r="K294" s="6">
        <f t="shared" si="39"/>
        <v>0</v>
      </c>
      <c r="L294" s="1">
        <f t="shared" si="40"/>
        <v>7798.2113820000013</v>
      </c>
      <c r="M294" s="1">
        <f t="shared" si="44"/>
        <v>7798.2113820000013</v>
      </c>
      <c r="N294" s="5">
        <f t="shared" si="41"/>
        <v>0</v>
      </c>
      <c r="O294" s="5">
        <f t="shared" si="42"/>
        <v>7798.2113820000013</v>
      </c>
      <c r="P294" s="5">
        <f t="shared" si="43"/>
        <v>0</v>
      </c>
    </row>
    <row r="295" spans="1:16" x14ac:dyDescent="0.25">
      <c r="A295" t="s">
        <v>666</v>
      </c>
      <c r="B295" t="s">
        <v>2020</v>
      </c>
      <c r="C295" t="s">
        <v>93</v>
      </c>
      <c r="D295" s="12" t="s">
        <v>1088</v>
      </c>
      <c r="E295" s="1">
        <f>VLOOKUP(A295,'ADM Data'!$A$2:$T$344,18,FALSE)</f>
        <v>0</v>
      </c>
      <c r="F295" s="1">
        <f>VLOOKUP(A295,'ADM Data'!$A$2:$T$344,19,FALSE)</f>
        <v>107.493976</v>
      </c>
      <c r="G295" s="1">
        <f>VLOOKUP(A295,'ADM Data'!$A$2:$T$344,20,FALSE)</f>
        <v>33.704821000000003</v>
      </c>
      <c r="H295" s="1">
        <f t="shared" si="36"/>
        <v>141.19879700000001</v>
      </c>
      <c r="I295" s="1">
        <f t="shared" si="37"/>
        <v>0</v>
      </c>
      <c r="J295" s="1">
        <f t="shared" si="38"/>
        <v>139710.12452327248</v>
      </c>
      <c r="K295" s="6">
        <f t="shared" si="39"/>
        <v>29250.443526130599</v>
      </c>
      <c r="L295" s="1">
        <f t="shared" si="40"/>
        <v>168960.56804940308</v>
      </c>
      <c r="M295" s="1">
        <f t="shared" si="44"/>
        <v>168960.56804940308</v>
      </c>
      <c r="N295" s="5">
        <f t="shared" si="41"/>
        <v>0</v>
      </c>
      <c r="O295" s="5">
        <f t="shared" si="42"/>
        <v>139710.12452327248</v>
      </c>
      <c r="P295" s="5">
        <f t="shared" si="43"/>
        <v>29250.443526130599</v>
      </c>
    </row>
    <row r="296" spans="1:16" x14ac:dyDescent="0.25">
      <c r="A296" t="s">
        <v>668</v>
      </c>
      <c r="B296" t="s">
        <v>2021</v>
      </c>
      <c r="C296" t="s">
        <v>72</v>
      </c>
      <c r="D296" s="12" t="s">
        <v>1088</v>
      </c>
      <c r="E296" s="1">
        <f>VLOOKUP(A296,'ADM Data'!$A$2:$T$344,18,FALSE)</f>
        <v>0</v>
      </c>
      <c r="F296" s="1">
        <f>VLOOKUP(A296,'ADM Data'!$A$2:$T$344,19,FALSE)</f>
        <v>0</v>
      </c>
      <c r="G296" s="1">
        <f>VLOOKUP(A296,'ADM Data'!$A$2:$T$344,20,FALSE)</f>
        <v>0</v>
      </c>
      <c r="H296" s="1">
        <f t="shared" si="36"/>
        <v>0</v>
      </c>
      <c r="I296" s="1">
        <f t="shared" si="37"/>
        <v>0</v>
      </c>
      <c r="J296" s="1">
        <f t="shared" si="38"/>
        <v>0</v>
      </c>
      <c r="K296" s="6">
        <f t="shared" si="39"/>
        <v>0</v>
      </c>
      <c r="L296" s="1">
        <f t="shared" si="40"/>
        <v>0</v>
      </c>
      <c r="M296" s="1">
        <f t="shared" si="44"/>
        <v>0</v>
      </c>
      <c r="N296" s="5">
        <f t="shared" si="41"/>
        <v>0</v>
      </c>
      <c r="O296" s="5">
        <f t="shared" si="42"/>
        <v>0</v>
      </c>
      <c r="P296" s="5">
        <f t="shared" si="43"/>
        <v>0</v>
      </c>
    </row>
    <row r="297" spans="1:16" x14ac:dyDescent="0.25">
      <c r="A297" t="s">
        <v>670</v>
      </c>
      <c r="B297" t="s">
        <v>671</v>
      </c>
      <c r="C297" t="s">
        <v>111</v>
      </c>
      <c r="D297" s="12" t="s">
        <v>1088</v>
      </c>
      <c r="E297" s="1">
        <f>VLOOKUP(A297,'ADM Data'!$A$2:$T$344,18,FALSE)</f>
        <v>0</v>
      </c>
      <c r="F297" s="1">
        <f>VLOOKUP(A297,'ADM Data'!$A$2:$T$344,19,FALSE)</f>
        <v>0</v>
      </c>
      <c r="G297" s="1">
        <f>VLOOKUP(A297,'ADM Data'!$A$2:$T$344,20,FALSE)</f>
        <v>0</v>
      </c>
      <c r="H297" s="1">
        <f t="shared" si="36"/>
        <v>0</v>
      </c>
      <c r="I297" s="1">
        <f t="shared" si="37"/>
        <v>0</v>
      </c>
      <c r="J297" s="1">
        <f t="shared" si="38"/>
        <v>0</v>
      </c>
      <c r="K297" s="6">
        <f t="shared" si="39"/>
        <v>0</v>
      </c>
      <c r="L297" s="1">
        <f t="shared" si="40"/>
        <v>0</v>
      </c>
      <c r="M297" s="1">
        <f t="shared" si="44"/>
        <v>0</v>
      </c>
      <c r="N297" s="5">
        <f t="shared" si="41"/>
        <v>0</v>
      </c>
      <c r="O297" s="5">
        <f t="shared" si="42"/>
        <v>0</v>
      </c>
      <c r="P297" s="5">
        <f t="shared" si="43"/>
        <v>0</v>
      </c>
    </row>
    <row r="298" spans="1:16" x14ac:dyDescent="0.25">
      <c r="A298" t="s">
        <v>672</v>
      </c>
      <c r="B298" t="s">
        <v>2022</v>
      </c>
      <c r="C298" t="s">
        <v>75</v>
      </c>
      <c r="D298" s="12" t="s">
        <v>1088</v>
      </c>
      <c r="E298" s="1">
        <f>VLOOKUP(A298,'ADM Data'!$A$2:$T$344,18,FALSE)</f>
        <v>0</v>
      </c>
      <c r="F298" s="1">
        <f>VLOOKUP(A298,'ADM Data'!$A$2:$T$344,19,FALSE)</f>
        <v>0</v>
      </c>
      <c r="G298" s="1">
        <f>VLOOKUP(A298,'ADM Data'!$A$2:$T$344,20,FALSE)</f>
        <v>0</v>
      </c>
      <c r="H298" s="1">
        <f t="shared" si="36"/>
        <v>0</v>
      </c>
      <c r="I298" s="1">
        <f t="shared" si="37"/>
        <v>0</v>
      </c>
      <c r="J298" s="1">
        <f t="shared" si="38"/>
        <v>0</v>
      </c>
      <c r="K298" s="6">
        <f t="shared" si="39"/>
        <v>0</v>
      </c>
      <c r="L298" s="1">
        <f t="shared" si="40"/>
        <v>0</v>
      </c>
      <c r="M298" s="1">
        <f t="shared" si="44"/>
        <v>0</v>
      </c>
      <c r="N298" s="5">
        <f t="shared" si="41"/>
        <v>0</v>
      </c>
      <c r="O298" s="5">
        <f t="shared" si="42"/>
        <v>0</v>
      </c>
      <c r="P298" s="5">
        <f t="shared" si="43"/>
        <v>0</v>
      </c>
    </row>
    <row r="299" spans="1:16" x14ac:dyDescent="0.25">
      <c r="A299" t="s">
        <v>674</v>
      </c>
      <c r="B299" t="s">
        <v>2023</v>
      </c>
      <c r="C299" t="s">
        <v>75</v>
      </c>
      <c r="D299" s="12" t="s">
        <v>1088</v>
      </c>
      <c r="E299" s="1">
        <f>VLOOKUP(A299,'ADM Data'!$A$2:$T$344,18,FALSE)</f>
        <v>0.97237600000000002</v>
      </c>
      <c r="F299" s="1">
        <f>VLOOKUP(A299,'ADM Data'!$A$2:$T$344,19,FALSE)</f>
        <v>19.003661000000001</v>
      </c>
      <c r="G299" s="1">
        <f>VLOOKUP(A299,'ADM Data'!$A$2:$T$344,20,FALSE)</f>
        <v>3.027933</v>
      </c>
      <c r="H299" s="1">
        <f t="shared" si="36"/>
        <v>23.003970000000002</v>
      </c>
      <c r="I299" s="1">
        <f t="shared" si="37"/>
        <v>1686.1337682317442</v>
      </c>
      <c r="J299" s="1">
        <f t="shared" si="38"/>
        <v>24699.094251644921</v>
      </c>
      <c r="K299" s="6">
        <f t="shared" si="39"/>
        <v>2627.766016541289</v>
      </c>
      <c r="L299" s="1">
        <f t="shared" si="40"/>
        <v>29012.994036417953</v>
      </c>
      <c r="M299" s="1">
        <f t="shared" si="44"/>
        <v>29012.994036417953</v>
      </c>
      <c r="N299" s="5">
        <f t="shared" si="41"/>
        <v>1686.1337682317442</v>
      </c>
      <c r="O299" s="5">
        <f t="shared" si="42"/>
        <v>24699.094251644921</v>
      </c>
      <c r="P299" s="5">
        <f t="shared" si="43"/>
        <v>2627.766016541289</v>
      </c>
    </row>
    <row r="300" spans="1:16" x14ac:dyDescent="0.25">
      <c r="A300" t="s">
        <v>676</v>
      </c>
      <c r="B300" t="s">
        <v>2024</v>
      </c>
      <c r="C300" t="s">
        <v>98</v>
      </c>
      <c r="D300" s="12" t="s">
        <v>1088</v>
      </c>
      <c r="E300" s="1">
        <f>VLOOKUP(A300,'ADM Data'!$A$2:$T$344,18,FALSE)</f>
        <v>0</v>
      </c>
      <c r="F300" s="1">
        <f>VLOOKUP(A300,'ADM Data'!$A$2:$T$344,19,FALSE)</f>
        <v>2.0705879999999999</v>
      </c>
      <c r="G300" s="1">
        <f>VLOOKUP(A300,'ADM Data'!$A$2:$T$344,20,FALSE)</f>
        <v>1</v>
      </c>
      <c r="H300" s="1">
        <f t="shared" si="36"/>
        <v>3.0705879999999999</v>
      </c>
      <c r="I300" s="1">
        <f t="shared" si="37"/>
        <v>0</v>
      </c>
      <c r="J300" s="1">
        <f t="shared" si="38"/>
        <v>2691.1471515054359</v>
      </c>
      <c r="K300" s="6">
        <f t="shared" si="39"/>
        <v>867.84153300000014</v>
      </c>
      <c r="L300" s="1">
        <f t="shared" si="40"/>
        <v>3558.9886845054361</v>
      </c>
      <c r="M300" s="1">
        <f t="shared" si="44"/>
        <v>3558.9886845054361</v>
      </c>
      <c r="N300" s="5">
        <f t="shared" si="41"/>
        <v>0</v>
      </c>
      <c r="O300" s="5">
        <f t="shared" si="42"/>
        <v>2691.1471515054359</v>
      </c>
      <c r="P300" s="5">
        <f t="shared" si="43"/>
        <v>867.84153300000014</v>
      </c>
    </row>
    <row r="301" spans="1:16" x14ac:dyDescent="0.25">
      <c r="A301" t="s">
        <v>678</v>
      </c>
      <c r="B301" t="s">
        <v>2025</v>
      </c>
      <c r="C301" t="s">
        <v>93</v>
      </c>
      <c r="D301" s="12" t="s">
        <v>1088</v>
      </c>
      <c r="E301" s="1">
        <f>VLOOKUP(A301,'ADM Data'!$A$2:$T$344,18,FALSE)</f>
        <v>5.8235289999999997</v>
      </c>
      <c r="F301" s="1">
        <f>VLOOKUP(A301,'ADM Data'!$A$2:$T$344,19,FALSE)</f>
        <v>18.464706</v>
      </c>
      <c r="G301" s="1">
        <f>VLOOKUP(A301,'ADM Data'!$A$2:$T$344,20,FALSE)</f>
        <v>21.458824</v>
      </c>
      <c r="H301" s="1">
        <f t="shared" si="36"/>
        <v>45.747059</v>
      </c>
      <c r="I301" s="1">
        <f t="shared" si="37"/>
        <v>10098.201618691577</v>
      </c>
      <c r="J301" s="1">
        <f t="shared" si="38"/>
        <v>23998.613415747284</v>
      </c>
      <c r="K301" s="6">
        <f t="shared" si="39"/>
        <v>18622.858716537194</v>
      </c>
      <c r="L301" s="1">
        <f t="shared" si="40"/>
        <v>52719.673750976057</v>
      </c>
      <c r="M301" s="1">
        <f t="shared" si="44"/>
        <v>52719.673750976057</v>
      </c>
      <c r="N301" s="5">
        <f t="shared" si="41"/>
        <v>10098.201618691577</v>
      </c>
      <c r="O301" s="5">
        <f t="shared" si="42"/>
        <v>23998.613415747284</v>
      </c>
      <c r="P301" s="5">
        <f t="shared" si="43"/>
        <v>18622.858716537194</v>
      </c>
    </row>
    <row r="302" spans="1:16" x14ac:dyDescent="0.25">
      <c r="A302" t="s">
        <v>680</v>
      </c>
      <c r="B302" t="s">
        <v>2026</v>
      </c>
      <c r="C302" t="s">
        <v>98</v>
      </c>
      <c r="D302" s="12" t="s">
        <v>1088</v>
      </c>
      <c r="E302" s="1">
        <f>VLOOKUP(A302,'ADM Data'!$A$2:$T$344,18,FALSE)</f>
        <v>0</v>
      </c>
      <c r="F302" s="1">
        <f>VLOOKUP(A302,'ADM Data'!$A$2:$T$344,19,FALSE)</f>
        <v>0</v>
      </c>
      <c r="G302" s="1">
        <f>VLOOKUP(A302,'ADM Data'!$A$2:$T$344,20,FALSE)</f>
        <v>0</v>
      </c>
      <c r="H302" s="1">
        <f t="shared" si="36"/>
        <v>0</v>
      </c>
      <c r="I302" s="1">
        <f t="shared" si="37"/>
        <v>0</v>
      </c>
      <c r="J302" s="1">
        <f t="shared" si="38"/>
        <v>0</v>
      </c>
      <c r="K302" s="6">
        <f t="shared" si="39"/>
        <v>0</v>
      </c>
      <c r="L302" s="1">
        <f t="shared" si="40"/>
        <v>0</v>
      </c>
      <c r="M302" s="1">
        <f t="shared" si="44"/>
        <v>0</v>
      </c>
      <c r="N302" s="5">
        <f t="shared" si="41"/>
        <v>0</v>
      </c>
      <c r="O302" s="5">
        <f t="shared" si="42"/>
        <v>0</v>
      </c>
      <c r="P302" s="5">
        <f t="shared" si="43"/>
        <v>0</v>
      </c>
    </row>
    <row r="303" spans="1:16" x14ac:dyDescent="0.25">
      <c r="A303" t="s">
        <v>682</v>
      </c>
      <c r="B303" t="s">
        <v>683</v>
      </c>
      <c r="C303" t="s">
        <v>80</v>
      </c>
      <c r="D303" s="12" t="s">
        <v>1088</v>
      </c>
      <c r="E303" s="1">
        <f>VLOOKUP(A303,'ADM Data'!$A$2:$T$344,18,FALSE)</f>
        <v>0</v>
      </c>
      <c r="F303" s="1">
        <f>VLOOKUP(A303,'ADM Data'!$A$2:$T$344,19,FALSE)</f>
        <v>1.0862069999999999</v>
      </c>
      <c r="G303" s="1">
        <f>VLOOKUP(A303,'ADM Data'!$A$2:$T$344,20,FALSE)</f>
        <v>0</v>
      </c>
      <c r="H303" s="1">
        <f t="shared" si="36"/>
        <v>1.0862069999999999</v>
      </c>
      <c r="I303" s="1">
        <f t="shared" si="37"/>
        <v>0</v>
      </c>
      <c r="J303" s="1">
        <f t="shared" si="38"/>
        <v>1411.7452984346789</v>
      </c>
      <c r="K303" s="6">
        <f t="shared" si="39"/>
        <v>0</v>
      </c>
      <c r="L303" s="1">
        <f t="shared" si="40"/>
        <v>1411.7452984346789</v>
      </c>
      <c r="M303" s="1">
        <f t="shared" si="44"/>
        <v>1411.7452984346789</v>
      </c>
      <c r="N303" s="5">
        <f t="shared" si="41"/>
        <v>0</v>
      </c>
      <c r="O303" s="5">
        <f t="shared" si="42"/>
        <v>1411.7452984346789</v>
      </c>
      <c r="P303" s="5">
        <f t="shared" si="43"/>
        <v>0</v>
      </c>
    </row>
    <row r="304" spans="1:16" x14ac:dyDescent="0.25">
      <c r="A304" t="s">
        <v>684</v>
      </c>
      <c r="B304" t="s">
        <v>2027</v>
      </c>
      <c r="C304" t="s">
        <v>93</v>
      </c>
      <c r="D304" s="12" t="s">
        <v>1088</v>
      </c>
      <c r="E304" s="1">
        <f>VLOOKUP(A304,'ADM Data'!$A$2:$T$344,18,FALSE)</f>
        <v>17.749523</v>
      </c>
      <c r="F304" s="1">
        <f>VLOOKUP(A304,'ADM Data'!$A$2:$T$344,19,FALSE)</f>
        <v>103.690219</v>
      </c>
      <c r="G304" s="1">
        <f>VLOOKUP(A304,'ADM Data'!$A$2:$T$344,20,FALSE)</f>
        <v>23.411280000000001</v>
      </c>
      <c r="H304" s="1">
        <f t="shared" si="36"/>
        <v>144.851022</v>
      </c>
      <c r="I304" s="1">
        <f t="shared" si="37"/>
        <v>30778.289571427114</v>
      </c>
      <c r="J304" s="1">
        <f t="shared" si="38"/>
        <v>134766.37433464546</v>
      </c>
      <c r="K304" s="6">
        <f t="shared" si="39"/>
        <v>20317.281124692247</v>
      </c>
      <c r="L304" s="1">
        <f t="shared" si="40"/>
        <v>185861.94503076479</v>
      </c>
      <c r="M304" s="1">
        <f t="shared" si="44"/>
        <v>185861.94503076479</v>
      </c>
      <c r="N304" s="5">
        <f t="shared" si="41"/>
        <v>30778.289571427114</v>
      </c>
      <c r="O304" s="5">
        <f t="shared" si="42"/>
        <v>134766.37433464546</v>
      </c>
      <c r="P304" s="5">
        <f t="shared" si="43"/>
        <v>20317.281124692247</v>
      </c>
    </row>
    <row r="305" spans="1:16" x14ac:dyDescent="0.25">
      <c r="A305" t="s">
        <v>686</v>
      </c>
      <c r="B305" t="s">
        <v>2028</v>
      </c>
      <c r="C305" t="s">
        <v>75</v>
      </c>
      <c r="D305" s="12" t="s">
        <v>1088</v>
      </c>
      <c r="E305" s="1">
        <f>VLOOKUP(A305,'ADM Data'!$A$2:$T$344,18,FALSE)</f>
        <v>0</v>
      </c>
      <c r="F305" s="1">
        <f>VLOOKUP(A305,'ADM Data'!$A$2:$T$344,19,FALSE)</f>
        <v>2</v>
      </c>
      <c r="G305" s="1">
        <f>VLOOKUP(A305,'ADM Data'!$A$2:$T$344,20,FALSE)</f>
        <v>0</v>
      </c>
      <c r="H305" s="1">
        <f t="shared" si="36"/>
        <v>2</v>
      </c>
      <c r="I305" s="1">
        <f t="shared" si="37"/>
        <v>0</v>
      </c>
      <c r="J305" s="1">
        <f t="shared" si="38"/>
        <v>2599.4037940000003</v>
      </c>
      <c r="K305" s="6">
        <f t="shared" si="39"/>
        <v>0</v>
      </c>
      <c r="L305" s="1">
        <f t="shared" si="40"/>
        <v>2599.4037940000003</v>
      </c>
      <c r="M305" s="1">
        <f t="shared" si="44"/>
        <v>2599.4037940000003</v>
      </c>
      <c r="N305" s="5">
        <f t="shared" si="41"/>
        <v>0</v>
      </c>
      <c r="O305" s="5">
        <f t="shared" si="42"/>
        <v>2599.4037940000003</v>
      </c>
      <c r="P305" s="5">
        <f t="shared" si="43"/>
        <v>0</v>
      </c>
    </row>
    <row r="306" spans="1:16" x14ac:dyDescent="0.25">
      <c r="A306" t="s">
        <v>688</v>
      </c>
      <c r="B306" t="s">
        <v>689</v>
      </c>
      <c r="C306" t="s">
        <v>193</v>
      </c>
      <c r="D306" s="12" t="s">
        <v>1088</v>
      </c>
      <c r="E306" s="1">
        <f>VLOOKUP(A306,'ADM Data'!$A$2:$T$344,18,FALSE)</f>
        <v>7.1807910000000001</v>
      </c>
      <c r="F306" s="1">
        <f>VLOOKUP(A306,'ADM Data'!$A$2:$T$344,19,FALSE)</f>
        <v>26.338984</v>
      </c>
      <c r="G306" s="1">
        <f>VLOOKUP(A306,'ADM Data'!$A$2:$T$344,20,FALSE)</f>
        <v>3.0338980000000002</v>
      </c>
      <c r="H306" s="1">
        <f t="shared" si="36"/>
        <v>36.553673000000003</v>
      </c>
      <c r="I306" s="1">
        <f t="shared" si="37"/>
        <v>12451.741083402505</v>
      </c>
      <c r="J306" s="1">
        <f t="shared" si="38"/>
        <v>34232.827469852651</v>
      </c>
      <c r="K306" s="6">
        <f t="shared" si="39"/>
        <v>2632.9426912856347</v>
      </c>
      <c r="L306" s="1">
        <f t="shared" si="40"/>
        <v>49317.511244540794</v>
      </c>
      <c r="M306" s="1">
        <f t="shared" si="44"/>
        <v>49317.511244540794</v>
      </c>
      <c r="N306" s="5">
        <f t="shared" si="41"/>
        <v>12451.741083402505</v>
      </c>
      <c r="O306" s="5">
        <f t="shared" si="42"/>
        <v>34232.827469852651</v>
      </c>
      <c r="P306" s="5">
        <f t="shared" si="43"/>
        <v>2632.9426912856347</v>
      </c>
    </row>
    <row r="307" spans="1:16" x14ac:dyDescent="0.25">
      <c r="A307" t="s">
        <v>690</v>
      </c>
      <c r="B307" t="s">
        <v>2029</v>
      </c>
      <c r="C307" t="s">
        <v>75</v>
      </c>
      <c r="D307" s="12" t="s">
        <v>1088</v>
      </c>
      <c r="E307" s="1">
        <f>VLOOKUP(A307,'ADM Data'!$A$2:$T$344,18,FALSE)</f>
        <v>0</v>
      </c>
      <c r="F307" s="1">
        <f>VLOOKUP(A307,'ADM Data'!$A$2:$T$344,19,FALSE)</f>
        <v>0.79532199999999997</v>
      </c>
      <c r="G307" s="1">
        <f>VLOOKUP(A307,'ADM Data'!$A$2:$T$344,20,FALSE)</f>
        <v>0</v>
      </c>
      <c r="H307" s="1">
        <f t="shared" si="36"/>
        <v>0.79532199999999997</v>
      </c>
      <c r="I307" s="1">
        <f t="shared" si="37"/>
        <v>0</v>
      </c>
      <c r="J307" s="1">
        <f t="shared" si="38"/>
        <v>1033.6815121258342</v>
      </c>
      <c r="K307" s="6">
        <f t="shared" si="39"/>
        <v>0</v>
      </c>
      <c r="L307" s="1">
        <f t="shared" si="40"/>
        <v>1033.6815121258342</v>
      </c>
      <c r="M307" s="1">
        <f t="shared" si="44"/>
        <v>1033.6815121258342</v>
      </c>
      <c r="N307" s="5">
        <f t="shared" si="41"/>
        <v>0</v>
      </c>
      <c r="O307" s="5">
        <f t="shared" si="42"/>
        <v>1033.6815121258342</v>
      </c>
      <c r="P307" s="5">
        <f t="shared" si="43"/>
        <v>0</v>
      </c>
    </row>
    <row r="308" spans="1:16" x14ac:dyDescent="0.25">
      <c r="A308" t="s">
        <v>692</v>
      </c>
      <c r="B308" t="s">
        <v>693</v>
      </c>
      <c r="C308" t="s">
        <v>80</v>
      </c>
      <c r="D308" s="12" t="s">
        <v>1088</v>
      </c>
      <c r="E308" s="1">
        <f>VLOOKUP(A308,'ADM Data'!$A$2:$T$344,18,FALSE)</f>
        <v>0</v>
      </c>
      <c r="F308" s="1">
        <f>VLOOKUP(A308,'ADM Data'!$A$2:$T$344,19,FALSE)</f>
        <v>0</v>
      </c>
      <c r="G308" s="1">
        <f>VLOOKUP(A308,'ADM Data'!$A$2:$T$344,20,FALSE)</f>
        <v>0</v>
      </c>
      <c r="H308" s="1">
        <f t="shared" si="36"/>
        <v>0</v>
      </c>
      <c r="I308" s="1">
        <f t="shared" si="37"/>
        <v>0</v>
      </c>
      <c r="J308" s="1">
        <f t="shared" si="38"/>
        <v>0</v>
      </c>
      <c r="K308" s="6">
        <f t="shared" si="39"/>
        <v>0</v>
      </c>
      <c r="L308" s="1">
        <f t="shared" si="40"/>
        <v>0</v>
      </c>
      <c r="M308" s="1">
        <f t="shared" si="44"/>
        <v>0</v>
      </c>
      <c r="N308" s="5">
        <f t="shared" si="41"/>
        <v>0</v>
      </c>
      <c r="O308" s="5">
        <f t="shared" si="42"/>
        <v>0</v>
      </c>
      <c r="P308" s="5">
        <f t="shared" si="43"/>
        <v>0</v>
      </c>
    </row>
    <row r="309" spans="1:16" x14ac:dyDescent="0.25">
      <c r="A309" t="s">
        <v>694</v>
      </c>
      <c r="B309" t="s">
        <v>695</v>
      </c>
      <c r="C309" t="s">
        <v>98</v>
      </c>
      <c r="D309" s="12" t="s">
        <v>1088</v>
      </c>
      <c r="E309" s="1">
        <f>VLOOKUP(A309,'ADM Data'!$A$2:$T$344,18,FALSE)</f>
        <v>6.7707300000000004</v>
      </c>
      <c r="F309" s="1">
        <f>VLOOKUP(A309,'ADM Data'!$A$2:$T$344,19,FALSE)</f>
        <v>4.2048779999999999</v>
      </c>
      <c r="G309" s="1">
        <f>VLOOKUP(A309,'ADM Data'!$A$2:$T$344,20,FALSE)</f>
        <v>0</v>
      </c>
      <c r="H309" s="1">
        <f t="shared" si="36"/>
        <v>10.975608000000001</v>
      </c>
      <c r="I309" s="1">
        <f t="shared" si="37"/>
        <v>11740.681062243122</v>
      </c>
      <c r="J309" s="1">
        <f t="shared" si="38"/>
        <v>5465.0879132535665</v>
      </c>
      <c r="K309" s="6">
        <f t="shared" si="39"/>
        <v>0</v>
      </c>
      <c r="L309" s="1">
        <f t="shared" si="40"/>
        <v>17205.768975496689</v>
      </c>
      <c r="M309" s="1">
        <f t="shared" si="44"/>
        <v>17205.768975496689</v>
      </c>
      <c r="N309" s="5">
        <f t="shared" si="41"/>
        <v>11740.681062243122</v>
      </c>
      <c r="O309" s="5">
        <f t="shared" si="42"/>
        <v>5465.0879132535665</v>
      </c>
      <c r="P309" s="5">
        <f t="shared" si="43"/>
        <v>0</v>
      </c>
    </row>
    <row r="310" spans="1:16" x14ac:dyDescent="0.25">
      <c r="A310" t="s">
        <v>696</v>
      </c>
      <c r="B310" t="s">
        <v>697</v>
      </c>
      <c r="C310" t="s">
        <v>68</v>
      </c>
      <c r="D310" s="12" t="s">
        <v>1088</v>
      </c>
      <c r="E310" s="1">
        <f>VLOOKUP(A310,'ADM Data'!$A$2:$T$344,18,FALSE)</f>
        <v>0</v>
      </c>
      <c r="F310" s="1">
        <f>VLOOKUP(A310,'ADM Data'!$A$2:$T$344,19,FALSE)</f>
        <v>1</v>
      </c>
      <c r="G310" s="1">
        <f>VLOOKUP(A310,'ADM Data'!$A$2:$T$344,20,FALSE)</f>
        <v>1</v>
      </c>
      <c r="H310" s="1">
        <f t="shared" si="36"/>
        <v>2</v>
      </c>
      <c r="I310" s="1">
        <f t="shared" si="37"/>
        <v>0</v>
      </c>
      <c r="J310" s="1">
        <f t="shared" si="38"/>
        <v>1299.7018970000001</v>
      </c>
      <c r="K310" s="6">
        <f t="shared" si="39"/>
        <v>867.84153300000014</v>
      </c>
      <c r="L310" s="1">
        <f t="shared" si="40"/>
        <v>2167.5434300000002</v>
      </c>
      <c r="M310" s="1">
        <f t="shared" si="44"/>
        <v>2167.5434300000002</v>
      </c>
      <c r="N310" s="5">
        <f t="shared" si="41"/>
        <v>0</v>
      </c>
      <c r="O310" s="5">
        <f t="shared" si="42"/>
        <v>1299.7018970000001</v>
      </c>
      <c r="P310" s="5">
        <f t="shared" si="43"/>
        <v>867.84153300000014</v>
      </c>
    </row>
    <row r="311" spans="1:16" x14ac:dyDescent="0.25">
      <c r="A311" t="s">
        <v>698</v>
      </c>
      <c r="B311" t="s">
        <v>699</v>
      </c>
      <c r="C311" t="s">
        <v>108</v>
      </c>
      <c r="D311" s="12" t="s">
        <v>1088</v>
      </c>
      <c r="E311" s="1">
        <f>VLOOKUP(A311,'ADM Data'!$A$2:$T$344,18,FALSE)</f>
        <v>0</v>
      </c>
      <c r="F311" s="1">
        <f>VLOOKUP(A311,'ADM Data'!$A$2:$T$344,19,FALSE)</f>
        <v>0</v>
      </c>
      <c r="G311" s="1">
        <f>VLOOKUP(A311,'ADM Data'!$A$2:$T$344,20,FALSE)</f>
        <v>0</v>
      </c>
      <c r="H311" s="1">
        <f t="shared" si="36"/>
        <v>0</v>
      </c>
      <c r="I311" s="1">
        <f t="shared" si="37"/>
        <v>0</v>
      </c>
      <c r="J311" s="1">
        <f t="shared" si="38"/>
        <v>0</v>
      </c>
      <c r="K311" s="6">
        <f t="shared" si="39"/>
        <v>0</v>
      </c>
      <c r="L311" s="1">
        <f t="shared" si="40"/>
        <v>0</v>
      </c>
      <c r="M311" s="1">
        <f t="shared" si="44"/>
        <v>0</v>
      </c>
      <c r="N311" s="5">
        <f t="shared" si="41"/>
        <v>0</v>
      </c>
      <c r="O311" s="5">
        <f t="shared" si="42"/>
        <v>0</v>
      </c>
      <c r="P311" s="5">
        <f t="shared" si="43"/>
        <v>0</v>
      </c>
    </row>
    <row r="312" spans="1:16" x14ac:dyDescent="0.25">
      <c r="A312" t="s">
        <v>700</v>
      </c>
      <c r="B312" t="s">
        <v>2030</v>
      </c>
      <c r="C312" t="s">
        <v>80</v>
      </c>
      <c r="D312" s="12" t="s">
        <v>1088</v>
      </c>
      <c r="E312" s="1">
        <f>VLOOKUP(A312,'ADM Data'!$A$2:$T$344,18,FALSE)</f>
        <v>0</v>
      </c>
      <c r="F312" s="1">
        <f>VLOOKUP(A312,'ADM Data'!$A$2:$T$344,19,FALSE)</f>
        <v>2.53125</v>
      </c>
      <c r="G312" s="1">
        <f>VLOOKUP(A312,'ADM Data'!$A$2:$T$344,20,FALSE)</f>
        <v>1</v>
      </c>
      <c r="H312" s="1">
        <f t="shared" si="36"/>
        <v>3.53125</v>
      </c>
      <c r="I312" s="1">
        <f t="shared" si="37"/>
        <v>0</v>
      </c>
      <c r="J312" s="1">
        <f t="shared" si="38"/>
        <v>3289.87042678125</v>
      </c>
      <c r="K312" s="6">
        <f t="shared" si="39"/>
        <v>867.84153300000014</v>
      </c>
      <c r="L312" s="1">
        <f t="shared" si="40"/>
        <v>4157.7119597812498</v>
      </c>
      <c r="M312" s="1">
        <f t="shared" si="44"/>
        <v>4157.7119597812498</v>
      </c>
      <c r="N312" s="5">
        <f t="shared" si="41"/>
        <v>0</v>
      </c>
      <c r="O312" s="5">
        <f t="shared" si="42"/>
        <v>3289.87042678125</v>
      </c>
      <c r="P312" s="5">
        <f t="shared" si="43"/>
        <v>867.84153300000014</v>
      </c>
    </row>
    <row r="313" spans="1:16" x14ac:dyDescent="0.25">
      <c r="A313" t="s">
        <v>702</v>
      </c>
      <c r="B313" t="s">
        <v>703</v>
      </c>
      <c r="C313" t="s">
        <v>68</v>
      </c>
      <c r="D313" s="12" t="s">
        <v>1088</v>
      </c>
      <c r="E313" s="1">
        <f>VLOOKUP(A313,'ADM Data'!$A$2:$T$344,18,FALSE)</f>
        <v>0</v>
      </c>
      <c r="F313" s="1">
        <f>VLOOKUP(A313,'ADM Data'!$A$2:$T$344,19,FALSE)</f>
        <v>1</v>
      </c>
      <c r="G313" s="1">
        <f>VLOOKUP(A313,'ADM Data'!$A$2:$T$344,20,FALSE)</f>
        <v>0</v>
      </c>
      <c r="H313" s="1">
        <f t="shared" si="36"/>
        <v>1</v>
      </c>
      <c r="I313" s="1">
        <f t="shared" si="37"/>
        <v>0</v>
      </c>
      <c r="J313" s="1">
        <f t="shared" si="38"/>
        <v>1299.7018970000001</v>
      </c>
      <c r="K313" s="6">
        <f t="shared" si="39"/>
        <v>0</v>
      </c>
      <c r="L313" s="1">
        <f t="shared" si="40"/>
        <v>1299.7018970000001</v>
      </c>
      <c r="M313" s="1">
        <f t="shared" si="44"/>
        <v>1299.7018970000001</v>
      </c>
      <c r="N313" s="5">
        <f t="shared" si="41"/>
        <v>0</v>
      </c>
      <c r="O313" s="5">
        <f t="shared" si="42"/>
        <v>1299.7018970000001</v>
      </c>
      <c r="P313" s="5">
        <f t="shared" si="43"/>
        <v>0</v>
      </c>
    </row>
    <row r="314" spans="1:16" x14ac:dyDescent="0.25">
      <c r="A314" t="s">
        <v>704</v>
      </c>
      <c r="B314" t="s">
        <v>2031</v>
      </c>
      <c r="C314" t="s">
        <v>80</v>
      </c>
      <c r="D314" s="12" t="s">
        <v>1088</v>
      </c>
      <c r="E314" s="1">
        <f>VLOOKUP(A314,'ADM Data'!$A$2:$T$344,18,FALSE)</f>
        <v>0</v>
      </c>
      <c r="F314" s="1">
        <f>VLOOKUP(A314,'ADM Data'!$A$2:$T$344,19,FALSE)</f>
        <v>0</v>
      </c>
      <c r="G314" s="1">
        <f>VLOOKUP(A314,'ADM Data'!$A$2:$T$344,20,FALSE)</f>
        <v>0</v>
      </c>
      <c r="H314" s="1">
        <f t="shared" si="36"/>
        <v>0</v>
      </c>
      <c r="I314" s="1">
        <f t="shared" si="37"/>
        <v>0</v>
      </c>
      <c r="J314" s="1">
        <f t="shared" si="38"/>
        <v>0</v>
      </c>
      <c r="K314" s="6">
        <f t="shared" si="39"/>
        <v>0</v>
      </c>
      <c r="L314" s="1">
        <f t="shared" si="40"/>
        <v>0</v>
      </c>
      <c r="M314" s="1">
        <f t="shared" si="44"/>
        <v>0</v>
      </c>
      <c r="N314" s="5">
        <f t="shared" si="41"/>
        <v>0</v>
      </c>
      <c r="O314" s="5">
        <f t="shared" si="42"/>
        <v>0</v>
      </c>
      <c r="P314" s="5">
        <f t="shared" si="43"/>
        <v>0</v>
      </c>
    </row>
    <row r="315" spans="1:16" x14ac:dyDescent="0.25">
      <c r="A315" t="s">
        <v>706</v>
      </c>
      <c r="B315" t="s">
        <v>707</v>
      </c>
      <c r="C315" t="s">
        <v>98</v>
      </c>
      <c r="D315" s="12" t="s">
        <v>1088</v>
      </c>
      <c r="E315" s="1">
        <f>VLOOKUP(A315,'ADM Data'!$A$2:$T$344,18,FALSE)</f>
        <v>0</v>
      </c>
      <c r="F315" s="1">
        <f>VLOOKUP(A315,'ADM Data'!$A$2:$T$344,19,FALSE)</f>
        <v>1</v>
      </c>
      <c r="G315" s="1">
        <f>VLOOKUP(A315,'ADM Data'!$A$2:$T$344,20,FALSE)</f>
        <v>0</v>
      </c>
      <c r="H315" s="1">
        <f t="shared" si="36"/>
        <v>1</v>
      </c>
      <c r="I315" s="1">
        <f t="shared" si="37"/>
        <v>0</v>
      </c>
      <c r="J315" s="1">
        <f t="shared" si="38"/>
        <v>1299.7018970000001</v>
      </c>
      <c r="K315" s="6">
        <f t="shared" si="39"/>
        <v>0</v>
      </c>
      <c r="L315" s="1">
        <f t="shared" si="40"/>
        <v>1299.7018970000001</v>
      </c>
      <c r="M315" s="1">
        <f t="shared" si="44"/>
        <v>1299.7018970000001</v>
      </c>
      <c r="N315" s="5">
        <f t="shared" si="41"/>
        <v>0</v>
      </c>
      <c r="O315" s="5">
        <f t="shared" si="42"/>
        <v>1299.7018970000001</v>
      </c>
      <c r="P315" s="5">
        <f t="shared" si="43"/>
        <v>0</v>
      </c>
    </row>
    <row r="316" spans="1:16" x14ac:dyDescent="0.25">
      <c r="A316" t="s">
        <v>708</v>
      </c>
      <c r="B316" t="s">
        <v>709</v>
      </c>
      <c r="C316" t="s">
        <v>72</v>
      </c>
      <c r="D316" s="12" t="s">
        <v>1088</v>
      </c>
      <c r="E316" s="1">
        <f>VLOOKUP(A316,'ADM Data'!$A$2:$T$344,18,FALSE)</f>
        <v>0</v>
      </c>
      <c r="F316" s="1">
        <f>VLOOKUP(A316,'ADM Data'!$A$2:$T$344,19,FALSE)</f>
        <v>0</v>
      </c>
      <c r="G316" s="1">
        <f>VLOOKUP(A316,'ADM Data'!$A$2:$T$344,20,FALSE)</f>
        <v>0</v>
      </c>
      <c r="H316" s="1">
        <f t="shared" si="36"/>
        <v>0</v>
      </c>
      <c r="I316" s="1">
        <f t="shared" si="37"/>
        <v>0</v>
      </c>
      <c r="J316" s="1">
        <f t="shared" si="38"/>
        <v>0</v>
      </c>
      <c r="K316" s="6">
        <f t="shared" si="39"/>
        <v>0</v>
      </c>
      <c r="L316" s="1">
        <f t="shared" si="40"/>
        <v>0</v>
      </c>
      <c r="M316" s="1">
        <f t="shared" si="44"/>
        <v>0</v>
      </c>
      <c r="N316" s="5">
        <f t="shared" si="41"/>
        <v>0</v>
      </c>
      <c r="O316" s="5">
        <f t="shared" si="42"/>
        <v>0</v>
      </c>
      <c r="P316" s="5">
        <f t="shared" si="43"/>
        <v>0</v>
      </c>
    </row>
    <row r="317" spans="1:16" x14ac:dyDescent="0.25">
      <c r="A317" t="s">
        <v>710</v>
      </c>
      <c r="B317" t="s">
        <v>2032</v>
      </c>
      <c r="C317" t="s">
        <v>101</v>
      </c>
      <c r="D317" s="12" t="s">
        <v>1088</v>
      </c>
      <c r="E317" s="1">
        <f>VLOOKUP(A317,'ADM Data'!$A$2:$T$344,18,FALSE)</f>
        <v>0</v>
      </c>
      <c r="F317" s="1">
        <f>VLOOKUP(A317,'ADM Data'!$A$2:$T$344,19,FALSE)</f>
        <v>0</v>
      </c>
      <c r="G317" s="1">
        <f>VLOOKUP(A317,'ADM Data'!$A$2:$T$344,20,FALSE)</f>
        <v>0</v>
      </c>
      <c r="H317" s="1">
        <f t="shared" si="36"/>
        <v>0</v>
      </c>
      <c r="I317" s="1">
        <f t="shared" si="37"/>
        <v>0</v>
      </c>
      <c r="J317" s="1">
        <f t="shared" si="38"/>
        <v>0</v>
      </c>
      <c r="K317" s="6">
        <f t="shared" si="39"/>
        <v>0</v>
      </c>
      <c r="L317" s="1">
        <f t="shared" si="40"/>
        <v>0</v>
      </c>
      <c r="M317" s="1">
        <f t="shared" si="44"/>
        <v>0</v>
      </c>
      <c r="N317" s="5">
        <f t="shared" si="41"/>
        <v>0</v>
      </c>
      <c r="O317" s="5">
        <f t="shared" si="42"/>
        <v>0</v>
      </c>
      <c r="P317" s="5">
        <f t="shared" si="43"/>
        <v>0</v>
      </c>
    </row>
    <row r="318" spans="1:16" x14ac:dyDescent="0.25">
      <c r="A318" t="s">
        <v>712</v>
      </c>
      <c r="B318" t="s">
        <v>2033</v>
      </c>
      <c r="C318" t="s">
        <v>125</v>
      </c>
      <c r="D318" s="12" t="s">
        <v>1088</v>
      </c>
      <c r="E318" s="1">
        <f>VLOOKUP(A318,'ADM Data'!$A$2:$T$344,18,FALSE)</f>
        <v>0</v>
      </c>
      <c r="F318" s="1">
        <f>VLOOKUP(A318,'ADM Data'!$A$2:$T$344,19,FALSE)</f>
        <v>7.727811</v>
      </c>
      <c r="G318" s="1">
        <f>VLOOKUP(A318,'ADM Data'!$A$2:$T$344,20,FALSE)</f>
        <v>0</v>
      </c>
      <c r="H318" s="1">
        <f t="shared" si="36"/>
        <v>7.727811</v>
      </c>
      <c r="I318" s="1">
        <f t="shared" si="37"/>
        <v>0</v>
      </c>
      <c r="J318" s="1">
        <f t="shared" si="38"/>
        <v>10043.850616357468</v>
      </c>
      <c r="K318" s="6">
        <f t="shared" si="39"/>
        <v>0</v>
      </c>
      <c r="L318" s="1">
        <f t="shared" si="40"/>
        <v>10043.850616357468</v>
      </c>
      <c r="M318" s="1">
        <f t="shared" si="44"/>
        <v>10043.850616357468</v>
      </c>
      <c r="N318" s="5">
        <f t="shared" si="41"/>
        <v>0</v>
      </c>
      <c r="O318" s="5">
        <f t="shared" si="42"/>
        <v>10043.850616357468</v>
      </c>
      <c r="P318" s="5">
        <f t="shared" si="43"/>
        <v>0</v>
      </c>
    </row>
    <row r="319" spans="1:16" x14ac:dyDescent="0.25">
      <c r="A319" t="s">
        <v>714</v>
      </c>
      <c r="B319" t="s">
        <v>2034</v>
      </c>
      <c r="C319" t="s">
        <v>93</v>
      </c>
      <c r="D319" s="12" t="s">
        <v>1088</v>
      </c>
      <c r="E319" s="1">
        <f>VLOOKUP(A319,'ADM Data'!$A$2:$T$344,18,FALSE)</f>
        <v>1</v>
      </c>
      <c r="F319" s="1">
        <f>VLOOKUP(A319,'ADM Data'!$A$2:$T$344,19,FALSE)</f>
        <v>1</v>
      </c>
      <c r="G319" s="1">
        <f>VLOOKUP(A319,'ADM Data'!$A$2:$T$344,20,FALSE)</f>
        <v>0</v>
      </c>
      <c r="H319" s="1">
        <f t="shared" si="36"/>
        <v>2</v>
      </c>
      <c r="I319" s="1">
        <f t="shared" si="37"/>
        <v>1734.034744</v>
      </c>
      <c r="J319" s="1">
        <f t="shared" si="38"/>
        <v>1299.7018970000001</v>
      </c>
      <c r="K319" s="6">
        <f t="shared" si="39"/>
        <v>0</v>
      </c>
      <c r="L319" s="1">
        <f t="shared" si="40"/>
        <v>3033.7366410000004</v>
      </c>
      <c r="M319" s="1">
        <f t="shared" si="44"/>
        <v>3033.7366410000004</v>
      </c>
      <c r="N319" s="5">
        <f t="shared" si="41"/>
        <v>1734.034744</v>
      </c>
      <c r="O319" s="5">
        <f t="shared" si="42"/>
        <v>1299.7018970000001</v>
      </c>
      <c r="P319" s="5">
        <f t="shared" si="43"/>
        <v>0</v>
      </c>
    </row>
    <row r="320" spans="1:16" x14ac:dyDescent="0.25">
      <c r="A320" t="s">
        <v>716</v>
      </c>
      <c r="B320" t="s">
        <v>2035</v>
      </c>
      <c r="C320" t="s">
        <v>93</v>
      </c>
      <c r="D320" s="12" t="s">
        <v>1088</v>
      </c>
      <c r="E320" s="1">
        <f>VLOOKUP(A320,'ADM Data'!$A$2:$T$344,18,FALSE)</f>
        <v>0</v>
      </c>
      <c r="F320" s="1">
        <f>VLOOKUP(A320,'ADM Data'!$A$2:$T$344,19,FALSE)</f>
        <v>4.844773</v>
      </c>
      <c r="G320" s="1">
        <f>VLOOKUP(A320,'ADM Data'!$A$2:$T$344,20,FALSE)</f>
        <v>0</v>
      </c>
      <c r="H320" s="1">
        <f t="shared" si="36"/>
        <v>4.844773</v>
      </c>
      <c r="I320" s="1">
        <f t="shared" si="37"/>
        <v>0</v>
      </c>
      <c r="J320" s="1">
        <f t="shared" si="38"/>
        <v>6296.7606586343818</v>
      </c>
      <c r="K320" s="6">
        <f t="shared" si="39"/>
        <v>0</v>
      </c>
      <c r="L320" s="1">
        <f t="shared" si="40"/>
        <v>6296.7606586343818</v>
      </c>
      <c r="M320" s="1">
        <f t="shared" si="44"/>
        <v>6296.7606586343818</v>
      </c>
      <c r="N320" s="5">
        <f t="shared" si="41"/>
        <v>0</v>
      </c>
      <c r="O320" s="5">
        <f t="shared" si="42"/>
        <v>6296.7606586343818</v>
      </c>
      <c r="P320" s="5">
        <f t="shared" si="43"/>
        <v>0</v>
      </c>
    </row>
    <row r="321" spans="1:16" x14ac:dyDescent="0.25">
      <c r="A321" t="s">
        <v>718</v>
      </c>
      <c r="B321" t="s">
        <v>2036</v>
      </c>
      <c r="C321" t="s">
        <v>93</v>
      </c>
      <c r="D321" s="12" t="s">
        <v>1088</v>
      </c>
      <c r="E321" s="1">
        <f>VLOOKUP(A321,'ADM Data'!$A$2:$T$344,18,FALSE)</f>
        <v>47.937798999999998</v>
      </c>
      <c r="F321" s="1">
        <f>VLOOKUP(A321,'ADM Data'!$A$2:$T$344,19,FALSE)</f>
        <v>204.32535899999999</v>
      </c>
      <c r="G321" s="1">
        <f>VLOOKUP(A321,'ADM Data'!$A$2:$T$344,20,FALSE)</f>
        <v>68.253586999999996</v>
      </c>
      <c r="H321" s="1">
        <f t="shared" si="36"/>
        <v>320.51674499999996</v>
      </c>
      <c r="I321" s="1">
        <f t="shared" si="37"/>
        <v>83125.809016888466</v>
      </c>
      <c r="J321" s="1">
        <f t="shared" si="38"/>
        <v>265562.05669750599</v>
      </c>
      <c r="K321" s="6">
        <f t="shared" si="39"/>
        <v>59233.297574828874</v>
      </c>
      <c r="L321" s="1">
        <f t="shared" si="40"/>
        <v>407921.16328922333</v>
      </c>
      <c r="M321" s="1">
        <f t="shared" si="44"/>
        <v>407921.16328922333</v>
      </c>
      <c r="N321" s="5">
        <f t="shared" si="41"/>
        <v>83125.809016888466</v>
      </c>
      <c r="O321" s="5">
        <f t="shared" si="42"/>
        <v>265562.05669750599</v>
      </c>
      <c r="P321" s="5">
        <f t="shared" si="43"/>
        <v>59233.297574828874</v>
      </c>
    </row>
    <row r="322" spans="1:16" x14ac:dyDescent="0.25">
      <c r="A322" t="s">
        <v>720</v>
      </c>
      <c r="B322" t="s">
        <v>721</v>
      </c>
      <c r="C322" t="s">
        <v>68</v>
      </c>
      <c r="D322" s="12" t="s">
        <v>1842</v>
      </c>
      <c r="E322" s="1">
        <f>VLOOKUP(A322,'ADM Data'!$A$2:$T$344,18,FALSE)</f>
        <v>7.8951390000000004</v>
      </c>
      <c r="F322" s="1">
        <f>VLOOKUP(A322,'ADM Data'!$A$2:$T$344,19,FALSE)</f>
        <v>111.042575</v>
      </c>
      <c r="G322" s="1">
        <f>VLOOKUP(A322,'ADM Data'!$A$2:$T$344,20,FALSE)</f>
        <v>42.375124999999997</v>
      </c>
      <c r="H322" s="1">
        <f t="shared" si="36"/>
        <v>161.312839</v>
      </c>
      <c r="I322" s="1">
        <f t="shared" si="37"/>
        <v>13690.445334709419</v>
      </c>
      <c r="J322" s="1">
        <f t="shared" si="38"/>
        <v>144322.24537526479</v>
      </c>
      <c r="K322" s="6">
        <f t="shared" si="39"/>
        <v>36774.893441066626</v>
      </c>
      <c r="L322" s="1">
        <f t="shared" si="40"/>
        <v>194787.58415104082</v>
      </c>
      <c r="M322" s="1">
        <f t="shared" si="44"/>
        <v>194787.58415104082</v>
      </c>
      <c r="N322" s="5">
        <f t="shared" si="41"/>
        <v>13690.445334709419</v>
      </c>
      <c r="O322" s="5">
        <f t="shared" si="42"/>
        <v>144322.24537526479</v>
      </c>
      <c r="P322" s="5">
        <f t="shared" si="43"/>
        <v>36774.893441066626</v>
      </c>
    </row>
    <row r="323" spans="1:16" x14ac:dyDescent="0.25">
      <c r="A323" t="s">
        <v>722</v>
      </c>
      <c r="B323" t="s">
        <v>723</v>
      </c>
      <c r="C323" t="s">
        <v>80</v>
      </c>
      <c r="D323" s="12" t="s">
        <v>1088</v>
      </c>
      <c r="E323" s="1">
        <f>VLOOKUP(A323,'ADM Data'!$A$2:$T$344,18,FALSE)</f>
        <v>0</v>
      </c>
      <c r="F323" s="1">
        <f>VLOOKUP(A323,'ADM Data'!$A$2:$T$344,19,FALSE)</f>
        <v>5.5925919999999998</v>
      </c>
      <c r="G323" s="1">
        <f>VLOOKUP(A323,'ADM Data'!$A$2:$T$344,20,FALSE)</f>
        <v>0</v>
      </c>
      <c r="H323" s="1">
        <f t="shared" si="36"/>
        <v>5.5925919999999998</v>
      </c>
      <c r="I323" s="1">
        <f t="shared" si="37"/>
        <v>0</v>
      </c>
      <c r="J323" s="1">
        <f t="shared" si="38"/>
        <v>7268.7024315470244</v>
      </c>
      <c r="K323" s="6">
        <f t="shared" si="39"/>
        <v>0</v>
      </c>
      <c r="L323" s="1">
        <f t="shared" si="40"/>
        <v>7268.7024315470244</v>
      </c>
      <c r="M323" s="1">
        <f t="shared" si="44"/>
        <v>7268.7024315470244</v>
      </c>
      <c r="N323" s="5">
        <f t="shared" si="41"/>
        <v>0</v>
      </c>
      <c r="O323" s="5">
        <f t="shared" si="42"/>
        <v>7268.7024315470244</v>
      </c>
      <c r="P323" s="5">
        <f t="shared" si="43"/>
        <v>0</v>
      </c>
    </row>
    <row r="324" spans="1:16" x14ac:dyDescent="0.25">
      <c r="A324" t="s">
        <v>724</v>
      </c>
      <c r="B324" t="s">
        <v>725</v>
      </c>
      <c r="C324" t="s">
        <v>93</v>
      </c>
      <c r="D324" s="12" t="s">
        <v>1088</v>
      </c>
      <c r="E324" s="1">
        <f>VLOOKUP(A324,'ADM Data'!$A$2:$T$344,18,FALSE)</f>
        <v>23.333333</v>
      </c>
      <c r="F324" s="1">
        <f>VLOOKUP(A324,'ADM Data'!$A$2:$T$344,19,FALSE)</f>
        <v>102.225309</v>
      </c>
      <c r="G324" s="1">
        <f>VLOOKUP(A324,'ADM Data'!$A$2:$T$344,20,FALSE)</f>
        <v>36.426901000000001</v>
      </c>
      <c r="H324" s="1">
        <f t="shared" ref="H324:H347" si="45">E324+F324+G324</f>
        <v>161.98554300000001</v>
      </c>
      <c r="I324" s="1">
        <f t="shared" ref="I324:I347" si="46">E324*$E$2*$L$1</f>
        <v>40460.81011532175</v>
      </c>
      <c r="J324" s="1">
        <f t="shared" ref="J324:J347" si="47">F324*$F$2*$L$1</f>
        <v>132862.42802871121</v>
      </c>
      <c r="K324" s="6">
        <f t="shared" ref="K324:K347" si="48">G324*$G$2*$L$1</f>
        <v>31612.777606279236</v>
      </c>
      <c r="L324" s="1">
        <f t="shared" ref="L324:L347" si="49">I324+J324+K324</f>
        <v>204936.01575031219</v>
      </c>
      <c r="M324" s="1">
        <f t="shared" si="44"/>
        <v>204936.01575031219</v>
      </c>
      <c r="N324" s="5">
        <f t="shared" ref="N324:N347" si="50">IF(D324="E",0,I324)</f>
        <v>40460.81011532175</v>
      </c>
      <c r="O324" s="5">
        <f t="shared" ref="O324:O347" si="51">IF(D324="E",0,J324)</f>
        <v>132862.42802871121</v>
      </c>
      <c r="P324" s="5">
        <f t="shared" ref="P324:P347" si="52">IF(D324="E",0,K324)</f>
        <v>31612.777606279236</v>
      </c>
    </row>
    <row r="325" spans="1:16" x14ac:dyDescent="0.25">
      <c r="A325" t="s">
        <v>726</v>
      </c>
      <c r="B325" t="s">
        <v>727</v>
      </c>
      <c r="C325" t="s">
        <v>93</v>
      </c>
      <c r="D325" s="12" t="s">
        <v>1088</v>
      </c>
      <c r="E325" s="1">
        <f>VLOOKUP(A325,'ADM Data'!$A$2:$T$344,18,FALSE)</f>
        <v>32.464699000000003</v>
      </c>
      <c r="F325" s="1">
        <f>VLOOKUP(A325,'ADM Data'!$A$2:$T$344,19,FALSE)</f>
        <v>171.18008699999999</v>
      </c>
      <c r="G325" s="1">
        <f>VLOOKUP(A325,'ADM Data'!$A$2:$T$344,20,FALSE)</f>
        <v>25.981928</v>
      </c>
      <c r="H325" s="1">
        <f t="shared" si="45"/>
        <v>229.62671399999999</v>
      </c>
      <c r="I325" s="1">
        <f t="shared" si="46"/>
        <v>56294.916019502067</v>
      </c>
      <c r="J325" s="1">
        <f t="shared" si="47"/>
        <v>222483.08380252507</v>
      </c>
      <c r="K325" s="6">
        <f t="shared" si="48"/>
        <v>22548.196225815627</v>
      </c>
      <c r="L325" s="1">
        <f t="shared" si="49"/>
        <v>301326.19604784279</v>
      </c>
      <c r="M325" s="1">
        <f t="shared" ref="M325:M347" si="53">IF(D325="E",L325,L325)</f>
        <v>301326.19604784279</v>
      </c>
      <c r="N325" s="5">
        <f t="shared" si="50"/>
        <v>56294.916019502067</v>
      </c>
      <c r="O325" s="5">
        <f t="shared" si="51"/>
        <v>222483.08380252507</v>
      </c>
      <c r="P325" s="5">
        <f t="shared" si="52"/>
        <v>22548.196225815627</v>
      </c>
    </row>
    <row r="326" spans="1:16" x14ac:dyDescent="0.25">
      <c r="A326" t="s">
        <v>728</v>
      </c>
      <c r="B326" t="s">
        <v>2037</v>
      </c>
      <c r="C326" t="s">
        <v>72</v>
      </c>
      <c r="D326" s="12" t="s">
        <v>1088</v>
      </c>
      <c r="E326" s="1">
        <f>VLOOKUP(A326,'ADM Data'!$A$2:$T$344,18,FALSE)</f>
        <v>0.65644199999999997</v>
      </c>
      <c r="F326" s="1">
        <f>VLOOKUP(A326,'ADM Data'!$A$2:$T$344,19,FALSE)</f>
        <v>0.48466300000000001</v>
      </c>
      <c r="G326" s="1">
        <f>VLOOKUP(A326,'ADM Data'!$A$2:$T$344,20,FALSE)</f>
        <v>0</v>
      </c>
      <c r="H326" s="1">
        <f t="shared" si="45"/>
        <v>1.141105</v>
      </c>
      <c r="I326" s="1">
        <f t="shared" si="46"/>
        <v>1138.2932354208479</v>
      </c>
      <c r="J326" s="1">
        <f t="shared" si="47"/>
        <v>629.91742050571111</v>
      </c>
      <c r="K326" s="6">
        <f t="shared" si="48"/>
        <v>0</v>
      </c>
      <c r="L326" s="1">
        <f t="shared" si="49"/>
        <v>1768.210655926559</v>
      </c>
      <c r="M326" s="1">
        <f t="shared" si="53"/>
        <v>1768.210655926559</v>
      </c>
      <c r="N326" s="5">
        <f t="shared" si="50"/>
        <v>1138.2932354208479</v>
      </c>
      <c r="O326" s="5">
        <f t="shared" si="51"/>
        <v>629.91742050571111</v>
      </c>
      <c r="P326" s="5">
        <f t="shared" si="52"/>
        <v>0</v>
      </c>
    </row>
    <row r="327" spans="1:16" x14ac:dyDescent="0.25">
      <c r="A327" t="s">
        <v>730</v>
      </c>
      <c r="B327" t="s">
        <v>2038</v>
      </c>
      <c r="C327" t="s">
        <v>193</v>
      </c>
      <c r="D327" s="12" t="s">
        <v>1088</v>
      </c>
      <c r="E327" s="1">
        <f>VLOOKUP(A327,'ADM Data'!$A$2:$T$344,18,FALSE)</f>
        <v>34.403872</v>
      </c>
      <c r="F327" s="1">
        <f>VLOOKUP(A327,'ADM Data'!$A$2:$T$344,19,FALSE)</f>
        <v>90.079756000000003</v>
      </c>
      <c r="G327" s="1">
        <f>VLOOKUP(A327,'ADM Data'!$A$2:$T$344,20,FALSE)</f>
        <v>4.2944779999999998</v>
      </c>
      <c r="H327" s="1">
        <f t="shared" si="45"/>
        <v>128.77810600000001</v>
      </c>
      <c r="I327" s="1">
        <f t="shared" si="46"/>
        <v>59657.509376128772</v>
      </c>
      <c r="J327" s="1">
        <f t="shared" si="47"/>
        <v>117076.82975449714</v>
      </c>
      <c r="K327" s="6">
        <f t="shared" si="48"/>
        <v>3726.9263709547745</v>
      </c>
      <c r="L327" s="1">
        <f t="shared" si="49"/>
        <v>180461.2655015807</v>
      </c>
      <c r="M327" s="1">
        <f t="shared" si="53"/>
        <v>180461.2655015807</v>
      </c>
      <c r="N327" s="5">
        <f t="shared" si="50"/>
        <v>59657.509376128772</v>
      </c>
      <c r="O327" s="5">
        <f t="shared" si="51"/>
        <v>117076.82975449714</v>
      </c>
      <c r="P327" s="5">
        <f t="shared" si="52"/>
        <v>3726.9263709547745</v>
      </c>
    </row>
    <row r="328" spans="1:16" x14ac:dyDescent="0.25">
      <c r="A328" t="s">
        <v>732</v>
      </c>
      <c r="B328" t="s">
        <v>2039</v>
      </c>
      <c r="C328" t="s">
        <v>68</v>
      </c>
      <c r="D328" s="12" t="s">
        <v>1088</v>
      </c>
      <c r="E328" s="1">
        <f>VLOOKUP(A328,'ADM Data'!$A$2:$T$344,18,FALSE)</f>
        <v>0</v>
      </c>
      <c r="F328" s="1">
        <f>VLOOKUP(A328,'ADM Data'!$A$2:$T$344,19,FALSE)</f>
        <v>0</v>
      </c>
      <c r="G328" s="1">
        <f>VLOOKUP(A328,'ADM Data'!$A$2:$T$344,20,FALSE)</f>
        <v>0</v>
      </c>
      <c r="H328" s="1">
        <f t="shared" si="45"/>
        <v>0</v>
      </c>
      <c r="I328" s="1">
        <f t="shared" si="46"/>
        <v>0</v>
      </c>
      <c r="J328" s="1">
        <f t="shared" si="47"/>
        <v>0</v>
      </c>
      <c r="K328" s="6">
        <f t="shared" si="48"/>
        <v>0</v>
      </c>
      <c r="L328" s="1">
        <f t="shared" si="49"/>
        <v>0</v>
      </c>
      <c r="M328" s="1">
        <f t="shared" si="53"/>
        <v>0</v>
      </c>
      <c r="N328" s="5">
        <f t="shared" si="50"/>
        <v>0</v>
      </c>
      <c r="O328" s="5">
        <f t="shared" si="51"/>
        <v>0</v>
      </c>
      <c r="P328" s="5">
        <f t="shared" si="52"/>
        <v>0</v>
      </c>
    </row>
    <row r="329" spans="1:16" x14ac:dyDescent="0.25">
      <c r="A329" t="s">
        <v>734</v>
      </c>
      <c r="B329" t="s">
        <v>735</v>
      </c>
      <c r="C329" t="s">
        <v>555</v>
      </c>
      <c r="D329" s="12" t="s">
        <v>1842</v>
      </c>
      <c r="E329" s="1">
        <f>VLOOKUP(A329,'ADM Data'!$A$2:$T$344,18,FALSE)</f>
        <v>0.99444399999999999</v>
      </c>
      <c r="F329" s="1">
        <f>VLOOKUP(A329,'ADM Data'!$A$2:$T$344,19,FALSE)</f>
        <v>28.603178</v>
      </c>
      <c r="G329" s="1">
        <f>VLOOKUP(A329,'ADM Data'!$A$2:$T$344,20,FALSE)</f>
        <v>8.3771090000000008</v>
      </c>
      <c r="H329" s="1">
        <f t="shared" si="45"/>
        <v>37.974731000000006</v>
      </c>
      <c r="I329" s="1">
        <f t="shared" si="46"/>
        <v>1724.4004469623362</v>
      </c>
      <c r="J329" s="1">
        <f t="shared" si="47"/>
        <v>37175.604706828672</v>
      </c>
      <c r="K329" s="6">
        <f t="shared" si="48"/>
        <v>7270.0031166680983</v>
      </c>
      <c r="L329" s="1">
        <f t="shared" si="49"/>
        <v>46170.008270459111</v>
      </c>
      <c r="M329" s="1">
        <f t="shared" si="53"/>
        <v>46170.008270459111</v>
      </c>
      <c r="N329" s="5">
        <f t="shared" si="50"/>
        <v>1724.4004469623362</v>
      </c>
      <c r="O329" s="5">
        <f t="shared" si="51"/>
        <v>37175.604706828672</v>
      </c>
      <c r="P329" s="5">
        <f t="shared" si="52"/>
        <v>7270.0031166680983</v>
      </c>
    </row>
    <row r="330" spans="1:16" x14ac:dyDescent="0.25">
      <c r="A330" t="s">
        <v>736</v>
      </c>
      <c r="B330" t="s">
        <v>737</v>
      </c>
      <c r="C330" t="s">
        <v>80</v>
      </c>
      <c r="D330" s="12" t="s">
        <v>1088</v>
      </c>
      <c r="E330" s="1">
        <f>VLOOKUP(A330,'ADM Data'!$A$2:$T$344,18,FALSE)</f>
        <v>0</v>
      </c>
      <c r="F330" s="1">
        <f>VLOOKUP(A330,'ADM Data'!$A$2:$T$344,19,FALSE)</f>
        <v>6.4578309999999997</v>
      </c>
      <c r="G330" s="1">
        <f>VLOOKUP(A330,'ADM Data'!$A$2:$T$344,20,FALSE)</f>
        <v>2.2349399999999999</v>
      </c>
      <c r="H330" s="1">
        <f t="shared" si="45"/>
        <v>8.6927710000000005</v>
      </c>
      <c r="I330" s="1">
        <f t="shared" si="46"/>
        <v>0</v>
      </c>
      <c r="J330" s="1">
        <f t="shared" si="47"/>
        <v>8393.2552012054075</v>
      </c>
      <c r="K330" s="6">
        <f t="shared" si="48"/>
        <v>1939.5737557630202</v>
      </c>
      <c r="L330" s="1">
        <f t="shared" si="49"/>
        <v>10332.828956968428</v>
      </c>
      <c r="M330" s="1">
        <f t="shared" si="53"/>
        <v>10332.828956968428</v>
      </c>
      <c r="N330" s="5">
        <f t="shared" si="50"/>
        <v>0</v>
      </c>
      <c r="O330" s="5">
        <f t="shared" si="51"/>
        <v>8393.2552012054075</v>
      </c>
      <c r="P330" s="5">
        <f t="shared" si="52"/>
        <v>1939.5737557630202</v>
      </c>
    </row>
    <row r="331" spans="1:16" x14ac:dyDescent="0.25">
      <c r="A331" t="s">
        <v>738</v>
      </c>
      <c r="B331" t="s">
        <v>2040</v>
      </c>
      <c r="C331" t="s">
        <v>98</v>
      </c>
      <c r="D331" s="12" t="s">
        <v>1842</v>
      </c>
      <c r="E331" s="1">
        <f>VLOOKUP(A331,'ADM Data'!$A$2:$T$344,18,FALSE)</f>
        <v>7.7856519999999998</v>
      </c>
      <c r="F331" s="1">
        <f>VLOOKUP(A331,'ADM Data'!$A$2:$T$344,19,FALSE)</f>
        <v>76.521372</v>
      </c>
      <c r="G331" s="1">
        <f>VLOOKUP(A331,'ADM Data'!$A$2:$T$344,20,FALSE)</f>
        <v>14.219703000000001</v>
      </c>
      <c r="H331" s="1">
        <f t="shared" si="45"/>
        <v>98.526726999999994</v>
      </c>
      <c r="I331" s="1">
        <f t="shared" si="46"/>
        <v>13500.591072693089</v>
      </c>
      <c r="J331" s="1">
        <f t="shared" si="47"/>
        <v>99454.972349442687</v>
      </c>
      <c r="K331" s="6">
        <f t="shared" si="48"/>
        <v>12340.448850324701</v>
      </c>
      <c r="L331" s="1">
        <f t="shared" si="49"/>
        <v>125296.01227246047</v>
      </c>
      <c r="M331" s="1">
        <f t="shared" si="53"/>
        <v>125296.01227246047</v>
      </c>
      <c r="N331" s="5">
        <f t="shared" si="50"/>
        <v>13500.591072693089</v>
      </c>
      <c r="O331" s="5">
        <f t="shared" si="51"/>
        <v>99454.972349442687</v>
      </c>
      <c r="P331" s="5">
        <f t="shared" si="52"/>
        <v>12340.448850324701</v>
      </c>
    </row>
    <row r="332" spans="1:16" x14ac:dyDescent="0.25">
      <c r="A332" t="s">
        <v>740</v>
      </c>
      <c r="B332" t="s">
        <v>2041</v>
      </c>
      <c r="C332" t="s">
        <v>80</v>
      </c>
      <c r="D332" s="12" t="s">
        <v>1088</v>
      </c>
      <c r="E332" s="1">
        <f>VLOOKUP(A332,'ADM Data'!$A$2:$T$344,18,FALSE)</f>
        <v>0</v>
      </c>
      <c r="F332" s="1">
        <f>VLOOKUP(A332,'ADM Data'!$A$2:$T$344,19,FALSE)</f>
        <v>27.90625</v>
      </c>
      <c r="G332" s="1">
        <f>VLOOKUP(A332,'ADM Data'!$A$2:$T$344,20,FALSE)</f>
        <v>3</v>
      </c>
      <c r="H332" s="1">
        <f t="shared" si="45"/>
        <v>30.90625</v>
      </c>
      <c r="I332" s="1">
        <f t="shared" si="46"/>
        <v>0</v>
      </c>
      <c r="J332" s="1">
        <f t="shared" si="47"/>
        <v>36269.806063156255</v>
      </c>
      <c r="K332" s="6">
        <f t="shared" si="48"/>
        <v>2603.5245990000003</v>
      </c>
      <c r="L332" s="1">
        <f t="shared" si="49"/>
        <v>38873.330662156251</v>
      </c>
      <c r="M332" s="1">
        <f t="shared" si="53"/>
        <v>38873.330662156251</v>
      </c>
      <c r="N332" s="5">
        <f t="shared" si="50"/>
        <v>0</v>
      </c>
      <c r="O332" s="5">
        <f t="shared" si="51"/>
        <v>36269.806063156255</v>
      </c>
      <c r="P332" s="5">
        <f t="shared" si="52"/>
        <v>2603.5245990000003</v>
      </c>
    </row>
    <row r="333" spans="1:16" x14ac:dyDescent="0.25">
      <c r="A333" t="s">
        <v>742</v>
      </c>
      <c r="B333" t="s">
        <v>2042</v>
      </c>
      <c r="C333" t="s">
        <v>80</v>
      </c>
      <c r="D333" s="12" t="s">
        <v>1088</v>
      </c>
      <c r="E333" s="1">
        <f>VLOOKUP(A333,'ADM Data'!$A$2:$T$344,18,FALSE)</f>
        <v>0</v>
      </c>
      <c r="F333" s="1">
        <f>VLOOKUP(A333,'ADM Data'!$A$2:$T$344,19,FALSE)</f>
        <v>29.55</v>
      </c>
      <c r="G333" s="1">
        <f>VLOOKUP(A333,'ADM Data'!$A$2:$T$344,20,FALSE)</f>
        <v>3</v>
      </c>
      <c r="H333" s="1">
        <f t="shared" si="45"/>
        <v>32.549999999999997</v>
      </c>
      <c r="I333" s="1">
        <f t="shared" si="46"/>
        <v>0</v>
      </c>
      <c r="J333" s="1">
        <f t="shared" si="47"/>
        <v>38406.191056350006</v>
      </c>
      <c r="K333" s="6">
        <f t="shared" si="48"/>
        <v>2603.5245990000003</v>
      </c>
      <c r="L333" s="1">
        <f t="shared" si="49"/>
        <v>41009.71565535001</v>
      </c>
      <c r="M333" s="1">
        <f t="shared" si="53"/>
        <v>41009.71565535001</v>
      </c>
      <c r="N333" s="5">
        <f t="shared" si="50"/>
        <v>0</v>
      </c>
      <c r="O333" s="5">
        <f t="shared" si="51"/>
        <v>38406.191056350006</v>
      </c>
      <c r="P333" s="5">
        <f t="shared" si="52"/>
        <v>2603.5245990000003</v>
      </c>
    </row>
    <row r="334" spans="1:16" x14ac:dyDescent="0.25">
      <c r="A334" t="s">
        <v>744</v>
      </c>
      <c r="B334" t="s">
        <v>2043</v>
      </c>
      <c r="C334" t="s">
        <v>72</v>
      </c>
      <c r="D334" s="12" t="s">
        <v>1088</v>
      </c>
      <c r="E334" s="1">
        <f>VLOOKUP(A334,'ADM Data'!$A$2:$T$344,18,FALSE)</f>
        <v>0</v>
      </c>
      <c r="F334" s="1">
        <f>VLOOKUP(A334,'ADM Data'!$A$2:$T$344,19,FALSE)</f>
        <v>10.480447</v>
      </c>
      <c r="G334" s="1">
        <f>VLOOKUP(A334,'ADM Data'!$A$2:$T$344,20,FALSE)</f>
        <v>1.234637</v>
      </c>
      <c r="H334" s="1">
        <f t="shared" si="45"/>
        <v>11.715083999999999</v>
      </c>
      <c r="I334" s="1">
        <f t="shared" si="46"/>
        <v>0</v>
      </c>
      <c r="J334" s="1">
        <f t="shared" si="47"/>
        <v>13621.45684730796</v>
      </c>
      <c r="K334" s="6">
        <f t="shared" si="48"/>
        <v>1071.4692667785212</v>
      </c>
      <c r="L334" s="1">
        <f t="shared" si="49"/>
        <v>14692.92611408648</v>
      </c>
      <c r="M334" s="1">
        <f t="shared" si="53"/>
        <v>14692.92611408648</v>
      </c>
      <c r="N334" s="5">
        <f t="shared" si="50"/>
        <v>0</v>
      </c>
      <c r="O334" s="5">
        <f t="shared" si="51"/>
        <v>13621.45684730796</v>
      </c>
      <c r="P334" s="5">
        <f t="shared" si="52"/>
        <v>1071.4692667785212</v>
      </c>
    </row>
    <row r="335" spans="1:16" x14ac:dyDescent="0.25">
      <c r="A335" t="s">
        <v>746</v>
      </c>
      <c r="B335" t="s">
        <v>747</v>
      </c>
      <c r="C335" t="s">
        <v>75</v>
      </c>
      <c r="D335" s="12" t="s">
        <v>1088</v>
      </c>
      <c r="E335" s="1">
        <f>VLOOKUP(A335,'ADM Data'!$A$2:$T$344,18,FALSE)</f>
        <v>0</v>
      </c>
      <c r="F335" s="1">
        <f>VLOOKUP(A335,'ADM Data'!$A$2:$T$344,19,FALSE)</f>
        <v>0</v>
      </c>
      <c r="G335" s="1">
        <f>VLOOKUP(A335,'ADM Data'!$A$2:$T$344,20,FALSE)</f>
        <v>0</v>
      </c>
      <c r="H335" s="1">
        <f t="shared" si="45"/>
        <v>0</v>
      </c>
      <c r="I335" s="1">
        <f t="shared" si="46"/>
        <v>0</v>
      </c>
      <c r="J335" s="1">
        <f t="shared" si="47"/>
        <v>0</v>
      </c>
      <c r="K335" s="6">
        <f t="shared" si="48"/>
        <v>0</v>
      </c>
      <c r="L335" s="1">
        <f t="shared" si="49"/>
        <v>0</v>
      </c>
      <c r="M335" s="1">
        <f t="shared" si="53"/>
        <v>0</v>
      </c>
      <c r="N335" s="5">
        <f t="shared" si="50"/>
        <v>0</v>
      </c>
      <c r="O335" s="5">
        <f t="shared" si="51"/>
        <v>0</v>
      </c>
      <c r="P335" s="5">
        <f t="shared" si="52"/>
        <v>0</v>
      </c>
    </row>
    <row r="336" spans="1:16" x14ac:dyDescent="0.25">
      <c r="A336" s="118" t="s">
        <v>748</v>
      </c>
      <c r="B336" t="s">
        <v>2044</v>
      </c>
      <c r="C336" t="s">
        <v>93</v>
      </c>
      <c r="D336" s="12" t="s">
        <v>1088</v>
      </c>
      <c r="E336" s="1">
        <f>VLOOKUP(A336,'ADM Data'!$A$2:$T$344,18,FALSE)</f>
        <v>0.85628700000000002</v>
      </c>
      <c r="F336" s="1">
        <f>VLOOKUP(A336,'ADM Data'!$A$2:$T$344,19,FALSE)</f>
        <v>0.50299400000000005</v>
      </c>
      <c r="G336" s="1">
        <f>VLOOKUP(A336,'ADM Data'!$A$2:$T$344,20,FALSE)</f>
        <v>2</v>
      </c>
      <c r="H336" s="1">
        <f t="shared" si="45"/>
        <v>3.3592810000000002</v>
      </c>
      <c r="I336" s="1">
        <f t="shared" si="46"/>
        <v>1484.8314088355282</v>
      </c>
      <c r="J336" s="1">
        <f t="shared" si="47"/>
        <v>653.74225597961822</v>
      </c>
      <c r="K336" s="6">
        <f t="shared" si="48"/>
        <v>1735.6830660000003</v>
      </c>
      <c r="L336" s="1">
        <f t="shared" si="49"/>
        <v>3874.2567308151465</v>
      </c>
      <c r="M336" s="1">
        <f t="shared" si="53"/>
        <v>3874.2567308151465</v>
      </c>
      <c r="N336" s="5">
        <f t="shared" si="50"/>
        <v>1484.8314088355282</v>
      </c>
      <c r="O336" s="5">
        <f t="shared" si="51"/>
        <v>653.74225597961822</v>
      </c>
      <c r="P336" s="5">
        <f t="shared" si="52"/>
        <v>1735.6830660000003</v>
      </c>
    </row>
    <row r="337" spans="1:16" x14ac:dyDescent="0.25">
      <c r="A337" t="s">
        <v>750</v>
      </c>
      <c r="B337" t="s">
        <v>2045</v>
      </c>
      <c r="C337" t="s">
        <v>752</v>
      </c>
      <c r="D337" s="12" t="s">
        <v>1088</v>
      </c>
      <c r="E337" s="1">
        <f>VLOOKUP(A337,'ADM Data'!$A$2:$T$344,18,FALSE)</f>
        <v>0</v>
      </c>
      <c r="F337" s="1">
        <f>VLOOKUP(A337,'ADM Data'!$A$2:$T$344,19,FALSE)</f>
        <v>0</v>
      </c>
      <c r="G337" s="1">
        <f>VLOOKUP(A337,'ADM Data'!$A$2:$T$344,20,FALSE)</f>
        <v>0</v>
      </c>
      <c r="H337" s="1">
        <f t="shared" si="45"/>
        <v>0</v>
      </c>
      <c r="I337" s="1">
        <f t="shared" si="46"/>
        <v>0</v>
      </c>
      <c r="J337" s="1">
        <f t="shared" si="47"/>
        <v>0</v>
      </c>
      <c r="K337" s="6">
        <f t="shared" si="48"/>
        <v>0</v>
      </c>
      <c r="L337" s="1">
        <f t="shared" si="49"/>
        <v>0</v>
      </c>
      <c r="M337" s="1">
        <f t="shared" si="53"/>
        <v>0</v>
      </c>
      <c r="N337" s="5">
        <f t="shared" si="50"/>
        <v>0</v>
      </c>
      <c r="O337" s="5">
        <f t="shared" si="51"/>
        <v>0</v>
      </c>
      <c r="P337" s="5">
        <f t="shared" si="52"/>
        <v>0</v>
      </c>
    </row>
    <row r="338" spans="1:16" x14ac:dyDescent="0.25">
      <c r="A338" t="s">
        <v>753</v>
      </c>
      <c r="B338" t="s">
        <v>2046</v>
      </c>
      <c r="C338" t="s">
        <v>98</v>
      </c>
      <c r="D338" s="12" t="s">
        <v>1088</v>
      </c>
      <c r="E338" s="1">
        <f>VLOOKUP(A338,'ADM Data'!$A$2:$T$344,18,FALSE)</f>
        <v>0</v>
      </c>
      <c r="F338" s="1">
        <f>VLOOKUP(A338,'ADM Data'!$A$2:$T$344,19,FALSE)</f>
        <v>0</v>
      </c>
      <c r="G338" s="1">
        <f>VLOOKUP(A338,'ADM Data'!$A$2:$T$344,20,FALSE)</f>
        <v>0</v>
      </c>
      <c r="H338" s="1">
        <f t="shared" si="45"/>
        <v>0</v>
      </c>
      <c r="I338" s="1">
        <f t="shared" si="46"/>
        <v>0</v>
      </c>
      <c r="J338" s="1">
        <f t="shared" si="47"/>
        <v>0</v>
      </c>
      <c r="K338" s="6">
        <f t="shared" si="48"/>
        <v>0</v>
      </c>
      <c r="L338" s="1">
        <f t="shared" si="49"/>
        <v>0</v>
      </c>
      <c r="M338" s="1">
        <f t="shared" si="53"/>
        <v>0</v>
      </c>
      <c r="N338" s="5">
        <f t="shared" si="50"/>
        <v>0</v>
      </c>
      <c r="O338" s="5">
        <f t="shared" si="51"/>
        <v>0</v>
      </c>
      <c r="P338" s="5">
        <f t="shared" si="52"/>
        <v>0</v>
      </c>
    </row>
    <row r="339" spans="1:16" x14ac:dyDescent="0.25">
      <c r="A339" t="s">
        <v>755</v>
      </c>
      <c r="B339" t="s">
        <v>756</v>
      </c>
      <c r="C339" t="s">
        <v>757</v>
      </c>
      <c r="D339" s="12" t="s">
        <v>1088</v>
      </c>
      <c r="E339" s="1">
        <f>VLOOKUP(A339,'ADM Data'!$A$2:$T$344,18,FALSE)</f>
        <v>0</v>
      </c>
      <c r="F339" s="1">
        <f>VLOOKUP(A339,'ADM Data'!$A$2:$T$344,19,FALSE)</f>
        <v>0</v>
      </c>
      <c r="G339" s="1">
        <f>VLOOKUP(A339,'ADM Data'!$A$2:$T$344,20,FALSE)</f>
        <v>0</v>
      </c>
      <c r="H339" s="1">
        <f t="shared" si="45"/>
        <v>0</v>
      </c>
      <c r="I339" s="1">
        <f t="shared" si="46"/>
        <v>0</v>
      </c>
      <c r="J339" s="1">
        <f t="shared" si="47"/>
        <v>0</v>
      </c>
      <c r="K339" s="6">
        <f t="shared" si="48"/>
        <v>0</v>
      </c>
      <c r="L339" s="1">
        <f t="shared" si="49"/>
        <v>0</v>
      </c>
      <c r="M339" s="1">
        <f t="shared" si="53"/>
        <v>0</v>
      </c>
      <c r="N339" s="5">
        <f t="shared" si="50"/>
        <v>0</v>
      </c>
      <c r="O339" s="5">
        <f t="shared" si="51"/>
        <v>0</v>
      </c>
      <c r="P339" s="5">
        <f t="shared" si="52"/>
        <v>0</v>
      </c>
    </row>
    <row r="340" spans="1:16" x14ac:dyDescent="0.25">
      <c r="A340" t="s">
        <v>758</v>
      </c>
      <c r="B340" t="s">
        <v>2047</v>
      </c>
      <c r="C340" t="s">
        <v>108</v>
      </c>
      <c r="D340" s="12" t="s">
        <v>1842</v>
      </c>
      <c r="E340" s="1">
        <f>VLOOKUP(A340,'ADM Data'!$A$2:$T$344,18,FALSE)</f>
        <v>0</v>
      </c>
      <c r="F340" s="1">
        <f>VLOOKUP(A340,'ADM Data'!$A$2:$T$344,19,FALSE)</f>
        <v>0.42033900000000002</v>
      </c>
      <c r="G340" s="1">
        <f>VLOOKUP(A340,'ADM Data'!$A$2:$T$344,20,FALSE)</f>
        <v>0</v>
      </c>
      <c r="H340" s="1">
        <f t="shared" si="45"/>
        <v>0.42033900000000002</v>
      </c>
      <c r="I340" s="1">
        <f t="shared" si="46"/>
        <v>0</v>
      </c>
      <c r="J340" s="1">
        <f t="shared" si="47"/>
        <v>546.31539568308301</v>
      </c>
      <c r="K340" s="6">
        <f t="shared" si="48"/>
        <v>0</v>
      </c>
      <c r="L340" s="1">
        <f t="shared" si="49"/>
        <v>546.31539568308301</v>
      </c>
      <c r="M340" s="1">
        <f t="shared" si="53"/>
        <v>546.31539568308301</v>
      </c>
      <c r="N340" s="5">
        <f t="shared" si="50"/>
        <v>0</v>
      </c>
      <c r="O340" s="5">
        <f t="shared" si="51"/>
        <v>546.31539568308301</v>
      </c>
      <c r="P340" s="5">
        <f t="shared" si="52"/>
        <v>0</v>
      </c>
    </row>
    <row r="341" spans="1:16" x14ac:dyDescent="0.25">
      <c r="A341" t="s">
        <v>760</v>
      </c>
      <c r="B341" t="s">
        <v>761</v>
      </c>
      <c r="C341" t="s">
        <v>230</v>
      </c>
      <c r="D341" s="12" t="s">
        <v>1842</v>
      </c>
      <c r="E341" s="1">
        <f>VLOOKUP(A341,'ADM Data'!$A$2:$T$344,18,FALSE)</f>
        <v>0</v>
      </c>
      <c r="F341" s="1">
        <f>VLOOKUP(A341,'ADM Data'!$A$2:$T$344,19,FALSE)</f>
        <v>7.173184</v>
      </c>
      <c r="G341" s="1">
        <f>VLOOKUP(A341,'ADM Data'!$A$2:$T$344,20,FALSE)</f>
        <v>1.3128489999999999</v>
      </c>
      <c r="H341" s="1">
        <f t="shared" si="45"/>
        <v>8.486032999999999</v>
      </c>
      <c r="I341" s="1">
        <f t="shared" si="46"/>
        <v>0</v>
      </c>
      <c r="J341" s="1">
        <f t="shared" si="47"/>
        <v>9323.0008523300494</v>
      </c>
      <c r="K341" s="6">
        <f t="shared" si="48"/>
        <v>1139.3448887575171</v>
      </c>
      <c r="L341" s="1">
        <f t="shared" si="49"/>
        <v>10462.345741087567</v>
      </c>
      <c r="M341" s="1">
        <f t="shared" si="53"/>
        <v>10462.345741087567</v>
      </c>
      <c r="N341" s="5">
        <f t="shared" si="50"/>
        <v>0</v>
      </c>
      <c r="O341" s="5">
        <f t="shared" si="51"/>
        <v>9323.0008523300494</v>
      </c>
      <c r="P341" s="5">
        <f t="shared" si="52"/>
        <v>1139.3448887575171</v>
      </c>
    </row>
    <row r="342" spans="1:16" x14ac:dyDescent="0.25">
      <c r="A342" t="s">
        <v>762</v>
      </c>
      <c r="B342" t="s">
        <v>763</v>
      </c>
      <c r="C342" t="s">
        <v>324</v>
      </c>
      <c r="D342" s="12" t="s">
        <v>1842</v>
      </c>
      <c r="E342" s="1">
        <f>VLOOKUP(A342,'ADM Data'!$A$2:$T$344,18,FALSE)</f>
        <v>0</v>
      </c>
      <c r="F342" s="1">
        <f>VLOOKUP(A342,'ADM Data'!$A$2:$T$344,19,FALSE)</f>
        <v>0</v>
      </c>
      <c r="G342" s="1">
        <f>VLOOKUP(A342,'ADM Data'!$A$2:$T$344,20,FALSE)</f>
        <v>0</v>
      </c>
      <c r="H342" s="1">
        <f t="shared" si="45"/>
        <v>0</v>
      </c>
      <c r="I342" s="1">
        <f t="shared" si="46"/>
        <v>0</v>
      </c>
      <c r="J342" s="1">
        <f t="shared" si="47"/>
        <v>0</v>
      </c>
      <c r="K342" s="6">
        <f t="shared" si="48"/>
        <v>0</v>
      </c>
      <c r="L342" s="1">
        <f t="shared" si="49"/>
        <v>0</v>
      </c>
      <c r="M342" s="1">
        <f t="shared" si="53"/>
        <v>0</v>
      </c>
      <c r="N342" s="5">
        <f t="shared" si="50"/>
        <v>0</v>
      </c>
      <c r="O342" s="5">
        <f t="shared" si="51"/>
        <v>0</v>
      </c>
      <c r="P342" s="5">
        <f t="shared" si="52"/>
        <v>0</v>
      </c>
    </row>
    <row r="343" spans="1:16" x14ac:dyDescent="0.25">
      <c r="A343" t="s">
        <v>764</v>
      </c>
      <c r="B343" t="s">
        <v>2048</v>
      </c>
      <c r="C343" t="s">
        <v>68</v>
      </c>
      <c r="D343" s="12" t="s">
        <v>1088</v>
      </c>
      <c r="E343" s="1">
        <f>VLOOKUP(A343,'ADM Data'!$A$2:$T$344,18,FALSE)</f>
        <v>0</v>
      </c>
      <c r="F343" s="1">
        <f>VLOOKUP(A343,'ADM Data'!$A$2:$T$344,19,FALSE)</f>
        <v>0</v>
      </c>
      <c r="G343" s="1">
        <f>VLOOKUP(A343,'ADM Data'!$A$2:$T$344,20,FALSE)</f>
        <v>0</v>
      </c>
      <c r="H343" s="1">
        <f t="shared" si="45"/>
        <v>0</v>
      </c>
      <c r="I343" s="1">
        <f t="shared" si="46"/>
        <v>0</v>
      </c>
      <c r="J343" s="1">
        <f t="shared" si="47"/>
        <v>0</v>
      </c>
      <c r="K343" s="6">
        <f t="shared" si="48"/>
        <v>0</v>
      </c>
      <c r="L343" s="1">
        <f t="shared" si="49"/>
        <v>0</v>
      </c>
      <c r="M343" s="1">
        <f t="shared" si="53"/>
        <v>0</v>
      </c>
      <c r="N343" s="5">
        <f t="shared" si="50"/>
        <v>0</v>
      </c>
      <c r="O343" s="5">
        <f t="shared" si="51"/>
        <v>0</v>
      </c>
      <c r="P343" s="5">
        <f t="shared" si="52"/>
        <v>0</v>
      </c>
    </row>
    <row r="344" spans="1:16" x14ac:dyDescent="0.25">
      <c r="A344" t="s">
        <v>766</v>
      </c>
      <c r="B344" t="s">
        <v>767</v>
      </c>
      <c r="C344" t="s">
        <v>278</v>
      </c>
      <c r="D344" s="12" t="s">
        <v>1088</v>
      </c>
      <c r="E344" s="1">
        <f>VLOOKUP(A344,'ADM Data'!$A$2:$T$344,18,FALSE)</f>
        <v>0</v>
      </c>
      <c r="F344" s="1">
        <f>VLOOKUP(A344,'ADM Data'!$A$2:$T$344,19,FALSE)</f>
        <v>0</v>
      </c>
      <c r="G344" s="1">
        <f>VLOOKUP(A344,'ADM Data'!$A$2:$T$344,20,FALSE)</f>
        <v>0</v>
      </c>
      <c r="H344" s="1">
        <f t="shared" si="45"/>
        <v>0</v>
      </c>
      <c r="I344" s="1">
        <f t="shared" si="46"/>
        <v>0</v>
      </c>
      <c r="J344" s="1">
        <f t="shared" si="47"/>
        <v>0</v>
      </c>
      <c r="K344" s="6">
        <f t="shared" si="48"/>
        <v>0</v>
      </c>
      <c r="L344" s="1">
        <f t="shared" si="49"/>
        <v>0</v>
      </c>
      <c r="M344" s="1">
        <f t="shared" si="53"/>
        <v>0</v>
      </c>
      <c r="N344" s="5">
        <f t="shared" si="50"/>
        <v>0</v>
      </c>
      <c r="O344" s="5">
        <f t="shared" si="51"/>
        <v>0</v>
      </c>
      <c r="P344" s="5">
        <f t="shared" si="52"/>
        <v>0</v>
      </c>
    </row>
    <row r="345" spans="1:16" x14ac:dyDescent="0.25">
      <c r="A345" t="s">
        <v>768</v>
      </c>
      <c r="B345" t="s">
        <v>2049</v>
      </c>
      <c r="C345" t="s">
        <v>90</v>
      </c>
      <c r="D345" s="12" t="s">
        <v>1088</v>
      </c>
      <c r="E345" s="1">
        <f>VLOOKUP(A345,'ADM Data'!$A$2:$T$344,18,FALSE)</f>
        <v>0</v>
      </c>
      <c r="F345" s="1">
        <f>VLOOKUP(A345,'ADM Data'!$A$2:$T$344,19,FALSE)</f>
        <v>0</v>
      </c>
      <c r="G345" s="1">
        <f>VLOOKUP(A345,'ADM Data'!$A$2:$T$344,20,FALSE)</f>
        <v>0</v>
      </c>
      <c r="H345" s="1">
        <f t="shared" si="45"/>
        <v>0</v>
      </c>
      <c r="I345" s="1">
        <f t="shared" si="46"/>
        <v>0</v>
      </c>
      <c r="J345" s="1">
        <f t="shared" si="47"/>
        <v>0</v>
      </c>
      <c r="K345" s="6">
        <f t="shared" si="48"/>
        <v>0</v>
      </c>
      <c r="L345" s="1">
        <f t="shared" si="49"/>
        <v>0</v>
      </c>
      <c r="M345" s="1">
        <f t="shared" si="53"/>
        <v>0</v>
      </c>
      <c r="N345" s="5">
        <f t="shared" si="50"/>
        <v>0</v>
      </c>
      <c r="O345" s="5">
        <f t="shared" si="51"/>
        <v>0</v>
      </c>
      <c r="P345" s="5">
        <f t="shared" si="52"/>
        <v>0</v>
      </c>
    </row>
    <row r="346" spans="1:16" x14ac:dyDescent="0.25">
      <c r="A346" t="s">
        <v>770</v>
      </c>
      <c r="B346" t="s">
        <v>2050</v>
      </c>
      <c r="C346" t="s">
        <v>80</v>
      </c>
      <c r="D346" s="12" t="s">
        <v>1088</v>
      </c>
      <c r="E346" s="1">
        <f>VLOOKUP(A346,'ADM Data'!$A$2:$T$344,18,FALSE)</f>
        <v>0</v>
      </c>
      <c r="F346" s="1">
        <f>VLOOKUP(A346,'ADM Data'!$A$2:$T$344,19,FALSE)</f>
        <v>3.9005839999999998</v>
      </c>
      <c r="G346" s="1">
        <f>VLOOKUP(A346,'ADM Data'!$A$2:$T$344,20,FALSE)</f>
        <v>0</v>
      </c>
      <c r="H346" s="1">
        <f t="shared" si="45"/>
        <v>3.9005839999999998</v>
      </c>
      <c r="I346" s="1">
        <f t="shared" si="46"/>
        <v>0</v>
      </c>
      <c r="J346" s="1">
        <f t="shared" si="47"/>
        <v>5069.596424207848</v>
      </c>
      <c r="K346" s="6">
        <f t="shared" si="48"/>
        <v>0</v>
      </c>
      <c r="L346" s="1">
        <f t="shared" si="49"/>
        <v>5069.596424207848</v>
      </c>
      <c r="M346" s="1">
        <f t="shared" si="53"/>
        <v>5069.596424207848</v>
      </c>
      <c r="N346" s="5">
        <f t="shared" si="50"/>
        <v>0</v>
      </c>
      <c r="O346" s="5">
        <f t="shared" si="51"/>
        <v>5069.596424207848</v>
      </c>
      <c r="P346" s="5">
        <f t="shared" si="52"/>
        <v>0</v>
      </c>
    </row>
    <row r="347" spans="1:16" x14ac:dyDescent="0.25">
      <c r="A347" t="s">
        <v>772</v>
      </c>
      <c r="B347" t="s">
        <v>773</v>
      </c>
      <c r="C347" t="s">
        <v>80</v>
      </c>
      <c r="D347" s="12" t="s">
        <v>1088</v>
      </c>
      <c r="E347" s="1">
        <f>VLOOKUP(A347,'ADM Data'!$A$2:$T$344,18,FALSE)</f>
        <v>0</v>
      </c>
      <c r="F347" s="1">
        <f>VLOOKUP(A347,'ADM Data'!$A$2:$T$344,19,FALSE)</f>
        <v>0</v>
      </c>
      <c r="G347" s="1">
        <f>VLOOKUP(A347,'ADM Data'!$A$2:$T$344,20,FALSE)</f>
        <v>0</v>
      </c>
      <c r="H347" s="1">
        <f t="shared" si="45"/>
        <v>0</v>
      </c>
      <c r="I347" s="1">
        <f t="shared" si="46"/>
        <v>0</v>
      </c>
      <c r="J347" s="1">
        <f t="shared" si="47"/>
        <v>0</v>
      </c>
      <c r="K347" s="6">
        <f t="shared" si="48"/>
        <v>0</v>
      </c>
      <c r="L347" s="1">
        <f t="shared" si="49"/>
        <v>0</v>
      </c>
      <c r="M347" s="1">
        <f t="shared" si="53"/>
        <v>0</v>
      </c>
      <c r="N347" s="5">
        <f t="shared" si="50"/>
        <v>0</v>
      </c>
      <c r="O347" s="5">
        <f t="shared" si="51"/>
        <v>0</v>
      </c>
      <c r="P347" s="5">
        <f t="shared" si="52"/>
        <v>0</v>
      </c>
    </row>
    <row r="348" spans="1:16" x14ac:dyDescent="0.25">
      <c r="A348" s="118" t="s">
        <v>1840</v>
      </c>
      <c r="B348" t="s">
        <v>811</v>
      </c>
      <c r="C348" t="s">
        <v>2061</v>
      </c>
      <c r="E348" s="1">
        <f>SUM(E5:E347)</f>
        <v>1242.0537350000006</v>
      </c>
      <c r="F348" s="1">
        <f t="shared" ref="F348:P348" si="54">SUM(F5:F347)</f>
        <v>5155.0600110000005</v>
      </c>
      <c r="G348" s="1">
        <f t="shared" si="54"/>
        <v>1055.7756480000003</v>
      </c>
      <c r="H348" s="1">
        <f t="shared" si="54"/>
        <v>7452.8893939999989</v>
      </c>
      <c r="I348" s="1">
        <f t="shared" si="54"/>
        <v>2153764.3304049699</v>
      </c>
      <c r="J348" s="1">
        <f t="shared" si="54"/>
        <v>6700041.2754455367</v>
      </c>
      <c r="K348" s="1">
        <f t="shared" si="54"/>
        <v>916245.95686438866</v>
      </c>
      <c r="L348" s="1">
        <f t="shared" si="54"/>
        <v>9770051.5627148915</v>
      </c>
      <c r="M348" s="1">
        <f t="shared" si="54"/>
        <v>9770051.5627148915</v>
      </c>
      <c r="N348" s="1">
        <f t="shared" si="54"/>
        <v>2153764.3304049699</v>
      </c>
      <c r="O348" s="1">
        <f t="shared" si="54"/>
        <v>6700041.2754455367</v>
      </c>
      <c r="P348" s="1">
        <f t="shared" si="54"/>
        <v>916245.95686438866</v>
      </c>
    </row>
  </sheetData>
  <autoFilter ref="A4:P4" xr:uid="{A1EBFA49-9CA1-417B-935B-44F2D76D5C4B}">
    <sortState xmlns:xlrd2="http://schemas.microsoft.com/office/spreadsheetml/2017/richdata2" ref="A5:P336">
      <sortCondition ref="B4"/>
    </sortState>
  </autoFilter>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18F6B-9A30-4466-9D9E-52FBB96391C5}">
  <dimension ref="A1:AH355"/>
  <sheetViews>
    <sheetView workbookViewId="0">
      <pane xSplit="3" ySplit="4" topLeftCell="Q331" activePane="bottomRight" state="frozen"/>
      <selection pane="topRight" activeCell="D1" sqref="D1"/>
      <selection pane="bottomLeft" activeCell="A6" sqref="A6"/>
      <selection pane="bottomRight" activeCell="AA1" sqref="AA1"/>
    </sheetView>
  </sheetViews>
  <sheetFormatPr defaultRowHeight="15" x14ac:dyDescent="0.25"/>
  <cols>
    <col min="1" max="1" width="7.140625" bestFit="1" customWidth="1"/>
    <col min="2" max="2" width="33.5703125" bestFit="1" customWidth="1"/>
    <col min="3" max="3" width="33.7109375" bestFit="1" customWidth="1"/>
    <col min="4" max="4" width="11.5703125" style="12" bestFit="1" customWidth="1"/>
    <col min="5" max="5" width="13.28515625" bestFit="1" customWidth="1"/>
    <col min="6" max="6" width="9.28515625" bestFit="1" customWidth="1"/>
    <col min="7" max="7" width="10.28515625" customWidth="1"/>
    <col min="8" max="8" width="12.85546875" customWidth="1"/>
    <col min="9" max="9" width="10" customWidth="1"/>
    <col min="10" max="10" width="9" customWidth="1"/>
    <col min="11" max="11" width="9.28515625" bestFit="1" customWidth="1"/>
    <col min="12" max="12" width="10.5703125" bestFit="1" customWidth="1"/>
    <col min="13" max="13" width="10.28515625" bestFit="1" customWidth="1"/>
    <col min="14" max="14" width="15" bestFit="1" customWidth="1"/>
    <col min="15" max="15" width="9.28515625" bestFit="1" customWidth="1"/>
    <col min="16" max="16" width="14" bestFit="1" customWidth="1"/>
    <col min="17" max="17" width="13" bestFit="1" customWidth="1"/>
    <col min="18" max="18" width="14" bestFit="1" customWidth="1"/>
    <col min="19" max="19" width="17" bestFit="1" customWidth="1"/>
    <col min="20" max="20" width="15" bestFit="1" customWidth="1"/>
    <col min="21" max="21" width="15.7109375" customWidth="1"/>
    <col min="22" max="22" width="14" customWidth="1"/>
    <col min="23" max="23" width="15" bestFit="1" customWidth="1"/>
    <col min="25" max="25" width="11.28515625" bestFit="1" customWidth="1"/>
    <col min="26" max="26" width="15" bestFit="1" customWidth="1"/>
    <col min="27" max="27" width="11.28515625" bestFit="1" customWidth="1"/>
    <col min="28" max="28" width="15" bestFit="1" customWidth="1"/>
    <col min="29" max="29" width="14" bestFit="1" customWidth="1"/>
    <col min="30" max="30" width="9.28515625" bestFit="1" customWidth="1"/>
    <col min="31" max="31" width="18" bestFit="1" customWidth="1"/>
    <col min="32" max="32" width="14" bestFit="1" customWidth="1"/>
    <col min="34" max="34" width="11.5703125" bestFit="1" customWidth="1"/>
  </cols>
  <sheetData>
    <row r="1" spans="1:34" x14ac:dyDescent="0.25">
      <c r="E1" t="s">
        <v>774</v>
      </c>
      <c r="G1" s="98">
        <v>68022.223189749609</v>
      </c>
      <c r="I1" t="s">
        <v>775</v>
      </c>
      <c r="L1" s="98">
        <v>17152.68</v>
      </c>
      <c r="N1" t="s">
        <v>776</v>
      </c>
      <c r="P1" s="93">
        <v>973.79</v>
      </c>
      <c r="R1" t="s">
        <v>777</v>
      </c>
      <c r="T1" s="93">
        <v>534.33000000000004</v>
      </c>
      <c r="U1" t="s">
        <v>778</v>
      </c>
      <c r="W1" s="93">
        <v>1848.07</v>
      </c>
      <c r="X1" s="5"/>
      <c r="Y1" t="s">
        <v>779</v>
      </c>
      <c r="AA1" s="93">
        <v>192.21407165403886</v>
      </c>
    </row>
    <row r="2" spans="1:34" x14ac:dyDescent="0.25">
      <c r="N2" t="s">
        <v>780</v>
      </c>
      <c r="P2" s="93">
        <v>417.89</v>
      </c>
    </row>
    <row r="3" spans="1:34" x14ac:dyDescent="0.25">
      <c r="C3" s="5"/>
    </row>
    <row r="4" spans="1:34" s="4" customFormat="1" ht="75" x14ac:dyDescent="0.25">
      <c r="A4" s="4" t="s">
        <v>55</v>
      </c>
      <c r="B4" s="4" t="s">
        <v>56</v>
      </c>
      <c r="C4" s="4" t="s">
        <v>57</v>
      </c>
      <c r="D4" s="3" t="s">
        <v>58</v>
      </c>
      <c r="E4" s="3" t="s">
        <v>781</v>
      </c>
      <c r="F4" s="3" t="s">
        <v>60</v>
      </c>
      <c r="G4" s="3" t="s">
        <v>61</v>
      </c>
      <c r="H4" s="3" t="s">
        <v>782</v>
      </c>
      <c r="I4" s="3" t="s">
        <v>783</v>
      </c>
      <c r="J4" s="3" t="s">
        <v>784</v>
      </c>
      <c r="K4" s="3" t="s">
        <v>785</v>
      </c>
      <c r="L4" s="3" t="s">
        <v>786</v>
      </c>
      <c r="M4" s="3" t="s">
        <v>787</v>
      </c>
      <c r="N4" s="3" t="s">
        <v>788</v>
      </c>
      <c r="O4" s="3" t="s">
        <v>789</v>
      </c>
      <c r="P4" s="3" t="s">
        <v>790</v>
      </c>
      <c r="Q4" s="3" t="s">
        <v>791</v>
      </c>
      <c r="R4" s="3" t="s">
        <v>792</v>
      </c>
      <c r="S4" s="3" t="s">
        <v>793</v>
      </c>
      <c r="T4" s="3" t="s">
        <v>794</v>
      </c>
      <c r="U4" s="3" t="s">
        <v>795</v>
      </c>
      <c r="V4" s="3" t="s">
        <v>796</v>
      </c>
      <c r="W4" s="3" t="s">
        <v>797</v>
      </c>
      <c r="X4" s="3" t="s">
        <v>798</v>
      </c>
      <c r="Y4" s="3" t="s">
        <v>799</v>
      </c>
      <c r="Z4" s="3" t="s">
        <v>800</v>
      </c>
      <c r="AA4" s="3" t="s">
        <v>801</v>
      </c>
      <c r="AB4" s="3" t="s">
        <v>802</v>
      </c>
      <c r="AC4" s="3" t="s">
        <v>803</v>
      </c>
      <c r="AD4" s="3" t="s">
        <v>804</v>
      </c>
      <c r="AE4" s="3" t="s">
        <v>805</v>
      </c>
      <c r="AF4" s="3" t="s">
        <v>806</v>
      </c>
      <c r="AG4" s="4" t="s">
        <v>807</v>
      </c>
      <c r="AH4" s="3"/>
    </row>
    <row r="5" spans="1:34" x14ac:dyDescent="0.25">
      <c r="A5" t="s">
        <v>66</v>
      </c>
      <c r="B5" t="s">
        <v>67</v>
      </c>
      <c r="C5" t="s">
        <v>68</v>
      </c>
      <c r="D5" s="12" t="s">
        <v>1088</v>
      </c>
      <c r="E5" s="1">
        <f>VLOOKUP(A5,'Base ADM'!$A$2:$E$344,5,FALSE)</f>
        <v>351.812456</v>
      </c>
      <c r="F5" s="1">
        <f>VLOOKUP(A5,'Base ADM'!$A$2:$F$344,6,FALSE)</f>
        <v>0</v>
      </c>
      <c r="G5" s="1">
        <f>VLOOKUP(A5,'Base ADM'!$A$2:$G$344,7,FALSE)</f>
        <v>0</v>
      </c>
      <c r="H5" s="1">
        <f>VLOOKUP(A5,'Base ADM'!$A$2:$H$344,8,FALSE)</f>
        <v>0</v>
      </c>
      <c r="I5" s="1">
        <f>VLOOKUP(A5,'Base ADM'!$A$2:$I$344,9,FALSE)</f>
        <v>320.531023</v>
      </c>
      <c r="J5" s="1">
        <f>VLOOKUP(A5,'Base ADM'!$A$2:$J$344,10,FALSE)</f>
        <v>31.281433</v>
      </c>
      <c r="K5" s="1">
        <f>VLOOKUP(A5,'Base ADM'!$A$2:$K$344,11,FALSE)</f>
        <v>0</v>
      </c>
      <c r="L5" s="98">
        <f t="shared" ref="L5:L68" si="0">ROUND(((F5/20)+(G5/23)+(H5/25)+(I5/27)+(J5/18)),2)</f>
        <v>13.61</v>
      </c>
      <c r="M5" s="5">
        <f t="shared" ref="M5:M68" si="1">($G$1*1.16)+$L$1</f>
        <v>96058.458900109545</v>
      </c>
      <c r="N5" s="5">
        <f t="shared" ref="N5:N68" si="2">L5*M5</f>
        <v>1307355.6256304909</v>
      </c>
      <c r="O5" s="6">
        <f t="shared" ref="O5:O68" si="3">ROUND(E5/150,2)</f>
        <v>2.35</v>
      </c>
      <c r="P5" s="5">
        <f t="shared" ref="P5:P68" si="4">O5*M5</f>
        <v>225737.37841525744</v>
      </c>
      <c r="Q5" s="5">
        <f t="shared" ref="Q5:Q68" si="5">90*1.16</f>
        <v>104.39999999999999</v>
      </c>
      <c r="R5" s="5">
        <f t="shared" ref="R5:R68" si="6">(L5+O5)*Q5*5</f>
        <v>8331.119999999999</v>
      </c>
      <c r="S5" s="5">
        <f t="shared" ref="S5:S68" si="7">ROUND(((L5+O5)*(($G$1*1.16)/180)*4),2)</f>
        <v>27985.25</v>
      </c>
      <c r="T5" s="5">
        <f t="shared" ref="T5:T68" si="8">N5+P5+R5+S5</f>
        <v>1569409.3740457485</v>
      </c>
      <c r="U5" s="5">
        <f t="shared" ref="U5:U68" si="9">E5*$P$1</f>
        <v>342591.45152824</v>
      </c>
      <c r="V5" s="5">
        <f t="shared" ref="V5:V68" si="10">$T$1*E5</f>
        <v>187983.94961448002</v>
      </c>
      <c r="W5" s="5">
        <f t="shared" ref="W5:W68" si="11">$W$1*E5</f>
        <v>650174.04555992002</v>
      </c>
      <c r="X5" t="str">
        <f>IFERROR(VLOOKUP(A5,'E1'!$A$2:$G$932,7,FALSE),"No")</f>
        <v>No</v>
      </c>
      <c r="Y5" s="5">
        <f t="shared" ref="Y5:Y68" si="12">IF(X5="Yes",($AA$1*E5),0)</f>
        <v>0</v>
      </c>
      <c r="Z5" s="5">
        <f t="shared" ref="Z5:Z68" si="13">T5+U5+V5+W5+Y5</f>
        <v>2750158.8207483883</v>
      </c>
      <c r="AA5" s="5">
        <f>IF(D5="S",0,(K5*(Z5/E5)*0.2))</f>
        <v>0</v>
      </c>
      <c r="AB5" s="5">
        <f t="shared" ref="AB5:AB68" si="14">Z5+AA5</f>
        <v>2750158.8207483883</v>
      </c>
      <c r="AC5" s="5">
        <f t="shared" ref="AC5:AC68" si="15">E5*$P$2</f>
        <v>147018.90723784</v>
      </c>
      <c r="AD5">
        <f t="shared" ref="AD5:AD68" si="16">AC5/AB5</f>
        <v>5.3458333434660478E-2</v>
      </c>
      <c r="AE5" s="5">
        <f>VLOOKUP(A5,Summary_SFPR!$A$5:$AG$348,33,FALSE)</f>
        <v>2382397.7936129505</v>
      </c>
      <c r="AF5" s="5">
        <f t="shared" ref="AF5:AF68" si="17">AD5*AE5</f>
        <v>127359.01562496055</v>
      </c>
      <c r="AG5" t="s">
        <v>809</v>
      </c>
      <c r="AH5" t="s">
        <v>1088</v>
      </c>
    </row>
    <row r="6" spans="1:34" x14ac:dyDescent="0.25">
      <c r="A6" t="s">
        <v>70</v>
      </c>
      <c r="B6" t="s">
        <v>71</v>
      </c>
      <c r="C6" t="s">
        <v>72</v>
      </c>
      <c r="D6" s="12" t="s">
        <v>1088</v>
      </c>
      <c r="E6" s="1">
        <f>VLOOKUP(A6,'Base ADM'!$A$2:$E$344,5,FALSE)</f>
        <v>780.60956899999996</v>
      </c>
      <c r="F6" s="1">
        <f>VLOOKUP(A6,'Base ADM'!$A$2:$F$344,6,FALSE)</f>
        <v>103.305082</v>
      </c>
      <c r="G6" s="1">
        <f>VLOOKUP(A6,'Base ADM'!$A$2:$G$344,7,FALSE)</f>
        <v>261.95985400000001</v>
      </c>
      <c r="H6" s="1">
        <f>VLOOKUP(A6,'Base ADM'!$A$2:$H$344,8,FALSE)</f>
        <v>415.34463299999999</v>
      </c>
      <c r="I6" s="1">
        <f>VLOOKUP(A6,'Base ADM'!$A$2:$I$344,9,FALSE)</f>
        <v>0</v>
      </c>
      <c r="J6" s="1">
        <f>VLOOKUP(A6,'Base ADM'!$A$2:$J$344,10,FALSE)</f>
        <v>0</v>
      </c>
      <c r="K6" s="1">
        <f>VLOOKUP(A6,'Base ADM'!$A$2:$K$344,11,FALSE)</f>
        <v>0</v>
      </c>
      <c r="L6" s="98">
        <f t="shared" si="0"/>
        <v>33.17</v>
      </c>
      <c r="M6" s="5">
        <f t="shared" si="1"/>
        <v>96058.458900109545</v>
      </c>
      <c r="N6" s="5">
        <f t="shared" si="2"/>
        <v>3186259.0817166339</v>
      </c>
      <c r="O6" s="6">
        <f t="shared" si="3"/>
        <v>5.2</v>
      </c>
      <c r="P6" s="5">
        <f t="shared" si="4"/>
        <v>499503.98628056963</v>
      </c>
      <c r="Q6" s="5">
        <f t="shared" si="5"/>
        <v>104.39999999999999</v>
      </c>
      <c r="R6" s="5">
        <f t="shared" si="6"/>
        <v>20029.14</v>
      </c>
      <c r="S6" s="5">
        <f t="shared" si="7"/>
        <v>67280.33</v>
      </c>
      <c r="T6" s="5">
        <f t="shared" si="8"/>
        <v>3773072.5379972039</v>
      </c>
      <c r="U6" s="5">
        <f t="shared" si="9"/>
        <v>760149.79219650989</v>
      </c>
      <c r="V6" s="5">
        <f t="shared" si="10"/>
        <v>417103.11100377003</v>
      </c>
      <c r="W6" s="5">
        <f t="shared" si="11"/>
        <v>1442621.12618183</v>
      </c>
      <c r="X6" t="str">
        <f>IFERROR(VLOOKUP(A6,'E1'!$A$2:$G$932,7,FALSE),"No")</f>
        <v>No</v>
      </c>
      <c r="Y6" s="5">
        <f t="shared" si="12"/>
        <v>0</v>
      </c>
      <c r="Z6" s="5">
        <f t="shared" si="13"/>
        <v>6392946.5673793126</v>
      </c>
      <c r="AA6" s="5">
        <f t="shared" ref="AA6:AA69" si="18">IF(D6="S",0,(K6*(Z6/E6)*0.2))</f>
        <v>0</v>
      </c>
      <c r="AB6" s="5">
        <f t="shared" si="14"/>
        <v>6392946.5673793126</v>
      </c>
      <c r="AC6" s="5">
        <f t="shared" si="15"/>
        <v>326208.93278941</v>
      </c>
      <c r="AD6">
        <f t="shared" si="16"/>
        <v>5.1026381864964374E-2</v>
      </c>
      <c r="AE6" s="5">
        <f>VLOOKUP(A6,Summary_SFPR!$A$5:$AG$348,33,FALSE)</f>
        <v>5855916.7566047879</v>
      </c>
      <c r="AF6" s="5">
        <f t="shared" si="17"/>
        <v>298806.24459195952</v>
      </c>
      <c r="AG6" t="s">
        <v>809</v>
      </c>
      <c r="AH6" t="s">
        <v>1088</v>
      </c>
    </row>
    <row r="7" spans="1:34" x14ac:dyDescent="0.25">
      <c r="A7" t="s">
        <v>73</v>
      </c>
      <c r="B7" t="s">
        <v>74</v>
      </c>
      <c r="C7" t="s">
        <v>75</v>
      </c>
      <c r="D7" s="12" t="s">
        <v>1088</v>
      </c>
      <c r="E7" s="1">
        <f>VLOOKUP(A7,'Base ADM'!$A$2:$E$344,5,FALSE)</f>
        <v>352.19800399999997</v>
      </c>
      <c r="F7" s="1">
        <f>VLOOKUP(A7,'Base ADM'!$A$2:$F$344,6,FALSE)</f>
        <v>33.127775</v>
      </c>
      <c r="G7" s="1">
        <f>VLOOKUP(A7,'Base ADM'!$A$2:$G$344,7,FALSE)</f>
        <v>130.159561</v>
      </c>
      <c r="H7" s="1">
        <f>VLOOKUP(A7,'Base ADM'!$A$2:$H$344,8,FALSE)</f>
        <v>188.91066799999999</v>
      </c>
      <c r="I7" s="1">
        <f>VLOOKUP(A7,'Base ADM'!$A$2:$I$344,9,FALSE)</f>
        <v>0</v>
      </c>
      <c r="J7" s="1">
        <f>VLOOKUP(A7,'Base ADM'!$A$2:$J$344,10,FALSE)</f>
        <v>0</v>
      </c>
      <c r="K7" s="1">
        <f>VLOOKUP(A7,'Base ADM'!$A$2:$K$344,11,FALSE)</f>
        <v>0</v>
      </c>
      <c r="L7" s="98">
        <f t="shared" si="0"/>
        <v>14.87</v>
      </c>
      <c r="M7" s="5">
        <f t="shared" si="1"/>
        <v>96058.458900109545</v>
      </c>
      <c r="N7" s="5">
        <f t="shared" si="2"/>
        <v>1428389.2838446288</v>
      </c>
      <c r="O7" s="6">
        <f t="shared" si="3"/>
        <v>2.35</v>
      </c>
      <c r="P7" s="5">
        <f t="shared" si="4"/>
        <v>225737.37841525744</v>
      </c>
      <c r="Q7" s="5">
        <f t="shared" si="5"/>
        <v>104.39999999999999</v>
      </c>
      <c r="R7" s="5">
        <f t="shared" si="6"/>
        <v>8988.8399999999983</v>
      </c>
      <c r="S7" s="5">
        <f t="shared" si="7"/>
        <v>30194.61</v>
      </c>
      <c r="T7" s="5">
        <f t="shared" si="8"/>
        <v>1693310.1122598865</v>
      </c>
      <c r="U7" s="5">
        <f t="shared" si="9"/>
        <v>342966.89431515994</v>
      </c>
      <c r="V7" s="5">
        <f t="shared" si="10"/>
        <v>188189.95947731999</v>
      </c>
      <c r="W7" s="5">
        <f t="shared" si="11"/>
        <v>650886.56525227986</v>
      </c>
      <c r="X7" t="str">
        <f>IFERROR(VLOOKUP(A7,'E1'!$A$2:$G$932,7,FALSE),"No")</f>
        <v>No</v>
      </c>
      <c r="Y7" s="5">
        <f t="shared" si="12"/>
        <v>0</v>
      </c>
      <c r="Z7" s="5">
        <f t="shared" si="13"/>
        <v>2875353.5313046463</v>
      </c>
      <c r="AA7" s="5">
        <f t="shared" si="18"/>
        <v>0</v>
      </c>
      <c r="AB7" s="5">
        <f t="shared" si="14"/>
        <v>2875353.5313046463</v>
      </c>
      <c r="AC7" s="5">
        <f t="shared" si="15"/>
        <v>147180.02389155998</v>
      </c>
      <c r="AD7">
        <f t="shared" si="16"/>
        <v>5.1186757485358454E-2</v>
      </c>
      <c r="AE7" s="5">
        <f>VLOOKUP(A7,Summary_SFPR!$A$5:$AG$348,33,FALSE)</f>
        <v>2875353.5313046463</v>
      </c>
      <c r="AF7" s="5">
        <f t="shared" si="17"/>
        <v>147180.02389155998</v>
      </c>
      <c r="AG7" t="s">
        <v>809</v>
      </c>
      <c r="AH7" t="s">
        <v>1088</v>
      </c>
    </row>
    <row r="8" spans="1:34" x14ac:dyDescent="0.25">
      <c r="A8" t="s">
        <v>76</v>
      </c>
      <c r="B8" t="s">
        <v>77</v>
      </c>
      <c r="C8" t="s">
        <v>68</v>
      </c>
      <c r="D8" s="12" t="s">
        <v>1088</v>
      </c>
      <c r="E8" s="1">
        <f>VLOOKUP(A8,'Base ADM'!$A$2:$E$344,5,FALSE)</f>
        <v>323.828146</v>
      </c>
      <c r="F8" s="1">
        <f>VLOOKUP(A8,'Base ADM'!$A$2:$F$344,6,FALSE)</f>
        <v>35.554367999999997</v>
      </c>
      <c r="G8" s="1">
        <f>VLOOKUP(A8,'Base ADM'!$A$2:$G$344,7,FALSE)</f>
        <v>105.284558</v>
      </c>
      <c r="H8" s="1">
        <f>VLOOKUP(A8,'Base ADM'!$A$2:$H$344,8,FALSE)</f>
        <v>139.691801</v>
      </c>
      <c r="I8" s="1">
        <f>VLOOKUP(A8,'Base ADM'!$A$2:$I$344,9,FALSE)</f>
        <v>43.297418999999998</v>
      </c>
      <c r="J8" s="1">
        <f>VLOOKUP(A8,'Base ADM'!$A$2:$J$344,10,FALSE)</f>
        <v>0</v>
      </c>
      <c r="K8" s="1">
        <f>VLOOKUP(A8,'Base ADM'!$A$2:$K$344,11,FALSE)</f>
        <v>0</v>
      </c>
      <c r="L8" s="98">
        <f t="shared" si="0"/>
        <v>13.55</v>
      </c>
      <c r="M8" s="5">
        <f t="shared" si="1"/>
        <v>96058.458900109545</v>
      </c>
      <c r="N8" s="5">
        <f t="shared" si="2"/>
        <v>1301592.1180964843</v>
      </c>
      <c r="O8" s="6">
        <f t="shared" si="3"/>
        <v>2.16</v>
      </c>
      <c r="P8" s="5">
        <f t="shared" si="4"/>
        <v>207486.27122423664</v>
      </c>
      <c r="Q8" s="5">
        <f t="shared" si="5"/>
        <v>104.39999999999999</v>
      </c>
      <c r="R8" s="5">
        <f t="shared" si="6"/>
        <v>8200.6200000000008</v>
      </c>
      <c r="S8" s="5">
        <f t="shared" si="7"/>
        <v>27546.880000000001</v>
      </c>
      <c r="T8" s="5">
        <f t="shared" si="8"/>
        <v>1544825.8893207209</v>
      </c>
      <c r="U8" s="5">
        <f t="shared" si="9"/>
        <v>315340.61029334</v>
      </c>
      <c r="V8" s="5">
        <f t="shared" si="10"/>
        <v>173031.09325218003</v>
      </c>
      <c r="W8" s="5">
        <f t="shared" si="11"/>
        <v>598457.08177822002</v>
      </c>
      <c r="X8" t="str">
        <f>IFERROR(VLOOKUP(A8,'E1'!$A$2:$G$932,7,FALSE),"No")</f>
        <v>No</v>
      </c>
      <c r="Y8" s="5">
        <f t="shared" si="12"/>
        <v>0</v>
      </c>
      <c r="Z8" s="5">
        <f t="shared" si="13"/>
        <v>2631654.6746444609</v>
      </c>
      <c r="AA8" s="5">
        <f t="shared" si="18"/>
        <v>0</v>
      </c>
      <c r="AB8" s="5">
        <f t="shared" si="14"/>
        <v>2631654.6746444609</v>
      </c>
      <c r="AC8" s="5">
        <f t="shared" si="15"/>
        <v>135324.54393193999</v>
      </c>
      <c r="AD8">
        <f t="shared" si="16"/>
        <v>5.1421846960305481E-2</v>
      </c>
      <c r="AE8" s="5">
        <f>VLOOKUP(A8,Summary_SFPR!$A$5:$AG$348,33,FALSE)</f>
        <v>2536477.4151074621</v>
      </c>
      <c r="AF8" s="5">
        <f t="shared" si="17"/>
        <v>130430.35345792715</v>
      </c>
      <c r="AG8" t="s">
        <v>809</v>
      </c>
      <c r="AH8" t="s">
        <v>1088</v>
      </c>
    </row>
    <row r="9" spans="1:34" x14ac:dyDescent="0.25">
      <c r="A9" t="s">
        <v>78</v>
      </c>
      <c r="B9" t="s">
        <v>1841</v>
      </c>
      <c r="C9" t="s">
        <v>80</v>
      </c>
      <c r="D9" s="12" t="s">
        <v>1842</v>
      </c>
      <c r="E9" s="1">
        <f>VLOOKUP(A9,'Base ADM'!$A$2:$E$344,5,FALSE)</f>
        <v>4933.583063</v>
      </c>
      <c r="F9" s="1">
        <f>VLOOKUP(A9,'Base ADM'!$A$2:$F$344,6,FALSE)</f>
        <v>250.092432</v>
      </c>
      <c r="G9" s="1">
        <f>VLOOKUP(A9,'Base ADM'!$A$2:$G$344,7,FALSE)</f>
        <v>748.77898600000003</v>
      </c>
      <c r="H9" s="1">
        <f>VLOOKUP(A9,'Base ADM'!$A$2:$H$344,8,FALSE)</f>
        <v>1931.1477440000001</v>
      </c>
      <c r="I9" s="1">
        <f>VLOOKUP(A9,'Base ADM'!$A$2:$I$344,9,FALSE)</f>
        <v>1915.1564969999999</v>
      </c>
      <c r="J9" s="1">
        <f>VLOOKUP(A9,'Base ADM'!$A$2:$J$344,10,FALSE)</f>
        <v>88.407404</v>
      </c>
      <c r="K9" s="1">
        <f>VLOOKUP(A9,'Base ADM'!$A$2:$K$344,11,FALSE)</f>
        <v>13.947298</v>
      </c>
      <c r="L9" s="98">
        <f t="shared" si="0"/>
        <v>198.15</v>
      </c>
      <c r="M9" s="5">
        <f t="shared" si="1"/>
        <v>96058.458900109545</v>
      </c>
      <c r="N9" s="5">
        <f t="shared" si="2"/>
        <v>19033983.631056707</v>
      </c>
      <c r="O9" s="6">
        <f t="shared" si="3"/>
        <v>32.89</v>
      </c>
      <c r="P9" s="5">
        <f t="shared" si="4"/>
        <v>3159362.7132246029</v>
      </c>
      <c r="Q9" s="5">
        <f t="shared" si="5"/>
        <v>104.39999999999999</v>
      </c>
      <c r="R9" s="5">
        <f t="shared" si="6"/>
        <v>120602.88</v>
      </c>
      <c r="S9" s="5">
        <f t="shared" si="7"/>
        <v>405119.8</v>
      </c>
      <c r="T9" s="5">
        <f t="shared" si="8"/>
        <v>22719069.024281308</v>
      </c>
      <c r="U9" s="5">
        <f t="shared" si="9"/>
        <v>4804273.8509187698</v>
      </c>
      <c r="V9" s="5">
        <f t="shared" si="10"/>
        <v>2636161.4380527902</v>
      </c>
      <c r="W9" s="5">
        <f t="shared" si="11"/>
        <v>9117606.8512384091</v>
      </c>
      <c r="X9" t="str">
        <f>IFERROR(VLOOKUP(A9,'E1'!$A$2:$G$932,7,FALSE),"No")</f>
        <v>No</v>
      </c>
      <c r="Y9" s="5">
        <f t="shared" si="12"/>
        <v>0</v>
      </c>
      <c r="Z9" s="5">
        <f t="shared" si="13"/>
        <v>39277111.164491273</v>
      </c>
      <c r="AA9" s="5">
        <f t="shared" si="18"/>
        <v>22207.37208616799</v>
      </c>
      <c r="AB9" s="5">
        <f t="shared" si="14"/>
        <v>39299318.536577441</v>
      </c>
      <c r="AC9" s="5">
        <f t="shared" si="15"/>
        <v>2061695.02619707</v>
      </c>
      <c r="AD9">
        <f t="shared" si="16"/>
        <v>5.2461342918151833E-2</v>
      </c>
      <c r="AE9" s="5">
        <f>VLOOKUP(A9,Summary_SFPR!$A$5:$AG$348,33,FALSE)</f>
        <v>34523254.008603178</v>
      </c>
      <c r="AF9" s="5">
        <f t="shared" si="17"/>
        <v>1811136.2671957912</v>
      </c>
      <c r="AG9" t="s">
        <v>809</v>
      </c>
      <c r="AH9" t="s">
        <v>1842</v>
      </c>
    </row>
    <row r="10" spans="1:34" x14ac:dyDescent="0.25">
      <c r="A10" t="s">
        <v>82</v>
      </c>
      <c r="B10" t="s">
        <v>1843</v>
      </c>
      <c r="C10" t="s">
        <v>84</v>
      </c>
      <c r="D10" s="12" t="s">
        <v>1842</v>
      </c>
      <c r="E10" s="1">
        <f>VLOOKUP(A10,'Base ADM'!$A$2:$E$344,5,FALSE)</f>
        <v>725.79912899999999</v>
      </c>
      <c r="F10" s="1">
        <f>VLOOKUP(A10,'Base ADM'!$A$2:$F$344,6,FALSE)</f>
        <v>8.7240830000000003</v>
      </c>
      <c r="G10" s="1">
        <f>VLOOKUP(A10,'Base ADM'!$A$2:$G$344,7,FALSE)</f>
        <v>23.387360000000001</v>
      </c>
      <c r="H10" s="1">
        <f>VLOOKUP(A10,'Base ADM'!$A$2:$H$344,8,FALSE)</f>
        <v>153.12482900000001</v>
      </c>
      <c r="I10" s="1">
        <f>VLOOKUP(A10,'Base ADM'!$A$2:$I$344,9,FALSE)</f>
        <v>540.56285700000001</v>
      </c>
      <c r="J10" s="1">
        <f>VLOOKUP(A10,'Base ADM'!$A$2:$J$344,10,FALSE)</f>
        <v>0</v>
      </c>
      <c r="K10" s="1">
        <f>VLOOKUP(A10,'Base ADM'!$A$2:$K$344,11,FALSE)</f>
        <v>12.446895</v>
      </c>
      <c r="L10" s="98">
        <f t="shared" si="0"/>
        <v>27.6</v>
      </c>
      <c r="M10" s="5">
        <f t="shared" si="1"/>
        <v>96058.458900109545</v>
      </c>
      <c r="N10" s="5">
        <f t="shared" si="2"/>
        <v>2651213.4656430236</v>
      </c>
      <c r="O10" s="6">
        <f t="shared" si="3"/>
        <v>4.84</v>
      </c>
      <c r="P10" s="5">
        <f t="shared" si="4"/>
        <v>464922.9410765302</v>
      </c>
      <c r="Q10" s="5">
        <f t="shared" si="5"/>
        <v>104.39999999999999</v>
      </c>
      <c r="R10" s="5">
        <f t="shared" si="6"/>
        <v>16933.679999999997</v>
      </c>
      <c r="S10" s="5">
        <f t="shared" si="7"/>
        <v>56882.3</v>
      </c>
      <c r="T10" s="5">
        <f t="shared" si="8"/>
        <v>3189952.3867195537</v>
      </c>
      <c r="U10" s="5">
        <f t="shared" si="9"/>
        <v>706775.93382891</v>
      </c>
      <c r="V10" s="5">
        <f t="shared" si="10"/>
        <v>387816.24859857</v>
      </c>
      <c r="W10" s="5">
        <f t="shared" si="11"/>
        <v>1341327.5963310299</v>
      </c>
      <c r="X10" t="str">
        <f>IFERROR(VLOOKUP(A10,'E1'!$A$2:$G$932,7,FALSE),"No")</f>
        <v>No</v>
      </c>
      <c r="Y10" s="5">
        <f t="shared" si="12"/>
        <v>0</v>
      </c>
      <c r="Z10" s="5">
        <f t="shared" si="13"/>
        <v>5625872.1654780637</v>
      </c>
      <c r="AA10" s="5">
        <f t="shared" si="18"/>
        <v>19295.873287587834</v>
      </c>
      <c r="AB10" s="5">
        <f t="shared" si="14"/>
        <v>5645168.0387656512</v>
      </c>
      <c r="AC10" s="5">
        <f t="shared" si="15"/>
        <v>303304.19801781001</v>
      </c>
      <c r="AD10">
        <f t="shared" si="16"/>
        <v>5.3728107991649655E-2</v>
      </c>
      <c r="AE10" s="5">
        <f>VLOOKUP(A10,Summary_SFPR!$A$5:$AG$348,33,FALSE)</f>
        <v>4664594.2097000591</v>
      </c>
      <c r="AF10" s="5">
        <f t="shared" si="17"/>
        <v>250619.82143598844</v>
      </c>
      <c r="AG10" t="s">
        <v>809</v>
      </c>
      <c r="AH10" t="s">
        <v>1842</v>
      </c>
    </row>
    <row r="11" spans="1:34" x14ac:dyDescent="0.25">
      <c r="A11" t="s">
        <v>85</v>
      </c>
      <c r="B11" t="s">
        <v>86</v>
      </c>
      <c r="C11" t="s">
        <v>87</v>
      </c>
      <c r="D11" s="12" t="s">
        <v>1842</v>
      </c>
      <c r="E11" s="1">
        <f>VLOOKUP(A11,'Base ADM'!$A$2:$E$344,5,FALSE)</f>
        <v>409.48481199999998</v>
      </c>
      <c r="F11" s="1">
        <f>VLOOKUP(A11,'Base ADM'!$A$2:$F$344,6,FALSE)</f>
        <v>0</v>
      </c>
      <c r="G11" s="1">
        <f>VLOOKUP(A11,'Base ADM'!$A$2:$G$344,7,FALSE)</f>
        <v>0</v>
      </c>
      <c r="H11" s="1">
        <f>VLOOKUP(A11,'Base ADM'!$A$2:$H$344,8,FALSE)</f>
        <v>42.837927999999998</v>
      </c>
      <c r="I11" s="1">
        <f>VLOOKUP(A11,'Base ADM'!$A$2:$I$344,9,FALSE)</f>
        <v>366.646884</v>
      </c>
      <c r="J11" s="1">
        <f>VLOOKUP(A11,'Base ADM'!$A$2:$J$344,10,FALSE)</f>
        <v>0</v>
      </c>
      <c r="K11" s="1">
        <f>VLOOKUP(A11,'Base ADM'!$A$2:$K$344,11,FALSE)</f>
        <v>4.7167890000000003</v>
      </c>
      <c r="L11" s="98">
        <f t="shared" si="0"/>
        <v>15.29</v>
      </c>
      <c r="M11" s="5">
        <f t="shared" si="1"/>
        <v>96058.458900109545</v>
      </c>
      <c r="N11" s="5">
        <f t="shared" si="2"/>
        <v>1468733.8365826749</v>
      </c>
      <c r="O11" s="6">
        <f t="shared" si="3"/>
        <v>2.73</v>
      </c>
      <c r="P11" s="5">
        <f t="shared" si="4"/>
        <v>262239.59279729903</v>
      </c>
      <c r="Q11" s="5">
        <f t="shared" si="5"/>
        <v>104.39999999999999</v>
      </c>
      <c r="R11" s="5">
        <f t="shared" si="6"/>
        <v>9406.4399999999987</v>
      </c>
      <c r="S11" s="5">
        <f t="shared" si="7"/>
        <v>31597.38</v>
      </c>
      <c r="T11" s="5">
        <f t="shared" si="8"/>
        <v>1771977.2493799739</v>
      </c>
      <c r="U11" s="5">
        <f t="shared" si="9"/>
        <v>398752.21507747995</v>
      </c>
      <c r="V11" s="5">
        <f t="shared" si="10"/>
        <v>218800.01959596001</v>
      </c>
      <c r="W11" s="5">
        <f t="shared" si="11"/>
        <v>756756.5965128399</v>
      </c>
      <c r="X11" t="str">
        <f>IFERROR(VLOOKUP(A11,'E1'!$A$2:$G$932,7,FALSE),"No")</f>
        <v>No</v>
      </c>
      <c r="Y11" s="5">
        <f t="shared" si="12"/>
        <v>0</v>
      </c>
      <c r="Z11" s="5">
        <f t="shared" si="13"/>
        <v>3146286.0805662535</v>
      </c>
      <c r="AA11" s="5">
        <f t="shared" si="18"/>
        <v>7248.3116055928449</v>
      </c>
      <c r="AB11" s="5">
        <f t="shared" si="14"/>
        <v>3153534.3921718462</v>
      </c>
      <c r="AC11" s="5">
        <f t="shared" si="15"/>
        <v>171119.60808667997</v>
      </c>
      <c r="AD11">
        <f t="shared" si="16"/>
        <v>5.4262800656767064E-2</v>
      </c>
      <c r="AE11" s="5">
        <f>VLOOKUP(A11,Summary_SFPR!$A$5:$AG$348,33,FALSE)</f>
        <v>2894711.1563599696</v>
      </c>
      <c r="AF11" s="5">
        <f t="shared" si="17"/>
        <v>157075.1344364807</v>
      </c>
      <c r="AG11" t="s">
        <v>809</v>
      </c>
      <c r="AH11" t="s">
        <v>1842</v>
      </c>
    </row>
    <row r="12" spans="1:34" x14ac:dyDescent="0.25">
      <c r="A12" t="s">
        <v>88</v>
      </c>
      <c r="B12" t="s">
        <v>1844</v>
      </c>
      <c r="C12" t="s">
        <v>1530</v>
      </c>
      <c r="D12" s="12" t="s">
        <v>1842</v>
      </c>
      <c r="E12" s="1">
        <f>VLOOKUP(A12,'Base ADM'!$A$2:$E$344,5,FALSE)</f>
        <v>83.135052000000002</v>
      </c>
      <c r="F12" s="1">
        <f>VLOOKUP(A12,'Base ADM'!$A$2:$F$344,6,FALSE)</f>
        <v>0</v>
      </c>
      <c r="G12" s="1">
        <f>VLOOKUP(A12,'Base ADM'!$A$2:$G$344,7,FALSE)</f>
        <v>0</v>
      </c>
      <c r="H12" s="1">
        <f>VLOOKUP(A12,'Base ADM'!$A$2:$H$344,8,FALSE)</f>
        <v>1.976915</v>
      </c>
      <c r="I12" s="1">
        <f>VLOOKUP(A12,'Base ADM'!$A$2:$I$344,9,FALSE)</f>
        <v>5.9372860000000003</v>
      </c>
      <c r="J12" s="1">
        <f>VLOOKUP(A12,'Base ADM'!$A$2:$J$344,10,FALSE)</f>
        <v>75.220850999999996</v>
      </c>
      <c r="K12" s="1">
        <f>VLOOKUP(A12,'Base ADM'!$A$2:$K$344,11,FALSE)</f>
        <v>1.848142</v>
      </c>
      <c r="L12" s="98">
        <f t="shared" si="0"/>
        <v>4.4800000000000004</v>
      </c>
      <c r="M12" s="5">
        <f t="shared" si="1"/>
        <v>96058.458900109545</v>
      </c>
      <c r="N12" s="5">
        <f t="shared" si="2"/>
        <v>430341.89587249083</v>
      </c>
      <c r="O12" s="6">
        <f t="shared" si="3"/>
        <v>0.55000000000000004</v>
      </c>
      <c r="P12" s="5">
        <f t="shared" si="4"/>
        <v>52832.152395060257</v>
      </c>
      <c r="Q12" s="5">
        <f t="shared" si="5"/>
        <v>104.39999999999999</v>
      </c>
      <c r="R12" s="5">
        <f t="shared" si="6"/>
        <v>2625.66</v>
      </c>
      <c r="S12" s="5">
        <f t="shared" si="7"/>
        <v>8819.91</v>
      </c>
      <c r="T12" s="5">
        <f t="shared" si="8"/>
        <v>494619.61826755106</v>
      </c>
      <c r="U12" s="5">
        <f t="shared" si="9"/>
        <v>80956.082287080004</v>
      </c>
      <c r="V12" s="5">
        <f t="shared" si="10"/>
        <v>44421.552335160006</v>
      </c>
      <c r="W12" s="5">
        <f t="shared" si="11"/>
        <v>153639.39554964</v>
      </c>
      <c r="X12" t="str">
        <f>IFERROR(VLOOKUP(A12,'E1'!$A$2:$G$932,7,FALSE),"No")</f>
        <v>No</v>
      </c>
      <c r="Y12" s="5">
        <f t="shared" si="12"/>
        <v>0</v>
      </c>
      <c r="Z12" s="5">
        <f t="shared" si="13"/>
        <v>773636.6484394311</v>
      </c>
      <c r="AA12" s="5">
        <f t="shared" si="18"/>
        <v>3439.6812134552997</v>
      </c>
      <c r="AB12" s="5">
        <f t="shared" si="14"/>
        <v>777076.32965288637</v>
      </c>
      <c r="AC12" s="5">
        <f t="shared" si="15"/>
        <v>34741.306880279997</v>
      </c>
      <c r="AD12">
        <f t="shared" si="16"/>
        <v>4.4707714743799559E-2</v>
      </c>
      <c r="AE12" s="5">
        <f>VLOOKUP(A12,Summary_SFPR!$A$5:$AG$348,33,FALSE)</f>
        <v>684198.04852557927</v>
      </c>
      <c r="AF12" s="5">
        <f t="shared" si="17"/>
        <v>30588.931181745927</v>
      </c>
      <c r="AG12" t="s">
        <v>809</v>
      </c>
      <c r="AH12" t="s">
        <v>1842</v>
      </c>
    </row>
    <row r="13" spans="1:34" x14ac:dyDescent="0.25">
      <c r="A13" t="s">
        <v>91</v>
      </c>
      <c r="B13" t="s">
        <v>1845</v>
      </c>
      <c r="C13" t="s">
        <v>93</v>
      </c>
      <c r="D13" s="12" t="s">
        <v>1088</v>
      </c>
      <c r="E13" s="1">
        <f>VLOOKUP(A13,'Base ADM'!$A$2:$E$344,5,FALSE)</f>
        <v>25.754004000000002</v>
      </c>
      <c r="F13" s="1">
        <f>VLOOKUP(A13,'Base ADM'!$A$2:$F$344,6,FALSE)</f>
        <v>3.359712</v>
      </c>
      <c r="G13" s="1">
        <f>VLOOKUP(A13,'Base ADM'!$A$2:$G$344,7,FALSE)</f>
        <v>8.5381769999999992</v>
      </c>
      <c r="H13" s="1">
        <f>VLOOKUP(A13,'Base ADM'!$A$2:$H$344,8,FALSE)</f>
        <v>13.856115000000001</v>
      </c>
      <c r="I13" s="1">
        <f>VLOOKUP(A13,'Base ADM'!$A$2:$I$344,9,FALSE)</f>
        <v>0</v>
      </c>
      <c r="J13" s="1">
        <f>VLOOKUP(A13,'Base ADM'!$A$2:$J$344,10,FALSE)</f>
        <v>0</v>
      </c>
      <c r="K13" s="1">
        <f>VLOOKUP(A13,'Base ADM'!$A$2:$K$344,11,FALSE)</f>
        <v>5.3892000000000002E-2</v>
      </c>
      <c r="L13" s="98">
        <f t="shared" si="0"/>
        <v>1.0900000000000001</v>
      </c>
      <c r="M13" s="5">
        <f t="shared" si="1"/>
        <v>96058.458900109545</v>
      </c>
      <c r="N13" s="5">
        <f t="shared" si="2"/>
        <v>104703.72020111942</v>
      </c>
      <c r="O13" s="6">
        <f t="shared" si="3"/>
        <v>0.17</v>
      </c>
      <c r="P13" s="5">
        <f t="shared" si="4"/>
        <v>16329.938013018624</v>
      </c>
      <c r="Q13" s="5">
        <f t="shared" si="5"/>
        <v>104.39999999999999</v>
      </c>
      <c r="R13" s="5">
        <f t="shared" si="6"/>
        <v>657.71999999999991</v>
      </c>
      <c r="S13" s="5">
        <f t="shared" si="7"/>
        <v>2209.36</v>
      </c>
      <c r="T13" s="5">
        <f t="shared" si="8"/>
        <v>123900.73821413804</v>
      </c>
      <c r="U13" s="5">
        <f t="shared" si="9"/>
        <v>25078.991555160002</v>
      </c>
      <c r="V13" s="5">
        <f t="shared" si="10"/>
        <v>13761.136957320003</v>
      </c>
      <c r="W13" s="5">
        <f t="shared" si="11"/>
        <v>47595.202172280005</v>
      </c>
      <c r="X13" t="str">
        <f>IFERROR(VLOOKUP(A13,'E1'!$A$2:$G$932,7,FALSE),"No")</f>
        <v>No</v>
      </c>
      <c r="Y13" s="5">
        <f t="shared" si="12"/>
        <v>0</v>
      </c>
      <c r="Z13" s="5">
        <f t="shared" si="13"/>
        <v>210336.06889889805</v>
      </c>
      <c r="AA13" s="5">
        <f t="shared" si="18"/>
        <v>88.028497821926351</v>
      </c>
      <c r="AB13" s="5">
        <f t="shared" si="14"/>
        <v>210424.09739671997</v>
      </c>
      <c r="AC13" s="5">
        <f t="shared" si="15"/>
        <v>10762.34073156</v>
      </c>
      <c r="AD13">
        <f t="shared" si="16"/>
        <v>5.1145951745580641E-2</v>
      </c>
      <c r="AE13" s="5">
        <f>VLOOKUP(A13,Summary_SFPR!$A$5:$AG$348,33,FALSE)</f>
        <v>210424.09739671997</v>
      </c>
      <c r="AF13" s="5">
        <f t="shared" si="17"/>
        <v>10762.34073156</v>
      </c>
      <c r="AG13" t="s">
        <v>809</v>
      </c>
      <c r="AH13" t="s">
        <v>1088</v>
      </c>
    </row>
    <row r="14" spans="1:34" x14ac:dyDescent="0.25">
      <c r="A14" t="s">
        <v>94</v>
      </c>
      <c r="B14" t="s">
        <v>1846</v>
      </c>
      <c r="C14" t="s">
        <v>72</v>
      </c>
      <c r="D14" s="12" t="s">
        <v>1088</v>
      </c>
      <c r="E14" s="1">
        <f>VLOOKUP(A14,'Base ADM'!$A$2:$E$344,5,FALSE)</f>
        <v>67.411347000000006</v>
      </c>
      <c r="F14" s="1">
        <f>VLOOKUP(A14,'Base ADM'!$A$2:$F$344,6,FALSE)</f>
        <v>6.2907799999999998</v>
      </c>
      <c r="G14" s="1">
        <f>VLOOKUP(A14,'Base ADM'!$A$2:$G$344,7,FALSE)</f>
        <v>16.319147999999998</v>
      </c>
      <c r="H14" s="1">
        <f>VLOOKUP(A14,'Base ADM'!$A$2:$H$344,8,FALSE)</f>
        <v>44.801419000000003</v>
      </c>
      <c r="I14" s="1">
        <f>VLOOKUP(A14,'Base ADM'!$A$2:$I$344,9,FALSE)</f>
        <v>0</v>
      </c>
      <c r="J14" s="1">
        <f>VLOOKUP(A14,'Base ADM'!$A$2:$J$344,10,FALSE)</f>
        <v>0</v>
      </c>
      <c r="K14" s="1">
        <f>VLOOKUP(A14,'Base ADM'!$A$2:$K$344,11,FALSE)</f>
        <v>0</v>
      </c>
      <c r="L14" s="98">
        <f t="shared" si="0"/>
        <v>2.82</v>
      </c>
      <c r="M14" s="5">
        <f t="shared" si="1"/>
        <v>96058.458900109545</v>
      </c>
      <c r="N14" s="5">
        <f t="shared" si="2"/>
        <v>270884.85409830889</v>
      </c>
      <c r="O14" s="6">
        <f t="shared" si="3"/>
        <v>0.45</v>
      </c>
      <c r="P14" s="5">
        <f t="shared" si="4"/>
        <v>43226.306505049295</v>
      </c>
      <c r="Q14" s="5">
        <f t="shared" si="5"/>
        <v>104.39999999999999</v>
      </c>
      <c r="R14" s="5">
        <f t="shared" si="6"/>
        <v>1706.9399999999998</v>
      </c>
      <c r="S14" s="5">
        <f t="shared" si="7"/>
        <v>5733.82</v>
      </c>
      <c r="T14" s="5">
        <f t="shared" si="8"/>
        <v>321551.92060335819</v>
      </c>
      <c r="U14" s="5">
        <f t="shared" si="9"/>
        <v>65644.495595130007</v>
      </c>
      <c r="V14" s="5">
        <f t="shared" si="10"/>
        <v>36019.905042510007</v>
      </c>
      <c r="W14" s="5">
        <f t="shared" si="11"/>
        <v>124580.88805029001</v>
      </c>
      <c r="X14" t="str">
        <f>IFERROR(VLOOKUP(A14,'E1'!$A$2:$G$932,7,FALSE),"No")</f>
        <v>No</v>
      </c>
      <c r="Y14" s="5">
        <f t="shared" si="12"/>
        <v>0</v>
      </c>
      <c r="Z14" s="5">
        <f t="shared" si="13"/>
        <v>547797.20929128828</v>
      </c>
      <c r="AA14" s="5">
        <f t="shared" si="18"/>
        <v>0</v>
      </c>
      <c r="AB14" s="5">
        <f t="shared" si="14"/>
        <v>547797.20929128828</v>
      </c>
      <c r="AC14" s="5">
        <f t="shared" si="15"/>
        <v>28170.52779783</v>
      </c>
      <c r="AD14">
        <f t="shared" si="16"/>
        <v>5.1425102793560364E-2</v>
      </c>
      <c r="AE14" s="5">
        <f>VLOOKUP(A14,Summary_SFPR!$A$5:$AG$348,33,FALSE)</f>
        <v>547797.20929128828</v>
      </c>
      <c r="AF14" s="5">
        <f t="shared" si="17"/>
        <v>28170.52779783</v>
      </c>
      <c r="AG14" t="s">
        <v>809</v>
      </c>
      <c r="AH14" t="s">
        <v>1088</v>
      </c>
    </row>
    <row r="15" spans="1:34" x14ac:dyDescent="0.25">
      <c r="A15" t="s">
        <v>96</v>
      </c>
      <c r="B15" t="s">
        <v>1847</v>
      </c>
      <c r="C15" t="s">
        <v>98</v>
      </c>
      <c r="D15" s="12" t="s">
        <v>1088</v>
      </c>
      <c r="E15" s="1">
        <f>VLOOKUP(A15,'Base ADM'!$A$2:$E$344,5,FALSE)</f>
        <v>54.632652999999998</v>
      </c>
      <c r="F15" s="1">
        <f>VLOOKUP(A15,'Base ADM'!$A$2:$F$344,6,FALSE)</f>
        <v>0</v>
      </c>
      <c r="G15" s="1">
        <f>VLOOKUP(A15,'Base ADM'!$A$2:$G$344,7,FALSE)</f>
        <v>0</v>
      </c>
      <c r="H15" s="1">
        <f>VLOOKUP(A15,'Base ADM'!$A$2:$H$344,8,FALSE)</f>
        <v>0</v>
      </c>
      <c r="I15" s="1">
        <f>VLOOKUP(A15,'Base ADM'!$A$2:$I$344,9,FALSE)</f>
        <v>54.632652999999998</v>
      </c>
      <c r="J15" s="1">
        <f>VLOOKUP(A15,'Base ADM'!$A$2:$J$344,10,FALSE)</f>
        <v>0</v>
      </c>
      <c r="K15" s="1">
        <f>VLOOKUP(A15,'Base ADM'!$A$2:$K$344,11,FALSE)</f>
        <v>0</v>
      </c>
      <c r="L15" s="98">
        <f t="shared" si="0"/>
        <v>2.02</v>
      </c>
      <c r="M15" s="5">
        <f t="shared" si="1"/>
        <v>96058.458900109545</v>
      </c>
      <c r="N15" s="5">
        <f t="shared" si="2"/>
        <v>194038.08697822128</v>
      </c>
      <c r="O15" s="6">
        <f t="shared" si="3"/>
        <v>0.36</v>
      </c>
      <c r="P15" s="5">
        <f t="shared" si="4"/>
        <v>34581.045204039438</v>
      </c>
      <c r="Q15" s="5">
        <f t="shared" si="5"/>
        <v>104.39999999999999</v>
      </c>
      <c r="R15" s="5">
        <f t="shared" si="6"/>
        <v>1242.3599999999999</v>
      </c>
      <c r="S15" s="5">
        <f t="shared" si="7"/>
        <v>4173.24</v>
      </c>
      <c r="T15" s="5">
        <f t="shared" si="8"/>
        <v>234034.73218226069</v>
      </c>
      <c r="U15" s="5">
        <f t="shared" si="9"/>
        <v>53200.731164869998</v>
      </c>
      <c r="V15" s="5">
        <f t="shared" si="10"/>
        <v>29191.865477490002</v>
      </c>
      <c r="W15" s="5">
        <f t="shared" si="11"/>
        <v>100964.96702970999</v>
      </c>
      <c r="X15" t="str">
        <f>IFERROR(VLOOKUP(A15,'E1'!$A$2:$G$932,7,FALSE),"No")</f>
        <v>No</v>
      </c>
      <c r="Y15" s="5">
        <f t="shared" si="12"/>
        <v>0</v>
      </c>
      <c r="Z15" s="5">
        <f t="shared" si="13"/>
        <v>417392.2958543307</v>
      </c>
      <c r="AA15" s="5">
        <f t="shared" si="18"/>
        <v>0</v>
      </c>
      <c r="AB15" s="5">
        <f t="shared" si="14"/>
        <v>417392.2958543307</v>
      </c>
      <c r="AC15" s="5">
        <f t="shared" si="15"/>
        <v>22830.43936217</v>
      </c>
      <c r="AD15">
        <f t="shared" si="16"/>
        <v>5.4697797704770741E-2</v>
      </c>
      <c r="AE15" s="5">
        <f>VLOOKUP(A15,Summary_SFPR!$A$5:$AG$348,33,FALSE)</f>
        <v>413607.40243008226</v>
      </c>
      <c r="AF15" s="5">
        <f t="shared" si="17"/>
        <v>22623.414027316343</v>
      </c>
      <c r="AG15" t="s">
        <v>809</v>
      </c>
      <c r="AH15" t="s">
        <v>1088</v>
      </c>
    </row>
    <row r="16" spans="1:34" x14ac:dyDescent="0.25">
      <c r="A16" t="s">
        <v>99</v>
      </c>
      <c r="B16" t="s">
        <v>1848</v>
      </c>
      <c r="C16" t="s">
        <v>101</v>
      </c>
      <c r="D16" s="12" t="s">
        <v>1088</v>
      </c>
      <c r="E16" s="1">
        <f>VLOOKUP(A16,'Base ADM'!$A$2:$E$344,5,FALSE)</f>
        <v>65.596822000000003</v>
      </c>
      <c r="F16" s="1">
        <f>VLOOKUP(A16,'Base ADM'!$A$2:$F$344,6,FALSE)</f>
        <v>0</v>
      </c>
      <c r="G16" s="1">
        <f>VLOOKUP(A16,'Base ADM'!$A$2:$G$344,7,FALSE)</f>
        <v>0</v>
      </c>
      <c r="H16" s="1">
        <f>VLOOKUP(A16,'Base ADM'!$A$2:$H$344,8,FALSE)</f>
        <v>0</v>
      </c>
      <c r="I16" s="1">
        <f>VLOOKUP(A16,'Base ADM'!$A$2:$I$344,9,FALSE)</f>
        <v>65.596822000000003</v>
      </c>
      <c r="J16" s="1">
        <f>VLOOKUP(A16,'Base ADM'!$A$2:$J$344,10,FALSE)</f>
        <v>0</v>
      </c>
      <c r="K16" s="1">
        <f>VLOOKUP(A16,'Base ADM'!$A$2:$K$344,11,FALSE)</f>
        <v>0</v>
      </c>
      <c r="L16" s="98">
        <f t="shared" si="0"/>
        <v>2.4300000000000002</v>
      </c>
      <c r="M16" s="5">
        <f t="shared" si="1"/>
        <v>96058.458900109545</v>
      </c>
      <c r="N16" s="5">
        <f t="shared" si="2"/>
        <v>233422.05512726621</v>
      </c>
      <c r="O16" s="6">
        <f t="shared" si="3"/>
        <v>0.44</v>
      </c>
      <c r="P16" s="5">
        <f t="shared" si="4"/>
        <v>42265.721916048198</v>
      </c>
      <c r="Q16" s="5">
        <f t="shared" si="5"/>
        <v>104.39999999999999</v>
      </c>
      <c r="R16" s="5">
        <f t="shared" si="6"/>
        <v>1498.1399999999999</v>
      </c>
      <c r="S16" s="5">
        <f t="shared" si="7"/>
        <v>5032.4399999999996</v>
      </c>
      <c r="T16" s="5">
        <f t="shared" si="8"/>
        <v>282218.35704331443</v>
      </c>
      <c r="U16" s="5">
        <f t="shared" si="9"/>
        <v>63877.529295380002</v>
      </c>
      <c r="V16" s="5">
        <f t="shared" si="10"/>
        <v>35050.349899260007</v>
      </c>
      <c r="W16" s="5">
        <f t="shared" si="11"/>
        <v>121227.51883354</v>
      </c>
      <c r="X16" t="str">
        <f>IFERROR(VLOOKUP(A16,'E1'!$A$2:$G$932,7,FALSE),"No")</f>
        <v>No</v>
      </c>
      <c r="Y16" s="5">
        <f t="shared" si="12"/>
        <v>0</v>
      </c>
      <c r="Z16" s="5">
        <f t="shared" si="13"/>
        <v>502373.7550714945</v>
      </c>
      <c r="AA16" s="5">
        <f t="shared" si="18"/>
        <v>0</v>
      </c>
      <c r="AB16" s="5">
        <f t="shared" si="14"/>
        <v>502373.7550714945</v>
      </c>
      <c r="AC16" s="5">
        <f t="shared" si="15"/>
        <v>27412.25594558</v>
      </c>
      <c r="AD16">
        <f t="shared" si="16"/>
        <v>5.4565461807770728E-2</v>
      </c>
      <c r="AE16" s="5">
        <f>VLOOKUP(A16,Summary_SFPR!$A$5:$AG$348,33,FALSE)</f>
        <v>504730.32770016539</v>
      </c>
      <c r="AF16" s="5">
        <f t="shared" si="17"/>
        <v>27540.84341934698</v>
      </c>
      <c r="AG16" t="s">
        <v>809</v>
      </c>
      <c r="AH16" t="s">
        <v>1088</v>
      </c>
    </row>
    <row r="17" spans="1:34" x14ac:dyDescent="0.25">
      <c r="A17" t="s">
        <v>102</v>
      </c>
      <c r="B17" t="s">
        <v>103</v>
      </c>
      <c r="C17" t="s">
        <v>68</v>
      </c>
      <c r="D17" s="12" t="s">
        <v>1088</v>
      </c>
      <c r="E17" s="1">
        <f>VLOOKUP(A17,'Base ADM'!$A$2:$E$344,5,FALSE)</f>
        <v>112.767574</v>
      </c>
      <c r="F17" s="1">
        <f>VLOOKUP(A17,'Base ADM'!$A$2:$F$344,6,FALSE)</f>
        <v>9.1033580000000001</v>
      </c>
      <c r="G17" s="1">
        <f>VLOOKUP(A17,'Base ADM'!$A$2:$G$344,7,FALSE)</f>
        <v>22.689806000000001</v>
      </c>
      <c r="H17" s="1">
        <f>VLOOKUP(A17,'Base ADM'!$A$2:$H$344,8,FALSE)</f>
        <v>33.618293999999999</v>
      </c>
      <c r="I17" s="1">
        <f>VLOOKUP(A17,'Base ADM'!$A$2:$I$344,9,FALSE)</f>
        <v>47.356116</v>
      </c>
      <c r="J17" s="1">
        <f>VLOOKUP(A17,'Base ADM'!$A$2:$J$344,10,FALSE)</f>
        <v>0</v>
      </c>
      <c r="K17" s="1">
        <f>VLOOKUP(A17,'Base ADM'!$A$2:$K$344,11,FALSE)</f>
        <v>0</v>
      </c>
      <c r="L17" s="98">
        <f t="shared" si="0"/>
        <v>4.54</v>
      </c>
      <c r="M17" s="5">
        <f t="shared" si="1"/>
        <v>96058.458900109545</v>
      </c>
      <c r="N17" s="5">
        <f t="shared" si="2"/>
        <v>436105.40340649732</v>
      </c>
      <c r="O17" s="6">
        <f t="shared" si="3"/>
        <v>0.75</v>
      </c>
      <c r="P17" s="5">
        <f t="shared" si="4"/>
        <v>72043.844175082166</v>
      </c>
      <c r="Q17" s="5">
        <f t="shared" si="5"/>
        <v>104.39999999999999</v>
      </c>
      <c r="R17" s="5">
        <f t="shared" si="6"/>
        <v>2761.3799999999997</v>
      </c>
      <c r="S17" s="5">
        <f t="shared" si="7"/>
        <v>9275.81</v>
      </c>
      <c r="T17" s="5">
        <f t="shared" si="8"/>
        <v>520186.43758157949</v>
      </c>
      <c r="U17" s="5">
        <f t="shared" si="9"/>
        <v>109811.93588545999</v>
      </c>
      <c r="V17" s="5">
        <f t="shared" si="10"/>
        <v>60255.097815420006</v>
      </c>
      <c r="W17" s="5">
        <f t="shared" si="11"/>
        <v>208402.37048217998</v>
      </c>
      <c r="X17" t="str">
        <f>IFERROR(VLOOKUP(A17,'E1'!$A$2:$G$932,7,FALSE),"No")</f>
        <v>No</v>
      </c>
      <c r="Y17" s="5">
        <f t="shared" si="12"/>
        <v>0</v>
      </c>
      <c r="Z17" s="5">
        <f t="shared" si="13"/>
        <v>898655.84176463936</v>
      </c>
      <c r="AA17" s="5">
        <f t="shared" si="18"/>
        <v>0</v>
      </c>
      <c r="AB17" s="5">
        <f t="shared" si="14"/>
        <v>898655.84176463936</v>
      </c>
      <c r="AC17" s="5">
        <f t="shared" si="15"/>
        <v>47124.441498859996</v>
      </c>
      <c r="AD17">
        <f t="shared" si="16"/>
        <v>5.2438808394462126E-2</v>
      </c>
      <c r="AE17" s="5">
        <f>VLOOKUP(A17,Summary_SFPR!$A$5:$AG$348,33,FALSE)</f>
        <v>898655.84176463936</v>
      </c>
      <c r="AF17" s="5">
        <f t="shared" si="17"/>
        <v>47124.441498859996</v>
      </c>
      <c r="AG17" t="s">
        <v>809</v>
      </c>
      <c r="AH17" t="s">
        <v>1088</v>
      </c>
    </row>
    <row r="18" spans="1:34" x14ac:dyDescent="0.25">
      <c r="A18" t="s">
        <v>104</v>
      </c>
      <c r="B18" t="s">
        <v>1849</v>
      </c>
      <c r="C18" t="s">
        <v>80</v>
      </c>
      <c r="D18" s="12" t="s">
        <v>1088</v>
      </c>
      <c r="E18" s="1">
        <f>VLOOKUP(A18,'Base ADM'!$A$2:$E$344,5,FALSE)</f>
        <v>99.583334000000008</v>
      </c>
      <c r="F18" s="1">
        <f>VLOOKUP(A18,'Base ADM'!$A$2:$F$344,6,FALSE)</f>
        <v>4.6190480000000003</v>
      </c>
      <c r="G18" s="1">
        <f>VLOOKUP(A18,'Base ADM'!$A$2:$G$344,7,FALSE)</f>
        <v>12.224489999999999</v>
      </c>
      <c r="H18" s="1">
        <f>VLOOKUP(A18,'Base ADM'!$A$2:$H$344,8,FALSE)</f>
        <v>40.324441</v>
      </c>
      <c r="I18" s="1">
        <f>VLOOKUP(A18,'Base ADM'!$A$2:$I$344,9,FALSE)</f>
        <v>42.415354999999998</v>
      </c>
      <c r="J18" s="1">
        <f>VLOOKUP(A18,'Base ADM'!$A$2:$J$344,10,FALSE)</f>
        <v>0</v>
      </c>
      <c r="K18" s="1">
        <f>VLOOKUP(A18,'Base ADM'!$A$2:$K$344,11,FALSE)</f>
        <v>3.3333000000000002E-2</v>
      </c>
      <c r="L18" s="98">
        <f t="shared" si="0"/>
        <v>3.95</v>
      </c>
      <c r="M18" s="5">
        <f t="shared" si="1"/>
        <v>96058.458900109545</v>
      </c>
      <c r="N18" s="5">
        <f t="shared" si="2"/>
        <v>379430.91265543271</v>
      </c>
      <c r="O18" s="6">
        <f t="shared" si="3"/>
        <v>0.66</v>
      </c>
      <c r="P18" s="5">
        <f t="shared" si="4"/>
        <v>63398.582874072301</v>
      </c>
      <c r="Q18" s="5">
        <f t="shared" si="5"/>
        <v>104.39999999999999</v>
      </c>
      <c r="R18" s="5">
        <f t="shared" si="6"/>
        <v>2406.42</v>
      </c>
      <c r="S18" s="5">
        <f t="shared" si="7"/>
        <v>8083.46</v>
      </c>
      <c r="T18" s="5">
        <f t="shared" si="8"/>
        <v>453319.37552950502</v>
      </c>
      <c r="U18" s="5">
        <f t="shared" si="9"/>
        <v>96973.254815860011</v>
      </c>
      <c r="V18" s="5">
        <f t="shared" si="10"/>
        <v>53210.36285622001</v>
      </c>
      <c r="W18" s="5">
        <f t="shared" si="11"/>
        <v>184036.97206538002</v>
      </c>
      <c r="X18" t="str">
        <f>IFERROR(VLOOKUP(A18,'E1'!$A$2:$G$932,7,FALSE),"No")</f>
        <v>No</v>
      </c>
      <c r="Y18" s="5">
        <f t="shared" si="12"/>
        <v>0</v>
      </c>
      <c r="Z18" s="5">
        <f t="shared" si="13"/>
        <v>787539.9652669651</v>
      </c>
      <c r="AA18" s="5">
        <f t="shared" si="18"/>
        <v>52.721813194653137</v>
      </c>
      <c r="AB18" s="5">
        <f t="shared" si="14"/>
        <v>787592.68708015978</v>
      </c>
      <c r="AC18" s="5">
        <f t="shared" si="15"/>
        <v>41614.879445260005</v>
      </c>
      <c r="AD18">
        <f t="shared" si="16"/>
        <v>5.2838072429974854E-2</v>
      </c>
      <c r="AE18" s="5">
        <f>VLOOKUP(A18,Summary_SFPR!$A$5:$AG$348,33,FALSE)</f>
        <v>787592.68708015978</v>
      </c>
      <c r="AF18" s="5">
        <f t="shared" si="17"/>
        <v>41614.879445260005</v>
      </c>
      <c r="AG18" t="s">
        <v>809</v>
      </c>
      <c r="AH18" t="s">
        <v>1088</v>
      </c>
    </row>
    <row r="19" spans="1:34" x14ac:dyDescent="0.25">
      <c r="A19" t="s">
        <v>106</v>
      </c>
      <c r="B19" t="s">
        <v>1850</v>
      </c>
      <c r="C19" t="s">
        <v>108</v>
      </c>
      <c r="D19" s="12" t="s">
        <v>1088</v>
      </c>
      <c r="E19" s="1">
        <f>VLOOKUP(A19,'Base ADM'!$A$2:$E$344,5,FALSE)</f>
        <v>92.941397000000009</v>
      </c>
      <c r="F19" s="1">
        <f>VLOOKUP(A19,'Base ADM'!$A$2:$F$344,6,FALSE)</f>
        <v>0</v>
      </c>
      <c r="G19" s="1">
        <f>VLOOKUP(A19,'Base ADM'!$A$2:$G$344,7,FALSE)</f>
        <v>0</v>
      </c>
      <c r="H19" s="1">
        <f>VLOOKUP(A19,'Base ADM'!$A$2:$H$344,8,FALSE)</f>
        <v>12.962686</v>
      </c>
      <c r="I19" s="1">
        <f>VLOOKUP(A19,'Base ADM'!$A$2:$I$344,9,FALSE)</f>
        <v>79.978711000000004</v>
      </c>
      <c r="J19" s="1">
        <f>VLOOKUP(A19,'Base ADM'!$A$2:$J$344,10,FALSE)</f>
        <v>0</v>
      </c>
      <c r="K19" s="1">
        <f>VLOOKUP(A19,'Base ADM'!$A$2:$K$344,11,FALSE)</f>
        <v>6.4558780000000002</v>
      </c>
      <c r="L19" s="98">
        <f t="shared" si="0"/>
        <v>3.48</v>
      </c>
      <c r="M19" s="5">
        <f t="shared" si="1"/>
        <v>96058.458900109545</v>
      </c>
      <c r="N19" s="5">
        <f t="shared" si="2"/>
        <v>334283.4369723812</v>
      </c>
      <c r="O19" s="6">
        <f t="shared" si="3"/>
        <v>0.62</v>
      </c>
      <c r="P19" s="5">
        <f t="shared" si="4"/>
        <v>59556.244518067921</v>
      </c>
      <c r="Q19" s="5">
        <f t="shared" si="5"/>
        <v>104.39999999999999</v>
      </c>
      <c r="R19" s="5">
        <f t="shared" si="6"/>
        <v>2140.1999999999994</v>
      </c>
      <c r="S19" s="5">
        <f t="shared" si="7"/>
        <v>7189.19</v>
      </c>
      <c r="T19" s="5">
        <f t="shared" si="8"/>
        <v>403169.07149044913</v>
      </c>
      <c r="U19" s="5">
        <f t="shared" si="9"/>
        <v>90505.402984630011</v>
      </c>
      <c r="V19" s="5">
        <f t="shared" si="10"/>
        <v>49661.376659010006</v>
      </c>
      <c r="W19" s="5">
        <f t="shared" si="11"/>
        <v>171762.20755379001</v>
      </c>
      <c r="X19" t="str">
        <f>IFERROR(VLOOKUP(A19,'E1'!$A$2:$G$932,7,FALSE),"No")</f>
        <v>No</v>
      </c>
      <c r="Y19" s="5">
        <f t="shared" si="12"/>
        <v>0</v>
      </c>
      <c r="Z19" s="5">
        <f t="shared" si="13"/>
        <v>715098.05868787924</v>
      </c>
      <c r="AA19" s="5">
        <f t="shared" si="18"/>
        <v>9934.4016206810156</v>
      </c>
      <c r="AB19" s="5">
        <f t="shared" si="14"/>
        <v>725032.46030856029</v>
      </c>
      <c r="AC19" s="5">
        <f t="shared" si="15"/>
        <v>38839.280392330002</v>
      </c>
      <c r="AD19">
        <f t="shared" si="16"/>
        <v>5.3569022793546001E-2</v>
      </c>
      <c r="AE19" s="5">
        <f>VLOOKUP(A19,Summary_SFPR!$A$5:$AG$348,33,FALSE)</f>
        <v>725032.46030856029</v>
      </c>
      <c r="AF19" s="5">
        <f t="shared" si="17"/>
        <v>38839.280392330002</v>
      </c>
      <c r="AG19" t="s">
        <v>809</v>
      </c>
      <c r="AH19" t="s">
        <v>1088</v>
      </c>
    </row>
    <row r="20" spans="1:34" x14ac:dyDescent="0.25">
      <c r="A20" t="s">
        <v>109</v>
      </c>
      <c r="B20" t="s">
        <v>1851</v>
      </c>
      <c r="C20" t="s">
        <v>111</v>
      </c>
      <c r="D20" s="12" t="s">
        <v>1088</v>
      </c>
      <c r="E20" s="1">
        <f>VLOOKUP(A20,'Base ADM'!$A$2:$E$344,5,FALSE)</f>
        <v>104.364638</v>
      </c>
      <c r="F20" s="1">
        <f>VLOOKUP(A20,'Base ADM'!$A$2:$F$344,6,FALSE)</f>
        <v>12.682432</v>
      </c>
      <c r="G20" s="1">
        <f>VLOOKUP(A20,'Base ADM'!$A$2:$G$344,7,FALSE)</f>
        <v>36.856701999999999</v>
      </c>
      <c r="H20" s="1">
        <f>VLOOKUP(A20,'Base ADM'!$A$2:$H$344,8,FALSE)</f>
        <v>54.825504000000002</v>
      </c>
      <c r="I20" s="1">
        <f>VLOOKUP(A20,'Base ADM'!$A$2:$I$344,9,FALSE)</f>
        <v>0</v>
      </c>
      <c r="J20" s="1">
        <f>VLOOKUP(A20,'Base ADM'!$A$2:$J$344,10,FALSE)</f>
        <v>0</v>
      </c>
      <c r="K20" s="1">
        <f>VLOOKUP(A20,'Base ADM'!$A$2:$K$344,11,FALSE)</f>
        <v>0</v>
      </c>
      <c r="L20" s="98">
        <f t="shared" si="0"/>
        <v>4.43</v>
      </c>
      <c r="M20" s="5">
        <f t="shared" si="1"/>
        <v>96058.458900109545</v>
      </c>
      <c r="N20" s="5">
        <f t="shared" si="2"/>
        <v>425538.97292748524</v>
      </c>
      <c r="O20" s="6">
        <f t="shared" si="3"/>
        <v>0.7</v>
      </c>
      <c r="P20" s="5">
        <f t="shared" si="4"/>
        <v>67240.921230076681</v>
      </c>
      <c r="Q20" s="5">
        <f t="shared" si="5"/>
        <v>104.39999999999999</v>
      </c>
      <c r="R20" s="5">
        <f t="shared" si="6"/>
        <v>2677.8599999999997</v>
      </c>
      <c r="S20" s="5">
        <f t="shared" si="7"/>
        <v>8995.26</v>
      </c>
      <c r="T20" s="5">
        <f t="shared" si="8"/>
        <v>504453.01415756193</v>
      </c>
      <c r="U20" s="5">
        <f t="shared" si="9"/>
        <v>101629.24083801999</v>
      </c>
      <c r="V20" s="5">
        <f t="shared" si="10"/>
        <v>55765.157022540006</v>
      </c>
      <c r="W20" s="5">
        <f t="shared" si="11"/>
        <v>192873.15654865999</v>
      </c>
      <c r="X20" t="str">
        <f>IFERROR(VLOOKUP(A20,'E1'!$A$2:$G$932,7,FALSE),"No")</f>
        <v>No</v>
      </c>
      <c r="Y20" s="5">
        <f t="shared" si="12"/>
        <v>0</v>
      </c>
      <c r="Z20" s="5">
        <f t="shared" si="13"/>
        <v>854720.56856678193</v>
      </c>
      <c r="AA20" s="5">
        <f t="shared" si="18"/>
        <v>0</v>
      </c>
      <c r="AB20" s="5">
        <f t="shared" si="14"/>
        <v>854720.56856678193</v>
      </c>
      <c r="AC20" s="5">
        <f t="shared" si="15"/>
        <v>43612.93857382</v>
      </c>
      <c r="AD20">
        <f t="shared" si="16"/>
        <v>5.1025961206188505E-2</v>
      </c>
      <c r="AE20" s="5">
        <f>VLOOKUP(A20,Summary_SFPR!$A$5:$AG$348,33,FALSE)</f>
        <v>823637.88762347354</v>
      </c>
      <c r="AF20" s="5">
        <f t="shared" si="17"/>
        <v>42026.914901822405</v>
      </c>
      <c r="AG20" t="s">
        <v>809</v>
      </c>
      <c r="AH20" t="s">
        <v>1088</v>
      </c>
    </row>
    <row r="21" spans="1:34" x14ac:dyDescent="0.25">
      <c r="A21" t="s">
        <v>112</v>
      </c>
      <c r="B21" t="s">
        <v>1852</v>
      </c>
      <c r="C21" t="s">
        <v>75</v>
      </c>
      <c r="D21" s="12" t="s">
        <v>1088</v>
      </c>
      <c r="E21" s="1">
        <f>VLOOKUP(A21,'Base ADM'!$A$2:$E$344,5,FALSE)</f>
        <v>79.905766999999997</v>
      </c>
      <c r="F21" s="1">
        <f>VLOOKUP(A21,'Base ADM'!$A$2:$F$344,6,FALSE)</f>
        <v>7.5506130000000002</v>
      </c>
      <c r="G21" s="1">
        <f>VLOOKUP(A21,'Base ADM'!$A$2:$G$344,7,FALSE)</f>
        <v>20.415493000000001</v>
      </c>
      <c r="H21" s="1">
        <f>VLOOKUP(A21,'Base ADM'!$A$2:$H$344,8,FALSE)</f>
        <v>51.939661000000001</v>
      </c>
      <c r="I21" s="1">
        <f>VLOOKUP(A21,'Base ADM'!$A$2:$I$344,9,FALSE)</f>
        <v>0</v>
      </c>
      <c r="J21" s="1">
        <f>VLOOKUP(A21,'Base ADM'!$A$2:$J$344,10,FALSE)</f>
        <v>0</v>
      </c>
      <c r="K21" s="1">
        <f>VLOOKUP(A21,'Base ADM'!$A$2:$K$344,11,FALSE)</f>
        <v>0</v>
      </c>
      <c r="L21" s="98">
        <f t="shared" si="0"/>
        <v>3.34</v>
      </c>
      <c r="M21" s="5">
        <f t="shared" si="1"/>
        <v>96058.458900109545</v>
      </c>
      <c r="N21" s="5">
        <f t="shared" si="2"/>
        <v>320835.25272636587</v>
      </c>
      <c r="O21" s="6">
        <f t="shared" si="3"/>
        <v>0.53</v>
      </c>
      <c r="P21" s="5">
        <f t="shared" si="4"/>
        <v>50910.983217058063</v>
      </c>
      <c r="Q21" s="5">
        <f t="shared" si="5"/>
        <v>104.39999999999999</v>
      </c>
      <c r="R21" s="5">
        <f t="shared" si="6"/>
        <v>2020.1399999999999</v>
      </c>
      <c r="S21" s="5">
        <f t="shared" si="7"/>
        <v>6785.9</v>
      </c>
      <c r="T21" s="5">
        <f t="shared" si="8"/>
        <v>380552.27594342397</v>
      </c>
      <c r="U21" s="5">
        <f t="shared" si="9"/>
        <v>77811.436846929995</v>
      </c>
      <c r="V21" s="5">
        <f t="shared" si="10"/>
        <v>42696.048481110003</v>
      </c>
      <c r="W21" s="5">
        <f t="shared" si="11"/>
        <v>147671.45081968998</v>
      </c>
      <c r="X21" t="str">
        <f>IFERROR(VLOOKUP(A21,'E1'!$A$2:$G$932,7,FALSE),"No")</f>
        <v>No</v>
      </c>
      <c r="Y21" s="5">
        <f t="shared" si="12"/>
        <v>0</v>
      </c>
      <c r="Z21" s="5">
        <f t="shared" si="13"/>
        <v>648731.21209115395</v>
      </c>
      <c r="AA21" s="5">
        <f t="shared" si="18"/>
        <v>0</v>
      </c>
      <c r="AB21" s="5">
        <f t="shared" si="14"/>
        <v>648731.21209115395</v>
      </c>
      <c r="AC21" s="5">
        <f t="shared" si="15"/>
        <v>33391.820971629997</v>
      </c>
      <c r="AD21">
        <f t="shared" si="16"/>
        <v>5.1472505637570699E-2</v>
      </c>
      <c r="AE21" s="5">
        <f>VLOOKUP(A21,Summary_SFPR!$A$5:$AG$348,33,FALSE)</f>
        <v>648731.21209115395</v>
      </c>
      <c r="AF21" s="5">
        <f t="shared" si="17"/>
        <v>33391.820971629997</v>
      </c>
      <c r="AG21" t="s">
        <v>809</v>
      </c>
      <c r="AH21" t="s">
        <v>1088</v>
      </c>
    </row>
    <row r="22" spans="1:34" x14ac:dyDescent="0.25">
      <c r="A22" t="s">
        <v>114</v>
      </c>
      <c r="B22" t="s">
        <v>1853</v>
      </c>
      <c r="C22" t="s">
        <v>116</v>
      </c>
      <c r="D22" s="12" t="s">
        <v>1088</v>
      </c>
      <c r="E22" s="1">
        <f>VLOOKUP(A22,'Base ADM'!$A$2:$E$344,5,FALSE)</f>
        <v>119.62714200000001</v>
      </c>
      <c r="F22" s="1">
        <f>VLOOKUP(A22,'Base ADM'!$A$2:$F$344,6,FALSE)</f>
        <v>23.635762</v>
      </c>
      <c r="G22" s="1">
        <f>VLOOKUP(A22,'Base ADM'!$A$2:$G$344,7,FALSE)</f>
        <v>34.289746000000001</v>
      </c>
      <c r="H22" s="1">
        <f>VLOOKUP(A22,'Base ADM'!$A$2:$H$344,8,FALSE)</f>
        <v>54.786968000000002</v>
      </c>
      <c r="I22" s="1">
        <f>VLOOKUP(A22,'Base ADM'!$A$2:$I$344,9,FALSE)</f>
        <v>6.9146660000000004</v>
      </c>
      <c r="J22" s="1">
        <f>VLOOKUP(A22,'Base ADM'!$A$2:$J$344,10,FALSE)</f>
        <v>0</v>
      </c>
      <c r="K22" s="1">
        <f>VLOOKUP(A22,'Base ADM'!$A$2:$K$344,11,FALSE)</f>
        <v>2.256561</v>
      </c>
      <c r="L22" s="98">
        <f t="shared" si="0"/>
        <v>5.12</v>
      </c>
      <c r="M22" s="5">
        <f t="shared" si="1"/>
        <v>96058.458900109545</v>
      </c>
      <c r="N22" s="5">
        <f t="shared" si="2"/>
        <v>491819.30956856086</v>
      </c>
      <c r="O22" s="6">
        <f t="shared" si="3"/>
        <v>0.8</v>
      </c>
      <c r="P22" s="5">
        <f t="shared" si="4"/>
        <v>76846.767120087636</v>
      </c>
      <c r="Q22" s="5">
        <f t="shared" si="5"/>
        <v>104.39999999999999</v>
      </c>
      <c r="R22" s="5">
        <f t="shared" si="6"/>
        <v>3090.2399999999993</v>
      </c>
      <c r="S22" s="5">
        <f t="shared" si="7"/>
        <v>10380.49</v>
      </c>
      <c r="T22" s="5">
        <f t="shared" si="8"/>
        <v>582136.80668864842</v>
      </c>
      <c r="U22" s="5">
        <f t="shared" si="9"/>
        <v>116491.71460818</v>
      </c>
      <c r="V22" s="5">
        <f t="shared" si="10"/>
        <v>63920.37078486001</v>
      </c>
      <c r="W22" s="5">
        <f t="shared" si="11"/>
        <v>221079.33231594</v>
      </c>
      <c r="X22" t="str">
        <f>IFERROR(VLOOKUP(A22,'E1'!$A$2:$G$932,7,FALSE),"No")</f>
        <v>No</v>
      </c>
      <c r="Y22" s="5">
        <f t="shared" si="12"/>
        <v>0</v>
      </c>
      <c r="Z22" s="5">
        <f t="shared" si="13"/>
        <v>983628.22439762834</v>
      </c>
      <c r="AA22" s="5">
        <f t="shared" si="18"/>
        <v>3710.8921145586451</v>
      </c>
      <c r="AB22" s="5">
        <f t="shared" si="14"/>
        <v>987339.11651218694</v>
      </c>
      <c r="AC22" s="5">
        <f t="shared" si="15"/>
        <v>49990.98637038</v>
      </c>
      <c r="AD22">
        <f t="shared" si="16"/>
        <v>5.0632032636339849E-2</v>
      </c>
      <c r="AE22" s="5">
        <f>VLOOKUP(A22,Summary_SFPR!$A$5:$AG$348,33,FALSE)</f>
        <v>927102.64192467509</v>
      </c>
      <c r="AF22" s="5">
        <f t="shared" si="17"/>
        <v>46941.091223167045</v>
      </c>
      <c r="AG22" t="s">
        <v>809</v>
      </c>
      <c r="AH22" t="s">
        <v>1088</v>
      </c>
    </row>
    <row r="23" spans="1:34" x14ac:dyDescent="0.25">
      <c r="A23" t="s">
        <v>117</v>
      </c>
      <c r="B23" t="s">
        <v>1854</v>
      </c>
      <c r="C23" t="s">
        <v>80</v>
      </c>
      <c r="D23" s="12" t="s">
        <v>1088</v>
      </c>
      <c r="E23" s="1">
        <f>VLOOKUP(A23,'Base ADM'!$A$2:$E$344,5,FALSE)</f>
        <v>142.703508</v>
      </c>
      <c r="F23" s="1">
        <f>VLOOKUP(A23,'Base ADM'!$A$2:$F$344,6,FALSE)</f>
        <v>0</v>
      </c>
      <c r="G23" s="1">
        <f>VLOOKUP(A23,'Base ADM'!$A$2:$G$344,7,FALSE)</f>
        <v>0</v>
      </c>
      <c r="H23" s="1">
        <f>VLOOKUP(A23,'Base ADM'!$A$2:$H$344,8,FALSE)</f>
        <v>142.703508</v>
      </c>
      <c r="I23" s="1">
        <f>VLOOKUP(A23,'Base ADM'!$A$2:$I$344,9,FALSE)</f>
        <v>0</v>
      </c>
      <c r="J23" s="1">
        <f>VLOOKUP(A23,'Base ADM'!$A$2:$J$344,10,FALSE)</f>
        <v>0</v>
      </c>
      <c r="K23" s="1">
        <f>VLOOKUP(A23,'Base ADM'!$A$2:$K$344,11,FALSE)</f>
        <v>0</v>
      </c>
      <c r="L23" s="98">
        <f t="shared" si="0"/>
        <v>5.71</v>
      </c>
      <c r="M23" s="5">
        <f t="shared" si="1"/>
        <v>96058.458900109545</v>
      </c>
      <c r="N23" s="5">
        <f t="shared" si="2"/>
        <v>548493.80031962553</v>
      </c>
      <c r="O23" s="6">
        <f t="shared" si="3"/>
        <v>0.95</v>
      </c>
      <c r="P23" s="5">
        <f t="shared" si="4"/>
        <v>91255.53595510406</v>
      </c>
      <c r="Q23" s="5">
        <f t="shared" si="5"/>
        <v>104.39999999999999</v>
      </c>
      <c r="R23" s="5">
        <f t="shared" si="6"/>
        <v>3476.52</v>
      </c>
      <c r="S23" s="5">
        <f t="shared" si="7"/>
        <v>11678.06</v>
      </c>
      <c r="T23" s="5">
        <f t="shared" si="8"/>
        <v>654903.91627472965</v>
      </c>
      <c r="U23" s="5">
        <f t="shared" si="9"/>
        <v>138963.24905531999</v>
      </c>
      <c r="V23" s="5">
        <f t="shared" si="10"/>
        <v>76250.76542964</v>
      </c>
      <c r="W23" s="5">
        <f t="shared" si="11"/>
        <v>263726.07202955999</v>
      </c>
      <c r="X23" t="str">
        <f>IFERROR(VLOOKUP(A23,'E1'!$A$2:$G$932,7,FALSE),"No")</f>
        <v>No</v>
      </c>
      <c r="Y23" s="5">
        <f t="shared" si="12"/>
        <v>0</v>
      </c>
      <c r="Z23" s="5">
        <f t="shared" si="13"/>
        <v>1133844.0027892496</v>
      </c>
      <c r="AA23" s="5">
        <f t="shared" si="18"/>
        <v>0</v>
      </c>
      <c r="AB23" s="5">
        <f t="shared" si="14"/>
        <v>1133844.0027892496</v>
      </c>
      <c r="AC23" s="5">
        <f t="shared" si="15"/>
        <v>59634.368958119994</v>
      </c>
      <c r="AD23">
        <f t="shared" si="16"/>
        <v>5.2594862089864032E-2</v>
      </c>
      <c r="AE23" s="5">
        <f>VLOOKUP(A23,Summary_SFPR!$A$5:$AG$348,33,FALSE)</f>
        <v>1133844.0027892496</v>
      </c>
      <c r="AF23" s="5">
        <f t="shared" si="17"/>
        <v>59634.368958119994</v>
      </c>
      <c r="AG23" t="s">
        <v>809</v>
      </c>
      <c r="AH23" t="s">
        <v>1088</v>
      </c>
    </row>
    <row r="24" spans="1:34" x14ac:dyDescent="0.25">
      <c r="A24" t="s">
        <v>119</v>
      </c>
      <c r="B24" t="s">
        <v>120</v>
      </c>
      <c r="C24" t="s">
        <v>80</v>
      </c>
      <c r="D24" s="12" t="s">
        <v>1088</v>
      </c>
      <c r="E24" s="1">
        <f>VLOOKUP(A24,'Base ADM'!$A$2:$E$344,5,FALSE)</f>
        <v>380.49783300000001</v>
      </c>
      <c r="F24" s="1">
        <f>VLOOKUP(A24,'Base ADM'!$A$2:$F$344,6,FALSE)</f>
        <v>36.030673999999998</v>
      </c>
      <c r="G24" s="1">
        <f>VLOOKUP(A24,'Base ADM'!$A$2:$G$344,7,FALSE)</f>
        <v>133.87730099999999</v>
      </c>
      <c r="H24" s="1">
        <f>VLOOKUP(A24,'Base ADM'!$A$2:$H$344,8,FALSE)</f>
        <v>210.58985799999999</v>
      </c>
      <c r="I24" s="1">
        <f>VLOOKUP(A24,'Base ADM'!$A$2:$I$344,9,FALSE)</f>
        <v>0</v>
      </c>
      <c r="J24" s="1">
        <f>VLOOKUP(A24,'Base ADM'!$A$2:$J$344,10,FALSE)</f>
        <v>0</v>
      </c>
      <c r="K24" s="1">
        <f>VLOOKUP(A24,'Base ADM'!$A$2:$K$344,11,FALSE)</f>
        <v>0</v>
      </c>
      <c r="L24" s="98">
        <f t="shared" si="0"/>
        <v>16.05</v>
      </c>
      <c r="M24" s="5">
        <f t="shared" si="1"/>
        <v>96058.458900109545</v>
      </c>
      <c r="N24" s="5">
        <f t="shared" si="2"/>
        <v>1541738.2653467583</v>
      </c>
      <c r="O24" s="6">
        <f t="shared" si="3"/>
        <v>2.54</v>
      </c>
      <c r="P24" s="5">
        <f t="shared" si="4"/>
        <v>243988.48560627823</v>
      </c>
      <c r="Q24" s="5">
        <f t="shared" si="5"/>
        <v>104.39999999999999</v>
      </c>
      <c r="R24" s="5">
        <f t="shared" si="6"/>
        <v>9703.98</v>
      </c>
      <c r="S24" s="5">
        <f t="shared" si="7"/>
        <v>32596.85</v>
      </c>
      <c r="T24" s="5">
        <f t="shared" si="8"/>
        <v>1828027.5809530367</v>
      </c>
      <c r="U24" s="5">
        <f t="shared" si="9"/>
        <v>370524.98479706998</v>
      </c>
      <c r="V24" s="5">
        <f t="shared" si="10"/>
        <v>203311.40710689002</v>
      </c>
      <c r="W24" s="5">
        <f t="shared" si="11"/>
        <v>703186.63023231004</v>
      </c>
      <c r="X24" t="str">
        <f>IFERROR(VLOOKUP(A24,'E1'!$A$2:$G$932,7,FALSE),"No")</f>
        <v>No</v>
      </c>
      <c r="Y24" s="5">
        <f t="shared" si="12"/>
        <v>0</v>
      </c>
      <c r="Z24" s="5">
        <f t="shared" si="13"/>
        <v>3105050.6030893065</v>
      </c>
      <c r="AA24" s="5">
        <f t="shared" si="18"/>
        <v>0</v>
      </c>
      <c r="AB24" s="5">
        <f t="shared" si="14"/>
        <v>3105050.6030893065</v>
      </c>
      <c r="AC24" s="5">
        <f t="shared" si="15"/>
        <v>159006.23943237</v>
      </c>
      <c r="AD24">
        <f t="shared" si="16"/>
        <v>5.1208904381194305E-2</v>
      </c>
      <c r="AE24" s="5">
        <f>VLOOKUP(A24,Summary_SFPR!$A$5:$AG$348,33,FALSE)</f>
        <v>3105050.6030893065</v>
      </c>
      <c r="AF24" s="5">
        <f t="shared" si="17"/>
        <v>159006.23943237</v>
      </c>
      <c r="AG24" t="s">
        <v>809</v>
      </c>
      <c r="AH24" t="s">
        <v>1088</v>
      </c>
    </row>
    <row r="25" spans="1:34" x14ac:dyDescent="0.25">
      <c r="A25" t="s">
        <v>121</v>
      </c>
      <c r="B25" t="s">
        <v>1855</v>
      </c>
      <c r="C25" t="s">
        <v>80</v>
      </c>
      <c r="D25" s="12" t="s">
        <v>1088</v>
      </c>
      <c r="E25" s="1">
        <f>VLOOKUP(A25,'Base ADM'!$A$2:$E$344,5,FALSE)</f>
        <v>194.788918</v>
      </c>
      <c r="F25" s="1">
        <f>VLOOKUP(A25,'Base ADM'!$A$2:$F$344,6,FALSE)</f>
        <v>22.540880000000001</v>
      </c>
      <c r="G25" s="1">
        <f>VLOOKUP(A25,'Base ADM'!$A$2:$G$344,7,FALSE)</f>
        <v>64.905890999999997</v>
      </c>
      <c r="H25" s="1">
        <f>VLOOKUP(A25,'Base ADM'!$A$2:$H$344,8,FALSE)</f>
        <v>107.342147</v>
      </c>
      <c r="I25" s="1">
        <f>VLOOKUP(A25,'Base ADM'!$A$2:$I$344,9,FALSE)</f>
        <v>0</v>
      </c>
      <c r="J25" s="1">
        <f>VLOOKUP(A25,'Base ADM'!$A$2:$J$344,10,FALSE)</f>
        <v>0</v>
      </c>
      <c r="K25" s="1">
        <f>VLOOKUP(A25,'Base ADM'!$A$2:$K$344,11,FALSE)</f>
        <v>0</v>
      </c>
      <c r="L25" s="98">
        <f t="shared" si="0"/>
        <v>8.24</v>
      </c>
      <c r="M25" s="5">
        <f t="shared" si="1"/>
        <v>96058.458900109545</v>
      </c>
      <c r="N25" s="5">
        <f t="shared" si="2"/>
        <v>791521.70133690268</v>
      </c>
      <c r="O25" s="6">
        <f t="shared" si="3"/>
        <v>1.3</v>
      </c>
      <c r="P25" s="5">
        <f t="shared" si="4"/>
        <v>124875.99657014241</v>
      </c>
      <c r="Q25" s="5">
        <f t="shared" si="5"/>
        <v>104.39999999999999</v>
      </c>
      <c r="R25" s="5">
        <f t="shared" si="6"/>
        <v>4979.88</v>
      </c>
      <c r="S25" s="5">
        <f t="shared" si="7"/>
        <v>16728.03</v>
      </c>
      <c r="T25" s="5">
        <f t="shared" si="8"/>
        <v>938105.60790704517</v>
      </c>
      <c r="U25" s="5">
        <f t="shared" si="9"/>
        <v>189683.50045922</v>
      </c>
      <c r="V25" s="5">
        <f t="shared" si="10"/>
        <v>104081.56255494</v>
      </c>
      <c r="W25" s="5">
        <f t="shared" si="11"/>
        <v>359983.55568826001</v>
      </c>
      <c r="X25" t="str">
        <f>IFERROR(VLOOKUP(A25,'E1'!$A$2:$G$932,7,FALSE),"No")</f>
        <v>No</v>
      </c>
      <c r="Y25" s="5">
        <f t="shared" si="12"/>
        <v>0</v>
      </c>
      <c r="Z25" s="5">
        <f t="shared" si="13"/>
        <v>1591854.2266094652</v>
      </c>
      <c r="AA25" s="5">
        <f t="shared" si="18"/>
        <v>0</v>
      </c>
      <c r="AB25" s="5">
        <f t="shared" si="14"/>
        <v>1591854.2266094652</v>
      </c>
      <c r="AC25" s="5">
        <f t="shared" si="15"/>
        <v>81400.340943019997</v>
      </c>
      <c r="AD25">
        <f t="shared" si="16"/>
        <v>5.1135549714496693E-2</v>
      </c>
      <c r="AE25" s="5">
        <f>VLOOKUP(A25,Summary_SFPR!$A$5:$AG$348,33,FALSE)</f>
        <v>1591854.2266094652</v>
      </c>
      <c r="AF25" s="5">
        <f t="shared" si="17"/>
        <v>81400.340943019997</v>
      </c>
      <c r="AG25" t="s">
        <v>809</v>
      </c>
      <c r="AH25" t="s">
        <v>1088</v>
      </c>
    </row>
    <row r="26" spans="1:34" x14ac:dyDescent="0.25">
      <c r="A26" t="s">
        <v>123</v>
      </c>
      <c r="B26" t="s">
        <v>1856</v>
      </c>
      <c r="C26" t="s">
        <v>125</v>
      </c>
      <c r="D26" s="12" t="s">
        <v>1088</v>
      </c>
      <c r="E26" s="1">
        <f>VLOOKUP(A26,'Base ADM'!$A$2:$E$344,5,FALSE)</f>
        <v>100.93125000000001</v>
      </c>
      <c r="F26" s="1">
        <f>VLOOKUP(A26,'Base ADM'!$A$2:$F$344,6,FALSE)</f>
        <v>0</v>
      </c>
      <c r="G26" s="1">
        <f>VLOOKUP(A26,'Base ADM'!$A$2:$G$344,7,FALSE)</f>
        <v>0</v>
      </c>
      <c r="H26" s="1">
        <f>VLOOKUP(A26,'Base ADM'!$A$2:$H$344,8,FALSE)</f>
        <v>100.93125000000001</v>
      </c>
      <c r="I26" s="1">
        <f>VLOOKUP(A26,'Base ADM'!$A$2:$I$344,9,FALSE)</f>
        <v>0</v>
      </c>
      <c r="J26" s="1">
        <f>VLOOKUP(A26,'Base ADM'!$A$2:$J$344,10,FALSE)</f>
        <v>0</v>
      </c>
      <c r="K26" s="1">
        <f>VLOOKUP(A26,'Base ADM'!$A$2:$K$344,11,FALSE)</f>
        <v>0</v>
      </c>
      <c r="L26" s="98">
        <f t="shared" si="0"/>
        <v>4.04</v>
      </c>
      <c r="M26" s="5">
        <f t="shared" si="1"/>
        <v>96058.458900109545</v>
      </c>
      <c r="N26" s="5">
        <f t="shared" si="2"/>
        <v>388076.17395644257</v>
      </c>
      <c r="O26" s="6">
        <f t="shared" si="3"/>
        <v>0.67</v>
      </c>
      <c r="P26" s="5">
        <f t="shared" si="4"/>
        <v>64359.167463073398</v>
      </c>
      <c r="Q26" s="5">
        <f t="shared" si="5"/>
        <v>104.39999999999999</v>
      </c>
      <c r="R26" s="5">
        <f t="shared" si="6"/>
        <v>2458.62</v>
      </c>
      <c r="S26" s="5">
        <f t="shared" si="7"/>
        <v>8258.7999999999993</v>
      </c>
      <c r="T26" s="5">
        <f t="shared" si="8"/>
        <v>463152.76141951594</v>
      </c>
      <c r="U26" s="5">
        <f t="shared" si="9"/>
        <v>98285.841937500008</v>
      </c>
      <c r="V26" s="5">
        <f t="shared" si="10"/>
        <v>53930.594812500007</v>
      </c>
      <c r="W26" s="5">
        <f t="shared" si="11"/>
        <v>186528.01518750002</v>
      </c>
      <c r="X26" t="str">
        <f>IFERROR(VLOOKUP(A26,'E1'!$A$2:$G$932,7,FALSE),"No")</f>
        <v>No</v>
      </c>
      <c r="Y26" s="5">
        <f t="shared" si="12"/>
        <v>0</v>
      </c>
      <c r="Z26" s="5">
        <f t="shared" si="13"/>
        <v>801897.21335701609</v>
      </c>
      <c r="AA26" s="5">
        <f t="shared" si="18"/>
        <v>0</v>
      </c>
      <c r="AB26" s="5">
        <f t="shared" si="14"/>
        <v>801897.21335701609</v>
      </c>
      <c r="AC26" s="5">
        <f t="shared" si="15"/>
        <v>42178.160062499999</v>
      </c>
      <c r="AD26">
        <f t="shared" si="16"/>
        <v>5.2597963130371524E-2</v>
      </c>
      <c r="AE26" s="5">
        <f>VLOOKUP(A26,Summary_SFPR!$A$5:$AG$348,33,FALSE)</f>
        <v>801897.21335701609</v>
      </c>
      <c r="AF26" s="5">
        <f t="shared" si="17"/>
        <v>42178.160062499999</v>
      </c>
      <c r="AG26" t="s">
        <v>809</v>
      </c>
      <c r="AH26" t="s">
        <v>1088</v>
      </c>
    </row>
    <row r="27" spans="1:34" x14ac:dyDescent="0.25">
      <c r="A27" t="s">
        <v>126</v>
      </c>
      <c r="B27" t="s">
        <v>1857</v>
      </c>
      <c r="C27" t="s">
        <v>80</v>
      </c>
      <c r="D27" s="12" t="s">
        <v>1088</v>
      </c>
      <c r="E27" s="1">
        <f>VLOOKUP(A27,'Base ADM'!$A$2:$E$344,5,FALSE)</f>
        <v>235.338098</v>
      </c>
      <c r="F27" s="1">
        <f>VLOOKUP(A27,'Base ADM'!$A$2:$F$344,6,FALSE)</f>
        <v>0</v>
      </c>
      <c r="G27" s="1">
        <f>VLOOKUP(A27,'Base ADM'!$A$2:$G$344,7,FALSE)</f>
        <v>0</v>
      </c>
      <c r="H27" s="1">
        <f>VLOOKUP(A27,'Base ADM'!$A$2:$H$344,8,FALSE)</f>
        <v>235.338098</v>
      </c>
      <c r="I27" s="1">
        <f>VLOOKUP(A27,'Base ADM'!$A$2:$I$344,9,FALSE)</f>
        <v>0</v>
      </c>
      <c r="J27" s="1">
        <f>VLOOKUP(A27,'Base ADM'!$A$2:$J$344,10,FALSE)</f>
        <v>0</v>
      </c>
      <c r="K27" s="1">
        <f>VLOOKUP(A27,'Base ADM'!$A$2:$K$344,11,FALSE)</f>
        <v>0</v>
      </c>
      <c r="L27" s="98">
        <f t="shared" si="0"/>
        <v>9.41</v>
      </c>
      <c r="M27" s="5">
        <f t="shared" si="1"/>
        <v>96058.458900109545</v>
      </c>
      <c r="N27" s="5">
        <f t="shared" si="2"/>
        <v>903910.09825003077</v>
      </c>
      <c r="O27" s="6">
        <f t="shared" si="3"/>
        <v>1.57</v>
      </c>
      <c r="P27" s="5">
        <f t="shared" si="4"/>
        <v>150811.780473172</v>
      </c>
      <c r="Q27" s="5">
        <f t="shared" si="5"/>
        <v>104.39999999999999</v>
      </c>
      <c r="R27" s="5">
        <f t="shared" si="6"/>
        <v>5731.5599999999995</v>
      </c>
      <c r="S27" s="5">
        <f t="shared" si="7"/>
        <v>19253.009999999998</v>
      </c>
      <c r="T27" s="5">
        <f t="shared" si="8"/>
        <v>1079706.4487232028</v>
      </c>
      <c r="U27" s="5">
        <f t="shared" si="9"/>
        <v>229169.88645142</v>
      </c>
      <c r="V27" s="5">
        <f t="shared" si="10"/>
        <v>125748.20590434001</v>
      </c>
      <c r="W27" s="5">
        <f t="shared" si="11"/>
        <v>434921.27877085999</v>
      </c>
      <c r="X27" t="str">
        <f>IFERROR(VLOOKUP(A27,'E1'!$A$2:$G$932,7,FALSE),"No")</f>
        <v>No</v>
      </c>
      <c r="Y27" s="5">
        <f t="shared" si="12"/>
        <v>0</v>
      </c>
      <c r="Z27" s="5">
        <f t="shared" si="13"/>
        <v>1869545.8198498227</v>
      </c>
      <c r="AA27" s="5">
        <f t="shared" si="18"/>
        <v>0</v>
      </c>
      <c r="AB27" s="5">
        <f t="shared" si="14"/>
        <v>1869545.8198498227</v>
      </c>
      <c r="AC27" s="5">
        <f t="shared" si="15"/>
        <v>98345.437773219994</v>
      </c>
      <c r="AD27">
        <f t="shared" si="16"/>
        <v>5.2603919480892908E-2</v>
      </c>
      <c r="AE27" s="5">
        <f>VLOOKUP(A27,Summary_SFPR!$A$5:$AG$348,33,FALSE)</f>
        <v>1805293.7024208768</v>
      </c>
      <c r="AF27" s="5">
        <f t="shared" si="17"/>
        <v>94965.524561510843</v>
      </c>
      <c r="AG27" t="s">
        <v>810</v>
      </c>
      <c r="AH27" t="s">
        <v>1088</v>
      </c>
    </row>
    <row r="28" spans="1:34" x14ac:dyDescent="0.25">
      <c r="A28" t="s">
        <v>128</v>
      </c>
      <c r="B28" t="s">
        <v>129</v>
      </c>
      <c r="C28" t="s">
        <v>68</v>
      </c>
      <c r="D28" s="12" t="s">
        <v>1088</v>
      </c>
      <c r="E28" s="1">
        <f>VLOOKUP(A28,'Base ADM'!$A$2:$E$344,5,FALSE)</f>
        <v>517.760626</v>
      </c>
      <c r="F28" s="1">
        <f>VLOOKUP(A28,'Base ADM'!$A$2:$F$344,6,FALSE)</f>
        <v>39.505837</v>
      </c>
      <c r="G28" s="1">
        <f>VLOOKUP(A28,'Base ADM'!$A$2:$G$344,7,FALSE)</f>
        <v>122.050586</v>
      </c>
      <c r="H28" s="1">
        <f>VLOOKUP(A28,'Base ADM'!$A$2:$H$344,8,FALSE)</f>
        <v>194.61887300000001</v>
      </c>
      <c r="I28" s="1">
        <f>VLOOKUP(A28,'Base ADM'!$A$2:$I$344,9,FALSE)</f>
        <v>138.360714</v>
      </c>
      <c r="J28" s="1">
        <f>VLOOKUP(A28,'Base ADM'!$A$2:$J$344,10,FALSE)</f>
        <v>23.224616000000001</v>
      </c>
      <c r="K28" s="1">
        <f>VLOOKUP(A28,'Base ADM'!$A$2:$K$344,11,FALSE)</f>
        <v>0</v>
      </c>
      <c r="L28" s="98">
        <f t="shared" si="0"/>
        <v>21.48</v>
      </c>
      <c r="M28" s="5">
        <f t="shared" si="1"/>
        <v>96058.458900109545</v>
      </c>
      <c r="N28" s="5">
        <f t="shared" si="2"/>
        <v>2063335.6971743531</v>
      </c>
      <c r="O28" s="6">
        <f t="shared" si="3"/>
        <v>3.45</v>
      </c>
      <c r="P28" s="5">
        <f t="shared" si="4"/>
        <v>331401.68320537795</v>
      </c>
      <c r="Q28" s="5">
        <f t="shared" si="5"/>
        <v>104.39999999999999</v>
      </c>
      <c r="R28" s="5">
        <f t="shared" si="6"/>
        <v>13013.459999999997</v>
      </c>
      <c r="S28" s="5">
        <f t="shared" si="7"/>
        <v>43713.8</v>
      </c>
      <c r="T28" s="5">
        <f t="shared" si="8"/>
        <v>2451464.6403797306</v>
      </c>
      <c r="U28" s="5">
        <f t="shared" si="9"/>
        <v>504190.11999253999</v>
      </c>
      <c r="V28" s="5">
        <f t="shared" si="10"/>
        <v>276655.03529058001</v>
      </c>
      <c r="W28" s="5">
        <f t="shared" si="11"/>
        <v>956857.88009182003</v>
      </c>
      <c r="X28" t="str">
        <f>IFERROR(VLOOKUP(A28,'E1'!$A$2:$G$932,7,FALSE),"No")</f>
        <v>No</v>
      </c>
      <c r="Y28" s="5">
        <f t="shared" si="12"/>
        <v>0</v>
      </c>
      <c r="Z28" s="5">
        <f t="shared" si="13"/>
        <v>4189167.675754671</v>
      </c>
      <c r="AA28" s="5">
        <f t="shared" si="18"/>
        <v>0</v>
      </c>
      <c r="AB28" s="5">
        <f t="shared" si="14"/>
        <v>4189167.675754671</v>
      </c>
      <c r="AC28" s="5">
        <f t="shared" si="15"/>
        <v>216366.98799913999</v>
      </c>
      <c r="AD28">
        <f t="shared" si="16"/>
        <v>5.1649159151921954E-2</v>
      </c>
      <c r="AE28" s="5">
        <f>VLOOKUP(A28,Summary_SFPR!$A$5:$AG$348,33,FALSE)</f>
        <v>3901758.9375846391</v>
      </c>
      <c r="AF28" s="5">
        <f t="shared" si="17"/>
        <v>201522.56833974295</v>
      </c>
      <c r="AG28" t="s">
        <v>809</v>
      </c>
      <c r="AH28" t="s">
        <v>1088</v>
      </c>
    </row>
    <row r="29" spans="1:34" x14ac:dyDescent="0.25">
      <c r="A29" t="s">
        <v>130</v>
      </c>
      <c r="B29" t="s">
        <v>131</v>
      </c>
      <c r="C29" t="s">
        <v>132</v>
      </c>
      <c r="D29" s="12" t="s">
        <v>1842</v>
      </c>
      <c r="E29" s="1">
        <f>VLOOKUP(A29,'Base ADM'!$A$2:$E$344,5,FALSE)</f>
        <v>175.72309799999999</v>
      </c>
      <c r="F29" s="1">
        <f>VLOOKUP(A29,'Base ADM'!$A$2:$F$344,6,FALSE)</f>
        <v>0</v>
      </c>
      <c r="G29" s="1">
        <f>VLOOKUP(A29,'Base ADM'!$A$2:$G$344,7,FALSE)</f>
        <v>0</v>
      </c>
      <c r="H29" s="1">
        <f>VLOOKUP(A29,'Base ADM'!$A$2:$H$344,8,FALSE)</f>
        <v>0</v>
      </c>
      <c r="I29" s="1">
        <f>VLOOKUP(A29,'Base ADM'!$A$2:$I$344,9,FALSE)</f>
        <v>175.72309799999999</v>
      </c>
      <c r="J29" s="1">
        <f>VLOOKUP(A29,'Base ADM'!$A$2:$J$344,10,FALSE)</f>
        <v>0</v>
      </c>
      <c r="K29" s="1">
        <f>VLOOKUP(A29,'Base ADM'!$A$2:$K$344,11,FALSE)</f>
        <v>11.457948</v>
      </c>
      <c r="L29" s="98">
        <f t="shared" si="0"/>
        <v>6.51</v>
      </c>
      <c r="M29" s="5">
        <f t="shared" si="1"/>
        <v>96058.458900109545</v>
      </c>
      <c r="N29" s="5">
        <f t="shared" si="2"/>
        <v>625340.56743971317</v>
      </c>
      <c r="O29" s="6">
        <f t="shared" si="3"/>
        <v>1.17</v>
      </c>
      <c r="P29" s="5">
        <f t="shared" si="4"/>
        <v>112388.39691312816</v>
      </c>
      <c r="Q29" s="5">
        <f t="shared" si="5"/>
        <v>104.39999999999999</v>
      </c>
      <c r="R29" s="5">
        <f t="shared" si="6"/>
        <v>4008.9599999999996</v>
      </c>
      <c r="S29" s="5">
        <f t="shared" si="7"/>
        <v>13466.59</v>
      </c>
      <c r="T29" s="5">
        <f t="shared" si="8"/>
        <v>755204.5143528413</v>
      </c>
      <c r="U29" s="5">
        <f t="shared" si="9"/>
        <v>171117.39560141999</v>
      </c>
      <c r="V29" s="5">
        <f t="shared" si="10"/>
        <v>93894.122954339997</v>
      </c>
      <c r="W29" s="5">
        <f t="shared" si="11"/>
        <v>324748.58572085999</v>
      </c>
      <c r="X29" t="str">
        <f>IFERROR(VLOOKUP(A29,'E1'!$A$2:$G$932,7,FALSE),"No")</f>
        <v>No</v>
      </c>
      <c r="Y29" s="5">
        <f t="shared" si="12"/>
        <v>0</v>
      </c>
      <c r="Z29" s="5">
        <f t="shared" si="13"/>
        <v>1344964.6186294612</v>
      </c>
      <c r="AA29" s="5">
        <f t="shared" si="18"/>
        <v>17539.566326216485</v>
      </c>
      <c r="AB29" s="5">
        <f t="shared" si="14"/>
        <v>1362504.1849556777</v>
      </c>
      <c r="AC29" s="5">
        <f t="shared" si="15"/>
        <v>73432.925423219989</v>
      </c>
      <c r="AD29">
        <f t="shared" si="16"/>
        <v>5.3895559539590528E-2</v>
      </c>
      <c r="AE29" s="5">
        <f>VLOOKUP(A29,Summary_SFPR!$A$5:$AG$348,33,FALSE)</f>
        <v>1165725.8764359504</v>
      </c>
      <c r="AF29" s="5">
        <f t="shared" si="17"/>
        <v>62827.448380295114</v>
      </c>
      <c r="AG29" t="s">
        <v>809</v>
      </c>
      <c r="AH29" t="s">
        <v>1842</v>
      </c>
    </row>
    <row r="30" spans="1:34" x14ac:dyDescent="0.25">
      <c r="A30" t="s">
        <v>133</v>
      </c>
      <c r="B30" t="s">
        <v>1858</v>
      </c>
      <c r="C30" t="s">
        <v>135</v>
      </c>
      <c r="D30" s="12" t="s">
        <v>1842</v>
      </c>
      <c r="E30" s="1">
        <f>VLOOKUP(A30,'Base ADM'!$A$2:$E$344,5,FALSE)</f>
        <v>536.72744299999999</v>
      </c>
      <c r="F30" s="1">
        <f>VLOOKUP(A30,'Base ADM'!$A$2:$F$344,6,FALSE)</f>
        <v>14.171523000000001</v>
      </c>
      <c r="G30" s="1">
        <f>VLOOKUP(A30,'Base ADM'!$A$2:$G$344,7,FALSE)</f>
        <v>58.387281000000002</v>
      </c>
      <c r="H30" s="1">
        <f>VLOOKUP(A30,'Base ADM'!$A$2:$H$344,8,FALSE)</f>
        <v>202.63342399999999</v>
      </c>
      <c r="I30" s="1">
        <f>VLOOKUP(A30,'Base ADM'!$A$2:$I$344,9,FALSE)</f>
        <v>261.53521499999999</v>
      </c>
      <c r="J30" s="1">
        <f>VLOOKUP(A30,'Base ADM'!$A$2:$J$344,10,FALSE)</f>
        <v>0</v>
      </c>
      <c r="K30" s="1">
        <f>VLOOKUP(A30,'Base ADM'!$A$2:$K$344,11,FALSE)</f>
        <v>0.94602299999999995</v>
      </c>
      <c r="L30" s="98">
        <f t="shared" si="0"/>
        <v>21.04</v>
      </c>
      <c r="M30" s="5">
        <f t="shared" si="1"/>
        <v>96058.458900109545</v>
      </c>
      <c r="N30" s="5">
        <f t="shared" si="2"/>
        <v>2021069.9752583047</v>
      </c>
      <c r="O30" s="6">
        <f t="shared" si="3"/>
        <v>3.58</v>
      </c>
      <c r="P30" s="5">
        <f t="shared" si="4"/>
        <v>343889.2828623922</v>
      </c>
      <c r="Q30" s="5">
        <f t="shared" si="5"/>
        <v>104.39999999999999</v>
      </c>
      <c r="R30" s="5">
        <f t="shared" si="6"/>
        <v>12851.639999999998</v>
      </c>
      <c r="S30" s="5">
        <f t="shared" si="7"/>
        <v>43170.23</v>
      </c>
      <c r="T30" s="5">
        <f t="shared" si="8"/>
        <v>2420981.1281206971</v>
      </c>
      <c r="U30" s="5">
        <f t="shared" si="9"/>
        <v>522659.81671896996</v>
      </c>
      <c r="V30" s="5">
        <f t="shared" si="10"/>
        <v>286789.57461819</v>
      </c>
      <c r="W30" s="5">
        <f t="shared" si="11"/>
        <v>991909.88558500994</v>
      </c>
      <c r="X30" t="str">
        <f>IFERROR(VLOOKUP(A30,'E1'!$A$2:$G$932,7,FALSE),"No")</f>
        <v>No</v>
      </c>
      <c r="Y30" s="5">
        <f t="shared" si="12"/>
        <v>0</v>
      </c>
      <c r="Z30" s="5">
        <f t="shared" si="13"/>
        <v>4222340.4050428672</v>
      </c>
      <c r="AA30" s="5">
        <f t="shared" si="18"/>
        <v>1488.4393146261643</v>
      </c>
      <c r="AB30" s="5">
        <f t="shared" si="14"/>
        <v>4223828.8443574933</v>
      </c>
      <c r="AC30" s="5">
        <f t="shared" si="15"/>
        <v>224293.03115527</v>
      </c>
      <c r="AD30">
        <f t="shared" si="16"/>
        <v>5.310182761190653E-2</v>
      </c>
      <c r="AE30" s="5">
        <f>VLOOKUP(A30,Summary_SFPR!$A$5:$AG$348,33,FALSE)</f>
        <v>3902808.9281071406</v>
      </c>
      <c r="AF30" s="5">
        <f t="shared" si="17"/>
        <v>207246.28690255509</v>
      </c>
      <c r="AG30" t="s">
        <v>809</v>
      </c>
      <c r="AH30" t="s">
        <v>1842</v>
      </c>
    </row>
    <row r="31" spans="1:34" x14ac:dyDescent="0.25">
      <c r="A31" t="s">
        <v>136</v>
      </c>
      <c r="B31" t="s">
        <v>1859</v>
      </c>
      <c r="C31" t="s">
        <v>93</v>
      </c>
      <c r="D31" s="12" t="s">
        <v>1088</v>
      </c>
      <c r="E31" s="1">
        <f>VLOOKUP(A31,'Base ADM'!$A$2:$E$344,5,FALSE)</f>
        <v>320.29801099999997</v>
      </c>
      <c r="F31" s="1">
        <f>VLOOKUP(A31,'Base ADM'!$A$2:$F$344,6,FALSE)</f>
        <v>43.524999999999999</v>
      </c>
      <c r="G31" s="1">
        <f>VLOOKUP(A31,'Base ADM'!$A$2:$G$344,7,FALSE)</f>
        <v>116.01840900000001</v>
      </c>
      <c r="H31" s="1">
        <f>VLOOKUP(A31,'Base ADM'!$A$2:$H$344,8,FALSE)</f>
        <v>160.75460200000001</v>
      </c>
      <c r="I31" s="1">
        <f>VLOOKUP(A31,'Base ADM'!$A$2:$I$344,9,FALSE)</f>
        <v>0</v>
      </c>
      <c r="J31" s="1">
        <f>VLOOKUP(A31,'Base ADM'!$A$2:$J$344,10,FALSE)</f>
        <v>0</v>
      </c>
      <c r="K31" s="1">
        <f>VLOOKUP(A31,'Base ADM'!$A$2:$K$344,11,FALSE)</f>
        <v>0</v>
      </c>
      <c r="L31" s="98">
        <f t="shared" si="0"/>
        <v>13.65</v>
      </c>
      <c r="M31" s="5">
        <f t="shared" si="1"/>
        <v>96058.458900109545</v>
      </c>
      <c r="N31" s="5">
        <f t="shared" si="2"/>
        <v>1311197.9639864953</v>
      </c>
      <c r="O31" s="6">
        <f t="shared" si="3"/>
        <v>2.14</v>
      </c>
      <c r="P31" s="5">
        <f t="shared" si="4"/>
        <v>205565.10204623445</v>
      </c>
      <c r="Q31" s="5">
        <f t="shared" si="5"/>
        <v>104.39999999999999</v>
      </c>
      <c r="R31" s="5">
        <f t="shared" si="6"/>
        <v>8242.3799999999992</v>
      </c>
      <c r="S31" s="5">
        <f t="shared" si="7"/>
        <v>27687.16</v>
      </c>
      <c r="T31" s="5">
        <f t="shared" si="8"/>
        <v>1552692.6060327296</v>
      </c>
      <c r="U31" s="5">
        <f t="shared" si="9"/>
        <v>311903.00013168994</v>
      </c>
      <c r="V31" s="5">
        <f t="shared" si="10"/>
        <v>171144.83621762999</v>
      </c>
      <c r="W31" s="5">
        <f t="shared" si="11"/>
        <v>591933.14518876991</v>
      </c>
      <c r="X31" t="str">
        <f>IFERROR(VLOOKUP(A31,'E1'!$A$2:$G$932,7,FALSE),"No")</f>
        <v>No</v>
      </c>
      <c r="Y31" s="5">
        <f t="shared" si="12"/>
        <v>0</v>
      </c>
      <c r="Z31" s="5">
        <f t="shared" si="13"/>
        <v>2627673.5875708195</v>
      </c>
      <c r="AA31" s="5">
        <f t="shared" si="18"/>
        <v>0</v>
      </c>
      <c r="AB31" s="5">
        <f t="shared" si="14"/>
        <v>2627673.5875708195</v>
      </c>
      <c r="AC31" s="5">
        <f t="shared" si="15"/>
        <v>133849.33581678997</v>
      </c>
      <c r="AD31">
        <f t="shared" si="16"/>
        <v>5.0938341980492484E-2</v>
      </c>
      <c r="AE31" s="5">
        <f>VLOOKUP(A31,Summary_SFPR!$A$5:$AG$348,33,FALSE)</f>
        <v>2327897.3223384656</v>
      </c>
      <c r="AF31" s="5">
        <f t="shared" si="17"/>
        <v>118579.2299007495</v>
      </c>
      <c r="AG31" t="s">
        <v>809</v>
      </c>
      <c r="AH31" t="s">
        <v>1088</v>
      </c>
    </row>
    <row r="32" spans="1:34" x14ac:dyDescent="0.25">
      <c r="A32" t="s">
        <v>138</v>
      </c>
      <c r="B32" t="s">
        <v>1860</v>
      </c>
      <c r="C32" t="s">
        <v>140</v>
      </c>
      <c r="D32" s="12" t="s">
        <v>1088</v>
      </c>
      <c r="E32" s="1">
        <f>VLOOKUP(A32,'Base ADM'!$A$2:$E$344,5,FALSE)</f>
        <v>153.71679399999999</v>
      </c>
      <c r="F32" s="1">
        <f>VLOOKUP(A32,'Base ADM'!$A$2:$F$344,6,FALSE)</f>
        <v>22.644095</v>
      </c>
      <c r="G32" s="1">
        <f>VLOOKUP(A32,'Base ADM'!$A$2:$G$344,7,FALSE)</f>
        <v>52.915858</v>
      </c>
      <c r="H32" s="1">
        <f>VLOOKUP(A32,'Base ADM'!$A$2:$H$344,8,FALSE)</f>
        <v>78.156841</v>
      </c>
      <c r="I32" s="1">
        <f>VLOOKUP(A32,'Base ADM'!$A$2:$I$344,9,FALSE)</f>
        <v>0</v>
      </c>
      <c r="J32" s="1">
        <f>VLOOKUP(A32,'Base ADM'!$A$2:$J$344,10,FALSE)</f>
        <v>0</v>
      </c>
      <c r="K32" s="1">
        <f>VLOOKUP(A32,'Base ADM'!$A$2:$K$344,11,FALSE)</f>
        <v>0</v>
      </c>
      <c r="L32" s="98">
        <f t="shared" si="0"/>
        <v>6.56</v>
      </c>
      <c r="M32" s="5">
        <f t="shared" si="1"/>
        <v>96058.458900109545</v>
      </c>
      <c r="N32" s="5">
        <f t="shared" si="2"/>
        <v>630143.49038471852</v>
      </c>
      <c r="O32" s="6">
        <f t="shared" si="3"/>
        <v>1.02</v>
      </c>
      <c r="P32" s="5">
        <f t="shared" si="4"/>
        <v>97979.628078111738</v>
      </c>
      <c r="Q32" s="5">
        <f t="shared" si="5"/>
        <v>104.39999999999999</v>
      </c>
      <c r="R32" s="5">
        <f t="shared" si="6"/>
        <v>3956.7599999999998</v>
      </c>
      <c r="S32" s="5">
        <f t="shared" si="7"/>
        <v>13291.24</v>
      </c>
      <c r="T32" s="5">
        <f t="shared" si="8"/>
        <v>745371.11846283032</v>
      </c>
      <c r="U32" s="5">
        <f t="shared" si="9"/>
        <v>149687.87682926</v>
      </c>
      <c r="V32" s="5">
        <f t="shared" si="10"/>
        <v>82135.494538020008</v>
      </c>
      <c r="W32" s="5">
        <f t="shared" si="11"/>
        <v>284079.39548757998</v>
      </c>
      <c r="X32" t="str">
        <f>IFERROR(VLOOKUP(A32,'E1'!$A$2:$G$932,7,FALSE),"No")</f>
        <v>No</v>
      </c>
      <c r="Y32" s="5">
        <f t="shared" si="12"/>
        <v>0</v>
      </c>
      <c r="Z32" s="5">
        <f t="shared" si="13"/>
        <v>1261273.8853176902</v>
      </c>
      <c r="AA32" s="5">
        <f t="shared" si="18"/>
        <v>0</v>
      </c>
      <c r="AB32" s="5">
        <f t="shared" si="14"/>
        <v>1261273.8853176902</v>
      </c>
      <c r="AC32" s="5">
        <f t="shared" si="15"/>
        <v>64236.711044659998</v>
      </c>
      <c r="AD32">
        <f t="shared" si="16"/>
        <v>5.0930025423050779E-2</v>
      </c>
      <c r="AE32" s="5">
        <f>VLOOKUP(A32,Summary_SFPR!$A$5:$AG$348,33,FALSE)</f>
        <v>1142119.8034783041</v>
      </c>
      <c r="AF32" s="5">
        <f t="shared" si="17"/>
        <v>58168.190627319782</v>
      </c>
      <c r="AG32" t="s">
        <v>809</v>
      </c>
      <c r="AH32" t="s">
        <v>1088</v>
      </c>
    </row>
    <row r="33" spans="1:34" x14ac:dyDescent="0.25">
      <c r="A33" t="s">
        <v>141</v>
      </c>
      <c r="B33" t="s">
        <v>1861</v>
      </c>
      <c r="C33" t="s">
        <v>93</v>
      </c>
      <c r="D33" s="12" t="s">
        <v>1088</v>
      </c>
      <c r="E33" s="1">
        <f>VLOOKUP(A33,'Base ADM'!$A$2:$E$344,5,FALSE)</f>
        <v>171.05053900000001</v>
      </c>
      <c r="F33" s="1">
        <f>VLOOKUP(A33,'Base ADM'!$A$2:$F$344,6,FALSE)</f>
        <v>20.749846999999999</v>
      </c>
      <c r="G33" s="1">
        <f>VLOOKUP(A33,'Base ADM'!$A$2:$G$344,7,FALSE)</f>
        <v>67.306751000000006</v>
      </c>
      <c r="H33" s="1">
        <f>VLOOKUP(A33,'Base ADM'!$A$2:$H$344,8,FALSE)</f>
        <v>82.993941000000007</v>
      </c>
      <c r="I33" s="1">
        <f>VLOOKUP(A33,'Base ADM'!$A$2:$I$344,9,FALSE)</f>
        <v>0</v>
      </c>
      <c r="J33" s="1">
        <f>VLOOKUP(A33,'Base ADM'!$A$2:$J$344,10,FALSE)</f>
        <v>0</v>
      </c>
      <c r="K33" s="1">
        <f>VLOOKUP(A33,'Base ADM'!$A$2:$K$344,11,FALSE)</f>
        <v>0</v>
      </c>
      <c r="L33" s="98">
        <f t="shared" si="0"/>
        <v>7.28</v>
      </c>
      <c r="M33" s="5">
        <f t="shared" si="1"/>
        <v>96058.458900109545</v>
      </c>
      <c r="N33" s="5">
        <f t="shared" si="2"/>
        <v>699305.5807927975</v>
      </c>
      <c r="O33" s="6">
        <f t="shared" si="3"/>
        <v>1.1399999999999999</v>
      </c>
      <c r="P33" s="5">
        <f t="shared" si="4"/>
        <v>109506.64314612487</v>
      </c>
      <c r="Q33" s="5">
        <f t="shared" si="5"/>
        <v>104.39999999999999</v>
      </c>
      <c r="R33" s="5">
        <f t="shared" si="6"/>
        <v>4395.24</v>
      </c>
      <c r="S33" s="5">
        <f t="shared" si="7"/>
        <v>14764.15</v>
      </c>
      <c r="T33" s="5">
        <f t="shared" si="8"/>
        <v>827971.61393892241</v>
      </c>
      <c r="U33" s="5">
        <f t="shared" si="9"/>
        <v>166567.30437281</v>
      </c>
      <c r="V33" s="5">
        <f t="shared" si="10"/>
        <v>91397.434503870012</v>
      </c>
      <c r="W33" s="5">
        <f t="shared" si="11"/>
        <v>316113.36960973003</v>
      </c>
      <c r="X33" t="str">
        <f>IFERROR(VLOOKUP(A33,'E1'!$A$2:$G$932,7,FALSE),"No")</f>
        <v>No</v>
      </c>
      <c r="Y33" s="5">
        <f t="shared" si="12"/>
        <v>0</v>
      </c>
      <c r="Z33" s="5">
        <f t="shared" si="13"/>
        <v>1402049.7224253325</v>
      </c>
      <c r="AA33" s="5">
        <f t="shared" si="18"/>
        <v>0</v>
      </c>
      <c r="AB33" s="5">
        <f t="shared" si="14"/>
        <v>1402049.7224253325</v>
      </c>
      <c r="AC33" s="5">
        <f t="shared" si="15"/>
        <v>71480.30974271</v>
      </c>
      <c r="AD33">
        <f t="shared" si="16"/>
        <v>5.0982720940210273E-2</v>
      </c>
      <c r="AE33" s="5">
        <f>VLOOKUP(A33,Summary_SFPR!$A$5:$AG$348,33,FALSE)</f>
        <v>1359000.2669929692</v>
      </c>
      <c r="AF33" s="5">
        <f t="shared" si="17"/>
        <v>69285.531369773802</v>
      </c>
      <c r="AG33" t="s">
        <v>809</v>
      </c>
      <c r="AH33" t="s">
        <v>1088</v>
      </c>
    </row>
    <row r="34" spans="1:34" x14ac:dyDescent="0.25">
      <c r="A34" t="s">
        <v>143</v>
      </c>
      <c r="B34" t="s">
        <v>1862</v>
      </c>
      <c r="C34" t="s">
        <v>101</v>
      </c>
      <c r="D34" s="12" t="s">
        <v>1088</v>
      </c>
      <c r="E34" s="1">
        <f>VLOOKUP(A34,'Base ADM'!$A$2:$E$344,5,FALSE)</f>
        <v>118.69893900000001</v>
      </c>
      <c r="F34" s="1">
        <f>VLOOKUP(A34,'Base ADM'!$A$2:$F$344,6,FALSE)</f>
        <v>0</v>
      </c>
      <c r="G34" s="1">
        <f>VLOOKUP(A34,'Base ADM'!$A$2:$G$344,7,FALSE)</f>
        <v>0</v>
      </c>
      <c r="H34" s="1">
        <f>VLOOKUP(A34,'Base ADM'!$A$2:$H$344,8,FALSE)</f>
        <v>0</v>
      </c>
      <c r="I34" s="1">
        <f>VLOOKUP(A34,'Base ADM'!$A$2:$I$344,9,FALSE)</f>
        <v>108.82556200000001</v>
      </c>
      <c r="J34" s="1">
        <f>VLOOKUP(A34,'Base ADM'!$A$2:$J$344,10,FALSE)</f>
        <v>9.8733769999999996</v>
      </c>
      <c r="K34" s="1">
        <f>VLOOKUP(A34,'Base ADM'!$A$2:$K$344,11,FALSE)</f>
        <v>0</v>
      </c>
      <c r="L34" s="98">
        <f t="shared" si="0"/>
        <v>4.58</v>
      </c>
      <c r="M34" s="5">
        <f t="shared" si="1"/>
        <v>96058.458900109545</v>
      </c>
      <c r="N34" s="5">
        <f t="shared" si="2"/>
        <v>439947.74176250171</v>
      </c>
      <c r="O34" s="6">
        <f t="shared" si="3"/>
        <v>0.79</v>
      </c>
      <c r="P34" s="5">
        <f t="shared" si="4"/>
        <v>75886.182531086539</v>
      </c>
      <c r="Q34" s="5">
        <f t="shared" si="5"/>
        <v>104.39999999999999</v>
      </c>
      <c r="R34" s="5">
        <f t="shared" si="6"/>
        <v>2803.1399999999994</v>
      </c>
      <c r="S34" s="5">
        <f t="shared" si="7"/>
        <v>9416.09</v>
      </c>
      <c r="T34" s="5">
        <f t="shared" si="8"/>
        <v>528053.15429358825</v>
      </c>
      <c r="U34" s="5">
        <f t="shared" si="9"/>
        <v>115587.83980881001</v>
      </c>
      <c r="V34" s="5">
        <f t="shared" si="10"/>
        <v>63424.404075870007</v>
      </c>
      <c r="W34" s="5">
        <f t="shared" si="11"/>
        <v>219363.94819773</v>
      </c>
      <c r="X34" t="str">
        <f>IFERROR(VLOOKUP(A34,'E1'!$A$2:$G$932,7,FALSE),"No")</f>
        <v>No</v>
      </c>
      <c r="Y34" s="5">
        <f t="shared" si="12"/>
        <v>0</v>
      </c>
      <c r="Z34" s="5">
        <f t="shared" si="13"/>
        <v>926429.34637599834</v>
      </c>
      <c r="AA34" s="5">
        <f t="shared" si="18"/>
        <v>0</v>
      </c>
      <c r="AB34" s="5">
        <f t="shared" si="14"/>
        <v>926429.34637599834</v>
      </c>
      <c r="AC34" s="5">
        <f t="shared" si="15"/>
        <v>49603.099618710003</v>
      </c>
      <c r="AD34">
        <f t="shared" si="16"/>
        <v>5.3542236990599616E-2</v>
      </c>
      <c r="AE34" s="5">
        <f>VLOOKUP(A34,Summary_SFPR!$A$5:$AG$348,33,FALSE)</f>
        <v>926429.34637599834</v>
      </c>
      <c r="AF34" s="5">
        <f t="shared" si="17"/>
        <v>49603.099618710003</v>
      </c>
      <c r="AG34" t="s">
        <v>809</v>
      </c>
      <c r="AH34" t="s">
        <v>1088</v>
      </c>
    </row>
    <row r="35" spans="1:34" x14ac:dyDescent="0.25">
      <c r="A35" t="s">
        <v>145</v>
      </c>
      <c r="B35" t="s">
        <v>1863</v>
      </c>
      <c r="C35" t="s">
        <v>80</v>
      </c>
      <c r="D35" s="12" t="s">
        <v>1088</v>
      </c>
      <c r="E35" s="1">
        <f>VLOOKUP(A35,'Base ADM'!$A$2:$E$344,5,FALSE)</f>
        <v>297.78372999999999</v>
      </c>
      <c r="F35" s="1">
        <f>VLOOKUP(A35,'Base ADM'!$A$2:$F$344,6,FALSE)</f>
        <v>0</v>
      </c>
      <c r="G35" s="1">
        <f>VLOOKUP(A35,'Base ADM'!$A$2:$G$344,7,FALSE)</f>
        <v>0</v>
      </c>
      <c r="H35" s="1">
        <f>VLOOKUP(A35,'Base ADM'!$A$2:$H$344,8,FALSE)</f>
        <v>0</v>
      </c>
      <c r="I35" s="1">
        <f>VLOOKUP(A35,'Base ADM'!$A$2:$I$344,9,FALSE)</f>
        <v>9.9859480000000005</v>
      </c>
      <c r="J35" s="1">
        <f>VLOOKUP(A35,'Base ADM'!$A$2:$J$344,10,FALSE)</f>
        <v>287.79778199999998</v>
      </c>
      <c r="K35" s="1">
        <f>VLOOKUP(A35,'Base ADM'!$A$2:$K$344,11,FALSE)</f>
        <v>2.8730000000000001E-3</v>
      </c>
      <c r="L35" s="98">
        <f t="shared" si="0"/>
        <v>16.36</v>
      </c>
      <c r="M35" s="5">
        <f t="shared" si="1"/>
        <v>96058.458900109545</v>
      </c>
      <c r="N35" s="5">
        <f t="shared" si="2"/>
        <v>1571516.3876057921</v>
      </c>
      <c r="O35" s="6">
        <f t="shared" si="3"/>
        <v>1.99</v>
      </c>
      <c r="P35" s="5">
        <f t="shared" si="4"/>
        <v>191156.33321121801</v>
      </c>
      <c r="Q35" s="5">
        <f t="shared" si="5"/>
        <v>104.39999999999999</v>
      </c>
      <c r="R35" s="5">
        <f t="shared" si="6"/>
        <v>9578.6999999999971</v>
      </c>
      <c r="S35" s="5">
        <f t="shared" si="7"/>
        <v>32176.02</v>
      </c>
      <c r="T35" s="5">
        <f t="shared" si="8"/>
        <v>1804427.4408170101</v>
      </c>
      <c r="U35" s="5">
        <f t="shared" si="9"/>
        <v>289978.81843669998</v>
      </c>
      <c r="V35" s="5">
        <f t="shared" si="10"/>
        <v>159114.7804509</v>
      </c>
      <c r="W35" s="5">
        <f t="shared" si="11"/>
        <v>550325.17790110002</v>
      </c>
      <c r="X35" t="str">
        <f>IFERROR(VLOOKUP(A35,'E1'!$A$2:$G$932,7,FALSE),"No")</f>
        <v>No</v>
      </c>
      <c r="Y35" s="5">
        <f t="shared" si="12"/>
        <v>0</v>
      </c>
      <c r="Z35" s="5">
        <f t="shared" si="13"/>
        <v>2803846.21760571</v>
      </c>
      <c r="AA35" s="5">
        <f t="shared" si="18"/>
        <v>5.4102688438896278</v>
      </c>
      <c r="AB35" s="5">
        <f t="shared" si="14"/>
        <v>2803851.6278745541</v>
      </c>
      <c r="AC35" s="5">
        <f t="shared" si="15"/>
        <v>124440.8429297</v>
      </c>
      <c r="AD35">
        <f t="shared" si="16"/>
        <v>4.4382106989032E-2</v>
      </c>
      <c r="AE35" s="5">
        <f>VLOOKUP(A35,Summary_SFPR!$A$5:$AG$348,33,FALSE)</f>
        <v>2495304.219742965</v>
      </c>
      <c r="AF35" s="5">
        <f t="shared" si="17"/>
        <v>110746.85885081529</v>
      </c>
      <c r="AG35" t="s">
        <v>809</v>
      </c>
      <c r="AH35" t="s">
        <v>1088</v>
      </c>
    </row>
    <row r="36" spans="1:34" x14ac:dyDescent="0.25">
      <c r="A36" t="s">
        <v>147</v>
      </c>
      <c r="B36" t="s">
        <v>1864</v>
      </c>
      <c r="C36" t="s">
        <v>80</v>
      </c>
      <c r="D36" s="12" t="s">
        <v>1088</v>
      </c>
      <c r="E36" s="1">
        <f>VLOOKUP(A36,'Base ADM'!$A$2:$E$344,5,FALSE)</f>
        <v>103.9375</v>
      </c>
      <c r="F36" s="1">
        <f>VLOOKUP(A36,'Base ADM'!$A$2:$F$344,6,FALSE)</f>
        <v>0</v>
      </c>
      <c r="G36" s="1">
        <f>VLOOKUP(A36,'Base ADM'!$A$2:$G$344,7,FALSE)</f>
        <v>0</v>
      </c>
      <c r="H36" s="1">
        <f>VLOOKUP(A36,'Base ADM'!$A$2:$H$344,8,FALSE)</f>
        <v>103.9375</v>
      </c>
      <c r="I36" s="1">
        <f>VLOOKUP(A36,'Base ADM'!$A$2:$I$344,9,FALSE)</f>
        <v>0</v>
      </c>
      <c r="J36" s="1">
        <f>VLOOKUP(A36,'Base ADM'!$A$2:$J$344,10,FALSE)</f>
        <v>0</v>
      </c>
      <c r="K36" s="1">
        <f>VLOOKUP(A36,'Base ADM'!$A$2:$K$344,11,FALSE)</f>
        <v>0</v>
      </c>
      <c r="L36" s="98">
        <f t="shared" si="0"/>
        <v>4.16</v>
      </c>
      <c r="M36" s="5">
        <f t="shared" si="1"/>
        <v>96058.458900109545</v>
      </c>
      <c r="N36" s="5">
        <f t="shared" si="2"/>
        <v>399603.18902445573</v>
      </c>
      <c r="O36" s="6">
        <f t="shared" si="3"/>
        <v>0.69</v>
      </c>
      <c r="P36" s="5">
        <f t="shared" si="4"/>
        <v>66280.336641075584</v>
      </c>
      <c r="Q36" s="5">
        <f t="shared" si="5"/>
        <v>104.39999999999999</v>
      </c>
      <c r="R36" s="5">
        <f t="shared" si="6"/>
        <v>2531.6999999999998</v>
      </c>
      <c r="S36" s="5">
        <f t="shared" si="7"/>
        <v>8504.2900000000009</v>
      </c>
      <c r="T36" s="5">
        <f t="shared" si="8"/>
        <v>476919.51566553127</v>
      </c>
      <c r="U36" s="5">
        <f t="shared" si="9"/>
        <v>101213.298125</v>
      </c>
      <c r="V36" s="5">
        <f t="shared" si="10"/>
        <v>55536.924375000002</v>
      </c>
      <c r="W36" s="5">
        <f t="shared" si="11"/>
        <v>192083.77562499998</v>
      </c>
      <c r="X36" t="str">
        <f>IFERROR(VLOOKUP(A36,'E1'!$A$2:$G$932,7,FALSE),"No")</f>
        <v>No</v>
      </c>
      <c r="Y36" s="5">
        <f t="shared" si="12"/>
        <v>0</v>
      </c>
      <c r="Z36" s="5">
        <f t="shared" si="13"/>
        <v>825753.51379053132</v>
      </c>
      <c r="AA36" s="5">
        <f t="shared" si="18"/>
        <v>0</v>
      </c>
      <c r="AB36" s="5">
        <f t="shared" si="14"/>
        <v>825753.51379053132</v>
      </c>
      <c r="AC36" s="5">
        <f t="shared" si="15"/>
        <v>43434.441874999997</v>
      </c>
      <c r="AD36">
        <f t="shared" si="16"/>
        <v>5.2599766334167852E-2</v>
      </c>
      <c r="AE36" s="5">
        <f>VLOOKUP(A36,Summary_SFPR!$A$5:$AG$348,33,FALSE)</f>
        <v>825753.51379053132</v>
      </c>
      <c r="AF36" s="5">
        <f t="shared" si="17"/>
        <v>43434.441874999997</v>
      </c>
      <c r="AG36" t="s">
        <v>809</v>
      </c>
      <c r="AH36" t="s">
        <v>1088</v>
      </c>
    </row>
    <row r="37" spans="1:34" x14ac:dyDescent="0.25">
      <c r="A37" t="s">
        <v>149</v>
      </c>
      <c r="B37" t="s">
        <v>150</v>
      </c>
      <c r="C37" t="s">
        <v>80</v>
      </c>
      <c r="D37" s="12" t="s">
        <v>1088</v>
      </c>
      <c r="E37" s="1">
        <f>VLOOKUP(A37,'Base ADM'!$A$2:$E$344,5,FALSE)</f>
        <v>719.06165399999998</v>
      </c>
      <c r="F37" s="1">
        <f>VLOOKUP(A37,'Base ADM'!$A$2:$F$344,6,FALSE)</f>
        <v>87.559472</v>
      </c>
      <c r="G37" s="1">
        <f>VLOOKUP(A37,'Base ADM'!$A$2:$G$344,7,FALSE)</f>
        <v>252.132588</v>
      </c>
      <c r="H37" s="1">
        <f>VLOOKUP(A37,'Base ADM'!$A$2:$H$344,8,FALSE)</f>
        <v>379.36959400000001</v>
      </c>
      <c r="I37" s="1">
        <f>VLOOKUP(A37,'Base ADM'!$A$2:$I$344,9,FALSE)</f>
        <v>0</v>
      </c>
      <c r="J37" s="1">
        <f>VLOOKUP(A37,'Base ADM'!$A$2:$J$344,10,FALSE)</f>
        <v>0</v>
      </c>
      <c r="K37" s="1">
        <f>VLOOKUP(A37,'Base ADM'!$A$2:$K$344,11,FALSE)</f>
        <v>0</v>
      </c>
      <c r="L37" s="98">
        <f t="shared" si="0"/>
        <v>30.52</v>
      </c>
      <c r="M37" s="5">
        <f t="shared" si="1"/>
        <v>96058.458900109545</v>
      </c>
      <c r="N37" s="5">
        <f t="shared" si="2"/>
        <v>2931704.1656313431</v>
      </c>
      <c r="O37" s="6">
        <f t="shared" si="3"/>
        <v>4.79</v>
      </c>
      <c r="P37" s="5">
        <f t="shared" si="4"/>
        <v>460120.01813152473</v>
      </c>
      <c r="Q37" s="5">
        <f t="shared" si="5"/>
        <v>104.39999999999999</v>
      </c>
      <c r="R37" s="5">
        <f t="shared" si="6"/>
        <v>18431.82</v>
      </c>
      <c r="S37" s="5">
        <f t="shared" si="7"/>
        <v>61914.73</v>
      </c>
      <c r="T37" s="5">
        <f t="shared" si="8"/>
        <v>3472170.7337628677</v>
      </c>
      <c r="U37" s="5">
        <f t="shared" si="9"/>
        <v>700215.04804865993</v>
      </c>
      <c r="V37" s="5">
        <f t="shared" si="10"/>
        <v>384216.21358182002</v>
      </c>
      <c r="W37" s="5">
        <f t="shared" si="11"/>
        <v>1328876.2709077799</v>
      </c>
      <c r="X37" t="str">
        <f>IFERROR(VLOOKUP(A37,'E1'!$A$2:$G$932,7,FALSE),"No")</f>
        <v>No</v>
      </c>
      <c r="Y37" s="5">
        <f t="shared" si="12"/>
        <v>0</v>
      </c>
      <c r="Z37" s="5">
        <f t="shared" si="13"/>
        <v>5885478.2663011281</v>
      </c>
      <c r="AA37" s="5">
        <f t="shared" si="18"/>
        <v>0</v>
      </c>
      <c r="AB37" s="5">
        <f t="shared" si="14"/>
        <v>5885478.2663011281</v>
      </c>
      <c r="AC37" s="5">
        <f t="shared" si="15"/>
        <v>300488.67459005996</v>
      </c>
      <c r="AD37">
        <f t="shared" si="16"/>
        <v>5.1055948385807119E-2</v>
      </c>
      <c r="AE37" s="5">
        <f>VLOOKUP(A37,Summary_SFPR!$A$5:$AG$348,33,FALSE)</f>
        <v>5405506.456181962</v>
      </c>
      <c r="AF37" s="5">
        <f t="shared" si="17"/>
        <v>275983.25862597342</v>
      </c>
      <c r="AG37" t="s">
        <v>809</v>
      </c>
      <c r="AH37" t="s">
        <v>1088</v>
      </c>
    </row>
    <row r="38" spans="1:34" x14ac:dyDescent="0.25">
      <c r="A38" t="s">
        <v>151</v>
      </c>
      <c r="B38" t="s">
        <v>152</v>
      </c>
      <c r="C38" t="s">
        <v>68</v>
      </c>
      <c r="D38" s="12" t="s">
        <v>1088</v>
      </c>
      <c r="E38" s="1">
        <f>VLOOKUP(A38,'Base ADM'!$A$2:$E$344,5,FALSE)</f>
        <v>428.37783100000001</v>
      </c>
      <c r="F38" s="1">
        <f>VLOOKUP(A38,'Base ADM'!$A$2:$F$344,6,FALSE)</f>
        <v>60.371043999999998</v>
      </c>
      <c r="G38" s="1">
        <f>VLOOKUP(A38,'Base ADM'!$A$2:$G$344,7,FALSE)</f>
        <v>136.58544000000001</v>
      </c>
      <c r="H38" s="1">
        <f>VLOOKUP(A38,'Base ADM'!$A$2:$H$344,8,FALSE)</f>
        <v>231.421347</v>
      </c>
      <c r="I38" s="1">
        <f>VLOOKUP(A38,'Base ADM'!$A$2:$I$344,9,FALSE)</f>
        <v>0</v>
      </c>
      <c r="J38" s="1">
        <f>VLOOKUP(A38,'Base ADM'!$A$2:$J$344,10,FALSE)</f>
        <v>0</v>
      </c>
      <c r="K38" s="1">
        <f>VLOOKUP(A38,'Base ADM'!$A$2:$K$344,11,FALSE)</f>
        <v>0</v>
      </c>
      <c r="L38" s="98">
        <f t="shared" si="0"/>
        <v>18.21</v>
      </c>
      <c r="M38" s="5">
        <f t="shared" si="1"/>
        <v>96058.458900109545</v>
      </c>
      <c r="N38" s="5">
        <f t="shared" si="2"/>
        <v>1749224.5365709949</v>
      </c>
      <c r="O38" s="6">
        <f t="shared" si="3"/>
        <v>2.86</v>
      </c>
      <c r="P38" s="5">
        <f t="shared" si="4"/>
        <v>274727.19245431328</v>
      </c>
      <c r="Q38" s="5">
        <f t="shared" si="5"/>
        <v>104.39999999999999</v>
      </c>
      <c r="R38" s="5">
        <f t="shared" si="6"/>
        <v>10998.539999999997</v>
      </c>
      <c r="S38" s="5">
        <f t="shared" si="7"/>
        <v>36945.440000000002</v>
      </c>
      <c r="T38" s="5">
        <f t="shared" si="8"/>
        <v>2071895.709025308</v>
      </c>
      <c r="U38" s="5">
        <f t="shared" si="9"/>
        <v>417150.04804949003</v>
      </c>
      <c r="V38" s="5">
        <f t="shared" si="10"/>
        <v>228895.12643823001</v>
      </c>
      <c r="W38" s="5">
        <f t="shared" si="11"/>
        <v>791672.21813616995</v>
      </c>
      <c r="X38" t="str">
        <f>IFERROR(VLOOKUP(A38,'E1'!$A$2:$G$932,7,FALSE),"No")</f>
        <v>No</v>
      </c>
      <c r="Y38" s="5">
        <f t="shared" si="12"/>
        <v>0</v>
      </c>
      <c r="Z38" s="5">
        <f t="shared" si="13"/>
        <v>3509613.1016491977</v>
      </c>
      <c r="AA38" s="5">
        <f t="shared" si="18"/>
        <v>0</v>
      </c>
      <c r="AB38" s="5">
        <f t="shared" si="14"/>
        <v>3509613.1016491977</v>
      </c>
      <c r="AC38" s="5">
        <f t="shared" si="15"/>
        <v>179014.81179658999</v>
      </c>
      <c r="AD38">
        <f t="shared" si="16"/>
        <v>5.1006993253036745E-2</v>
      </c>
      <c r="AE38" s="5">
        <f>VLOOKUP(A38,Summary_SFPR!$A$5:$AG$348,33,FALSE)</f>
        <v>3509613.1016491977</v>
      </c>
      <c r="AF38" s="5">
        <f t="shared" si="17"/>
        <v>179014.81179658999</v>
      </c>
      <c r="AG38" t="s">
        <v>809</v>
      </c>
      <c r="AH38" t="s">
        <v>1088</v>
      </c>
    </row>
    <row r="39" spans="1:34" x14ac:dyDescent="0.25">
      <c r="A39" t="s">
        <v>153</v>
      </c>
      <c r="B39" t="s">
        <v>1865</v>
      </c>
      <c r="C39" t="s">
        <v>93</v>
      </c>
      <c r="D39" s="12" t="s">
        <v>1088</v>
      </c>
      <c r="E39" s="1">
        <f>VLOOKUP(A39,'Base ADM'!$A$2:$E$344,5,FALSE)</f>
        <v>616.40092100000004</v>
      </c>
      <c r="F39" s="1">
        <f>VLOOKUP(A39,'Base ADM'!$A$2:$F$344,6,FALSE)</f>
        <v>118.240852</v>
      </c>
      <c r="G39" s="1">
        <f>VLOOKUP(A39,'Base ADM'!$A$2:$G$344,7,FALSE)</f>
        <v>216.14143799999999</v>
      </c>
      <c r="H39" s="1">
        <f>VLOOKUP(A39,'Base ADM'!$A$2:$H$344,8,FALSE)</f>
        <v>282.01863100000003</v>
      </c>
      <c r="I39" s="1">
        <f>VLOOKUP(A39,'Base ADM'!$A$2:$I$344,9,FALSE)</f>
        <v>0</v>
      </c>
      <c r="J39" s="1">
        <f>VLOOKUP(A39,'Base ADM'!$A$2:$J$344,10,FALSE)</f>
        <v>0</v>
      </c>
      <c r="K39" s="1">
        <f>VLOOKUP(A39,'Base ADM'!$A$2:$K$344,11,FALSE)</f>
        <v>0</v>
      </c>
      <c r="L39" s="98">
        <f t="shared" si="0"/>
        <v>26.59</v>
      </c>
      <c r="M39" s="5">
        <f t="shared" si="1"/>
        <v>96058.458900109545</v>
      </c>
      <c r="N39" s="5">
        <f t="shared" si="2"/>
        <v>2554194.422153913</v>
      </c>
      <c r="O39" s="6">
        <f t="shared" si="3"/>
        <v>4.1100000000000003</v>
      </c>
      <c r="P39" s="5">
        <f t="shared" si="4"/>
        <v>394800.26607945026</v>
      </c>
      <c r="Q39" s="5">
        <f t="shared" si="5"/>
        <v>104.39999999999999</v>
      </c>
      <c r="R39" s="5">
        <f t="shared" si="6"/>
        <v>16025.399999999998</v>
      </c>
      <c r="S39" s="5">
        <f t="shared" si="7"/>
        <v>53831.28</v>
      </c>
      <c r="T39" s="5">
        <f t="shared" si="8"/>
        <v>3018851.3682333631</v>
      </c>
      <c r="U39" s="5">
        <f t="shared" si="9"/>
        <v>600245.05286059005</v>
      </c>
      <c r="V39" s="5">
        <f t="shared" si="10"/>
        <v>329361.50411793008</v>
      </c>
      <c r="W39" s="5">
        <f t="shared" si="11"/>
        <v>1139152.05007247</v>
      </c>
      <c r="X39" t="str">
        <f>IFERROR(VLOOKUP(A39,'E1'!$A$2:$G$932,7,FALSE),"No")</f>
        <v>No</v>
      </c>
      <c r="Y39" s="5">
        <f t="shared" si="12"/>
        <v>0</v>
      </c>
      <c r="Z39" s="5">
        <f t="shared" si="13"/>
        <v>5087609.9752843529</v>
      </c>
      <c r="AA39" s="5">
        <f t="shared" si="18"/>
        <v>0</v>
      </c>
      <c r="AB39" s="5">
        <f t="shared" si="14"/>
        <v>5087609.9752843529</v>
      </c>
      <c r="AC39" s="5">
        <f t="shared" si="15"/>
        <v>257587.78087669</v>
      </c>
      <c r="AD39">
        <f t="shared" si="16"/>
        <v>5.0630410375019579E-2</v>
      </c>
      <c r="AE39" s="5">
        <f>VLOOKUP(A39,Summary_SFPR!$A$5:$AG$348,33,FALSE)</f>
        <v>4608610.4849290783</v>
      </c>
      <c r="AF39" s="5">
        <f t="shared" si="17"/>
        <v>233335.84011057721</v>
      </c>
      <c r="AG39" t="s">
        <v>809</v>
      </c>
      <c r="AH39" t="s">
        <v>1088</v>
      </c>
    </row>
    <row r="40" spans="1:34" x14ac:dyDescent="0.25">
      <c r="A40" t="s">
        <v>155</v>
      </c>
      <c r="B40" t="s">
        <v>156</v>
      </c>
      <c r="C40" t="s">
        <v>93</v>
      </c>
      <c r="D40" s="12" t="s">
        <v>1088</v>
      </c>
      <c r="E40" s="1">
        <f>VLOOKUP(A40,'Base ADM'!$A$2:$E$344,5,FALSE)</f>
        <v>367.925342</v>
      </c>
      <c r="F40" s="1">
        <f>VLOOKUP(A40,'Base ADM'!$A$2:$F$344,6,FALSE)</f>
        <v>48.210186</v>
      </c>
      <c r="G40" s="1">
        <f>VLOOKUP(A40,'Base ADM'!$A$2:$G$344,7,FALSE)</f>
        <v>136.52827199999999</v>
      </c>
      <c r="H40" s="1">
        <f>VLOOKUP(A40,'Base ADM'!$A$2:$H$344,8,FALSE)</f>
        <v>183.18688399999999</v>
      </c>
      <c r="I40" s="1">
        <f>VLOOKUP(A40,'Base ADM'!$A$2:$I$344,9,FALSE)</f>
        <v>0</v>
      </c>
      <c r="J40" s="1">
        <f>VLOOKUP(A40,'Base ADM'!$A$2:$J$344,10,FALSE)</f>
        <v>0</v>
      </c>
      <c r="K40" s="1">
        <f>VLOOKUP(A40,'Base ADM'!$A$2:$K$344,11,FALSE)</f>
        <v>0</v>
      </c>
      <c r="L40" s="98">
        <f t="shared" si="0"/>
        <v>15.67</v>
      </c>
      <c r="M40" s="5">
        <f t="shared" si="1"/>
        <v>96058.458900109545</v>
      </c>
      <c r="N40" s="5">
        <f t="shared" si="2"/>
        <v>1505236.0509647166</v>
      </c>
      <c r="O40" s="6">
        <f t="shared" si="3"/>
        <v>2.4500000000000002</v>
      </c>
      <c r="P40" s="5">
        <f t="shared" si="4"/>
        <v>235343.22430526841</v>
      </c>
      <c r="Q40" s="5">
        <f t="shared" si="5"/>
        <v>104.39999999999999</v>
      </c>
      <c r="R40" s="5">
        <f t="shared" si="6"/>
        <v>9458.64</v>
      </c>
      <c r="S40" s="5">
        <f t="shared" si="7"/>
        <v>31772.73</v>
      </c>
      <c r="T40" s="5">
        <f t="shared" si="8"/>
        <v>1781810.6452699848</v>
      </c>
      <c r="U40" s="5">
        <f t="shared" si="9"/>
        <v>358282.01878618001</v>
      </c>
      <c r="V40" s="5">
        <f t="shared" si="10"/>
        <v>196593.54799086001</v>
      </c>
      <c r="W40" s="5">
        <f t="shared" si="11"/>
        <v>679951.78678993997</v>
      </c>
      <c r="X40" t="str">
        <f>IFERROR(VLOOKUP(A40,'E1'!$A$2:$G$932,7,FALSE),"No")</f>
        <v>No</v>
      </c>
      <c r="Y40" s="5">
        <f t="shared" si="12"/>
        <v>0</v>
      </c>
      <c r="Z40" s="5">
        <f t="shared" si="13"/>
        <v>3016637.9988369644</v>
      </c>
      <c r="AA40" s="5">
        <f t="shared" si="18"/>
        <v>0</v>
      </c>
      <c r="AB40" s="5">
        <f t="shared" si="14"/>
        <v>3016637.9988369644</v>
      </c>
      <c r="AC40" s="5">
        <f t="shared" si="15"/>
        <v>153752.32116838</v>
      </c>
      <c r="AD40">
        <f t="shared" si="16"/>
        <v>5.096810463425102E-2</v>
      </c>
      <c r="AE40" s="5">
        <f>VLOOKUP(A40,Summary_SFPR!$A$5:$AG$348,33,FALSE)</f>
        <v>3016637.9988369644</v>
      </c>
      <c r="AF40" s="5">
        <f t="shared" si="17"/>
        <v>153752.32116838</v>
      </c>
      <c r="AG40" t="s">
        <v>809</v>
      </c>
      <c r="AH40" t="s">
        <v>1088</v>
      </c>
    </row>
    <row r="41" spans="1:34" x14ac:dyDescent="0.25">
      <c r="A41" t="s">
        <v>157</v>
      </c>
      <c r="B41" t="s">
        <v>1866</v>
      </c>
      <c r="C41" t="s">
        <v>93</v>
      </c>
      <c r="D41" s="12" t="s">
        <v>1088</v>
      </c>
      <c r="E41" s="1">
        <f>VLOOKUP(A41,'Base ADM'!$A$2:$E$344,5,FALSE)</f>
        <v>465.15866399999999</v>
      </c>
      <c r="F41" s="1">
        <f>VLOOKUP(A41,'Base ADM'!$A$2:$F$344,6,FALSE)</f>
        <v>70.294324000000003</v>
      </c>
      <c r="G41" s="1">
        <f>VLOOKUP(A41,'Base ADM'!$A$2:$G$344,7,FALSE)</f>
        <v>112.96155299999999</v>
      </c>
      <c r="H41" s="1">
        <f>VLOOKUP(A41,'Base ADM'!$A$2:$H$344,8,FALSE)</f>
        <v>197.205352</v>
      </c>
      <c r="I41" s="1">
        <f>VLOOKUP(A41,'Base ADM'!$A$2:$I$344,9,FALSE)</f>
        <v>81.530187999999995</v>
      </c>
      <c r="J41" s="1">
        <f>VLOOKUP(A41,'Base ADM'!$A$2:$J$344,10,FALSE)</f>
        <v>3.1672470000000001</v>
      </c>
      <c r="K41" s="1">
        <f>VLOOKUP(A41,'Base ADM'!$A$2:$K$344,11,FALSE)</f>
        <v>0</v>
      </c>
      <c r="L41" s="98">
        <f t="shared" si="0"/>
        <v>19.510000000000002</v>
      </c>
      <c r="M41" s="5">
        <f t="shared" si="1"/>
        <v>96058.458900109545</v>
      </c>
      <c r="N41" s="5">
        <f t="shared" si="2"/>
        <v>1874100.5331411373</v>
      </c>
      <c r="O41" s="6">
        <f t="shared" si="3"/>
        <v>3.1</v>
      </c>
      <c r="P41" s="5">
        <f t="shared" si="4"/>
        <v>297781.2225903396</v>
      </c>
      <c r="Q41" s="5">
        <f t="shared" si="5"/>
        <v>104.39999999999999</v>
      </c>
      <c r="R41" s="5">
        <f t="shared" si="6"/>
        <v>11802.42</v>
      </c>
      <c r="S41" s="5">
        <f t="shared" si="7"/>
        <v>39645.769999999997</v>
      </c>
      <c r="T41" s="5">
        <f t="shared" si="8"/>
        <v>2223329.9457314769</v>
      </c>
      <c r="U41" s="5">
        <f t="shared" si="9"/>
        <v>452966.85541655996</v>
      </c>
      <c r="V41" s="5">
        <f t="shared" si="10"/>
        <v>248548.22893512002</v>
      </c>
      <c r="W41" s="5">
        <f t="shared" si="11"/>
        <v>859645.77217847994</v>
      </c>
      <c r="X41" t="str">
        <f>IFERROR(VLOOKUP(A41,'E1'!$A$2:$G$932,7,FALSE),"No")</f>
        <v>No</v>
      </c>
      <c r="Y41" s="5">
        <f t="shared" si="12"/>
        <v>0</v>
      </c>
      <c r="Z41" s="5">
        <f t="shared" si="13"/>
        <v>3784490.8022616371</v>
      </c>
      <c r="AA41" s="5">
        <f t="shared" si="18"/>
        <v>0</v>
      </c>
      <c r="AB41" s="5">
        <f t="shared" si="14"/>
        <v>3784490.8022616371</v>
      </c>
      <c r="AC41" s="5">
        <f t="shared" si="15"/>
        <v>194385.15409895999</v>
      </c>
      <c r="AD41">
        <f t="shared" si="16"/>
        <v>5.1363621754026756E-2</v>
      </c>
      <c r="AE41" s="5">
        <f>VLOOKUP(A41,Summary_SFPR!$A$5:$AG$348,33,FALSE)</f>
        <v>3678409.9506538333</v>
      </c>
      <c r="AF41" s="5">
        <f t="shared" si="17"/>
        <v>188936.45736163171</v>
      </c>
      <c r="AG41" t="s">
        <v>809</v>
      </c>
      <c r="AH41" t="s">
        <v>1088</v>
      </c>
    </row>
    <row r="42" spans="1:34" x14ac:dyDescent="0.25">
      <c r="A42" t="s">
        <v>159</v>
      </c>
      <c r="B42" t="s">
        <v>160</v>
      </c>
      <c r="C42" t="s">
        <v>93</v>
      </c>
      <c r="D42" s="12" t="s">
        <v>1088</v>
      </c>
      <c r="E42" s="1">
        <f>VLOOKUP(A42,'Base ADM'!$A$2:$E$344,5,FALSE)</f>
        <v>802.15063799999996</v>
      </c>
      <c r="F42" s="1">
        <f>VLOOKUP(A42,'Base ADM'!$A$2:$F$344,6,FALSE)</f>
        <v>83.765073000000001</v>
      </c>
      <c r="G42" s="1">
        <f>VLOOKUP(A42,'Base ADM'!$A$2:$G$344,7,FALSE)</f>
        <v>238.43976699999999</v>
      </c>
      <c r="H42" s="1">
        <f>VLOOKUP(A42,'Base ADM'!$A$2:$H$344,8,FALSE)</f>
        <v>351.536157</v>
      </c>
      <c r="I42" s="1">
        <f>VLOOKUP(A42,'Base ADM'!$A$2:$I$344,9,FALSE)</f>
        <v>128.40964099999999</v>
      </c>
      <c r="J42" s="1">
        <f>VLOOKUP(A42,'Base ADM'!$A$2:$J$344,10,FALSE)</f>
        <v>0</v>
      </c>
      <c r="K42" s="1">
        <f>VLOOKUP(A42,'Base ADM'!$A$2:$K$344,11,FALSE)</f>
        <v>0</v>
      </c>
      <c r="L42" s="98">
        <f t="shared" si="0"/>
        <v>33.369999999999997</v>
      </c>
      <c r="M42" s="5">
        <f t="shared" si="1"/>
        <v>96058.458900109545</v>
      </c>
      <c r="N42" s="5">
        <f t="shared" si="2"/>
        <v>3205470.7734966553</v>
      </c>
      <c r="O42" s="6">
        <f t="shared" si="3"/>
        <v>5.35</v>
      </c>
      <c r="P42" s="5">
        <f t="shared" si="4"/>
        <v>513912.75511558604</v>
      </c>
      <c r="Q42" s="5">
        <f t="shared" si="5"/>
        <v>104.39999999999999</v>
      </c>
      <c r="R42" s="5">
        <f t="shared" si="6"/>
        <v>20211.839999999997</v>
      </c>
      <c r="S42" s="5">
        <f t="shared" si="7"/>
        <v>67894.039999999994</v>
      </c>
      <c r="T42" s="5">
        <f t="shared" si="8"/>
        <v>3807489.408612241</v>
      </c>
      <c r="U42" s="5">
        <f t="shared" si="9"/>
        <v>781126.26977801998</v>
      </c>
      <c r="V42" s="5">
        <f t="shared" si="10"/>
        <v>428613.15040253999</v>
      </c>
      <c r="W42" s="5">
        <f t="shared" si="11"/>
        <v>1482430.5295686598</v>
      </c>
      <c r="X42" t="str">
        <f>IFERROR(VLOOKUP(A42,'E1'!$A$2:$G$932,7,FALSE),"No")</f>
        <v>No</v>
      </c>
      <c r="Y42" s="5">
        <f t="shared" si="12"/>
        <v>0</v>
      </c>
      <c r="Z42" s="5">
        <f t="shared" si="13"/>
        <v>6499659.3583614612</v>
      </c>
      <c r="AA42" s="5">
        <f t="shared" si="18"/>
        <v>0</v>
      </c>
      <c r="AB42" s="5">
        <f t="shared" si="14"/>
        <v>6499659.3583614612</v>
      </c>
      <c r="AC42" s="5">
        <f t="shared" si="15"/>
        <v>335210.73011382</v>
      </c>
      <c r="AD42">
        <f t="shared" si="16"/>
        <v>5.1573584342168556E-2</v>
      </c>
      <c r="AE42" s="5">
        <f>VLOOKUP(A42,Summary_SFPR!$A$5:$AG$348,33,FALSE)</f>
        <v>6026727.000206586</v>
      </c>
      <c r="AF42" s="5">
        <f t="shared" si="17"/>
        <v>310819.91325237887</v>
      </c>
      <c r="AG42" t="s">
        <v>809</v>
      </c>
      <c r="AH42" t="s">
        <v>1088</v>
      </c>
    </row>
    <row r="43" spans="1:34" x14ac:dyDescent="0.25">
      <c r="A43" t="s">
        <v>161</v>
      </c>
      <c r="B43" t="s">
        <v>162</v>
      </c>
      <c r="C43" t="s">
        <v>75</v>
      </c>
      <c r="D43" s="12" t="s">
        <v>1088</v>
      </c>
      <c r="E43" s="1">
        <f>VLOOKUP(A43,'Base ADM'!$A$2:$E$344,5,FALSE)</f>
        <v>452.15273500000001</v>
      </c>
      <c r="F43" s="1">
        <f>VLOOKUP(A43,'Base ADM'!$A$2:$F$344,6,FALSE)</f>
        <v>38.832354000000002</v>
      </c>
      <c r="G43" s="1">
        <f>VLOOKUP(A43,'Base ADM'!$A$2:$G$344,7,FALSE)</f>
        <v>154.269766</v>
      </c>
      <c r="H43" s="1">
        <f>VLOOKUP(A43,'Base ADM'!$A$2:$H$344,8,FALSE)</f>
        <v>259.05061499999999</v>
      </c>
      <c r="I43" s="1">
        <f>VLOOKUP(A43,'Base ADM'!$A$2:$I$344,9,FALSE)</f>
        <v>0</v>
      </c>
      <c r="J43" s="1">
        <f>VLOOKUP(A43,'Base ADM'!$A$2:$J$344,10,FALSE)</f>
        <v>0</v>
      </c>
      <c r="K43" s="1">
        <f>VLOOKUP(A43,'Base ADM'!$A$2:$K$344,11,FALSE)</f>
        <v>0</v>
      </c>
      <c r="L43" s="98">
        <f t="shared" si="0"/>
        <v>19.010000000000002</v>
      </c>
      <c r="M43" s="5">
        <f t="shared" si="1"/>
        <v>96058.458900109545</v>
      </c>
      <c r="N43" s="5">
        <f t="shared" si="2"/>
        <v>1826071.3036910826</v>
      </c>
      <c r="O43" s="6">
        <f t="shared" si="3"/>
        <v>3.01</v>
      </c>
      <c r="P43" s="5">
        <f t="shared" si="4"/>
        <v>289135.96128932969</v>
      </c>
      <c r="Q43" s="5">
        <f t="shared" si="5"/>
        <v>104.39999999999999</v>
      </c>
      <c r="R43" s="5">
        <f t="shared" si="6"/>
        <v>11494.439999999999</v>
      </c>
      <c r="S43" s="5">
        <f t="shared" si="7"/>
        <v>38611.230000000003</v>
      </c>
      <c r="T43" s="5">
        <f t="shared" si="8"/>
        <v>2165312.934980412</v>
      </c>
      <c r="U43" s="5">
        <f t="shared" si="9"/>
        <v>440301.81181564997</v>
      </c>
      <c r="V43" s="5">
        <f t="shared" si="10"/>
        <v>241598.77089255003</v>
      </c>
      <c r="W43" s="5">
        <f t="shared" si="11"/>
        <v>835609.90497144999</v>
      </c>
      <c r="X43" t="str">
        <f>IFERROR(VLOOKUP(A43,'E1'!$A$2:$G$932,7,FALSE),"No")</f>
        <v>No</v>
      </c>
      <c r="Y43" s="5">
        <f t="shared" si="12"/>
        <v>0</v>
      </c>
      <c r="Z43" s="5">
        <f t="shared" si="13"/>
        <v>3682823.4226600626</v>
      </c>
      <c r="AA43" s="5">
        <f t="shared" si="18"/>
        <v>0</v>
      </c>
      <c r="AB43" s="5">
        <f t="shared" si="14"/>
        <v>3682823.4226600626</v>
      </c>
      <c r="AC43" s="5">
        <f t="shared" si="15"/>
        <v>188950.10642915001</v>
      </c>
      <c r="AD43">
        <f t="shared" si="16"/>
        <v>5.1305774060889792E-2</v>
      </c>
      <c r="AE43" s="5">
        <f>VLOOKUP(A43,Summary_SFPR!$A$5:$AG$348,33,FALSE)</f>
        <v>3432615.1784334639</v>
      </c>
      <c r="AF43" s="5">
        <f t="shared" si="17"/>
        <v>176112.97878268821</v>
      </c>
      <c r="AG43" t="s">
        <v>809</v>
      </c>
      <c r="AH43" t="s">
        <v>1088</v>
      </c>
    </row>
    <row r="44" spans="1:34" x14ac:dyDescent="0.25">
      <c r="A44" t="s">
        <v>163</v>
      </c>
      <c r="B44" t="s">
        <v>164</v>
      </c>
      <c r="C44" t="s">
        <v>80</v>
      </c>
      <c r="D44" s="12" t="s">
        <v>1088</v>
      </c>
      <c r="E44" s="1">
        <f>VLOOKUP(A44,'Base ADM'!$A$2:$E$344,5,FALSE)</f>
        <v>460.51920000000001</v>
      </c>
      <c r="F44" s="1">
        <f>VLOOKUP(A44,'Base ADM'!$A$2:$F$344,6,FALSE)</f>
        <v>57.858758999999999</v>
      </c>
      <c r="G44" s="1">
        <f>VLOOKUP(A44,'Base ADM'!$A$2:$G$344,7,FALSE)</f>
        <v>165.60452000000001</v>
      </c>
      <c r="H44" s="1">
        <f>VLOOKUP(A44,'Base ADM'!$A$2:$H$344,8,FALSE)</f>
        <v>237.05592100000001</v>
      </c>
      <c r="I44" s="1">
        <f>VLOOKUP(A44,'Base ADM'!$A$2:$I$344,9,FALSE)</f>
        <v>0</v>
      </c>
      <c r="J44" s="1">
        <f>VLOOKUP(A44,'Base ADM'!$A$2:$J$344,10,FALSE)</f>
        <v>0</v>
      </c>
      <c r="K44" s="1">
        <f>VLOOKUP(A44,'Base ADM'!$A$2:$K$344,11,FALSE)</f>
        <v>0</v>
      </c>
      <c r="L44" s="98">
        <f t="shared" si="0"/>
        <v>19.579999999999998</v>
      </c>
      <c r="M44" s="5">
        <f t="shared" si="1"/>
        <v>96058.458900109545</v>
      </c>
      <c r="N44" s="5">
        <f t="shared" si="2"/>
        <v>1880824.6252641447</v>
      </c>
      <c r="O44" s="6">
        <f t="shared" si="3"/>
        <v>3.07</v>
      </c>
      <c r="P44" s="5">
        <f t="shared" si="4"/>
        <v>294899.4688233363</v>
      </c>
      <c r="Q44" s="5">
        <f t="shared" si="5"/>
        <v>104.39999999999999</v>
      </c>
      <c r="R44" s="5">
        <f t="shared" si="6"/>
        <v>11823.3</v>
      </c>
      <c r="S44" s="5">
        <f t="shared" si="7"/>
        <v>39715.910000000003</v>
      </c>
      <c r="T44" s="5">
        <f t="shared" si="8"/>
        <v>2227263.304087481</v>
      </c>
      <c r="U44" s="5">
        <f t="shared" si="9"/>
        <v>448448.99176800001</v>
      </c>
      <c r="V44" s="5">
        <f t="shared" si="10"/>
        <v>246069.22413600003</v>
      </c>
      <c r="W44" s="5">
        <f t="shared" si="11"/>
        <v>851071.71794400003</v>
      </c>
      <c r="X44" t="str">
        <f>IFERROR(VLOOKUP(A44,'E1'!$A$2:$G$932,7,FALSE),"No")</f>
        <v>No</v>
      </c>
      <c r="Y44" s="5">
        <f t="shared" si="12"/>
        <v>0</v>
      </c>
      <c r="Z44" s="5">
        <f t="shared" si="13"/>
        <v>3772853.2379354811</v>
      </c>
      <c r="AA44" s="5">
        <f t="shared" si="18"/>
        <v>0</v>
      </c>
      <c r="AB44" s="5">
        <f t="shared" si="14"/>
        <v>3772853.2379354811</v>
      </c>
      <c r="AC44" s="5">
        <f t="shared" si="15"/>
        <v>192446.36848800001</v>
      </c>
      <c r="AD44">
        <f t="shared" si="16"/>
        <v>5.1008177724216848E-2</v>
      </c>
      <c r="AE44" s="5">
        <f>VLOOKUP(A44,Summary_SFPR!$A$5:$AG$348,33,FALSE)</f>
        <v>3478074.1794775855</v>
      </c>
      <c r="AF44" s="5">
        <f t="shared" si="17"/>
        <v>177410.22588480238</v>
      </c>
      <c r="AG44" t="s">
        <v>809</v>
      </c>
      <c r="AH44" t="s">
        <v>1088</v>
      </c>
    </row>
    <row r="45" spans="1:34" x14ac:dyDescent="0.25">
      <c r="A45" t="s">
        <v>165</v>
      </c>
      <c r="B45" t="s">
        <v>1867</v>
      </c>
      <c r="C45" t="s">
        <v>80</v>
      </c>
      <c r="D45" s="12" t="s">
        <v>1088</v>
      </c>
      <c r="E45" s="1">
        <f>VLOOKUP(A45,'Base ADM'!$A$2:$E$344,5,FALSE)</f>
        <v>252.04819800000001</v>
      </c>
      <c r="F45" s="1">
        <f>VLOOKUP(A45,'Base ADM'!$A$2:$F$344,6,FALSE)</f>
        <v>38.427712</v>
      </c>
      <c r="G45" s="1">
        <f>VLOOKUP(A45,'Base ADM'!$A$2:$G$344,7,FALSE)</f>
        <v>76.638555999999994</v>
      </c>
      <c r="H45" s="1">
        <f>VLOOKUP(A45,'Base ADM'!$A$2:$H$344,8,FALSE)</f>
        <v>136.98193000000001</v>
      </c>
      <c r="I45" s="1">
        <f>VLOOKUP(A45,'Base ADM'!$A$2:$I$344,9,FALSE)</f>
        <v>0</v>
      </c>
      <c r="J45" s="1">
        <f>VLOOKUP(A45,'Base ADM'!$A$2:$J$344,10,FALSE)</f>
        <v>0</v>
      </c>
      <c r="K45" s="1">
        <f>VLOOKUP(A45,'Base ADM'!$A$2:$K$344,11,FALSE)</f>
        <v>0</v>
      </c>
      <c r="L45" s="98">
        <f t="shared" si="0"/>
        <v>10.73</v>
      </c>
      <c r="M45" s="5">
        <f t="shared" si="1"/>
        <v>96058.458900109545</v>
      </c>
      <c r="N45" s="5">
        <f t="shared" si="2"/>
        <v>1030707.2639981755</v>
      </c>
      <c r="O45" s="6">
        <f t="shared" si="3"/>
        <v>1.68</v>
      </c>
      <c r="P45" s="5">
        <f t="shared" si="4"/>
        <v>161378.21095218402</v>
      </c>
      <c r="Q45" s="5">
        <f t="shared" si="5"/>
        <v>104.39999999999999</v>
      </c>
      <c r="R45" s="5">
        <f t="shared" si="6"/>
        <v>6478.0199999999986</v>
      </c>
      <c r="S45" s="5">
        <f t="shared" si="7"/>
        <v>21760.46</v>
      </c>
      <c r="T45" s="5">
        <f t="shared" si="8"/>
        <v>1220323.9549503594</v>
      </c>
      <c r="U45" s="5">
        <f t="shared" si="9"/>
        <v>245442.01473041999</v>
      </c>
      <c r="V45" s="5">
        <f t="shared" si="10"/>
        <v>134676.91363734001</v>
      </c>
      <c r="W45" s="5">
        <f t="shared" si="11"/>
        <v>465802.71327786002</v>
      </c>
      <c r="X45" t="str">
        <f>IFERROR(VLOOKUP(A45,'E1'!$A$2:$G$932,7,FALSE),"No")</f>
        <v>No</v>
      </c>
      <c r="Y45" s="5">
        <f t="shared" si="12"/>
        <v>0</v>
      </c>
      <c r="Z45" s="5">
        <f t="shared" si="13"/>
        <v>2066245.5965959795</v>
      </c>
      <c r="AA45" s="5">
        <f t="shared" si="18"/>
        <v>0</v>
      </c>
      <c r="AB45" s="5">
        <f t="shared" si="14"/>
        <v>2066245.5965959795</v>
      </c>
      <c r="AC45" s="5">
        <f t="shared" si="15"/>
        <v>105328.42146222001</v>
      </c>
      <c r="AD45">
        <f t="shared" si="16"/>
        <v>5.0975751205830762E-2</v>
      </c>
      <c r="AE45" s="5">
        <f>VLOOKUP(A45,Summary_SFPR!$A$5:$AG$348,33,FALSE)</f>
        <v>1804666.9182145395</v>
      </c>
      <c r="AF45" s="5">
        <f t="shared" si="17"/>
        <v>91994.251832297698</v>
      </c>
      <c r="AG45" t="s">
        <v>809</v>
      </c>
      <c r="AH45" t="s">
        <v>1088</v>
      </c>
    </row>
    <row r="46" spans="1:34" x14ac:dyDescent="0.25">
      <c r="A46" t="s">
        <v>167</v>
      </c>
      <c r="B46" t="s">
        <v>1868</v>
      </c>
      <c r="C46" t="s">
        <v>75</v>
      </c>
      <c r="D46" s="12" t="s">
        <v>1088</v>
      </c>
      <c r="E46" s="1">
        <f>VLOOKUP(A46,'Base ADM'!$A$2:$E$344,5,FALSE)</f>
        <v>62.421323000000001</v>
      </c>
      <c r="F46" s="1">
        <f>VLOOKUP(A46,'Base ADM'!$A$2:$F$344,6,FALSE)</f>
        <v>3.8806820000000002</v>
      </c>
      <c r="G46" s="1">
        <f>VLOOKUP(A46,'Base ADM'!$A$2:$G$344,7,FALSE)</f>
        <v>18.451806999999999</v>
      </c>
      <c r="H46" s="1">
        <f>VLOOKUP(A46,'Base ADM'!$A$2:$H$344,8,FALSE)</f>
        <v>40.088833999999999</v>
      </c>
      <c r="I46" s="1">
        <f>VLOOKUP(A46,'Base ADM'!$A$2:$I$344,9,FALSE)</f>
        <v>0</v>
      </c>
      <c r="J46" s="1">
        <f>VLOOKUP(A46,'Base ADM'!$A$2:$J$344,10,FALSE)</f>
        <v>0</v>
      </c>
      <c r="K46" s="1">
        <f>VLOOKUP(A46,'Base ADM'!$A$2:$K$344,11,FALSE)</f>
        <v>0</v>
      </c>
      <c r="L46" s="98">
        <f t="shared" si="0"/>
        <v>2.6</v>
      </c>
      <c r="M46" s="5">
        <f t="shared" si="1"/>
        <v>96058.458900109545</v>
      </c>
      <c r="N46" s="5">
        <f t="shared" si="2"/>
        <v>249751.99314028482</v>
      </c>
      <c r="O46" s="6">
        <f t="shared" si="3"/>
        <v>0.42</v>
      </c>
      <c r="P46" s="5">
        <f t="shared" si="4"/>
        <v>40344.552738046004</v>
      </c>
      <c r="Q46" s="5">
        <f t="shared" si="5"/>
        <v>104.39999999999999</v>
      </c>
      <c r="R46" s="5">
        <f t="shared" si="6"/>
        <v>1576.4399999999998</v>
      </c>
      <c r="S46" s="5">
        <f t="shared" si="7"/>
        <v>5295.45</v>
      </c>
      <c r="T46" s="5">
        <f t="shared" si="8"/>
        <v>296968.43587833084</v>
      </c>
      <c r="U46" s="5">
        <f t="shared" si="9"/>
        <v>60785.260124169996</v>
      </c>
      <c r="V46" s="5">
        <f t="shared" si="10"/>
        <v>33353.58551859</v>
      </c>
      <c r="W46" s="5">
        <f t="shared" si="11"/>
        <v>115358.97439660999</v>
      </c>
      <c r="X46" t="str">
        <f>IFERROR(VLOOKUP(A46,'E1'!$A$2:$G$932,7,FALSE),"No")</f>
        <v>No</v>
      </c>
      <c r="Y46" s="5">
        <f t="shared" si="12"/>
        <v>0</v>
      </c>
      <c r="Z46" s="5">
        <f t="shared" si="13"/>
        <v>506466.25591770082</v>
      </c>
      <c r="AA46" s="5">
        <f t="shared" si="18"/>
        <v>0</v>
      </c>
      <c r="AB46" s="5">
        <f t="shared" si="14"/>
        <v>506466.25591770082</v>
      </c>
      <c r="AC46" s="5">
        <f t="shared" si="15"/>
        <v>26085.246668470001</v>
      </c>
      <c r="AD46">
        <f t="shared" si="16"/>
        <v>5.1504411920206529E-2</v>
      </c>
      <c r="AE46" s="5">
        <f>VLOOKUP(A46,Summary_SFPR!$A$5:$AG$348,33,FALSE)</f>
        <v>493410.93960733112</v>
      </c>
      <c r="AF46" s="5">
        <f t="shared" si="17"/>
        <v>25412.84027947213</v>
      </c>
      <c r="AG46" t="s">
        <v>809</v>
      </c>
      <c r="AH46" t="s">
        <v>1088</v>
      </c>
    </row>
    <row r="47" spans="1:34" x14ac:dyDescent="0.25">
      <c r="A47" t="s">
        <v>169</v>
      </c>
      <c r="B47" t="s">
        <v>1869</v>
      </c>
      <c r="C47" t="s">
        <v>72</v>
      </c>
      <c r="D47" s="12" t="s">
        <v>1088</v>
      </c>
      <c r="E47" s="1">
        <f>VLOOKUP(A47,'Base ADM'!$A$2:$E$344,5,FALSE)</f>
        <v>663.17378499999995</v>
      </c>
      <c r="F47" s="1">
        <f>VLOOKUP(A47,'Base ADM'!$A$2:$F$344,6,FALSE)</f>
        <v>70.202245000000005</v>
      </c>
      <c r="G47" s="1">
        <f>VLOOKUP(A47,'Base ADM'!$A$2:$G$344,7,FALSE)</f>
        <v>212.895893</v>
      </c>
      <c r="H47" s="1">
        <f>VLOOKUP(A47,'Base ADM'!$A$2:$H$344,8,FALSE)</f>
        <v>380.075647</v>
      </c>
      <c r="I47" s="1">
        <f>VLOOKUP(A47,'Base ADM'!$A$2:$I$344,9,FALSE)</f>
        <v>0</v>
      </c>
      <c r="J47" s="1">
        <f>VLOOKUP(A47,'Base ADM'!$A$2:$J$344,10,FALSE)</f>
        <v>0</v>
      </c>
      <c r="K47" s="1">
        <f>VLOOKUP(A47,'Base ADM'!$A$2:$K$344,11,FALSE)</f>
        <v>0</v>
      </c>
      <c r="L47" s="98">
        <f t="shared" si="0"/>
        <v>27.97</v>
      </c>
      <c r="M47" s="5">
        <f t="shared" si="1"/>
        <v>96058.458900109545</v>
      </c>
      <c r="N47" s="5">
        <f t="shared" si="2"/>
        <v>2686755.0954360641</v>
      </c>
      <c r="O47" s="6">
        <f t="shared" si="3"/>
        <v>4.42</v>
      </c>
      <c r="P47" s="5">
        <f t="shared" si="4"/>
        <v>424578.38833848416</v>
      </c>
      <c r="Q47" s="5">
        <f t="shared" si="5"/>
        <v>104.39999999999999</v>
      </c>
      <c r="R47" s="5">
        <f t="shared" si="6"/>
        <v>16907.579999999998</v>
      </c>
      <c r="S47" s="5">
        <f t="shared" si="7"/>
        <v>56794.63</v>
      </c>
      <c r="T47" s="5">
        <f t="shared" si="8"/>
        <v>3185035.6937745484</v>
      </c>
      <c r="U47" s="5">
        <f t="shared" si="9"/>
        <v>645792.00009514997</v>
      </c>
      <c r="V47" s="5">
        <f t="shared" si="10"/>
        <v>354353.64853905002</v>
      </c>
      <c r="W47" s="5">
        <f t="shared" si="11"/>
        <v>1225591.57684495</v>
      </c>
      <c r="X47" t="str">
        <f>IFERROR(VLOOKUP(A47,'E1'!$A$2:$G$932,7,FALSE),"No")</f>
        <v>No</v>
      </c>
      <c r="Y47" s="5">
        <f t="shared" si="12"/>
        <v>0</v>
      </c>
      <c r="Z47" s="5">
        <f t="shared" si="13"/>
        <v>5410772.9192536986</v>
      </c>
      <c r="AA47" s="5">
        <f t="shared" si="18"/>
        <v>0</v>
      </c>
      <c r="AB47" s="5">
        <f t="shared" si="14"/>
        <v>5410772.9192536986</v>
      </c>
      <c r="AC47" s="5">
        <f t="shared" si="15"/>
        <v>277133.69301364996</v>
      </c>
      <c r="AD47">
        <f t="shared" si="16"/>
        <v>5.1218873375280125E-2</v>
      </c>
      <c r="AE47" s="5">
        <f>VLOOKUP(A47,Summary_SFPR!$A$5:$AG$348,33,FALSE)</f>
        <v>5035527.4744664412</v>
      </c>
      <c r="AF47" s="5">
        <f t="shared" si="17"/>
        <v>257914.04409244077</v>
      </c>
      <c r="AG47" t="s">
        <v>809</v>
      </c>
      <c r="AH47" t="s">
        <v>1088</v>
      </c>
    </row>
    <row r="48" spans="1:34" x14ac:dyDescent="0.25">
      <c r="A48" t="s">
        <v>171</v>
      </c>
      <c r="B48" t="s">
        <v>172</v>
      </c>
      <c r="C48" t="s">
        <v>173</v>
      </c>
      <c r="D48" s="12" t="s">
        <v>1088</v>
      </c>
      <c r="E48" s="1">
        <f>VLOOKUP(A48,'Base ADM'!$A$2:$E$344,5,FALSE)</f>
        <v>55.891086999999999</v>
      </c>
      <c r="F48" s="1">
        <f>VLOOKUP(A48,'Base ADM'!$A$2:$F$344,6,FALSE)</f>
        <v>0</v>
      </c>
      <c r="G48" s="1">
        <f>VLOOKUP(A48,'Base ADM'!$A$2:$G$344,7,FALSE)</f>
        <v>0</v>
      </c>
      <c r="H48" s="1">
        <f>VLOOKUP(A48,'Base ADM'!$A$2:$H$344,8,FALSE)</f>
        <v>0</v>
      </c>
      <c r="I48" s="1">
        <f>VLOOKUP(A48,'Base ADM'!$A$2:$I$344,9,FALSE)</f>
        <v>44.758682999999998</v>
      </c>
      <c r="J48" s="1">
        <f>VLOOKUP(A48,'Base ADM'!$A$2:$J$344,10,FALSE)</f>
        <v>11.132403999999999</v>
      </c>
      <c r="K48" s="1">
        <f>VLOOKUP(A48,'Base ADM'!$A$2:$K$344,11,FALSE)</f>
        <v>0.90925</v>
      </c>
      <c r="L48" s="98">
        <f t="shared" si="0"/>
        <v>2.2799999999999998</v>
      </c>
      <c r="M48" s="5">
        <f t="shared" si="1"/>
        <v>96058.458900109545</v>
      </c>
      <c r="N48" s="5">
        <f t="shared" si="2"/>
        <v>219013.28629224974</v>
      </c>
      <c r="O48" s="6">
        <f t="shared" si="3"/>
        <v>0.37</v>
      </c>
      <c r="P48" s="5">
        <f t="shared" si="4"/>
        <v>35541.629793040534</v>
      </c>
      <c r="Q48" s="5">
        <f t="shared" si="5"/>
        <v>104.39999999999999</v>
      </c>
      <c r="R48" s="5">
        <f t="shared" si="6"/>
        <v>1383.2999999999997</v>
      </c>
      <c r="S48" s="5">
        <f t="shared" si="7"/>
        <v>4646.67</v>
      </c>
      <c r="T48" s="5">
        <f t="shared" si="8"/>
        <v>260584.88608529029</v>
      </c>
      <c r="U48" s="5">
        <f t="shared" si="9"/>
        <v>54426.181609729996</v>
      </c>
      <c r="V48" s="5">
        <f t="shared" si="10"/>
        <v>29864.284516710002</v>
      </c>
      <c r="W48" s="5">
        <f t="shared" si="11"/>
        <v>103290.64115209</v>
      </c>
      <c r="X48" t="str">
        <f>IFERROR(VLOOKUP(A48,'E1'!$A$2:$G$932,7,FALSE),"No")</f>
        <v>No</v>
      </c>
      <c r="Y48" s="5">
        <f t="shared" si="12"/>
        <v>0</v>
      </c>
      <c r="Z48" s="5">
        <f t="shared" si="13"/>
        <v>448165.99336382031</v>
      </c>
      <c r="AA48" s="5">
        <f t="shared" si="18"/>
        <v>1458.1750019141823</v>
      </c>
      <c r="AB48" s="5">
        <f t="shared" si="14"/>
        <v>449624.16836573451</v>
      </c>
      <c r="AC48" s="5">
        <f t="shared" si="15"/>
        <v>23356.32634643</v>
      </c>
      <c r="AD48">
        <f t="shared" si="16"/>
        <v>5.1946332047327654E-2</v>
      </c>
      <c r="AE48" s="5">
        <f>VLOOKUP(A48,Summary_SFPR!$A$5:$AG$348,33,FALSE)</f>
        <v>390804.25149043521</v>
      </c>
      <c r="AF48" s="5">
        <f t="shared" si="17"/>
        <v>20300.847413429492</v>
      </c>
      <c r="AG48" t="s">
        <v>809</v>
      </c>
      <c r="AH48" t="s">
        <v>1088</v>
      </c>
    </row>
    <row r="49" spans="1:34" x14ac:dyDescent="0.25">
      <c r="A49" t="s">
        <v>174</v>
      </c>
      <c r="B49" t="s">
        <v>1870</v>
      </c>
      <c r="C49" t="s">
        <v>75</v>
      </c>
      <c r="D49" s="12" t="s">
        <v>1088</v>
      </c>
      <c r="E49" s="1">
        <f>VLOOKUP(A49,'Base ADM'!$A$2:$E$344,5,FALSE)</f>
        <v>46.997869999999999</v>
      </c>
      <c r="F49" s="1">
        <f>VLOOKUP(A49,'Base ADM'!$A$2:$F$344,6,FALSE)</f>
        <v>0</v>
      </c>
      <c r="G49" s="1">
        <f>VLOOKUP(A49,'Base ADM'!$A$2:$G$344,7,FALSE)</f>
        <v>0</v>
      </c>
      <c r="H49" s="1">
        <f>VLOOKUP(A49,'Base ADM'!$A$2:$H$344,8,FALSE)</f>
        <v>0</v>
      </c>
      <c r="I49" s="1">
        <f>VLOOKUP(A49,'Base ADM'!$A$2:$I$344,9,FALSE)</f>
        <v>46.997869999999999</v>
      </c>
      <c r="J49" s="1">
        <f>VLOOKUP(A49,'Base ADM'!$A$2:$J$344,10,FALSE)</f>
        <v>0</v>
      </c>
      <c r="K49" s="1">
        <f>VLOOKUP(A49,'Base ADM'!$A$2:$K$344,11,FALSE)</f>
        <v>0</v>
      </c>
      <c r="L49" s="98">
        <f t="shared" si="0"/>
        <v>1.74</v>
      </c>
      <c r="M49" s="5">
        <f t="shared" si="1"/>
        <v>96058.458900109545</v>
      </c>
      <c r="N49" s="5">
        <f t="shared" si="2"/>
        <v>167141.7184861906</v>
      </c>
      <c r="O49" s="6">
        <f t="shared" si="3"/>
        <v>0.31</v>
      </c>
      <c r="P49" s="5">
        <f t="shared" si="4"/>
        <v>29778.12225903396</v>
      </c>
      <c r="Q49" s="5">
        <f t="shared" si="5"/>
        <v>104.39999999999999</v>
      </c>
      <c r="R49" s="5">
        <f t="shared" si="6"/>
        <v>1070.0999999999997</v>
      </c>
      <c r="S49" s="5">
        <f t="shared" si="7"/>
        <v>3594.6</v>
      </c>
      <c r="T49" s="5">
        <f t="shared" si="8"/>
        <v>201584.54074522457</v>
      </c>
      <c r="U49" s="5">
        <f t="shared" si="9"/>
        <v>45766.055827299999</v>
      </c>
      <c r="V49" s="5">
        <f t="shared" si="10"/>
        <v>25112.371877100002</v>
      </c>
      <c r="W49" s="5">
        <f t="shared" si="11"/>
        <v>86855.353610899998</v>
      </c>
      <c r="X49" t="str">
        <f>IFERROR(VLOOKUP(A49,'E1'!$A$2:$G$932,7,FALSE),"No")</f>
        <v>No</v>
      </c>
      <c r="Y49" s="5">
        <f t="shared" si="12"/>
        <v>0</v>
      </c>
      <c r="Z49" s="5">
        <f t="shared" si="13"/>
        <v>359318.3220605246</v>
      </c>
      <c r="AA49" s="5">
        <f t="shared" si="18"/>
        <v>0</v>
      </c>
      <c r="AB49" s="5">
        <f t="shared" si="14"/>
        <v>359318.3220605246</v>
      </c>
      <c r="AC49" s="5">
        <f t="shared" si="15"/>
        <v>19639.939894299998</v>
      </c>
      <c r="AD49">
        <f t="shared" si="16"/>
        <v>5.4658887923315504E-2</v>
      </c>
      <c r="AE49" s="5">
        <f>VLOOKUP(A49,Summary_SFPR!$A$5:$AG$348,33,FALSE)</f>
        <v>375460.39700475178</v>
      </c>
      <c r="AF49" s="5">
        <f t="shared" si="17"/>
        <v>20522.247759526272</v>
      </c>
      <c r="AG49" t="s">
        <v>809</v>
      </c>
      <c r="AH49" t="s">
        <v>1088</v>
      </c>
    </row>
    <row r="50" spans="1:34" x14ac:dyDescent="0.25">
      <c r="A50" t="s">
        <v>177</v>
      </c>
      <c r="B50" t="s">
        <v>1871</v>
      </c>
      <c r="C50" t="s">
        <v>93</v>
      </c>
      <c r="D50" s="12" t="s">
        <v>1088</v>
      </c>
      <c r="E50" s="1">
        <f>VLOOKUP(A50,'Base ADM'!$A$2:$E$344,5,FALSE)</f>
        <v>34.474666999999997</v>
      </c>
      <c r="F50" s="1">
        <f>VLOOKUP(A50,'Base ADM'!$A$2:$F$344,6,FALSE)</f>
        <v>0</v>
      </c>
      <c r="G50" s="1">
        <f>VLOOKUP(A50,'Base ADM'!$A$2:$G$344,7,FALSE)</f>
        <v>0</v>
      </c>
      <c r="H50" s="1">
        <f>VLOOKUP(A50,'Base ADM'!$A$2:$H$344,8,FALSE)</f>
        <v>34.474666999999997</v>
      </c>
      <c r="I50" s="1">
        <f>VLOOKUP(A50,'Base ADM'!$A$2:$I$344,9,FALSE)</f>
        <v>0</v>
      </c>
      <c r="J50" s="1">
        <f>VLOOKUP(A50,'Base ADM'!$A$2:$J$344,10,FALSE)</f>
        <v>0</v>
      </c>
      <c r="K50" s="1">
        <f>VLOOKUP(A50,'Base ADM'!$A$2:$K$344,11,FALSE)</f>
        <v>0</v>
      </c>
      <c r="L50" s="98">
        <f t="shared" si="0"/>
        <v>1.38</v>
      </c>
      <c r="M50" s="5">
        <f t="shared" si="1"/>
        <v>96058.458900109545</v>
      </c>
      <c r="N50" s="5">
        <f t="shared" si="2"/>
        <v>132560.67328215117</v>
      </c>
      <c r="O50" s="6">
        <f t="shared" si="3"/>
        <v>0.23</v>
      </c>
      <c r="P50" s="5">
        <f t="shared" si="4"/>
        <v>22093.445547025196</v>
      </c>
      <c r="Q50" s="5">
        <f t="shared" si="5"/>
        <v>104.39999999999999</v>
      </c>
      <c r="R50" s="5">
        <f t="shared" si="6"/>
        <v>840.41999999999985</v>
      </c>
      <c r="S50" s="5">
        <f t="shared" si="7"/>
        <v>2823.07</v>
      </c>
      <c r="T50" s="5">
        <f t="shared" si="8"/>
        <v>158317.60882917637</v>
      </c>
      <c r="U50" s="5">
        <f t="shared" si="9"/>
        <v>33571.085977929994</v>
      </c>
      <c r="V50" s="5">
        <f t="shared" si="10"/>
        <v>18420.84881811</v>
      </c>
      <c r="W50" s="5">
        <f t="shared" si="11"/>
        <v>63711.597842689989</v>
      </c>
      <c r="X50" t="str">
        <f>IFERROR(VLOOKUP(A50,'E1'!$A$2:$G$932,7,FALSE),"No")</f>
        <v>No</v>
      </c>
      <c r="Y50" s="5">
        <f t="shared" si="12"/>
        <v>0</v>
      </c>
      <c r="Z50" s="5">
        <f t="shared" si="13"/>
        <v>274021.14146790636</v>
      </c>
      <c r="AA50" s="5">
        <f t="shared" si="18"/>
        <v>0</v>
      </c>
      <c r="AB50" s="5">
        <f t="shared" si="14"/>
        <v>274021.14146790636</v>
      </c>
      <c r="AC50" s="5">
        <f t="shared" si="15"/>
        <v>14406.618592629999</v>
      </c>
      <c r="AD50">
        <f t="shared" si="16"/>
        <v>5.2574843369584741E-2</v>
      </c>
      <c r="AE50" s="5">
        <f>VLOOKUP(A50,Summary_SFPR!$A$5:$AG$348,33,FALSE)</f>
        <v>274021.14146790636</v>
      </c>
      <c r="AF50" s="5">
        <f t="shared" si="17"/>
        <v>14406.618592629999</v>
      </c>
      <c r="AH50" t="s">
        <v>1088</v>
      </c>
    </row>
    <row r="51" spans="1:34" x14ac:dyDescent="0.25">
      <c r="A51" t="s">
        <v>179</v>
      </c>
      <c r="B51" t="s">
        <v>180</v>
      </c>
      <c r="C51" t="s">
        <v>90</v>
      </c>
      <c r="D51" s="12" t="s">
        <v>1088</v>
      </c>
      <c r="E51" s="1">
        <f>VLOOKUP(A51,'Base ADM'!$A$2:$E$344,5,FALSE)</f>
        <v>222.86145500000001</v>
      </c>
      <c r="F51" s="1">
        <f>VLOOKUP(A51,'Base ADM'!$A$2:$F$344,6,FALSE)</f>
        <v>22.637803999999999</v>
      </c>
      <c r="G51" s="1">
        <f>VLOOKUP(A51,'Base ADM'!$A$2:$G$344,7,FALSE)</f>
        <v>77.012865000000005</v>
      </c>
      <c r="H51" s="1">
        <f>VLOOKUP(A51,'Base ADM'!$A$2:$H$344,8,FALSE)</f>
        <v>123.210786</v>
      </c>
      <c r="I51" s="1">
        <f>VLOOKUP(A51,'Base ADM'!$A$2:$I$344,9,FALSE)</f>
        <v>0</v>
      </c>
      <c r="J51" s="1">
        <f>VLOOKUP(A51,'Base ADM'!$A$2:$J$344,10,FALSE)</f>
        <v>0</v>
      </c>
      <c r="K51" s="1">
        <f>VLOOKUP(A51,'Base ADM'!$A$2:$K$344,11,FALSE)</f>
        <v>0</v>
      </c>
      <c r="L51" s="98">
        <f t="shared" si="0"/>
        <v>9.41</v>
      </c>
      <c r="M51" s="5">
        <f t="shared" si="1"/>
        <v>96058.458900109545</v>
      </c>
      <c r="N51" s="5">
        <f t="shared" si="2"/>
        <v>903910.09825003077</v>
      </c>
      <c r="O51" s="6">
        <f t="shared" si="3"/>
        <v>1.49</v>
      </c>
      <c r="P51" s="5">
        <f t="shared" si="4"/>
        <v>143127.10376116322</v>
      </c>
      <c r="Q51" s="5">
        <f t="shared" si="5"/>
        <v>104.39999999999999</v>
      </c>
      <c r="R51" s="5">
        <f t="shared" si="6"/>
        <v>5689.8</v>
      </c>
      <c r="S51" s="5">
        <f t="shared" si="7"/>
        <v>19112.73</v>
      </c>
      <c r="T51" s="5">
        <f t="shared" si="8"/>
        <v>1071839.7320111939</v>
      </c>
      <c r="U51" s="5">
        <f t="shared" si="9"/>
        <v>217020.25626445</v>
      </c>
      <c r="V51" s="5">
        <f t="shared" si="10"/>
        <v>119081.56125015001</v>
      </c>
      <c r="W51" s="5">
        <f t="shared" si="11"/>
        <v>411863.56914184999</v>
      </c>
      <c r="X51" t="str">
        <f>IFERROR(VLOOKUP(A51,'E1'!$A$2:$G$932,7,FALSE),"No")</f>
        <v>No</v>
      </c>
      <c r="Y51" s="5">
        <f t="shared" si="12"/>
        <v>0</v>
      </c>
      <c r="Z51" s="5">
        <f t="shared" si="13"/>
        <v>1819805.118667644</v>
      </c>
      <c r="AA51" s="5">
        <f t="shared" si="18"/>
        <v>0</v>
      </c>
      <c r="AB51" s="5">
        <f t="shared" si="14"/>
        <v>1819805.118667644</v>
      </c>
      <c r="AC51" s="5">
        <f t="shared" si="15"/>
        <v>93131.573429950004</v>
      </c>
      <c r="AD51">
        <f t="shared" si="16"/>
        <v>5.1176674070537595E-2</v>
      </c>
      <c r="AE51" s="5">
        <f>VLOOKUP(A51,Summary_SFPR!$A$5:$AG$348,33,FALSE)</f>
        <v>1745224.8845477183</v>
      </c>
      <c r="AF51" s="5">
        <f t="shared" si="17"/>
        <v>89314.805096290191</v>
      </c>
      <c r="AG51" t="s">
        <v>809</v>
      </c>
      <c r="AH51" t="s">
        <v>1088</v>
      </c>
    </row>
    <row r="52" spans="1:34" x14ac:dyDescent="0.25">
      <c r="A52" t="s">
        <v>181</v>
      </c>
      <c r="B52" t="s">
        <v>1872</v>
      </c>
      <c r="C52" t="s">
        <v>93</v>
      </c>
      <c r="D52" s="12" t="s">
        <v>1088</v>
      </c>
      <c r="E52" s="1">
        <f>VLOOKUP(A52,'Base ADM'!$A$2:$E$344,5,FALSE)</f>
        <v>34.197727999999998</v>
      </c>
      <c r="F52" s="1">
        <f>VLOOKUP(A52,'Base ADM'!$A$2:$F$344,6,FALSE)</f>
        <v>0</v>
      </c>
      <c r="G52" s="1">
        <f>VLOOKUP(A52,'Base ADM'!$A$2:$G$344,7,FALSE)</f>
        <v>0</v>
      </c>
      <c r="H52" s="1">
        <f>VLOOKUP(A52,'Base ADM'!$A$2:$H$344,8,FALSE)</f>
        <v>0</v>
      </c>
      <c r="I52" s="1">
        <f>VLOOKUP(A52,'Base ADM'!$A$2:$I$344,9,FALSE)</f>
        <v>34.197727999999998</v>
      </c>
      <c r="J52" s="1">
        <f>VLOOKUP(A52,'Base ADM'!$A$2:$J$344,10,FALSE)</f>
        <v>0</v>
      </c>
      <c r="K52" s="1">
        <f>VLOOKUP(A52,'Base ADM'!$A$2:$K$344,11,FALSE)</f>
        <v>0.64970099999999997</v>
      </c>
      <c r="L52" s="98">
        <f t="shared" si="0"/>
        <v>1.27</v>
      </c>
      <c r="M52" s="5">
        <f t="shared" si="1"/>
        <v>96058.458900109545</v>
      </c>
      <c r="N52" s="5">
        <f t="shared" si="2"/>
        <v>121994.24280313912</v>
      </c>
      <c r="O52" s="6">
        <f t="shared" si="3"/>
        <v>0.23</v>
      </c>
      <c r="P52" s="5">
        <f t="shared" si="4"/>
        <v>22093.445547025196</v>
      </c>
      <c r="Q52" s="5">
        <f t="shared" si="5"/>
        <v>104.39999999999999</v>
      </c>
      <c r="R52" s="5">
        <f t="shared" si="6"/>
        <v>783</v>
      </c>
      <c r="S52" s="5">
        <f t="shared" si="7"/>
        <v>2630.19</v>
      </c>
      <c r="T52" s="5">
        <f t="shared" si="8"/>
        <v>147500.8783501643</v>
      </c>
      <c r="U52" s="5">
        <f t="shared" si="9"/>
        <v>33301.405549119998</v>
      </c>
      <c r="V52" s="5">
        <f t="shared" si="10"/>
        <v>18272.872002240001</v>
      </c>
      <c r="W52" s="5">
        <f t="shared" si="11"/>
        <v>63199.795184959992</v>
      </c>
      <c r="X52" t="str">
        <f>IFERROR(VLOOKUP(A52,'E1'!$A$2:$G$932,7,FALSE),"No")</f>
        <v>No</v>
      </c>
      <c r="Y52" s="5">
        <f t="shared" si="12"/>
        <v>0</v>
      </c>
      <c r="Z52" s="5">
        <f t="shared" si="13"/>
        <v>262274.9510864843</v>
      </c>
      <c r="AA52" s="5">
        <f t="shared" si="18"/>
        <v>996.55917490097545</v>
      </c>
      <c r="AB52" s="5">
        <f t="shared" si="14"/>
        <v>263271.51026138529</v>
      </c>
      <c r="AC52" s="5">
        <f t="shared" si="15"/>
        <v>14290.888553919998</v>
      </c>
      <c r="AD52">
        <f t="shared" si="16"/>
        <v>5.4281940874390464E-2</v>
      </c>
      <c r="AE52" s="5">
        <f>VLOOKUP(A52,Summary_SFPR!$A$5:$AG$348,33,FALSE)</f>
        <v>263271.51026138529</v>
      </c>
      <c r="AF52" s="5">
        <f t="shared" si="17"/>
        <v>14290.888553919998</v>
      </c>
      <c r="AG52" t="s">
        <v>809</v>
      </c>
      <c r="AH52" t="s">
        <v>1088</v>
      </c>
    </row>
    <row r="53" spans="1:34" x14ac:dyDescent="0.25">
      <c r="A53" t="s">
        <v>183</v>
      </c>
      <c r="B53" t="s">
        <v>1873</v>
      </c>
      <c r="C53" t="s">
        <v>111</v>
      </c>
      <c r="D53" s="12" t="s">
        <v>1088</v>
      </c>
      <c r="E53" s="1">
        <f>VLOOKUP(A53,'Base ADM'!$A$2:$E$344,5,FALSE)</f>
        <v>73.267122999999998</v>
      </c>
      <c r="F53" s="1">
        <f>VLOOKUP(A53,'Base ADM'!$A$2:$F$344,6,FALSE)</f>
        <v>0</v>
      </c>
      <c r="G53" s="1">
        <f>VLOOKUP(A53,'Base ADM'!$A$2:$G$344,7,FALSE)</f>
        <v>0</v>
      </c>
      <c r="H53" s="1">
        <f>VLOOKUP(A53,'Base ADM'!$A$2:$H$344,8,FALSE)</f>
        <v>14.883562</v>
      </c>
      <c r="I53" s="1">
        <f>VLOOKUP(A53,'Base ADM'!$A$2:$I$344,9,FALSE)</f>
        <v>58.383561</v>
      </c>
      <c r="J53" s="1">
        <f>VLOOKUP(A53,'Base ADM'!$A$2:$J$344,10,FALSE)</f>
        <v>0</v>
      </c>
      <c r="K53" s="1">
        <f>VLOOKUP(A53,'Base ADM'!$A$2:$K$344,11,FALSE)</f>
        <v>0</v>
      </c>
      <c r="L53" s="98">
        <f t="shared" si="0"/>
        <v>2.76</v>
      </c>
      <c r="M53" s="5">
        <f t="shared" si="1"/>
        <v>96058.458900109545</v>
      </c>
      <c r="N53" s="5">
        <f t="shared" si="2"/>
        <v>265121.34656430234</v>
      </c>
      <c r="O53" s="6">
        <f t="shared" si="3"/>
        <v>0.49</v>
      </c>
      <c r="P53" s="5">
        <f t="shared" si="4"/>
        <v>47068.644861053675</v>
      </c>
      <c r="Q53" s="5">
        <f t="shared" si="5"/>
        <v>104.39999999999999</v>
      </c>
      <c r="R53" s="5">
        <f t="shared" si="6"/>
        <v>1696.4999999999998</v>
      </c>
      <c r="S53" s="5">
        <f t="shared" si="7"/>
        <v>5698.75</v>
      </c>
      <c r="T53" s="5">
        <f t="shared" si="8"/>
        <v>319585.24142535601</v>
      </c>
      <c r="U53" s="5">
        <f t="shared" si="9"/>
        <v>71346.791706169999</v>
      </c>
      <c r="V53" s="5">
        <f t="shared" si="10"/>
        <v>39148.821832590002</v>
      </c>
      <c r="W53" s="5">
        <f t="shared" si="11"/>
        <v>135402.77200261</v>
      </c>
      <c r="X53" t="str">
        <f>IFERROR(VLOOKUP(A53,'E1'!$A$2:$G$932,7,FALSE),"No")</f>
        <v>No</v>
      </c>
      <c r="Y53" s="5">
        <f t="shared" si="12"/>
        <v>0</v>
      </c>
      <c r="Z53" s="5">
        <f t="shared" si="13"/>
        <v>565483.62696672603</v>
      </c>
      <c r="AA53" s="5">
        <f t="shared" si="18"/>
        <v>0</v>
      </c>
      <c r="AB53" s="5">
        <f t="shared" si="14"/>
        <v>565483.62696672603</v>
      </c>
      <c r="AC53" s="5">
        <f t="shared" si="15"/>
        <v>30617.598030469999</v>
      </c>
      <c r="AD53">
        <f t="shared" si="16"/>
        <v>5.4144092897444027E-2</v>
      </c>
      <c r="AE53" s="5">
        <f>VLOOKUP(A53,Summary_SFPR!$A$5:$AG$348,33,FALSE)</f>
        <v>565483.62696672603</v>
      </c>
      <c r="AF53" s="5">
        <f t="shared" si="17"/>
        <v>30617.598030469999</v>
      </c>
      <c r="AG53" t="s">
        <v>809</v>
      </c>
      <c r="AH53" t="s">
        <v>1088</v>
      </c>
    </row>
    <row r="54" spans="1:34" x14ac:dyDescent="0.25">
      <c r="A54" t="s">
        <v>185</v>
      </c>
      <c r="B54" t="s">
        <v>1874</v>
      </c>
      <c r="C54" t="s">
        <v>72</v>
      </c>
      <c r="D54" s="12" t="s">
        <v>1088</v>
      </c>
      <c r="E54" s="1">
        <f>VLOOKUP(A54,'Base ADM'!$A$2:$E$344,5,FALSE)</f>
        <v>52.845618999999999</v>
      </c>
      <c r="F54" s="1">
        <f>VLOOKUP(A54,'Base ADM'!$A$2:$F$344,6,FALSE)</f>
        <v>0</v>
      </c>
      <c r="G54" s="1">
        <f>VLOOKUP(A54,'Base ADM'!$A$2:$G$344,7,FALSE)</f>
        <v>0</v>
      </c>
      <c r="H54" s="1">
        <f>VLOOKUP(A54,'Base ADM'!$A$2:$H$344,8,FALSE)</f>
        <v>0</v>
      </c>
      <c r="I54" s="1">
        <f>VLOOKUP(A54,'Base ADM'!$A$2:$I$344,9,FALSE)</f>
        <v>52.845618999999999</v>
      </c>
      <c r="J54" s="1">
        <f>VLOOKUP(A54,'Base ADM'!$A$2:$J$344,10,FALSE)</f>
        <v>0</v>
      </c>
      <c r="K54" s="1">
        <f>VLOOKUP(A54,'Base ADM'!$A$2:$K$344,11,FALSE)</f>
        <v>0</v>
      </c>
      <c r="L54" s="98">
        <f t="shared" si="0"/>
        <v>1.96</v>
      </c>
      <c r="M54" s="5">
        <f t="shared" si="1"/>
        <v>96058.458900109545</v>
      </c>
      <c r="N54" s="5">
        <f t="shared" si="2"/>
        <v>188274.5794442147</v>
      </c>
      <c r="O54" s="6">
        <f t="shared" si="3"/>
        <v>0.35</v>
      </c>
      <c r="P54" s="5">
        <f t="shared" si="4"/>
        <v>33620.460615038341</v>
      </c>
      <c r="Q54" s="5">
        <f t="shared" si="5"/>
        <v>104.39999999999999</v>
      </c>
      <c r="R54" s="5">
        <f t="shared" si="6"/>
        <v>1205.82</v>
      </c>
      <c r="S54" s="5">
        <f t="shared" si="7"/>
        <v>4050.5</v>
      </c>
      <c r="T54" s="5">
        <f t="shared" si="8"/>
        <v>227151.36005925306</v>
      </c>
      <c r="U54" s="5">
        <f t="shared" si="9"/>
        <v>51460.535326009995</v>
      </c>
      <c r="V54" s="5">
        <f t="shared" si="10"/>
        <v>28236.999600270003</v>
      </c>
      <c r="W54" s="5">
        <f t="shared" si="11"/>
        <v>97662.403105329999</v>
      </c>
      <c r="X54" t="str">
        <f>IFERROR(VLOOKUP(A54,'E1'!$A$2:$G$932,7,FALSE),"No")</f>
        <v>No</v>
      </c>
      <c r="Y54" s="5">
        <f t="shared" si="12"/>
        <v>0</v>
      </c>
      <c r="Z54" s="5">
        <f t="shared" si="13"/>
        <v>404511.29809086304</v>
      </c>
      <c r="AA54" s="5">
        <f t="shared" si="18"/>
        <v>0</v>
      </c>
      <c r="AB54" s="5">
        <f t="shared" si="14"/>
        <v>404511.29809086304</v>
      </c>
      <c r="AC54" s="5">
        <f t="shared" si="15"/>
        <v>22083.65572391</v>
      </c>
      <c r="AD54">
        <f t="shared" si="16"/>
        <v>5.4593421316379342E-2</v>
      </c>
      <c r="AE54" s="5">
        <f>VLOOKUP(A54,Summary_SFPR!$A$5:$AG$348,33,FALSE)</f>
        <v>404511.29809086304</v>
      </c>
      <c r="AF54" s="5">
        <f t="shared" si="17"/>
        <v>22083.65572391</v>
      </c>
      <c r="AG54" t="s">
        <v>809</v>
      </c>
      <c r="AH54" t="s">
        <v>1088</v>
      </c>
    </row>
    <row r="55" spans="1:34" x14ac:dyDescent="0.25">
      <c r="A55" t="s">
        <v>187</v>
      </c>
      <c r="B55" t="s">
        <v>188</v>
      </c>
      <c r="C55" t="s">
        <v>108</v>
      </c>
      <c r="D55" s="12" t="s">
        <v>1088</v>
      </c>
      <c r="E55" s="1">
        <f>VLOOKUP(A55,'Base ADM'!$A$2:$E$344,5,FALSE)</f>
        <v>120.632546</v>
      </c>
      <c r="F55" s="1">
        <f>VLOOKUP(A55,'Base ADM'!$A$2:$F$344,6,FALSE)</f>
        <v>9.5070420000000002</v>
      </c>
      <c r="G55" s="1">
        <f>VLOOKUP(A55,'Base ADM'!$A$2:$G$344,7,FALSE)</f>
        <v>45.169015000000002</v>
      </c>
      <c r="H55" s="1">
        <f>VLOOKUP(A55,'Base ADM'!$A$2:$H$344,8,FALSE)</f>
        <v>65.956489000000005</v>
      </c>
      <c r="I55" s="1">
        <f>VLOOKUP(A55,'Base ADM'!$A$2:$I$344,9,FALSE)</f>
        <v>0</v>
      </c>
      <c r="J55" s="1">
        <f>VLOOKUP(A55,'Base ADM'!$A$2:$J$344,10,FALSE)</f>
        <v>0</v>
      </c>
      <c r="K55" s="1">
        <f>VLOOKUP(A55,'Base ADM'!$A$2:$K$344,11,FALSE)</f>
        <v>0</v>
      </c>
      <c r="L55" s="98">
        <f t="shared" si="0"/>
        <v>5.08</v>
      </c>
      <c r="M55" s="5">
        <f t="shared" si="1"/>
        <v>96058.458900109545</v>
      </c>
      <c r="N55" s="5">
        <f t="shared" si="2"/>
        <v>487976.97121255647</v>
      </c>
      <c r="O55" s="6">
        <f t="shared" si="3"/>
        <v>0.8</v>
      </c>
      <c r="P55" s="5">
        <f t="shared" si="4"/>
        <v>76846.767120087636</v>
      </c>
      <c r="Q55" s="5">
        <f t="shared" si="5"/>
        <v>104.39999999999999</v>
      </c>
      <c r="R55" s="5">
        <f t="shared" si="6"/>
        <v>3069.3599999999997</v>
      </c>
      <c r="S55" s="5">
        <f t="shared" si="7"/>
        <v>10310.36</v>
      </c>
      <c r="T55" s="5">
        <f t="shared" si="8"/>
        <v>578203.45833264408</v>
      </c>
      <c r="U55" s="5">
        <f t="shared" si="9"/>
        <v>117470.76696933999</v>
      </c>
      <c r="V55" s="5">
        <f t="shared" si="10"/>
        <v>64457.588304180004</v>
      </c>
      <c r="W55" s="5">
        <f t="shared" si="11"/>
        <v>222937.38928622002</v>
      </c>
      <c r="X55" t="str">
        <f>IFERROR(VLOOKUP(A55,'E1'!$A$2:$G$932,7,FALSE),"No")</f>
        <v>No</v>
      </c>
      <c r="Y55" s="5">
        <f t="shared" si="12"/>
        <v>0</v>
      </c>
      <c r="Z55" s="5">
        <f t="shared" si="13"/>
        <v>983069.20289238403</v>
      </c>
      <c r="AA55" s="5">
        <f t="shared" si="18"/>
        <v>0</v>
      </c>
      <c r="AB55" s="5">
        <f t="shared" si="14"/>
        <v>983069.20289238403</v>
      </c>
      <c r="AC55" s="5">
        <f t="shared" si="15"/>
        <v>50411.134647940002</v>
      </c>
      <c r="AD55">
        <f t="shared" si="16"/>
        <v>5.1279334658862745E-2</v>
      </c>
      <c r="AE55" s="5">
        <f>VLOOKUP(A55,Summary_SFPR!$A$5:$AG$348,33,FALSE)</f>
        <v>983069.20289238403</v>
      </c>
      <c r="AF55" s="5">
        <f t="shared" si="17"/>
        <v>50411.134647940002</v>
      </c>
      <c r="AG55" t="s">
        <v>809</v>
      </c>
      <c r="AH55" t="s">
        <v>1088</v>
      </c>
    </row>
    <row r="56" spans="1:34" x14ac:dyDescent="0.25">
      <c r="A56" t="s">
        <v>191</v>
      </c>
      <c r="B56" t="s">
        <v>1875</v>
      </c>
      <c r="C56" t="s">
        <v>193</v>
      </c>
      <c r="D56" s="12" t="s">
        <v>1088</v>
      </c>
      <c r="E56" s="1">
        <f>VLOOKUP(A56,'Base ADM'!$A$2:$E$344,5,FALSE)</f>
        <v>69.74141800000001</v>
      </c>
      <c r="F56" s="1">
        <f>VLOOKUP(A56,'Base ADM'!$A$2:$F$344,6,FALSE)</f>
        <v>0</v>
      </c>
      <c r="G56" s="1">
        <f>VLOOKUP(A56,'Base ADM'!$A$2:$G$344,7,FALSE)</f>
        <v>0</v>
      </c>
      <c r="H56" s="1">
        <f>VLOOKUP(A56,'Base ADM'!$A$2:$H$344,8,FALSE)</f>
        <v>28.835355</v>
      </c>
      <c r="I56" s="1">
        <f>VLOOKUP(A56,'Base ADM'!$A$2:$I$344,9,FALSE)</f>
        <v>40.906063000000003</v>
      </c>
      <c r="J56" s="1">
        <f>VLOOKUP(A56,'Base ADM'!$A$2:$J$344,10,FALSE)</f>
        <v>0</v>
      </c>
      <c r="K56" s="1">
        <f>VLOOKUP(A56,'Base ADM'!$A$2:$K$344,11,FALSE)</f>
        <v>0</v>
      </c>
      <c r="L56" s="98">
        <f t="shared" si="0"/>
        <v>2.67</v>
      </c>
      <c r="M56" s="5">
        <f t="shared" si="1"/>
        <v>96058.458900109545</v>
      </c>
      <c r="N56" s="5">
        <f t="shared" si="2"/>
        <v>256476.08526329248</v>
      </c>
      <c r="O56" s="6">
        <f t="shared" si="3"/>
        <v>0.46</v>
      </c>
      <c r="P56" s="5">
        <f t="shared" si="4"/>
        <v>44186.891094050392</v>
      </c>
      <c r="Q56" s="5">
        <f t="shared" si="5"/>
        <v>104.39999999999999</v>
      </c>
      <c r="R56" s="5">
        <f t="shared" si="6"/>
        <v>1633.8599999999997</v>
      </c>
      <c r="S56" s="5">
        <f t="shared" si="7"/>
        <v>5488.34</v>
      </c>
      <c r="T56" s="5">
        <f t="shared" si="8"/>
        <v>307785.17635734286</v>
      </c>
      <c r="U56" s="5">
        <f t="shared" si="9"/>
        <v>67913.495434220007</v>
      </c>
      <c r="V56" s="5">
        <f t="shared" si="10"/>
        <v>37264.931879940006</v>
      </c>
      <c r="W56" s="5">
        <f t="shared" si="11"/>
        <v>128887.02236326001</v>
      </c>
      <c r="X56" t="str">
        <f>IFERROR(VLOOKUP(A56,'E1'!$A$2:$G$932,7,FALSE),"No")</f>
        <v>No</v>
      </c>
      <c r="Y56" s="5">
        <f t="shared" si="12"/>
        <v>0</v>
      </c>
      <c r="Z56" s="5">
        <f t="shared" si="13"/>
        <v>541850.62603476294</v>
      </c>
      <c r="AA56" s="5">
        <f t="shared" si="18"/>
        <v>0</v>
      </c>
      <c r="AB56" s="5">
        <f t="shared" si="14"/>
        <v>541850.62603476294</v>
      </c>
      <c r="AC56" s="5">
        <f t="shared" si="15"/>
        <v>29144.241168020002</v>
      </c>
      <c r="AD56">
        <f t="shared" si="16"/>
        <v>5.3786486104659824E-2</v>
      </c>
      <c r="AE56" s="5">
        <f>VLOOKUP(A56,Summary_SFPR!$A$5:$AG$348,33,FALSE)</f>
        <v>541850.62603476294</v>
      </c>
      <c r="AF56" s="5">
        <f t="shared" si="17"/>
        <v>29144.241168020002</v>
      </c>
      <c r="AG56" t="s">
        <v>809</v>
      </c>
      <c r="AH56" t="s">
        <v>1088</v>
      </c>
    </row>
    <row r="57" spans="1:34" x14ac:dyDescent="0.25">
      <c r="A57" t="s">
        <v>194</v>
      </c>
      <c r="B57" t="s">
        <v>195</v>
      </c>
      <c r="C57" t="s">
        <v>196</v>
      </c>
      <c r="D57" s="12" t="s">
        <v>1088</v>
      </c>
      <c r="E57" s="1">
        <f>VLOOKUP(A57,'Base ADM'!$A$2:$E$344,5,FALSE)</f>
        <v>34.559165999999998</v>
      </c>
      <c r="F57" s="1">
        <f>VLOOKUP(A57,'Base ADM'!$A$2:$F$344,6,FALSE)</f>
        <v>0</v>
      </c>
      <c r="G57" s="1">
        <f>VLOOKUP(A57,'Base ADM'!$A$2:$G$344,7,FALSE)</f>
        <v>0</v>
      </c>
      <c r="H57" s="1">
        <f>VLOOKUP(A57,'Base ADM'!$A$2:$H$344,8,FALSE)</f>
        <v>0</v>
      </c>
      <c r="I57" s="1">
        <f>VLOOKUP(A57,'Base ADM'!$A$2:$I$344,9,FALSE)</f>
        <v>10.491930999999999</v>
      </c>
      <c r="J57" s="1">
        <f>VLOOKUP(A57,'Base ADM'!$A$2:$J$344,10,FALSE)</f>
        <v>24.067235</v>
      </c>
      <c r="K57" s="1">
        <f>VLOOKUP(A57,'Base ADM'!$A$2:$K$344,11,FALSE)</f>
        <v>1.983312</v>
      </c>
      <c r="L57" s="98">
        <f t="shared" si="0"/>
        <v>1.73</v>
      </c>
      <c r="M57" s="5">
        <f t="shared" si="1"/>
        <v>96058.458900109545</v>
      </c>
      <c r="N57" s="5">
        <f t="shared" si="2"/>
        <v>166181.13389718952</v>
      </c>
      <c r="O57" s="6">
        <f t="shared" si="3"/>
        <v>0.23</v>
      </c>
      <c r="P57" s="5">
        <f t="shared" si="4"/>
        <v>22093.445547025196</v>
      </c>
      <c r="Q57" s="5">
        <f t="shared" si="5"/>
        <v>104.39999999999999</v>
      </c>
      <c r="R57" s="5">
        <f t="shared" si="6"/>
        <v>1023.1199999999999</v>
      </c>
      <c r="S57" s="5">
        <f t="shared" si="7"/>
        <v>3436.79</v>
      </c>
      <c r="T57" s="5">
        <f t="shared" si="8"/>
        <v>192734.48944421471</v>
      </c>
      <c r="U57" s="5">
        <f t="shared" si="9"/>
        <v>33653.37025914</v>
      </c>
      <c r="V57" s="5">
        <f t="shared" si="10"/>
        <v>18465.999168779999</v>
      </c>
      <c r="W57" s="5">
        <f t="shared" si="11"/>
        <v>63867.757909619992</v>
      </c>
      <c r="X57" t="str">
        <f>IFERROR(VLOOKUP(A57,'E1'!$A$2:$G$932,7,FALSE),"No")</f>
        <v>No</v>
      </c>
      <c r="Y57" s="5">
        <f t="shared" si="12"/>
        <v>0</v>
      </c>
      <c r="Z57" s="5">
        <f t="shared" si="13"/>
        <v>308721.61678175471</v>
      </c>
      <c r="AA57" s="5">
        <f t="shared" si="18"/>
        <v>3543.4378666583311</v>
      </c>
      <c r="AB57" s="5">
        <f t="shared" si="14"/>
        <v>312265.05464841303</v>
      </c>
      <c r="AC57" s="5">
        <f t="shared" si="15"/>
        <v>14441.929879739999</v>
      </c>
      <c r="AD57">
        <f t="shared" si="16"/>
        <v>4.6248946735332024E-2</v>
      </c>
      <c r="AE57" s="5">
        <f>VLOOKUP(A57,Summary_SFPR!$A$5:$AG$348,33,FALSE)</f>
        <v>281621.60441709694</v>
      </c>
      <c r="AF57" s="5">
        <f t="shared" si="17"/>
        <v>13024.702582205062</v>
      </c>
      <c r="AG57" t="s">
        <v>809</v>
      </c>
      <c r="AH57" t="s">
        <v>1088</v>
      </c>
    </row>
    <row r="58" spans="1:34" x14ac:dyDescent="0.25">
      <c r="A58" t="s">
        <v>197</v>
      </c>
      <c r="B58" t="s">
        <v>1876</v>
      </c>
      <c r="C58" t="s">
        <v>93</v>
      </c>
      <c r="D58" s="12" t="s">
        <v>1088</v>
      </c>
      <c r="E58" s="1">
        <f>VLOOKUP(A58,'Base ADM'!$A$2:$E$344,5,FALSE)</f>
        <v>133.186159</v>
      </c>
      <c r="F58" s="1">
        <f>VLOOKUP(A58,'Base ADM'!$A$2:$F$344,6,FALSE)</f>
        <v>0</v>
      </c>
      <c r="G58" s="1">
        <f>VLOOKUP(A58,'Base ADM'!$A$2:$G$344,7,FALSE)</f>
        <v>0</v>
      </c>
      <c r="H58" s="1">
        <f>VLOOKUP(A58,'Base ADM'!$A$2:$H$344,8,FALSE)</f>
        <v>0</v>
      </c>
      <c r="I58" s="1">
        <f>VLOOKUP(A58,'Base ADM'!$A$2:$I$344,9,FALSE)</f>
        <v>35.225096000000001</v>
      </c>
      <c r="J58" s="1">
        <f>VLOOKUP(A58,'Base ADM'!$A$2:$J$344,10,FALSE)</f>
        <v>97.961062999999996</v>
      </c>
      <c r="K58" s="1">
        <f>VLOOKUP(A58,'Base ADM'!$A$2:$K$344,11,FALSE)</f>
        <v>0</v>
      </c>
      <c r="L58" s="98">
        <f t="shared" si="0"/>
        <v>6.75</v>
      </c>
      <c r="M58" s="5">
        <f t="shared" si="1"/>
        <v>96058.458900109545</v>
      </c>
      <c r="N58" s="5">
        <f t="shared" si="2"/>
        <v>648394.59757573938</v>
      </c>
      <c r="O58" s="6">
        <f t="shared" si="3"/>
        <v>0.89</v>
      </c>
      <c r="P58" s="5">
        <f t="shared" si="4"/>
        <v>85492.028421097493</v>
      </c>
      <c r="Q58" s="5">
        <f t="shared" si="5"/>
        <v>104.39999999999999</v>
      </c>
      <c r="R58" s="5">
        <f t="shared" si="6"/>
        <v>3988.0799999999995</v>
      </c>
      <c r="S58" s="5">
        <f t="shared" si="7"/>
        <v>13396.45</v>
      </c>
      <c r="T58" s="5">
        <f t="shared" si="8"/>
        <v>751271.15599683684</v>
      </c>
      <c r="U58" s="5">
        <f t="shared" si="9"/>
        <v>129695.34977261</v>
      </c>
      <c r="V58" s="5">
        <f t="shared" si="10"/>
        <v>71165.360338470011</v>
      </c>
      <c r="W58" s="5">
        <f t="shared" si="11"/>
        <v>246137.34486313001</v>
      </c>
      <c r="X58" t="str">
        <f>IFERROR(VLOOKUP(A58,'E1'!$A$2:$G$932,7,FALSE),"No")</f>
        <v>No</v>
      </c>
      <c r="Y58" s="5">
        <f t="shared" si="12"/>
        <v>0</v>
      </c>
      <c r="Z58" s="5">
        <f t="shared" si="13"/>
        <v>1198269.2109710467</v>
      </c>
      <c r="AA58" s="5">
        <f t="shared" si="18"/>
        <v>0</v>
      </c>
      <c r="AB58" s="5">
        <f t="shared" si="14"/>
        <v>1198269.2109710467</v>
      </c>
      <c r="AC58" s="5">
        <f t="shared" si="15"/>
        <v>55657.16398451</v>
      </c>
      <c r="AD58">
        <f t="shared" si="16"/>
        <v>4.6447963007750871E-2</v>
      </c>
      <c r="AE58" s="5">
        <f>VLOOKUP(A58,Summary_SFPR!$A$5:$AG$348,33,FALSE)</f>
        <v>1044688.1969513968</v>
      </c>
      <c r="AF58" s="5">
        <f t="shared" si="17"/>
        <v>48523.638726632431</v>
      </c>
      <c r="AG58" t="s">
        <v>809</v>
      </c>
      <c r="AH58" t="s">
        <v>1088</v>
      </c>
    </row>
    <row r="59" spans="1:34" x14ac:dyDescent="0.25">
      <c r="A59" t="s">
        <v>199</v>
      </c>
      <c r="B59" t="s">
        <v>200</v>
      </c>
      <c r="C59" t="s">
        <v>93</v>
      </c>
      <c r="D59" s="12" t="s">
        <v>1088</v>
      </c>
      <c r="E59" s="1">
        <f>VLOOKUP(A59,'Base ADM'!$A$2:$E$344,5,FALSE)</f>
        <v>188.40938199999999</v>
      </c>
      <c r="F59" s="1">
        <f>VLOOKUP(A59,'Base ADM'!$A$2:$F$344,6,FALSE)</f>
        <v>4</v>
      </c>
      <c r="G59" s="1">
        <f>VLOOKUP(A59,'Base ADM'!$A$2:$G$344,7,FALSE)</f>
        <v>24.933475999999999</v>
      </c>
      <c r="H59" s="1">
        <f>VLOOKUP(A59,'Base ADM'!$A$2:$H$344,8,FALSE)</f>
        <v>70.984560999999999</v>
      </c>
      <c r="I59" s="1">
        <f>VLOOKUP(A59,'Base ADM'!$A$2:$I$344,9,FALSE)</f>
        <v>88.491344999999995</v>
      </c>
      <c r="J59" s="1">
        <f>VLOOKUP(A59,'Base ADM'!$A$2:$J$344,10,FALSE)</f>
        <v>0</v>
      </c>
      <c r="K59" s="1">
        <f>VLOOKUP(A59,'Base ADM'!$A$2:$K$344,11,FALSE)</f>
        <v>0.98252399999999995</v>
      </c>
      <c r="L59" s="98">
        <f t="shared" si="0"/>
        <v>7.4</v>
      </c>
      <c r="M59" s="5">
        <f t="shared" si="1"/>
        <v>96058.458900109545</v>
      </c>
      <c r="N59" s="5">
        <f t="shared" si="2"/>
        <v>710832.59586081072</v>
      </c>
      <c r="O59" s="6">
        <f t="shared" si="3"/>
        <v>1.26</v>
      </c>
      <c r="P59" s="5">
        <f t="shared" si="4"/>
        <v>121033.65821413802</v>
      </c>
      <c r="Q59" s="5">
        <f t="shared" si="5"/>
        <v>104.39999999999999</v>
      </c>
      <c r="R59" s="5">
        <f t="shared" si="6"/>
        <v>4520.5199999999995</v>
      </c>
      <c r="S59" s="5">
        <f t="shared" si="7"/>
        <v>15184.98</v>
      </c>
      <c r="T59" s="5">
        <f t="shared" si="8"/>
        <v>851571.75407494872</v>
      </c>
      <c r="U59" s="5">
        <f t="shared" si="9"/>
        <v>183471.17209777999</v>
      </c>
      <c r="V59" s="5">
        <f t="shared" si="10"/>
        <v>100672.78508406</v>
      </c>
      <c r="W59" s="5">
        <f t="shared" si="11"/>
        <v>348193.72659273999</v>
      </c>
      <c r="X59" t="str">
        <f>IFERROR(VLOOKUP(A59,'E1'!$A$2:$G$932,7,FALSE),"No")</f>
        <v>No</v>
      </c>
      <c r="Y59" s="5">
        <f t="shared" si="12"/>
        <v>0</v>
      </c>
      <c r="Z59" s="5">
        <f t="shared" si="13"/>
        <v>1483909.4378495286</v>
      </c>
      <c r="AA59" s="5">
        <f t="shared" si="18"/>
        <v>1547.6688273556042</v>
      </c>
      <c r="AB59" s="5">
        <f t="shared" si="14"/>
        <v>1485457.1066768842</v>
      </c>
      <c r="AC59" s="5">
        <f t="shared" si="15"/>
        <v>78734.396643979999</v>
      </c>
      <c r="AD59">
        <f t="shared" si="16"/>
        <v>5.3003480403494584E-2</v>
      </c>
      <c r="AE59" s="5">
        <f>VLOOKUP(A59,Summary_SFPR!$A$5:$AG$348,33,FALSE)</f>
        <v>1485457.1066768842</v>
      </c>
      <c r="AF59" s="5">
        <f t="shared" si="17"/>
        <v>78734.396643979999</v>
      </c>
      <c r="AG59" t="s">
        <v>809</v>
      </c>
      <c r="AH59" t="s">
        <v>1088</v>
      </c>
    </row>
    <row r="60" spans="1:34" x14ac:dyDescent="0.25">
      <c r="A60" t="s">
        <v>201</v>
      </c>
      <c r="B60" t="s">
        <v>202</v>
      </c>
      <c r="C60" t="s">
        <v>93</v>
      </c>
      <c r="D60" s="12" t="s">
        <v>1088</v>
      </c>
      <c r="E60" s="1">
        <f>VLOOKUP(A60,'Base ADM'!$A$2:$E$344,5,FALSE)</f>
        <v>443.27461600000004</v>
      </c>
      <c r="F60" s="1">
        <f>VLOOKUP(A60,'Base ADM'!$A$2:$F$344,6,FALSE)</f>
        <v>28.486274999999999</v>
      </c>
      <c r="G60" s="1">
        <f>VLOOKUP(A60,'Base ADM'!$A$2:$G$344,7,FALSE)</f>
        <v>90.802036000000001</v>
      </c>
      <c r="H60" s="1">
        <f>VLOOKUP(A60,'Base ADM'!$A$2:$H$344,8,FALSE)</f>
        <v>147.109859</v>
      </c>
      <c r="I60" s="1">
        <f>VLOOKUP(A60,'Base ADM'!$A$2:$I$344,9,FALSE)</f>
        <v>143.865871</v>
      </c>
      <c r="J60" s="1">
        <f>VLOOKUP(A60,'Base ADM'!$A$2:$J$344,10,FALSE)</f>
        <v>33.010575000000003</v>
      </c>
      <c r="K60" s="1">
        <f>VLOOKUP(A60,'Base ADM'!$A$2:$K$344,11,FALSE)</f>
        <v>0</v>
      </c>
      <c r="L60" s="98">
        <f t="shared" si="0"/>
        <v>18.420000000000002</v>
      </c>
      <c r="M60" s="5">
        <f t="shared" si="1"/>
        <v>96058.458900109545</v>
      </c>
      <c r="N60" s="5">
        <f t="shared" si="2"/>
        <v>1769396.812940018</v>
      </c>
      <c r="O60" s="6">
        <f t="shared" si="3"/>
        <v>2.96</v>
      </c>
      <c r="P60" s="5">
        <f t="shared" si="4"/>
        <v>284333.03834432428</v>
      </c>
      <c r="Q60" s="5">
        <f t="shared" si="5"/>
        <v>104.39999999999999</v>
      </c>
      <c r="R60" s="5">
        <f t="shared" si="6"/>
        <v>11160.36</v>
      </c>
      <c r="S60" s="5">
        <f t="shared" si="7"/>
        <v>37489.01</v>
      </c>
      <c r="T60" s="5">
        <f t="shared" si="8"/>
        <v>2102379.2212843425</v>
      </c>
      <c r="U60" s="5">
        <f t="shared" si="9"/>
        <v>431656.38831464003</v>
      </c>
      <c r="V60" s="5">
        <f t="shared" si="10"/>
        <v>236854.92556728004</v>
      </c>
      <c r="W60" s="5">
        <f t="shared" si="11"/>
        <v>819202.51959112007</v>
      </c>
      <c r="X60" t="str">
        <f>IFERROR(VLOOKUP(A60,'E1'!$A$2:$G$932,7,FALSE),"No")</f>
        <v>No</v>
      </c>
      <c r="Y60" s="5">
        <f t="shared" si="12"/>
        <v>0</v>
      </c>
      <c r="Z60" s="5">
        <f t="shared" si="13"/>
        <v>3590093.0547573827</v>
      </c>
      <c r="AA60" s="5">
        <f t="shared" si="18"/>
        <v>0</v>
      </c>
      <c r="AB60" s="5">
        <f t="shared" si="14"/>
        <v>3590093.0547573827</v>
      </c>
      <c r="AC60" s="5">
        <f t="shared" si="15"/>
        <v>185240.02928024001</v>
      </c>
      <c r="AD60">
        <f t="shared" si="16"/>
        <v>5.1597556513130124E-2</v>
      </c>
      <c r="AE60" s="5">
        <f>VLOOKUP(A60,Summary_SFPR!$A$5:$AG$348,33,FALSE)</f>
        <v>3590093.0547573827</v>
      </c>
      <c r="AF60" s="5">
        <f t="shared" si="17"/>
        <v>185240.02928024001</v>
      </c>
      <c r="AG60" t="s">
        <v>809</v>
      </c>
      <c r="AH60" t="s">
        <v>1088</v>
      </c>
    </row>
    <row r="61" spans="1:34" x14ac:dyDescent="0.25">
      <c r="A61" t="s">
        <v>203</v>
      </c>
      <c r="B61" t="s">
        <v>1877</v>
      </c>
      <c r="C61" t="s">
        <v>80</v>
      </c>
      <c r="D61" s="12" t="s">
        <v>1088</v>
      </c>
      <c r="E61" s="1">
        <f>VLOOKUP(A61,'Base ADM'!$A$2:$E$344,5,FALSE)</f>
        <v>97.649546999999998</v>
      </c>
      <c r="F61" s="1">
        <f>VLOOKUP(A61,'Base ADM'!$A$2:$F$344,6,FALSE)</f>
        <v>8.9638550000000006</v>
      </c>
      <c r="G61" s="1">
        <f>VLOOKUP(A61,'Base ADM'!$A$2:$G$344,7,FALSE)</f>
        <v>35.727860999999997</v>
      </c>
      <c r="H61" s="1">
        <f>VLOOKUP(A61,'Base ADM'!$A$2:$H$344,8,FALSE)</f>
        <v>52.957830999999999</v>
      </c>
      <c r="I61" s="1">
        <f>VLOOKUP(A61,'Base ADM'!$A$2:$I$344,9,FALSE)</f>
        <v>0</v>
      </c>
      <c r="J61" s="1">
        <f>VLOOKUP(A61,'Base ADM'!$A$2:$J$344,10,FALSE)</f>
        <v>0</v>
      </c>
      <c r="K61" s="1">
        <f>VLOOKUP(A61,'Base ADM'!$A$2:$K$344,11,FALSE)</f>
        <v>0</v>
      </c>
      <c r="L61" s="98">
        <f t="shared" si="0"/>
        <v>4.12</v>
      </c>
      <c r="M61" s="5">
        <f t="shared" si="1"/>
        <v>96058.458900109545</v>
      </c>
      <c r="N61" s="5">
        <f t="shared" si="2"/>
        <v>395760.85066845134</v>
      </c>
      <c r="O61" s="6">
        <f t="shared" si="3"/>
        <v>0.65</v>
      </c>
      <c r="P61" s="5">
        <f t="shared" si="4"/>
        <v>62437.998285071204</v>
      </c>
      <c r="Q61" s="5">
        <f t="shared" si="5"/>
        <v>104.39999999999999</v>
      </c>
      <c r="R61" s="5">
        <f t="shared" si="6"/>
        <v>2489.94</v>
      </c>
      <c r="S61" s="5">
        <f t="shared" si="7"/>
        <v>8364.01</v>
      </c>
      <c r="T61" s="5">
        <f t="shared" si="8"/>
        <v>469052.79895352258</v>
      </c>
      <c r="U61" s="5">
        <f t="shared" si="9"/>
        <v>95090.152373129997</v>
      </c>
      <c r="V61" s="5">
        <f t="shared" si="10"/>
        <v>52177.082448510002</v>
      </c>
      <c r="W61" s="5">
        <f t="shared" si="11"/>
        <v>180463.19832428999</v>
      </c>
      <c r="X61" t="str">
        <f>IFERROR(VLOOKUP(A61,'E1'!$A$2:$G$932,7,FALSE),"No")</f>
        <v>No</v>
      </c>
      <c r="Y61" s="5">
        <f t="shared" si="12"/>
        <v>0</v>
      </c>
      <c r="Z61" s="5">
        <f t="shared" si="13"/>
        <v>796783.23209945252</v>
      </c>
      <c r="AA61" s="5">
        <f t="shared" si="18"/>
        <v>0</v>
      </c>
      <c r="AB61" s="5">
        <f t="shared" si="14"/>
        <v>796783.23209945252</v>
      </c>
      <c r="AC61" s="5">
        <f t="shared" si="15"/>
        <v>40806.769195829998</v>
      </c>
      <c r="AD61">
        <f t="shared" si="16"/>
        <v>5.1214392512136345E-2</v>
      </c>
      <c r="AE61" s="5">
        <f>VLOOKUP(A61,Summary_SFPR!$A$5:$AG$348,33,FALSE)</f>
        <v>796783.23209945252</v>
      </c>
      <c r="AF61" s="5">
        <f t="shared" si="17"/>
        <v>40806.769195829998</v>
      </c>
      <c r="AG61" t="s">
        <v>809</v>
      </c>
      <c r="AH61" t="s">
        <v>1088</v>
      </c>
    </row>
    <row r="62" spans="1:34" x14ac:dyDescent="0.25">
      <c r="A62" t="s">
        <v>205</v>
      </c>
      <c r="B62" t="s">
        <v>1878</v>
      </c>
      <c r="C62" t="s">
        <v>68</v>
      </c>
      <c r="D62" s="12" t="s">
        <v>1088</v>
      </c>
      <c r="E62" s="1">
        <f>VLOOKUP(A62,'Base ADM'!$A$2:$E$344,5,FALSE)</f>
        <v>225.62306600000002</v>
      </c>
      <c r="F62" s="1">
        <f>VLOOKUP(A62,'Base ADM'!$A$2:$F$344,6,FALSE)</f>
        <v>0</v>
      </c>
      <c r="G62" s="1">
        <f>VLOOKUP(A62,'Base ADM'!$A$2:$G$344,7,FALSE)</f>
        <v>0</v>
      </c>
      <c r="H62" s="1">
        <f>VLOOKUP(A62,'Base ADM'!$A$2:$H$344,8,FALSE)</f>
        <v>66.531549999999996</v>
      </c>
      <c r="I62" s="1">
        <f>VLOOKUP(A62,'Base ADM'!$A$2:$I$344,9,FALSE)</f>
        <v>140.02473000000001</v>
      </c>
      <c r="J62" s="1">
        <f>VLOOKUP(A62,'Base ADM'!$A$2:$J$344,10,FALSE)</f>
        <v>19.066786</v>
      </c>
      <c r="K62" s="1">
        <f>VLOOKUP(A62,'Base ADM'!$A$2:$K$344,11,FALSE)</f>
        <v>0</v>
      </c>
      <c r="L62" s="98">
        <f t="shared" si="0"/>
        <v>8.91</v>
      </c>
      <c r="M62" s="5">
        <f t="shared" si="1"/>
        <v>96058.458900109545</v>
      </c>
      <c r="N62" s="5">
        <f t="shared" si="2"/>
        <v>855880.86879997607</v>
      </c>
      <c r="O62" s="6">
        <f t="shared" si="3"/>
        <v>1.5</v>
      </c>
      <c r="P62" s="5">
        <f t="shared" si="4"/>
        <v>144087.68835016433</v>
      </c>
      <c r="Q62" s="5">
        <f t="shared" si="5"/>
        <v>104.39999999999999</v>
      </c>
      <c r="R62" s="5">
        <f t="shared" si="6"/>
        <v>5434.0199999999995</v>
      </c>
      <c r="S62" s="5">
        <f t="shared" si="7"/>
        <v>18253.54</v>
      </c>
      <c r="T62" s="5">
        <f t="shared" si="8"/>
        <v>1023656.1171501405</v>
      </c>
      <c r="U62" s="5">
        <f t="shared" si="9"/>
        <v>219709.48544014001</v>
      </c>
      <c r="V62" s="5">
        <f t="shared" si="10"/>
        <v>120557.17285578002</v>
      </c>
      <c r="W62" s="5">
        <f t="shared" si="11"/>
        <v>416967.21958262002</v>
      </c>
      <c r="X62" t="str">
        <f>IFERROR(VLOOKUP(A62,'E1'!$A$2:$G$932,7,FALSE),"No")</f>
        <v>No</v>
      </c>
      <c r="Y62" s="5">
        <f t="shared" si="12"/>
        <v>0</v>
      </c>
      <c r="Z62" s="5">
        <f t="shared" si="13"/>
        <v>1780889.9950286807</v>
      </c>
      <c r="AA62" s="5">
        <f t="shared" si="18"/>
        <v>0</v>
      </c>
      <c r="AB62" s="5">
        <f t="shared" si="14"/>
        <v>1780889.9950286807</v>
      </c>
      <c r="AC62" s="5">
        <f t="shared" si="15"/>
        <v>94285.623050740003</v>
      </c>
      <c r="AD62">
        <f t="shared" si="16"/>
        <v>5.2942979810059278E-2</v>
      </c>
      <c r="AE62" s="5">
        <f>VLOOKUP(A62,Summary_SFPR!$A$5:$AG$348,33,FALSE)</f>
        <v>1780889.9950286807</v>
      </c>
      <c r="AF62" s="5">
        <f t="shared" si="17"/>
        <v>94285.623050740003</v>
      </c>
      <c r="AG62" t="s">
        <v>809</v>
      </c>
      <c r="AH62" t="s">
        <v>1088</v>
      </c>
    </row>
    <row r="63" spans="1:34" x14ac:dyDescent="0.25">
      <c r="A63" t="s">
        <v>207</v>
      </c>
      <c r="B63" t="s">
        <v>1879</v>
      </c>
      <c r="C63" t="s">
        <v>93</v>
      </c>
      <c r="D63" s="12" t="s">
        <v>1088</v>
      </c>
      <c r="E63" s="1">
        <f>VLOOKUP(A63,'Base ADM'!$A$2:$E$344,5,FALSE)</f>
        <v>161.18072100000001</v>
      </c>
      <c r="F63" s="1">
        <f>VLOOKUP(A63,'Base ADM'!$A$2:$F$344,6,FALSE)</f>
        <v>24.753012999999999</v>
      </c>
      <c r="G63" s="1">
        <f>VLOOKUP(A63,'Base ADM'!$A$2:$G$344,7,FALSE)</f>
        <v>95.578310999999999</v>
      </c>
      <c r="H63" s="1">
        <f>VLOOKUP(A63,'Base ADM'!$A$2:$H$344,8,FALSE)</f>
        <v>40.849397000000003</v>
      </c>
      <c r="I63" s="1">
        <f>VLOOKUP(A63,'Base ADM'!$A$2:$I$344,9,FALSE)</f>
        <v>0</v>
      </c>
      <c r="J63" s="1">
        <f>VLOOKUP(A63,'Base ADM'!$A$2:$J$344,10,FALSE)</f>
        <v>0</v>
      </c>
      <c r="K63" s="1">
        <f>VLOOKUP(A63,'Base ADM'!$A$2:$K$344,11,FALSE)</f>
        <v>0</v>
      </c>
      <c r="L63" s="98">
        <f t="shared" si="0"/>
        <v>7.03</v>
      </c>
      <c r="M63" s="5">
        <f t="shared" si="1"/>
        <v>96058.458900109545</v>
      </c>
      <c r="N63" s="5">
        <f t="shared" si="2"/>
        <v>675290.96606777015</v>
      </c>
      <c r="O63" s="6">
        <f t="shared" si="3"/>
        <v>1.07</v>
      </c>
      <c r="P63" s="5">
        <f t="shared" si="4"/>
        <v>102782.55102311722</v>
      </c>
      <c r="Q63" s="5">
        <f t="shared" si="5"/>
        <v>104.39999999999999</v>
      </c>
      <c r="R63" s="5">
        <f t="shared" si="6"/>
        <v>4228.1999999999989</v>
      </c>
      <c r="S63" s="5">
        <f t="shared" si="7"/>
        <v>14203.04</v>
      </c>
      <c r="T63" s="5">
        <f t="shared" si="8"/>
        <v>796504.7570908874</v>
      </c>
      <c r="U63" s="5">
        <f t="shared" si="9"/>
        <v>156956.17430258999</v>
      </c>
      <c r="V63" s="5">
        <f t="shared" si="10"/>
        <v>86123.694651930011</v>
      </c>
      <c r="W63" s="5">
        <f t="shared" si="11"/>
        <v>297873.25505847001</v>
      </c>
      <c r="X63" t="str">
        <f>IFERROR(VLOOKUP(A63,'E1'!$A$2:$G$932,7,FALSE),"No")</f>
        <v>No</v>
      </c>
      <c r="Y63" s="5">
        <f t="shared" si="12"/>
        <v>0</v>
      </c>
      <c r="Z63" s="5">
        <f t="shared" si="13"/>
        <v>1337457.8811038774</v>
      </c>
      <c r="AA63" s="5">
        <f t="shared" si="18"/>
        <v>0</v>
      </c>
      <c r="AB63" s="5">
        <f t="shared" si="14"/>
        <v>1337457.8811038774</v>
      </c>
      <c r="AC63" s="5">
        <f t="shared" si="15"/>
        <v>67355.811498690004</v>
      </c>
      <c r="AD63">
        <f t="shared" si="16"/>
        <v>5.0361071141244128E-2</v>
      </c>
      <c r="AE63" s="5">
        <f>VLOOKUP(A63,Summary_SFPR!$A$5:$AG$348,33,FALSE)</f>
        <v>1192755.3157729551</v>
      </c>
      <c r="AF63" s="5">
        <f t="shared" si="17"/>
        <v>60068.435311738896</v>
      </c>
      <c r="AG63" t="s">
        <v>809</v>
      </c>
      <c r="AH63" t="s">
        <v>1088</v>
      </c>
    </row>
    <row r="64" spans="1:34" x14ac:dyDescent="0.25">
      <c r="A64" t="s">
        <v>209</v>
      </c>
      <c r="B64" t="s">
        <v>1880</v>
      </c>
      <c r="C64" t="s">
        <v>93</v>
      </c>
      <c r="D64" s="12" t="s">
        <v>1088</v>
      </c>
      <c r="E64" s="1">
        <f>VLOOKUP(A64,'Base ADM'!$A$2:$E$344,5,FALSE)</f>
        <v>139.43401600000001</v>
      </c>
      <c r="F64" s="1">
        <f>VLOOKUP(A64,'Base ADM'!$A$2:$F$344,6,FALSE)</f>
        <v>0</v>
      </c>
      <c r="G64" s="1">
        <f>VLOOKUP(A64,'Base ADM'!$A$2:$G$344,7,FALSE)</f>
        <v>0</v>
      </c>
      <c r="H64" s="1">
        <f>VLOOKUP(A64,'Base ADM'!$A$2:$H$344,8,FALSE)</f>
        <v>139.43401600000001</v>
      </c>
      <c r="I64" s="1">
        <f>VLOOKUP(A64,'Base ADM'!$A$2:$I$344,9,FALSE)</f>
        <v>0</v>
      </c>
      <c r="J64" s="1">
        <f>VLOOKUP(A64,'Base ADM'!$A$2:$J$344,10,FALSE)</f>
        <v>0</v>
      </c>
      <c r="K64" s="1">
        <f>VLOOKUP(A64,'Base ADM'!$A$2:$K$344,11,FALSE)</f>
        <v>0</v>
      </c>
      <c r="L64" s="98">
        <f t="shared" si="0"/>
        <v>5.58</v>
      </c>
      <c r="M64" s="5">
        <f t="shared" si="1"/>
        <v>96058.458900109545</v>
      </c>
      <c r="N64" s="5">
        <f t="shared" si="2"/>
        <v>536006.20066261129</v>
      </c>
      <c r="O64" s="6">
        <f t="shared" si="3"/>
        <v>0.93</v>
      </c>
      <c r="P64" s="5">
        <f t="shared" si="4"/>
        <v>89334.366777101881</v>
      </c>
      <c r="Q64" s="5">
        <f t="shared" si="5"/>
        <v>104.39999999999999</v>
      </c>
      <c r="R64" s="5">
        <f t="shared" si="6"/>
        <v>3398.2199999999993</v>
      </c>
      <c r="S64" s="5">
        <f t="shared" si="7"/>
        <v>11415.04</v>
      </c>
      <c r="T64" s="5">
        <f t="shared" si="8"/>
        <v>640153.82743971318</v>
      </c>
      <c r="U64" s="5">
        <f t="shared" si="9"/>
        <v>135779.45044064001</v>
      </c>
      <c r="V64" s="5">
        <f t="shared" si="10"/>
        <v>74503.777769280015</v>
      </c>
      <c r="W64" s="5">
        <f t="shared" si="11"/>
        <v>257683.82194912003</v>
      </c>
      <c r="X64" t="str">
        <f>IFERROR(VLOOKUP(A64,'E1'!$A$2:$G$932,7,FALSE),"No")</f>
        <v>No</v>
      </c>
      <c r="Y64" s="5">
        <f t="shared" si="12"/>
        <v>0</v>
      </c>
      <c r="Z64" s="5">
        <f t="shared" si="13"/>
        <v>1108120.8775987532</v>
      </c>
      <c r="AA64" s="5">
        <f t="shared" si="18"/>
        <v>0</v>
      </c>
      <c r="AB64" s="5">
        <f t="shared" si="14"/>
        <v>1108120.8775987532</v>
      </c>
      <c r="AC64" s="5">
        <f t="shared" si="15"/>
        <v>58268.080946240007</v>
      </c>
      <c r="AD64">
        <f t="shared" si="16"/>
        <v>5.2582784174687015E-2</v>
      </c>
      <c r="AE64" s="5">
        <f>VLOOKUP(A64,Summary_SFPR!$A$5:$AG$348,33,FALSE)</f>
        <v>954936.83833508869</v>
      </c>
      <c r="AF64" s="5">
        <f t="shared" si="17"/>
        <v>50213.237670631956</v>
      </c>
      <c r="AG64" t="s">
        <v>809</v>
      </c>
      <c r="AH64" t="s">
        <v>1088</v>
      </c>
    </row>
    <row r="65" spans="1:34" x14ac:dyDescent="0.25">
      <c r="A65" t="s">
        <v>211</v>
      </c>
      <c r="B65" t="s">
        <v>1881</v>
      </c>
      <c r="C65" t="s">
        <v>75</v>
      </c>
      <c r="D65" s="12" t="s">
        <v>1088</v>
      </c>
      <c r="E65" s="1">
        <f>VLOOKUP(A65,'Base ADM'!$A$2:$E$344,5,FALSE)</f>
        <v>212.83607600000002</v>
      </c>
      <c r="F65" s="1">
        <f>VLOOKUP(A65,'Base ADM'!$A$2:$F$344,6,FALSE)</f>
        <v>20.426136</v>
      </c>
      <c r="G65" s="1">
        <f>VLOOKUP(A65,'Base ADM'!$A$2:$G$344,7,FALSE)</f>
        <v>62.442953000000003</v>
      </c>
      <c r="H65" s="1">
        <f>VLOOKUP(A65,'Base ADM'!$A$2:$H$344,8,FALSE)</f>
        <v>106.34738299999999</v>
      </c>
      <c r="I65" s="1">
        <f>VLOOKUP(A65,'Base ADM'!$A$2:$I$344,9,FALSE)</f>
        <v>0</v>
      </c>
      <c r="J65" s="1">
        <f>VLOOKUP(A65,'Base ADM'!$A$2:$J$344,10,FALSE)</f>
        <v>23.619603999999999</v>
      </c>
      <c r="K65" s="1">
        <f>VLOOKUP(A65,'Base ADM'!$A$2:$K$344,11,FALSE)</f>
        <v>0</v>
      </c>
      <c r="L65" s="98">
        <f t="shared" si="0"/>
        <v>9.3000000000000007</v>
      </c>
      <c r="M65" s="5">
        <f t="shared" si="1"/>
        <v>96058.458900109545</v>
      </c>
      <c r="N65" s="5">
        <f t="shared" si="2"/>
        <v>893343.66777101881</v>
      </c>
      <c r="O65" s="6">
        <f t="shared" si="3"/>
        <v>1.42</v>
      </c>
      <c r="P65" s="5">
        <f t="shared" si="4"/>
        <v>136403.01163815556</v>
      </c>
      <c r="Q65" s="5">
        <f t="shared" si="5"/>
        <v>104.39999999999999</v>
      </c>
      <c r="R65" s="5">
        <f t="shared" si="6"/>
        <v>5595.8399999999992</v>
      </c>
      <c r="S65" s="5">
        <f t="shared" si="7"/>
        <v>18797.11</v>
      </c>
      <c r="T65" s="5">
        <f t="shared" si="8"/>
        <v>1054139.6294091744</v>
      </c>
      <c r="U65" s="5">
        <f t="shared" si="9"/>
        <v>207257.64244804002</v>
      </c>
      <c r="V65" s="5">
        <f t="shared" si="10"/>
        <v>113724.70048908002</v>
      </c>
      <c r="W65" s="5">
        <f t="shared" si="11"/>
        <v>393335.96697332</v>
      </c>
      <c r="X65" t="str">
        <f>IFERROR(VLOOKUP(A65,'E1'!$A$2:$G$932,7,FALSE),"No")</f>
        <v>No</v>
      </c>
      <c r="Y65" s="5">
        <f t="shared" si="12"/>
        <v>0</v>
      </c>
      <c r="Z65" s="5">
        <f t="shared" si="13"/>
        <v>1768457.9393196143</v>
      </c>
      <c r="AA65" s="5">
        <f t="shared" si="18"/>
        <v>0</v>
      </c>
      <c r="AB65" s="5">
        <f t="shared" si="14"/>
        <v>1768457.9393196143</v>
      </c>
      <c r="AC65" s="5">
        <f t="shared" si="15"/>
        <v>88942.067799640005</v>
      </c>
      <c r="AD65">
        <f t="shared" si="16"/>
        <v>5.0293572621726602E-2</v>
      </c>
      <c r="AE65" s="5">
        <f>VLOOKUP(A65,Summary_SFPR!$A$5:$AG$348,33,FALSE)</f>
        <v>1598888.5281833869</v>
      </c>
      <c r="AF65" s="5">
        <f t="shared" si="17"/>
        <v>80413.816306236724</v>
      </c>
      <c r="AG65" t="s">
        <v>809</v>
      </c>
      <c r="AH65" t="s">
        <v>1088</v>
      </c>
    </row>
    <row r="66" spans="1:34" x14ac:dyDescent="0.25">
      <c r="A66" t="s">
        <v>213</v>
      </c>
      <c r="B66" t="s">
        <v>1882</v>
      </c>
      <c r="C66" t="s">
        <v>72</v>
      </c>
      <c r="D66" s="12" t="s">
        <v>1088</v>
      </c>
      <c r="E66" s="1">
        <f>VLOOKUP(A66,'Base ADM'!$A$2:$E$344,5,FALSE)</f>
        <v>188.621465</v>
      </c>
      <c r="F66" s="1">
        <f>VLOOKUP(A66,'Base ADM'!$A$2:$F$344,6,FALSE)</f>
        <v>27.593219000000001</v>
      </c>
      <c r="G66" s="1">
        <f>VLOOKUP(A66,'Base ADM'!$A$2:$G$344,7,FALSE)</f>
        <v>116.011298</v>
      </c>
      <c r="H66" s="1">
        <f>VLOOKUP(A66,'Base ADM'!$A$2:$H$344,8,FALSE)</f>
        <v>45.016947999999999</v>
      </c>
      <c r="I66" s="1">
        <f>VLOOKUP(A66,'Base ADM'!$A$2:$I$344,9,FALSE)</f>
        <v>0</v>
      </c>
      <c r="J66" s="1">
        <f>VLOOKUP(A66,'Base ADM'!$A$2:$J$344,10,FALSE)</f>
        <v>0</v>
      </c>
      <c r="K66" s="1">
        <f>VLOOKUP(A66,'Base ADM'!$A$2:$K$344,11,FALSE)</f>
        <v>0</v>
      </c>
      <c r="L66" s="98">
        <f t="shared" si="0"/>
        <v>8.2200000000000006</v>
      </c>
      <c r="M66" s="5">
        <f t="shared" si="1"/>
        <v>96058.458900109545</v>
      </c>
      <c r="N66" s="5">
        <f t="shared" si="2"/>
        <v>789600.53215890052</v>
      </c>
      <c r="O66" s="6">
        <f t="shared" si="3"/>
        <v>1.26</v>
      </c>
      <c r="P66" s="5">
        <f t="shared" si="4"/>
        <v>121033.65821413802</v>
      </c>
      <c r="Q66" s="5">
        <f t="shared" si="5"/>
        <v>104.39999999999999</v>
      </c>
      <c r="R66" s="5">
        <f t="shared" si="6"/>
        <v>4948.5599999999995</v>
      </c>
      <c r="S66" s="5">
        <f t="shared" si="7"/>
        <v>16622.82</v>
      </c>
      <c r="T66" s="5">
        <f t="shared" si="8"/>
        <v>932205.57037303853</v>
      </c>
      <c r="U66" s="5">
        <f t="shared" si="9"/>
        <v>183677.69640235</v>
      </c>
      <c r="V66" s="5">
        <f t="shared" si="10"/>
        <v>100786.10739345</v>
      </c>
      <c r="W66" s="5">
        <f t="shared" si="11"/>
        <v>348585.67082254996</v>
      </c>
      <c r="X66" t="str">
        <f>IFERROR(VLOOKUP(A66,'E1'!$A$2:$G$932,7,FALSE),"No")</f>
        <v>No</v>
      </c>
      <c r="Y66" s="5">
        <f t="shared" si="12"/>
        <v>0</v>
      </c>
      <c r="Z66" s="5">
        <f t="shared" si="13"/>
        <v>1565255.0449913885</v>
      </c>
      <c r="AA66" s="5">
        <f t="shared" si="18"/>
        <v>0</v>
      </c>
      <c r="AB66" s="5">
        <f t="shared" si="14"/>
        <v>1565255.0449913885</v>
      </c>
      <c r="AC66" s="5">
        <f t="shared" si="15"/>
        <v>78823.02400885</v>
      </c>
      <c r="AD66">
        <f t="shared" si="16"/>
        <v>5.0357942790903866E-2</v>
      </c>
      <c r="AE66" s="5">
        <f>VLOOKUP(A66,Summary_SFPR!$A$5:$AG$348,33,FALSE)</f>
        <v>1394003.3468767586</v>
      </c>
      <c r="AF66" s="5">
        <f t="shared" si="17"/>
        <v>70199.140792348335</v>
      </c>
      <c r="AG66" t="s">
        <v>809</v>
      </c>
      <c r="AH66" t="s">
        <v>1088</v>
      </c>
    </row>
    <row r="67" spans="1:34" x14ac:dyDescent="0.25">
      <c r="A67" t="s">
        <v>215</v>
      </c>
      <c r="B67" t="s">
        <v>1883</v>
      </c>
      <c r="C67" t="s">
        <v>72</v>
      </c>
      <c r="D67" s="12" t="s">
        <v>1088</v>
      </c>
      <c r="E67" s="1">
        <f>VLOOKUP(A67,'Base ADM'!$A$2:$E$344,5,FALSE)</f>
        <v>133.94004100000001</v>
      </c>
      <c r="F67" s="1">
        <f>VLOOKUP(A67,'Base ADM'!$A$2:$F$344,6,FALSE)</f>
        <v>0</v>
      </c>
      <c r="G67" s="1">
        <f>VLOOKUP(A67,'Base ADM'!$A$2:$G$344,7,FALSE)</f>
        <v>0</v>
      </c>
      <c r="H67" s="1">
        <f>VLOOKUP(A67,'Base ADM'!$A$2:$H$344,8,FALSE)</f>
        <v>0</v>
      </c>
      <c r="I67" s="1">
        <f>VLOOKUP(A67,'Base ADM'!$A$2:$I$344,9,FALSE)</f>
        <v>39.285971000000004</v>
      </c>
      <c r="J67" s="1">
        <f>VLOOKUP(A67,'Base ADM'!$A$2:$J$344,10,FALSE)</f>
        <v>94.654070000000004</v>
      </c>
      <c r="K67" s="1">
        <f>VLOOKUP(A67,'Base ADM'!$A$2:$K$344,11,FALSE)</f>
        <v>0</v>
      </c>
      <c r="L67" s="98">
        <f t="shared" si="0"/>
        <v>6.71</v>
      </c>
      <c r="M67" s="5">
        <f t="shared" si="1"/>
        <v>96058.458900109545</v>
      </c>
      <c r="N67" s="5">
        <f t="shared" si="2"/>
        <v>644552.25921973505</v>
      </c>
      <c r="O67" s="6">
        <f t="shared" si="3"/>
        <v>0.89</v>
      </c>
      <c r="P67" s="5">
        <f t="shared" si="4"/>
        <v>85492.028421097493</v>
      </c>
      <c r="Q67" s="5">
        <f t="shared" si="5"/>
        <v>104.39999999999999</v>
      </c>
      <c r="R67" s="5">
        <f t="shared" si="6"/>
        <v>3967.2</v>
      </c>
      <c r="S67" s="5">
        <f t="shared" si="7"/>
        <v>13326.31</v>
      </c>
      <c r="T67" s="5">
        <f t="shared" si="8"/>
        <v>747337.79764083261</v>
      </c>
      <c r="U67" s="5">
        <f t="shared" si="9"/>
        <v>130429.47252539</v>
      </c>
      <c r="V67" s="5">
        <f t="shared" si="10"/>
        <v>71568.18210753001</v>
      </c>
      <c r="W67" s="5">
        <f t="shared" si="11"/>
        <v>247530.57157087</v>
      </c>
      <c r="X67" t="str">
        <f>IFERROR(VLOOKUP(A67,'E1'!$A$2:$G$932,7,FALSE),"No")</f>
        <v>No</v>
      </c>
      <c r="Y67" s="5">
        <f t="shared" si="12"/>
        <v>0</v>
      </c>
      <c r="Z67" s="5">
        <f t="shared" si="13"/>
        <v>1196866.0238446225</v>
      </c>
      <c r="AA67" s="5">
        <f t="shared" si="18"/>
        <v>0</v>
      </c>
      <c r="AB67" s="5">
        <f t="shared" si="14"/>
        <v>1196866.0238446225</v>
      </c>
      <c r="AC67" s="5">
        <f t="shared" si="15"/>
        <v>55972.203733490001</v>
      </c>
      <c r="AD67">
        <f t="shared" si="16"/>
        <v>4.6765638441046038E-2</v>
      </c>
      <c r="AE67" s="5">
        <f>VLOOKUP(A67,Summary_SFPR!$A$5:$AG$348,33,FALSE)</f>
        <v>1031332.2375972099</v>
      </c>
      <c r="AF67" s="5">
        <f t="shared" si="17"/>
        <v>48230.910536066105</v>
      </c>
      <c r="AG67" t="s">
        <v>809</v>
      </c>
      <c r="AH67" t="s">
        <v>1088</v>
      </c>
    </row>
    <row r="68" spans="1:34" x14ac:dyDescent="0.25">
      <c r="A68" t="s">
        <v>217</v>
      </c>
      <c r="B68" t="s">
        <v>1884</v>
      </c>
      <c r="C68" t="s">
        <v>68</v>
      </c>
      <c r="D68" s="12" t="s">
        <v>1088</v>
      </c>
      <c r="E68" s="1">
        <f>VLOOKUP(A68,'Base ADM'!$A$2:$E$344,5,FALSE)</f>
        <v>338.84690999999998</v>
      </c>
      <c r="F68" s="1">
        <f>VLOOKUP(A68,'Base ADM'!$A$2:$F$344,6,FALSE)</f>
        <v>41.156388999999997</v>
      </c>
      <c r="G68" s="1">
        <f>VLOOKUP(A68,'Base ADM'!$A$2:$G$344,7,FALSE)</f>
        <v>117.814312</v>
      </c>
      <c r="H68" s="1">
        <f>VLOOKUP(A68,'Base ADM'!$A$2:$H$344,8,FALSE)</f>
        <v>168.43635599999999</v>
      </c>
      <c r="I68" s="1">
        <f>VLOOKUP(A68,'Base ADM'!$A$2:$I$344,9,FALSE)</f>
        <v>0</v>
      </c>
      <c r="J68" s="1">
        <f>VLOOKUP(A68,'Base ADM'!$A$2:$J$344,10,FALSE)</f>
        <v>11.439852999999999</v>
      </c>
      <c r="K68" s="1">
        <f>VLOOKUP(A68,'Base ADM'!$A$2:$K$344,11,FALSE)</f>
        <v>0</v>
      </c>
      <c r="L68" s="98">
        <f t="shared" si="0"/>
        <v>14.55</v>
      </c>
      <c r="M68" s="5">
        <f t="shared" si="1"/>
        <v>96058.458900109545</v>
      </c>
      <c r="N68" s="5">
        <f t="shared" si="2"/>
        <v>1397650.576996594</v>
      </c>
      <c r="O68" s="6">
        <f t="shared" si="3"/>
        <v>2.2599999999999998</v>
      </c>
      <c r="P68" s="5">
        <f t="shared" si="4"/>
        <v>217092.11711424755</v>
      </c>
      <c r="Q68" s="5">
        <f t="shared" si="5"/>
        <v>104.39999999999999</v>
      </c>
      <c r="R68" s="5">
        <f t="shared" si="6"/>
        <v>8774.8200000000015</v>
      </c>
      <c r="S68" s="5">
        <f t="shared" si="7"/>
        <v>29475.69</v>
      </c>
      <c r="T68" s="5">
        <f t="shared" si="8"/>
        <v>1652993.2041108415</v>
      </c>
      <c r="U68" s="5">
        <f t="shared" si="9"/>
        <v>329965.73248889996</v>
      </c>
      <c r="V68" s="5">
        <f t="shared" si="10"/>
        <v>181056.06942030002</v>
      </c>
      <c r="W68" s="5">
        <f t="shared" si="11"/>
        <v>626212.80896369996</v>
      </c>
      <c r="X68" t="str">
        <f>IFERROR(VLOOKUP(A68,'E1'!$A$2:$G$932,7,FALSE),"No")</f>
        <v>No</v>
      </c>
      <c r="Y68" s="5">
        <f t="shared" si="12"/>
        <v>0</v>
      </c>
      <c r="Z68" s="5">
        <f t="shared" si="13"/>
        <v>2790227.8149837414</v>
      </c>
      <c r="AA68" s="5">
        <f t="shared" si="18"/>
        <v>0</v>
      </c>
      <c r="AB68" s="5">
        <f t="shared" si="14"/>
        <v>2790227.8149837414</v>
      </c>
      <c r="AC68" s="5">
        <f t="shared" si="15"/>
        <v>141600.73521989997</v>
      </c>
      <c r="AD68">
        <f t="shared" si="16"/>
        <v>5.074880784267613E-2</v>
      </c>
      <c r="AE68" s="5">
        <f>VLOOKUP(A68,Summary_SFPR!$A$5:$AG$348,33,FALSE)</f>
        <v>2653356.8384556603</v>
      </c>
      <c r="AF68" s="5">
        <f t="shared" si="17"/>
        <v>134654.69633283696</v>
      </c>
      <c r="AG68" t="s">
        <v>809</v>
      </c>
      <c r="AH68" t="s">
        <v>1088</v>
      </c>
    </row>
    <row r="69" spans="1:34" x14ac:dyDescent="0.25">
      <c r="A69" t="s">
        <v>219</v>
      </c>
      <c r="B69" t="s">
        <v>1885</v>
      </c>
      <c r="C69" t="s">
        <v>80</v>
      </c>
      <c r="D69" s="12" t="s">
        <v>1088</v>
      </c>
      <c r="E69" s="1">
        <f>VLOOKUP(A69,'Base ADM'!$A$2:$E$344,5,FALSE)</f>
        <v>250.148808</v>
      </c>
      <c r="F69" s="1">
        <f>VLOOKUP(A69,'Base ADM'!$A$2:$F$344,6,FALSE)</f>
        <v>24.508927</v>
      </c>
      <c r="G69" s="1">
        <f>VLOOKUP(A69,'Base ADM'!$A$2:$G$344,7,FALSE)</f>
        <v>105.50148799999999</v>
      </c>
      <c r="H69" s="1">
        <f>VLOOKUP(A69,'Base ADM'!$A$2:$H$344,8,FALSE)</f>
        <v>112.41018099999999</v>
      </c>
      <c r="I69" s="1">
        <f>VLOOKUP(A69,'Base ADM'!$A$2:$I$344,9,FALSE)</f>
        <v>0</v>
      </c>
      <c r="J69" s="1">
        <f>VLOOKUP(A69,'Base ADM'!$A$2:$J$344,10,FALSE)</f>
        <v>7.7282120000000001</v>
      </c>
      <c r="K69" s="1">
        <f>VLOOKUP(A69,'Base ADM'!$A$2:$K$344,11,FALSE)</f>
        <v>0</v>
      </c>
      <c r="L69" s="98">
        <f t="shared" ref="L69:L132" si="19">ROUND(((F69/20)+(G69/23)+(H69/25)+(I69/27)+(J69/18)),2)</f>
        <v>10.74</v>
      </c>
      <c r="M69" s="5">
        <f t="shared" ref="M69:M132" si="20">($G$1*1.16)+$L$1</f>
        <v>96058.458900109545</v>
      </c>
      <c r="N69" s="5">
        <f t="shared" ref="N69:N132" si="21">L69*M69</f>
        <v>1031667.8485871765</v>
      </c>
      <c r="O69" s="6">
        <f t="shared" ref="O69:O132" si="22">ROUND(E69/150,2)</f>
        <v>1.67</v>
      </c>
      <c r="P69" s="5">
        <f t="shared" ref="P69:P132" si="23">O69*M69</f>
        <v>160417.62636318294</v>
      </c>
      <c r="Q69" s="5">
        <f t="shared" ref="Q69:Q132" si="24">90*1.16</f>
        <v>104.39999999999999</v>
      </c>
      <c r="R69" s="5">
        <f t="shared" ref="R69:R132" si="25">(L69+O69)*Q69*5</f>
        <v>6478.0199999999986</v>
      </c>
      <c r="S69" s="5">
        <f t="shared" ref="S69:S132" si="26">ROUND(((L69+O69)*(($G$1*1.16)/180)*4),2)</f>
        <v>21760.46</v>
      </c>
      <c r="T69" s="5">
        <f t="shared" ref="T69:T132" si="27">N69+P69+R69+S69</f>
        <v>1220323.9549503594</v>
      </c>
      <c r="U69" s="5">
        <f t="shared" ref="U69:U132" si="28">E69*$P$1</f>
        <v>243592.40774232001</v>
      </c>
      <c r="V69" s="5">
        <f t="shared" ref="V69:V132" si="29">$T$1*E69</f>
        <v>133662.01257864002</v>
      </c>
      <c r="W69" s="5">
        <f t="shared" ref="W69:W132" si="30">$W$1*E69</f>
        <v>462292.50760055997</v>
      </c>
      <c r="X69" t="str">
        <f>IFERROR(VLOOKUP(A69,'E1'!$A$2:$G$932,7,FALSE),"No")</f>
        <v>No</v>
      </c>
      <c r="Y69" s="5">
        <f t="shared" ref="Y69:Y132" si="31">IF(X69="Yes",($AA$1*E69),0)</f>
        <v>0</v>
      </c>
      <c r="Z69" s="5">
        <f t="shared" ref="Z69:Z132" si="32">T69+U69+V69+W69+Y69</f>
        <v>2059870.8828718793</v>
      </c>
      <c r="AA69" s="5">
        <f t="shared" si="18"/>
        <v>0</v>
      </c>
      <c r="AB69" s="5">
        <f t="shared" ref="AB69:AB132" si="33">Z69+AA69</f>
        <v>2059870.8828718793</v>
      </c>
      <c r="AC69" s="5">
        <f t="shared" ref="AC69:AC132" si="34">E69*$P$2</f>
        <v>104534.68537512</v>
      </c>
      <c r="AD69">
        <f t="shared" ref="AD69:AD132" si="35">AC69/AB69</f>
        <v>5.0748173705614678E-2</v>
      </c>
      <c r="AE69" s="5">
        <f>VLOOKUP(A69,Summary_SFPR!$A$5:$AG$348,33,FALSE)</f>
        <v>1986270.799325682</v>
      </c>
      <c r="AF69" s="5">
        <f t="shared" ref="AF69:AF132" si="36">AD69*AE69</f>
        <v>100799.61555056983</v>
      </c>
      <c r="AG69" t="s">
        <v>809</v>
      </c>
      <c r="AH69" t="s">
        <v>1088</v>
      </c>
    </row>
    <row r="70" spans="1:34" x14ac:dyDescent="0.25">
      <c r="A70" t="s">
        <v>221</v>
      </c>
      <c r="B70" t="s">
        <v>222</v>
      </c>
      <c r="C70" t="s">
        <v>68</v>
      </c>
      <c r="D70" s="12" t="s">
        <v>1088</v>
      </c>
      <c r="E70" s="1">
        <f>VLOOKUP(A70,'Base ADM'!$A$2:$E$344,5,FALSE)</f>
        <v>588.42668700000002</v>
      </c>
      <c r="F70" s="1">
        <f>VLOOKUP(A70,'Base ADM'!$A$2:$F$344,6,FALSE)</f>
        <v>85.509508999999994</v>
      </c>
      <c r="G70" s="1">
        <f>VLOOKUP(A70,'Base ADM'!$A$2:$G$344,7,FALSE)</f>
        <v>208.63572300000001</v>
      </c>
      <c r="H70" s="1">
        <f>VLOOKUP(A70,'Base ADM'!$A$2:$H$344,8,FALSE)</f>
        <v>294.28145499999999</v>
      </c>
      <c r="I70" s="1">
        <f>VLOOKUP(A70,'Base ADM'!$A$2:$I$344,9,FALSE)</f>
        <v>0</v>
      </c>
      <c r="J70" s="1">
        <f>VLOOKUP(A70,'Base ADM'!$A$2:$J$344,10,FALSE)</f>
        <v>0</v>
      </c>
      <c r="K70" s="1">
        <f>VLOOKUP(A70,'Base ADM'!$A$2:$K$344,11,FALSE)</f>
        <v>0</v>
      </c>
      <c r="L70" s="98">
        <f t="shared" si="19"/>
        <v>25.12</v>
      </c>
      <c r="M70" s="5">
        <f t="shared" si="20"/>
        <v>96058.458900109545</v>
      </c>
      <c r="N70" s="5">
        <f t="shared" si="21"/>
        <v>2412988.4875707519</v>
      </c>
      <c r="O70" s="6">
        <f t="shared" si="22"/>
        <v>3.92</v>
      </c>
      <c r="P70" s="5">
        <f t="shared" si="23"/>
        <v>376549.1588884294</v>
      </c>
      <c r="Q70" s="5">
        <f t="shared" si="24"/>
        <v>104.39999999999999</v>
      </c>
      <c r="R70" s="5">
        <f t="shared" si="25"/>
        <v>15158.88</v>
      </c>
      <c r="S70" s="5">
        <f t="shared" si="26"/>
        <v>50920.53</v>
      </c>
      <c r="T70" s="5">
        <f t="shared" si="27"/>
        <v>2855617.056459181</v>
      </c>
      <c r="U70" s="5">
        <f t="shared" si="28"/>
        <v>573004.02353372995</v>
      </c>
      <c r="V70" s="5">
        <f t="shared" si="29"/>
        <v>314414.03166471003</v>
      </c>
      <c r="W70" s="5">
        <f t="shared" si="30"/>
        <v>1087453.7074440899</v>
      </c>
      <c r="X70" t="str">
        <f>IFERROR(VLOOKUP(A70,'E1'!$A$2:$G$932,7,FALSE),"No")</f>
        <v>No</v>
      </c>
      <c r="Y70" s="5">
        <f t="shared" si="31"/>
        <v>0</v>
      </c>
      <c r="Z70" s="5">
        <f t="shared" si="32"/>
        <v>4830488.8191017108</v>
      </c>
      <c r="AA70" s="5">
        <f t="shared" ref="AA70:AA133" si="37">IF(D70="S",0,(K70*(Z70/E70)*0.2))</f>
        <v>0</v>
      </c>
      <c r="AB70" s="5">
        <f t="shared" si="33"/>
        <v>4830488.8191017108</v>
      </c>
      <c r="AC70" s="5">
        <f t="shared" si="34"/>
        <v>245897.62823043001</v>
      </c>
      <c r="AD70">
        <f t="shared" si="35"/>
        <v>5.0905330172393966E-2</v>
      </c>
      <c r="AE70" s="5">
        <f>VLOOKUP(A70,Summary_SFPR!$A$5:$AG$348,33,FALSE)</f>
        <v>4502193.1655831104</v>
      </c>
      <c r="AF70" s="5">
        <f t="shared" si="36"/>
        <v>229185.62959390381</v>
      </c>
      <c r="AG70" t="s">
        <v>809</v>
      </c>
      <c r="AH70" t="s">
        <v>1088</v>
      </c>
    </row>
    <row r="71" spans="1:34" x14ac:dyDescent="0.25">
      <c r="A71" t="s">
        <v>223</v>
      </c>
      <c r="B71" t="s">
        <v>224</v>
      </c>
      <c r="C71" t="s">
        <v>108</v>
      </c>
      <c r="D71" s="12" t="s">
        <v>1088</v>
      </c>
      <c r="E71" s="1">
        <f>VLOOKUP(A71,'Base ADM'!$A$2:$E$344,5,FALSE)</f>
        <v>475.26935499999996</v>
      </c>
      <c r="F71" s="1">
        <f>VLOOKUP(A71,'Base ADM'!$A$2:$F$344,6,FALSE)</f>
        <v>92.034862000000004</v>
      </c>
      <c r="G71" s="1">
        <f>VLOOKUP(A71,'Base ADM'!$A$2:$G$344,7,FALSE)</f>
        <v>172.75923599999999</v>
      </c>
      <c r="H71" s="1">
        <f>VLOOKUP(A71,'Base ADM'!$A$2:$H$344,8,FALSE)</f>
        <v>210.475257</v>
      </c>
      <c r="I71" s="1">
        <f>VLOOKUP(A71,'Base ADM'!$A$2:$I$344,9,FALSE)</f>
        <v>0</v>
      </c>
      <c r="J71" s="1">
        <f>VLOOKUP(A71,'Base ADM'!$A$2:$J$344,10,FALSE)</f>
        <v>0</v>
      </c>
      <c r="K71" s="1">
        <f>VLOOKUP(A71,'Base ADM'!$A$2:$K$344,11,FALSE)</f>
        <v>0</v>
      </c>
      <c r="L71" s="98">
        <f t="shared" si="19"/>
        <v>20.53</v>
      </c>
      <c r="M71" s="5">
        <f t="shared" si="20"/>
        <v>96058.458900109545</v>
      </c>
      <c r="N71" s="5">
        <f t="shared" si="21"/>
        <v>1972080.161219249</v>
      </c>
      <c r="O71" s="6">
        <f t="shared" si="22"/>
        <v>3.17</v>
      </c>
      <c r="P71" s="5">
        <f t="shared" si="23"/>
        <v>304505.31471334724</v>
      </c>
      <c r="Q71" s="5">
        <f t="shared" si="24"/>
        <v>104.39999999999999</v>
      </c>
      <c r="R71" s="5">
        <f t="shared" si="25"/>
        <v>12371.400000000001</v>
      </c>
      <c r="S71" s="5">
        <f t="shared" si="26"/>
        <v>41557.040000000001</v>
      </c>
      <c r="T71" s="5">
        <f t="shared" si="27"/>
        <v>2330513.9159325962</v>
      </c>
      <c r="U71" s="5">
        <f t="shared" si="28"/>
        <v>462812.54520544992</v>
      </c>
      <c r="V71" s="5">
        <f t="shared" si="29"/>
        <v>253950.67445714999</v>
      </c>
      <c r="W71" s="5">
        <f t="shared" si="30"/>
        <v>878331.03689484985</v>
      </c>
      <c r="X71" t="str">
        <f>IFERROR(VLOOKUP(A71,'E1'!$A$2:$G$932,7,FALSE),"No")</f>
        <v>No</v>
      </c>
      <c r="Y71" s="5">
        <f t="shared" si="31"/>
        <v>0</v>
      </c>
      <c r="Z71" s="5">
        <f t="shared" si="32"/>
        <v>3925608.1724900464</v>
      </c>
      <c r="AA71" s="5">
        <f t="shared" si="37"/>
        <v>0</v>
      </c>
      <c r="AB71" s="5">
        <f t="shared" si="33"/>
        <v>3925608.1724900464</v>
      </c>
      <c r="AC71" s="5">
        <f t="shared" si="34"/>
        <v>198610.31076094997</v>
      </c>
      <c r="AD71">
        <f t="shared" si="35"/>
        <v>5.059351367586179E-2</v>
      </c>
      <c r="AE71" s="5">
        <f>VLOOKUP(A71,Summary_SFPR!$A$5:$AG$348,33,FALSE)</f>
        <v>3661670.448072114</v>
      </c>
      <c r="AF71" s="5">
        <f t="shared" si="36"/>
        <v>185256.77389103547</v>
      </c>
      <c r="AG71" t="s">
        <v>809</v>
      </c>
      <c r="AH71" t="s">
        <v>1088</v>
      </c>
    </row>
    <row r="72" spans="1:34" x14ac:dyDescent="0.25">
      <c r="A72" t="s">
        <v>225</v>
      </c>
      <c r="B72" t="s">
        <v>1886</v>
      </c>
      <c r="C72" t="s">
        <v>80</v>
      </c>
      <c r="D72" s="12" t="s">
        <v>1088</v>
      </c>
      <c r="E72" s="1">
        <f>VLOOKUP(A72,'Base ADM'!$A$2:$E$344,5,FALSE)</f>
        <v>214.82922300000001</v>
      </c>
      <c r="F72" s="1">
        <f>VLOOKUP(A72,'Base ADM'!$A$2:$F$344,6,FALSE)</f>
        <v>20.182162000000002</v>
      </c>
      <c r="G72" s="1">
        <f>VLOOKUP(A72,'Base ADM'!$A$2:$G$344,7,FALSE)</f>
        <v>58.929792999999997</v>
      </c>
      <c r="H72" s="1">
        <f>VLOOKUP(A72,'Base ADM'!$A$2:$H$344,8,FALSE)</f>
        <v>121.079733</v>
      </c>
      <c r="I72" s="1">
        <f>VLOOKUP(A72,'Base ADM'!$A$2:$I$344,9,FALSE)</f>
        <v>0</v>
      </c>
      <c r="J72" s="1">
        <f>VLOOKUP(A72,'Base ADM'!$A$2:$J$344,10,FALSE)</f>
        <v>14.637535</v>
      </c>
      <c r="K72" s="1">
        <f>VLOOKUP(A72,'Base ADM'!$A$2:$K$344,11,FALSE)</f>
        <v>0</v>
      </c>
      <c r="L72" s="98">
        <f t="shared" si="19"/>
        <v>9.23</v>
      </c>
      <c r="M72" s="5">
        <f t="shared" si="20"/>
        <v>96058.458900109545</v>
      </c>
      <c r="N72" s="5">
        <f t="shared" si="21"/>
        <v>886619.57564801117</v>
      </c>
      <c r="O72" s="6">
        <f t="shared" si="22"/>
        <v>1.43</v>
      </c>
      <c r="P72" s="5">
        <f t="shared" si="23"/>
        <v>137363.59622715664</v>
      </c>
      <c r="Q72" s="5">
        <f t="shared" si="24"/>
        <v>104.39999999999999</v>
      </c>
      <c r="R72" s="5">
        <f t="shared" si="25"/>
        <v>5564.52</v>
      </c>
      <c r="S72" s="5">
        <f t="shared" si="26"/>
        <v>18691.900000000001</v>
      </c>
      <c r="T72" s="5">
        <f t="shared" si="27"/>
        <v>1048239.5918751679</v>
      </c>
      <c r="U72" s="5">
        <f t="shared" si="28"/>
        <v>209198.54906516999</v>
      </c>
      <c r="V72" s="5">
        <f t="shared" si="29"/>
        <v>114789.69872559002</v>
      </c>
      <c r="W72" s="5">
        <f t="shared" si="30"/>
        <v>397019.44214961003</v>
      </c>
      <c r="X72" t="str">
        <f>IFERROR(VLOOKUP(A72,'E1'!$A$2:$G$932,7,FALSE),"No")</f>
        <v>No</v>
      </c>
      <c r="Y72" s="5">
        <f t="shared" si="31"/>
        <v>0</v>
      </c>
      <c r="Z72" s="5">
        <f t="shared" si="32"/>
        <v>1769247.281815538</v>
      </c>
      <c r="AA72" s="5">
        <f t="shared" si="37"/>
        <v>0</v>
      </c>
      <c r="AB72" s="5">
        <f t="shared" si="33"/>
        <v>1769247.281815538</v>
      </c>
      <c r="AC72" s="5">
        <f t="shared" si="34"/>
        <v>89774.983999470001</v>
      </c>
      <c r="AD72">
        <f t="shared" si="35"/>
        <v>5.0741908676183549E-2</v>
      </c>
      <c r="AE72" s="5">
        <f>VLOOKUP(A72,Summary_SFPR!$A$5:$AG$348,33,FALSE)</f>
        <v>1769247.281815538</v>
      </c>
      <c r="AF72" s="5">
        <f t="shared" si="36"/>
        <v>89774.983999470001</v>
      </c>
      <c r="AG72" t="s">
        <v>809</v>
      </c>
      <c r="AH72" t="s">
        <v>1088</v>
      </c>
    </row>
    <row r="73" spans="1:34" x14ac:dyDescent="0.25">
      <c r="A73" t="s">
        <v>227</v>
      </c>
      <c r="B73" t="s">
        <v>228</v>
      </c>
      <c r="C73" t="s">
        <v>93</v>
      </c>
      <c r="D73" s="12" t="s">
        <v>1088</v>
      </c>
      <c r="E73" s="1">
        <f>VLOOKUP(A73,'Base ADM'!$A$2:$E$344,5,FALSE)</f>
        <v>314.56462799999997</v>
      </c>
      <c r="F73" s="1">
        <f>VLOOKUP(A73,'Base ADM'!$A$2:$F$344,6,FALSE)</f>
        <v>51.601156000000003</v>
      </c>
      <c r="G73" s="1">
        <f>VLOOKUP(A73,'Base ADM'!$A$2:$G$344,7,FALSE)</f>
        <v>128.589596</v>
      </c>
      <c r="H73" s="1">
        <f>VLOOKUP(A73,'Base ADM'!$A$2:$H$344,8,FALSE)</f>
        <v>134.373876</v>
      </c>
      <c r="I73" s="1">
        <f>VLOOKUP(A73,'Base ADM'!$A$2:$I$344,9,FALSE)</f>
        <v>0</v>
      </c>
      <c r="J73" s="1">
        <f>VLOOKUP(A73,'Base ADM'!$A$2:$J$344,10,FALSE)</f>
        <v>0</v>
      </c>
      <c r="K73" s="1">
        <f>VLOOKUP(A73,'Base ADM'!$A$2:$K$344,11,FALSE)</f>
        <v>0</v>
      </c>
      <c r="L73" s="98">
        <f t="shared" si="19"/>
        <v>13.55</v>
      </c>
      <c r="M73" s="5">
        <f t="shared" si="20"/>
        <v>96058.458900109545</v>
      </c>
      <c r="N73" s="5">
        <f t="shared" si="21"/>
        <v>1301592.1180964843</v>
      </c>
      <c r="O73" s="6">
        <f t="shared" si="22"/>
        <v>2.1</v>
      </c>
      <c r="P73" s="5">
        <f t="shared" si="23"/>
        <v>201722.76369023006</v>
      </c>
      <c r="Q73" s="5">
        <f t="shared" si="24"/>
        <v>104.39999999999999</v>
      </c>
      <c r="R73" s="5">
        <f t="shared" si="25"/>
        <v>8169.2999999999993</v>
      </c>
      <c r="S73" s="5">
        <f t="shared" si="26"/>
        <v>27441.68</v>
      </c>
      <c r="T73" s="5">
        <f t="shared" si="27"/>
        <v>1538925.8617867143</v>
      </c>
      <c r="U73" s="5">
        <f t="shared" si="28"/>
        <v>306319.88910011994</v>
      </c>
      <c r="V73" s="5">
        <f t="shared" si="29"/>
        <v>168081.31767923999</v>
      </c>
      <c r="W73" s="5">
        <f t="shared" si="30"/>
        <v>581337.45206795994</v>
      </c>
      <c r="X73" t="str">
        <f>IFERROR(VLOOKUP(A73,'E1'!$A$2:$G$932,7,FALSE),"No")</f>
        <v>No</v>
      </c>
      <c r="Y73" s="5">
        <f t="shared" si="31"/>
        <v>0</v>
      </c>
      <c r="Z73" s="5">
        <f t="shared" si="32"/>
        <v>2594664.5206340342</v>
      </c>
      <c r="AA73" s="5">
        <f t="shared" si="37"/>
        <v>0</v>
      </c>
      <c r="AB73" s="5">
        <f t="shared" si="33"/>
        <v>2594664.5206340342</v>
      </c>
      <c r="AC73" s="5">
        <f t="shared" si="34"/>
        <v>131453.41239491999</v>
      </c>
      <c r="AD73">
        <f t="shared" si="35"/>
        <v>5.0662970626660413E-2</v>
      </c>
      <c r="AE73" s="5">
        <f>VLOOKUP(A73,Summary_SFPR!$A$5:$AG$348,33,FALSE)</f>
        <v>2288703.7895557107</v>
      </c>
      <c r="AF73" s="5">
        <f t="shared" si="36"/>
        <v>115952.53286338734</v>
      </c>
      <c r="AG73" t="s">
        <v>809</v>
      </c>
      <c r="AH73" t="s">
        <v>1088</v>
      </c>
    </row>
    <row r="74" spans="1:34" x14ac:dyDescent="0.25">
      <c r="A74" t="s">
        <v>231</v>
      </c>
      <c r="B74" t="s">
        <v>232</v>
      </c>
      <c r="C74" t="s">
        <v>93</v>
      </c>
      <c r="D74" s="12" t="s">
        <v>1088</v>
      </c>
      <c r="E74" s="1">
        <f>VLOOKUP(A74,'Base ADM'!$A$2:$E$344,5,FALSE)</f>
        <v>132.89241999999999</v>
      </c>
      <c r="F74" s="1">
        <f>VLOOKUP(A74,'Base ADM'!$A$2:$F$344,6,FALSE)</f>
        <v>0</v>
      </c>
      <c r="G74" s="1">
        <f>VLOOKUP(A74,'Base ADM'!$A$2:$G$344,7,FALSE)</f>
        <v>0</v>
      </c>
      <c r="H74" s="1">
        <f>VLOOKUP(A74,'Base ADM'!$A$2:$H$344,8,FALSE)</f>
        <v>0</v>
      </c>
      <c r="I74" s="1">
        <f>VLOOKUP(A74,'Base ADM'!$A$2:$I$344,9,FALSE)</f>
        <v>132.89241999999999</v>
      </c>
      <c r="J74" s="1">
        <f>VLOOKUP(A74,'Base ADM'!$A$2:$J$344,10,FALSE)</f>
        <v>0</v>
      </c>
      <c r="K74" s="1">
        <f>VLOOKUP(A74,'Base ADM'!$A$2:$K$344,11,FALSE)</f>
        <v>0</v>
      </c>
      <c r="L74" s="98">
        <f t="shared" si="19"/>
        <v>4.92</v>
      </c>
      <c r="M74" s="5">
        <f t="shared" si="20"/>
        <v>96058.458900109545</v>
      </c>
      <c r="N74" s="5">
        <f t="shared" si="21"/>
        <v>472607.61778853898</v>
      </c>
      <c r="O74" s="6">
        <f t="shared" si="22"/>
        <v>0.89</v>
      </c>
      <c r="P74" s="5">
        <f t="shared" si="23"/>
        <v>85492.028421097493</v>
      </c>
      <c r="Q74" s="5">
        <f t="shared" si="24"/>
        <v>104.39999999999999</v>
      </c>
      <c r="R74" s="5">
        <f t="shared" si="25"/>
        <v>3032.8199999999997</v>
      </c>
      <c r="S74" s="5">
        <f t="shared" si="26"/>
        <v>10187.61</v>
      </c>
      <c r="T74" s="5">
        <f t="shared" si="27"/>
        <v>571320.07620963641</v>
      </c>
      <c r="U74" s="5">
        <f t="shared" si="28"/>
        <v>129409.30967179999</v>
      </c>
      <c r="V74" s="5">
        <f t="shared" si="29"/>
        <v>71008.406778599994</v>
      </c>
      <c r="W74" s="5">
        <f t="shared" si="30"/>
        <v>245594.49462939997</v>
      </c>
      <c r="X74" t="str">
        <f>IFERROR(VLOOKUP(A74,'E1'!$A$2:$G$932,7,FALSE),"No")</f>
        <v>No</v>
      </c>
      <c r="Y74" s="5">
        <f t="shared" si="31"/>
        <v>0</v>
      </c>
      <c r="Z74" s="5">
        <f t="shared" si="32"/>
        <v>1017332.2872894363</v>
      </c>
      <c r="AA74" s="5">
        <f t="shared" si="37"/>
        <v>0</v>
      </c>
      <c r="AB74" s="5">
        <f t="shared" si="33"/>
        <v>1017332.2872894363</v>
      </c>
      <c r="AC74" s="5">
        <f t="shared" si="34"/>
        <v>55534.413393799994</v>
      </c>
      <c r="AD74">
        <f t="shared" si="35"/>
        <v>5.4588273750521561E-2</v>
      </c>
      <c r="AE74" s="5">
        <f>VLOOKUP(A74,Summary_SFPR!$A$5:$AG$348,33,FALSE)</f>
        <v>937994.93605486723</v>
      </c>
      <c r="AF74" s="5">
        <f t="shared" si="36"/>
        <v>51203.524345966056</v>
      </c>
      <c r="AG74" t="s">
        <v>809</v>
      </c>
      <c r="AH74" t="s">
        <v>1088</v>
      </c>
    </row>
    <row r="75" spans="1:34" x14ac:dyDescent="0.25">
      <c r="A75" t="s">
        <v>233</v>
      </c>
      <c r="B75" t="s">
        <v>234</v>
      </c>
      <c r="C75" t="s">
        <v>80</v>
      </c>
      <c r="D75" s="12" t="s">
        <v>1088</v>
      </c>
      <c r="E75" s="1">
        <f>VLOOKUP(A75,'Base ADM'!$A$2:$E$344,5,FALSE)</f>
        <v>81.029199000000006</v>
      </c>
      <c r="F75" s="1">
        <f>VLOOKUP(A75,'Base ADM'!$A$2:$F$344,6,FALSE)</f>
        <v>0</v>
      </c>
      <c r="G75" s="1">
        <f>VLOOKUP(A75,'Base ADM'!$A$2:$G$344,7,FALSE)</f>
        <v>0</v>
      </c>
      <c r="H75" s="1">
        <f>VLOOKUP(A75,'Base ADM'!$A$2:$H$344,8,FALSE)</f>
        <v>0</v>
      </c>
      <c r="I75" s="1">
        <f>VLOOKUP(A75,'Base ADM'!$A$2:$I$344,9,FALSE)</f>
        <v>81.029199000000006</v>
      </c>
      <c r="J75" s="1">
        <f>VLOOKUP(A75,'Base ADM'!$A$2:$J$344,10,FALSE)</f>
        <v>0</v>
      </c>
      <c r="K75" s="1">
        <f>VLOOKUP(A75,'Base ADM'!$A$2:$K$344,11,FALSE)</f>
        <v>0</v>
      </c>
      <c r="L75" s="98">
        <f t="shared" si="19"/>
        <v>3</v>
      </c>
      <c r="M75" s="5">
        <f t="shared" si="20"/>
        <v>96058.458900109545</v>
      </c>
      <c r="N75" s="5">
        <f t="shared" si="21"/>
        <v>288175.37670032866</v>
      </c>
      <c r="O75" s="6">
        <f t="shared" si="22"/>
        <v>0.54</v>
      </c>
      <c r="P75" s="5">
        <f t="shared" si="23"/>
        <v>51871.56780605916</v>
      </c>
      <c r="Q75" s="5">
        <f t="shared" si="24"/>
        <v>104.39999999999999</v>
      </c>
      <c r="R75" s="5">
        <f t="shared" si="25"/>
        <v>1847.8799999999999</v>
      </c>
      <c r="S75" s="5">
        <f t="shared" si="26"/>
        <v>6207.25</v>
      </c>
      <c r="T75" s="5">
        <f t="shared" si="27"/>
        <v>348102.07450638781</v>
      </c>
      <c r="U75" s="5">
        <f t="shared" si="28"/>
        <v>78905.423694209996</v>
      </c>
      <c r="V75" s="5">
        <f t="shared" si="29"/>
        <v>43296.331901670004</v>
      </c>
      <c r="W75" s="5">
        <f t="shared" si="30"/>
        <v>149747.63179593001</v>
      </c>
      <c r="X75" t="str">
        <f>IFERROR(VLOOKUP(A75,'E1'!$A$2:$G$932,7,FALSE),"No")</f>
        <v>No</v>
      </c>
      <c r="Y75" s="5">
        <f t="shared" si="31"/>
        <v>0</v>
      </c>
      <c r="Z75" s="5">
        <f t="shared" si="32"/>
        <v>620051.46189819789</v>
      </c>
      <c r="AA75" s="5">
        <f t="shared" si="37"/>
        <v>0</v>
      </c>
      <c r="AB75" s="5">
        <f t="shared" si="33"/>
        <v>620051.46189819789</v>
      </c>
      <c r="AC75" s="5">
        <f t="shared" si="34"/>
        <v>33861.291970110004</v>
      </c>
      <c r="AD75">
        <f t="shared" si="35"/>
        <v>5.4610454213668905E-2</v>
      </c>
      <c r="AE75" s="5">
        <f>VLOOKUP(A75,Summary_SFPR!$A$5:$AG$348,33,FALSE)</f>
        <v>620051.46189819789</v>
      </c>
      <c r="AF75" s="5">
        <f t="shared" si="36"/>
        <v>33861.291970110004</v>
      </c>
      <c r="AG75" t="s">
        <v>809</v>
      </c>
      <c r="AH75" t="s">
        <v>1088</v>
      </c>
    </row>
    <row r="76" spans="1:34" x14ac:dyDescent="0.25">
      <c r="A76" t="s">
        <v>235</v>
      </c>
      <c r="B76" t="s">
        <v>1887</v>
      </c>
      <c r="C76" t="s">
        <v>93</v>
      </c>
      <c r="D76" s="12" t="s">
        <v>1088</v>
      </c>
      <c r="E76" s="1">
        <f>VLOOKUP(A76,'Base ADM'!$A$2:$E$344,5,FALSE)</f>
        <v>145.83896300000001</v>
      </c>
      <c r="F76" s="1">
        <f>VLOOKUP(A76,'Base ADM'!$A$2:$F$344,6,FALSE)</f>
        <v>17.520914999999999</v>
      </c>
      <c r="G76" s="1">
        <f>VLOOKUP(A76,'Base ADM'!$A$2:$G$344,7,FALSE)</f>
        <v>39.103985000000002</v>
      </c>
      <c r="H76" s="1">
        <f>VLOOKUP(A76,'Base ADM'!$A$2:$H$344,8,FALSE)</f>
        <v>62.622047999999999</v>
      </c>
      <c r="I76" s="1">
        <f>VLOOKUP(A76,'Base ADM'!$A$2:$I$344,9,FALSE)</f>
        <v>0</v>
      </c>
      <c r="J76" s="1">
        <f>VLOOKUP(A76,'Base ADM'!$A$2:$J$344,10,FALSE)</f>
        <v>26.592015</v>
      </c>
      <c r="K76" s="1">
        <f>VLOOKUP(A76,'Base ADM'!$A$2:$K$344,11,FALSE)</f>
        <v>0</v>
      </c>
      <c r="L76" s="98">
        <f t="shared" si="19"/>
        <v>6.56</v>
      </c>
      <c r="M76" s="5">
        <f t="shared" si="20"/>
        <v>96058.458900109545</v>
      </c>
      <c r="N76" s="5">
        <f t="shared" si="21"/>
        <v>630143.49038471852</v>
      </c>
      <c r="O76" s="6">
        <f t="shared" si="22"/>
        <v>0.97</v>
      </c>
      <c r="P76" s="5">
        <f t="shared" si="23"/>
        <v>93176.705133106254</v>
      </c>
      <c r="Q76" s="5">
        <f t="shared" si="24"/>
        <v>104.39999999999999</v>
      </c>
      <c r="R76" s="5">
        <f t="shared" si="25"/>
        <v>3930.6599999999989</v>
      </c>
      <c r="S76" s="5">
        <f t="shared" si="26"/>
        <v>13203.57</v>
      </c>
      <c r="T76" s="5">
        <f t="shared" si="27"/>
        <v>740454.42551782471</v>
      </c>
      <c r="U76" s="5">
        <f t="shared" si="28"/>
        <v>142016.52377977001</v>
      </c>
      <c r="V76" s="5">
        <f t="shared" si="29"/>
        <v>77926.133099790008</v>
      </c>
      <c r="W76" s="5">
        <f t="shared" si="30"/>
        <v>269520.61235140997</v>
      </c>
      <c r="X76" t="str">
        <f>IFERROR(VLOOKUP(A76,'E1'!$A$2:$G$932,7,FALSE),"No")</f>
        <v>No</v>
      </c>
      <c r="Y76" s="5">
        <f t="shared" si="31"/>
        <v>0</v>
      </c>
      <c r="Z76" s="5">
        <f t="shared" si="32"/>
        <v>1229917.6947487947</v>
      </c>
      <c r="AA76" s="5">
        <f t="shared" si="37"/>
        <v>0</v>
      </c>
      <c r="AB76" s="5">
        <f t="shared" si="33"/>
        <v>1229917.6947487947</v>
      </c>
      <c r="AC76" s="5">
        <f t="shared" si="34"/>
        <v>60944.644248069999</v>
      </c>
      <c r="AD76">
        <f t="shared" si="35"/>
        <v>4.9551807009750905E-2</v>
      </c>
      <c r="AE76" s="5">
        <f>VLOOKUP(A76,Summary_SFPR!$A$5:$AG$348,33,FALSE)</f>
        <v>1229917.6947487947</v>
      </c>
      <c r="AF76" s="5">
        <f t="shared" si="36"/>
        <v>60944.644248069999</v>
      </c>
      <c r="AG76" t="s">
        <v>809</v>
      </c>
      <c r="AH76" t="s">
        <v>1088</v>
      </c>
    </row>
    <row r="77" spans="1:34" x14ac:dyDescent="0.25">
      <c r="A77" t="s">
        <v>237</v>
      </c>
      <c r="B77" t="s">
        <v>1888</v>
      </c>
      <c r="C77" t="s">
        <v>239</v>
      </c>
      <c r="D77" s="12" t="s">
        <v>1088</v>
      </c>
      <c r="E77" s="1">
        <f>VLOOKUP(A77,'Base ADM'!$A$2:$E$344,5,FALSE)</f>
        <v>180.69652500000001</v>
      </c>
      <c r="F77" s="1">
        <f>VLOOKUP(A77,'Base ADM'!$A$2:$F$344,6,FALSE)</f>
        <v>25.903776000000001</v>
      </c>
      <c r="G77" s="1">
        <f>VLOOKUP(A77,'Base ADM'!$A$2:$G$344,7,FALSE)</f>
        <v>98.501772000000003</v>
      </c>
      <c r="H77" s="1">
        <f>VLOOKUP(A77,'Base ADM'!$A$2:$H$344,8,FALSE)</f>
        <v>56.290976999999998</v>
      </c>
      <c r="I77" s="1">
        <f>VLOOKUP(A77,'Base ADM'!$A$2:$I$344,9,FALSE)</f>
        <v>0</v>
      </c>
      <c r="J77" s="1">
        <f>VLOOKUP(A77,'Base ADM'!$A$2:$J$344,10,FALSE)</f>
        <v>0</v>
      </c>
      <c r="K77" s="1">
        <f>VLOOKUP(A77,'Base ADM'!$A$2:$K$344,11,FALSE)</f>
        <v>0</v>
      </c>
      <c r="L77" s="98">
        <f t="shared" si="19"/>
        <v>7.83</v>
      </c>
      <c r="M77" s="5">
        <f t="shared" si="20"/>
        <v>96058.458900109545</v>
      </c>
      <c r="N77" s="5">
        <f t="shared" si="21"/>
        <v>752137.73318785778</v>
      </c>
      <c r="O77" s="6">
        <f t="shared" si="22"/>
        <v>1.2</v>
      </c>
      <c r="P77" s="5">
        <f t="shared" si="23"/>
        <v>115270.15068013145</v>
      </c>
      <c r="Q77" s="5">
        <f t="shared" si="24"/>
        <v>104.39999999999999</v>
      </c>
      <c r="R77" s="5">
        <f t="shared" si="25"/>
        <v>4713.6599999999989</v>
      </c>
      <c r="S77" s="5">
        <f t="shared" si="26"/>
        <v>15833.76</v>
      </c>
      <c r="T77" s="5">
        <f t="shared" si="27"/>
        <v>887955.30386798934</v>
      </c>
      <c r="U77" s="5">
        <f t="shared" si="28"/>
        <v>175960.46907975001</v>
      </c>
      <c r="V77" s="5">
        <f t="shared" si="29"/>
        <v>96551.574203250013</v>
      </c>
      <c r="W77" s="5">
        <f t="shared" si="30"/>
        <v>333939.82695675001</v>
      </c>
      <c r="X77" t="str">
        <f>IFERROR(VLOOKUP(A77,'E1'!$A$2:$G$932,7,FALSE),"No")</f>
        <v>No</v>
      </c>
      <c r="Y77" s="5">
        <f t="shared" si="31"/>
        <v>0</v>
      </c>
      <c r="Z77" s="5">
        <f t="shared" si="32"/>
        <v>1494407.1741077392</v>
      </c>
      <c r="AA77" s="5">
        <f t="shared" si="37"/>
        <v>0</v>
      </c>
      <c r="AB77" s="5">
        <f t="shared" si="33"/>
        <v>1494407.1741077392</v>
      </c>
      <c r="AC77" s="5">
        <f t="shared" si="34"/>
        <v>75511.270832249997</v>
      </c>
      <c r="AD77">
        <f t="shared" si="35"/>
        <v>5.0529248079483599E-2</v>
      </c>
      <c r="AE77" s="5">
        <f>VLOOKUP(A77,Summary_SFPR!$A$5:$AG$348,33,FALSE)</f>
        <v>1510984.0115556298</v>
      </c>
      <c r="AF77" s="5">
        <f t="shared" si="36"/>
        <v>76348.885964027737</v>
      </c>
      <c r="AG77" t="s">
        <v>809</v>
      </c>
      <c r="AH77" t="s">
        <v>1088</v>
      </c>
    </row>
    <row r="78" spans="1:34" x14ac:dyDescent="0.25">
      <c r="A78" t="s">
        <v>240</v>
      </c>
      <c r="B78" t="s">
        <v>1889</v>
      </c>
      <c r="C78" t="s">
        <v>68</v>
      </c>
      <c r="D78" s="12" t="s">
        <v>1088</v>
      </c>
      <c r="E78" s="1">
        <f>VLOOKUP(A78,'Base ADM'!$A$2:$E$344,5,FALSE)</f>
        <v>233.02186700000001</v>
      </c>
      <c r="F78" s="1">
        <f>VLOOKUP(A78,'Base ADM'!$A$2:$F$344,6,FALSE)</f>
        <v>31.568809000000002</v>
      </c>
      <c r="G78" s="1">
        <f>VLOOKUP(A78,'Base ADM'!$A$2:$G$344,7,FALSE)</f>
        <v>100.996409</v>
      </c>
      <c r="H78" s="1">
        <f>VLOOKUP(A78,'Base ADM'!$A$2:$H$344,8,FALSE)</f>
        <v>100.456649</v>
      </c>
      <c r="I78" s="1">
        <f>VLOOKUP(A78,'Base ADM'!$A$2:$I$344,9,FALSE)</f>
        <v>0</v>
      </c>
      <c r="J78" s="1">
        <f>VLOOKUP(A78,'Base ADM'!$A$2:$J$344,10,FALSE)</f>
        <v>0</v>
      </c>
      <c r="K78" s="1">
        <f>VLOOKUP(A78,'Base ADM'!$A$2:$K$344,11,FALSE)</f>
        <v>0</v>
      </c>
      <c r="L78" s="98">
        <f t="shared" si="19"/>
        <v>9.99</v>
      </c>
      <c r="M78" s="5">
        <f t="shared" si="20"/>
        <v>96058.458900109545</v>
      </c>
      <c r="N78" s="5">
        <f t="shared" si="21"/>
        <v>959624.00441209436</v>
      </c>
      <c r="O78" s="6">
        <f t="shared" si="22"/>
        <v>1.55</v>
      </c>
      <c r="P78" s="5">
        <f t="shared" si="23"/>
        <v>148890.6112951698</v>
      </c>
      <c r="Q78" s="5">
        <f t="shared" si="24"/>
        <v>104.39999999999999</v>
      </c>
      <c r="R78" s="5">
        <f t="shared" si="25"/>
        <v>6023.88</v>
      </c>
      <c r="S78" s="5">
        <f t="shared" si="26"/>
        <v>20234.95</v>
      </c>
      <c r="T78" s="5">
        <f t="shared" si="27"/>
        <v>1134773.4457072641</v>
      </c>
      <c r="U78" s="5">
        <f t="shared" si="28"/>
        <v>226914.36386593</v>
      </c>
      <c r="V78" s="5">
        <f t="shared" si="29"/>
        <v>124510.57419411001</v>
      </c>
      <c r="W78" s="5">
        <f t="shared" si="30"/>
        <v>430640.72174668999</v>
      </c>
      <c r="X78" t="str">
        <f>IFERROR(VLOOKUP(A78,'E1'!$A$2:$G$932,7,FALSE),"No")</f>
        <v>No</v>
      </c>
      <c r="Y78" s="5">
        <f t="shared" si="31"/>
        <v>0</v>
      </c>
      <c r="Z78" s="5">
        <f t="shared" si="32"/>
        <v>1916839.1055139941</v>
      </c>
      <c r="AA78" s="5">
        <f t="shared" si="37"/>
        <v>0</v>
      </c>
      <c r="AB78" s="5">
        <f t="shared" si="33"/>
        <v>1916839.1055139941</v>
      </c>
      <c r="AC78" s="5">
        <f t="shared" si="34"/>
        <v>97377.508000629998</v>
      </c>
      <c r="AD78">
        <f t="shared" si="35"/>
        <v>5.0801085871272716E-2</v>
      </c>
      <c r="AE78" s="5">
        <f>VLOOKUP(A78,Summary_SFPR!$A$5:$AG$348,33,FALSE)</f>
        <v>1714485.87435618</v>
      </c>
      <c r="AF78" s="5">
        <f t="shared" si="36"/>
        <v>87097.74412825238</v>
      </c>
      <c r="AG78" t="s">
        <v>809</v>
      </c>
      <c r="AH78" t="s">
        <v>1088</v>
      </c>
    </row>
    <row r="79" spans="1:34" x14ac:dyDescent="0.25">
      <c r="A79" t="s">
        <v>242</v>
      </c>
      <c r="B79" t="s">
        <v>1890</v>
      </c>
      <c r="C79" t="s">
        <v>93</v>
      </c>
      <c r="D79" s="12" t="s">
        <v>1088</v>
      </c>
      <c r="E79" s="1">
        <f>VLOOKUP(A79,'Base ADM'!$A$2:$E$344,5,FALSE)</f>
        <v>385.88601999999997</v>
      </c>
      <c r="F79" s="1">
        <f>VLOOKUP(A79,'Base ADM'!$A$2:$F$344,6,FALSE)</f>
        <v>37.893749999999997</v>
      </c>
      <c r="G79" s="1">
        <f>VLOOKUP(A79,'Base ADM'!$A$2:$G$344,7,FALSE)</f>
        <v>129.64417399999999</v>
      </c>
      <c r="H79" s="1">
        <f>VLOOKUP(A79,'Base ADM'!$A$2:$H$344,8,FALSE)</f>
        <v>218.348096</v>
      </c>
      <c r="I79" s="1">
        <f>VLOOKUP(A79,'Base ADM'!$A$2:$I$344,9,FALSE)</f>
        <v>0</v>
      </c>
      <c r="J79" s="1">
        <f>VLOOKUP(A79,'Base ADM'!$A$2:$J$344,10,FALSE)</f>
        <v>0</v>
      </c>
      <c r="K79" s="1">
        <f>VLOOKUP(A79,'Base ADM'!$A$2:$K$344,11,FALSE)</f>
        <v>0</v>
      </c>
      <c r="L79" s="98">
        <f t="shared" si="19"/>
        <v>16.27</v>
      </c>
      <c r="M79" s="5">
        <f t="shared" si="20"/>
        <v>96058.458900109545</v>
      </c>
      <c r="N79" s="5">
        <f t="shared" si="21"/>
        <v>1562871.1263047822</v>
      </c>
      <c r="O79" s="6">
        <f t="shared" si="22"/>
        <v>2.57</v>
      </c>
      <c r="P79" s="5">
        <f t="shared" si="23"/>
        <v>246870.23937328151</v>
      </c>
      <c r="Q79" s="5">
        <f t="shared" si="24"/>
        <v>104.39999999999999</v>
      </c>
      <c r="R79" s="5">
        <f t="shared" si="25"/>
        <v>9834.48</v>
      </c>
      <c r="S79" s="5">
        <f t="shared" si="26"/>
        <v>33035.22</v>
      </c>
      <c r="T79" s="5">
        <f t="shared" si="27"/>
        <v>1852611.0656780638</v>
      </c>
      <c r="U79" s="5">
        <f t="shared" si="28"/>
        <v>375771.94741579995</v>
      </c>
      <c r="V79" s="5">
        <f t="shared" si="29"/>
        <v>206190.4770666</v>
      </c>
      <c r="W79" s="5">
        <f t="shared" si="30"/>
        <v>713144.37698139995</v>
      </c>
      <c r="X79" t="str">
        <f>IFERROR(VLOOKUP(A79,'E1'!$A$2:$G$932,7,FALSE),"No")</f>
        <v>No</v>
      </c>
      <c r="Y79" s="5">
        <f t="shared" si="31"/>
        <v>0</v>
      </c>
      <c r="Z79" s="5">
        <f t="shared" si="32"/>
        <v>3147717.8671418633</v>
      </c>
      <c r="AA79" s="5">
        <f t="shared" si="37"/>
        <v>0</v>
      </c>
      <c r="AB79" s="5">
        <f t="shared" si="33"/>
        <v>3147717.8671418633</v>
      </c>
      <c r="AC79" s="5">
        <f t="shared" si="34"/>
        <v>161257.90889779999</v>
      </c>
      <c r="AD79">
        <f t="shared" si="35"/>
        <v>5.1230102475550841E-2</v>
      </c>
      <c r="AE79" s="5">
        <f>VLOOKUP(A79,Summary_SFPR!$A$5:$AG$348,33,FALSE)</f>
        <v>2948594.0124714803</v>
      </c>
      <c r="AF79" s="5">
        <f t="shared" si="36"/>
        <v>151056.77341770957</v>
      </c>
      <c r="AG79" t="s">
        <v>809</v>
      </c>
      <c r="AH79" t="s">
        <v>1088</v>
      </c>
    </row>
    <row r="80" spans="1:34" x14ac:dyDescent="0.25">
      <c r="A80" t="s">
        <v>244</v>
      </c>
      <c r="B80" t="s">
        <v>1891</v>
      </c>
      <c r="C80" t="s">
        <v>75</v>
      </c>
      <c r="D80" s="12" t="s">
        <v>1088</v>
      </c>
      <c r="E80" s="1">
        <f>VLOOKUP(A80,'Base ADM'!$A$2:$E$344,5,FALSE)</f>
        <v>190.62262899999999</v>
      </c>
      <c r="F80" s="1">
        <f>VLOOKUP(A80,'Base ADM'!$A$2:$F$344,6,FALSE)</f>
        <v>29.13514</v>
      </c>
      <c r="G80" s="1">
        <f>VLOOKUP(A80,'Base ADM'!$A$2:$G$344,7,FALSE)</f>
        <v>67.496934999999993</v>
      </c>
      <c r="H80" s="1">
        <f>VLOOKUP(A80,'Base ADM'!$A$2:$H$344,8,FALSE)</f>
        <v>93.990554000000003</v>
      </c>
      <c r="I80" s="1">
        <f>VLOOKUP(A80,'Base ADM'!$A$2:$I$344,9,FALSE)</f>
        <v>0</v>
      </c>
      <c r="J80" s="1">
        <f>VLOOKUP(A80,'Base ADM'!$A$2:$J$344,10,FALSE)</f>
        <v>0</v>
      </c>
      <c r="K80" s="1">
        <f>VLOOKUP(A80,'Base ADM'!$A$2:$K$344,11,FALSE)</f>
        <v>0</v>
      </c>
      <c r="L80" s="98">
        <f t="shared" si="19"/>
        <v>8.15</v>
      </c>
      <c r="M80" s="5">
        <f t="shared" si="20"/>
        <v>96058.458900109545</v>
      </c>
      <c r="N80" s="5">
        <f t="shared" si="21"/>
        <v>782876.44003589277</v>
      </c>
      <c r="O80" s="6">
        <f t="shared" si="22"/>
        <v>1.27</v>
      </c>
      <c r="P80" s="5">
        <f t="shared" si="23"/>
        <v>121994.24280313912</v>
      </c>
      <c r="Q80" s="5">
        <f t="shared" si="24"/>
        <v>104.39999999999999</v>
      </c>
      <c r="R80" s="5">
        <f t="shared" si="25"/>
        <v>4917.24</v>
      </c>
      <c r="S80" s="5">
        <f t="shared" si="26"/>
        <v>16517.61</v>
      </c>
      <c r="T80" s="5">
        <f t="shared" si="27"/>
        <v>926305.53283903189</v>
      </c>
      <c r="U80" s="5">
        <f t="shared" si="28"/>
        <v>185626.40989390999</v>
      </c>
      <c r="V80" s="5">
        <f t="shared" si="29"/>
        <v>101855.38935357</v>
      </c>
      <c r="W80" s="5">
        <f t="shared" si="30"/>
        <v>352283.96197602997</v>
      </c>
      <c r="X80" t="str">
        <f>IFERROR(VLOOKUP(A80,'E1'!$A$2:$G$932,7,FALSE),"No")</f>
        <v>No</v>
      </c>
      <c r="Y80" s="5">
        <f t="shared" si="31"/>
        <v>0</v>
      </c>
      <c r="Z80" s="5">
        <f t="shared" si="32"/>
        <v>1566071.2940625418</v>
      </c>
      <c r="AA80" s="5">
        <f t="shared" si="37"/>
        <v>0</v>
      </c>
      <c r="AB80" s="5">
        <f t="shared" si="33"/>
        <v>1566071.2940625418</v>
      </c>
      <c r="AC80" s="5">
        <f t="shared" si="34"/>
        <v>79659.290432809998</v>
      </c>
      <c r="AD80">
        <f t="shared" si="35"/>
        <v>5.0865685831049251E-2</v>
      </c>
      <c r="AE80" s="5">
        <f>VLOOKUP(A80,Summary_SFPR!$A$5:$AG$348,33,FALSE)</f>
        <v>1499436.5435164967</v>
      </c>
      <c r="AF80" s="5">
        <f t="shared" si="36"/>
        <v>76269.868146104534</v>
      </c>
      <c r="AG80" t="s">
        <v>809</v>
      </c>
      <c r="AH80" t="s">
        <v>1088</v>
      </c>
    </row>
    <row r="81" spans="1:34" x14ac:dyDescent="0.25">
      <c r="A81" t="s">
        <v>246</v>
      </c>
      <c r="B81" t="s">
        <v>1892</v>
      </c>
      <c r="C81" t="s">
        <v>108</v>
      </c>
      <c r="D81" s="12" t="s">
        <v>1088</v>
      </c>
      <c r="E81" s="1">
        <f>VLOOKUP(A81,'Base ADM'!$A$2:$E$344,5,FALSE)</f>
        <v>246.12386100000001</v>
      </c>
      <c r="F81" s="1">
        <f>VLOOKUP(A81,'Base ADM'!$A$2:$F$344,6,FALSE)</f>
        <v>45.755955</v>
      </c>
      <c r="G81" s="1">
        <f>VLOOKUP(A81,'Base ADM'!$A$2:$G$344,7,FALSE)</f>
        <v>89.357144000000005</v>
      </c>
      <c r="H81" s="1">
        <f>VLOOKUP(A81,'Base ADM'!$A$2:$H$344,8,FALSE)</f>
        <v>111.010762</v>
      </c>
      <c r="I81" s="1">
        <f>VLOOKUP(A81,'Base ADM'!$A$2:$I$344,9,FALSE)</f>
        <v>0</v>
      </c>
      <c r="J81" s="1">
        <f>VLOOKUP(A81,'Base ADM'!$A$2:$J$344,10,FALSE)</f>
        <v>0</v>
      </c>
      <c r="K81" s="1">
        <f>VLOOKUP(A81,'Base ADM'!$A$2:$K$344,11,FALSE)</f>
        <v>0</v>
      </c>
      <c r="L81" s="98">
        <f t="shared" si="19"/>
        <v>10.61</v>
      </c>
      <c r="M81" s="5">
        <f t="shared" si="20"/>
        <v>96058.458900109545</v>
      </c>
      <c r="N81" s="5">
        <f t="shared" si="21"/>
        <v>1019180.2489301622</v>
      </c>
      <c r="O81" s="6">
        <f t="shared" si="22"/>
        <v>1.64</v>
      </c>
      <c r="P81" s="5">
        <f t="shared" si="23"/>
        <v>157535.87259617963</v>
      </c>
      <c r="Q81" s="5">
        <f t="shared" si="24"/>
        <v>104.39999999999999</v>
      </c>
      <c r="R81" s="5">
        <f t="shared" si="25"/>
        <v>6394.4999999999991</v>
      </c>
      <c r="S81" s="5">
        <f t="shared" si="26"/>
        <v>21479.91</v>
      </c>
      <c r="T81" s="5">
        <f t="shared" si="27"/>
        <v>1204590.5315263418</v>
      </c>
      <c r="U81" s="5">
        <f t="shared" si="28"/>
        <v>239672.95460319001</v>
      </c>
      <c r="V81" s="5">
        <f t="shared" si="29"/>
        <v>131511.36264813002</v>
      </c>
      <c r="W81" s="5">
        <f t="shared" si="30"/>
        <v>454854.12379827001</v>
      </c>
      <c r="X81" t="str">
        <f>IFERROR(VLOOKUP(A81,'E1'!$A$2:$G$932,7,FALSE),"No")</f>
        <v>No</v>
      </c>
      <c r="Y81" s="5">
        <f t="shared" si="31"/>
        <v>0</v>
      </c>
      <c r="Z81" s="5">
        <f t="shared" si="32"/>
        <v>2030628.9725759318</v>
      </c>
      <c r="AA81" s="5">
        <f t="shared" si="37"/>
        <v>0</v>
      </c>
      <c r="AB81" s="5">
        <f t="shared" si="33"/>
        <v>2030628.9725759318</v>
      </c>
      <c r="AC81" s="5">
        <f t="shared" si="34"/>
        <v>102852.70027329</v>
      </c>
      <c r="AD81">
        <f t="shared" si="35"/>
        <v>5.0650661279011175E-2</v>
      </c>
      <c r="AE81" s="5">
        <f>VLOOKUP(A81,Summary_SFPR!$A$5:$AG$348,33,FALSE)</f>
        <v>1764506.2933133738</v>
      </c>
      <c r="AF81" s="5">
        <f t="shared" si="36"/>
        <v>89373.410587299237</v>
      </c>
      <c r="AG81" t="s">
        <v>809</v>
      </c>
      <c r="AH81" t="s">
        <v>1088</v>
      </c>
    </row>
    <row r="82" spans="1:34" x14ac:dyDescent="0.25">
      <c r="A82" t="s">
        <v>248</v>
      </c>
      <c r="B82" t="s">
        <v>1893</v>
      </c>
      <c r="C82" t="s">
        <v>80</v>
      </c>
      <c r="D82" s="12" t="s">
        <v>1088</v>
      </c>
      <c r="E82" s="1">
        <f>VLOOKUP(A82,'Base ADM'!$A$2:$E$344,5,FALSE)</f>
        <v>369.90669800000001</v>
      </c>
      <c r="F82" s="1">
        <f>VLOOKUP(A82,'Base ADM'!$A$2:$F$344,6,FALSE)</f>
        <v>65.359279000000001</v>
      </c>
      <c r="G82" s="1">
        <f>VLOOKUP(A82,'Base ADM'!$A$2:$G$344,7,FALSE)</f>
        <v>123.845269</v>
      </c>
      <c r="H82" s="1">
        <f>VLOOKUP(A82,'Base ADM'!$A$2:$H$344,8,FALSE)</f>
        <v>180.70214999999999</v>
      </c>
      <c r="I82" s="1">
        <f>VLOOKUP(A82,'Base ADM'!$A$2:$I$344,9,FALSE)</f>
        <v>0</v>
      </c>
      <c r="J82" s="1">
        <f>VLOOKUP(A82,'Base ADM'!$A$2:$J$344,10,FALSE)</f>
        <v>0</v>
      </c>
      <c r="K82" s="1">
        <f>VLOOKUP(A82,'Base ADM'!$A$2:$K$344,11,FALSE)</f>
        <v>0</v>
      </c>
      <c r="L82" s="98">
        <f t="shared" si="19"/>
        <v>15.88</v>
      </c>
      <c r="M82" s="5">
        <f t="shared" si="20"/>
        <v>96058.458900109545</v>
      </c>
      <c r="N82" s="5">
        <f t="shared" si="21"/>
        <v>1525408.3273337397</v>
      </c>
      <c r="O82" s="6">
        <f t="shared" si="22"/>
        <v>2.4700000000000002</v>
      </c>
      <c r="P82" s="5">
        <f t="shared" si="23"/>
        <v>237264.3934832706</v>
      </c>
      <c r="Q82" s="5">
        <f t="shared" si="24"/>
        <v>104.39999999999999</v>
      </c>
      <c r="R82" s="5">
        <f t="shared" si="25"/>
        <v>9578.7000000000007</v>
      </c>
      <c r="S82" s="5">
        <f t="shared" si="26"/>
        <v>32176.02</v>
      </c>
      <c r="T82" s="5">
        <f t="shared" si="27"/>
        <v>1804427.4408170104</v>
      </c>
      <c r="U82" s="5">
        <f t="shared" si="28"/>
        <v>360211.44344542001</v>
      </c>
      <c r="V82" s="5">
        <f t="shared" si="29"/>
        <v>197652.24594234003</v>
      </c>
      <c r="W82" s="5">
        <f t="shared" si="30"/>
        <v>683613.47137286002</v>
      </c>
      <c r="X82" t="str">
        <f>IFERROR(VLOOKUP(A82,'E1'!$A$2:$G$932,7,FALSE),"No")</f>
        <v>No</v>
      </c>
      <c r="Y82" s="5">
        <f t="shared" si="31"/>
        <v>0</v>
      </c>
      <c r="Z82" s="5">
        <f t="shared" si="32"/>
        <v>3045904.6015776307</v>
      </c>
      <c r="AA82" s="5">
        <f t="shared" si="37"/>
        <v>0</v>
      </c>
      <c r="AB82" s="5">
        <f t="shared" si="33"/>
        <v>3045904.6015776307</v>
      </c>
      <c r="AC82" s="5">
        <f t="shared" si="34"/>
        <v>154580.31002722</v>
      </c>
      <c r="AD82">
        <f t="shared" si="35"/>
        <v>5.0750213892830028E-2</v>
      </c>
      <c r="AE82" s="5">
        <f>VLOOKUP(A82,Summary_SFPR!$A$5:$AG$348,33,FALSE)</f>
        <v>2685656.4361378066</v>
      </c>
      <c r="AF82" s="5">
        <f t="shared" si="36"/>
        <v>136297.6385766493</v>
      </c>
      <c r="AG82" t="s">
        <v>810</v>
      </c>
      <c r="AH82" t="s">
        <v>1088</v>
      </c>
    </row>
    <row r="83" spans="1:34" x14ac:dyDescent="0.25">
      <c r="A83" t="s">
        <v>250</v>
      </c>
      <c r="B83" t="s">
        <v>1894</v>
      </c>
      <c r="C83" t="s">
        <v>93</v>
      </c>
      <c r="D83" s="12" t="s">
        <v>1088</v>
      </c>
      <c r="E83" s="1">
        <f>VLOOKUP(A83,'Base ADM'!$A$2:$E$344,5,FALSE)</f>
        <v>299.850481</v>
      </c>
      <c r="F83" s="1">
        <f>VLOOKUP(A83,'Base ADM'!$A$2:$F$344,6,FALSE)</f>
        <v>0</v>
      </c>
      <c r="G83" s="1">
        <f>VLOOKUP(A83,'Base ADM'!$A$2:$G$344,7,FALSE)</f>
        <v>0</v>
      </c>
      <c r="H83" s="1">
        <f>VLOOKUP(A83,'Base ADM'!$A$2:$H$344,8,FALSE)</f>
        <v>0</v>
      </c>
      <c r="I83" s="1">
        <f>VLOOKUP(A83,'Base ADM'!$A$2:$I$344,9,FALSE)</f>
        <v>281.4178</v>
      </c>
      <c r="J83" s="1">
        <f>VLOOKUP(A83,'Base ADM'!$A$2:$J$344,10,FALSE)</f>
        <v>18.432680999999999</v>
      </c>
      <c r="K83" s="1">
        <f>VLOOKUP(A83,'Base ADM'!$A$2:$K$344,11,FALSE)</f>
        <v>0</v>
      </c>
      <c r="L83" s="98">
        <f t="shared" si="19"/>
        <v>11.45</v>
      </c>
      <c r="M83" s="5">
        <f t="shared" si="20"/>
        <v>96058.458900109545</v>
      </c>
      <c r="N83" s="5">
        <f t="shared" si="21"/>
        <v>1099869.3544062541</v>
      </c>
      <c r="O83" s="6">
        <f t="shared" si="22"/>
        <v>2</v>
      </c>
      <c r="P83" s="5">
        <f t="shared" si="23"/>
        <v>192116.91780021909</v>
      </c>
      <c r="Q83" s="5">
        <f t="shared" si="24"/>
        <v>104.39999999999999</v>
      </c>
      <c r="R83" s="5">
        <f t="shared" si="25"/>
        <v>7020.9</v>
      </c>
      <c r="S83" s="5">
        <f t="shared" si="26"/>
        <v>23584.06</v>
      </c>
      <c r="T83" s="5">
        <f t="shared" si="27"/>
        <v>1322591.2322064731</v>
      </c>
      <c r="U83" s="5">
        <f t="shared" si="28"/>
        <v>291991.39989299001</v>
      </c>
      <c r="V83" s="5">
        <f t="shared" si="29"/>
        <v>160219.10751273</v>
      </c>
      <c r="W83" s="5">
        <f t="shared" si="30"/>
        <v>554144.67842166999</v>
      </c>
      <c r="X83" t="str">
        <f>IFERROR(VLOOKUP(A83,'E1'!$A$2:$G$932,7,FALSE),"No")</f>
        <v>No</v>
      </c>
      <c r="Y83" s="5">
        <f t="shared" si="31"/>
        <v>0</v>
      </c>
      <c r="Z83" s="5">
        <f t="shared" si="32"/>
        <v>2328946.418033863</v>
      </c>
      <c r="AA83" s="5">
        <f t="shared" si="37"/>
        <v>0</v>
      </c>
      <c r="AB83" s="5">
        <f t="shared" si="33"/>
        <v>2328946.418033863</v>
      </c>
      <c r="AC83" s="5">
        <f t="shared" si="34"/>
        <v>125304.51750509</v>
      </c>
      <c r="AD83">
        <f t="shared" si="35"/>
        <v>5.3803091618945122E-2</v>
      </c>
      <c r="AE83" s="5">
        <f>VLOOKUP(A83,Summary_SFPR!$A$5:$AG$348,33,FALSE)</f>
        <v>2221276.6467431765</v>
      </c>
      <c r="AF83" s="5">
        <f t="shared" si="36"/>
        <v>119511.55093574633</v>
      </c>
      <c r="AG83" t="s">
        <v>809</v>
      </c>
      <c r="AH83" t="s">
        <v>1088</v>
      </c>
    </row>
    <row r="84" spans="1:34" x14ac:dyDescent="0.25">
      <c r="A84" t="s">
        <v>252</v>
      </c>
      <c r="B84" t="s">
        <v>253</v>
      </c>
      <c r="C84" t="s">
        <v>125</v>
      </c>
      <c r="D84" s="12" t="s">
        <v>1088</v>
      </c>
      <c r="E84" s="1">
        <f>VLOOKUP(A84,'Base ADM'!$A$2:$E$344,5,FALSE)</f>
        <v>448.19162299999999</v>
      </c>
      <c r="F84" s="1">
        <f>VLOOKUP(A84,'Base ADM'!$A$2:$F$344,6,FALSE)</f>
        <v>58.245510000000003</v>
      </c>
      <c r="G84" s="1">
        <f>VLOOKUP(A84,'Base ADM'!$A$2:$G$344,7,FALSE)</f>
        <v>152.850301</v>
      </c>
      <c r="H84" s="1">
        <f>VLOOKUP(A84,'Base ADM'!$A$2:$H$344,8,FALSE)</f>
        <v>237.095812</v>
      </c>
      <c r="I84" s="1">
        <f>VLOOKUP(A84,'Base ADM'!$A$2:$I$344,9,FALSE)</f>
        <v>0</v>
      </c>
      <c r="J84" s="1">
        <f>VLOOKUP(A84,'Base ADM'!$A$2:$J$344,10,FALSE)</f>
        <v>0</v>
      </c>
      <c r="K84" s="1">
        <f>VLOOKUP(A84,'Base ADM'!$A$2:$K$344,11,FALSE)</f>
        <v>0</v>
      </c>
      <c r="L84" s="98">
        <f t="shared" si="19"/>
        <v>19.04</v>
      </c>
      <c r="M84" s="5">
        <f t="shared" si="20"/>
        <v>96058.458900109545</v>
      </c>
      <c r="N84" s="5">
        <f t="shared" si="21"/>
        <v>1828953.0574580857</v>
      </c>
      <c r="O84" s="6">
        <f t="shared" si="22"/>
        <v>2.99</v>
      </c>
      <c r="P84" s="5">
        <f t="shared" si="23"/>
        <v>287214.79211132758</v>
      </c>
      <c r="Q84" s="5">
        <f t="shared" si="24"/>
        <v>104.39999999999999</v>
      </c>
      <c r="R84" s="5">
        <f t="shared" si="25"/>
        <v>11499.66</v>
      </c>
      <c r="S84" s="5">
        <f t="shared" si="26"/>
        <v>38628.76</v>
      </c>
      <c r="T84" s="5">
        <f t="shared" si="27"/>
        <v>2166296.2695694133</v>
      </c>
      <c r="U84" s="5">
        <f t="shared" si="28"/>
        <v>436444.52056116995</v>
      </c>
      <c r="V84" s="5">
        <f t="shared" si="29"/>
        <v>239482.22991759001</v>
      </c>
      <c r="W84" s="5">
        <f t="shared" si="30"/>
        <v>828289.49271760997</v>
      </c>
      <c r="X84" t="str">
        <f>IFERROR(VLOOKUP(A84,'E1'!$A$2:$G$932,7,FALSE),"No")</f>
        <v>No</v>
      </c>
      <c r="Y84" s="5">
        <f t="shared" si="31"/>
        <v>0</v>
      </c>
      <c r="Z84" s="5">
        <f t="shared" si="32"/>
        <v>3670512.5127657829</v>
      </c>
      <c r="AA84" s="5">
        <f t="shared" si="37"/>
        <v>0</v>
      </c>
      <c r="AB84" s="5">
        <f t="shared" si="33"/>
        <v>3670512.5127657829</v>
      </c>
      <c r="AC84" s="5">
        <f t="shared" si="34"/>
        <v>187294.79733546998</v>
      </c>
      <c r="AD84">
        <f t="shared" si="35"/>
        <v>5.1026878857944748E-2</v>
      </c>
      <c r="AE84" s="5">
        <f>VLOOKUP(A84,Summary_SFPR!$A$5:$AG$348,33,FALSE)</f>
        <v>3623041.8460519472</v>
      </c>
      <c r="AF84" s="5">
        <f t="shared" si="36"/>
        <v>184872.51737575722</v>
      </c>
      <c r="AG84" t="s">
        <v>809</v>
      </c>
      <c r="AH84" t="s">
        <v>1088</v>
      </c>
    </row>
    <row r="85" spans="1:34" x14ac:dyDescent="0.25">
      <c r="A85" t="s">
        <v>254</v>
      </c>
      <c r="B85" t="s">
        <v>1895</v>
      </c>
      <c r="C85" t="s">
        <v>98</v>
      </c>
      <c r="D85" s="12" t="s">
        <v>1088</v>
      </c>
      <c r="E85" s="1">
        <f>VLOOKUP(A85,'Base ADM'!$A$2:$E$344,5,FALSE)</f>
        <v>82.563141999999999</v>
      </c>
      <c r="F85" s="1">
        <f>VLOOKUP(A85,'Base ADM'!$A$2:$F$344,6,FALSE)</f>
        <v>0</v>
      </c>
      <c r="G85" s="1">
        <f>VLOOKUP(A85,'Base ADM'!$A$2:$G$344,7,FALSE)</f>
        <v>0</v>
      </c>
      <c r="H85" s="1">
        <f>VLOOKUP(A85,'Base ADM'!$A$2:$H$344,8,FALSE)</f>
        <v>0</v>
      </c>
      <c r="I85" s="1">
        <f>VLOOKUP(A85,'Base ADM'!$A$2:$I$344,9,FALSE)</f>
        <v>36.967238000000002</v>
      </c>
      <c r="J85" s="1">
        <f>VLOOKUP(A85,'Base ADM'!$A$2:$J$344,10,FALSE)</f>
        <v>45.595903999999997</v>
      </c>
      <c r="K85" s="1">
        <f>VLOOKUP(A85,'Base ADM'!$A$2:$K$344,11,FALSE)</f>
        <v>0</v>
      </c>
      <c r="L85" s="98">
        <f t="shared" si="19"/>
        <v>3.9</v>
      </c>
      <c r="M85" s="5">
        <f t="shared" si="20"/>
        <v>96058.458900109545</v>
      </c>
      <c r="N85" s="5">
        <f t="shared" si="21"/>
        <v>374627.98971042724</v>
      </c>
      <c r="O85" s="6">
        <f t="shared" si="22"/>
        <v>0.55000000000000004</v>
      </c>
      <c r="P85" s="5">
        <f t="shared" si="23"/>
        <v>52832.152395060257</v>
      </c>
      <c r="Q85" s="5">
        <f t="shared" si="24"/>
        <v>104.39999999999999</v>
      </c>
      <c r="R85" s="5">
        <f t="shared" si="25"/>
        <v>2322.9</v>
      </c>
      <c r="S85" s="5">
        <f t="shared" si="26"/>
        <v>7802.9</v>
      </c>
      <c r="T85" s="5">
        <f t="shared" si="27"/>
        <v>437585.94210548757</v>
      </c>
      <c r="U85" s="5">
        <f t="shared" si="28"/>
        <v>80399.162048179991</v>
      </c>
      <c r="V85" s="5">
        <f t="shared" si="29"/>
        <v>44115.963664860006</v>
      </c>
      <c r="W85" s="5">
        <f t="shared" si="30"/>
        <v>152582.46583594001</v>
      </c>
      <c r="X85" t="str">
        <f>IFERROR(VLOOKUP(A85,'E1'!$A$2:$G$932,7,FALSE),"No")</f>
        <v>No</v>
      </c>
      <c r="Y85" s="5">
        <f t="shared" si="31"/>
        <v>0</v>
      </c>
      <c r="Z85" s="5">
        <f t="shared" si="32"/>
        <v>714683.53365446755</v>
      </c>
      <c r="AA85" s="5">
        <f t="shared" si="37"/>
        <v>0</v>
      </c>
      <c r="AB85" s="5">
        <f t="shared" si="33"/>
        <v>714683.53365446755</v>
      </c>
      <c r="AC85" s="5">
        <f t="shared" si="34"/>
        <v>34502.311410379996</v>
      </c>
      <c r="AD85">
        <f t="shared" si="35"/>
        <v>4.8276348601395146E-2</v>
      </c>
      <c r="AE85" s="5">
        <f>VLOOKUP(A85,Summary_SFPR!$A$5:$AG$348,33,FALSE)</f>
        <v>636799.49828543351</v>
      </c>
      <c r="AF85" s="5">
        <f t="shared" si="36"/>
        <v>30742.354568421117</v>
      </c>
      <c r="AG85" t="s">
        <v>809</v>
      </c>
      <c r="AH85" t="s">
        <v>1088</v>
      </c>
    </row>
    <row r="86" spans="1:34" x14ac:dyDescent="0.25">
      <c r="A86" t="s">
        <v>256</v>
      </c>
      <c r="B86" t="s">
        <v>257</v>
      </c>
      <c r="C86" t="s">
        <v>258</v>
      </c>
      <c r="D86" s="12" t="s">
        <v>1088</v>
      </c>
      <c r="E86" s="1">
        <f>VLOOKUP(A86,'Base ADM'!$A$2:$E$344,5,FALSE)</f>
        <v>187.71606800000001</v>
      </c>
      <c r="F86" s="1">
        <f>VLOOKUP(A86,'Base ADM'!$A$2:$F$344,6,FALSE)</f>
        <v>28.036809999999999</v>
      </c>
      <c r="G86" s="1">
        <f>VLOOKUP(A86,'Base ADM'!$A$2:$G$344,7,FALSE)</f>
        <v>85.274355</v>
      </c>
      <c r="H86" s="1">
        <f>VLOOKUP(A86,'Base ADM'!$A$2:$H$344,8,FALSE)</f>
        <v>74.404903000000004</v>
      </c>
      <c r="I86" s="1">
        <f>VLOOKUP(A86,'Base ADM'!$A$2:$I$344,9,FALSE)</f>
        <v>0</v>
      </c>
      <c r="J86" s="1">
        <f>VLOOKUP(A86,'Base ADM'!$A$2:$J$344,10,FALSE)</f>
        <v>0</v>
      </c>
      <c r="K86" s="1">
        <f>VLOOKUP(A86,'Base ADM'!$A$2:$K$344,11,FALSE)</f>
        <v>0</v>
      </c>
      <c r="L86" s="98">
        <f t="shared" si="19"/>
        <v>8.09</v>
      </c>
      <c r="M86" s="5">
        <f t="shared" si="20"/>
        <v>96058.458900109545</v>
      </c>
      <c r="N86" s="5">
        <f t="shared" si="21"/>
        <v>777112.93250188616</v>
      </c>
      <c r="O86" s="6">
        <f t="shared" si="22"/>
        <v>1.25</v>
      </c>
      <c r="P86" s="5">
        <f t="shared" si="23"/>
        <v>120073.07362513692</v>
      </c>
      <c r="Q86" s="5">
        <f t="shared" si="24"/>
        <v>104.39999999999999</v>
      </c>
      <c r="R86" s="5">
        <f t="shared" si="25"/>
        <v>4875.4799999999996</v>
      </c>
      <c r="S86" s="5">
        <f t="shared" si="26"/>
        <v>16377.33</v>
      </c>
      <c r="T86" s="5">
        <f t="shared" si="27"/>
        <v>918438.81612702308</v>
      </c>
      <c r="U86" s="5">
        <f t="shared" si="28"/>
        <v>182796.02985771999</v>
      </c>
      <c r="V86" s="5">
        <f t="shared" si="29"/>
        <v>100302.32661444001</v>
      </c>
      <c r="W86" s="5">
        <f t="shared" si="30"/>
        <v>346912.43378875998</v>
      </c>
      <c r="X86" t="str">
        <f>IFERROR(VLOOKUP(A86,'E1'!$A$2:$G$932,7,FALSE),"No")</f>
        <v>No</v>
      </c>
      <c r="Y86" s="5">
        <f t="shared" si="31"/>
        <v>0</v>
      </c>
      <c r="Z86" s="5">
        <f t="shared" si="32"/>
        <v>1548449.606387943</v>
      </c>
      <c r="AA86" s="5">
        <f t="shared" si="37"/>
        <v>0</v>
      </c>
      <c r="AB86" s="5">
        <f t="shared" si="33"/>
        <v>1548449.606387943</v>
      </c>
      <c r="AC86" s="5">
        <f t="shared" si="34"/>
        <v>78444.667656520003</v>
      </c>
      <c r="AD86">
        <f t="shared" si="35"/>
        <v>5.0660136005011687E-2</v>
      </c>
      <c r="AE86" s="5">
        <f>VLOOKUP(A86,Summary_SFPR!$A$5:$AG$348,33,FALSE)</f>
        <v>1548449.606387943</v>
      </c>
      <c r="AF86" s="5">
        <f t="shared" si="36"/>
        <v>78444.667656520003</v>
      </c>
      <c r="AG86" t="s">
        <v>809</v>
      </c>
      <c r="AH86" t="s">
        <v>1088</v>
      </c>
    </row>
    <row r="87" spans="1:34" x14ac:dyDescent="0.25">
      <c r="A87" t="s">
        <v>259</v>
      </c>
      <c r="B87" t="s">
        <v>260</v>
      </c>
      <c r="C87" t="s">
        <v>80</v>
      </c>
      <c r="D87" s="12" t="s">
        <v>1088</v>
      </c>
      <c r="E87" s="1">
        <f>VLOOKUP(A87,'Base ADM'!$A$2:$E$344,5,FALSE)</f>
        <v>340.96070600000002</v>
      </c>
      <c r="F87" s="1">
        <f>VLOOKUP(A87,'Base ADM'!$A$2:$F$344,6,FALSE)</f>
        <v>33.261296000000002</v>
      </c>
      <c r="G87" s="1">
        <f>VLOOKUP(A87,'Base ADM'!$A$2:$G$344,7,FALSE)</f>
        <v>112.76817200000001</v>
      </c>
      <c r="H87" s="1">
        <f>VLOOKUP(A87,'Base ADM'!$A$2:$H$344,8,FALSE)</f>
        <v>180.174994</v>
      </c>
      <c r="I87" s="1">
        <f>VLOOKUP(A87,'Base ADM'!$A$2:$I$344,9,FALSE)</f>
        <v>0</v>
      </c>
      <c r="J87" s="1">
        <f>VLOOKUP(A87,'Base ADM'!$A$2:$J$344,10,FALSE)</f>
        <v>14.756244000000001</v>
      </c>
      <c r="K87" s="1">
        <f>VLOOKUP(A87,'Base ADM'!$A$2:$K$344,11,FALSE)</f>
        <v>0</v>
      </c>
      <c r="L87" s="98">
        <f t="shared" si="19"/>
        <v>14.59</v>
      </c>
      <c r="M87" s="5">
        <f t="shared" si="20"/>
        <v>96058.458900109545</v>
      </c>
      <c r="N87" s="5">
        <f t="shared" si="21"/>
        <v>1401492.9153525983</v>
      </c>
      <c r="O87" s="6">
        <f t="shared" si="22"/>
        <v>2.27</v>
      </c>
      <c r="P87" s="5">
        <f t="shared" si="23"/>
        <v>218052.70170324866</v>
      </c>
      <c r="Q87" s="5">
        <f t="shared" si="24"/>
        <v>104.39999999999999</v>
      </c>
      <c r="R87" s="5">
        <f t="shared" si="25"/>
        <v>8800.9199999999983</v>
      </c>
      <c r="S87" s="5">
        <f t="shared" si="26"/>
        <v>29563.37</v>
      </c>
      <c r="T87" s="5">
        <f t="shared" si="27"/>
        <v>1657909.9070558469</v>
      </c>
      <c r="U87" s="5">
        <f t="shared" si="28"/>
        <v>332024.12589574</v>
      </c>
      <c r="V87" s="5">
        <f t="shared" si="29"/>
        <v>182185.53403698001</v>
      </c>
      <c r="W87" s="5">
        <f t="shared" si="30"/>
        <v>630119.25193741999</v>
      </c>
      <c r="X87" t="str">
        <f>IFERROR(VLOOKUP(A87,'E1'!$A$2:$G$932,7,FALSE),"No")</f>
        <v>No</v>
      </c>
      <c r="Y87" s="5">
        <f t="shared" si="31"/>
        <v>0</v>
      </c>
      <c r="Z87" s="5">
        <f t="shared" si="32"/>
        <v>2802238.818925987</v>
      </c>
      <c r="AA87" s="5">
        <f t="shared" si="37"/>
        <v>0</v>
      </c>
      <c r="AB87" s="5">
        <f t="shared" si="33"/>
        <v>2802238.818925987</v>
      </c>
      <c r="AC87" s="5">
        <f t="shared" si="34"/>
        <v>142484.06943033999</v>
      </c>
      <c r="AD87">
        <f t="shared" si="35"/>
        <v>5.0846511891855746E-2</v>
      </c>
      <c r="AE87" s="5">
        <f>VLOOKUP(A87,Summary_SFPR!$A$5:$AG$348,33,FALSE)</f>
        <v>2733981.7523399554</v>
      </c>
      <c r="AF87" s="5">
        <f t="shared" si="36"/>
        <v>139013.43568247015</v>
      </c>
      <c r="AG87" t="s">
        <v>809</v>
      </c>
      <c r="AH87" t="s">
        <v>1088</v>
      </c>
    </row>
    <row r="88" spans="1:34" x14ac:dyDescent="0.25">
      <c r="A88" t="s">
        <v>261</v>
      </c>
      <c r="B88" t="s">
        <v>262</v>
      </c>
      <c r="C88" t="s">
        <v>93</v>
      </c>
      <c r="D88" s="12" t="s">
        <v>1088</v>
      </c>
      <c r="E88" s="1">
        <f>VLOOKUP(A88,'Base ADM'!$A$2:$E$344,5,FALSE)</f>
        <v>276.39772900000003</v>
      </c>
      <c r="F88" s="1">
        <f>VLOOKUP(A88,'Base ADM'!$A$2:$F$344,6,FALSE)</f>
        <v>35.590909000000003</v>
      </c>
      <c r="G88" s="1">
        <f>VLOOKUP(A88,'Base ADM'!$A$2:$G$344,7,FALSE)</f>
        <v>98.880681999999993</v>
      </c>
      <c r="H88" s="1">
        <f>VLOOKUP(A88,'Base ADM'!$A$2:$H$344,8,FALSE)</f>
        <v>137.27827400000001</v>
      </c>
      <c r="I88" s="1">
        <f>VLOOKUP(A88,'Base ADM'!$A$2:$I$344,9,FALSE)</f>
        <v>0</v>
      </c>
      <c r="J88" s="1">
        <f>VLOOKUP(A88,'Base ADM'!$A$2:$J$344,10,FALSE)</f>
        <v>4.6478640000000002</v>
      </c>
      <c r="K88" s="1">
        <f>VLOOKUP(A88,'Base ADM'!$A$2:$K$344,11,FALSE)</f>
        <v>0</v>
      </c>
      <c r="L88" s="98">
        <f t="shared" si="19"/>
        <v>11.83</v>
      </c>
      <c r="M88" s="5">
        <f t="shared" si="20"/>
        <v>96058.458900109545</v>
      </c>
      <c r="N88" s="5">
        <f t="shared" si="21"/>
        <v>1136371.5687882958</v>
      </c>
      <c r="O88" s="6">
        <f t="shared" si="22"/>
        <v>1.84</v>
      </c>
      <c r="P88" s="5">
        <f t="shared" si="23"/>
        <v>176747.56437620157</v>
      </c>
      <c r="Q88" s="5">
        <f t="shared" si="24"/>
        <v>104.39999999999999</v>
      </c>
      <c r="R88" s="5">
        <f t="shared" si="25"/>
        <v>7135.74</v>
      </c>
      <c r="S88" s="5">
        <f t="shared" si="26"/>
        <v>23969.82</v>
      </c>
      <c r="T88" s="5">
        <f t="shared" si="27"/>
        <v>1344224.6931644974</v>
      </c>
      <c r="U88" s="5">
        <f t="shared" si="28"/>
        <v>269153.34452291002</v>
      </c>
      <c r="V88" s="5">
        <f t="shared" si="29"/>
        <v>147687.59853657003</v>
      </c>
      <c r="W88" s="5">
        <f t="shared" si="30"/>
        <v>510802.35103303002</v>
      </c>
      <c r="X88" t="str">
        <f>IFERROR(VLOOKUP(A88,'E1'!$A$2:$G$932,7,FALSE),"No")</f>
        <v>No</v>
      </c>
      <c r="Y88" s="5">
        <f t="shared" si="31"/>
        <v>0</v>
      </c>
      <c r="Z88" s="5">
        <f t="shared" si="32"/>
        <v>2271867.9872570075</v>
      </c>
      <c r="AA88" s="5">
        <f t="shared" si="37"/>
        <v>0</v>
      </c>
      <c r="AB88" s="5">
        <f t="shared" si="33"/>
        <v>2271867.9872570075</v>
      </c>
      <c r="AC88" s="5">
        <f t="shared" si="34"/>
        <v>115503.84697181001</v>
      </c>
      <c r="AD88">
        <f t="shared" si="35"/>
        <v>5.0840914885757184E-2</v>
      </c>
      <c r="AE88" s="5">
        <f>VLOOKUP(A88,Summary_SFPR!$A$5:$AG$348,33,FALSE)</f>
        <v>2247751.6267152471</v>
      </c>
      <c r="AF88" s="5">
        <f t="shared" si="36"/>
        <v>114277.74913815212</v>
      </c>
      <c r="AG88" t="s">
        <v>809</v>
      </c>
      <c r="AH88" t="s">
        <v>1088</v>
      </c>
    </row>
    <row r="89" spans="1:34" x14ac:dyDescent="0.25">
      <c r="A89" t="s">
        <v>263</v>
      </c>
      <c r="B89" t="s">
        <v>264</v>
      </c>
      <c r="C89" t="s">
        <v>93</v>
      </c>
      <c r="D89" s="12" t="s">
        <v>1088</v>
      </c>
      <c r="E89" s="1">
        <f>VLOOKUP(A89,'Base ADM'!$A$2:$E$344,5,FALSE)</f>
        <v>225.8546</v>
      </c>
      <c r="F89" s="1">
        <f>VLOOKUP(A89,'Base ADM'!$A$2:$F$344,6,FALSE)</f>
        <v>27.388344</v>
      </c>
      <c r="G89" s="1">
        <f>VLOOKUP(A89,'Base ADM'!$A$2:$G$344,7,FALSE)</f>
        <v>66.404905999999997</v>
      </c>
      <c r="H89" s="1">
        <f>VLOOKUP(A89,'Base ADM'!$A$2:$H$344,8,FALSE)</f>
        <v>132.06135</v>
      </c>
      <c r="I89" s="1">
        <f>VLOOKUP(A89,'Base ADM'!$A$2:$I$344,9,FALSE)</f>
        <v>0</v>
      </c>
      <c r="J89" s="1">
        <f>VLOOKUP(A89,'Base ADM'!$A$2:$J$344,10,FALSE)</f>
        <v>0</v>
      </c>
      <c r="K89" s="1">
        <f>VLOOKUP(A89,'Base ADM'!$A$2:$K$344,11,FALSE)</f>
        <v>0</v>
      </c>
      <c r="L89" s="98">
        <f t="shared" si="19"/>
        <v>9.5399999999999991</v>
      </c>
      <c r="M89" s="5">
        <f t="shared" si="20"/>
        <v>96058.458900109545</v>
      </c>
      <c r="N89" s="5">
        <f t="shared" si="21"/>
        <v>916397.69790704502</v>
      </c>
      <c r="O89" s="6">
        <f t="shared" si="22"/>
        <v>1.51</v>
      </c>
      <c r="P89" s="5">
        <f t="shared" si="23"/>
        <v>145048.27293916541</v>
      </c>
      <c r="Q89" s="5">
        <f t="shared" si="24"/>
        <v>104.39999999999999</v>
      </c>
      <c r="R89" s="5">
        <f t="shared" si="25"/>
        <v>5768.0999999999995</v>
      </c>
      <c r="S89" s="5">
        <f t="shared" si="26"/>
        <v>19375.75</v>
      </c>
      <c r="T89" s="5">
        <f t="shared" si="27"/>
        <v>1086589.8208462105</v>
      </c>
      <c r="U89" s="5">
        <f t="shared" si="28"/>
        <v>219934.95093399999</v>
      </c>
      <c r="V89" s="5">
        <f t="shared" si="29"/>
        <v>120680.88841800002</v>
      </c>
      <c r="W89" s="5">
        <f t="shared" si="30"/>
        <v>417395.11062200001</v>
      </c>
      <c r="X89" t="str">
        <f>IFERROR(VLOOKUP(A89,'E1'!$A$2:$G$932,7,FALSE),"No")</f>
        <v>No</v>
      </c>
      <c r="Y89" s="5">
        <f t="shared" si="31"/>
        <v>0</v>
      </c>
      <c r="Z89" s="5">
        <f t="shared" si="32"/>
        <v>1844600.7708202105</v>
      </c>
      <c r="AA89" s="5">
        <f t="shared" si="37"/>
        <v>0</v>
      </c>
      <c r="AB89" s="5">
        <f t="shared" si="33"/>
        <v>1844600.7708202105</v>
      </c>
      <c r="AC89" s="5">
        <f t="shared" si="34"/>
        <v>94382.378794000004</v>
      </c>
      <c r="AD89">
        <f t="shared" si="35"/>
        <v>5.1166832567261927E-2</v>
      </c>
      <c r="AE89" s="5">
        <f>VLOOKUP(A89,Summary_SFPR!$A$5:$AG$348,33,FALSE)</f>
        <v>1682224.9464198344</v>
      </c>
      <c r="AF89" s="5">
        <f t="shared" si="36"/>
        <v>86074.12217393484</v>
      </c>
      <c r="AG89" t="s">
        <v>809</v>
      </c>
      <c r="AH89" t="s">
        <v>1088</v>
      </c>
    </row>
    <row r="90" spans="1:34" x14ac:dyDescent="0.25">
      <c r="A90" t="s">
        <v>265</v>
      </c>
      <c r="B90" t="s">
        <v>1896</v>
      </c>
      <c r="C90" t="s">
        <v>93</v>
      </c>
      <c r="D90" s="12" t="s">
        <v>1088</v>
      </c>
      <c r="E90" s="1">
        <f>VLOOKUP(A90,'Base ADM'!$A$2:$E$344,5,FALSE)</f>
        <v>101.044595</v>
      </c>
      <c r="F90" s="1">
        <f>VLOOKUP(A90,'Base ADM'!$A$2:$F$344,6,FALSE)</f>
        <v>0</v>
      </c>
      <c r="G90" s="1">
        <f>VLOOKUP(A90,'Base ADM'!$A$2:$G$344,7,FALSE)</f>
        <v>0</v>
      </c>
      <c r="H90" s="1">
        <f>VLOOKUP(A90,'Base ADM'!$A$2:$H$344,8,FALSE)</f>
        <v>0</v>
      </c>
      <c r="I90" s="1">
        <f>VLOOKUP(A90,'Base ADM'!$A$2:$I$344,9,FALSE)</f>
        <v>45.001618000000001</v>
      </c>
      <c r="J90" s="1">
        <f>VLOOKUP(A90,'Base ADM'!$A$2:$J$344,10,FALSE)</f>
        <v>56.042977</v>
      </c>
      <c r="K90" s="1">
        <f>VLOOKUP(A90,'Base ADM'!$A$2:$K$344,11,FALSE)</f>
        <v>0</v>
      </c>
      <c r="L90" s="98">
        <f t="shared" si="19"/>
        <v>4.78</v>
      </c>
      <c r="M90" s="5">
        <f t="shared" si="20"/>
        <v>96058.458900109545</v>
      </c>
      <c r="N90" s="5">
        <f t="shared" si="21"/>
        <v>459159.43354252365</v>
      </c>
      <c r="O90" s="6">
        <f t="shared" si="22"/>
        <v>0.67</v>
      </c>
      <c r="P90" s="5">
        <f t="shared" si="23"/>
        <v>64359.167463073398</v>
      </c>
      <c r="Q90" s="5">
        <f t="shared" si="24"/>
        <v>104.39999999999999</v>
      </c>
      <c r="R90" s="5">
        <f t="shared" si="25"/>
        <v>2844.9</v>
      </c>
      <c r="S90" s="5">
        <f t="shared" si="26"/>
        <v>9556.3700000000008</v>
      </c>
      <c r="T90" s="5">
        <f t="shared" si="27"/>
        <v>535919.87100559706</v>
      </c>
      <c r="U90" s="5">
        <f t="shared" si="28"/>
        <v>98396.216165049991</v>
      </c>
      <c r="V90" s="5">
        <f t="shared" si="29"/>
        <v>53991.158446350004</v>
      </c>
      <c r="W90" s="5">
        <f t="shared" si="30"/>
        <v>186737.48468165001</v>
      </c>
      <c r="X90" t="str">
        <f>IFERROR(VLOOKUP(A90,'E1'!$A$2:$G$932,7,FALSE),"No")</f>
        <v>No</v>
      </c>
      <c r="Y90" s="5">
        <f t="shared" si="31"/>
        <v>0</v>
      </c>
      <c r="Z90" s="5">
        <f t="shared" si="32"/>
        <v>875044.73029864696</v>
      </c>
      <c r="AA90" s="5">
        <f t="shared" si="37"/>
        <v>0</v>
      </c>
      <c r="AB90" s="5">
        <f t="shared" si="33"/>
        <v>875044.73029864696</v>
      </c>
      <c r="AC90" s="5">
        <f t="shared" si="34"/>
        <v>42225.525804550001</v>
      </c>
      <c r="AD90">
        <f t="shared" si="35"/>
        <v>4.825527695040082E-2</v>
      </c>
      <c r="AE90" s="5">
        <f>VLOOKUP(A90,Summary_SFPR!$A$5:$AG$348,33,FALSE)</f>
        <v>761876.51481910795</v>
      </c>
      <c r="AF90" s="5">
        <f t="shared" si="36"/>
        <v>36764.56222460221</v>
      </c>
      <c r="AG90" t="s">
        <v>809</v>
      </c>
      <c r="AH90" t="s">
        <v>1088</v>
      </c>
    </row>
    <row r="91" spans="1:34" x14ac:dyDescent="0.25">
      <c r="A91" t="s">
        <v>267</v>
      </c>
      <c r="B91" t="s">
        <v>1897</v>
      </c>
      <c r="C91" t="s">
        <v>72</v>
      </c>
      <c r="D91" s="12" t="s">
        <v>1088</v>
      </c>
      <c r="E91" s="1">
        <f>VLOOKUP(A91,'Base ADM'!$A$2:$E$344,5,FALSE)</f>
        <v>84.813334999999995</v>
      </c>
      <c r="F91" s="1">
        <f>VLOOKUP(A91,'Base ADM'!$A$2:$F$344,6,FALSE)</f>
        <v>0</v>
      </c>
      <c r="G91" s="1">
        <f>VLOOKUP(A91,'Base ADM'!$A$2:$G$344,7,FALSE)</f>
        <v>0</v>
      </c>
      <c r="H91" s="1">
        <f>VLOOKUP(A91,'Base ADM'!$A$2:$H$344,8,FALSE)</f>
        <v>0</v>
      </c>
      <c r="I91" s="1">
        <f>VLOOKUP(A91,'Base ADM'!$A$2:$I$344,9,FALSE)</f>
        <v>24.125336000000001</v>
      </c>
      <c r="J91" s="1">
        <f>VLOOKUP(A91,'Base ADM'!$A$2:$J$344,10,FALSE)</f>
        <v>60.687998999999998</v>
      </c>
      <c r="K91" s="1">
        <f>VLOOKUP(A91,'Base ADM'!$A$2:$K$344,11,FALSE)</f>
        <v>0</v>
      </c>
      <c r="L91" s="98">
        <f t="shared" si="19"/>
        <v>4.2699999999999996</v>
      </c>
      <c r="M91" s="5">
        <f t="shared" si="20"/>
        <v>96058.458900109545</v>
      </c>
      <c r="N91" s="5">
        <f t="shared" si="21"/>
        <v>410169.61950346769</v>
      </c>
      <c r="O91" s="6">
        <f t="shared" si="22"/>
        <v>0.56999999999999995</v>
      </c>
      <c r="P91" s="5">
        <f t="shared" si="23"/>
        <v>54753.321573062436</v>
      </c>
      <c r="Q91" s="5">
        <f t="shared" si="24"/>
        <v>104.39999999999999</v>
      </c>
      <c r="R91" s="5">
        <f t="shared" si="25"/>
        <v>2526.4799999999996</v>
      </c>
      <c r="S91" s="5">
        <f t="shared" si="26"/>
        <v>8486.75</v>
      </c>
      <c r="T91" s="5">
        <f t="shared" si="27"/>
        <v>475936.17107653012</v>
      </c>
      <c r="U91" s="5">
        <f t="shared" si="28"/>
        <v>82590.377489649996</v>
      </c>
      <c r="V91" s="5">
        <f t="shared" si="29"/>
        <v>45318.309290550002</v>
      </c>
      <c r="W91" s="5">
        <f t="shared" si="30"/>
        <v>156740.98001345</v>
      </c>
      <c r="X91" t="str">
        <f>IFERROR(VLOOKUP(A91,'E1'!$A$2:$G$932,7,FALSE),"No")</f>
        <v>No</v>
      </c>
      <c r="Y91" s="5">
        <f t="shared" si="31"/>
        <v>0</v>
      </c>
      <c r="Z91" s="5">
        <f t="shared" si="32"/>
        <v>760585.83787018014</v>
      </c>
      <c r="AA91" s="5">
        <f t="shared" si="37"/>
        <v>0</v>
      </c>
      <c r="AB91" s="5">
        <f t="shared" si="33"/>
        <v>760585.83787018014</v>
      </c>
      <c r="AC91" s="5">
        <f t="shared" si="34"/>
        <v>35442.644563149996</v>
      </c>
      <c r="AD91">
        <f t="shared" si="35"/>
        <v>4.6599138188528157E-2</v>
      </c>
      <c r="AE91" s="5">
        <f>VLOOKUP(A91,Summary_SFPR!$A$5:$AG$348,33,FALSE)</f>
        <v>760585.83787018014</v>
      </c>
      <c r="AF91" s="5">
        <f t="shared" si="36"/>
        <v>35442.644563149996</v>
      </c>
      <c r="AG91" t="s">
        <v>809</v>
      </c>
      <c r="AH91" t="s">
        <v>1088</v>
      </c>
    </row>
    <row r="92" spans="1:34" x14ac:dyDescent="0.25">
      <c r="A92" t="s">
        <v>269</v>
      </c>
      <c r="B92" t="s">
        <v>1898</v>
      </c>
      <c r="C92" t="s">
        <v>80</v>
      </c>
      <c r="D92" s="12" t="s">
        <v>1088</v>
      </c>
      <c r="E92" s="1">
        <f>VLOOKUP(A92,'Base ADM'!$A$2:$E$344,5,FALSE)</f>
        <v>313.23725200000001</v>
      </c>
      <c r="F92" s="1">
        <f>VLOOKUP(A92,'Base ADM'!$A$2:$F$344,6,FALSE)</f>
        <v>28.925922</v>
      </c>
      <c r="G92" s="1">
        <f>VLOOKUP(A92,'Base ADM'!$A$2:$G$344,7,FALSE)</f>
        <v>112.95345500000001</v>
      </c>
      <c r="H92" s="1">
        <f>VLOOKUP(A92,'Base ADM'!$A$2:$H$344,8,FALSE)</f>
        <v>171.35787500000001</v>
      </c>
      <c r="I92" s="1">
        <f>VLOOKUP(A92,'Base ADM'!$A$2:$I$344,9,FALSE)</f>
        <v>0</v>
      </c>
      <c r="J92" s="1">
        <f>VLOOKUP(A92,'Base ADM'!$A$2:$J$344,10,FALSE)</f>
        <v>0</v>
      </c>
      <c r="K92" s="1">
        <f>VLOOKUP(A92,'Base ADM'!$A$2:$K$344,11,FALSE)</f>
        <v>0</v>
      </c>
      <c r="L92" s="98">
        <f t="shared" si="19"/>
        <v>13.21</v>
      </c>
      <c r="M92" s="5">
        <f t="shared" si="20"/>
        <v>96058.458900109545</v>
      </c>
      <c r="N92" s="5">
        <f t="shared" si="21"/>
        <v>1268932.2420704472</v>
      </c>
      <c r="O92" s="6">
        <f t="shared" si="22"/>
        <v>2.09</v>
      </c>
      <c r="P92" s="5">
        <f t="shared" si="23"/>
        <v>200762.17910122895</v>
      </c>
      <c r="Q92" s="5">
        <f t="shared" si="24"/>
        <v>104.39999999999999</v>
      </c>
      <c r="R92" s="5">
        <f t="shared" si="25"/>
        <v>7986.5999999999995</v>
      </c>
      <c r="S92" s="5">
        <f t="shared" si="26"/>
        <v>26827.96</v>
      </c>
      <c r="T92" s="5">
        <f t="shared" si="27"/>
        <v>1504508.9811716762</v>
      </c>
      <c r="U92" s="5">
        <f t="shared" si="28"/>
        <v>305027.30362507998</v>
      </c>
      <c r="V92" s="5">
        <f t="shared" si="29"/>
        <v>167372.06086116002</v>
      </c>
      <c r="W92" s="5">
        <f t="shared" si="30"/>
        <v>578884.36830364005</v>
      </c>
      <c r="X92" t="str">
        <f>IFERROR(VLOOKUP(A92,'E1'!$A$2:$G$932,7,FALSE),"No")</f>
        <v>No</v>
      </c>
      <c r="Y92" s="5">
        <f t="shared" si="31"/>
        <v>0</v>
      </c>
      <c r="Z92" s="5">
        <f t="shared" si="32"/>
        <v>2555792.7139615566</v>
      </c>
      <c r="AA92" s="5">
        <f t="shared" si="37"/>
        <v>0</v>
      </c>
      <c r="AB92" s="5">
        <f t="shared" si="33"/>
        <v>2555792.7139615566</v>
      </c>
      <c r="AC92" s="5">
        <f t="shared" si="34"/>
        <v>130898.71523828</v>
      </c>
      <c r="AD92">
        <f t="shared" si="35"/>
        <v>5.121648345079715E-2</v>
      </c>
      <c r="AE92" s="5">
        <f>VLOOKUP(A92,Summary_SFPR!$A$5:$AG$348,33,FALSE)</f>
        <v>2323361.3581011696</v>
      </c>
      <c r="AF92" s="5">
        <f t="shared" si="36"/>
        <v>118994.39854741014</v>
      </c>
      <c r="AG92" t="s">
        <v>809</v>
      </c>
      <c r="AH92" t="s">
        <v>1088</v>
      </c>
    </row>
    <row r="93" spans="1:34" x14ac:dyDescent="0.25">
      <c r="A93" t="s">
        <v>271</v>
      </c>
      <c r="B93" t="s">
        <v>272</v>
      </c>
      <c r="C93" t="s">
        <v>93</v>
      </c>
      <c r="D93" s="12" t="s">
        <v>1088</v>
      </c>
      <c r="E93" s="1">
        <f>VLOOKUP(A93,'Base ADM'!$A$2:$E$344,5,FALSE)</f>
        <v>637.47503699999993</v>
      </c>
      <c r="F93" s="1">
        <f>VLOOKUP(A93,'Base ADM'!$A$2:$F$344,6,FALSE)</f>
        <v>79.046352999999996</v>
      </c>
      <c r="G93" s="1">
        <f>VLOOKUP(A93,'Base ADM'!$A$2:$G$344,7,FALSE)</f>
        <v>190.751712</v>
      </c>
      <c r="H93" s="1">
        <f>VLOOKUP(A93,'Base ADM'!$A$2:$H$344,8,FALSE)</f>
        <v>367.67697199999998</v>
      </c>
      <c r="I93" s="1">
        <f>VLOOKUP(A93,'Base ADM'!$A$2:$I$344,9,FALSE)</f>
        <v>0</v>
      </c>
      <c r="J93" s="1">
        <f>VLOOKUP(A93,'Base ADM'!$A$2:$J$344,10,FALSE)</f>
        <v>0</v>
      </c>
      <c r="K93" s="1">
        <f>VLOOKUP(A93,'Base ADM'!$A$2:$K$344,11,FALSE)</f>
        <v>0</v>
      </c>
      <c r="L93" s="98">
        <f t="shared" si="19"/>
        <v>26.95</v>
      </c>
      <c r="M93" s="5">
        <f t="shared" si="20"/>
        <v>96058.458900109545</v>
      </c>
      <c r="N93" s="5">
        <f t="shared" si="21"/>
        <v>2588775.4673579521</v>
      </c>
      <c r="O93" s="6">
        <f t="shared" si="22"/>
        <v>4.25</v>
      </c>
      <c r="P93" s="5">
        <f t="shared" si="23"/>
        <v>408248.45032546559</v>
      </c>
      <c r="Q93" s="5">
        <f t="shared" si="24"/>
        <v>104.39999999999999</v>
      </c>
      <c r="R93" s="5">
        <f t="shared" si="25"/>
        <v>16286.399999999998</v>
      </c>
      <c r="S93" s="5">
        <f t="shared" si="26"/>
        <v>54708.01</v>
      </c>
      <c r="T93" s="5">
        <f t="shared" si="27"/>
        <v>3068018.3276834176</v>
      </c>
      <c r="U93" s="5">
        <f t="shared" si="28"/>
        <v>620766.81628022995</v>
      </c>
      <c r="V93" s="5">
        <f t="shared" si="29"/>
        <v>340622.03652020998</v>
      </c>
      <c r="W93" s="5">
        <f t="shared" si="30"/>
        <v>1178098.4916285898</v>
      </c>
      <c r="X93" t="str">
        <f>IFERROR(VLOOKUP(A93,'E1'!$A$2:$G$932,7,FALSE),"No")</f>
        <v>No</v>
      </c>
      <c r="Y93" s="5">
        <f t="shared" si="31"/>
        <v>0</v>
      </c>
      <c r="Z93" s="5">
        <f t="shared" si="32"/>
        <v>5207505.6721124472</v>
      </c>
      <c r="AA93" s="5">
        <f t="shared" si="37"/>
        <v>0</v>
      </c>
      <c r="AB93" s="5">
        <f t="shared" si="33"/>
        <v>5207505.6721124472</v>
      </c>
      <c r="AC93" s="5">
        <f t="shared" si="34"/>
        <v>266394.44321192999</v>
      </c>
      <c r="AD93">
        <f t="shared" si="35"/>
        <v>5.1155862323596077E-2</v>
      </c>
      <c r="AE93" s="5">
        <f>VLOOKUP(A93,Summary_SFPR!$A$5:$AG$348,33,FALSE)</f>
        <v>5087103.4728323687</v>
      </c>
      <c r="AF93" s="5">
        <f t="shared" si="36"/>
        <v>260235.16488210013</v>
      </c>
      <c r="AG93" t="s">
        <v>809</v>
      </c>
      <c r="AH93" t="s">
        <v>1088</v>
      </c>
    </row>
    <row r="94" spans="1:34" x14ac:dyDescent="0.25">
      <c r="A94" t="s">
        <v>273</v>
      </c>
      <c r="B94" t="s">
        <v>274</v>
      </c>
      <c r="C94" t="s">
        <v>68</v>
      </c>
      <c r="D94" s="12" t="s">
        <v>1088</v>
      </c>
      <c r="E94" s="1">
        <f>VLOOKUP(A94,'Base ADM'!$A$2:$E$344,5,FALSE)</f>
        <v>52.021065999999998</v>
      </c>
      <c r="F94" s="1">
        <f>VLOOKUP(A94,'Base ADM'!$A$2:$F$344,6,FALSE)</f>
        <v>0</v>
      </c>
      <c r="G94" s="1">
        <f>VLOOKUP(A94,'Base ADM'!$A$2:$G$344,7,FALSE)</f>
        <v>0</v>
      </c>
      <c r="H94" s="1">
        <f>VLOOKUP(A94,'Base ADM'!$A$2:$H$344,8,FALSE)</f>
        <v>0</v>
      </c>
      <c r="I94" s="1">
        <f>VLOOKUP(A94,'Base ADM'!$A$2:$I$344,9,FALSE)</f>
        <v>52.021065999999998</v>
      </c>
      <c r="J94" s="1">
        <f>VLOOKUP(A94,'Base ADM'!$A$2:$J$344,10,FALSE)</f>
        <v>0</v>
      </c>
      <c r="K94" s="1">
        <f>VLOOKUP(A94,'Base ADM'!$A$2:$K$344,11,FALSE)</f>
        <v>0</v>
      </c>
      <c r="L94" s="98">
        <f t="shared" si="19"/>
        <v>1.93</v>
      </c>
      <c r="M94" s="5">
        <f t="shared" si="20"/>
        <v>96058.458900109545</v>
      </c>
      <c r="N94" s="5">
        <f t="shared" si="21"/>
        <v>185392.82567721143</v>
      </c>
      <c r="O94" s="6">
        <f t="shared" si="22"/>
        <v>0.35</v>
      </c>
      <c r="P94" s="5">
        <f t="shared" si="23"/>
        <v>33620.460615038341</v>
      </c>
      <c r="Q94" s="5">
        <f t="shared" si="24"/>
        <v>104.39999999999999</v>
      </c>
      <c r="R94" s="5">
        <f t="shared" si="25"/>
        <v>1190.1599999999999</v>
      </c>
      <c r="S94" s="5">
        <f t="shared" si="26"/>
        <v>3997.89</v>
      </c>
      <c r="T94" s="5">
        <f t="shared" si="27"/>
        <v>224201.33629224979</v>
      </c>
      <c r="U94" s="5">
        <f t="shared" si="28"/>
        <v>50657.593860139998</v>
      </c>
      <c r="V94" s="5">
        <f t="shared" si="29"/>
        <v>27796.416195780002</v>
      </c>
      <c r="W94" s="5">
        <f t="shared" si="30"/>
        <v>96138.571442619999</v>
      </c>
      <c r="X94" t="str">
        <f>IFERROR(VLOOKUP(A94,'E1'!$A$2:$G$932,7,FALSE),"No")</f>
        <v>No</v>
      </c>
      <c r="Y94" s="5">
        <f t="shared" si="31"/>
        <v>0</v>
      </c>
      <c r="Z94" s="5">
        <f t="shared" si="32"/>
        <v>398793.9177907898</v>
      </c>
      <c r="AA94" s="5">
        <f t="shared" si="37"/>
        <v>0</v>
      </c>
      <c r="AB94" s="5">
        <f t="shared" si="33"/>
        <v>398793.9177907898</v>
      </c>
      <c r="AC94" s="5">
        <f t="shared" si="34"/>
        <v>21739.083270739997</v>
      </c>
      <c r="AD94">
        <f t="shared" si="35"/>
        <v>5.4512073281279279E-2</v>
      </c>
      <c r="AE94" s="5">
        <f>VLOOKUP(A94,Summary_SFPR!$A$5:$AG$348,33,FALSE)</f>
        <v>367047.95344111958</v>
      </c>
      <c r="AF94" s="5">
        <f t="shared" si="36"/>
        <v>20008.544935725895</v>
      </c>
      <c r="AG94" t="s">
        <v>809</v>
      </c>
      <c r="AH94" t="s">
        <v>1088</v>
      </c>
    </row>
    <row r="95" spans="1:34" x14ac:dyDescent="0.25">
      <c r="A95" t="s">
        <v>276</v>
      </c>
      <c r="B95" t="s">
        <v>1899</v>
      </c>
      <c r="C95" t="s">
        <v>278</v>
      </c>
      <c r="D95" s="12" t="s">
        <v>1088</v>
      </c>
      <c r="E95" s="1">
        <f>VLOOKUP(A95,'Base ADM'!$A$2:$E$344,5,FALSE)</f>
        <v>171.26723200000001</v>
      </c>
      <c r="F95" s="1">
        <f>VLOOKUP(A95,'Base ADM'!$A$2:$F$344,6,FALSE)</f>
        <v>0</v>
      </c>
      <c r="G95" s="1">
        <f>VLOOKUP(A95,'Base ADM'!$A$2:$G$344,7,FALSE)</f>
        <v>0</v>
      </c>
      <c r="H95" s="1">
        <f>VLOOKUP(A95,'Base ADM'!$A$2:$H$344,8,FALSE)</f>
        <v>0</v>
      </c>
      <c r="I95" s="1">
        <f>VLOOKUP(A95,'Base ADM'!$A$2:$I$344,9,FALSE)</f>
        <v>171.26723200000001</v>
      </c>
      <c r="J95" s="1">
        <f>VLOOKUP(A95,'Base ADM'!$A$2:$J$344,10,FALSE)</f>
        <v>0</v>
      </c>
      <c r="K95" s="1">
        <f>VLOOKUP(A95,'Base ADM'!$A$2:$K$344,11,FALSE)</f>
        <v>0.5</v>
      </c>
      <c r="L95" s="98">
        <f t="shared" si="19"/>
        <v>6.34</v>
      </c>
      <c r="M95" s="5">
        <f t="shared" si="20"/>
        <v>96058.458900109545</v>
      </c>
      <c r="N95" s="5">
        <f t="shared" si="21"/>
        <v>609010.62942669448</v>
      </c>
      <c r="O95" s="6">
        <f t="shared" si="22"/>
        <v>1.1399999999999999</v>
      </c>
      <c r="P95" s="5">
        <f t="shared" si="23"/>
        <v>109506.64314612487</v>
      </c>
      <c r="Q95" s="5">
        <f t="shared" si="24"/>
        <v>104.39999999999999</v>
      </c>
      <c r="R95" s="5">
        <f t="shared" si="25"/>
        <v>3904.5599999999995</v>
      </c>
      <c r="S95" s="5">
        <f t="shared" si="26"/>
        <v>13115.89</v>
      </c>
      <c r="T95" s="5">
        <f t="shared" si="27"/>
        <v>735537.72257281945</v>
      </c>
      <c r="U95" s="5">
        <f t="shared" si="28"/>
        <v>166778.31784927999</v>
      </c>
      <c r="V95" s="5">
        <f t="shared" si="29"/>
        <v>91513.220074560013</v>
      </c>
      <c r="W95" s="5">
        <f t="shared" si="30"/>
        <v>316513.83344224002</v>
      </c>
      <c r="X95" t="str">
        <f>IFERROR(VLOOKUP(A95,'E1'!$A$2:$G$932,7,FALSE),"No")</f>
        <v>No</v>
      </c>
      <c r="Y95" s="5">
        <f t="shared" si="31"/>
        <v>0</v>
      </c>
      <c r="Z95" s="5">
        <f t="shared" si="32"/>
        <v>1310343.0939388995</v>
      </c>
      <c r="AA95" s="5">
        <f t="shared" si="37"/>
        <v>765.08686374921945</v>
      </c>
      <c r="AB95" s="5">
        <f t="shared" si="33"/>
        <v>1311108.1808026487</v>
      </c>
      <c r="AC95" s="5">
        <f t="shared" si="34"/>
        <v>71570.86358048</v>
      </c>
      <c r="AD95">
        <f t="shared" si="35"/>
        <v>5.458806880196946E-2</v>
      </c>
      <c r="AE95" s="5">
        <f>VLOOKUP(A95,Summary_SFPR!$A$5:$AG$348,33,FALSE)</f>
        <v>1097098.2303371257</v>
      </c>
      <c r="AF95" s="5">
        <f t="shared" si="36"/>
        <v>59888.473680161958</v>
      </c>
      <c r="AG95" t="s">
        <v>809</v>
      </c>
      <c r="AH95" t="s">
        <v>1088</v>
      </c>
    </row>
    <row r="96" spans="1:34" x14ac:dyDescent="0.25">
      <c r="A96" t="s">
        <v>279</v>
      </c>
      <c r="B96" t="s">
        <v>1900</v>
      </c>
      <c r="C96" t="s">
        <v>80</v>
      </c>
      <c r="D96" s="12" t="s">
        <v>1088</v>
      </c>
      <c r="E96" s="1">
        <f>VLOOKUP(A96,'Base ADM'!$A$2:$E$344,5,FALSE)</f>
        <v>178.94791300000003</v>
      </c>
      <c r="F96" s="1">
        <f>VLOOKUP(A96,'Base ADM'!$A$2:$F$344,6,FALSE)</f>
        <v>16.045399</v>
      </c>
      <c r="G96" s="1">
        <f>VLOOKUP(A96,'Base ADM'!$A$2:$G$344,7,FALSE)</f>
        <v>66.358489000000006</v>
      </c>
      <c r="H96" s="1">
        <f>VLOOKUP(A96,'Base ADM'!$A$2:$H$344,8,FALSE)</f>
        <v>96.544025000000005</v>
      </c>
      <c r="I96" s="1">
        <f>VLOOKUP(A96,'Base ADM'!$A$2:$I$344,9,FALSE)</f>
        <v>0</v>
      </c>
      <c r="J96" s="1">
        <f>VLOOKUP(A96,'Base ADM'!$A$2:$J$344,10,FALSE)</f>
        <v>0</v>
      </c>
      <c r="K96" s="1">
        <f>VLOOKUP(A96,'Base ADM'!$A$2:$K$344,11,FALSE)</f>
        <v>0</v>
      </c>
      <c r="L96" s="98">
        <f t="shared" si="19"/>
        <v>7.55</v>
      </c>
      <c r="M96" s="5">
        <f t="shared" si="20"/>
        <v>96058.458900109545</v>
      </c>
      <c r="N96" s="5">
        <f t="shared" si="21"/>
        <v>725241.36469582701</v>
      </c>
      <c r="O96" s="6">
        <f t="shared" si="22"/>
        <v>1.19</v>
      </c>
      <c r="P96" s="5">
        <f t="shared" si="23"/>
        <v>114309.56609113036</v>
      </c>
      <c r="Q96" s="5">
        <f t="shared" si="24"/>
        <v>104.39999999999999</v>
      </c>
      <c r="R96" s="5">
        <f t="shared" si="25"/>
        <v>4562.28</v>
      </c>
      <c r="S96" s="5">
        <f t="shared" si="26"/>
        <v>15325.26</v>
      </c>
      <c r="T96" s="5">
        <f t="shared" si="27"/>
        <v>859438.47078695742</v>
      </c>
      <c r="U96" s="5">
        <f t="shared" si="28"/>
        <v>174257.68820027003</v>
      </c>
      <c r="V96" s="5">
        <f t="shared" si="29"/>
        <v>95617.238353290028</v>
      </c>
      <c r="W96" s="5">
        <f t="shared" si="30"/>
        <v>330708.26957791002</v>
      </c>
      <c r="X96" t="str">
        <f>IFERROR(VLOOKUP(A96,'E1'!$A$2:$G$932,7,FALSE),"No")</f>
        <v>No</v>
      </c>
      <c r="Y96" s="5">
        <f t="shared" si="31"/>
        <v>0</v>
      </c>
      <c r="Z96" s="5">
        <f t="shared" si="32"/>
        <v>1460021.6669184275</v>
      </c>
      <c r="AA96" s="5">
        <f t="shared" si="37"/>
        <v>0</v>
      </c>
      <c r="AB96" s="5">
        <f t="shared" si="33"/>
        <v>1460021.6669184275</v>
      </c>
      <c r="AC96" s="5">
        <f t="shared" si="34"/>
        <v>74780.543363570003</v>
      </c>
      <c r="AD96">
        <f t="shared" si="35"/>
        <v>5.1218790143987669E-2</v>
      </c>
      <c r="AE96" s="5">
        <f>VLOOKUP(A96,Summary_SFPR!$A$5:$AG$348,33,FALSE)</f>
        <v>1460021.6669184275</v>
      </c>
      <c r="AF96" s="5">
        <f t="shared" si="36"/>
        <v>74780.543363570003</v>
      </c>
      <c r="AG96" t="s">
        <v>809</v>
      </c>
      <c r="AH96" t="s">
        <v>1088</v>
      </c>
    </row>
    <row r="97" spans="1:34" x14ac:dyDescent="0.25">
      <c r="A97" t="s">
        <v>282</v>
      </c>
      <c r="B97" t="s">
        <v>1901</v>
      </c>
      <c r="C97" t="s">
        <v>93</v>
      </c>
      <c r="D97" s="12" t="s">
        <v>1088</v>
      </c>
      <c r="E97" s="1">
        <f>VLOOKUP(A97,'Base ADM'!$A$2:$E$344,5,FALSE)</f>
        <v>445.270893</v>
      </c>
      <c r="F97" s="1">
        <f>VLOOKUP(A97,'Base ADM'!$A$2:$F$344,6,FALSE)</f>
        <v>0</v>
      </c>
      <c r="G97" s="1">
        <f>VLOOKUP(A97,'Base ADM'!$A$2:$G$344,7,FALSE)</f>
        <v>0</v>
      </c>
      <c r="H97" s="1">
        <f>VLOOKUP(A97,'Base ADM'!$A$2:$H$344,8,FALSE)</f>
        <v>424.75699700000001</v>
      </c>
      <c r="I97" s="1">
        <f>VLOOKUP(A97,'Base ADM'!$A$2:$I$344,9,FALSE)</f>
        <v>0</v>
      </c>
      <c r="J97" s="1">
        <f>VLOOKUP(A97,'Base ADM'!$A$2:$J$344,10,FALSE)</f>
        <v>20.513895999999999</v>
      </c>
      <c r="K97" s="1">
        <f>VLOOKUP(A97,'Base ADM'!$A$2:$K$344,11,FALSE)</f>
        <v>0</v>
      </c>
      <c r="L97" s="98">
        <f t="shared" si="19"/>
        <v>18.13</v>
      </c>
      <c r="M97" s="5">
        <f t="shared" si="20"/>
        <v>96058.458900109545</v>
      </c>
      <c r="N97" s="5">
        <f t="shared" si="21"/>
        <v>1741539.859858986</v>
      </c>
      <c r="O97" s="6">
        <f t="shared" si="22"/>
        <v>2.97</v>
      </c>
      <c r="P97" s="5">
        <f t="shared" si="23"/>
        <v>285293.62293332536</v>
      </c>
      <c r="Q97" s="5">
        <f t="shared" si="24"/>
        <v>104.39999999999999</v>
      </c>
      <c r="R97" s="5">
        <f t="shared" si="25"/>
        <v>11014.199999999999</v>
      </c>
      <c r="S97" s="5">
        <f t="shared" si="26"/>
        <v>36998.04</v>
      </c>
      <c r="T97" s="5">
        <f t="shared" si="27"/>
        <v>2074845.7227923113</v>
      </c>
      <c r="U97" s="5">
        <f t="shared" si="28"/>
        <v>433600.34289446997</v>
      </c>
      <c r="V97" s="5">
        <f t="shared" si="29"/>
        <v>237921.59625669001</v>
      </c>
      <c r="W97" s="5">
        <f t="shared" si="30"/>
        <v>822891.77922650997</v>
      </c>
      <c r="X97" t="str">
        <f>IFERROR(VLOOKUP(A97,'E1'!$A$2:$G$932,7,FALSE),"No")</f>
        <v>No</v>
      </c>
      <c r="Y97" s="5">
        <f t="shared" si="31"/>
        <v>0</v>
      </c>
      <c r="Z97" s="5">
        <f t="shared" si="32"/>
        <v>3569259.4411699814</v>
      </c>
      <c r="AA97" s="5">
        <f t="shared" si="37"/>
        <v>0</v>
      </c>
      <c r="AB97" s="5">
        <f t="shared" si="33"/>
        <v>3569259.4411699814</v>
      </c>
      <c r="AC97" s="5">
        <f t="shared" si="34"/>
        <v>186074.25347577001</v>
      </c>
      <c r="AD97">
        <f t="shared" si="35"/>
        <v>5.2132453956548475E-2</v>
      </c>
      <c r="AE97" s="5">
        <f>VLOOKUP(A97,Summary_SFPR!$A$5:$AG$348,33,FALSE)</f>
        <v>3378210.7908890266</v>
      </c>
      <c r="AF97" s="5">
        <f t="shared" si="36"/>
        <v>176114.4185115374</v>
      </c>
      <c r="AG97" t="s">
        <v>809</v>
      </c>
      <c r="AH97" t="s">
        <v>1088</v>
      </c>
    </row>
    <row r="98" spans="1:34" x14ac:dyDescent="0.25">
      <c r="A98" t="s">
        <v>284</v>
      </c>
      <c r="B98" t="s">
        <v>285</v>
      </c>
      <c r="C98" t="s">
        <v>230</v>
      </c>
      <c r="D98" s="12" t="s">
        <v>1088</v>
      </c>
      <c r="E98" s="1">
        <f>VLOOKUP(A98,'Base ADM'!$A$2:$E$344,5,FALSE)</f>
        <v>419.28521899999998</v>
      </c>
      <c r="F98" s="1">
        <f>VLOOKUP(A98,'Base ADM'!$A$2:$F$344,6,FALSE)</f>
        <v>64.428571000000005</v>
      </c>
      <c r="G98" s="1">
        <f>VLOOKUP(A98,'Base ADM'!$A$2:$G$344,7,FALSE)</f>
        <v>153.58533</v>
      </c>
      <c r="H98" s="1">
        <f>VLOOKUP(A98,'Base ADM'!$A$2:$H$344,8,FALSE)</f>
        <v>201.27131800000001</v>
      </c>
      <c r="I98" s="1">
        <f>VLOOKUP(A98,'Base ADM'!$A$2:$I$344,9,FALSE)</f>
        <v>0</v>
      </c>
      <c r="J98" s="1">
        <f>VLOOKUP(A98,'Base ADM'!$A$2:$J$344,10,FALSE)</f>
        <v>0</v>
      </c>
      <c r="K98" s="1">
        <f>VLOOKUP(A98,'Base ADM'!$A$2:$K$344,11,FALSE)</f>
        <v>0</v>
      </c>
      <c r="L98" s="98">
        <f t="shared" si="19"/>
        <v>17.95</v>
      </c>
      <c r="M98" s="5">
        <f t="shared" si="20"/>
        <v>96058.458900109545</v>
      </c>
      <c r="N98" s="5">
        <f t="shared" si="21"/>
        <v>1724249.3372569662</v>
      </c>
      <c r="O98" s="6">
        <f t="shared" si="22"/>
        <v>2.8</v>
      </c>
      <c r="P98" s="5">
        <f t="shared" si="23"/>
        <v>268963.68492030672</v>
      </c>
      <c r="Q98" s="5">
        <f t="shared" si="24"/>
        <v>104.39999999999999</v>
      </c>
      <c r="R98" s="5">
        <f t="shared" si="25"/>
        <v>10831.499999999998</v>
      </c>
      <c r="S98" s="5">
        <f t="shared" si="26"/>
        <v>36384.33</v>
      </c>
      <c r="T98" s="5">
        <f t="shared" si="27"/>
        <v>2040428.852177273</v>
      </c>
      <c r="U98" s="5">
        <f t="shared" si="28"/>
        <v>408295.75341000996</v>
      </c>
      <c r="V98" s="5">
        <f t="shared" si="29"/>
        <v>224036.67106827002</v>
      </c>
      <c r="W98" s="5">
        <f t="shared" si="30"/>
        <v>774868.43467732996</v>
      </c>
      <c r="X98" t="str">
        <f>IFERROR(VLOOKUP(A98,'E1'!$A$2:$G$932,7,FALSE),"No")</f>
        <v>No</v>
      </c>
      <c r="Y98" s="5">
        <f t="shared" si="31"/>
        <v>0</v>
      </c>
      <c r="Z98" s="5">
        <f t="shared" si="32"/>
        <v>3447629.7113328832</v>
      </c>
      <c r="AA98" s="5">
        <f t="shared" si="37"/>
        <v>0</v>
      </c>
      <c r="AB98" s="5">
        <f t="shared" si="33"/>
        <v>3447629.7113328832</v>
      </c>
      <c r="AC98" s="5">
        <f t="shared" si="34"/>
        <v>175215.10016790999</v>
      </c>
      <c r="AD98">
        <f t="shared" si="35"/>
        <v>5.0821902245461952E-2</v>
      </c>
      <c r="AE98" s="5">
        <f>VLOOKUP(A98,Summary_SFPR!$A$5:$AG$348,33,FALSE)</f>
        <v>3276240.9348136331</v>
      </c>
      <c r="AF98" s="5">
        <f t="shared" si="36"/>
        <v>166504.79652167935</v>
      </c>
      <c r="AG98" t="s">
        <v>809</v>
      </c>
      <c r="AH98" t="s">
        <v>1088</v>
      </c>
    </row>
    <row r="99" spans="1:34" x14ac:dyDescent="0.25">
      <c r="A99" t="s">
        <v>286</v>
      </c>
      <c r="B99" t="s">
        <v>1902</v>
      </c>
      <c r="C99" t="s">
        <v>72</v>
      </c>
      <c r="D99" s="12" t="s">
        <v>1088</v>
      </c>
      <c r="E99" s="1">
        <f>VLOOKUP(A99,'Base ADM'!$A$2:$E$344,5,FALSE)</f>
        <v>335.24275499999999</v>
      </c>
      <c r="F99" s="1">
        <f>VLOOKUP(A99,'Base ADM'!$A$2:$F$344,6,FALSE)</f>
        <v>0</v>
      </c>
      <c r="G99" s="1">
        <f>VLOOKUP(A99,'Base ADM'!$A$2:$G$344,7,FALSE)</f>
        <v>0</v>
      </c>
      <c r="H99" s="1">
        <f>VLOOKUP(A99,'Base ADM'!$A$2:$H$344,8,FALSE)</f>
        <v>0</v>
      </c>
      <c r="I99" s="1">
        <f>VLOOKUP(A99,'Base ADM'!$A$2:$I$344,9,FALSE)</f>
        <v>335.24275499999999</v>
      </c>
      <c r="J99" s="1">
        <f>VLOOKUP(A99,'Base ADM'!$A$2:$J$344,10,FALSE)</f>
        <v>0</v>
      </c>
      <c r="K99" s="1">
        <f>VLOOKUP(A99,'Base ADM'!$A$2:$K$344,11,FALSE)</f>
        <v>0</v>
      </c>
      <c r="L99" s="98">
        <f t="shared" si="19"/>
        <v>12.42</v>
      </c>
      <c r="M99" s="5">
        <f t="shared" si="20"/>
        <v>96058.458900109545</v>
      </c>
      <c r="N99" s="5">
        <f t="shared" si="21"/>
        <v>1193046.0595393605</v>
      </c>
      <c r="O99" s="6">
        <f t="shared" si="22"/>
        <v>2.23</v>
      </c>
      <c r="P99" s="5">
        <f t="shared" si="23"/>
        <v>214210.36334724427</v>
      </c>
      <c r="Q99" s="5">
        <f t="shared" si="24"/>
        <v>104.39999999999999</v>
      </c>
      <c r="R99" s="5">
        <f t="shared" si="25"/>
        <v>7647.2999999999993</v>
      </c>
      <c r="S99" s="5">
        <f t="shared" si="26"/>
        <v>25688.21</v>
      </c>
      <c r="T99" s="5">
        <f t="shared" si="27"/>
        <v>1440591.9328866047</v>
      </c>
      <c r="U99" s="5">
        <f t="shared" si="28"/>
        <v>326456.04239144997</v>
      </c>
      <c r="V99" s="5">
        <f t="shared" si="29"/>
        <v>179130.26127915</v>
      </c>
      <c r="W99" s="5">
        <f t="shared" si="30"/>
        <v>619552.07823284995</v>
      </c>
      <c r="X99" t="str">
        <f>IFERROR(VLOOKUP(A99,'E1'!$A$2:$G$932,7,FALSE),"No")</f>
        <v>No</v>
      </c>
      <c r="Y99" s="5">
        <f t="shared" si="31"/>
        <v>0</v>
      </c>
      <c r="Z99" s="5">
        <f t="shared" si="32"/>
        <v>2565730.3147900542</v>
      </c>
      <c r="AA99" s="5">
        <f t="shared" si="37"/>
        <v>0</v>
      </c>
      <c r="AB99" s="5">
        <f t="shared" si="33"/>
        <v>2565730.3147900542</v>
      </c>
      <c r="AC99" s="5">
        <f t="shared" si="34"/>
        <v>140094.59488694998</v>
      </c>
      <c r="AD99">
        <f t="shared" si="35"/>
        <v>5.4602229267581265E-2</v>
      </c>
      <c r="AE99" s="5">
        <f>VLOOKUP(A99,Summary_SFPR!$A$5:$AG$348,33,FALSE)</f>
        <v>2471206.143222529</v>
      </c>
      <c r="AF99" s="5">
        <f t="shared" si="36"/>
        <v>134933.36439969178</v>
      </c>
      <c r="AG99" t="s">
        <v>809</v>
      </c>
      <c r="AH99" t="s">
        <v>1088</v>
      </c>
    </row>
    <row r="100" spans="1:34" x14ac:dyDescent="0.25">
      <c r="A100" t="s">
        <v>288</v>
      </c>
      <c r="B100" t="s">
        <v>1903</v>
      </c>
      <c r="C100" t="s">
        <v>93</v>
      </c>
      <c r="D100" s="12" t="s">
        <v>1088</v>
      </c>
      <c r="E100" s="1">
        <f>VLOOKUP(A100,'Base ADM'!$A$2:$E$344,5,FALSE)</f>
        <v>246.570885</v>
      </c>
      <c r="F100" s="1">
        <f>VLOOKUP(A100,'Base ADM'!$A$2:$F$344,6,FALSE)</f>
        <v>42.709201999999998</v>
      </c>
      <c r="G100" s="1">
        <f>VLOOKUP(A100,'Base ADM'!$A$2:$G$344,7,FALSE)</f>
        <v>110.478959</v>
      </c>
      <c r="H100" s="1">
        <f>VLOOKUP(A100,'Base ADM'!$A$2:$H$344,8,FALSE)</f>
        <v>93.382723999999996</v>
      </c>
      <c r="I100" s="1">
        <f>VLOOKUP(A100,'Base ADM'!$A$2:$I$344,9,FALSE)</f>
        <v>0</v>
      </c>
      <c r="J100" s="1">
        <f>VLOOKUP(A100,'Base ADM'!$A$2:$J$344,10,FALSE)</f>
        <v>0</v>
      </c>
      <c r="K100" s="1">
        <f>VLOOKUP(A100,'Base ADM'!$A$2:$K$344,11,FALSE)</f>
        <v>0</v>
      </c>
      <c r="L100" s="98">
        <f t="shared" si="19"/>
        <v>10.67</v>
      </c>
      <c r="M100" s="5">
        <f t="shared" si="20"/>
        <v>96058.458900109545</v>
      </c>
      <c r="N100" s="5">
        <f t="shared" si="21"/>
        <v>1024943.7564641688</v>
      </c>
      <c r="O100" s="6">
        <f t="shared" si="22"/>
        <v>1.64</v>
      </c>
      <c r="P100" s="5">
        <f t="shared" si="23"/>
        <v>157535.87259617963</v>
      </c>
      <c r="Q100" s="5">
        <f t="shared" si="24"/>
        <v>104.39999999999999</v>
      </c>
      <c r="R100" s="5">
        <f t="shared" si="25"/>
        <v>6425.82</v>
      </c>
      <c r="S100" s="5">
        <f t="shared" si="26"/>
        <v>21585.11</v>
      </c>
      <c r="T100" s="5">
        <f t="shared" si="27"/>
        <v>1210490.5590603487</v>
      </c>
      <c r="U100" s="5">
        <f t="shared" si="28"/>
        <v>240108.26210415</v>
      </c>
      <c r="V100" s="5">
        <f t="shared" si="29"/>
        <v>131750.22098205</v>
      </c>
      <c r="W100" s="5">
        <f t="shared" si="30"/>
        <v>455680.25544194999</v>
      </c>
      <c r="X100" t="str">
        <f>IFERROR(VLOOKUP(A100,'E1'!$A$2:$G$932,7,FALSE),"No")</f>
        <v>No</v>
      </c>
      <c r="Y100" s="5">
        <f t="shared" si="31"/>
        <v>0</v>
      </c>
      <c r="Z100" s="5">
        <f t="shared" si="32"/>
        <v>2038029.2975884986</v>
      </c>
      <c r="AA100" s="5">
        <f t="shared" si="37"/>
        <v>0</v>
      </c>
      <c r="AB100" s="5">
        <f t="shared" si="33"/>
        <v>2038029.2975884986</v>
      </c>
      <c r="AC100" s="5">
        <f t="shared" si="34"/>
        <v>103039.50713265</v>
      </c>
      <c r="AD100">
        <f t="shared" si="35"/>
        <v>5.0558403284276465E-2</v>
      </c>
      <c r="AE100" s="5">
        <f>VLOOKUP(A100,Summary_SFPR!$A$5:$AG$348,33,FALSE)</f>
        <v>2038029.2975884986</v>
      </c>
      <c r="AF100" s="5">
        <f t="shared" si="36"/>
        <v>103039.50713265</v>
      </c>
      <c r="AG100" t="s">
        <v>809</v>
      </c>
      <c r="AH100" t="s">
        <v>1088</v>
      </c>
    </row>
    <row r="101" spans="1:34" x14ac:dyDescent="0.25">
      <c r="A101" t="s">
        <v>290</v>
      </c>
      <c r="B101" t="s">
        <v>291</v>
      </c>
      <c r="C101" t="s">
        <v>68</v>
      </c>
      <c r="D101" s="12" t="s">
        <v>1088</v>
      </c>
      <c r="E101" s="1">
        <f>VLOOKUP(A101,'Base ADM'!$A$2:$E$344,5,FALSE)</f>
        <v>396.28902500000004</v>
      </c>
      <c r="F101" s="1">
        <f>VLOOKUP(A101,'Base ADM'!$A$2:$F$344,6,FALSE)</f>
        <v>60.114455</v>
      </c>
      <c r="G101" s="1">
        <f>VLOOKUP(A101,'Base ADM'!$A$2:$G$344,7,FALSE)</f>
        <v>177.35306700000001</v>
      </c>
      <c r="H101" s="1">
        <f>VLOOKUP(A101,'Base ADM'!$A$2:$H$344,8,FALSE)</f>
        <v>158.82150300000001</v>
      </c>
      <c r="I101" s="1">
        <f>VLOOKUP(A101,'Base ADM'!$A$2:$I$344,9,FALSE)</f>
        <v>0</v>
      </c>
      <c r="J101" s="1">
        <f>VLOOKUP(A101,'Base ADM'!$A$2:$J$344,10,FALSE)</f>
        <v>0</v>
      </c>
      <c r="K101" s="1">
        <f>VLOOKUP(A101,'Base ADM'!$A$2:$K$344,11,FALSE)</f>
        <v>0</v>
      </c>
      <c r="L101" s="98">
        <f t="shared" si="19"/>
        <v>17.07</v>
      </c>
      <c r="M101" s="5">
        <f t="shared" si="20"/>
        <v>96058.458900109545</v>
      </c>
      <c r="N101" s="5">
        <f t="shared" si="21"/>
        <v>1639717.89342487</v>
      </c>
      <c r="O101" s="6">
        <f t="shared" si="22"/>
        <v>2.64</v>
      </c>
      <c r="P101" s="5">
        <f t="shared" si="23"/>
        <v>253594.3314962892</v>
      </c>
      <c r="Q101" s="5">
        <f t="shared" si="24"/>
        <v>104.39999999999999</v>
      </c>
      <c r="R101" s="5">
        <f t="shared" si="25"/>
        <v>10288.619999999999</v>
      </c>
      <c r="S101" s="5">
        <f t="shared" si="26"/>
        <v>34560.730000000003</v>
      </c>
      <c r="T101" s="5">
        <f t="shared" si="27"/>
        <v>1938161.5749211593</v>
      </c>
      <c r="U101" s="5">
        <f t="shared" si="28"/>
        <v>385902.28965475003</v>
      </c>
      <c r="V101" s="5">
        <f t="shared" si="29"/>
        <v>211749.11472825005</v>
      </c>
      <c r="W101" s="5">
        <f t="shared" si="30"/>
        <v>732369.85843175009</v>
      </c>
      <c r="X101" t="str">
        <f>IFERROR(VLOOKUP(A101,'E1'!$A$2:$G$932,7,FALSE),"No")</f>
        <v>No</v>
      </c>
      <c r="Y101" s="5">
        <f t="shared" si="31"/>
        <v>0</v>
      </c>
      <c r="Z101" s="5">
        <f t="shared" si="32"/>
        <v>3268182.8377359095</v>
      </c>
      <c r="AA101" s="5">
        <f t="shared" si="37"/>
        <v>0</v>
      </c>
      <c r="AB101" s="5">
        <f t="shared" si="33"/>
        <v>3268182.8377359095</v>
      </c>
      <c r="AC101" s="5">
        <f t="shared" si="34"/>
        <v>165605.22065725</v>
      </c>
      <c r="AD101">
        <f t="shared" si="35"/>
        <v>5.0671957133211036E-2</v>
      </c>
      <c r="AE101" s="5">
        <f>VLOOKUP(A101,Summary_SFPR!$A$5:$AG$348,33,FALSE)</f>
        <v>3268182.8377359095</v>
      </c>
      <c r="AF101" s="5">
        <f t="shared" si="36"/>
        <v>165605.22065725</v>
      </c>
      <c r="AG101" t="s">
        <v>809</v>
      </c>
      <c r="AH101" t="s">
        <v>1088</v>
      </c>
    </row>
    <row r="102" spans="1:34" x14ac:dyDescent="0.25">
      <c r="A102" t="s">
        <v>292</v>
      </c>
      <c r="B102" t="s">
        <v>293</v>
      </c>
      <c r="C102" t="s">
        <v>72</v>
      </c>
      <c r="D102" s="12" t="s">
        <v>1088</v>
      </c>
      <c r="E102" s="1">
        <f>VLOOKUP(A102,'Base ADM'!$A$2:$E$344,5,FALSE)</f>
        <v>541.91107</v>
      </c>
      <c r="F102" s="1">
        <f>VLOOKUP(A102,'Base ADM'!$A$2:$F$344,6,FALSE)</f>
        <v>62.292394999999999</v>
      </c>
      <c r="G102" s="1">
        <f>VLOOKUP(A102,'Base ADM'!$A$2:$G$344,7,FALSE)</f>
        <v>204.89473699999999</v>
      </c>
      <c r="H102" s="1">
        <f>VLOOKUP(A102,'Base ADM'!$A$2:$H$344,8,FALSE)</f>
        <v>274.72393799999998</v>
      </c>
      <c r="I102" s="1">
        <f>VLOOKUP(A102,'Base ADM'!$A$2:$I$344,9,FALSE)</f>
        <v>0</v>
      </c>
      <c r="J102" s="1">
        <f>VLOOKUP(A102,'Base ADM'!$A$2:$J$344,10,FALSE)</f>
        <v>0</v>
      </c>
      <c r="K102" s="1">
        <f>VLOOKUP(A102,'Base ADM'!$A$2:$K$344,11,FALSE)</f>
        <v>0</v>
      </c>
      <c r="L102" s="98">
        <f t="shared" si="19"/>
        <v>23.01</v>
      </c>
      <c r="M102" s="5">
        <f t="shared" si="20"/>
        <v>96058.458900109545</v>
      </c>
      <c r="N102" s="5">
        <f t="shared" si="21"/>
        <v>2210305.1392915207</v>
      </c>
      <c r="O102" s="6">
        <f t="shared" si="22"/>
        <v>3.61</v>
      </c>
      <c r="P102" s="5">
        <f t="shared" si="23"/>
        <v>346771.03662939544</v>
      </c>
      <c r="Q102" s="5">
        <f t="shared" si="24"/>
        <v>104.39999999999999</v>
      </c>
      <c r="R102" s="5">
        <f t="shared" si="25"/>
        <v>13895.64</v>
      </c>
      <c r="S102" s="5">
        <f t="shared" si="26"/>
        <v>46677.15</v>
      </c>
      <c r="T102" s="5">
        <f t="shared" si="27"/>
        <v>2617648.9659209163</v>
      </c>
      <c r="U102" s="5">
        <f t="shared" si="28"/>
        <v>527707.58085529995</v>
      </c>
      <c r="V102" s="5">
        <f t="shared" si="29"/>
        <v>289559.34203310002</v>
      </c>
      <c r="W102" s="5">
        <f t="shared" si="30"/>
        <v>1001489.5911349</v>
      </c>
      <c r="X102" t="str">
        <f>IFERROR(VLOOKUP(A102,'E1'!$A$2:$G$932,7,FALSE),"No")</f>
        <v>No</v>
      </c>
      <c r="Y102" s="5">
        <f t="shared" si="31"/>
        <v>0</v>
      </c>
      <c r="Z102" s="5">
        <f t="shared" si="32"/>
        <v>4436405.4799442161</v>
      </c>
      <c r="AA102" s="5">
        <f t="shared" si="37"/>
        <v>0</v>
      </c>
      <c r="AB102" s="5">
        <f t="shared" si="33"/>
        <v>4436405.4799442161</v>
      </c>
      <c r="AC102" s="5">
        <f t="shared" si="34"/>
        <v>226459.21704229998</v>
      </c>
      <c r="AD102">
        <f t="shared" si="35"/>
        <v>5.1045653528754432E-2</v>
      </c>
      <c r="AE102" s="5">
        <f>VLOOKUP(A102,Summary_SFPR!$A$5:$AG$348,33,FALSE)</f>
        <v>4171618.277997809</v>
      </c>
      <c r="AF102" s="5">
        <f t="shared" si="36"/>
        <v>212942.98127289535</v>
      </c>
      <c r="AG102" t="s">
        <v>809</v>
      </c>
      <c r="AH102" t="s">
        <v>1088</v>
      </c>
    </row>
    <row r="103" spans="1:34" x14ac:dyDescent="0.25">
      <c r="A103" t="s">
        <v>294</v>
      </c>
      <c r="B103" t="s">
        <v>1904</v>
      </c>
      <c r="C103" t="s">
        <v>296</v>
      </c>
      <c r="D103" s="12" t="s">
        <v>1088</v>
      </c>
      <c r="E103" s="1">
        <f>VLOOKUP(A103,'Base ADM'!$A$2:$E$344,5,FALSE)</f>
        <v>85.231402000000003</v>
      </c>
      <c r="F103" s="1">
        <f>VLOOKUP(A103,'Base ADM'!$A$2:$F$344,6,FALSE)</f>
        <v>0</v>
      </c>
      <c r="G103" s="1">
        <f>VLOOKUP(A103,'Base ADM'!$A$2:$G$344,7,FALSE)</f>
        <v>0</v>
      </c>
      <c r="H103" s="1">
        <f>VLOOKUP(A103,'Base ADM'!$A$2:$H$344,8,FALSE)</f>
        <v>10.708933999999999</v>
      </c>
      <c r="I103" s="1">
        <f>VLOOKUP(A103,'Base ADM'!$A$2:$I$344,9,FALSE)</f>
        <v>71.699408000000005</v>
      </c>
      <c r="J103" s="1">
        <f>VLOOKUP(A103,'Base ADM'!$A$2:$J$344,10,FALSE)</f>
        <v>2.8230599999999999</v>
      </c>
      <c r="K103" s="1">
        <f>VLOOKUP(A103,'Base ADM'!$A$2:$K$344,11,FALSE)</f>
        <v>3.5581839999999998</v>
      </c>
      <c r="L103" s="98">
        <f t="shared" si="19"/>
        <v>3.24</v>
      </c>
      <c r="M103" s="5">
        <f t="shared" si="20"/>
        <v>96058.458900109545</v>
      </c>
      <c r="N103" s="5">
        <f t="shared" si="21"/>
        <v>311229.40683635493</v>
      </c>
      <c r="O103" s="6">
        <f t="shared" si="22"/>
        <v>0.56999999999999995</v>
      </c>
      <c r="P103" s="5">
        <f t="shared" si="23"/>
        <v>54753.321573062436</v>
      </c>
      <c r="Q103" s="5">
        <f t="shared" si="24"/>
        <v>104.39999999999999</v>
      </c>
      <c r="R103" s="5">
        <f t="shared" si="25"/>
        <v>1988.8199999999997</v>
      </c>
      <c r="S103" s="5">
        <f t="shared" si="26"/>
        <v>6680.69</v>
      </c>
      <c r="T103" s="5">
        <f t="shared" si="27"/>
        <v>374652.23840941739</v>
      </c>
      <c r="U103" s="5">
        <f t="shared" si="28"/>
        <v>82997.486953579995</v>
      </c>
      <c r="V103" s="5">
        <f t="shared" si="29"/>
        <v>45541.695030660005</v>
      </c>
      <c r="W103" s="5">
        <f t="shared" si="30"/>
        <v>157513.59709413999</v>
      </c>
      <c r="X103" t="str">
        <f>IFERROR(VLOOKUP(A103,'E1'!$A$2:$G$932,7,FALSE),"No")</f>
        <v>No</v>
      </c>
      <c r="Y103" s="5">
        <f t="shared" si="31"/>
        <v>0</v>
      </c>
      <c r="Z103" s="5">
        <f t="shared" si="32"/>
        <v>660705.01748779742</v>
      </c>
      <c r="AA103" s="5">
        <f t="shared" si="37"/>
        <v>5516.5349079786356</v>
      </c>
      <c r="AB103" s="5">
        <f t="shared" si="33"/>
        <v>666221.55239577603</v>
      </c>
      <c r="AC103" s="5">
        <f t="shared" si="34"/>
        <v>35617.350581780003</v>
      </c>
      <c r="AD103">
        <f t="shared" si="35"/>
        <v>5.346172073493824E-2</v>
      </c>
      <c r="AE103" s="5">
        <f>VLOOKUP(A103,Summary_SFPR!$A$5:$AG$348,33,FALSE)</f>
        <v>639466.33738626388</v>
      </c>
      <c r="AF103" s="5">
        <f t="shared" si="36"/>
        <v>34186.970748738233</v>
      </c>
      <c r="AG103" t="s">
        <v>809</v>
      </c>
      <c r="AH103" t="s">
        <v>1088</v>
      </c>
    </row>
    <row r="104" spans="1:34" x14ac:dyDescent="0.25">
      <c r="A104" t="s">
        <v>297</v>
      </c>
      <c r="B104" t="s">
        <v>1905</v>
      </c>
      <c r="C104" t="s">
        <v>93</v>
      </c>
      <c r="D104" s="12" t="s">
        <v>1088</v>
      </c>
      <c r="E104" s="1">
        <f>VLOOKUP(A104,'Base ADM'!$A$2:$E$344,5,FALSE)</f>
        <v>372.24982599999998</v>
      </c>
      <c r="F104" s="1">
        <f>VLOOKUP(A104,'Base ADM'!$A$2:$F$344,6,FALSE)</f>
        <v>0</v>
      </c>
      <c r="G104" s="1">
        <f>VLOOKUP(A104,'Base ADM'!$A$2:$G$344,7,FALSE)</f>
        <v>126.50980300000001</v>
      </c>
      <c r="H104" s="1">
        <f>VLOOKUP(A104,'Base ADM'!$A$2:$H$344,8,FALSE)</f>
        <v>245.74002300000001</v>
      </c>
      <c r="I104" s="1">
        <f>VLOOKUP(A104,'Base ADM'!$A$2:$I$344,9,FALSE)</f>
        <v>0</v>
      </c>
      <c r="J104" s="1">
        <f>VLOOKUP(A104,'Base ADM'!$A$2:$J$344,10,FALSE)</f>
        <v>0</v>
      </c>
      <c r="K104" s="1">
        <f>VLOOKUP(A104,'Base ADM'!$A$2:$K$344,11,FALSE)</f>
        <v>0</v>
      </c>
      <c r="L104" s="98">
        <f t="shared" si="19"/>
        <v>15.33</v>
      </c>
      <c r="M104" s="5">
        <f t="shared" si="20"/>
        <v>96058.458900109545</v>
      </c>
      <c r="N104" s="5">
        <f t="shared" si="21"/>
        <v>1472576.1749386794</v>
      </c>
      <c r="O104" s="6">
        <f t="shared" si="22"/>
        <v>2.48</v>
      </c>
      <c r="P104" s="5">
        <f t="shared" si="23"/>
        <v>238224.97807227168</v>
      </c>
      <c r="Q104" s="5">
        <f t="shared" si="24"/>
        <v>104.39999999999999</v>
      </c>
      <c r="R104" s="5">
        <f t="shared" si="25"/>
        <v>9296.82</v>
      </c>
      <c r="S104" s="5">
        <f t="shared" si="26"/>
        <v>31229.15</v>
      </c>
      <c r="T104" s="5">
        <f t="shared" si="27"/>
        <v>1751327.1230109511</v>
      </c>
      <c r="U104" s="5">
        <f t="shared" si="28"/>
        <v>362493.15806053998</v>
      </c>
      <c r="V104" s="5">
        <f t="shared" si="29"/>
        <v>198904.24952658001</v>
      </c>
      <c r="W104" s="5">
        <f t="shared" si="30"/>
        <v>687943.73593581992</v>
      </c>
      <c r="X104" t="str">
        <f>IFERROR(VLOOKUP(A104,'E1'!$A$2:$G$932,7,FALSE),"No")</f>
        <v>No</v>
      </c>
      <c r="Y104" s="5">
        <f t="shared" si="31"/>
        <v>0</v>
      </c>
      <c r="Z104" s="5">
        <f t="shared" si="32"/>
        <v>3000668.2665338907</v>
      </c>
      <c r="AA104" s="5">
        <f t="shared" si="37"/>
        <v>0</v>
      </c>
      <c r="AB104" s="5">
        <f t="shared" si="33"/>
        <v>3000668.2665338907</v>
      </c>
      <c r="AC104" s="5">
        <f t="shared" si="34"/>
        <v>155559.47978713998</v>
      </c>
      <c r="AD104">
        <f t="shared" si="35"/>
        <v>5.1841611924276013E-2</v>
      </c>
      <c r="AE104" s="5">
        <f>VLOOKUP(A104,Summary_SFPR!$A$5:$AG$348,33,FALSE)</f>
        <v>3000668.2665338907</v>
      </c>
      <c r="AF104" s="5">
        <f t="shared" si="36"/>
        <v>155559.47978713998</v>
      </c>
      <c r="AG104" t="s">
        <v>809</v>
      </c>
      <c r="AH104" t="s">
        <v>1088</v>
      </c>
    </row>
    <row r="105" spans="1:34" x14ac:dyDescent="0.25">
      <c r="A105" t="s">
        <v>299</v>
      </c>
      <c r="B105" t="s">
        <v>1490</v>
      </c>
      <c r="C105" t="s">
        <v>108</v>
      </c>
      <c r="D105" s="12" t="s">
        <v>1088</v>
      </c>
      <c r="E105" s="1">
        <f>VLOOKUP(A105,'Base ADM'!$A$2:$E$344,5,FALSE)</f>
        <v>115.93536400000001</v>
      </c>
      <c r="F105" s="1">
        <f>VLOOKUP(A105,'Base ADM'!$A$2:$F$344,6,FALSE)</f>
        <v>0</v>
      </c>
      <c r="G105" s="1">
        <f>VLOOKUP(A105,'Base ADM'!$A$2:$G$344,7,FALSE)</f>
        <v>0</v>
      </c>
      <c r="H105" s="1">
        <f>VLOOKUP(A105,'Base ADM'!$A$2:$H$344,8,FALSE)</f>
        <v>9.7790990000000004</v>
      </c>
      <c r="I105" s="1">
        <f>VLOOKUP(A105,'Base ADM'!$A$2:$I$344,9,FALSE)</f>
        <v>106.156265</v>
      </c>
      <c r="J105" s="1">
        <f>VLOOKUP(A105,'Base ADM'!$A$2:$J$344,10,FALSE)</f>
        <v>0</v>
      </c>
      <c r="K105" s="1">
        <f>VLOOKUP(A105,'Base ADM'!$A$2:$K$344,11,FALSE)</f>
        <v>0.48546499999999998</v>
      </c>
      <c r="L105" s="98">
        <f t="shared" si="19"/>
        <v>4.32</v>
      </c>
      <c r="M105" s="5">
        <f t="shared" si="20"/>
        <v>96058.458900109545</v>
      </c>
      <c r="N105" s="5">
        <f t="shared" si="21"/>
        <v>414972.54244847328</v>
      </c>
      <c r="O105" s="6">
        <f t="shared" si="22"/>
        <v>0.77</v>
      </c>
      <c r="P105" s="5">
        <f t="shared" si="23"/>
        <v>73965.013353084345</v>
      </c>
      <c r="Q105" s="5">
        <f t="shared" si="24"/>
        <v>104.39999999999999</v>
      </c>
      <c r="R105" s="5">
        <f t="shared" si="25"/>
        <v>2656.9799999999996</v>
      </c>
      <c r="S105" s="5">
        <f t="shared" si="26"/>
        <v>8925.1200000000008</v>
      </c>
      <c r="T105" s="5">
        <f t="shared" si="27"/>
        <v>500519.65580155759</v>
      </c>
      <c r="U105" s="5">
        <f t="shared" si="28"/>
        <v>112896.69810956001</v>
      </c>
      <c r="V105" s="5">
        <f t="shared" si="29"/>
        <v>61947.743046120006</v>
      </c>
      <c r="W105" s="5">
        <f t="shared" si="30"/>
        <v>214256.66814748</v>
      </c>
      <c r="X105" t="str">
        <f>IFERROR(VLOOKUP(A105,'E1'!$A$2:$G$932,7,FALSE),"No")</f>
        <v>No</v>
      </c>
      <c r="Y105" s="5">
        <f t="shared" si="31"/>
        <v>0</v>
      </c>
      <c r="Z105" s="5">
        <f t="shared" si="32"/>
        <v>889620.76510471769</v>
      </c>
      <c r="AA105" s="5">
        <f t="shared" si="37"/>
        <v>745.03538839376358</v>
      </c>
      <c r="AB105" s="5">
        <f t="shared" si="33"/>
        <v>890365.80049311148</v>
      </c>
      <c r="AC105" s="5">
        <f t="shared" si="34"/>
        <v>48448.229261960005</v>
      </c>
      <c r="AD105">
        <f t="shared" si="35"/>
        <v>5.4413847920852208E-2</v>
      </c>
      <c r="AE105" s="5">
        <f>VLOOKUP(A105,Summary_SFPR!$A$5:$AG$348,33,FALSE)</f>
        <v>787294.44516175741</v>
      </c>
      <c r="AF105" s="5">
        <f t="shared" si="36"/>
        <v>42839.720207963583</v>
      </c>
      <c r="AG105" t="s">
        <v>809</v>
      </c>
      <c r="AH105" t="s">
        <v>1088</v>
      </c>
    </row>
    <row r="106" spans="1:34" x14ac:dyDescent="0.25">
      <c r="A106" t="s">
        <v>301</v>
      </c>
      <c r="B106" t="s">
        <v>302</v>
      </c>
      <c r="C106" t="s">
        <v>93</v>
      </c>
      <c r="D106" s="12" t="s">
        <v>1088</v>
      </c>
      <c r="E106" s="1">
        <f>VLOOKUP(A106,'Base ADM'!$A$2:$E$344,5,FALSE)</f>
        <v>2022.6801150000001</v>
      </c>
      <c r="F106" s="1">
        <f>VLOOKUP(A106,'Base ADM'!$A$2:$F$344,6,FALSE)</f>
        <v>218.61854500000001</v>
      </c>
      <c r="G106" s="1">
        <f>VLOOKUP(A106,'Base ADM'!$A$2:$G$344,7,FALSE)</f>
        <v>581.04068600000005</v>
      </c>
      <c r="H106" s="1">
        <f>VLOOKUP(A106,'Base ADM'!$A$2:$H$344,8,FALSE)</f>
        <v>767.27444600000001</v>
      </c>
      <c r="I106" s="1">
        <f>VLOOKUP(A106,'Base ADM'!$A$2:$I$344,9,FALSE)</f>
        <v>455.74643800000001</v>
      </c>
      <c r="J106" s="1">
        <f>VLOOKUP(A106,'Base ADM'!$A$2:$J$344,10,FALSE)</f>
        <v>0</v>
      </c>
      <c r="K106" s="1">
        <f>VLOOKUP(A106,'Base ADM'!$A$2:$K$344,11,FALSE)</f>
        <v>0</v>
      </c>
      <c r="L106" s="98">
        <f t="shared" si="19"/>
        <v>83.76</v>
      </c>
      <c r="M106" s="5">
        <f t="shared" si="20"/>
        <v>96058.458900109545</v>
      </c>
      <c r="N106" s="5">
        <f t="shared" si="21"/>
        <v>8045856.5174731761</v>
      </c>
      <c r="O106" s="6">
        <f t="shared" si="22"/>
        <v>13.48</v>
      </c>
      <c r="P106" s="5">
        <f t="shared" si="23"/>
        <v>1294868.0259734767</v>
      </c>
      <c r="Q106" s="5">
        <f t="shared" si="24"/>
        <v>104.39999999999999</v>
      </c>
      <c r="R106" s="5">
        <f t="shared" si="25"/>
        <v>50759.28</v>
      </c>
      <c r="S106" s="5">
        <f t="shared" si="26"/>
        <v>170506.62</v>
      </c>
      <c r="T106" s="5">
        <f t="shared" si="27"/>
        <v>9561990.4434466511</v>
      </c>
      <c r="U106" s="5">
        <f t="shared" si="28"/>
        <v>1969665.6691858501</v>
      </c>
      <c r="V106" s="5">
        <f t="shared" si="29"/>
        <v>1080778.6658479501</v>
      </c>
      <c r="W106" s="5">
        <f t="shared" si="30"/>
        <v>3738054.4401280503</v>
      </c>
      <c r="X106" t="str">
        <f>IFERROR(VLOOKUP(A106,'E1'!$A$2:$G$932,7,FALSE),"No")</f>
        <v>Yes</v>
      </c>
      <c r="Y106" s="5">
        <f t="shared" si="31"/>
        <v>388787.58055780956</v>
      </c>
      <c r="Z106" s="5">
        <f t="shared" si="32"/>
        <v>16739276.799166312</v>
      </c>
      <c r="AA106" s="5">
        <f t="shared" si="37"/>
        <v>0</v>
      </c>
      <c r="AB106" s="5">
        <f t="shared" si="33"/>
        <v>16739276.799166312</v>
      </c>
      <c r="AC106" s="5">
        <f t="shared" si="34"/>
        <v>845257.79325734999</v>
      </c>
      <c r="AD106">
        <f t="shared" si="35"/>
        <v>5.0495478591969241E-2</v>
      </c>
      <c r="AE106" s="5">
        <f>VLOOKUP(A106,Summary_SFPR!$A$5:$AG$348,33,FALSE)</f>
        <v>14825713.50157818</v>
      </c>
      <c r="AF106" s="5">
        <f t="shared" si="36"/>
        <v>748631.49872961035</v>
      </c>
      <c r="AG106" t="s">
        <v>809</v>
      </c>
      <c r="AH106" t="s">
        <v>1088</v>
      </c>
    </row>
    <row r="107" spans="1:34" x14ac:dyDescent="0.25">
      <c r="A107" t="s">
        <v>303</v>
      </c>
      <c r="B107" t="s">
        <v>1906</v>
      </c>
      <c r="C107" t="s">
        <v>93</v>
      </c>
      <c r="D107" s="12" t="s">
        <v>1088</v>
      </c>
      <c r="E107" s="1">
        <f>VLOOKUP(A107,'Base ADM'!$A$2:$E$344,5,FALSE)</f>
        <v>337.41436099999999</v>
      </c>
      <c r="F107" s="1">
        <f>VLOOKUP(A107,'Base ADM'!$A$2:$F$344,6,FALSE)</f>
        <v>53.421052000000003</v>
      </c>
      <c r="G107" s="1">
        <f>VLOOKUP(A107,'Base ADM'!$A$2:$G$344,7,FALSE)</f>
        <v>172.93939700000001</v>
      </c>
      <c r="H107" s="1">
        <f>VLOOKUP(A107,'Base ADM'!$A$2:$H$344,8,FALSE)</f>
        <v>111.053912</v>
      </c>
      <c r="I107" s="1">
        <f>VLOOKUP(A107,'Base ADM'!$A$2:$I$344,9,FALSE)</f>
        <v>0</v>
      </c>
      <c r="J107" s="1">
        <f>VLOOKUP(A107,'Base ADM'!$A$2:$J$344,10,FALSE)</f>
        <v>0</v>
      </c>
      <c r="K107" s="1">
        <f>VLOOKUP(A107,'Base ADM'!$A$2:$K$344,11,FALSE)</f>
        <v>0</v>
      </c>
      <c r="L107" s="98">
        <f t="shared" si="19"/>
        <v>14.63</v>
      </c>
      <c r="M107" s="5">
        <f t="shared" si="20"/>
        <v>96058.458900109545</v>
      </c>
      <c r="N107" s="5">
        <f t="shared" si="21"/>
        <v>1405335.2537086026</v>
      </c>
      <c r="O107" s="6">
        <f t="shared" si="22"/>
        <v>2.25</v>
      </c>
      <c r="P107" s="5">
        <f t="shared" si="23"/>
        <v>216131.53252524647</v>
      </c>
      <c r="Q107" s="5">
        <f t="shared" si="24"/>
        <v>104.39999999999999</v>
      </c>
      <c r="R107" s="5">
        <f t="shared" si="25"/>
        <v>8811.36</v>
      </c>
      <c r="S107" s="5">
        <f t="shared" si="26"/>
        <v>29598.43</v>
      </c>
      <c r="T107" s="5">
        <f t="shared" si="27"/>
        <v>1659876.5762338492</v>
      </c>
      <c r="U107" s="5">
        <f t="shared" si="28"/>
        <v>328570.73059818998</v>
      </c>
      <c r="V107" s="5">
        <f t="shared" si="29"/>
        <v>180290.61551313</v>
      </c>
      <c r="W107" s="5">
        <f t="shared" si="30"/>
        <v>623565.35813326994</v>
      </c>
      <c r="X107" t="str">
        <f>IFERROR(VLOOKUP(A107,'E1'!$A$2:$G$932,7,FALSE),"No")</f>
        <v>No</v>
      </c>
      <c r="Y107" s="5">
        <f t="shared" si="31"/>
        <v>0</v>
      </c>
      <c r="Z107" s="5">
        <f t="shared" si="32"/>
        <v>2792303.2804784393</v>
      </c>
      <c r="AA107" s="5">
        <f t="shared" si="37"/>
        <v>0</v>
      </c>
      <c r="AB107" s="5">
        <f t="shared" si="33"/>
        <v>2792303.2804784393</v>
      </c>
      <c r="AC107" s="5">
        <f t="shared" si="34"/>
        <v>141002.08731829</v>
      </c>
      <c r="AD107">
        <f t="shared" si="35"/>
        <v>5.0496695077524099E-2</v>
      </c>
      <c r="AE107" s="5">
        <f>VLOOKUP(A107,Summary_SFPR!$A$5:$AG$348,33,FALSE)</f>
        <v>2503743.9258069755</v>
      </c>
      <c r="AF107" s="5">
        <f t="shared" si="36"/>
        <v>126430.79357367796</v>
      </c>
      <c r="AG107" t="s">
        <v>809</v>
      </c>
      <c r="AH107" t="s">
        <v>1088</v>
      </c>
    </row>
    <row r="108" spans="1:34" x14ac:dyDescent="0.25">
      <c r="A108" t="s">
        <v>305</v>
      </c>
      <c r="B108" t="s">
        <v>306</v>
      </c>
      <c r="C108" t="s">
        <v>93</v>
      </c>
      <c r="D108" s="12" t="s">
        <v>1088</v>
      </c>
      <c r="E108" s="1">
        <f>VLOOKUP(A108,'Base ADM'!$A$2:$E$344,5,FALSE)</f>
        <v>284.56671599999999</v>
      </c>
      <c r="F108" s="1">
        <f>VLOOKUP(A108,'Base ADM'!$A$2:$F$344,6,FALSE)</f>
        <v>41.4</v>
      </c>
      <c r="G108" s="1">
        <f>VLOOKUP(A108,'Base ADM'!$A$2:$G$344,7,FALSE)</f>
        <v>109.80475</v>
      </c>
      <c r="H108" s="1">
        <f>VLOOKUP(A108,'Base ADM'!$A$2:$H$344,8,FALSE)</f>
        <v>133.361966</v>
      </c>
      <c r="I108" s="1">
        <f>VLOOKUP(A108,'Base ADM'!$A$2:$I$344,9,FALSE)</f>
        <v>0</v>
      </c>
      <c r="J108" s="1">
        <f>VLOOKUP(A108,'Base ADM'!$A$2:$J$344,10,FALSE)</f>
        <v>0</v>
      </c>
      <c r="K108" s="1">
        <f>VLOOKUP(A108,'Base ADM'!$A$2:$K$344,11,FALSE)</f>
        <v>0</v>
      </c>
      <c r="L108" s="98">
        <f t="shared" si="19"/>
        <v>12.18</v>
      </c>
      <c r="M108" s="5">
        <f t="shared" si="20"/>
        <v>96058.458900109545</v>
      </c>
      <c r="N108" s="5">
        <f t="shared" si="21"/>
        <v>1169992.0294033343</v>
      </c>
      <c r="O108" s="6">
        <f t="shared" si="22"/>
        <v>1.9</v>
      </c>
      <c r="P108" s="5">
        <f t="shared" si="23"/>
        <v>182511.07191020812</v>
      </c>
      <c r="Q108" s="5">
        <f t="shared" si="24"/>
        <v>104.39999999999999</v>
      </c>
      <c r="R108" s="5">
        <f t="shared" si="25"/>
        <v>7349.76</v>
      </c>
      <c r="S108" s="5">
        <f t="shared" si="26"/>
        <v>24688.74</v>
      </c>
      <c r="T108" s="5">
        <f t="shared" si="27"/>
        <v>1384541.6013135423</v>
      </c>
      <c r="U108" s="5">
        <f t="shared" si="28"/>
        <v>277108.22237363999</v>
      </c>
      <c r="V108" s="5">
        <f t="shared" si="29"/>
        <v>152052.53336028001</v>
      </c>
      <c r="W108" s="5">
        <f t="shared" si="30"/>
        <v>525899.21083811997</v>
      </c>
      <c r="X108" t="str">
        <f>IFERROR(VLOOKUP(A108,'E1'!$A$2:$G$932,7,FALSE),"No")</f>
        <v>No</v>
      </c>
      <c r="Y108" s="5">
        <f t="shared" si="31"/>
        <v>0</v>
      </c>
      <c r="Z108" s="5">
        <f t="shared" si="32"/>
        <v>2339601.5678855823</v>
      </c>
      <c r="AA108" s="5">
        <f t="shared" si="37"/>
        <v>0</v>
      </c>
      <c r="AB108" s="5">
        <f t="shared" si="33"/>
        <v>2339601.5678855823</v>
      </c>
      <c r="AC108" s="5">
        <f t="shared" si="34"/>
        <v>118917.58494923999</v>
      </c>
      <c r="AD108">
        <f t="shared" si="35"/>
        <v>5.0828135260958938E-2</v>
      </c>
      <c r="AE108" s="5">
        <f>VLOOKUP(A108,Summary_SFPR!$A$5:$AG$348,33,FALSE)</f>
        <v>2143495.2245193175</v>
      </c>
      <c r="AF108" s="5">
        <f t="shared" si="36"/>
        <v>108949.86520308742</v>
      </c>
      <c r="AG108" t="s">
        <v>809</v>
      </c>
      <c r="AH108" t="s">
        <v>1088</v>
      </c>
    </row>
    <row r="109" spans="1:34" x14ac:dyDescent="0.25">
      <c r="A109" t="s">
        <v>307</v>
      </c>
      <c r="B109" t="s">
        <v>1907</v>
      </c>
      <c r="C109" t="s">
        <v>68</v>
      </c>
      <c r="D109" s="12" t="s">
        <v>1088</v>
      </c>
      <c r="E109" s="1">
        <f>VLOOKUP(A109,'Base ADM'!$A$2:$E$344,5,FALSE)</f>
        <v>284.58409599999999</v>
      </c>
      <c r="F109" s="1">
        <f>VLOOKUP(A109,'Base ADM'!$A$2:$F$344,6,FALSE)</f>
        <v>41.481012</v>
      </c>
      <c r="G109" s="1">
        <f>VLOOKUP(A109,'Base ADM'!$A$2:$G$344,7,FALSE)</f>
        <v>105.609398</v>
      </c>
      <c r="H109" s="1">
        <f>VLOOKUP(A109,'Base ADM'!$A$2:$H$344,8,FALSE)</f>
        <v>137.493686</v>
      </c>
      <c r="I109" s="1">
        <f>VLOOKUP(A109,'Base ADM'!$A$2:$I$344,9,FALSE)</f>
        <v>0</v>
      </c>
      <c r="J109" s="1">
        <f>VLOOKUP(A109,'Base ADM'!$A$2:$J$344,10,FALSE)</f>
        <v>0</v>
      </c>
      <c r="K109" s="1">
        <f>VLOOKUP(A109,'Base ADM'!$A$2:$K$344,11,FALSE)</f>
        <v>0</v>
      </c>
      <c r="L109" s="98">
        <f t="shared" si="19"/>
        <v>12.17</v>
      </c>
      <c r="M109" s="5">
        <f t="shared" si="20"/>
        <v>96058.458900109545</v>
      </c>
      <c r="N109" s="5">
        <f t="shared" si="21"/>
        <v>1169031.4448143332</v>
      </c>
      <c r="O109" s="6">
        <f t="shared" si="22"/>
        <v>1.9</v>
      </c>
      <c r="P109" s="5">
        <f t="shared" si="23"/>
        <v>182511.07191020812</v>
      </c>
      <c r="Q109" s="5">
        <f t="shared" si="24"/>
        <v>104.39999999999999</v>
      </c>
      <c r="R109" s="5">
        <f t="shared" si="25"/>
        <v>7344.5399999999991</v>
      </c>
      <c r="S109" s="5">
        <f t="shared" si="26"/>
        <v>24671.21</v>
      </c>
      <c r="T109" s="5">
        <f t="shared" si="27"/>
        <v>1383558.2667245413</v>
      </c>
      <c r="U109" s="5">
        <f t="shared" si="28"/>
        <v>277125.14684383996</v>
      </c>
      <c r="V109" s="5">
        <f t="shared" si="29"/>
        <v>152061.82001568002</v>
      </c>
      <c r="W109" s="5">
        <f t="shared" si="30"/>
        <v>525931.33029472001</v>
      </c>
      <c r="X109" t="str">
        <f>IFERROR(VLOOKUP(A109,'E1'!$A$2:$G$932,7,FALSE),"No")</f>
        <v>No</v>
      </c>
      <c r="Y109" s="5">
        <f t="shared" si="31"/>
        <v>0</v>
      </c>
      <c r="Z109" s="5">
        <f t="shared" si="32"/>
        <v>2338676.5638787812</v>
      </c>
      <c r="AA109" s="5">
        <f t="shared" si="37"/>
        <v>0</v>
      </c>
      <c r="AB109" s="5">
        <f t="shared" si="33"/>
        <v>2338676.5638787812</v>
      </c>
      <c r="AC109" s="5">
        <f t="shared" si="34"/>
        <v>118924.84787743998</v>
      </c>
      <c r="AD109">
        <f t="shared" si="35"/>
        <v>5.0851344608421931E-2</v>
      </c>
      <c r="AE109" s="5">
        <f>VLOOKUP(A109,Summary_SFPR!$A$5:$AG$348,33,FALSE)</f>
        <v>2297422.7017179835</v>
      </c>
      <c r="AF109" s="5">
        <f t="shared" si="36"/>
        <v>116827.03351627292</v>
      </c>
      <c r="AG109" t="s">
        <v>809</v>
      </c>
      <c r="AH109" t="s">
        <v>1088</v>
      </c>
    </row>
    <row r="110" spans="1:34" x14ac:dyDescent="0.25">
      <c r="A110" t="s">
        <v>309</v>
      </c>
      <c r="B110" t="s">
        <v>1908</v>
      </c>
      <c r="C110" t="s">
        <v>80</v>
      </c>
      <c r="D110" s="12" t="s">
        <v>1088</v>
      </c>
      <c r="E110" s="1">
        <f>VLOOKUP(A110,'Base ADM'!$A$2:$E$344,5,FALSE)</f>
        <v>625.83117900000002</v>
      </c>
      <c r="F110" s="1">
        <f>VLOOKUP(A110,'Base ADM'!$A$2:$F$344,6,FALSE)</f>
        <v>72.943535999999995</v>
      </c>
      <c r="G110" s="1">
        <f>VLOOKUP(A110,'Base ADM'!$A$2:$G$344,7,FALSE)</f>
        <v>206.43664899999999</v>
      </c>
      <c r="H110" s="1">
        <f>VLOOKUP(A110,'Base ADM'!$A$2:$H$344,8,FALSE)</f>
        <v>346.45099399999998</v>
      </c>
      <c r="I110" s="1">
        <f>VLOOKUP(A110,'Base ADM'!$A$2:$I$344,9,FALSE)</f>
        <v>0</v>
      </c>
      <c r="J110" s="1">
        <f>VLOOKUP(A110,'Base ADM'!$A$2:$J$344,10,FALSE)</f>
        <v>0</v>
      </c>
      <c r="K110" s="1">
        <f>VLOOKUP(A110,'Base ADM'!$A$2:$K$344,11,FALSE)</f>
        <v>0</v>
      </c>
      <c r="L110" s="98">
        <f t="shared" si="19"/>
        <v>26.48</v>
      </c>
      <c r="M110" s="5">
        <f t="shared" si="20"/>
        <v>96058.458900109545</v>
      </c>
      <c r="N110" s="5">
        <f t="shared" si="21"/>
        <v>2543627.991674901</v>
      </c>
      <c r="O110" s="6">
        <f t="shared" si="22"/>
        <v>4.17</v>
      </c>
      <c r="P110" s="5">
        <f t="shared" si="23"/>
        <v>400563.77361345681</v>
      </c>
      <c r="Q110" s="5">
        <f t="shared" si="24"/>
        <v>104.39999999999999</v>
      </c>
      <c r="R110" s="5">
        <f t="shared" si="25"/>
        <v>15999.3</v>
      </c>
      <c r="S110" s="5">
        <f t="shared" si="26"/>
        <v>53743.6</v>
      </c>
      <c r="T110" s="5">
        <f t="shared" si="27"/>
        <v>3013934.6652883575</v>
      </c>
      <c r="U110" s="5">
        <f t="shared" si="28"/>
        <v>609428.14379840996</v>
      </c>
      <c r="V110" s="5">
        <f t="shared" si="29"/>
        <v>334400.37387507001</v>
      </c>
      <c r="W110" s="5">
        <f t="shared" si="30"/>
        <v>1156579.82697453</v>
      </c>
      <c r="X110" t="str">
        <f>IFERROR(VLOOKUP(A110,'E1'!$A$2:$G$932,7,FALSE),"No")</f>
        <v>No</v>
      </c>
      <c r="Y110" s="5">
        <f t="shared" si="31"/>
        <v>0</v>
      </c>
      <c r="Z110" s="5">
        <f t="shared" si="32"/>
        <v>5114343.0099363672</v>
      </c>
      <c r="AA110" s="5">
        <f t="shared" si="37"/>
        <v>0</v>
      </c>
      <c r="AB110" s="5">
        <f t="shared" si="33"/>
        <v>5114343.0099363672</v>
      </c>
      <c r="AC110" s="5">
        <f t="shared" si="34"/>
        <v>261528.59139230999</v>
      </c>
      <c r="AD110">
        <f t="shared" si="35"/>
        <v>5.1136302528829392E-2</v>
      </c>
      <c r="AE110" s="5">
        <f>VLOOKUP(A110,Summary_SFPR!$A$5:$AG$348,33,FALSE)</f>
        <v>4952568.012408576</v>
      </c>
      <c r="AF110" s="5">
        <f t="shared" si="36"/>
        <v>253256.01617712821</v>
      </c>
      <c r="AG110" t="s">
        <v>809</v>
      </c>
      <c r="AH110" t="s">
        <v>1088</v>
      </c>
    </row>
    <row r="111" spans="1:34" x14ac:dyDescent="0.25">
      <c r="A111" t="s">
        <v>311</v>
      </c>
      <c r="B111" t="s">
        <v>312</v>
      </c>
      <c r="C111" t="s">
        <v>313</v>
      </c>
      <c r="D111" s="12" t="s">
        <v>1088</v>
      </c>
      <c r="E111" s="1">
        <f>VLOOKUP(A111,'Base ADM'!$A$2:$E$344,5,FALSE)</f>
        <v>35.322130999999999</v>
      </c>
      <c r="F111" s="1">
        <f>VLOOKUP(A111,'Base ADM'!$A$2:$F$344,6,FALSE)</f>
        <v>0</v>
      </c>
      <c r="G111" s="1">
        <f>VLOOKUP(A111,'Base ADM'!$A$2:$G$344,7,FALSE)</f>
        <v>0</v>
      </c>
      <c r="H111" s="1">
        <f>VLOOKUP(A111,'Base ADM'!$A$2:$H$344,8,FALSE)</f>
        <v>3.835207</v>
      </c>
      <c r="I111" s="1">
        <f>VLOOKUP(A111,'Base ADM'!$A$2:$I$344,9,FALSE)</f>
        <v>31.486923999999998</v>
      </c>
      <c r="J111" s="1">
        <f>VLOOKUP(A111,'Base ADM'!$A$2:$J$344,10,FALSE)</f>
        <v>0</v>
      </c>
      <c r="K111" s="1">
        <f>VLOOKUP(A111,'Base ADM'!$A$2:$K$344,11,FALSE)</f>
        <v>0</v>
      </c>
      <c r="L111" s="98">
        <f t="shared" si="19"/>
        <v>1.32</v>
      </c>
      <c r="M111" s="5">
        <f t="shared" si="20"/>
        <v>96058.458900109545</v>
      </c>
      <c r="N111" s="5">
        <f t="shared" si="21"/>
        <v>126797.1657481446</v>
      </c>
      <c r="O111" s="6">
        <f t="shared" si="22"/>
        <v>0.24</v>
      </c>
      <c r="P111" s="5">
        <f t="shared" si="23"/>
        <v>23054.030136026289</v>
      </c>
      <c r="Q111" s="5">
        <f t="shared" si="24"/>
        <v>104.39999999999999</v>
      </c>
      <c r="R111" s="5">
        <f t="shared" si="25"/>
        <v>814.32</v>
      </c>
      <c r="S111" s="5">
        <f t="shared" si="26"/>
        <v>2735.4</v>
      </c>
      <c r="T111" s="5">
        <f t="shared" si="27"/>
        <v>153400.91588417088</v>
      </c>
      <c r="U111" s="5">
        <f t="shared" si="28"/>
        <v>34396.337946489999</v>
      </c>
      <c r="V111" s="5">
        <f t="shared" si="29"/>
        <v>18873.674257229999</v>
      </c>
      <c r="W111" s="5">
        <f t="shared" si="30"/>
        <v>65277.770637169997</v>
      </c>
      <c r="X111" t="str">
        <f>IFERROR(VLOOKUP(A111,'E1'!$A$2:$G$932,7,FALSE),"No")</f>
        <v>No</v>
      </c>
      <c r="Y111" s="5">
        <f t="shared" si="31"/>
        <v>0</v>
      </c>
      <c r="Z111" s="5">
        <f t="shared" si="32"/>
        <v>271948.69872506091</v>
      </c>
      <c r="AA111" s="5">
        <f t="shared" si="37"/>
        <v>0</v>
      </c>
      <c r="AB111" s="5">
        <f t="shared" si="33"/>
        <v>271948.69872506091</v>
      </c>
      <c r="AC111" s="5">
        <f t="shared" si="34"/>
        <v>14760.76532359</v>
      </c>
      <c r="AD111">
        <f t="shared" si="35"/>
        <v>5.4277756771004361E-2</v>
      </c>
      <c r="AE111" s="5">
        <f>VLOOKUP(A111,Summary_SFPR!$A$5:$AG$348,33,FALSE)</f>
        <v>243416.7026349981</v>
      </c>
      <c r="AF111" s="5">
        <f t="shared" si="36"/>
        <v>13212.112579622324</v>
      </c>
      <c r="AG111" t="s">
        <v>809</v>
      </c>
      <c r="AH111" t="s">
        <v>1088</v>
      </c>
    </row>
    <row r="112" spans="1:34" x14ac:dyDescent="0.25">
      <c r="A112" t="s">
        <v>314</v>
      </c>
      <c r="B112" t="s">
        <v>1909</v>
      </c>
      <c r="C112" t="s">
        <v>98</v>
      </c>
      <c r="D112" s="12" t="s">
        <v>1088</v>
      </c>
      <c r="E112" s="1">
        <f>VLOOKUP(A112,'Base ADM'!$A$2:$E$344,5,FALSE)</f>
        <v>113.12620099999998</v>
      </c>
      <c r="F112" s="1">
        <f>VLOOKUP(A112,'Base ADM'!$A$2:$F$344,6,FALSE)</f>
        <v>36.053483999999997</v>
      </c>
      <c r="G112" s="1">
        <f>VLOOKUP(A112,'Base ADM'!$A$2:$G$344,7,FALSE)</f>
        <v>55.609029999999997</v>
      </c>
      <c r="H112" s="1">
        <f>VLOOKUP(A112,'Base ADM'!$A$2:$H$344,8,FALSE)</f>
        <v>21.463687</v>
      </c>
      <c r="I112" s="1">
        <f>VLOOKUP(A112,'Base ADM'!$A$2:$I$344,9,FALSE)</f>
        <v>0</v>
      </c>
      <c r="J112" s="1">
        <f>VLOOKUP(A112,'Base ADM'!$A$2:$J$344,10,FALSE)</f>
        <v>0</v>
      </c>
      <c r="K112" s="1">
        <f>VLOOKUP(A112,'Base ADM'!$A$2:$K$344,11,FALSE)</f>
        <v>0</v>
      </c>
      <c r="L112" s="98">
        <f t="shared" si="19"/>
        <v>5.08</v>
      </c>
      <c r="M112" s="5">
        <f t="shared" si="20"/>
        <v>96058.458900109545</v>
      </c>
      <c r="N112" s="5">
        <f t="shared" si="21"/>
        <v>487976.97121255647</v>
      </c>
      <c r="O112" s="6">
        <f t="shared" si="22"/>
        <v>0.75</v>
      </c>
      <c r="P112" s="5">
        <f t="shared" si="23"/>
        <v>72043.844175082166</v>
      </c>
      <c r="Q112" s="5">
        <f t="shared" si="24"/>
        <v>104.39999999999999</v>
      </c>
      <c r="R112" s="5">
        <f t="shared" si="25"/>
        <v>3043.2599999999998</v>
      </c>
      <c r="S112" s="5">
        <f t="shared" si="26"/>
        <v>10222.68</v>
      </c>
      <c r="T112" s="5">
        <f t="shared" si="27"/>
        <v>573286.7553876387</v>
      </c>
      <c r="U112" s="5">
        <f t="shared" si="28"/>
        <v>110161.16327178998</v>
      </c>
      <c r="V112" s="5">
        <f t="shared" si="29"/>
        <v>60446.722980329992</v>
      </c>
      <c r="W112" s="5">
        <f t="shared" si="30"/>
        <v>209065.13828206997</v>
      </c>
      <c r="X112" t="str">
        <f>IFERROR(VLOOKUP(A112,'E1'!$A$2:$G$932,7,FALSE),"No")</f>
        <v>No</v>
      </c>
      <c r="Y112" s="5">
        <f t="shared" si="31"/>
        <v>0</v>
      </c>
      <c r="Z112" s="5">
        <f t="shared" si="32"/>
        <v>952959.77992182865</v>
      </c>
      <c r="AA112" s="5">
        <f t="shared" si="37"/>
        <v>0</v>
      </c>
      <c r="AB112" s="5">
        <f t="shared" si="33"/>
        <v>952959.77992182865</v>
      </c>
      <c r="AC112" s="5">
        <f t="shared" si="34"/>
        <v>47274.308135889987</v>
      </c>
      <c r="AD112">
        <f t="shared" si="35"/>
        <v>4.9607873419136223E-2</v>
      </c>
      <c r="AE112" s="5">
        <f>VLOOKUP(A112,Summary_SFPR!$A$5:$AG$348,33,FALSE)</f>
        <v>952959.77992182865</v>
      </c>
      <c r="AF112" s="5">
        <f t="shared" si="36"/>
        <v>47274.308135889987</v>
      </c>
      <c r="AG112" t="s">
        <v>809</v>
      </c>
      <c r="AH112" t="s">
        <v>1088</v>
      </c>
    </row>
    <row r="113" spans="1:34" x14ac:dyDescent="0.25">
      <c r="A113" t="s">
        <v>316</v>
      </c>
      <c r="B113" t="s">
        <v>317</v>
      </c>
      <c r="C113" t="s">
        <v>80</v>
      </c>
      <c r="D113" s="12" t="s">
        <v>1088</v>
      </c>
      <c r="E113" s="1">
        <f>VLOOKUP(A113,'Base ADM'!$A$2:$E$344,5,FALSE)</f>
        <v>174.89064100000002</v>
      </c>
      <c r="F113" s="1">
        <f>VLOOKUP(A113,'Base ADM'!$A$2:$F$344,6,FALSE)</f>
        <v>25.999998000000001</v>
      </c>
      <c r="G113" s="1">
        <f>VLOOKUP(A113,'Base ADM'!$A$2:$G$344,7,FALSE)</f>
        <v>72.226744999999994</v>
      </c>
      <c r="H113" s="1">
        <f>VLOOKUP(A113,'Base ADM'!$A$2:$H$344,8,FALSE)</f>
        <v>76.663898000000003</v>
      </c>
      <c r="I113" s="1">
        <f>VLOOKUP(A113,'Base ADM'!$A$2:$I$344,9,FALSE)</f>
        <v>0</v>
      </c>
      <c r="J113" s="1">
        <f>VLOOKUP(A113,'Base ADM'!$A$2:$J$344,10,FALSE)</f>
        <v>0</v>
      </c>
      <c r="K113" s="1">
        <f>VLOOKUP(A113,'Base ADM'!$A$2:$K$344,11,FALSE)</f>
        <v>0</v>
      </c>
      <c r="L113" s="98">
        <f t="shared" si="19"/>
        <v>7.51</v>
      </c>
      <c r="M113" s="5">
        <f t="shared" si="20"/>
        <v>96058.458900109545</v>
      </c>
      <c r="N113" s="5">
        <f t="shared" si="21"/>
        <v>721399.02633982268</v>
      </c>
      <c r="O113" s="6">
        <f t="shared" si="22"/>
        <v>1.17</v>
      </c>
      <c r="P113" s="5">
        <f t="shared" si="23"/>
        <v>112388.39691312816</v>
      </c>
      <c r="Q113" s="5">
        <f t="shared" si="24"/>
        <v>104.39999999999999</v>
      </c>
      <c r="R113" s="5">
        <f t="shared" si="25"/>
        <v>4530.9599999999991</v>
      </c>
      <c r="S113" s="5">
        <f t="shared" si="26"/>
        <v>15220.05</v>
      </c>
      <c r="T113" s="5">
        <f t="shared" si="27"/>
        <v>853538.4332529509</v>
      </c>
      <c r="U113" s="5">
        <f t="shared" si="28"/>
        <v>170306.75729939001</v>
      </c>
      <c r="V113" s="5">
        <f t="shared" si="29"/>
        <v>93449.31620553002</v>
      </c>
      <c r="W113" s="5">
        <f t="shared" si="30"/>
        <v>323210.14691287</v>
      </c>
      <c r="X113" t="str">
        <f>IFERROR(VLOOKUP(A113,'E1'!$A$2:$G$932,7,FALSE),"No")</f>
        <v>No</v>
      </c>
      <c r="Y113" s="5">
        <f t="shared" si="31"/>
        <v>0</v>
      </c>
      <c r="Z113" s="5">
        <f t="shared" si="32"/>
        <v>1440504.653670741</v>
      </c>
      <c r="AA113" s="5">
        <f t="shared" si="37"/>
        <v>0</v>
      </c>
      <c r="AB113" s="5">
        <f t="shared" si="33"/>
        <v>1440504.653670741</v>
      </c>
      <c r="AC113" s="5">
        <f t="shared" si="34"/>
        <v>73085.049967490006</v>
      </c>
      <c r="AD113">
        <f t="shared" si="35"/>
        <v>5.0735726386757787E-2</v>
      </c>
      <c r="AE113" s="5">
        <f>VLOOKUP(A113,Summary_SFPR!$A$5:$AG$348,33,FALSE)</f>
        <v>1440504.653670741</v>
      </c>
      <c r="AF113" s="5">
        <f t="shared" si="36"/>
        <v>73085.049967490006</v>
      </c>
      <c r="AG113" t="s">
        <v>809</v>
      </c>
      <c r="AH113" t="s">
        <v>1088</v>
      </c>
    </row>
    <row r="114" spans="1:34" x14ac:dyDescent="0.25">
      <c r="A114" t="s">
        <v>318</v>
      </c>
      <c r="B114" t="s">
        <v>1910</v>
      </c>
      <c r="C114" t="s">
        <v>93</v>
      </c>
      <c r="D114" s="12" t="s">
        <v>1088</v>
      </c>
      <c r="E114" s="1">
        <f>VLOOKUP(A114,'Base ADM'!$A$2:$E$344,5,FALSE)</f>
        <v>77.119191000000001</v>
      </c>
      <c r="F114" s="1">
        <f>VLOOKUP(A114,'Base ADM'!$A$2:$F$344,6,FALSE)</f>
        <v>9.8443120000000004</v>
      </c>
      <c r="G114" s="1">
        <f>VLOOKUP(A114,'Base ADM'!$A$2:$G$344,7,FALSE)</f>
        <v>32.910178000000002</v>
      </c>
      <c r="H114" s="1">
        <f>VLOOKUP(A114,'Base ADM'!$A$2:$H$344,8,FALSE)</f>
        <v>25.923145999999999</v>
      </c>
      <c r="I114" s="1">
        <f>VLOOKUP(A114,'Base ADM'!$A$2:$I$344,9,FALSE)</f>
        <v>0</v>
      </c>
      <c r="J114" s="1">
        <f>VLOOKUP(A114,'Base ADM'!$A$2:$J$344,10,FALSE)</f>
        <v>8.4415549999999993</v>
      </c>
      <c r="K114" s="1">
        <f>VLOOKUP(A114,'Base ADM'!$A$2:$K$344,11,FALSE)</f>
        <v>0</v>
      </c>
      <c r="L114" s="98">
        <f t="shared" si="19"/>
        <v>3.43</v>
      </c>
      <c r="M114" s="5">
        <f t="shared" si="20"/>
        <v>96058.458900109545</v>
      </c>
      <c r="N114" s="5">
        <f t="shared" si="21"/>
        <v>329480.51402737573</v>
      </c>
      <c r="O114" s="6">
        <f t="shared" si="22"/>
        <v>0.51</v>
      </c>
      <c r="P114" s="5">
        <f t="shared" si="23"/>
        <v>48989.814039055869</v>
      </c>
      <c r="Q114" s="5">
        <f t="shared" si="24"/>
        <v>104.39999999999999</v>
      </c>
      <c r="R114" s="5">
        <f t="shared" si="25"/>
        <v>2056.6800000000003</v>
      </c>
      <c r="S114" s="5">
        <f t="shared" si="26"/>
        <v>6908.64</v>
      </c>
      <c r="T114" s="5">
        <f t="shared" si="27"/>
        <v>387435.64806643157</v>
      </c>
      <c r="U114" s="5">
        <f t="shared" si="28"/>
        <v>75097.897003890001</v>
      </c>
      <c r="V114" s="5">
        <f t="shared" si="29"/>
        <v>41207.097327030002</v>
      </c>
      <c r="W114" s="5">
        <f t="shared" si="30"/>
        <v>142521.66331137001</v>
      </c>
      <c r="X114" t="str">
        <f>IFERROR(VLOOKUP(A114,'E1'!$A$2:$G$932,7,FALSE),"No")</f>
        <v>No</v>
      </c>
      <c r="Y114" s="5">
        <f t="shared" si="31"/>
        <v>0</v>
      </c>
      <c r="Z114" s="5">
        <f t="shared" si="32"/>
        <v>646262.30570872151</v>
      </c>
      <c r="AA114" s="5">
        <f t="shared" si="37"/>
        <v>0</v>
      </c>
      <c r="AB114" s="5">
        <f t="shared" si="33"/>
        <v>646262.30570872151</v>
      </c>
      <c r="AC114" s="5">
        <f t="shared" si="34"/>
        <v>32227.338726989998</v>
      </c>
      <c r="AD114">
        <f t="shared" si="35"/>
        <v>4.9867272843103529E-2</v>
      </c>
      <c r="AE114" s="5">
        <f>VLOOKUP(A114,Summary_SFPR!$A$5:$AG$348,33,FALSE)</f>
        <v>646262.30570872151</v>
      </c>
      <c r="AF114" s="5">
        <f t="shared" si="36"/>
        <v>32227.338726989998</v>
      </c>
      <c r="AG114" t="s">
        <v>809</v>
      </c>
      <c r="AH114" t="s">
        <v>1088</v>
      </c>
    </row>
    <row r="115" spans="1:34" x14ac:dyDescent="0.25">
      <c r="A115" t="s">
        <v>320</v>
      </c>
      <c r="B115" t="s">
        <v>1911</v>
      </c>
      <c r="C115" t="s">
        <v>93</v>
      </c>
      <c r="D115" s="12" t="s">
        <v>1088</v>
      </c>
      <c r="E115" s="1">
        <f>VLOOKUP(A115,'Base ADM'!$A$2:$E$344,5,FALSE)</f>
        <v>512.35843799999998</v>
      </c>
      <c r="F115" s="1">
        <f>VLOOKUP(A115,'Base ADM'!$A$2:$F$344,6,FALSE)</f>
        <v>74.598838999999998</v>
      </c>
      <c r="G115" s="1">
        <f>VLOOKUP(A115,'Base ADM'!$A$2:$G$344,7,FALSE)</f>
        <v>180.24957900000001</v>
      </c>
      <c r="H115" s="1">
        <f>VLOOKUP(A115,'Base ADM'!$A$2:$H$344,8,FALSE)</f>
        <v>257.51002</v>
      </c>
      <c r="I115" s="1">
        <f>VLOOKUP(A115,'Base ADM'!$A$2:$I$344,9,FALSE)</f>
        <v>0</v>
      </c>
      <c r="J115" s="1">
        <f>VLOOKUP(A115,'Base ADM'!$A$2:$J$344,10,FALSE)</f>
        <v>0</v>
      </c>
      <c r="K115" s="1">
        <f>VLOOKUP(A115,'Base ADM'!$A$2:$K$344,11,FALSE)</f>
        <v>0</v>
      </c>
      <c r="L115" s="98">
        <f t="shared" si="19"/>
        <v>21.87</v>
      </c>
      <c r="M115" s="5">
        <f t="shared" si="20"/>
        <v>96058.458900109545</v>
      </c>
      <c r="N115" s="5">
        <f t="shared" si="21"/>
        <v>2100798.496145396</v>
      </c>
      <c r="O115" s="6">
        <f t="shared" si="22"/>
        <v>3.42</v>
      </c>
      <c r="P115" s="5">
        <f t="shared" si="23"/>
        <v>328519.92943837465</v>
      </c>
      <c r="Q115" s="5">
        <f t="shared" si="24"/>
        <v>104.39999999999999</v>
      </c>
      <c r="R115" s="5">
        <f t="shared" si="25"/>
        <v>13201.38</v>
      </c>
      <c r="S115" s="5">
        <f t="shared" si="26"/>
        <v>44345.05</v>
      </c>
      <c r="T115" s="5">
        <f t="shared" si="27"/>
        <v>2486864.8555837702</v>
      </c>
      <c r="U115" s="5">
        <f t="shared" si="28"/>
        <v>498929.52334001998</v>
      </c>
      <c r="V115" s="5">
        <f t="shared" si="29"/>
        <v>273768.48417653999</v>
      </c>
      <c r="W115" s="5">
        <f t="shared" si="30"/>
        <v>946874.25851465994</v>
      </c>
      <c r="X115" t="str">
        <f>IFERROR(VLOOKUP(A115,'E1'!$A$2:$G$932,7,FALSE),"No")</f>
        <v>No</v>
      </c>
      <c r="Y115" s="5">
        <f t="shared" si="31"/>
        <v>0</v>
      </c>
      <c r="Z115" s="5">
        <f t="shared" si="32"/>
        <v>4206437.1216149898</v>
      </c>
      <c r="AA115" s="5">
        <f t="shared" si="37"/>
        <v>0</v>
      </c>
      <c r="AB115" s="5">
        <f t="shared" si="33"/>
        <v>4206437.1216149898</v>
      </c>
      <c r="AC115" s="5">
        <f t="shared" si="34"/>
        <v>214109.46765581999</v>
      </c>
      <c r="AD115">
        <f t="shared" si="35"/>
        <v>5.0900432234112725E-2</v>
      </c>
      <c r="AE115" s="5">
        <f>VLOOKUP(A115,Summary_SFPR!$A$5:$AG$348,33,FALSE)</f>
        <v>3507926.4124667137</v>
      </c>
      <c r="AF115" s="5">
        <f t="shared" si="36"/>
        <v>178554.97064001611</v>
      </c>
      <c r="AG115" t="s">
        <v>809</v>
      </c>
      <c r="AH115" t="s">
        <v>1088</v>
      </c>
    </row>
    <row r="116" spans="1:34" x14ac:dyDescent="0.25">
      <c r="A116" t="s">
        <v>322</v>
      </c>
      <c r="B116" t="s">
        <v>323</v>
      </c>
      <c r="C116" t="s">
        <v>72</v>
      </c>
      <c r="D116" s="12" t="s">
        <v>2051</v>
      </c>
      <c r="E116" s="1">
        <f>VLOOKUP(A116,'Base ADM'!$A$2:$E$344,5,FALSE)</f>
        <v>757.45127500000001</v>
      </c>
      <c r="F116" s="1">
        <f>VLOOKUP(A116,'Base ADM'!$A$2:$F$344,6,FALSE)</f>
        <v>0</v>
      </c>
      <c r="G116" s="1">
        <f>VLOOKUP(A116,'Base ADM'!$A$2:$G$344,7,FALSE)</f>
        <v>0</v>
      </c>
      <c r="H116" s="1">
        <f>VLOOKUP(A116,'Base ADM'!$A$2:$H$344,8,FALSE)</f>
        <v>294.04744399999998</v>
      </c>
      <c r="I116" s="1">
        <f>VLOOKUP(A116,'Base ADM'!$A$2:$I$344,9,FALSE)</f>
        <v>148.758264</v>
      </c>
      <c r="J116" s="1">
        <f>VLOOKUP(A116,'Base ADM'!$A$2:$J$344,10,FALSE)</f>
        <v>314.64556700000003</v>
      </c>
      <c r="K116" s="1">
        <f>VLOOKUP(A116,'Base ADM'!$A$2:$K$344,11,FALSE)</f>
        <v>0</v>
      </c>
      <c r="L116" s="98">
        <f t="shared" si="19"/>
        <v>34.75</v>
      </c>
      <c r="M116" s="5">
        <f t="shared" si="20"/>
        <v>96058.458900109545</v>
      </c>
      <c r="N116" s="5">
        <f t="shared" si="21"/>
        <v>3338031.4467788069</v>
      </c>
      <c r="O116" s="6">
        <f t="shared" si="22"/>
        <v>5.05</v>
      </c>
      <c r="P116" s="5">
        <f t="shared" si="23"/>
        <v>485095.21744555316</v>
      </c>
      <c r="Q116" s="5">
        <f t="shared" si="24"/>
        <v>104.39999999999999</v>
      </c>
      <c r="R116" s="5">
        <f t="shared" si="25"/>
        <v>20775.599999999995</v>
      </c>
      <c r="S116" s="5">
        <f t="shared" si="26"/>
        <v>69787.78</v>
      </c>
      <c r="T116" s="5">
        <f t="shared" si="27"/>
        <v>3913690.04422436</v>
      </c>
      <c r="U116" s="5">
        <f t="shared" si="28"/>
        <v>737598.47708224994</v>
      </c>
      <c r="V116" s="5">
        <f t="shared" si="29"/>
        <v>404728.93977075006</v>
      </c>
      <c r="W116" s="5">
        <f t="shared" si="30"/>
        <v>1399822.97778925</v>
      </c>
      <c r="X116" t="str">
        <f>IFERROR(VLOOKUP(A116,'E1'!$A$2:$G$932,7,FALSE),"No")</f>
        <v>No</v>
      </c>
      <c r="Y116" s="5">
        <f t="shared" si="31"/>
        <v>0</v>
      </c>
      <c r="Z116" s="5">
        <f t="shared" si="32"/>
        <v>6455840.4388666097</v>
      </c>
      <c r="AA116" s="5">
        <f t="shared" si="37"/>
        <v>0</v>
      </c>
      <c r="AB116" s="5">
        <f t="shared" si="33"/>
        <v>6455840.4388666097</v>
      </c>
      <c r="AC116" s="5">
        <f t="shared" si="34"/>
        <v>316531.31330975</v>
      </c>
      <c r="AD116">
        <f t="shared" si="35"/>
        <v>4.903022562393447E-2</v>
      </c>
      <c r="AE116" s="5">
        <f>VLOOKUP(A116,Summary_SFPR!$A$5:$AG$348,33,FALSE)</f>
        <v>5748961.2375673689</v>
      </c>
      <c r="AF116" s="5">
        <f t="shared" si="36"/>
        <v>281872.86658118165</v>
      </c>
      <c r="AG116" t="s">
        <v>809</v>
      </c>
      <c r="AH116" t="s">
        <v>2051</v>
      </c>
    </row>
    <row r="117" spans="1:34" x14ac:dyDescent="0.25">
      <c r="A117" t="s">
        <v>326</v>
      </c>
      <c r="B117" t="s">
        <v>1912</v>
      </c>
      <c r="C117" t="s">
        <v>328</v>
      </c>
      <c r="D117" s="12" t="s">
        <v>1088</v>
      </c>
      <c r="E117" s="1">
        <f>VLOOKUP(A117,'Base ADM'!$A$2:$E$344,5,FALSE)</f>
        <v>78.534255000000002</v>
      </c>
      <c r="F117" s="1">
        <f>VLOOKUP(A117,'Base ADM'!$A$2:$F$344,6,FALSE)</f>
        <v>4.0106950000000001</v>
      </c>
      <c r="G117" s="1">
        <f>VLOOKUP(A117,'Base ADM'!$A$2:$G$344,7,FALSE)</f>
        <v>23.860446</v>
      </c>
      <c r="H117" s="1">
        <f>VLOOKUP(A117,'Base ADM'!$A$2:$H$344,8,FALSE)</f>
        <v>31.477553</v>
      </c>
      <c r="I117" s="1">
        <f>VLOOKUP(A117,'Base ADM'!$A$2:$I$344,9,FALSE)</f>
        <v>19.185561</v>
      </c>
      <c r="J117" s="1">
        <f>VLOOKUP(A117,'Base ADM'!$A$2:$J$344,10,FALSE)</f>
        <v>0</v>
      </c>
      <c r="K117" s="1">
        <f>VLOOKUP(A117,'Base ADM'!$A$2:$K$344,11,FALSE)</f>
        <v>1.9</v>
      </c>
      <c r="L117" s="98">
        <f t="shared" si="19"/>
        <v>3.21</v>
      </c>
      <c r="M117" s="5">
        <f t="shared" si="20"/>
        <v>96058.458900109545</v>
      </c>
      <c r="N117" s="5">
        <f t="shared" si="21"/>
        <v>308347.65306935163</v>
      </c>
      <c r="O117" s="6">
        <f t="shared" si="22"/>
        <v>0.52</v>
      </c>
      <c r="P117" s="5">
        <f t="shared" si="23"/>
        <v>49950.398628056966</v>
      </c>
      <c r="Q117" s="5">
        <f t="shared" si="24"/>
        <v>104.39999999999999</v>
      </c>
      <c r="R117" s="5">
        <f t="shared" si="25"/>
        <v>1947.06</v>
      </c>
      <c r="S117" s="5">
        <f t="shared" si="26"/>
        <v>6540.41</v>
      </c>
      <c r="T117" s="5">
        <f t="shared" si="27"/>
        <v>366785.52169740858</v>
      </c>
      <c r="U117" s="5">
        <f t="shared" si="28"/>
        <v>76475.872176449993</v>
      </c>
      <c r="V117" s="5">
        <f t="shared" si="29"/>
        <v>41963.208474150008</v>
      </c>
      <c r="W117" s="5">
        <f t="shared" si="30"/>
        <v>145136.80063784998</v>
      </c>
      <c r="X117" t="str">
        <f>IFERROR(VLOOKUP(A117,'E1'!$A$2:$G$932,7,FALSE),"No")</f>
        <v>No</v>
      </c>
      <c r="Y117" s="5">
        <f t="shared" si="31"/>
        <v>0</v>
      </c>
      <c r="Z117" s="5">
        <f t="shared" si="32"/>
        <v>630361.4029858585</v>
      </c>
      <c r="AA117" s="5">
        <f t="shared" si="37"/>
        <v>3050.1000249461358</v>
      </c>
      <c r="AB117" s="5">
        <f t="shared" si="33"/>
        <v>633411.50301080465</v>
      </c>
      <c r="AC117" s="5">
        <f t="shared" si="34"/>
        <v>32818.679821949998</v>
      </c>
      <c r="AD117">
        <f t="shared" si="35"/>
        <v>5.1812573131293733E-2</v>
      </c>
      <c r="AE117" s="5">
        <f>VLOOKUP(A117,Summary_SFPR!$A$5:$AG$348,33,FALSE)</f>
        <v>557047.96579130343</v>
      </c>
      <c r="AF117" s="5">
        <f t="shared" si="36"/>
        <v>28862.088465200319</v>
      </c>
      <c r="AG117" t="s">
        <v>809</v>
      </c>
      <c r="AH117" t="s">
        <v>1088</v>
      </c>
    </row>
    <row r="118" spans="1:34" x14ac:dyDescent="0.25">
      <c r="A118" t="s">
        <v>329</v>
      </c>
      <c r="B118" t="s">
        <v>330</v>
      </c>
      <c r="C118" t="s">
        <v>125</v>
      </c>
      <c r="D118" s="12" t="s">
        <v>1088</v>
      </c>
      <c r="E118" s="1">
        <f>VLOOKUP(A118,'Base ADM'!$A$2:$E$344,5,FALSE)</f>
        <v>799.88485300000002</v>
      </c>
      <c r="F118" s="1">
        <f>VLOOKUP(A118,'Base ADM'!$A$2:$F$344,6,FALSE)</f>
        <v>71.465517000000006</v>
      </c>
      <c r="G118" s="1">
        <f>VLOOKUP(A118,'Base ADM'!$A$2:$G$344,7,FALSE)</f>
        <v>206.522989</v>
      </c>
      <c r="H118" s="1">
        <f>VLOOKUP(A118,'Base ADM'!$A$2:$H$344,8,FALSE)</f>
        <v>339.300208</v>
      </c>
      <c r="I118" s="1">
        <f>VLOOKUP(A118,'Base ADM'!$A$2:$I$344,9,FALSE)</f>
        <v>146.66572099999999</v>
      </c>
      <c r="J118" s="1">
        <f>VLOOKUP(A118,'Base ADM'!$A$2:$J$344,10,FALSE)</f>
        <v>35.930418000000003</v>
      </c>
      <c r="K118" s="1">
        <f>VLOOKUP(A118,'Base ADM'!$A$2:$K$344,11,FALSE)</f>
        <v>0</v>
      </c>
      <c r="L118" s="98">
        <f t="shared" si="19"/>
        <v>33.549999999999997</v>
      </c>
      <c r="M118" s="5">
        <f t="shared" si="20"/>
        <v>96058.458900109545</v>
      </c>
      <c r="N118" s="5">
        <f t="shared" si="21"/>
        <v>3222761.2960986751</v>
      </c>
      <c r="O118" s="6">
        <f t="shared" si="22"/>
        <v>5.33</v>
      </c>
      <c r="P118" s="5">
        <f t="shared" si="23"/>
        <v>511991.58593758388</v>
      </c>
      <c r="Q118" s="5">
        <f t="shared" si="24"/>
        <v>104.39999999999999</v>
      </c>
      <c r="R118" s="5">
        <f t="shared" si="25"/>
        <v>20295.359999999997</v>
      </c>
      <c r="S118" s="5">
        <f t="shared" si="26"/>
        <v>68174.59</v>
      </c>
      <c r="T118" s="5">
        <f t="shared" si="27"/>
        <v>3823222.8320362587</v>
      </c>
      <c r="U118" s="5">
        <f t="shared" si="28"/>
        <v>778919.87100287003</v>
      </c>
      <c r="V118" s="5">
        <f t="shared" si="29"/>
        <v>427402.47350349004</v>
      </c>
      <c r="W118" s="5">
        <f t="shared" si="30"/>
        <v>1478243.2002837099</v>
      </c>
      <c r="X118" t="str">
        <f>IFERROR(VLOOKUP(A118,'E1'!$A$2:$G$932,7,FALSE),"No")</f>
        <v>No</v>
      </c>
      <c r="Y118" s="5">
        <f t="shared" si="31"/>
        <v>0</v>
      </c>
      <c r="Z118" s="5">
        <f t="shared" si="32"/>
        <v>6507788.3768263282</v>
      </c>
      <c r="AA118" s="5">
        <f t="shared" si="37"/>
        <v>0</v>
      </c>
      <c r="AB118" s="5">
        <f t="shared" si="33"/>
        <v>6507788.3768263282</v>
      </c>
      <c r="AC118" s="5">
        <f t="shared" si="34"/>
        <v>334263.88122017001</v>
      </c>
      <c r="AD118">
        <f t="shared" si="35"/>
        <v>5.1363667941393853E-2</v>
      </c>
      <c r="AE118" s="5">
        <f>VLOOKUP(A118,Summary_SFPR!$A$5:$AG$348,33,FALSE)</f>
        <v>5997805.5579331126</v>
      </c>
      <c r="AF118" s="5">
        <f t="shared" si="36"/>
        <v>308069.29305472289</v>
      </c>
      <c r="AG118" t="s">
        <v>809</v>
      </c>
      <c r="AH118" t="s">
        <v>1088</v>
      </c>
    </row>
    <row r="119" spans="1:34" x14ac:dyDescent="0.25">
      <c r="A119" t="s">
        <v>331</v>
      </c>
      <c r="B119" t="s">
        <v>1913</v>
      </c>
      <c r="C119" t="s">
        <v>72</v>
      </c>
      <c r="D119" s="12" t="s">
        <v>1088</v>
      </c>
      <c r="E119" s="1">
        <f>VLOOKUP(A119,'Base ADM'!$A$2:$E$344,5,FALSE)</f>
        <v>261.76135999999997</v>
      </c>
      <c r="F119" s="1">
        <f>VLOOKUP(A119,'Base ADM'!$A$2:$F$344,6,FALSE)</f>
        <v>0</v>
      </c>
      <c r="G119" s="1">
        <f>VLOOKUP(A119,'Base ADM'!$A$2:$G$344,7,FALSE)</f>
        <v>0</v>
      </c>
      <c r="H119" s="1">
        <f>VLOOKUP(A119,'Base ADM'!$A$2:$H$344,8,FALSE)</f>
        <v>123.14772600000001</v>
      </c>
      <c r="I119" s="1">
        <f>VLOOKUP(A119,'Base ADM'!$A$2:$I$344,9,FALSE)</f>
        <v>138.61363399999999</v>
      </c>
      <c r="J119" s="1">
        <f>VLOOKUP(A119,'Base ADM'!$A$2:$J$344,10,FALSE)</f>
        <v>0</v>
      </c>
      <c r="K119" s="1">
        <f>VLOOKUP(A119,'Base ADM'!$A$2:$K$344,11,FALSE)</f>
        <v>3.977401</v>
      </c>
      <c r="L119" s="98">
        <f t="shared" si="19"/>
        <v>10.06</v>
      </c>
      <c r="M119" s="5">
        <f t="shared" si="20"/>
        <v>96058.458900109545</v>
      </c>
      <c r="N119" s="5">
        <f t="shared" si="21"/>
        <v>966348.09653510212</v>
      </c>
      <c r="O119" s="6">
        <f t="shared" si="22"/>
        <v>1.75</v>
      </c>
      <c r="P119" s="5">
        <f t="shared" si="23"/>
        <v>168102.30307519171</v>
      </c>
      <c r="Q119" s="5">
        <f t="shared" si="24"/>
        <v>104.39999999999999</v>
      </c>
      <c r="R119" s="5">
        <f t="shared" si="25"/>
        <v>6164.82</v>
      </c>
      <c r="S119" s="5">
        <f t="shared" si="26"/>
        <v>20708.38</v>
      </c>
      <c r="T119" s="5">
        <f t="shared" si="27"/>
        <v>1161323.5996102937</v>
      </c>
      <c r="U119" s="5">
        <f t="shared" si="28"/>
        <v>254900.59475439996</v>
      </c>
      <c r="V119" s="5">
        <f t="shared" si="29"/>
        <v>139866.94748879998</v>
      </c>
      <c r="W119" s="5">
        <f t="shared" si="30"/>
        <v>483753.31657519995</v>
      </c>
      <c r="X119" t="str">
        <f>IFERROR(VLOOKUP(A119,'E1'!$A$2:$G$932,7,FALSE),"No")</f>
        <v>No</v>
      </c>
      <c r="Y119" s="5">
        <f t="shared" si="31"/>
        <v>0</v>
      </c>
      <c r="Z119" s="5">
        <f t="shared" si="32"/>
        <v>2039844.4584286935</v>
      </c>
      <c r="AA119" s="5">
        <f t="shared" si="37"/>
        <v>6198.9893304334491</v>
      </c>
      <c r="AB119" s="5">
        <f t="shared" si="33"/>
        <v>2046043.447759127</v>
      </c>
      <c r="AC119" s="5">
        <f t="shared" si="34"/>
        <v>109387.45473039999</v>
      </c>
      <c r="AD119">
        <f t="shared" si="35"/>
        <v>5.3462918810548037E-2</v>
      </c>
      <c r="AE119" s="5">
        <f>VLOOKUP(A119,Summary_SFPR!$A$5:$AG$348,33,FALSE)</f>
        <v>2026377.4119730101</v>
      </c>
      <c r="AF119" s="5">
        <f t="shared" si="36"/>
        <v>108336.05105584148</v>
      </c>
      <c r="AG119" t="s">
        <v>809</v>
      </c>
      <c r="AH119" t="s">
        <v>1088</v>
      </c>
    </row>
    <row r="120" spans="1:34" x14ac:dyDescent="0.25">
      <c r="A120" t="s">
        <v>333</v>
      </c>
      <c r="B120" t="s">
        <v>1914</v>
      </c>
      <c r="C120" t="s">
        <v>80</v>
      </c>
      <c r="D120" s="12" t="s">
        <v>1088</v>
      </c>
      <c r="E120" s="1">
        <f>VLOOKUP(A120,'Base ADM'!$A$2:$E$344,5,FALSE)</f>
        <v>412.047076</v>
      </c>
      <c r="F120" s="1">
        <f>VLOOKUP(A120,'Base ADM'!$A$2:$F$344,6,FALSE)</f>
        <v>23.295597000000001</v>
      </c>
      <c r="G120" s="1">
        <f>VLOOKUP(A120,'Base ADM'!$A$2:$G$344,7,FALSE)</f>
        <v>79.561144999999996</v>
      </c>
      <c r="H120" s="1">
        <f>VLOOKUP(A120,'Base ADM'!$A$2:$H$344,8,FALSE)</f>
        <v>124.409064</v>
      </c>
      <c r="I120" s="1">
        <f>VLOOKUP(A120,'Base ADM'!$A$2:$I$344,9,FALSE)</f>
        <v>184.78127000000001</v>
      </c>
      <c r="J120" s="1">
        <f>VLOOKUP(A120,'Base ADM'!$A$2:$J$344,10,FALSE)</f>
        <v>0</v>
      </c>
      <c r="K120" s="1">
        <f>VLOOKUP(A120,'Base ADM'!$A$2:$K$344,11,FALSE)</f>
        <v>0</v>
      </c>
      <c r="L120" s="98">
        <f t="shared" si="19"/>
        <v>16.440000000000001</v>
      </c>
      <c r="M120" s="5">
        <f t="shared" si="20"/>
        <v>96058.458900109545</v>
      </c>
      <c r="N120" s="5">
        <f t="shared" si="21"/>
        <v>1579201.064317801</v>
      </c>
      <c r="O120" s="6">
        <f t="shared" si="22"/>
        <v>2.75</v>
      </c>
      <c r="P120" s="5">
        <f t="shared" si="23"/>
        <v>264160.76197530126</v>
      </c>
      <c r="Q120" s="5">
        <f t="shared" si="24"/>
        <v>104.39999999999999</v>
      </c>
      <c r="R120" s="5">
        <f t="shared" si="25"/>
        <v>10017.18</v>
      </c>
      <c r="S120" s="5">
        <f t="shared" si="26"/>
        <v>33648.93</v>
      </c>
      <c r="T120" s="5">
        <f t="shared" si="27"/>
        <v>1887027.9362931021</v>
      </c>
      <c r="U120" s="5">
        <f t="shared" si="28"/>
        <v>401247.32213803998</v>
      </c>
      <c r="V120" s="5">
        <f t="shared" si="29"/>
        <v>220169.11411908001</v>
      </c>
      <c r="W120" s="5">
        <f t="shared" si="30"/>
        <v>761491.83974332002</v>
      </c>
      <c r="X120" t="str">
        <f>IFERROR(VLOOKUP(A120,'E1'!$A$2:$G$932,7,FALSE),"No")</f>
        <v>No</v>
      </c>
      <c r="Y120" s="5">
        <f t="shared" si="31"/>
        <v>0</v>
      </c>
      <c r="Z120" s="5">
        <f t="shared" si="32"/>
        <v>3269936.212293542</v>
      </c>
      <c r="AA120" s="5">
        <f t="shared" si="37"/>
        <v>0</v>
      </c>
      <c r="AB120" s="5">
        <f t="shared" si="33"/>
        <v>3269936.212293542</v>
      </c>
      <c r="AC120" s="5">
        <f t="shared" si="34"/>
        <v>172190.35258964001</v>
      </c>
      <c r="AD120">
        <f t="shared" si="35"/>
        <v>5.2658627389206847E-2</v>
      </c>
      <c r="AE120" s="5">
        <f>VLOOKUP(A120,Summary_SFPR!$A$5:$AG$348,33,FALSE)</f>
        <v>3151959.7903511045</v>
      </c>
      <c r="AF120" s="5">
        <f t="shared" si="36"/>
        <v>165977.87614586134</v>
      </c>
      <c r="AH120" t="s">
        <v>1088</v>
      </c>
    </row>
    <row r="121" spans="1:34" x14ac:dyDescent="0.25">
      <c r="A121" t="s">
        <v>335</v>
      </c>
      <c r="B121" t="s">
        <v>336</v>
      </c>
      <c r="C121" t="s">
        <v>98</v>
      </c>
      <c r="D121" s="12" t="s">
        <v>1088</v>
      </c>
      <c r="E121" s="1">
        <f>VLOOKUP(A121,'Base ADM'!$A$2:$E$344,5,FALSE)</f>
        <v>26.259613999999999</v>
      </c>
      <c r="F121" s="1">
        <f>VLOOKUP(A121,'Base ADM'!$A$2:$F$344,6,FALSE)</f>
        <v>26.259613999999999</v>
      </c>
      <c r="G121" s="1">
        <f>VLOOKUP(A121,'Base ADM'!$A$2:$G$344,7,FALSE)</f>
        <v>0</v>
      </c>
      <c r="H121" s="1">
        <f>VLOOKUP(A121,'Base ADM'!$A$2:$H$344,8,FALSE)</f>
        <v>0</v>
      </c>
      <c r="I121" s="1">
        <f>VLOOKUP(A121,'Base ADM'!$A$2:$I$344,9,FALSE)</f>
        <v>0</v>
      </c>
      <c r="J121" s="1">
        <f>VLOOKUP(A121,'Base ADM'!$A$2:$J$344,10,FALSE)</f>
        <v>0</v>
      </c>
      <c r="K121" s="1">
        <f>VLOOKUP(A121,'Base ADM'!$A$2:$K$344,11,FALSE)</f>
        <v>0</v>
      </c>
      <c r="L121" s="98">
        <f t="shared" si="19"/>
        <v>1.31</v>
      </c>
      <c r="M121" s="5">
        <f t="shared" si="20"/>
        <v>96058.458900109545</v>
      </c>
      <c r="N121" s="5">
        <f t="shared" si="21"/>
        <v>125836.5811591435</v>
      </c>
      <c r="O121" s="6">
        <f t="shared" si="22"/>
        <v>0.18</v>
      </c>
      <c r="P121" s="5">
        <f t="shared" si="23"/>
        <v>17290.522602019719</v>
      </c>
      <c r="Q121" s="5">
        <f t="shared" si="24"/>
        <v>104.39999999999999</v>
      </c>
      <c r="R121" s="5">
        <f t="shared" si="25"/>
        <v>777.78</v>
      </c>
      <c r="S121" s="5">
        <f t="shared" si="26"/>
        <v>2612.66</v>
      </c>
      <c r="T121" s="5">
        <f t="shared" si="27"/>
        <v>146517.54376116322</v>
      </c>
      <c r="U121" s="5">
        <f t="shared" si="28"/>
        <v>25571.34951706</v>
      </c>
      <c r="V121" s="5">
        <f t="shared" si="29"/>
        <v>14031.29954862</v>
      </c>
      <c r="W121" s="5">
        <f t="shared" si="30"/>
        <v>48529.60484498</v>
      </c>
      <c r="X121" t="str">
        <f>IFERROR(VLOOKUP(A121,'E1'!$A$2:$G$932,7,FALSE),"No")</f>
        <v>No</v>
      </c>
      <c r="Y121" s="5">
        <f t="shared" si="31"/>
        <v>0</v>
      </c>
      <c r="Z121" s="5">
        <f t="shared" si="32"/>
        <v>234649.79767182324</v>
      </c>
      <c r="AA121" s="5">
        <f t="shared" si="37"/>
        <v>0</v>
      </c>
      <c r="AB121" s="5">
        <f t="shared" si="33"/>
        <v>234649.79767182324</v>
      </c>
      <c r="AC121" s="5">
        <f t="shared" si="34"/>
        <v>10973.630094459999</v>
      </c>
      <c r="AD121">
        <f t="shared" si="35"/>
        <v>4.6765990012944778E-2</v>
      </c>
      <c r="AE121" s="5">
        <f>VLOOKUP(A121,Summary_SFPR!$A$5:$AG$348,33,FALSE)</f>
        <v>214011.17918280454</v>
      </c>
      <c r="AF121" s="5">
        <f t="shared" si="36"/>
        <v>10008.444668321572</v>
      </c>
      <c r="AG121" t="s">
        <v>809</v>
      </c>
      <c r="AH121" t="s">
        <v>1088</v>
      </c>
    </row>
    <row r="122" spans="1:34" x14ac:dyDescent="0.25">
      <c r="A122" t="s">
        <v>337</v>
      </c>
      <c r="B122" t="s">
        <v>1915</v>
      </c>
      <c r="C122" t="s">
        <v>230</v>
      </c>
      <c r="D122" s="12" t="s">
        <v>1088</v>
      </c>
      <c r="E122" s="1">
        <f>VLOOKUP(A122,'Base ADM'!$A$2:$E$344,5,FALSE)</f>
        <v>346.24415799999997</v>
      </c>
      <c r="F122" s="1">
        <f>VLOOKUP(A122,'Base ADM'!$A$2:$F$344,6,FALSE)</f>
        <v>39.928570999999998</v>
      </c>
      <c r="G122" s="1">
        <f>VLOOKUP(A122,'Base ADM'!$A$2:$G$344,7,FALSE)</f>
        <v>126.69047500000001</v>
      </c>
      <c r="H122" s="1">
        <f>VLOOKUP(A122,'Base ADM'!$A$2:$H$344,8,FALSE)</f>
        <v>179.625112</v>
      </c>
      <c r="I122" s="1">
        <f>VLOOKUP(A122,'Base ADM'!$A$2:$I$344,9,FALSE)</f>
        <v>0</v>
      </c>
      <c r="J122" s="1">
        <f>VLOOKUP(A122,'Base ADM'!$A$2:$J$344,10,FALSE)</f>
        <v>0</v>
      </c>
      <c r="K122" s="1">
        <f>VLOOKUP(A122,'Base ADM'!$A$2:$K$344,11,FALSE)</f>
        <v>0</v>
      </c>
      <c r="L122" s="98">
        <f t="shared" si="19"/>
        <v>14.69</v>
      </c>
      <c r="M122" s="5">
        <f t="shared" si="20"/>
        <v>96058.458900109545</v>
      </c>
      <c r="N122" s="5">
        <f t="shared" si="21"/>
        <v>1411098.7612426092</v>
      </c>
      <c r="O122" s="6">
        <f t="shared" si="22"/>
        <v>2.31</v>
      </c>
      <c r="P122" s="5">
        <f t="shared" si="23"/>
        <v>221895.04005925305</v>
      </c>
      <c r="Q122" s="5">
        <f t="shared" si="24"/>
        <v>104.39999999999999</v>
      </c>
      <c r="R122" s="5">
        <f t="shared" si="25"/>
        <v>8874</v>
      </c>
      <c r="S122" s="5">
        <f t="shared" si="26"/>
        <v>29808.85</v>
      </c>
      <c r="T122" s="5">
        <f t="shared" si="27"/>
        <v>1671676.6513018624</v>
      </c>
      <c r="U122" s="5">
        <f t="shared" si="28"/>
        <v>337169.09861881996</v>
      </c>
      <c r="V122" s="5">
        <f t="shared" si="29"/>
        <v>185008.64094414</v>
      </c>
      <c r="W122" s="5">
        <f t="shared" si="30"/>
        <v>639883.44107505993</v>
      </c>
      <c r="X122" t="str">
        <f>IFERROR(VLOOKUP(A122,'E1'!$A$2:$G$932,7,FALSE),"No")</f>
        <v>No</v>
      </c>
      <c r="Y122" s="5">
        <f t="shared" si="31"/>
        <v>0</v>
      </c>
      <c r="Z122" s="5">
        <f t="shared" si="32"/>
        <v>2833737.8319398826</v>
      </c>
      <c r="AA122" s="5">
        <f t="shared" si="37"/>
        <v>0</v>
      </c>
      <c r="AB122" s="5">
        <f t="shared" si="33"/>
        <v>2833737.8319398826</v>
      </c>
      <c r="AC122" s="5">
        <f t="shared" si="34"/>
        <v>144691.97118661998</v>
      </c>
      <c r="AD122">
        <f t="shared" si="35"/>
        <v>5.1060464929308109E-2</v>
      </c>
      <c r="AE122" s="5">
        <f>VLOOKUP(A122,Summary_SFPR!$A$5:$AG$348,33,FALSE)</f>
        <v>2615938.4167463197</v>
      </c>
      <c r="AF122" s="5">
        <f t="shared" si="36"/>
        <v>133571.03178550524</v>
      </c>
      <c r="AG122" t="s">
        <v>809</v>
      </c>
      <c r="AH122" t="s">
        <v>1088</v>
      </c>
    </row>
    <row r="123" spans="1:34" x14ac:dyDescent="0.25">
      <c r="A123" t="s">
        <v>339</v>
      </c>
      <c r="B123" t="s">
        <v>1916</v>
      </c>
      <c r="C123" t="s">
        <v>93</v>
      </c>
      <c r="D123" s="12" t="s">
        <v>1088</v>
      </c>
      <c r="E123" s="1">
        <f>VLOOKUP(A123,'Base ADM'!$A$2:$E$344,5,FALSE)</f>
        <v>296.36060399999997</v>
      </c>
      <c r="F123" s="1">
        <f>VLOOKUP(A123,'Base ADM'!$A$2:$F$344,6,FALSE)</f>
        <v>17.158453999999999</v>
      </c>
      <c r="G123" s="1">
        <f>VLOOKUP(A123,'Base ADM'!$A$2:$G$344,7,FALSE)</f>
        <v>71.188250999999994</v>
      </c>
      <c r="H123" s="1">
        <f>VLOOKUP(A123,'Base ADM'!$A$2:$H$344,8,FALSE)</f>
        <v>208.01389900000001</v>
      </c>
      <c r="I123" s="1">
        <f>VLOOKUP(A123,'Base ADM'!$A$2:$I$344,9,FALSE)</f>
        <v>0</v>
      </c>
      <c r="J123" s="1">
        <f>VLOOKUP(A123,'Base ADM'!$A$2:$J$344,10,FALSE)</f>
        <v>0</v>
      </c>
      <c r="K123" s="1">
        <f>VLOOKUP(A123,'Base ADM'!$A$2:$K$344,11,FALSE)</f>
        <v>0</v>
      </c>
      <c r="L123" s="98">
        <f t="shared" si="19"/>
        <v>12.27</v>
      </c>
      <c r="M123" s="5">
        <f t="shared" si="20"/>
        <v>96058.458900109545</v>
      </c>
      <c r="N123" s="5">
        <f t="shared" si="21"/>
        <v>1178637.2907043442</v>
      </c>
      <c r="O123" s="6">
        <f t="shared" si="22"/>
        <v>1.98</v>
      </c>
      <c r="P123" s="5">
        <f t="shared" si="23"/>
        <v>190195.7486222169</v>
      </c>
      <c r="Q123" s="5">
        <f t="shared" si="24"/>
        <v>104.39999999999999</v>
      </c>
      <c r="R123" s="5">
        <f t="shared" si="25"/>
        <v>7438.4999999999991</v>
      </c>
      <c r="S123" s="5">
        <f t="shared" si="26"/>
        <v>24986.83</v>
      </c>
      <c r="T123" s="5">
        <f t="shared" si="27"/>
        <v>1401258.3693265612</v>
      </c>
      <c r="U123" s="5">
        <f t="shared" si="28"/>
        <v>288592.99256915995</v>
      </c>
      <c r="V123" s="5">
        <f t="shared" si="29"/>
        <v>158354.36153532</v>
      </c>
      <c r="W123" s="5">
        <f t="shared" si="30"/>
        <v>547695.14143427997</v>
      </c>
      <c r="X123" t="str">
        <f>IFERROR(VLOOKUP(A123,'E1'!$A$2:$G$932,7,FALSE),"No")</f>
        <v>No</v>
      </c>
      <c r="Y123" s="5">
        <f t="shared" si="31"/>
        <v>0</v>
      </c>
      <c r="Z123" s="5">
        <f t="shared" si="32"/>
        <v>2395900.8648653212</v>
      </c>
      <c r="AA123" s="5">
        <f t="shared" si="37"/>
        <v>0</v>
      </c>
      <c r="AB123" s="5">
        <f t="shared" si="33"/>
        <v>2395900.8648653212</v>
      </c>
      <c r="AC123" s="5">
        <f t="shared" si="34"/>
        <v>123846.13280555999</v>
      </c>
      <c r="AD123">
        <f t="shared" si="35"/>
        <v>5.169084189654969E-2</v>
      </c>
      <c r="AE123" s="5">
        <f>VLOOKUP(A123,Summary_SFPR!$A$5:$AG$348,33,FALSE)</f>
        <v>2390011.9721917096</v>
      </c>
      <c r="AF123" s="5">
        <f t="shared" si="36"/>
        <v>123541.73098542258</v>
      </c>
      <c r="AG123" t="s">
        <v>809</v>
      </c>
      <c r="AH123" t="s">
        <v>1088</v>
      </c>
    </row>
    <row r="124" spans="1:34" x14ac:dyDescent="0.25">
      <c r="A124" t="s">
        <v>341</v>
      </c>
      <c r="B124" t="s">
        <v>1917</v>
      </c>
      <c r="C124" t="s">
        <v>72</v>
      </c>
      <c r="D124" s="12" t="s">
        <v>1088</v>
      </c>
      <c r="E124" s="1">
        <f>VLOOKUP(A124,'Base ADM'!$A$2:$E$344,5,FALSE)</f>
        <v>195.182861</v>
      </c>
      <c r="F124" s="1">
        <f>VLOOKUP(A124,'Base ADM'!$A$2:$F$344,6,FALSE)</f>
        <v>17.594286</v>
      </c>
      <c r="G124" s="1">
        <f>VLOOKUP(A124,'Base ADM'!$A$2:$G$344,7,FALSE)</f>
        <v>67.497144000000006</v>
      </c>
      <c r="H124" s="1">
        <f>VLOOKUP(A124,'Base ADM'!$A$2:$H$344,8,FALSE)</f>
        <v>110.091431</v>
      </c>
      <c r="I124" s="1">
        <f>VLOOKUP(A124,'Base ADM'!$A$2:$I$344,9,FALSE)</f>
        <v>0</v>
      </c>
      <c r="J124" s="1">
        <f>VLOOKUP(A124,'Base ADM'!$A$2:$J$344,10,FALSE)</f>
        <v>0</v>
      </c>
      <c r="K124" s="1">
        <f>VLOOKUP(A124,'Base ADM'!$A$2:$K$344,11,FALSE)</f>
        <v>0</v>
      </c>
      <c r="L124" s="98">
        <f t="shared" si="19"/>
        <v>8.2200000000000006</v>
      </c>
      <c r="M124" s="5">
        <f t="shared" si="20"/>
        <v>96058.458900109545</v>
      </c>
      <c r="N124" s="5">
        <f t="shared" si="21"/>
        <v>789600.53215890052</v>
      </c>
      <c r="O124" s="6">
        <f t="shared" si="22"/>
        <v>1.3</v>
      </c>
      <c r="P124" s="5">
        <f t="shared" si="23"/>
        <v>124875.99657014241</v>
      </c>
      <c r="Q124" s="5">
        <f t="shared" si="24"/>
        <v>104.39999999999999</v>
      </c>
      <c r="R124" s="5">
        <f t="shared" si="25"/>
        <v>4969.4400000000005</v>
      </c>
      <c r="S124" s="5">
        <f t="shared" si="26"/>
        <v>16692.96</v>
      </c>
      <c r="T124" s="5">
        <f t="shared" si="27"/>
        <v>936138.92872904288</v>
      </c>
      <c r="U124" s="5">
        <f t="shared" si="28"/>
        <v>190067.11821319</v>
      </c>
      <c r="V124" s="5">
        <f t="shared" si="29"/>
        <v>104292.05811813001</v>
      </c>
      <c r="W124" s="5">
        <f t="shared" si="30"/>
        <v>360711.58992826997</v>
      </c>
      <c r="X124" t="str">
        <f>IFERROR(VLOOKUP(A124,'E1'!$A$2:$G$932,7,FALSE),"No")</f>
        <v>No</v>
      </c>
      <c r="Y124" s="5">
        <f t="shared" si="31"/>
        <v>0</v>
      </c>
      <c r="Z124" s="5">
        <f t="shared" si="32"/>
        <v>1591209.694988633</v>
      </c>
      <c r="AA124" s="5">
        <f t="shared" si="37"/>
        <v>0</v>
      </c>
      <c r="AB124" s="5">
        <f t="shared" si="33"/>
        <v>1591209.694988633</v>
      </c>
      <c r="AC124" s="5">
        <f t="shared" si="34"/>
        <v>81564.965783289997</v>
      </c>
      <c r="AD124">
        <f t="shared" si="35"/>
        <v>5.1259721481192122E-2</v>
      </c>
      <c r="AE124" s="5">
        <f>VLOOKUP(A124,Summary_SFPR!$A$5:$AG$348,33,FALSE)</f>
        <v>1511904.9912559218</v>
      </c>
      <c r="AF124" s="5">
        <f t="shared" si="36"/>
        <v>77499.828757802767</v>
      </c>
      <c r="AG124" t="s">
        <v>809</v>
      </c>
      <c r="AH124" t="s">
        <v>1088</v>
      </c>
    </row>
    <row r="125" spans="1:34" x14ac:dyDescent="0.25">
      <c r="A125" t="s">
        <v>342</v>
      </c>
      <c r="B125" t="s">
        <v>1918</v>
      </c>
      <c r="C125" t="s">
        <v>108</v>
      </c>
      <c r="D125" s="12" t="s">
        <v>1088</v>
      </c>
      <c r="E125" s="1">
        <f>VLOOKUP(A125,'Base ADM'!$A$2:$E$344,5,FALSE)</f>
        <v>382.62426899999997</v>
      </c>
      <c r="F125" s="1">
        <f>VLOOKUP(A125,'Base ADM'!$A$2:$F$344,6,FALSE)</f>
        <v>47.784736000000002</v>
      </c>
      <c r="G125" s="1">
        <f>VLOOKUP(A125,'Base ADM'!$A$2:$G$344,7,FALSE)</f>
        <v>134.92172199999999</v>
      </c>
      <c r="H125" s="1">
        <f>VLOOKUP(A125,'Base ADM'!$A$2:$H$344,8,FALSE)</f>
        <v>192.57173700000001</v>
      </c>
      <c r="I125" s="1">
        <f>VLOOKUP(A125,'Base ADM'!$A$2:$I$344,9,FALSE)</f>
        <v>0</v>
      </c>
      <c r="J125" s="1">
        <f>VLOOKUP(A125,'Base ADM'!$A$2:$J$344,10,FALSE)</f>
        <v>7.3460739999999998</v>
      </c>
      <c r="K125" s="1">
        <f>VLOOKUP(A125,'Base ADM'!$A$2:$K$344,11,FALSE)</f>
        <v>0</v>
      </c>
      <c r="L125" s="98">
        <f t="shared" si="19"/>
        <v>16.37</v>
      </c>
      <c r="M125" s="5">
        <f t="shared" si="20"/>
        <v>96058.458900109545</v>
      </c>
      <c r="N125" s="5">
        <f t="shared" si="21"/>
        <v>1572476.9721947934</v>
      </c>
      <c r="O125" s="6">
        <f t="shared" si="22"/>
        <v>2.5499999999999998</v>
      </c>
      <c r="P125" s="5">
        <f t="shared" si="23"/>
        <v>244949.07019527932</v>
      </c>
      <c r="Q125" s="5">
        <f t="shared" si="24"/>
        <v>104.39999999999999</v>
      </c>
      <c r="R125" s="5">
        <f t="shared" si="25"/>
        <v>9876.24</v>
      </c>
      <c r="S125" s="5">
        <f t="shared" si="26"/>
        <v>33175.5</v>
      </c>
      <c r="T125" s="5">
        <f t="shared" si="27"/>
        <v>1860477.7823900727</v>
      </c>
      <c r="U125" s="5">
        <f t="shared" si="28"/>
        <v>372595.68690950994</v>
      </c>
      <c r="V125" s="5">
        <f t="shared" si="29"/>
        <v>204447.62565477</v>
      </c>
      <c r="W125" s="5">
        <f t="shared" si="30"/>
        <v>707116.43281082995</v>
      </c>
      <c r="X125" t="str">
        <f>IFERROR(VLOOKUP(A125,'E1'!$A$2:$G$932,7,FALSE),"No")</f>
        <v>No</v>
      </c>
      <c r="Y125" s="5">
        <f t="shared" si="31"/>
        <v>0</v>
      </c>
      <c r="Z125" s="5">
        <f t="shared" si="32"/>
        <v>3144637.5277651828</v>
      </c>
      <c r="AA125" s="5">
        <f t="shared" si="37"/>
        <v>0</v>
      </c>
      <c r="AB125" s="5">
        <f t="shared" si="33"/>
        <v>3144637.5277651828</v>
      </c>
      <c r="AC125" s="5">
        <f t="shared" si="34"/>
        <v>159894.85577241</v>
      </c>
      <c r="AD125">
        <f t="shared" si="35"/>
        <v>5.0846831903721308E-2</v>
      </c>
      <c r="AE125" s="5">
        <f>VLOOKUP(A125,Summary_SFPR!$A$5:$AG$348,33,FALSE)</f>
        <v>2949598.4210380474</v>
      </c>
      <c r="AF125" s="5">
        <f t="shared" si="36"/>
        <v>149977.73509800338</v>
      </c>
      <c r="AG125" t="s">
        <v>809</v>
      </c>
      <c r="AH125" t="s">
        <v>1088</v>
      </c>
    </row>
    <row r="126" spans="1:34" x14ac:dyDescent="0.25">
      <c r="A126" t="s">
        <v>344</v>
      </c>
      <c r="B126" t="s">
        <v>345</v>
      </c>
      <c r="C126" t="s">
        <v>93</v>
      </c>
      <c r="D126" s="12" t="s">
        <v>1088</v>
      </c>
      <c r="E126" s="1">
        <f>VLOOKUP(A126,'Base ADM'!$A$2:$E$344,5,FALSE)</f>
        <v>154.676591</v>
      </c>
      <c r="F126" s="1">
        <f>VLOOKUP(A126,'Base ADM'!$A$2:$F$344,6,FALSE)</f>
        <v>21.511766000000001</v>
      </c>
      <c r="G126" s="1">
        <f>VLOOKUP(A126,'Base ADM'!$A$2:$G$344,7,FALSE)</f>
        <v>49.271076000000001</v>
      </c>
      <c r="H126" s="1">
        <f>VLOOKUP(A126,'Base ADM'!$A$2:$H$344,8,FALSE)</f>
        <v>79.182873000000001</v>
      </c>
      <c r="I126" s="1">
        <f>VLOOKUP(A126,'Base ADM'!$A$2:$I$344,9,FALSE)</f>
        <v>0</v>
      </c>
      <c r="J126" s="1">
        <f>VLOOKUP(A126,'Base ADM'!$A$2:$J$344,10,FALSE)</f>
        <v>4.7108759999999998</v>
      </c>
      <c r="K126" s="1">
        <f>VLOOKUP(A126,'Base ADM'!$A$2:$K$344,11,FALSE)</f>
        <v>0</v>
      </c>
      <c r="L126" s="98">
        <f t="shared" si="19"/>
        <v>6.65</v>
      </c>
      <c r="M126" s="5">
        <f t="shared" si="20"/>
        <v>96058.458900109545</v>
      </c>
      <c r="N126" s="5">
        <f t="shared" si="21"/>
        <v>638788.75168572855</v>
      </c>
      <c r="O126" s="6">
        <f t="shared" si="22"/>
        <v>1.03</v>
      </c>
      <c r="P126" s="5">
        <f t="shared" si="23"/>
        <v>98940.212667112835</v>
      </c>
      <c r="Q126" s="5">
        <f t="shared" si="24"/>
        <v>104.39999999999999</v>
      </c>
      <c r="R126" s="5">
        <f t="shared" si="25"/>
        <v>4008.96</v>
      </c>
      <c r="S126" s="5">
        <f t="shared" si="26"/>
        <v>13466.59</v>
      </c>
      <c r="T126" s="5">
        <f t="shared" si="27"/>
        <v>755204.5143528413</v>
      </c>
      <c r="U126" s="5">
        <f t="shared" si="28"/>
        <v>150622.51754989001</v>
      </c>
      <c r="V126" s="5">
        <f t="shared" si="29"/>
        <v>82648.342869030006</v>
      </c>
      <c r="W126" s="5">
        <f t="shared" si="30"/>
        <v>285853.16752937</v>
      </c>
      <c r="X126" t="str">
        <f>IFERROR(VLOOKUP(A126,'E1'!$A$2:$G$932,7,FALSE),"No")</f>
        <v>No</v>
      </c>
      <c r="Y126" s="5">
        <f t="shared" si="31"/>
        <v>0</v>
      </c>
      <c r="Z126" s="5">
        <f t="shared" si="32"/>
        <v>1274328.5423011312</v>
      </c>
      <c r="AA126" s="5">
        <f t="shared" si="37"/>
        <v>0</v>
      </c>
      <c r="AB126" s="5">
        <f t="shared" si="33"/>
        <v>1274328.5423011312</v>
      </c>
      <c r="AC126" s="5">
        <f t="shared" si="34"/>
        <v>64637.800612990002</v>
      </c>
      <c r="AD126">
        <f t="shared" si="35"/>
        <v>5.0723026650780073E-2</v>
      </c>
      <c r="AE126" s="5">
        <f>VLOOKUP(A126,Summary_SFPR!$A$5:$AG$348,33,FALSE)</f>
        <v>1274328.5423011312</v>
      </c>
      <c r="AF126" s="5">
        <f t="shared" si="36"/>
        <v>64637.800612989995</v>
      </c>
      <c r="AG126" t="s">
        <v>810</v>
      </c>
      <c r="AH126" t="s">
        <v>1088</v>
      </c>
    </row>
    <row r="127" spans="1:34" x14ac:dyDescent="0.25">
      <c r="A127" t="s">
        <v>346</v>
      </c>
      <c r="B127" t="s">
        <v>1919</v>
      </c>
      <c r="C127" t="s">
        <v>80</v>
      </c>
      <c r="D127" s="12" t="s">
        <v>1088</v>
      </c>
      <c r="E127" s="1">
        <f>VLOOKUP(A127,'Base ADM'!$A$2:$E$344,5,FALSE)</f>
        <v>213.536992</v>
      </c>
      <c r="F127" s="1">
        <f>VLOOKUP(A127,'Base ADM'!$A$2:$F$344,6,FALSE)</f>
        <v>21.071351</v>
      </c>
      <c r="G127" s="1">
        <f>VLOOKUP(A127,'Base ADM'!$A$2:$G$344,7,FALSE)</f>
        <v>76.723271999999994</v>
      </c>
      <c r="H127" s="1">
        <f>VLOOKUP(A127,'Base ADM'!$A$2:$H$344,8,FALSE)</f>
        <v>115.742369</v>
      </c>
      <c r="I127" s="1">
        <f>VLOOKUP(A127,'Base ADM'!$A$2:$I$344,9,FALSE)</f>
        <v>0</v>
      </c>
      <c r="J127" s="1">
        <f>VLOOKUP(A127,'Base ADM'!$A$2:$J$344,10,FALSE)</f>
        <v>0</v>
      </c>
      <c r="K127" s="1">
        <f>VLOOKUP(A127,'Base ADM'!$A$2:$K$344,11,FALSE)</f>
        <v>0</v>
      </c>
      <c r="L127" s="98">
        <f t="shared" si="19"/>
        <v>9.02</v>
      </c>
      <c r="M127" s="5">
        <f t="shared" si="20"/>
        <v>96058.458900109545</v>
      </c>
      <c r="N127" s="5">
        <f t="shared" si="21"/>
        <v>866447.29927898804</v>
      </c>
      <c r="O127" s="6">
        <f t="shared" si="22"/>
        <v>1.42</v>
      </c>
      <c r="P127" s="5">
        <f t="shared" si="23"/>
        <v>136403.01163815556</v>
      </c>
      <c r="Q127" s="5">
        <f t="shared" si="24"/>
        <v>104.39999999999999</v>
      </c>
      <c r="R127" s="5">
        <f t="shared" si="25"/>
        <v>5449.6799999999994</v>
      </c>
      <c r="S127" s="5">
        <f t="shared" si="26"/>
        <v>18306.14</v>
      </c>
      <c r="T127" s="5">
        <f t="shared" si="27"/>
        <v>1026606.1309171437</v>
      </c>
      <c r="U127" s="5">
        <f t="shared" si="28"/>
        <v>207940.18743967998</v>
      </c>
      <c r="V127" s="5">
        <f t="shared" si="29"/>
        <v>114099.22093536</v>
      </c>
      <c r="W127" s="5">
        <f t="shared" si="30"/>
        <v>394631.30880543997</v>
      </c>
      <c r="X127" t="str">
        <f>IFERROR(VLOOKUP(A127,'E1'!$A$2:$G$932,7,FALSE),"No")</f>
        <v>No</v>
      </c>
      <c r="Y127" s="5">
        <f t="shared" si="31"/>
        <v>0</v>
      </c>
      <c r="Z127" s="5">
        <f t="shared" si="32"/>
        <v>1743276.8480976238</v>
      </c>
      <c r="AA127" s="5">
        <f t="shared" si="37"/>
        <v>0</v>
      </c>
      <c r="AB127" s="5">
        <f t="shared" si="33"/>
        <v>1743276.8480976238</v>
      </c>
      <c r="AC127" s="5">
        <f t="shared" si="34"/>
        <v>89234.973586879991</v>
      </c>
      <c r="AD127">
        <f t="shared" si="35"/>
        <v>5.1188067852939681E-2</v>
      </c>
      <c r="AE127" s="5">
        <f>VLOOKUP(A127,Summary_SFPR!$A$5:$AG$348,33,FALSE)</f>
        <v>1743276.8480976238</v>
      </c>
      <c r="AF127" s="5">
        <f t="shared" si="36"/>
        <v>89234.973586879991</v>
      </c>
      <c r="AG127" t="s">
        <v>809</v>
      </c>
      <c r="AH127" t="s">
        <v>1088</v>
      </c>
    </row>
    <row r="128" spans="1:34" x14ac:dyDescent="0.25">
      <c r="A128" t="s">
        <v>348</v>
      </c>
      <c r="B128" t="s">
        <v>349</v>
      </c>
      <c r="C128" t="s">
        <v>93</v>
      </c>
      <c r="D128" s="12" t="s">
        <v>1088</v>
      </c>
      <c r="E128" s="1">
        <f>VLOOKUP(A128,'Base ADM'!$A$2:$E$344,5,FALSE)</f>
        <v>171.23676699999999</v>
      </c>
      <c r="F128" s="1">
        <f>VLOOKUP(A128,'Base ADM'!$A$2:$F$344,6,FALSE)</f>
        <v>16.828987999999999</v>
      </c>
      <c r="G128" s="1">
        <f>VLOOKUP(A128,'Base ADM'!$A$2:$G$344,7,FALSE)</f>
        <v>67.374232000000006</v>
      </c>
      <c r="H128" s="1">
        <f>VLOOKUP(A128,'Base ADM'!$A$2:$H$344,8,FALSE)</f>
        <v>87.033546999999999</v>
      </c>
      <c r="I128" s="1">
        <f>VLOOKUP(A128,'Base ADM'!$A$2:$I$344,9,FALSE)</f>
        <v>0</v>
      </c>
      <c r="J128" s="1">
        <f>VLOOKUP(A128,'Base ADM'!$A$2:$J$344,10,FALSE)</f>
        <v>0</v>
      </c>
      <c r="K128" s="1">
        <f>VLOOKUP(A128,'Base ADM'!$A$2:$K$344,11,FALSE)</f>
        <v>0</v>
      </c>
      <c r="L128" s="98">
        <f t="shared" si="19"/>
        <v>7.25</v>
      </c>
      <c r="M128" s="5">
        <f t="shared" si="20"/>
        <v>96058.458900109545</v>
      </c>
      <c r="N128" s="5">
        <f t="shared" si="21"/>
        <v>696423.82702579419</v>
      </c>
      <c r="O128" s="6">
        <f t="shared" si="22"/>
        <v>1.1399999999999999</v>
      </c>
      <c r="P128" s="5">
        <f t="shared" si="23"/>
        <v>109506.64314612487</v>
      </c>
      <c r="Q128" s="5">
        <f t="shared" si="24"/>
        <v>104.39999999999999</v>
      </c>
      <c r="R128" s="5">
        <f t="shared" si="25"/>
        <v>4379.58</v>
      </c>
      <c r="S128" s="5">
        <f t="shared" si="26"/>
        <v>14711.54</v>
      </c>
      <c r="T128" s="5">
        <f t="shared" si="27"/>
        <v>825021.59017191909</v>
      </c>
      <c r="U128" s="5">
        <f t="shared" si="28"/>
        <v>166748.65133692999</v>
      </c>
      <c r="V128" s="5">
        <f t="shared" si="29"/>
        <v>91496.941711110005</v>
      </c>
      <c r="W128" s="5">
        <f t="shared" si="30"/>
        <v>316457.53198968997</v>
      </c>
      <c r="X128" t="str">
        <f>IFERROR(VLOOKUP(A128,'E1'!$A$2:$G$932,7,FALSE),"No")</f>
        <v>No</v>
      </c>
      <c r="Y128" s="5">
        <f t="shared" si="31"/>
        <v>0</v>
      </c>
      <c r="Z128" s="5">
        <f t="shared" si="32"/>
        <v>1399724.7152096489</v>
      </c>
      <c r="AA128" s="5">
        <f t="shared" si="37"/>
        <v>0</v>
      </c>
      <c r="AB128" s="5">
        <f t="shared" si="33"/>
        <v>1399724.7152096489</v>
      </c>
      <c r="AC128" s="5">
        <f t="shared" si="34"/>
        <v>71558.132561629987</v>
      </c>
      <c r="AD128">
        <f t="shared" si="35"/>
        <v>5.1123004247954643E-2</v>
      </c>
      <c r="AE128" s="5">
        <f>VLOOKUP(A128,Summary_SFPR!$A$5:$AG$348,33,FALSE)</f>
        <v>1220729.1881492729</v>
      </c>
      <c r="AF128" s="5">
        <f t="shared" si="36"/>
        <v>62407.343471357504</v>
      </c>
      <c r="AG128" t="s">
        <v>809</v>
      </c>
      <c r="AH128" t="s">
        <v>1088</v>
      </c>
    </row>
    <row r="129" spans="1:34" x14ac:dyDescent="0.25">
      <c r="A129" t="s">
        <v>350</v>
      </c>
      <c r="B129" t="s">
        <v>1920</v>
      </c>
      <c r="C129" t="s">
        <v>80</v>
      </c>
      <c r="D129" s="12" t="s">
        <v>1088</v>
      </c>
      <c r="E129" s="1">
        <f>VLOOKUP(A129,'Base ADM'!$A$2:$E$344,5,FALSE)</f>
        <v>33.71875</v>
      </c>
      <c r="F129" s="1">
        <f>VLOOKUP(A129,'Base ADM'!$A$2:$F$344,6,FALSE)</f>
        <v>0</v>
      </c>
      <c r="G129" s="1">
        <f>VLOOKUP(A129,'Base ADM'!$A$2:$G$344,7,FALSE)</f>
        <v>0</v>
      </c>
      <c r="H129" s="1">
        <f>VLOOKUP(A129,'Base ADM'!$A$2:$H$344,8,FALSE)</f>
        <v>33.71875</v>
      </c>
      <c r="I129" s="1">
        <f>VLOOKUP(A129,'Base ADM'!$A$2:$I$344,9,FALSE)</f>
        <v>0</v>
      </c>
      <c r="J129" s="1">
        <f>VLOOKUP(A129,'Base ADM'!$A$2:$J$344,10,FALSE)</f>
        <v>0</v>
      </c>
      <c r="K129" s="1">
        <f>VLOOKUP(A129,'Base ADM'!$A$2:$K$344,11,FALSE)</f>
        <v>0</v>
      </c>
      <c r="L129" s="98">
        <f t="shared" si="19"/>
        <v>1.35</v>
      </c>
      <c r="M129" s="5">
        <f t="shared" si="20"/>
        <v>96058.458900109545</v>
      </c>
      <c r="N129" s="5">
        <f t="shared" si="21"/>
        <v>129678.91951514789</v>
      </c>
      <c r="O129" s="6">
        <f t="shared" si="22"/>
        <v>0.22</v>
      </c>
      <c r="P129" s="5">
        <f t="shared" si="23"/>
        <v>21132.860958024099</v>
      </c>
      <c r="Q129" s="5">
        <f t="shared" si="24"/>
        <v>104.39999999999999</v>
      </c>
      <c r="R129" s="5">
        <f t="shared" si="25"/>
        <v>819.54</v>
      </c>
      <c r="S129" s="5">
        <f t="shared" si="26"/>
        <v>2752.93</v>
      </c>
      <c r="T129" s="5">
        <f t="shared" si="27"/>
        <v>154384.250473172</v>
      </c>
      <c r="U129" s="5">
        <f t="shared" si="28"/>
        <v>32834.981562499997</v>
      </c>
      <c r="V129" s="5">
        <f t="shared" si="29"/>
        <v>18016.939687500002</v>
      </c>
      <c r="W129" s="5">
        <f t="shared" si="30"/>
        <v>62314.610312500001</v>
      </c>
      <c r="X129" t="str">
        <f>IFERROR(VLOOKUP(A129,'E1'!$A$2:$G$932,7,FALSE),"No")</f>
        <v>No</v>
      </c>
      <c r="Y129" s="5">
        <f t="shared" si="31"/>
        <v>0</v>
      </c>
      <c r="Z129" s="5">
        <f t="shared" si="32"/>
        <v>267550.78203567199</v>
      </c>
      <c r="AA129" s="5">
        <f t="shared" si="37"/>
        <v>0</v>
      </c>
      <c r="AB129" s="5">
        <f t="shared" si="33"/>
        <v>267550.78203567199</v>
      </c>
      <c r="AC129" s="5">
        <f t="shared" si="34"/>
        <v>14090.7284375</v>
      </c>
      <c r="AD129">
        <f t="shared" si="35"/>
        <v>5.2665622317715044E-2</v>
      </c>
      <c r="AE129" s="5">
        <f>VLOOKUP(A129,Summary_SFPR!$A$5:$AG$348,33,FALSE)</f>
        <v>267550.78203567199</v>
      </c>
      <c r="AF129" s="5">
        <f t="shared" si="36"/>
        <v>14090.7284375</v>
      </c>
      <c r="AG129" t="s">
        <v>809</v>
      </c>
      <c r="AH129" t="s">
        <v>1088</v>
      </c>
    </row>
    <row r="130" spans="1:34" x14ac:dyDescent="0.25">
      <c r="A130" t="s">
        <v>352</v>
      </c>
      <c r="B130" t="s">
        <v>1921</v>
      </c>
      <c r="C130" t="s">
        <v>80</v>
      </c>
      <c r="D130" s="12" t="s">
        <v>1088</v>
      </c>
      <c r="E130" s="1">
        <f>VLOOKUP(A130,'Base ADM'!$A$2:$E$344,5,FALSE)</f>
        <v>212.86179199999998</v>
      </c>
      <c r="F130" s="1">
        <f>VLOOKUP(A130,'Base ADM'!$A$2:$F$344,6,FALSE)</f>
        <v>19.901129000000001</v>
      </c>
      <c r="G130" s="1">
        <f>VLOOKUP(A130,'Base ADM'!$A$2:$G$344,7,FALSE)</f>
        <v>73.954956999999993</v>
      </c>
      <c r="H130" s="1">
        <f>VLOOKUP(A130,'Base ADM'!$A$2:$H$344,8,FALSE)</f>
        <v>119.005706</v>
      </c>
      <c r="I130" s="1">
        <f>VLOOKUP(A130,'Base ADM'!$A$2:$I$344,9,FALSE)</f>
        <v>0</v>
      </c>
      <c r="J130" s="1">
        <f>VLOOKUP(A130,'Base ADM'!$A$2:$J$344,10,FALSE)</f>
        <v>0</v>
      </c>
      <c r="K130" s="1">
        <f>VLOOKUP(A130,'Base ADM'!$A$2:$K$344,11,FALSE)</f>
        <v>0</v>
      </c>
      <c r="L130" s="98">
        <f t="shared" si="19"/>
        <v>8.9700000000000006</v>
      </c>
      <c r="M130" s="5">
        <f t="shared" si="20"/>
        <v>96058.458900109545</v>
      </c>
      <c r="N130" s="5">
        <f t="shared" si="21"/>
        <v>861644.37633398268</v>
      </c>
      <c r="O130" s="6">
        <f t="shared" si="22"/>
        <v>1.42</v>
      </c>
      <c r="P130" s="5">
        <f t="shared" si="23"/>
        <v>136403.01163815556</v>
      </c>
      <c r="Q130" s="5">
        <f t="shared" si="24"/>
        <v>104.39999999999999</v>
      </c>
      <c r="R130" s="5">
        <f t="shared" si="25"/>
        <v>5423.58</v>
      </c>
      <c r="S130" s="5">
        <f t="shared" si="26"/>
        <v>18218.47</v>
      </c>
      <c r="T130" s="5">
        <f t="shared" si="27"/>
        <v>1021689.4379721382</v>
      </c>
      <c r="U130" s="5">
        <f t="shared" si="28"/>
        <v>207282.68443167998</v>
      </c>
      <c r="V130" s="5">
        <f t="shared" si="29"/>
        <v>113738.44131936</v>
      </c>
      <c r="W130" s="5">
        <f t="shared" si="30"/>
        <v>393383.49194143998</v>
      </c>
      <c r="X130" t="str">
        <f>IFERROR(VLOOKUP(A130,'E1'!$A$2:$G$932,7,FALSE),"No")</f>
        <v>No</v>
      </c>
      <c r="Y130" s="5">
        <f t="shared" si="31"/>
        <v>0</v>
      </c>
      <c r="Z130" s="5">
        <f t="shared" si="32"/>
        <v>1736094.055664618</v>
      </c>
      <c r="AA130" s="5">
        <f t="shared" si="37"/>
        <v>0</v>
      </c>
      <c r="AB130" s="5">
        <f t="shared" si="33"/>
        <v>1736094.055664618</v>
      </c>
      <c r="AC130" s="5">
        <f t="shared" si="34"/>
        <v>88952.814258879982</v>
      </c>
      <c r="AD130">
        <f t="shared" si="35"/>
        <v>5.1237324365370707E-2</v>
      </c>
      <c r="AE130" s="5">
        <f>VLOOKUP(A130,Summary_SFPR!$A$5:$AG$348,33,FALSE)</f>
        <v>1736094.055664618</v>
      </c>
      <c r="AF130" s="5">
        <f t="shared" si="36"/>
        <v>88952.814258879982</v>
      </c>
      <c r="AG130" t="s">
        <v>809</v>
      </c>
      <c r="AH130" t="s">
        <v>1088</v>
      </c>
    </row>
    <row r="131" spans="1:34" x14ac:dyDescent="0.25">
      <c r="A131" t="s">
        <v>354</v>
      </c>
      <c r="B131" t="s">
        <v>355</v>
      </c>
      <c r="C131" t="s">
        <v>278</v>
      </c>
      <c r="D131" s="12" t="s">
        <v>1088</v>
      </c>
      <c r="E131" s="1">
        <f>VLOOKUP(A131,'Base ADM'!$A$2:$E$344,5,FALSE)</f>
        <v>136.88690500000001</v>
      </c>
      <c r="F131" s="1">
        <f>VLOOKUP(A131,'Base ADM'!$A$2:$F$344,6,FALSE)</f>
        <v>10</v>
      </c>
      <c r="G131" s="1">
        <f>VLOOKUP(A131,'Base ADM'!$A$2:$G$344,7,FALSE)</f>
        <v>27.744047999999999</v>
      </c>
      <c r="H131" s="1">
        <f>VLOOKUP(A131,'Base ADM'!$A$2:$H$344,8,FALSE)</f>
        <v>99.142857000000006</v>
      </c>
      <c r="I131" s="1">
        <f>VLOOKUP(A131,'Base ADM'!$A$2:$I$344,9,FALSE)</f>
        <v>0</v>
      </c>
      <c r="J131" s="1">
        <f>VLOOKUP(A131,'Base ADM'!$A$2:$J$344,10,FALSE)</f>
        <v>0</v>
      </c>
      <c r="K131" s="1">
        <f>VLOOKUP(A131,'Base ADM'!$A$2:$K$344,11,FALSE)</f>
        <v>0</v>
      </c>
      <c r="L131" s="98">
        <f t="shared" si="19"/>
        <v>5.67</v>
      </c>
      <c r="M131" s="5">
        <f t="shared" si="20"/>
        <v>96058.458900109545</v>
      </c>
      <c r="N131" s="5">
        <f t="shared" si="21"/>
        <v>544651.46196362108</v>
      </c>
      <c r="O131" s="6">
        <f t="shared" si="22"/>
        <v>0.91</v>
      </c>
      <c r="P131" s="5">
        <f t="shared" si="23"/>
        <v>87413.197599099687</v>
      </c>
      <c r="Q131" s="5">
        <f t="shared" si="24"/>
        <v>104.39999999999999</v>
      </c>
      <c r="R131" s="5">
        <f t="shared" si="25"/>
        <v>3434.76</v>
      </c>
      <c r="S131" s="5">
        <f t="shared" si="26"/>
        <v>11537.78</v>
      </c>
      <c r="T131" s="5">
        <f t="shared" si="27"/>
        <v>647037.19956272084</v>
      </c>
      <c r="U131" s="5">
        <f t="shared" si="28"/>
        <v>133299.09921995</v>
      </c>
      <c r="V131" s="5">
        <f t="shared" si="29"/>
        <v>73142.779948650015</v>
      </c>
      <c r="W131" s="5">
        <f t="shared" si="30"/>
        <v>252976.58252335002</v>
      </c>
      <c r="X131" t="str">
        <f>IFERROR(VLOOKUP(A131,'E1'!$A$2:$G$932,7,FALSE),"No")</f>
        <v>No</v>
      </c>
      <c r="Y131" s="5">
        <f t="shared" si="31"/>
        <v>0</v>
      </c>
      <c r="Z131" s="5">
        <f t="shared" si="32"/>
        <v>1106455.6612546709</v>
      </c>
      <c r="AA131" s="5">
        <f t="shared" si="37"/>
        <v>0</v>
      </c>
      <c r="AB131" s="5">
        <f t="shared" si="33"/>
        <v>1106455.6612546709</v>
      </c>
      <c r="AC131" s="5">
        <f t="shared" si="34"/>
        <v>57203.668730450001</v>
      </c>
      <c r="AD131">
        <f t="shared" si="35"/>
        <v>5.169991960236673E-2</v>
      </c>
      <c r="AE131" s="5">
        <f>VLOOKUP(A131,Summary_SFPR!$A$5:$AG$348,33,FALSE)</f>
        <v>1060802.933232489</v>
      </c>
      <c r="AF131" s="5">
        <f t="shared" si="36"/>
        <v>54843.426362074482</v>
      </c>
      <c r="AG131" t="s">
        <v>809</v>
      </c>
      <c r="AH131" t="s">
        <v>1088</v>
      </c>
    </row>
    <row r="132" spans="1:34" x14ac:dyDescent="0.25">
      <c r="A132" t="s">
        <v>356</v>
      </c>
      <c r="B132" t="s">
        <v>357</v>
      </c>
      <c r="C132" t="s">
        <v>80</v>
      </c>
      <c r="D132" s="12" t="s">
        <v>1088</v>
      </c>
      <c r="E132" s="1">
        <f>VLOOKUP(A132,'Base ADM'!$A$2:$E$344,5,FALSE)</f>
        <v>248.89601300000001</v>
      </c>
      <c r="F132" s="1">
        <f>VLOOKUP(A132,'Base ADM'!$A$2:$F$344,6,FALSE)</f>
        <v>0</v>
      </c>
      <c r="G132" s="1">
        <f>VLOOKUP(A132,'Base ADM'!$A$2:$G$344,7,FALSE)</f>
        <v>0</v>
      </c>
      <c r="H132" s="1">
        <f>VLOOKUP(A132,'Base ADM'!$A$2:$H$344,8,FALSE)</f>
        <v>0</v>
      </c>
      <c r="I132" s="1">
        <f>VLOOKUP(A132,'Base ADM'!$A$2:$I$344,9,FALSE)</f>
        <v>248.89601300000001</v>
      </c>
      <c r="J132" s="1">
        <f>VLOOKUP(A132,'Base ADM'!$A$2:$J$344,10,FALSE)</f>
        <v>0</v>
      </c>
      <c r="K132" s="1">
        <f>VLOOKUP(A132,'Base ADM'!$A$2:$K$344,11,FALSE)</f>
        <v>0</v>
      </c>
      <c r="L132" s="98">
        <f t="shared" si="19"/>
        <v>9.2200000000000006</v>
      </c>
      <c r="M132" s="5">
        <f t="shared" si="20"/>
        <v>96058.458900109545</v>
      </c>
      <c r="N132" s="5">
        <f t="shared" si="21"/>
        <v>885658.99105901003</v>
      </c>
      <c r="O132" s="6">
        <f t="shared" si="22"/>
        <v>1.66</v>
      </c>
      <c r="P132" s="5">
        <f t="shared" si="23"/>
        <v>159457.04177418182</v>
      </c>
      <c r="Q132" s="5">
        <f t="shared" si="24"/>
        <v>104.39999999999999</v>
      </c>
      <c r="R132" s="5">
        <f t="shared" si="25"/>
        <v>5679.3600000000006</v>
      </c>
      <c r="S132" s="5">
        <f t="shared" si="26"/>
        <v>19077.66</v>
      </c>
      <c r="T132" s="5">
        <f t="shared" si="27"/>
        <v>1069873.0528331918</v>
      </c>
      <c r="U132" s="5">
        <f t="shared" si="28"/>
        <v>242372.44849926999</v>
      </c>
      <c r="V132" s="5">
        <f t="shared" si="29"/>
        <v>132992.60662629001</v>
      </c>
      <c r="W132" s="5">
        <f t="shared" si="30"/>
        <v>459977.25474490999</v>
      </c>
      <c r="X132" t="str">
        <f>IFERROR(VLOOKUP(A132,'E1'!$A$2:$G$932,7,FALSE),"No")</f>
        <v>No</v>
      </c>
      <c r="Y132" s="5">
        <f t="shared" si="31"/>
        <v>0</v>
      </c>
      <c r="Z132" s="5">
        <f t="shared" si="32"/>
        <v>1905215.3627036617</v>
      </c>
      <c r="AA132" s="5">
        <f t="shared" si="37"/>
        <v>0</v>
      </c>
      <c r="AB132" s="5">
        <f t="shared" si="33"/>
        <v>1905215.3627036617</v>
      </c>
      <c r="AC132" s="5">
        <f t="shared" si="34"/>
        <v>104011.15487257</v>
      </c>
      <c r="AD132">
        <f t="shared" si="35"/>
        <v>5.4592859636072522E-2</v>
      </c>
      <c r="AE132" s="5">
        <f>VLOOKUP(A132,Summary_SFPR!$A$5:$AG$348,33,FALSE)</f>
        <v>1726536.2415015311</v>
      </c>
      <c r="AF132" s="5">
        <f t="shared" si="36"/>
        <v>94256.550688885298</v>
      </c>
      <c r="AG132" t="s">
        <v>809</v>
      </c>
      <c r="AH132" t="s">
        <v>1088</v>
      </c>
    </row>
    <row r="133" spans="1:34" x14ac:dyDescent="0.25">
      <c r="A133" t="s">
        <v>358</v>
      </c>
      <c r="B133" t="s">
        <v>359</v>
      </c>
      <c r="C133" t="s">
        <v>93</v>
      </c>
      <c r="D133" s="12" t="s">
        <v>1088</v>
      </c>
      <c r="E133" s="1">
        <f>VLOOKUP(A133,'Base ADM'!$A$2:$E$344,5,FALSE)</f>
        <v>142.463054</v>
      </c>
      <c r="F133" s="1">
        <f>VLOOKUP(A133,'Base ADM'!$A$2:$F$344,6,FALSE)</f>
        <v>0</v>
      </c>
      <c r="G133" s="1">
        <f>VLOOKUP(A133,'Base ADM'!$A$2:$G$344,7,FALSE)</f>
        <v>0</v>
      </c>
      <c r="H133" s="1">
        <f>VLOOKUP(A133,'Base ADM'!$A$2:$H$344,8,FALSE)</f>
        <v>0</v>
      </c>
      <c r="I133" s="1">
        <f>VLOOKUP(A133,'Base ADM'!$A$2:$I$344,9,FALSE)</f>
        <v>57.186591999999997</v>
      </c>
      <c r="J133" s="1">
        <f>VLOOKUP(A133,'Base ADM'!$A$2:$J$344,10,FALSE)</f>
        <v>85.276461999999995</v>
      </c>
      <c r="K133" s="1">
        <f>VLOOKUP(A133,'Base ADM'!$A$2:$K$344,11,FALSE)</f>
        <v>0</v>
      </c>
      <c r="L133" s="98">
        <f t="shared" ref="L133:L196" si="38">ROUND(((F133/20)+(G133/23)+(H133/25)+(I133/27)+(J133/18)),2)</f>
        <v>6.86</v>
      </c>
      <c r="M133" s="5">
        <f t="shared" ref="M133:M196" si="39">($G$1*1.16)+$L$1</f>
        <v>96058.458900109545</v>
      </c>
      <c r="N133" s="5">
        <f t="shared" ref="N133:N196" si="40">L133*M133</f>
        <v>658961.02805475146</v>
      </c>
      <c r="O133" s="6">
        <f t="shared" ref="O133:O196" si="41">ROUND(E133/150,2)</f>
        <v>0.95</v>
      </c>
      <c r="P133" s="5">
        <f t="shared" ref="P133:P196" si="42">O133*M133</f>
        <v>91255.53595510406</v>
      </c>
      <c r="Q133" s="5">
        <f t="shared" ref="Q133:Q196" si="43">90*1.16</f>
        <v>104.39999999999999</v>
      </c>
      <c r="R133" s="5">
        <f t="shared" ref="R133:R196" si="44">(L133+O133)*Q133*5</f>
        <v>4076.82</v>
      </c>
      <c r="S133" s="5">
        <f t="shared" ref="S133:S196" si="45">ROUND(((L133+O133)*(($G$1*1.16)/180)*4),2)</f>
        <v>13694.54</v>
      </c>
      <c r="T133" s="5">
        <f t="shared" ref="T133:T196" si="46">N133+P133+R133+S133</f>
        <v>767987.92400985549</v>
      </c>
      <c r="U133" s="5">
        <f t="shared" ref="U133:U196" si="47">E133*$P$1</f>
        <v>138729.09735465999</v>
      </c>
      <c r="V133" s="5">
        <f t="shared" ref="V133:V196" si="48">$T$1*E133</f>
        <v>76122.283643820003</v>
      </c>
      <c r="W133" s="5">
        <f t="shared" ref="W133:W196" si="49">$W$1*E133</f>
        <v>263281.69620577997</v>
      </c>
      <c r="X133" t="str">
        <f>IFERROR(VLOOKUP(A133,'E1'!$A$2:$G$932,7,FALSE),"No")</f>
        <v>No</v>
      </c>
      <c r="Y133" s="5">
        <f t="shared" ref="Y133:Y196" si="50">IF(X133="Yes",($AA$1*E133),0)</f>
        <v>0</v>
      </c>
      <c r="Z133" s="5">
        <f t="shared" ref="Z133:Z196" si="51">T133+U133+V133+W133+Y133</f>
        <v>1246121.0012141154</v>
      </c>
      <c r="AA133" s="5">
        <f t="shared" si="37"/>
        <v>0</v>
      </c>
      <c r="AB133" s="5">
        <f t="shared" ref="AB133:AB196" si="52">Z133+AA133</f>
        <v>1246121.0012141154</v>
      </c>
      <c r="AC133" s="5">
        <f t="shared" ref="AC133:AC196" si="53">E133*$P$2</f>
        <v>59533.885636059997</v>
      </c>
      <c r="AD133">
        <f t="shared" ref="AD133:AD196" si="54">AC133/AB133</f>
        <v>4.7775364975034679E-2</v>
      </c>
      <c r="AE133" s="5">
        <f>VLOOKUP(A133,Summary_SFPR!$A$5:$AG$348,33,FALSE)</f>
        <v>1201248.4418474508</v>
      </c>
      <c r="AF133" s="5">
        <f t="shared" ref="AF133:AF196" si="55">AD133*AE133</f>
        <v>57390.082734953685</v>
      </c>
      <c r="AG133" t="s">
        <v>809</v>
      </c>
      <c r="AH133" t="s">
        <v>1088</v>
      </c>
    </row>
    <row r="134" spans="1:34" x14ac:dyDescent="0.25">
      <c r="A134" t="s">
        <v>360</v>
      </c>
      <c r="B134" t="s">
        <v>1922</v>
      </c>
      <c r="C134" t="s">
        <v>80</v>
      </c>
      <c r="D134" s="12" t="s">
        <v>1088</v>
      </c>
      <c r="E134" s="1">
        <f>VLOOKUP(A134,'Base ADM'!$A$2:$E$344,5,FALSE)</f>
        <v>424.511459</v>
      </c>
      <c r="F134" s="1">
        <f>VLOOKUP(A134,'Base ADM'!$A$2:$F$344,6,FALSE)</f>
        <v>0</v>
      </c>
      <c r="G134" s="1">
        <f>VLOOKUP(A134,'Base ADM'!$A$2:$G$344,7,FALSE)</f>
        <v>0</v>
      </c>
      <c r="H134" s="1">
        <f>VLOOKUP(A134,'Base ADM'!$A$2:$H$344,8,FALSE)</f>
        <v>0</v>
      </c>
      <c r="I134" s="1">
        <f>VLOOKUP(A134,'Base ADM'!$A$2:$I$344,9,FALSE)</f>
        <v>424.511459</v>
      </c>
      <c r="J134" s="1">
        <f>VLOOKUP(A134,'Base ADM'!$A$2:$J$344,10,FALSE)</f>
        <v>0</v>
      </c>
      <c r="K134" s="1">
        <f>VLOOKUP(A134,'Base ADM'!$A$2:$K$344,11,FALSE)</f>
        <v>0</v>
      </c>
      <c r="L134" s="98">
        <f t="shared" si="38"/>
        <v>15.72</v>
      </c>
      <c r="M134" s="5">
        <f t="shared" si="39"/>
        <v>96058.458900109545</v>
      </c>
      <c r="N134" s="5">
        <f t="shared" si="40"/>
        <v>1510038.9739097222</v>
      </c>
      <c r="O134" s="6">
        <f t="shared" si="41"/>
        <v>2.83</v>
      </c>
      <c r="P134" s="5">
        <f t="shared" si="42"/>
        <v>271845.43868731003</v>
      </c>
      <c r="Q134" s="5">
        <f t="shared" si="43"/>
        <v>104.39999999999999</v>
      </c>
      <c r="R134" s="5">
        <f t="shared" si="44"/>
        <v>9683.0999999999985</v>
      </c>
      <c r="S134" s="5">
        <f t="shared" si="45"/>
        <v>32526.720000000001</v>
      </c>
      <c r="T134" s="5">
        <f t="shared" si="46"/>
        <v>1824094.2325970323</v>
      </c>
      <c r="U134" s="5">
        <f t="shared" si="47"/>
        <v>413385.01365961001</v>
      </c>
      <c r="V134" s="5">
        <f t="shared" si="48"/>
        <v>226829.20788747002</v>
      </c>
      <c r="W134" s="5">
        <f t="shared" si="49"/>
        <v>784526.89203412994</v>
      </c>
      <c r="X134" t="str">
        <f>IFERROR(VLOOKUP(A134,'E1'!$A$2:$G$932,7,FALSE),"No")</f>
        <v>No</v>
      </c>
      <c r="Y134" s="5">
        <f t="shared" si="50"/>
        <v>0</v>
      </c>
      <c r="Z134" s="5">
        <f t="shared" si="51"/>
        <v>3248835.3461782429</v>
      </c>
      <c r="AA134" s="5">
        <f t="shared" ref="AA134:AA197" si="56">IF(D134="S",0,(K134*(Z134/E134)*0.2))</f>
        <v>0</v>
      </c>
      <c r="AB134" s="5">
        <f t="shared" si="52"/>
        <v>3248835.3461782429</v>
      </c>
      <c r="AC134" s="5">
        <f t="shared" si="53"/>
        <v>177399.09360150999</v>
      </c>
      <c r="AD134">
        <f t="shared" si="54"/>
        <v>5.4603904076023072E-2</v>
      </c>
      <c r="AE134" s="5">
        <f>VLOOKUP(A134,Summary_SFPR!$A$5:$AG$348,33,FALSE)</f>
        <v>2593676.1299260342</v>
      </c>
      <c r="AF134" s="5">
        <f t="shared" si="55"/>
        <v>141624.84260275192</v>
      </c>
      <c r="AG134" t="s">
        <v>809</v>
      </c>
      <c r="AH134" t="s">
        <v>1088</v>
      </c>
    </row>
    <row r="135" spans="1:34" x14ac:dyDescent="0.25">
      <c r="A135" t="s">
        <v>362</v>
      </c>
      <c r="B135" t="s">
        <v>363</v>
      </c>
      <c r="C135" t="s">
        <v>93</v>
      </c>
      <c r="D135" s="12" t="s">
        <v>1088</v>
      </c>
      <c r="E135" s="1">
        <f>VLOOKUP(A135,'Base ADM'!$A$2:$E$344,5,FALSE)</f>
        <v>65.211787000000001</v>
      </c>
      <c r="F135" s="1">
        <f>VLOOKUP(A135,'Base ADM'!$A$2:$F$344,6,FALSE)</f>
        <v>0</v>
      </c>
      <c r="G135" s="1">
        <f>VLOOKUP(A135,'Base ADM'!$A$2:$G$344,7,FALSE)</f>
        <v>0</v>
      </c>
      <c r="H135" s="1">
        <f>VLOOKUP(A135,'Base ADM'!$A$2:$H$344,8,FALSE)</f>
        <v>0</v>
      </c>
      <c r="I135" s="1">
        <f>VLOOKUP(A135,'Base ADM'!$A$2:$I$344,9,FALSE)</f>
        <v>20.111794</v>
      </c>
      <c r="J135" s="1">
        <f>VLOOKUP(A135,'Base ADM'!$A$2:$J$344,10,FALSE)</f>
        <v>45.099992999999998</v>
      </c>
      <c r="K135" s="1">
        <f>VLOOKUP(A135,'Base ADM'!$A$2:$K$344,11,FALSE)</f>
        <v>0</v>
      </c>
      <c r="L135" s="98">
        <f t="shared" si="38"/>
        <v>3.25</v>
      </c>
      <c r="M135" s="5">
        <f t="shared" si="39"/>
        <v>96058.458900109545</v>
      </c>
      <c r="N135" s="5">
        <f t="shared" si="40"/>
        <v>312189.99142535601</v>
      </c>
      <c r="O135" s="6">
        <f t="shared" si="41"/>
        <v>0.43</v>
      </c>
      <c r="P135" s="5">
        <f t="shared" si="42"/>
        <v>41305.137327047101</v>
      </c>
      <c r="Q135" s="5">
        <f t="shared" si="43"/>
        <v>104.39999999999999</v>
      </c>
      <c r="R135" s="5">
        <f t="shared" si="44"/>
        <v>1920.96</v>
      </c>
      <c r="S135" s="5">
        <f t="shared" si="45"/>
        <v>6452.74</v>
      </c>
      <c r="T135" s="5">
        <f t="shared" si="46"/>
        <v>361868.82875240315</v>
      </c>
      <c r="U135" s="5">
        <f t="shared" si="47"/>
        <v>63502.586062729999</v>
      </c>
      <c r="V135" s="5">
        <f t="shared" si="48"/>
        <v>34844.614147710003</v>
      </c>
      <c r="W135" s="5">
        <f t="shared" si="49"/>
        <v>120515.94720108999</v>
      </c>
      <c r="X135" t="str">
        <f>IFERROR(VLOOKUP(A135,'E1'!$A$2:$G$932,7,FALSE),"No")</f>
        <v>No</v>
      </c>
      <c r="Y135" s="5">
        <f t="shared" si="50"/>
        <v>0</v>
      </c>
      <c r="Z135" s="5">
        <f t="shared" si="51"/>
        <v>580731.97616393305</v>
      </c>
      <c r="AA135" s="5">
        <f t="shared" si="56"/>
        <v>0</v>
      </c>
      <c r="AB135" s="5">
        <f t="shared" si="52"/>
        <v>580731.97616393305</v>
      </c>
      <c r="AC135" s="5">
        <f t="shared" si="53"/>
        <v>27251.353669429998</v>
      </c>
      <c r="AD135">
        <f t="shared" si="54"/>
        <v>4.6925870776809604E-2</v>
      </c>
      <c r="AE135" s="5">
        <f>VLOOKUP(A135,Summary_SFPR!$A$5:$AG$348,33,FALSE)</f>
        <v>557792.6916004942</v>
      </c>
      <c r="AF135" s="5">
        <f t="shared" si="55"/>
        <v>26174.907766293603</v>
      </c>
      <c r="AG135" t="s">
        <v>809</v>
      </c>
      <c r="AH135" t="s">
        <v>1088</v>
      </c>
    </row>
    <row r="136" spans="1:34" x14ac:dyDescent="0.25">
      <c r="A136" t="s">
        <v>364</v>
      </c>
      <c r="B136" t="s">
        <v>365</v>
      </c>
      <c r="C136" t="s">
        <v>93</v>
      </c>
      <c r="D136" s="12" t="s">
        <v>1088</v>
      </c>
      <c r="E136" s="1">
        <f>VLOOKUP(A136,'Base ADM'!$A$2:$E$344,5,FALSE)</f>
        <v>102.135503</v>
      </c>
      <c r="F136" s="1">
        <f>VLOOKUP(A136,'Base ADM'!$A$2:$F$344,6,FALSE)</f>
        <v>0</v>
      </c>
      <c r="G136" s="1">
        <f>VLOOKUP(A136,'Base ADM'!$A$2:$G$344,7,FALSE)</f>
        <v>0</v>
      </c>
      <c r="H136" s="1">
        <f>VLOOKUP(A136,'Base ADM'!$A$2:$H$344,8,FALSE)</f>
        <v>0</v>
      </c>
      <c r="I136" s="1">
        <f>VLOOKUP(A136,'Base ADM'!$A$2:$I$344,9,FALSE)</f>
        <v>46.871758</v>
      </c>
      <c r="J136" s="1">
        <f>VLOOKUP(A136,'Base ADM'!$A$2:$J$344,10,FALSE)</f>
        <v>55.263745</v>
      </c>
      <c r="K136" s="1">
        <f>VLOOKUP(A136,'Base ADM'!$A$2:$K$344,11,FALSE)</f>
        <v>0</v>
      </c>
      <c r="L136" s="98">
        <f t="shared" si="38"/>
        <v>4.8099999999999996</v>
      </c>
      <c r="M136" s="5">
        <f t="shared" si="39"/>
        <v>96058.458900109545</v>
      </c>
      <c r="N136" s="5">
        <f t="shared" si="40"/>
        <v>462041.1873095269</v>
      </c>
      <c r="O136" s="6">
        <f t="shared" si="41"/>
        <v>0.68</v>
      </c>
      <c r="P136" s="5">
        <f t="shared" si="42"/>
        <v>65319.752052074495</v>
      </c>
      <c r="Q136" s="5">
        <f t="shared" si="43"/>
        <v>104.39999999999999</v>
      </c>
      <c r="R136" s="5">
        <f t="shared" si="44"/>
        <v>2865.7799999999993</v>
      </c>
      <c r="S136" s="5">
        <f t="shared" si="45"/>
        <v>9626.51</v>
      </c>
      <c r="T136" s="5">
        <f t="shared" si="46"/>
        <v>539853.22936160141</v>
      </c>
      <c r="U136" s="5">
        <f t="shared" si="47"/>
        <v>99458.531466369997</v>
      </c>
      <c r="V136" s="5">
        <f t="shared" si="48"/>
        <v>54574.063317990003</v>
      </c>
      <c r="W136" s="5">
        <f t="shared" si="49"/>
        <v>188753.55902920998</v>
      </c>
      <c r="X136" t="str">
        <f>IFERROR(VLOOKUP(A136,'E1'!$A$2:$G$932,7,FALSE),"No")</f>
        <v>No</v>
      </c>
      <c r="Y136" s="5">
        <f t="shared" si="50"/>
        <v>0</v>
      </c>
      <c r="Z136" s="5">
        <f t="shared" si="51"/>
        <v>882639.38317517145</v>
      </c>
      <c r="AA136" s="5">
        <f t="shared" si="56"/>
        <v>0</v>
      </c>
      <c r="AB136" s="5">
        <f t="shared" si="52"/>
        <v>882639.38317517145</v>
      </c>
      <c r="AC136" s="5">
        <f t="shared" si="53"/>
        <v>42681.40534867</v>
      </c>
      <c r="AD136">
        <f t="shared" si="54"/>
        <v>4.8356561198447348E-2</v>
      </c>
      <c r="AE136" s="5">
        <f>VLOOKUP(A136,Summary_SFPR!$A$5:$AG$348,33,FALSE)</f>
        <v>882639.38317517145</v>
      </c>
      <c r="AF136" s="5">
        <f t="shared" si="55"/>
        <v>42681.40534867</v>
      </c>
      <c r="AG136" t="s">
        <v>809</v>
      </c>
      <c r="AH136" t="s">
        <v>1088</v>
      </c>
    </row>
    <row r="137" spans="1:34" x14ac:dyDescent="0.25">
      <c r="A137" t="s">
        <v>366</v>
      </c>
      <c r="B137" t="s">
        <v>1923</v>
      </c>
      <c r="C137" t="s">
        <v>80</v>
      </c>
      <c r="D137" s="12" t="s">
        <v>1088</v>
      </c>
      <c r="E137" s="1">
        <f>VLOOKUP(A137,'Base ADM'!$A$2:$E$344,5,FALSE)</f>
        <v>58.839430999999998</v>
      </c>
      <c r="F137" s="1">
        <f>VLOOKUP(A137,'Base ADM'!$A$2:$F$344,6,FALSE)</f>
        <v>0</v>
      </c>
      <c r="G137" s="1">
        <f>VLOOKUP(A137,'Base ADM'!$A$2:$G$344,7,FALSE)</f>
        <v>0</v>
      </c>
      <c r="H137" s="1">
        <f>VLOOKUP(A137,'Base ADM'!$A$2:$H$344,8,FALSE)</f>
        <v>0</v>
      </c>
      <c r="I137" s="1">
        <f>VLOOKUP(A137,'Base ADM'!$A$2:$I$344,9,FALSE)</f>
        <v>51.446824999999997</v>
      </c>
      <c r="J137" s="1">
        <f>VLOOKUP(A137,'Base ADM'!$A$2:$J$344,10,FALSE)</f>
        <v>7.3926059999999998</v>
      </c>
      <c r="K137" s="1">
        <f>VLOOKUP(A137,'Base ADM'!$A$2:$K$344,11,FALSE)</f>
        <v>0</v>
      </c>
      <c r="L137" s="98">
        <f t="shared" si="38"/>
        <v>2.3199999999999998</v>
      </c>
      <c r="M137" s="5">
        <f t="shared" si="39"/>
        <v>96058.458900109545</v>
      </c>
      <c r="N137" s="5">
        <f t="shared" si="40"/>
        <v>222855.62464825413</v>
      </c>
      <c r="O137" s="6">
        <f t="shared" si="41"/>
        <v>0.39</v>
      </c>
      <c r="P137" s="5">
        <f t="shared" si="42"/>
        <v>37462.798971042721</v>
      </c>
      <c r="Q137" s="5">
        <f t="shared" si="43"/>
        <v>104.39999999999999</v>
      </c>
      <c r="R137" s="5">
        <f t="shared" si="44"/>
        <v>1414.62</v>
      </c>
      <c r="S137" s="5">
        <f t="shared" si="45"/>
        <v>4751.88</v>
      </c>
      <c r="T137" s="5">
        <f t="shared" si="46"/>
        <v>266484.92361929687</v>
      </c>
      <c r="U137" s="5">
        <f t="shared" si="47"/>
        <v>57297.249513489995</v>
      </c>
      <c r="V137" s="5">
        <f t="shared" si="48"/>
        <v>31439.673166230001</v>
      </c>
      <c r="W137" s="5">
        <f t="shared" si="49"/>
        <v>108739.38724816999</v>
      </c>
      <c r="X137" t="str">
        <f>IFERROR(VLOOKUP(A137,'E1'!$A$2:$G$932,7,FALSE),"No")</f>
        <v>No</v>
      </c>
      <c r="Y137" s="5">
        <f t="shared" si="50"/>
        <v>0</v>
      </c>
      <c r="Z137" s="5">
        <f t="shared" si="51"/>
        <v>463961.23354718683</v>
      </c>
      <c r="AA137" s="5">
        <f t="shared" si="56"/>
        <v>0</v>
      </c>
      <c r="AB137" s="5">
        <f t="shared" si="52"/>
        <v>463961.23354718683</v>
      </c>
      <c r="AC137" s="5">
        <f t="shared" si="53"/>
        <v>24588.409820589997</v>
      </c>
      <c r="AD137">
        <f t="shared" si="54"/>
        <v>5.299669033251083E-2</v>
      </c>
      <c r="AE137" s="5">
        <f>VLOOKUP(A137,Summary_SFPR!$A$5:$AG$348,33,FALSE)</f>
        <v>431844.66767590947</v>
      </c>
      <c r="AF137" s="5">
        <f t="shared" si="55"/>
        <v>22886.338124566224</v>
      </c>
      <c r="AG137" t="s">
        <v>809</v>
      </c>
      <c r="AH137" t="s">
        <v>1088</v>
      </c>
    </row>
    <row r="138" spans="1:34" x14ac:dyDescent="0.25">
      <c r="A138" t="s">
        <v>368</v>
      </c>
      <c r="B138" t="s">
        <v>1924</v>
      </c>
      <c r="C138" t="s">
        <v>80</v>
      </c>
      <c r="D138" s="12" t="s">
        <v>1088</v>
      </c>
      <c r="E138" s="1">
        <f>VLOOKUP(A138,'Base ADM'!$A$2:$E$344,5,FALSE)</f>
        <v>532.81437600000004</v>
      </c>
      <c r="F138" s="1">
        <f>VLOOKUP(A138,'Base ADM'!$A$2:$F$344,6,FALSE)</f>
        <v>0</v>
      </c>
      <c r="G138" s="1">
        <f>VLOOKUP(A138,'Base ADM'!$A$2:$G$344,7,FALSE)</f>
        <v>0</v>
      </c>
      <c r="H138" s="1">
        <f>VLOOKUP(A138,'Base ADM'!$A$2:$H$344,8,FALSE)</f>
        <v>0</v>
      </c>
      <c r="I138" s="1">
        <f>VLOOKUP(A138,'Base ADM'!$A$2:$I$344,9,FALSE)</f>
        <v>457.192455</v>
      </c>
      <c r="J138" s="1">
        <f>VLOOKUP(A138,'Base ADM'!$A$2:$J$344,10,FALSE)</f>
        <v>75.621921</v>
      </c>
      <c r="K138" s="1">
        <f>VLOOKUP(A138,'Base ADM'!$A$2:$K$344,11,FALSE)</f>
        <v>0</v>
      </c>
      <c r="L138" s="98">
        <f t="shared" si="38"/>
        <v>21.13</v>
      </c>
      <c r="M138" s="5">
        <f t="shared" si="39"/>
        <v>96058.458900109545</v>
      </c>
      <c r="N138" s="5">
        <f t="shared" si="40"/>
        <v>2029715.2365593147</v>
      </c>
      <c r="O138" s="6">
        <f t="shared" si="41"/>
        <v>3.55</v>
      </c>
      <c r="P138" s="5">
        <f t="shared" si="42"/>
        <v>341007.52909538889</v>
      </c>
      <c r="Q138" s="5">
        <f t="shared" si="43"/>
        <v>104.39999999999999</v>
      </c>
      <c r="R138" s="5">
        <f t="shared" si="44"/>
        <v>12882.96</v>
      </c>
      <c r="S138" s="5">
        <f t="shared" si="45"/>
        <v>43275.44</v>
      </c>
      <c r="T138" s="5">
        <f t="shared" si="46"/>
        <v>2426881.1656547035</v>
      </c>
      <c r="U138" s="5">
        <f t="shared" si="47"/>
        <v>518849.31120504002</v>
      </c>
      <c r="V138" s="5">
        <f t="shared" si="48"/>
        <v>284698.70552808006</v>
      </c>
      <c r="W138" s="5">
        <f t="shared" si="49"/>
        <v>984678.26385432004</v>
      </c>
      <c r="X138" t="str">
        <f>IFERROR(VLOOKUP(A138,'E1'!$A$2:$G$932,7,FALSE),"No")</f>
        <v>No</v>
      </c>
      <c r="Y138" s="5">
        <f t="shared" si="50"/>
        <v>0</v>
      </c>
      <c r="Z138" s="5">
        <f t="shared" si="51"/>
        <v>4215107.4462421434</v>
      </c>
      <c r="AA138" s="5">
        <f t="shared" si="56"/>
        <v>0</v>
      </c>
      <c r="AB138" s="5">
        <f t="shared" si="52"/>
        <v>4215107.4462421434</v>
      </c>
      <c r="AC138" s="5">
        <f t="shared" si="53"/>
        <v>222657.79958664</v>
      </c>
      <c r="AD138">
        <f t="shared" si="54"/>
        <v>5.28237541809626E-2</v>
      </c>
      <c r="AE138" s="5">
        <f>VLOOKUP(A138,Summary_SFPR!$A$5:$AG$348,33,FALSE)</f>
        <v>3111525.7900306368</v>
      </c>
      <c r="AF138" s="5">
        <f t="shared" si="55"/>
        <v>164362.47346030379</v>
      </c>
      <c r="AG138" t="s">
        <v>809</v>
      </c>
      <c r="AH138" t="s">
        <v>1088</v>
      </c>
    </row>
    <row r="139" spans="1:34" x14ac:dyDescent="0.25">
      <c r="A139" t="s">
        <v>370</v>
      </c>
      <c r="B139" t="s">
        <v>371</v>
      </c>
      <c r="C139" t="s">
        <v>93</v>
      </c>
      <c r="D139" s="12" t="s">
        <v>1088</v>
      </c>
      <c r="E139" s="1">
        <f>VLOOKUP(A139,'Base ADM'!$A$2:$E$344,5,FALSE)</f>
        <v>81.100565000000003</v>
      </c>
      <c r="F139" s="1">
        <f>VLOOKUP(A139,'Base ADM'!$A$2:$F$344,6,FALSE)</f>
        <v>0</v>
      </c>
      <c r="G139" s="1">
        <f>VLOOKUP(A139,'Base ADM'!$A$2:$G$344,7,FALSE)</f>
        <v>0</v>
      </c>
      <c r="H139" s="1">
        <f>VLOOKUP(A139,'Base ADM'!$A$2:$H$344,8,FALSE)</f>
        <v>0</v>
      </c>
      <c r="I139" s="1">
        <f>VLOOKUP(A139,'Base ADM'!$A$2:$I$344,9,FALSE)</f>
        <v>22.283300000000001</v>
      </c>
      <c r="J139" s="1">
        <f>VLOOKUP(A139,'Base ADM'!$A$2:$J$344,10,FALSE)</f>
        <v>58.817264999999999</v>
      </c>
      <c r="K139" s="1">
        <f>VLOOKUP(A139,'Base ADM'!$A$2:$K$344,11,FALSE)</f>
        <v>0</v>
      </c>
      <c r="L139" s="98">
        <f t="shared" si="38"/>
        <v>4.09</v>
      </c>
      <c r="M139" s="5">
        <f t="shared" si="39"/>
        <v>96058.458900109545</v>
      </c>
      <c r="N139" s="5">
        <f t="shared" si="40"/>
        <v>392879.09690144804</v>
      </c>
      <c r="O139" s="6">
        <f t="shared" si="41"/>
        <v>0.54</v>
      </c>
      <c r="P139" s="5">
        <f t="shared" si="42"/>
        <v>51871.56780605916</v>
      </c>
      <c r="Q139" s="5">
        <f t="shared" si="43"/>
        <v>104.39999999999999</v>
      </c>
      <c r="R139" s="5">
        <f t="shared" si="44"/>
        <v>2416.8599999999997</v>
      </c>
      <c r="S139" s="5">
        <f t="shared" si="45"/>
        <v>8118.53</v>
      </c>
      <c r="T139" s="5">
        <f t="shared" si="46"/>
        <v>455286.0547075072</v>
      </c>
      <c r="U139" s="5">
        <f t="shared" si="47"/>
        <v>78974.919191349996</v>
      </c>
      <c r="V139" s="5">
        <f t="shared" si="48"/>
        <v>43334.464896450008</v>
      </c>
      <c r="W139" s="5">
        <f t="shared" si="49"/>
        <v>149879.52115955</v>
      </c>
      <c r="X139" t="str">
        <f>IFERROR(VLOOKUP(A139,'E1'!$A$2:$G$932,7,FALSE),"No")</f>
        <v>No</v>
      </c>
      <c r="Y139" s="5">
        <f t="shared" si="50"/>
        <v>0</v>
      </c>
      <c r="Z139" s="5">
        <f t="shared" si="51"/>
        <v>727474.95995485713</v>
      </c>
      <c r="AA139" s="5">
        <f t="shared" si="56"/>
        <v>0</v>
      </c>
      <c r="AB139" s="5">
        <f t="shared" si="52"/>
        <v>727474.95995485713</v>
      </c>
      <c r="AC139" s="5">
        <f t="shared" si="53"/>
        <v>33891.115107849997</v>
      </c>
      <c r="AD139">
        <f t="shared" si="54"/>
        <v>4.6587328737683405E-2</v>
      </c>
      <c r="AE139" s="5">
        <f>VLOOKUP(A139,Summary_SFPR!$A$5:$AG$348,33,FALSE)</f>
        <v>704756.11874790327</v>
      </c>
      <c r="AF139" s="5">
        <f t="shared" si="55"/>
        <v>32832.704984002412</v>
      </c>
      <c r="AG139" t="s">
        <v>809</v>
      </c>
      <c r="AH139" t="s">
        <v>1088</v>
      </c>
    </row>
    <row r="140" spans="1:34" x14ac:dyDescent="0.25">
      <c r="A140" t="s">
        <v>372</v>
      </c>
      <c r="B140" t="s">
        <v>373</v>
      </c>
      <c r="C140" t="s">
        <v>93</v>
      </c>
      <c r="D140" s="12" t="s">
        <v>1088</v>
      </c>
      <c r="E140" s="1">
        <f>VLOOKUP(A140,'Base ADM'!$A$2:$E$344,5,FALSE)</f>
        <v>717.49445900000001</v>
      </c>
      <c r="F140" s="1">
        <f>VLOOKUP(A140,'Base ADM'!$A$2:$F$344,6,FALSE)</f>
        <v>63.883009999999999</v>
      </c>
      <c r="G140" s="1">
        <f>VLOOKUP(A140,'Base ADM'!$A$2:$G$344,7,FALSE)</f>
        <v>195.913569</v>
      </c>
      <c r="H140" s="1">
        <f>VLOOKUP(A140,'Base ADM'!$A$2:$H$344,8,FALSE)</f>
        <v>306.81856399999998</v>
      </c>
      <c r="I140" s="1">
        <f>VLOOKUP(A140,'Base ADM'!$A$2:$I$344,9,FALSE)</f>
        <v>150.87931599999999</v>
      </c>
      <c r="J140" s="1">
        <f>VLOOKUP(A140,'Base ADM'!$A$2:$J$344,10,FALSE)</f>
        <v>0</v>
      </c>
      <c r="K140" s="1">
        <f>VLOOKUP(A140,'Base ADM'!$A$2:$K$344,11,FALSE)</f>
        <v>2</v>
      </c>
      <c r="L140" s="98">
        <f t="shared" si="38"/>
        <v>29.57</v>
      </c>
      <c r="M140" s="5">
        <f t="shared" si="39"/>
        <v>96058.458900109545</v>
      </c>
      <c r="N140" s="5">
        <f t="shared" si="40"/>
        <v>2840448.6296762391</v>
      </c>
      <c r="O140" s="6">
        <f t="shared" si="41"/>
        <v>4.78</v>
      </c>
      <c r="P140" s="5">
        <f t="shared" si="42"/>
        <v>459159.43354252365</v>
      </c>
      <c r="Q140" s="5">
        <f t="shared" si="43"/>
        <v>104.39999999999999</v>
      </c>
      <c r="R140" s="5">
        <f t="shared" si="44"/>
        <v>17930.7</v>
      </c>
      <c r="S140" s="5">
        <f t="shared" si="45"/>
        <v>60231.41</v>
      </c>
      <c r="T140" s="5">
        <f t="shared" si="46"/>
        <v>3377770.173218763</v>
      </c>
      <c r="U140" s="5">
        <f t="shared" si="47"/>
        <v>698688.92922961002</v>
      </c>
      <c r="V140" s="5">
        <f t="shared" si="48"/>
        <v>383378.81427747005</v>
      </c>
      <c r="W140" s="5">
        <f t="shared" si="49"/>
        <v>1325979.98484413</v>
      </c>
      <c r="X140" t="str">
        <f>IFERROR(VLOOKUP(A140,'E1'!$A$2:$G$932,7,FALSE),"No")</f>
        <v>Yes</v>
      </c>
      <c r="Y140" s="5">
        <f t="shared" si="50"/>
        <v>137912.53135360184</v>
      </c>
      <c r="Z140" s="5">
        <f t="shared" si="51"/>
        <v>5923730.4329235759</v>
      </c>
      <c r="AA140" s="5">
        <f t="shared" si="56"/>
        <v>3302.4536196026988</v>
      </c>
      <c r="AB140" s="5">
        <f t="shared" si="52"/>
        <v>5927032.8865431789</v>
      </c>
      <c r="AC140" s="5">
        <f t="shared" si="53"/>
        <v>299833.75947151001</v>
      </c>
      <c r="AD140">
        <f t="shared" si="54"/>
        <v>5.0587497186367382E-2</v>
      </c>
      <c r="AE140" s="5">
        <f>VLOOKUP(A140,Summary_SFPR!$A$5:$AG$348,33,FALSE)</f>
        <v>5320815.8521283371</v>
      </c>
      <c r="AF140" s="5">
        <f t="shared" si="55"/>
        <v>269166.75694872125</v>
      </c>
      <c r="AG140" t="s">
        <v>809</v>
      </c>
      <c r="AH140" t="s">
        <v>1088</v>
      </c>
    </row>
    <row r="141" spans="1:34" x14ac:dyDescent="0.25">
      <c r="A141" t="s">
        <v>374</v>
      </c>
      <c r="B141" t="s">
        <v>1925</v>
      </c>
      <c r="C141" t="s">
        <v>116</v>
      </c>
      <c r="D141" s="12" t="s">
        <v>1088</v>
      </c>
      <c r="E141" s="1">
        <f>VLOOKUP(A141,'Base ADM'!$A$2:$E$344,5,FALSE)</f>
        <v>70.023776999999995</v>
      </c>
      <c r="F141" s="1">
        <f>VLOOKUP(A141,'Base ADM'!$A$2:$F$344,6,FALSE)</f>
        <v>0</v>
      </c>
      <c r="G141" s="1">
        <f>VLOOKUP(A141,'Base ADM'!$A$2:$G$344,7,FALSE)</f>
        <v>0</v>
      </c>
      <c r="H141" s="1">
        <f>VLOOKUP(A141,'Base ADM'!$A$2:$H$344,8,FALSE)</f>
        <v>12.878894000000001</v>
      </c>
      <c r="I141" s="1">
        <f>VLOOKUP(A141,'Base ADM'!$A$2:$I$344,9,FALSE)</f>
        <v>57.144883</v>
      </c>
      <c r="J141" s="1">
        <f>VLOOKUP(A141,'Base ADM'!$A$2:$J$344,10,FALSE)</f>
        <v>0</v>
      </c>
      <c r="K141" s="1">
        <f>VLOOKUP(A141,'Base ADM'!$A$2:$K$344,11,FALSE)</f>
        <v>10.862493000000001</v>
      </c>
      <c r="L141" s="98">
        <f t="shared" si="38"/>
        <v>2.63</v>
      </c>
      <c r="M141" s="5">
        <f t="shared" si="39"/>
        <v>96058.458900109545</v>
      </c>
      <c r="N141" s="5">
        <f t="shared" si="40"/>
        <v>252633.74690728809</v>
      </c>
      <c r="O141" s="6">
        <f t="shared" si="41"/>
        <v>0.47</v>
      </c>
      <c r="P141" s="5">
        <f t="shared" si="42"/>
        <v>45147.475683051482</v>
      </c>
      <c r="Q141" s="5">
        <f t="shared" si="43"/>
        <v>104.39999999999999</v>
      </c>
      <c r="R141" s="5">
        <f t="shared" si="44"/>
        <v>1618.1999999999996</v>
      </c>
      <c r="S141" s="5">
        <f t="shared" si="45"/>
        <v>5435.73</v>
      </c>
      <c r="T141" s="5">
        <f t="shared" si="46"/>
        <v>304835.1525903396</v>
      </c>
      <c r="U141" s="5">
        <f t="shared" si="47"/>
        <v>68188.453804829987</v>
      </c>
      <c r="V141" s="5">
        <f t="shared" si="48"/>
        <v>37415.804764410001</v>
      </c>
      <c r="W141" s="5">
        <f t="shared" si="49"/>
        <v>129408.84156038999</v>
      </c>
      <c r="X141" t="str">
        <f>IFERROR(VLOOKUP(A141,'E1'!$A$2:$G$932,7,FALSE),"No")</f>
        <v>No</v>
      </c>
      <c r="Y141" s="5">
        <f t="shared" si="50"/>
        <v>0</v>
      </c>
      <c r="Z141" s="5">
        <f t="shared" si="51"/>
        <v>539848.25271996961</v>
      </c>
      <c r="AA141" s="5">
        <f t="shared" si="56"/>
        <v>16748.87621738228</v>
      </c>
      <c r="AB141" s="5">
        <f t="shared" si="52"/>
        <v>556597.12893735187</v>
      </c>
      <c r="AC141" s="5">
        <f t="shared" si="53"/>
        <v>29262.236170529995</v>
      </c>
      <c r="AD141">
        <f t="shared" si="54"/>
        <v>5.2573458699647059E-2</v>
      </c>
      <c r="AE141" s="5">
        <f>VLOOKUP(A141,Summary_SFPR!$A$5:$AG$348,33,FALSE)</f>
        <v>556597.12893735187</v>
      </c>
      <c r="AF141" s="5">
        <f t="shared" si="55"/>
        <v>29262.236170529999</v>
      </c>
      <c r="AG141" t="s">
        <v>809</v>
      </c>
      <c r="AH141" t="s">
        <v>1088</v>
      </c>
    </row>
    <row r="142" spans="1:34" x14ac:dyDescent="0.25">
      <c r="A142" t="s">
        <v>376</v>
      </c>
      <c r="B142" t="s">
        <v>377</v>
      </c>
      <c r="C142" t="s">
        <v>98</v>
      </c>
      <c r="D142" s="12" t="s">
        <v>1088</v>
      </c>
      <c r="E142" s="1">
        <f>VLOOKUP(A142,'Base ADM'!$A$2:$E$344,5,FALSE)</f>
        <v>122.040936</v>
      </c>
      <c r="F142" s="1">
        <f>VLOOKUP(A142,'Base ADM'!$A$2:$F$344,6,FALSE)</f>
        <v>0</v>
      </c>
      <c r="G142" s="1">
        <f>VLOOKUP(A142,'Base ADM'!$A$2:$G$344,7,FALSE)</f>
        <v>0</v>
      </c>
      <c r="H142" s="1">
        <f>VLOOKUP(A142,'Base ADM'!$A$2:$H$344,8,FALSE)</f>
        <v>122.040936</v>
      </c>
      <c r="I142" s="1">
        <f>VLOOKUP(A142,'Base ADM'!$A$2:$I$344,9,FALSE)</f>
        <v>0</v>
      </c>
      <c r="J142" s="1">
        <f>VLOOKUP(A142,'Base ADM'!$A$2:$J$344,10,FALSE)</f>
        <v>0</v>
      </c>
      <c r="K142" s="1">
        <f>VLOOKUP(A142,'Base ADM'!$A$2:$K$344,11,FALSE)</f>
        <v>0</v>
      </c>
      <c r="L142" s="98">
        <f t="shared" si="38"/>
        <v>4.88</v>
      </c>
      <c r="M142" s="5">
        <f t="shared" si="39"/>
        <v>96058.458900109545</v>
      </c>
      <c r="N142" s="5">
        <f t="shared" si="40"/>
        <v>468765.27943253459</v>
      </c>
      <c r="O142" s="6">
        <f t="shared" si="41"/>
        <v>0.81</v>
      </c>
      <c r="P142" s="5">
        <f t="shared" si="42"/>
        <v>77807.351709088733</v>
      </c>
      <c r="Q142" s="5">
        <f t="shared" si="43"/>
        <v>104.39999999999999</v>
      </c>
      <c r="R142" s="5">
        <f t="shared" si="44"/>
        <v>2970.18</v>
      </c>
      <c r="S142" s="5">
        <f t="shared" si="45"/>
        <v>9977.2000000000007</v>
      </c>
      <c r="T142" s="5">
        <f t="shared" si="46"/>
        <v>559520.01114162337</v>
      </c>
      <c r="U142" s="5">
        <f t="shared" si="47"/>
        <v>118842.24306743999</v>
      </c>
      <c r="V142" s="5">
        <f t="shared" si="48"/>
        <v>65210.133332880003</v>
      </c>
      <c r="W142" s="5">
        <f t="shared" si="49"/>
        <v>225540.19259351998</v>
      </c>
      <c r="X142" t="str">
        <f>IFERROR(VLOOKUP(A142,'E1'!$A$2:$G$932,7,FALSE),"No")</f>
        <v>No</v>
      </c>
      <c r="Y142" s="5">
        <f t="shared" si="50"/>
        <v>0</v>
      </c>
      <c r="Z142" s="5">
        <f t="shared" si="51"/>
        <v>969112.58013546327</v>
      </c>
      <c r="AA142" s="5">
        <f t="shared" si="56"/>
        <v>0</v>
      </c>
      <c r="AB142" s="5">
        <f t="shared" si="52"/>
        <v>969112.58013546327</v>
      </c>
      <c r="AC142" s="5">
        <f t="shared" si="53"/>
        <v>50999.686745040002</v>
      </c>
      <c r="AD142">
        <f t="shared" si="54"/>
        <v>5.2625141588721537E-2</v>
      </c>
      <c r="AE142" s="5">
        <f>VLOOKUP(A142,Summary_SFPR!$A$5:$AG$348,33,FALSE)</f>
        <v>914942.30099331331</v>
      </c>
      <c r="AF142" s="5">
        <f t="shared" si="55"/>
        <v>48148.968135283794</v>
      </c>
      <c r="AG142" t="s">
        <v>809</v>
      </c>
      <c r="AH142" t="s">
        <v>1088</v>
      </c>
    </row>
    <row r="143" spans="1:34" x14ac:dyDescent="0.25">
      <c r="A143" t="s">
        <v>378</v>
      </c>
      <c r="B143" t="s">
        <v>379</v>
      </c>
      <c r="C143" t="s">
        <v>108</v>
      </c>
      <c r="D143" s="12" t="s">
        <v>1088</v>
      </c>
      <c r="E143" s="1">
        <f>VLOOKUP(A143,'Base ADM'!$A$2:$E$344,5,FALSE)</f>
        <v>170.19119599999999</v>
      </c>
      <c r="F143" s="1">
        <f>VLOOKUP(A143,'Base ADM'!$A$2:$F$344,6,FALSE)</f>
        <v>19.345237999999998</v>
      </c>
      <c r="G143" s="1">
        <f>VLOOKUP(A143,'Base ADM'!$A$2:$G$344,7,FALSE)</f>
        <v>61.906747000000003</v>
      </c>
      <c r="H143" s="1">
        <f>VLOOKUP(A143,'Base ADM'!$A$2:$H$344,8,FALSE)</f>
        <v>68.337470999999994</v>
      </c>
      <c r="I143" s="1">
        <f>VLOOKUP(A143,'Base ADM'!$A$2:$I$344,9,FALSE)</f>
        <v>0</v>
      </c>
      <c r="J143" s="1">
        <f>VLOOKUP(A143,'Base ADM'!$A$2:$J$344,10,FALSE)</f>
        <v>20.601739999999999</v>
      </c>
      <c r="K143" s="1">
        <f>VLOOKUP(A143,'Base ADM'!$A$2:$K$344,11,FALSE)</f>
        <v>0</v>
      </c>
      <c r="L143" s="98">
        <f t="shared" si="38"/>
        <v>7.54</v>
      </c>
      <c r="M143" s="5">
        <f t="shared" si="39"/>
        <v>96058.458900109545</v>
      </c>
      <c r="N143" s="5">
        <f t="shared" si="40"/>
        <v>724280.78010682599</v>
      </c>
      <c r="O143" s="6">
        <f t="shared" si="41"/>
        <v>1.1299999999999999</v>
      </c>
      <c r="P143" s="5">
        <f t="shared" si="42"/>
        <v>108546.05855712378</v>
      </c>
      <c r="Q143" s="5">
        <f t="shared" si="43"/>
        <v>104.39999999999999</v>
      </c>
      <c r="R143" s="5">
        <f t="shared" si="44"/>
        <v>4525.74</v>
      </c>
      <c r="S143" s="5">
        <f t="shared" si="45"/>
        <v>15202.51</v>
      </c>
      <c r="T143" s="5">
        <f t="shared" si="46"/>
        <v>852555.08866394975</v>
      </c>
      <c r="U143" s="5">
        <f t="shared" si="47"/>
        <v>165730.48475283998</v>
      </c>
      <c r="V143" s="5">
        <f t="shared" si="48"/>
        <v>90938.261758680004</v>
      </c>
      <c r="W143" s="5">
        <f t="shared" si="49"/>
        <v>314525.24359171995</v>
      </c>
      <c r="X143" t="str">
        <f>IFERROR(VLOOKUP(A143,'E1'!$A$2:$G$932,7,FALSE),"No")</f>
        <v>No</v>
      </c>
      <c r="Y143" s="5">
        <f t="shared" si="50"/>
        <v>0</v>
      </c>
      <c r="Z143" s="5">
        <f t="shared" si="51"/>
        <v>1423749.0787671898</v>
      </c>
      <c r="AA143" s="5">
        <f t="shared" si="56"/>
        <v>0</v>
      </c>
      <c r="AB143" s="5">
        <f t="shared" si="52"/>
        <v>1423749.0787671898</v>
      </c>
      <c r="AC143" s="5">
        <f t="shared" si="53"/>
        <v>71121.198896439993</v>
      </c>
      <c r="AD143">
        <f t="shared" si="54"/>
        <v>4.9953464382939676E-2</v>
      </c>
      <c r="AE143" s="5">
        <f>VLOOKUP(A143,Summary_SFPR!$A$5:$AG$348,33,FALSE)</f>
        <v>1290427.5193340853</v>
      </c>
      <c r="AF143" s="5">
        <f t="shared" si="55"/>
        <v>64461.325125820433</v>
      </c>
      <c r="AG143" t="s">
        <v>809</v>
      </c>
      <c r="AH143" t="s">
        <v>1088</v>
      </c>
    </row>
    <row r="144" spans="1:34" x14ac:dyDescent="0.25">
      <c r="A144" t="s">
        <v>380</v>
      </c>
      <c r="B144" t="s">
        <v>1926</v>
      </c>
      <c r="C144" t="s">
        <v>93</v>
      </c>
      <c r="D144" s="12" t="s">
        <v>2051</v>
      </c>
      <c r="E144" s="1">
        <f>VLOOKUP(A144,'Base ADM'!$A$2:$E$344,5,FALSE)</f>
        <v>866.06721700000003</v>
      </c>
      <c r="F144" s="1">
        <f>VLOOKUP(A144,'Base ADM'!$A$2:$F$344,6,FALSE)</f>
        <v>0</v>
      </c>
      <c r="G144" s="1">
        <f>VLOOKUP(A144,'Base ADM'!$A$2:$G$344,7,FALSE)</f>
        <v>0</v>
      </c>
      <c r="H144" s="1">
        <f>VLOOKUP(A144,'Base ADM'!$A$2:$H$344,8,FALSE)</f>
        <v>306.19102400000003</v>
      </c>
      <c r="I144" s="1">
        <f>VLOOKUP(A144,'Base ADM'!$A$2:$I$344,9,FALSE)</f>
        <v>453.74943400000001</v>
      </c>
      <c r="J144" s="1">
        <f>VLOOKUP(A144,'Base ADM'!$A$2:$J$344,10,FALSE)</f>
        <v>106.12675900000001</v>
      </c>
      <c r="K144" s="1">
        <f>VLOOKUP(A144,'Base ADM'!$A$2:$K$344,11,FALSE)</f>
        <v>0</v>
      </c>
      <c r="L144" s="98">
        <f t="shared" si="38"/>
        <v>34.950000000000003</v>
      </c>
      <c r="M144" s="5">
        <f t="shared" si="39"/>
        <v>96058.458900109545</v>
      </c>
      <c r="N144" s="5">
        <f t="shared" si="40"/>
        <v>3357243.1385588287</v>
      </c>
      <c r="O144" s="6">
        <f t="shared" si="41"/>
        <v>5.77</v>
      </c>
      <c r="P144" s="5">
        <f t="shared" si="42"/>
        <v>554257.30785363202</v>
      </c>
      <c r="Q144" s="5">
        <f t="shared" si="43"/>
        <v>104.39999999999999</v>
      </c>
      <c r="R144" s="5">
        <f t="shared" si="44"/>
        <v>21255.839999999997</v>
      </c>
      <c r="S144" s="5">
        <f t="shared" si="45"/>
        <v>71400.960000000006</v>
      </c>
      <c r="T144" s="5">
        <f t="shared" si="46"/>
        <v>4004157.2464124607</v>
      </c>
      <c r="U144" s="5">
        <f t="shared" si="47"/>
        <v>843367.59524242999</v>
      </c>
      <c r="V144" s="5">
        <f t="shared" si="48"/>
        <v>462765.69605961005</v>
      </c>
      <c r="W144" s="5">
        <f t="shared" si="49"/>
        <v>1600552.8417211899</v>
      </c>
      <c r="X144" t="str">
        <f>IFERROR(VLOOKUP(A144,'E1'!$A$2:$G$932,7,FALSE),"No")</f>
        <v>No</v>
      </c>
      <c r="Y144" s="5">
        <f t="shared" si="50"/>
        <v>0</v>
      </c>
      <c r="Z144" s="5">
        <f t="shared" si="51"/>
        <v>6910843.3794356911</v>
      </c>
      <c r="AA144" s="5">
        <f t="shared" si="56"/>
        <v>0</v>
      </c>
      <c r="AB144" s="5">
        <f t="shared" si="52"/>
        <v>6910843.3794356911</v>
      </c>
      <c r="AC144" s="5">
        <f t="shared" si="53"/>
        <v>361920.82931212999</v>
      </c>
      <c r="AD144">
        <f t="shared" si="54"/>
        <v>5.236999443354233E-2</v>
      </c>
      <c r="AE144" s="5">
        <f>VLOOKUP(A144,Summary_SFPR!$A$5:$AG$348,33,FALSE)</f>
        <v>6584732.7739457749</v>
      </c>
      <c r="AF144" s="5">
        <f t="shared" si="55"/>
        <v>344842.41871790396</v>
      </c>
      <c r="AG144" t="s">
        <v>809</v>
      </c>
      <c r="AH144" t="s">
        <v>2051</v>
      </c>
    </row>
    <row r="145" spans="1:34" x14ac:dyDescent="0.25">
      <c r="A145" t="s">
        <v>382</v>
      </c>
      <c r="B145" t="s">
        <v>383</v>
      </c>
      <c r="C145" t="s">
        <v>196</v>
      </c>
      <c r="D145" s="12" t="s">
        <v>1088</v>
      </c>
      <c r="E145" s="1">
        <f>VLOOKUP(A145,'Base ADM'!$A$2:$E$344,5,FALSE)</f>
        <v>61.025252000000002</v>
      </c>
      <c r="F145" s="1">
        <f>VLOOKUP(A145,'Base ADM'!$A$2:$F$344,6,FALSE)</f>
        <v>0</v>
      </c>
      <c r="G145" s="1">
        <f>VLOOKUP(A145,'Base ADM'!$A$2:$G$344,7,FALSE)</f>
        <v>0</v>
      </c>
      <c r="H145" s="1">
        <f>VLOOKUP(A145,'Base ADM'!$A$2:$H$344,8,FALSE)</f>
        <v>54.102023000000003</v>
      </c>
      <c r="I145" s="1">
        <f>VLOOKUP(A145,'Base ADM'!$A$2:$I$344,9,FALSE)</f>
        <v>5</v>
      </c>
      <c r="J145" s="1">
        <f>VLOOKUP(A145,'Base ADM'!$A$2:$J$344,10,FALSE)</f>
        <v>1.9232290000000001</v>
      </c>
      <c r="K145" s="1">
        <f>VLOOKUP(A145,'Base ADM'!$A$2:$K$344,11,FALSE)</f>
        <v>0</v>
      </c>
      <c r="L145" s="98">
        <f t="shared" si="38"/>
        <v>2.46</v>
      </c>
      <c r="M145" s="5">
        <f t="shared" si="39"/>
        <v>96058.458900109545</v>
      </c>
      <c r="N145" s="5">
        <f t="shared" si="40"/>
        <v>236303.80889426949</v>
      </c>
      <c r="O145" s="6">
        <f t="shared" si="41"/>
        <v>0.41</v>
      </c>
      <c r="P145" s="5">
        <f t="shared" si="42"/>
        <v>39383.968149044907</v>
      </c>
      <c r="Q145" s="5">
        <f t="shared" si="43"/>
        <v>104.39999999999999</v>
      </c>
      <c r="R145" s="5">
        <f t="shared" si="44"/>
        <v>1498.1399999999999</v>
      </c>
      <c r="S145" s="5">
        <f t="shared" si="45"/>
        <v>5032.4399999999996</v>
      </c>
      <c r="T145" s="5">
        <f t="shared" si="46"/>
        <v>282218.35704331443</v>
      </c>
      <c r="U145" s="5">
        <f t="shared" si="47"/>
        <v>59425.780145079996</v>
      </c>
      <c r="V145" s="5">
        <f t="shared" si="48"/>
        <v>32607.622901160004</v>
      </c>
      <c r="W145" s="5">
        <f t="shared" si="49"/>
        <v>112778.93746364</v>
      </c>
      <c r="X145" t="str">
        <f>IFERROR(VLOOKUP(A145,'E1'!$A$2:$G$932,7,FALSE),"No")</f>
        <v>No</v>
      </c>
      <c r="Y145" s="5">
        <f t="shared" si="50"/>
        <v>0</v>
      </c>
      <c r="Z145" s="5">
        <f t="shared" si="51"/>
        <v>487030.69755319442</v>
      </c>
      <c r="AA145" s="5">
        <f t="shared" si="56"/>
        <v>0</v>
      </c>
      <c r="AB145" s="5">
        <f t="shared" si="52"/>
        <v>487030.69755319442</v>
      </c>
      <c r="AC145" s="5">
        <f t="shared" si="53"/>
        <v>25501.842558280001</v>
      </c>
      <c r="AD145">
        <f t="shared" si="54"/>
        <v>5.2361879212951747E-2</v>
      </c>
      <c r="AE145" s="5">
        <f>VLOOKUP(A145,Summary_SFPR!$A$5:$AG$348,33,FALSE)</f>
        <v>451487.13308071473</v>
      </c>
      <c r="AF145" s="5">
        <f t="shared" si="55"/>
        <v>23640.714728574254</v>
      </c>
      <c r="AG145" t="s">
        <v>809</v>
      </c>
      <c r="AH145" t="s">
        <v>1088</v>
      </c>
    </row>
    <row r="146" spans="1:34" x14ac:dyDescent="0.25">
      <c r="A146" t="s">
        <v>384</v>
      </c>
      <c r="B146" t="s">
        <v>1927</v>
      </c>
      <c r="C146" t="s">
        <v>93</v>
      </c>
      <c r="D146" s="12" t="s">
        <v>1088</v>
      </c>
      <c r="E146" s="1">
        <f>VLOOKUP(A146,'Base ADM'!$A$2:$E$344,5,FALSE)</f>
        <v>375.20229899999998</v>
      </c>
      <c r="F146" s="1">
        <f>VLOOKUP(A146,'Base ADM'!$A$2:$F$344,6,FALSE)</f>
        <v>0</v>
      </c>
      <c r="G146" s="1">
        <f>VLOOKUP(A146,'Base ADM'!$A$2:$G$344,7,FALSE)</f>
        <v>0</v>
      </c>
      <c r="H146" s="1">
        <f>VLOOKUP(A146,'Base ADM'!$A$2:$H$344,8,FALSE)</f>
        <v>0</v>
      </c>
      <c r="I146" s="1">
        <f>VLOOKUP(A146,'Base ADM'!$A$2:$I$344,9,FALSE)</f>
        <v>80.369912999999997</v>
      </c>
      <c r="J146" s="1">
        <f>VLOOKUP(A146,'Base ADM'!$A$2:$J$344,10,FALSE)</f>
        <v>294.83238599999999</v>
      </c>
      <c r="K146" s="1">
        <f>VLOOKUP(A146,'Base ADM'!$A$2:$K$344,11,FALSE)</f>
        <v>0</v>
      </c>
      <c r="L146" s="98">
        <f t="shared" si="38"/>
        <v>19.36</v>
      </c>
      <c r="M146" s="5">
        <f t="shared" si="39"/>
        <v>96058.458900109545</v>
      </c>
      <c r="N146" s="5">
        <f t="shared" si="40"/>
        <v>1859691.7643061208</v>
      </c>
      <c r="O146" s="6">
        <f t="shared" si="41"/>
        <v>2.5</v>
      </c>
      <c r="P146" s="5">
        <f t="shared" si="42"/>
        <v>240146.14725027385</v>
      </c>
      <c r="Q146" s="5">
        <f t="shared" si="43"/>
        <v>104.39999999999999</v>
      </c>
      <c r="R146" s="5">
        <f t="shared" si="44"/>
        <v>11410.919999999998</v>
      </c>
      <c r="S146" s="5">
        <f t="shared" si="45"/>
        <v>38330.67</v>
      </c>
      <c r="T146" s="5">
        <f t="shared" si="46"/>
        <v>2149579.5015563946</v>
      </c>
      <c r="U146" s="5">
        <f t="shared" si="47"/>
        <v>365368.24674320995</v>
      </c>
      <c r="V146" s="5">
        <f t="shared" si="48"/>
        <v>200481.84442467001</v>
      </c>
      <c r="W146" s="5">
        <f t="shared" si="49"/>
        <v>693400.11271292996</v>
      </c>
      <c r="X146" t="str">
        <f>IFERROR(VLOOKUP(A146,'E1'!$A$2:$G$932,7,FALSE),"No")</f>
        <v>No</v>
      </c>
      <c r="Y146" s="5">
        <f t="shared" si="50"/>
        <v>0</v>
      </c>
      <c r="Z146" s="5">
        <f t="shared" si="51"/>
        <v>3408829.7054372048</v>
      </c>
      <c r="AA146" s="5">
        <f t="shared" si="56"/>
        <v>0</v>
      </c>
      <c r="AB146" s="5">
        <f t="shared" si="52"/>
        <v>3408829.7054372048</v>
      </c>
      <c r="AC146" s="5">
        <f t="shared" si="53"/>
        <v>156793.28872910998</v>
      </c>
      <c r="AD146">
        <f t="shared" si="54"/>
        <v>4.5996222245722362E-2</v>
      </c>
      <c r="AE146" s="5">
        <f>VLOOKUP(A146,Summary_SFPR!$A$5:$AG$348,33,FALSE)</f>
        <v>2906886.1296689846</v>
      </c>
      <c r="AF146" s="5">
        <f t="shared" si="55"/>
        <v>133705.78046326232</v>
      </c>
      <c r="AG146" t="s">
        <v>809</v>
      </c>
      <c r="AH146" t="s">
        <v>1088</v>
      </c>
    </row>
    <row r="147" spans="1:34" x14ac:dyDescent="0.25">
      <c r="A147" t="s">
        <v>386</v>
      </c>
      <c r="B147" t="s">
        <v>387</v>
      </c>
      <c r="C147" t="s">
        <v>93</v>
      </c>
      <c r="D147" s="12" t="s">
        <v>1088</v>
      </c>
      <c r="E147" s="1">
        <f>VLOOKUP(A147,'Base ADM'!$A$2:$E$344,5,FALSE)</f>
        <v>211.55048999999997</v>
      </c>
      <c r="F147" s="1">
        <f>VLOOKUP(A147,'Base ADM'!$A$2:$F$344,6,FALSE)</f>
        <v>0</v>
      </c>
      <c r="G147" s="1">
        <f>VLOOKUP(A147,'Base ADM'!$A$2:$G$344,7,FALSE)</f>
        <v>0</v>
      </c>
      <c r="H147" s="1">
        <f>VLOOKUP(A147,'Base ADM'!$A$2:$H$344,8,FALSE)</f>
        <v>0</v>
      </c>
      <c r="I147" s="1">
        <f>VLOOKUP(A147,'Base ADM'!$A$2:$I$344,9,FALSE)</f>
        <v>79.211564999999993</v>
      </c>
      <c r="J147" s="1">
        <f>VLOOKUP(A147,'Base ADM'!$A$2:$J$344,10,FALSE)</f>
        <v>132.33892499999999</v>
      </c>
      <c r="K147" s="1">
        <f>VLOOKUP(A147,'Base ADM'!$A$2:$K$344,11,FALSE)</f>
        <v>0</v>
      </c>
      <c r="L147" s="98">
        <f t="shared" si="38"/>
        <v>10.29</v>
      </c>
      <c r="M147" s="5">
        <f t="shared" si="39"/>
        <v>96058.458900109545</v>
      </c>
      <c r="N147" s="5">
        <f t="shared" si="40"/>
        <v>988441.54208212718</v>
      </c>
      <c r="O147" s="6">
        <f t="shared" si="41"/>
        <v>1.41</v>
      </c>
      <c r="P147" s="5">
        <f t="shared" si="42"/>
        <v>135442.42704915444</v>
      </c>
      <c r="Q147" s="5">
        <f t="shared" si="43"/>
        <v>104.39999999999999</v>
      </c>
      <c r="R147" s="5">
        <f t="shared" si="44"/>
        <v>6107.3999999999987</v>
      </c>
      <c r="S147" s="5">
        <f t="shared" si="45"/>
        <v>20515.5</v>
      </c>
      <c r="T147" s="5">
        <f t="shared" si="46"/>
        <v>1150506.8691312815</v>
      </c>
      <c r="U147" s="5">
        <f t="shared" si="47"/>
        <v>206005.75165709996</v>
      </c>
      <c r="V147" s="5">
        <f t="shared" si="48"/>
        <v>113037.77332169999</v>
      </c>
      <c r="W147" s="5">
        <f t="shared" si="49"/>
        <v>390960.11405429995</v>
      </c>
      <c r="X147" t="str">
        <f>IFERROR(VLOOKUP(A147,'E1'!$A$2:$G$932,7,FALSE),"No")</f>
        <v>No</v>
      </c>
      <c r="Y147" s="5">
        <f t="shared" si="50"/>
        <v>0</v>
      </c>
      <c r="Z147" s="5">
        <f t="shared" si="51"/>
        <v>1860510.5081643814</v>
      </c>
      <c r="AA147" s="5">
        <f t="shared" si="56"/>
        <v>0</v>
      </c>
      <c r="AB147" s="5">
        <f t="shared" si="52"/>
        <v>1860510.5081643814</v>
      </c>
      <c r="AC147" s="5">
        <f t="shared" si="53"/>
        <v>88404.834266099977</v>
      </c>
      <c r="AD147">
        <f t="shared" si="54"/>
        <v>4.7516439105373308E-2</v>
      </c>
      <c r="AE147" s="5">
        <f>VLOOKUP(A147,Summary_SFPR!$A$5:$AG$348,33,FALSE)</f>
        <v>1601882.254188193</v>
      </c>
      <c r="AF147" s="5">
        <f t="shared" si="55"/>
        <v>76115.740585111402</v>
      </c>
      <c r="AG147" t="s">
        <v>809</v>
      </c>
      <c r="AH147" t="s">
        <v>1088</v>
      </c>
    </row>
    <row r="148" spans="1:34" x14ac:dyDescent="0.25">
      <c r="A148" t="s">
        <v>388</v>
      </c>
      <c r="B148" t="s">
        <v>1928</v>
      </c>
      <c r="C148" t="s">
        <v>80</v>
      </c>
      <c r="D148" s="12" t="s">
        <v>1088</v>
      </c>
      <c r="E148" s="1">
        <f>VLOOKUP(A148,'Base ADM'!$A$2:$E$344,5,FALSE)</f>
        <v>164.18433999999999</v>
      </c>
      <c r="F148" s="1">
        <f>VLOOKUP(A148,'Base ADM'!$A$2:$F$344,6,FALSE)</f>
        <v>17.363371000000001</v>
      </c>
      <c r="G148" s="1">
        <f>VLOOKUP(A148,'Base ADM'!$A$2:$G$344,7,FALSE)</f>
        <v>54.506351000000002</v>
      </c>
      <c r="H148" s="1">
        <f>VLOOKUP(A148,'Base ADM'!$A$2:$H$344,8,FALSE)</f>
        <v>92.314617999999996</v>
      </c>
      <c r="I148" s="1">
        <f>VLOOKUP(A148,'Base ADM'!$A$2:$I$344,9,FALSE)</f>
        <v>0</v>
      </c>
      <c r="J148" s="1">
        <f>VLOOKUP(A148,'Base ADM'!$A$2:$J$344,10,FALSE)</f>
        <v>0</v>
      </c>
      <c r="K148" s="1">
        <f>VLOOKUP(A148,'Base ADM'!$A$2:$K$344,11,FALSE)</f>
        <v>0</v>
      </c>
      <c r="L148" s="98">
        <f t="shared" si="38"/>
        <v>6.93</v>
      </c>
      <c r="M148" s="5">
        <f t="shared" si="39"/>
        <v>96058.458900109545</v>
      </c>
      <c r="N148" s="5">
        <f t="shared" si="40"/>
        <v>665685.12017775909</v>
      </c>
      <c r="O148" s="6">
        <f t="shared" si="41"/>
        <v>1.0900000000000001</v>
      </c>
      <c r="P148" s="5">
        <f t="shared" si="42"/>
        <v>104703.72020111942</v>
      </c>
      <c r="Q148" s="5">
        <f t="shared" si="43"/>
        <v>104.39999999999999</v>
      </c>
      <c r="R148" s="5">
        <f t="shared" si="44"/>
        <v>4186.4399999999996</v>
      </c>
      <c r="S148" s="5">
        <f t="shared" si="45"/>
        <v>14062.76</v>
      </c>
      <c r="T148" s="5">
        <f t="shared" si="46"/>
        <v>788638.04037887848</v>
      </c>
      <c r="U148" s="5">
        <f t="shared" si="47"/>
        <v>159881.06844859998</v>
      </c>
      <c r="V148" s="5">
        <f t="shared" si="48"/>
        <v>87728.618392200005</v>
      </c>
      <c r="W148" s="5">
        <f t="shared" si="49"/>
        <v>303424.15322379995</v>
      </c>
      <c r="X148" t="str">
        <f>IFERROR(VLOOKUP(A148,'E1'!$A$2:$G$932,7,FALSE),"No")</f>
        <v>No</v>
      </c>
      <c r="Y148" s="5">
        <f t="shared" si="50"/>
        <v>0</v>
      </c>
      <c r="Z148" s="5">
        <f t="shared" si="51"/>
        <v>1339671.8804434785</v>
      </c>
      <c r="AA148" s="5">
        <f t="shared" si="56"/>
        <v>0</v>
      </c>
      <c r="AB148" s="5">
        <f t="shared" si="52"/>
        <v>1339671.8804434785</v>
      </c>
      <c r="AC148" s="5">
        <f t="shared" si="53"/>
        <v>68610.993842600001</v>
      </c>
      <c r="AD148">
        <f t="shared" si="54"/>
        <v>5.1214774934208035E-2</v>
      </c>
      <c r="AE148" s="5">
        <f>VLOOKUP(A148,Summary_SFPR!$A$5:$AG$348,33,FALSE)</f>
        <v>1339671.8804434785</v>
      </c>
      <c r="AF148" s="5">
        <f t="shared" si="55"/>
        <v>68610.993842600001</v>
      </c>
      <c r="AG148" t="s">
        <v>809</v>
      </c>
      <c r="AH148" t="s">
        <v>1088</v>
      </c>
    </row>
    <row r="149" spans="1:34" x14ac:dyDescent="0.25">
      <c r="A149" t="s">
        <v>390</v>
      </c>
      <c r="B149" t="s">
        <v>391</v>
      </c>
      <c r="C149" t="s">
        <v>80</v>
      </c>
      <c r="D149" s="12" t="s">
        <v>1088</v>
      </c>
      <c r="E149" s="1">
        <f>VLOOKUP(A149,'Base ADM'!$A$2:$E$344,5,FALSE)</f>
        <v>238.166663</v>
      </c>
      <c r="F149" s="1">
        <f>VLOOKUP(A149,'Base ADM'!$A$2:$F$344,6,FALSE)</f>
        <v>24.785713999999999</v>
      </c>
      <c r="G149" s="1">
        <f>VLOOKUP(A149,'Base ADM'!$A$2:$G$344,7,FALSE)</f>
        <v>79.434522999999999</v>
      </c>
      <c r="H149" s="1">
        <f>VLOOKUP(A149,'Base ADM'!$A$2:$H$344,8,FALSE)</f>
        <v>133.946426</v>
      </c>
      <c r="I149" s="1">
        <f>VLOOKUP(A149,'Base ADM'!$A$2:$I$344,9,FALSE)</f>
        <v>0</v>
      </c>
      <c r="J149" s="1">
        <f>VLOOKUP(A149,'Base ADM'!$A$2:$J$344,10,FALSE)</f>
        <v>0</v>
      </c>
      <c r="K149" s="1">
        <f>VLOOKUP(A149,'Base ADM'!$A$2:$K$344,11,FALSE)</f>
        <v>0</v>
      </c>
      <c r="L149" s="98">
        <f t="shared" si="38"/>
        <v>10.050000000000001</v>
      </c>
      <c r="M149" s="5">
        <f t="shared" si="39"/>
        <v>96058.458900109545</v>
      </c>
      <c r="N149" s="5">
        <f t="shared" si="40"/>
        <v>965387.51194610097</v>
      </c>
      <c r="O149" s="6">
        <f t="shared" si="41"/>
        <v>1.59</v>
      </c>
      <c r="P149" s="5">
        <f t="shared" si="42"/>
        <v>152732.94965117419</v>
      </c>
      <c r="Q149" s="5">
        <f t="shared" si="43"/>
        <v>104.39999999999999</v>
      </c>
      <c r="R149" s="5">
        <f t="shared" si="44"/>
        <v>6076.08</v>
      </c>
      <c r="S149" s="5">
        <f t="shared" si="45"/>
        <v>20410.29</v>
      </c>
      <c r="T149" s="5">
        <f t="shared" si="46"/>
        <v>1144606.8315972753</v>
      </c>
      <c r="U149" s="5">
        <f t="shared" si="47"/>
        <v>231924.31476276999</v>
      </c>
      <c r="V149" s="5">
        <f t="shared" si="48"/>
        <v>127259.59304079002</v>
      </c>
      <c r="W149" s="5">
        <f t="shared" si="49"/>
        <v>440148.66489040997</v>
      </c>
      <c r="X149" t="str">
        <f>IFERROR(VLOOKUP(A149,'E1'!$A$2:$G$932,7,FALSE),"No")</f>
        <v>No</v>
      </c>
      <c r="Y149" s="5">
        <f t="shared" si="50"/>
        <v>0</v>
      </c>
      <c r="Z149" s="5">
        <f t="shared" si="51"/>
        <v>1943939.4042912452</v>
      </c>
      <c r="AA149" s="5">
        <f t="shared" si="56"/>
        <v>0</v>
      </c>
      <c r="AB149" s="5">
        <f t="shared" si="52"/>
        <v>1943939.4042912452</v>
      </c>
      <c r="AC149" s="5">
        <f t="shared" si="53"/>
        <v>99527.466801069997</v>
      </c>
      <c r="AD149">
        <f t="shared" si="54"/>
        <v>5.1198852485506062E-2</v>
      </c>
      <c r="AE149" s="5">
        <f>VLOOKUP(A149,Summary_SFPR!$A$5:$AG$348,33,FALSE)</f>
        <v>1722750.5172949731</v>
      </c>
      <c r="AF149" s="5">
        <f t="shared" si="55"/>
        <v>88202.849604314586</v>
      </c>
      <c r="AG149" t="s">
        <v>809</v>
      </c>
      <c r="AH149" t="s">
        <v>1088</v>
      </c>
    </row>
    <row r="150" spans="1:34" x14ac:dyDescent="0.25">
      <c r="A150" t="s">
        <v>392</v>
      </c>
      <c r="B150" t="s">
        <v>393</v>
      </c>
      <c r="C150" t="s">
        <v>98</v>
      </c>
      <c r="D150" s="12" t="s">
        <v>1088</v>
      </c>
      <c r="E150" s="1">
        <f>VLOOKUP(A150,'Base ADM'!$A$2:$E$344,5,FALSE)</f>
        <v>123.94543900000001</v>
      </c>
      <c r="F150" s="1">
        <f>VLOOKUP(A150,'Base ADM'!$A$2:$F$344,6,FALSE)</f>
        <v>23.220065000000002</v>
      </c>
      <c r="G150" s="1">
        <f>VLOOKUP(A150,'Base ADM'!$A$2:$G$344,7,FALSE)</f>
        <v>61.293672000000001</v>
      </c>
      <c r="H150" s="1">
        <f>VLOOKUP(A150,'Base ADM'!$A$2:$H$344,8,FALSE)</f>
        <v>39.431702000000001</v>
      </c>
      <c r="I150" s="1">
        <f>VLOOKUP(A150,'Base ADM'!$A$2:$I$344,9,FALSE)</f>
        <v>0</v>
      </c>
      <c r="J150" s="1">
        <f>VLOOKUP(A150,'Base ADM'!$A$2:$J$344,10,FALSE)</f>
        <v>0</v>
      </c>
      <c r="K150" s="1">
        <f>VLOOKUP(A150,'Base ADM'!$A$2:$K$344,11,FALSE)</f>
        <v>0</v>
      </c>
      <c r="L150" s="98">
        <f t="shared" si="38"/>
        <v>5.4</v>
      </c>
      <c r="M150" s="5">
        <f t="shared" si="39"/>
        <v>96058.458900109545</v>
      </c>
      <c r="N150" s="5">
        <f t="shared" si="40"/>
        <v>518715.67806059157</v>
      </c>
      <c r="O150" s="6">
        <f t="shared" si="41"/>
        <v>0.83</v>
      </c>
      <c r="P150" s="5">
        <f t="shared" si="42"/>
        <v>79728.520887090912</v>
      </c>
      <c r="Q150" s="5">
        <f t="shared" si="43"/>
        <v>104.39999999999999</v>
      </c>
      <c r="R150" s="5">
        <f t="shared" si="44"/>
        <v>3252.0600000000004</v>
      </c>
      <c r="S150" s="5">
        <f t="shared" si="45"/>
        <v>10924.07</v>
      </c>
      <c r="T150" s="5">
        <f t="shared" si="46"/>
        <v>612620.32894768252</v>
      </c>
      <c r="U150" s="5">
        <f t="shared" si="47"/>
        <v>120696.82904381001</v>
      </c>
      <c r="V150" s="5">
        <f t="shared" si="48"/>
        <v>66227.766420870015</v>
      </c>
      <c r="W150" s="5">
        <f t="shared" si="49"/>
        <v>229059.84745273</v>
      </c>
      <c r="X150" t="str">
        <f>IFERROR(VLOOKUP(A150,'E1'!$A$2:$G$932,7,FALSE),"No")</f>
        <v>No</v>
      </c>
      <c r="Y150" s="5">
        <f t="shared" si="50"/>
        <v>0</v>
      </c>
      <c r="Z150" s="5">
        <f t="shared" si="51"/>
        <v>1028604.7718650925</v>
      </c>
      <c r="AA150" s="5">
        <f t="shared" si="56"/>
        <v>0</v>
      </c>
      <c r="AB150" s="5">
        <f t="shared" si="52"/>
        <v>1028604.7718650925</v>
      </c>
      <c r="AC150" s="5">
        <f t="shared" si="53"/>
        <v>51795.559503709999</v>
      </c>
      <c r="AD150">
        <f t="shared" si="54"/>
        <v>5.0355161594081432E-2</v>
      </c>
      <c r="AE150" s="5">
        <f>VLOOKUP(A150,Summary_SFPR!$A$5:$AG$348,33,FALSE)</f>
        <v>929329.05647445715</v>
      </c>
      <c r="AF150" s="5">
        <f t="shared" si="55"/>
        <v>46796.514812846523</v>
      </c>
      <c r="AG150" t="s">
        <v>809</v>
      </c>
      <c r="AH150" t="s">
        <v>1088</v>
      </c>
    </row>
    <row r="151" spans="1:34" x14ac:dyDescent="0.25">
      <c r="A151" t="s">
        <v>394</v>
      </c>
      <c r="B151" t="s">
        <v>395</v>
      </c>
      <c r="C151" t="s">
        <v>111</v>
      </c>
      <c r="D151" s="12" t="s">
        <v>1088</v>
      </c>
      <c r="E151" s="1">
        <f>VLOOKUP(A151,'Base ADM'!$A$2:$E$344,5,FALSE)</f>
        <v>366.68862899999999</v>
      </c>
      <c r="F151" s="1">
        <f>VLOOKUP(A151,'Base ADM'!$A$2:$F$344,6,FALSE)</f>
        <v>75.838322000000005</v>
      </c>
      <c r="G151" s="1">
        <f>VLOOKUP(A151,'Base ADM'!$A$2:$G$344,7,FALSE)</f>
        <v>119.479045</v>
      </c>
      <c r="H151" s="1">
        <f>VLOOKUP(A151,'Base ADM'!$A$2:$H$344,8,FALSE)</f>
        <v>171.371262</v>
      </c>
      <c r="I151" s="1">
        <f>VLOOKUP(A151,'Base ADM'!$A$2:$I$344,9,FALSE)</f>
        <v>0</v>
      </c>
      <c r="J151" s="1">
        <f>VLOOKUP(A151,'Base ADM'!$A$2:$J$344,10,FALSE)</f>
        <v>0</v>
      </c>
      <c r="K151" s="1">
        <f>VLOOKUP(A151,'Base ADM'!$A$2:$K$344,11,FALSE)</f>
        <v>0</v>
      </c>
      <c r="L151" s="98">
        <f t="shared" si="38"/>
        <v>15.84</v>
      </c>
      <c r="M151" s="5">
        <f t="shared" si="39"/>
        <v>96058.458900109545</v>
      </c>
      <c r="N151" s="5">
        <f t="shared" si="40"/>
        <v>1521565.9889777352</v>
      </c>
      <c r="O151" s="6">
        <f t="shared" si="41"/>
        <v>2.44</v>
      </c>
      <c r="P151" s="5">
        <f t="shared" si="42"/>
        <v>234382.63971626729</v>
      </c>
      <c r="Q151" s="5">
        <f t="shared" si="43"/>
        <v>104.39999999999999</v>
      </c>
      <c r="R151" s="5">
        <f t="shared" si="44"/>
        <v>9542.16</v>
      </c>
      <c r="S151" s="5">
        <f t="shared" si="45"/>
        <v>32053.279999999999</v>
      </c>
      <c r="T151" s="5">
        <f t="shared" si="46"/>
        <v>1797544.0686940025</v>
      </c>
      <c r="U151" s="5">
        <f t="shared" si="47"/>
        <v>357077.72003390995</v>
      </c>
      <c r="V151" s="5">
        <f t="shared" si="48"/>
        <v>195932.73513357001</v>
      </c>
      <c r="W151" s="5">
        <f t="shared" si="49"/>
        <v>677666.25459602999</v>
      </c>
      <c r="X151" t="str">
        <f>IFERROR(VLOOKUP(A151,'E1'!$A$2:$G$932,7,FALSE),"No")</f>
        <v>No</v>
      </c>
      <c r="Y151" s="5">
        <f t="shared" si="50"/>
        <v>0</v>
      </c>
      <c r="Z151" s="5">
        <f t="shared" si="51"/>
        <v>3028220.7784575126</v>
      </c>
      <c r="AA151" s="5">
        <f t="shared" si="56"/>
        <v>0</v>
      </c>
      <c r="AB151" s="5">
        <f t="shared" si="52"/>
        <v>3028220.7784575126</v>
      </c>
      <c r="AC151" s="5">
        <f t="shared" si="53"/>
        <v>153235.51117280999</v>
      </c>
      <c r="AD151">
        <f t="shared" si="54"/>
        <v>5.0602489839219611E-2</v>
      </c>
      <c r="AE151" s="5">
        <f>VLOOKUP(A151,Summary_SFPR!$A$5:$AG$348,33,FALSE)</f>
        <v>2527335.4858436235</v>
      </c>
      <c r="AF151" s="5">
        <f t="shared" si="55"/>
        <v>127889.46824270111</v>
      </c>
      <c r="AG151" t="s">
        <v>809</v>
      </c>
      <c r="AH151" t="s">
        <v>1088</v>
      </c>
    </row>
    <row r="152" spans="1:34" x14ac:dyDescent="0.25">
      <c r="A152" t="s">
        <v>396</v>
      </c>
      <c r="B152" t="s">
        <v>1929</v>
      </c>
      <c r="C152" t="s">
        <v>80</v>
      </c>
      <c r="D152" s="12" t="s">
        <v>1088</v>
      </c>
      <c r="E152" s="1">
        <f>VLOOKUP(A152,'Base ADM'!$A$2:$E$344,5,FALSE)</f>
        <v>138.44234299999999</v>
      </c>
      <c r="F152" s="1">
        <f>VLOOKUP(A152,'Base ADM'!$A$2:$F$344,6,FALSE)</f>
        <v>23.828305</v>
      </c>
      <c r="G152" s="1">
        <f>VLOOKUP(A152,'Base ADM'!$A$2:$G$344,7,FALSE)</f>
        <v>56.383378</v>
      </c>
      <c r="H152" s="1">
        <f>VLOOKUP(A152,'Base ADM'!$A$2:$H$344,8,FALSE)</f>
        <v>58.23066</v>
      </c>
      <c r="I152" s="1">
        <f>VLOOKUP(A152,'Base ADM'!$A$2:$I$344,9,FALSE)</f>
        <v>0</v>
      </c>
      <c r="J152" s="1">
        <f>VLOOKUP(A152,'Base ADM'!$A$2:$J$344,10,FALSE)</f>
        <v>0</v>
      </c>
      <c r="K152" s="1">
        <f>VLOOKUP(A152,'Base ADM'!$A$2:$K$344,11,FALSE)</f>
        <v>0</v>
      </c>
      <c r="L152" s="98">
        <f t="shared" si="38"/>
        <v>5.97</v>
      </c>
      <c r="M152" s="5">
        <f t="shared" si="39"/>
        <v>96058.458900109545</v>
      </c>
      <c r="N152" s="5">
        <f t="shared" si="40"/>
        <v>573468.9996336539</v>
      </c>
      <c r="O152" s="6">
        <f t="shared" si="41"/>
        <v>0.92</v>
      </c>
      <c r="P152" s="5">
        <f t="shared" si="42"/>
        <v>88373.782188100784</v>
      </c>
      <c r="Q152" s="5">
        <f t="shared" si="43"/>
        <v>104.39999999999999</v>
      </c>
      <c r="R152" s="5">
        <f t="shared" si="44"/>
        <v>3596.5799999999995</v>
      </c>
      <c r="S152" s="5">
        <f t="shared" si="45"/>
        <v>12081.35</v>
      </c>
      <c r="T152" s="5">
        <f t="shared" si="46"/>
        <v>677520.71182175458</v>
      </c>
      <c r="U152" s="5">
        <f t="shared" si="47"/>
        <v>134813.76918996999</v>
      </c>
      <c r="V152" s="5">
        <f t="shared" si="48"/>
        <v>73973.897135189996</v>
      </c>
      <c r="W152" s="5">
        <f t="shared" si="49"/>
        <v>255851.14082800999</v>
      </c>
      <c r="X152" t="str">
        <f>IFERROR(VLOOKUP(A152,'E1'!$A$2:$G$932,7,FALSE),"No")</f>
        <v>No</v>
      </c>
      <c r="Y152" s="5">
        <f t="shared" si="50"/>
        <v>0</v>
      </c>
      <c r="Z152" s="5">
        <f t="shared" si="51"/>
        <v>1142159.5189749245</v>
      </c>
      <c r="AA152" s="5">
        <f t="shared" si="56"/>
        <v>0</v>
      </c>
      <c r="AB152" s="5">
        <f t="shared" si="52"/>
        <v>1142159.5189749245</v>
      </c>
      <c r="AC152" s="5">
        <f t="shared" si="53"/>
        <v>57853.670716269997</v>
      </c>
      <c r="AD152">
        <f t="shared" si="54"/>
        <v>5.0652881454066087E-2</v>
      </c>
      <c r="AE152" s="5">
        <f>VLOOKUP(A152,Summary_SFPR!$A$5:$AG$348,33,FALSE)</f>
        <v>1051207.3121135822</v>
      </c>
      <c r="AF152" s="5">
        <f t="shared" si="55"/>
        <v>53246.679364136726</v>
      </c>
      <c r="AG152" t="s">
        <v>809</v>
      </c>
      <c r="AH152" t="s">
        <v>1088</v>
      </c>
    </row>
    <row r="153" spans="1:34" x14ac:dyDescent="0.25">
      <c r="A153" t="s">
        <v>398</v>
      </c>
      <c r="B153" t="s">
        <v>399</v>
      </c>
      <c r="C153" t="s">
        <v>80</v>
      </c>
      <c r="D153" s="12" t="s">
        <v>1088</v>
      </c>
      <c r="E153" s="1">
        <f>VLOOKUP(A153,'Base ADM'!$A$2:$E$344,5,FALSE)</f>
        <v>502.90767999999997</v>
      </c>
      <c r="F153" s="1">
        <f>VLOOKUP(A153,'Base ADM'!$A$2:$F$344,6,FALSE)</f>
        <v>93.166819000000004</v>
      </c>
      <c r="G153" s="1">
        <f>VLOOKUP(A153,'Base ADM'!$A$2:$G$344,7,FALSE)</f>
        <v>168.826348</v>
      </c>
      <c r="H153" s="1">
        <f>VLOOKUP(A153,'Base ADM'!$A$2:$H$344,8,FALSE)</f>
        <v>237.412035</v>
      </c>
      <c r="I153" s="1">
        <f>VLOOKUP(A153,'Base ADM'!$A$2:$I$344,9,FALSE)</f>
        <v>0</v>
      </c>
      <c r="J153" s="1">
        <f>VLOOKUP(A153,'Base ADM'!$A$2:$J$344,10,FALSE)</f>
        <v>3.502478</v>
      </c>
      <c r="K153" s="1">
        <f>VLOOKUP(A153,'Base ADM'!$A$2:$K$344,11,FALSE)</f>
        <v>0</v>
      </c>
      <c r="L153" s="98">
        <f t="shared" si="38"/>
        <v>21.69</v>
      </c>
      <c r="M153" s="5">
        <f t="shared" si="39"/>
        <v>96058.458900109545</v>
      </c>
      <c r="N153" s="5">
        <f t="shared" si="40"/>
        <v>2083507.9735433762</v>
      </c>
      <c r="O153" s="6">
        <f t="shared" si="41"/>
        <v>3.35</v>
      </c>
      <c r="P153" s="5">
        <f t="shared" si="42"/>
        <v>321795.83731536701</v>
      </c>
      <c r="Q153" s="5">
        <f t="shared" si="43"/>
        <v>104.39999999999999</v>
      </c>
      <c r="R153" s="5">
        <f t="shared" si="44"/>
        <v>13070.88</v>
      </c>
      <c r="S153" s="5">
        <f t="shared" si="45"/>
        <v>43906.68</v>
      </c>
      <c r="T153" s="5">
        <f t="shared" si="46"/>
        <v>2462281.3708587433</v>
      </c>
      <c r="U153" s="5">
        <f t="shared" si="47"/>
        <v>489726.46970719995</v>
      </c>
      <c r="V153" s="5">
        <f t="shared" si="48"/>
        <v>268718.66065440001</v>
      </c>
      <c r="W153" s="5">
        <f t="shared" si="49"/>
        <v>929408.59617759986</v>
      </c>
      <c r="X153" t="str">
        <f>IFERROR(VLOOKUP(A153,'E1'!$A$2:$G$932,7,FALSE),"No")</f>
        <v>No</v>
      </c>
      <c r="Y153" s="5">
        <f t="shared" si="50"/>
        <v>0</v>
      </c>
      <c r="Z153" s="5">
        <f t="shared" si="51"/>
        <v>4150135.097397943</v>
      </c>
      <c r="AA153" s="5">
        <f t="shared" si="56"/>
        <v>0</v>
      </c>
      <c r="AB153" s="5">
        <f t="shared" si="52"/>
        <v>4150135.097397943</v>
      </c>
      <c r="AC153" s="5">
        <f t="shared" si="53"/>
        <v>210160.09039519998</v>
      </c>
      <c r="AD153">
        <f t="shared" si="54"/>
        <v>5.0639337145185086E-2</v>
      </c>
      <c r="AE153" s="5">
        <f>VLOOKUP(A153,Summary_SFPR!$A$5:$AG$348,33,FALSE)</f>
        <v>3145242.8942022081</v>
      </c>
      <c r="AF153" s="5">
        <f t="shared" si="55"/>
        <v>159273.01532300332</v>
      </c>
      <c r="AG153" t="s">
        <v>809</v>
      </c>
      <c r="AH153" t="s">
        <v>1088</v>
      </c>
    </row>
    <row r="154" spans="1:34" x14ac:dyDescent="0.25">
      <c r="A154" t="s">
        <v>400</v>
      </c>
      <c r="B154" t="s">
        <v>1930</v>
      </c>
      <c r="C154" t="s">
        <v>258</v>
      </c>
      <c r="D154" s="12" t="s">
        <v>1088</v>
      </c>
      <c r="E154" s="1">
        <f>VLOOKUP(A154,'Base ADM'!$A$2:$E$344,5,FALSE)</f>
        <v>400.49539199999998</v>
      </c>
      <c r="F154" s="1">
        <f>VLOOKUP(A154,'Base ADM'!$A$2:$F$344,6,FALSE)</f>
        <v>0</v>
      </c>
      <c r="G154" s="1">
        <f>VLOOKUP(A154,'Base ADM'!$A$2:$G$344,7,FALSE)</f>
        <v>0</v>
      </c>
      <c r="H154" s="1">
        <f>VLOOKUP(A154,'Base ADM'!$A$2:$H$344,8,FALSE)</f>
        <v>0</v>
      </c>
      <c r="I154" s="1">
        <f>VLOOKUP(A154,'Base ADM'!$A$2:$I$344,9,FALSE)</f>
        <v>14.799109</v>
      </c>
      <c r="J154" s="1">
        <f>VLOOKUP(A154,'Base ADM'!$A$2:$J$344,10,FALSE)</f>
        <v>385.69628299999999</v>
      </c>
      <c r="K154" s="1">
        <f>VLOOKUP(A154,'Base ADM'!$A$2:$K$344,11,FALSE)</f>
        <v>9.3872090000000004</v>
      </c>
      <c r="L154" s="98">
        <f t="shared" si="38"/>
        <v>21.98</v>
      </c>
      <c r="M154" s="5">
        <f t="shared" si="39"/>
        <v>96058.458900109545</v>
      </c>
      <c r="N154" s="5">
        <f t="shared" si="40"/>
        <v>2111364.926624408</v>
      </c>
      <c r="O154" s="6">
        <f t="shared" si="41"/>
        <v>2.67</v>
      </c>
      <c r="P154" s="5">
        <f t="shared" si="42"/>
        <v>256476.08526329248</v>
      </c>
      <c r="Q154" s="5">
        <f t="shared" si="43"/>
        <v>104.39999999999999</v>
      </c>
      <c r="R154" s="5">
        <f t="shared" si="44"/>
        <v>12867.299999999997</v>
      </c>
      <c r="S154" s="5">
        <f t="shared" si="45"/>
        <v>43222.83</v>
      </c>
      <c r="T154" s="5">
        <f t="shared" si="46"/>
        <v>2423931.1418877002</v>
      </c>
      <c r="U154" s="5">
        <f t="shared" si="47"/>
        <v>389998.40777567995</v>
      </c>
      <c r="V154" s="5">
        <f t="shared" si="48"/>
        <v>213996.70280736001</v>
      </c>
      <c r="W154" s="5">
        <f t="shared" si="49"/>
        <v>740143.51909343991</v>
      </c>
      <c r="X154" t="str">
        <f>IFERROR(VLOOKUP(A154,'E1'!$A$2:$G$932,7,FALSE),"No")</f>
        <v>No</v>
      </c>
      <c r="Y154" s="5">
        <f t="shared" si="50"/>
        <v>0</v>
      </c>
      <c r="Z154" s="5">
        <f t="shared" si="51"/>
        <v>3768069.77156418</v>
      </c>
      <c r="AA154" s="5">
        <f t="shared" si="56"/>
        <v>17663.952783883822</v>
      </c>
      <c r="AB154" s="5">
        <f t="shared" si="52"/>
        <v>3785733.724348064</v>
      </c>
      <c r="AC154" s="5">
        <f t="shared" si="53"/>
        <v>167363.01936287998</v>
      </c>
      <c r="AD154">
        <f t="shared" si="54"/>
        <v>4.4208872453569442E-2</v>
      </c>
      <c r="AE154" s="5">
        <f>VLOOKUP(A154,Summary_SFPR!$A$5:$AG$348,33,FALSE)</f>
        <v>3785733.724348064</v>
      </c>
      <c r="AF154" s="5">
        <f t="shared" si="55"/>
        <v>167363.01936287998</v>
      </c>
      <c r="AG154" t="s">
        <v>809</v>
      </c>
      <c r="AH154" t="s">
        <v>1088</v>
      </c>
    </row>
    <row r="155" spans="1:34" x14ac:dyDescent="0.25">
      <c r="A155" t="s">
        <v>402</v>
      </c>
      <c r="B155" t="s">
        <v>403</v>
      </c>
      <c r="C155" t="s">
        <v>72</v>
      </c>
      <c r="D155" s="12" t="s">
        <v>1088</v>
      </c>
      <c r="E155" s="1">
        <f>VLOOKUP(A155,'Base ADM'!$A$2:$E$344,5,FALSE)</f>
        <v>928.39009699999997</v>
      </c>
      <c r="F155" s="1">
        <f>VLOOKUP(A155,'Base ADM'!$A$2:$F$344,6,FALSE)</f>
        <v>101.075141</v>
      </c>
      <c r="G155" s="1">
        <f>VLOOKUP(A155,'Base ADM'!$A$2:$G$344,7,FALSE)</f>
        <v>323.838145</v>
      </c>
      <c r="H155" s="1">
        <f>VLOOKUP(A155,'Base ADM'!$A$2:$H$344,8,FALSE)</f>
        <v>503.476811</v>
      </c>
      <c r="I155" s="1">
        <f>VLOOKUP(A155,'Base ADM'!$A$2:$I$344,9,FALSE)</f>
        <v>0</v>
      </c>
      <c r="J155" s="1">
        <f>VLOOKUP(A155,'Base ADM'!$A$2:$J$344,10,FALSE)</f>
        <v>0</v>
      </c>
      <c r="K155" s="1">
        <f>VLOOKUP(A155,'Base ADM'!$A$2:$K$344,11,FALSE)</f>
        <v>0</v>
      </c>
      <c r="L155" s="98">
        <f t="shared" si="38"/>
        <v>39.270000000000003</v>
      </c>
      <c r="M155" s="5">
        <f t="shared" si="39"/>
        <v>96058.458900109545</v>
      </c>
      <c r="N155" s="5">
        <f t="shared" si="40"/>
        <v>3772215.6810073019</v>
      </c>
      <c r="O155" s="6">
        <f t="shared" si="41"/>
        <v>6.19</v>
      </c>
      <c r="P155" s="5">
        <f t="shared" si="42"/>
        <v>594601.86059167807</v>
      </c>
      <c r="Q155" s="5">
        <f t="shared" si="43"/>
        <v>104.39999999999999</v>
      </c>
      <c r="R155" s="5">
        <f t="shared" si="44"/>
        <v>23730.119999999995</v>
      </c>
      <c r="S155" s="5">
        <f t="shared" si="45"/>
        <v>79712.37</v>
      </c>
      <c r="T155" s="5">
        <f t="shared" si="46"/>
        <v>4470260.0315989805</v>
      </c>
      <c r="U155" s="5">
        <f t="shared" si="47"/>
        <v>904056.99255762994</v>
      </c>
      <c r="V155" s="5">
        <f t="shared" si="48"/>
        <v>496066.68053001002</v>
      </c>
      <c r="W155" s="5">
        <f t="shared" si="49"/>
        <v>1715729.8865627898</v>
      </c>
      <c r="X155" t="str">
        <f>IFERROR(VLOOKUP(A155,'E1'!$A$2:$G$932,7,FALSE),"No")</f>
        <v>No</v>
      </c>
      <c r="Y155" s="5">
        <f t="shared" si="50"/>
        <v>0</v>
      </c>
      <c r="Z155" s="5">
        <f t="shared" si="51"/>
        <v>7586113.5912494101</v>
      </c>
      <c r="AA155" s="5">
        <f t="shared" si="56"/>
        <v>0</v>
      </c>
      <c r="AB155" s="5">
        <f t="shared" si="52"/>
        <v>7586113.5912494101</v>
      </c>
      <c r="AC155" s="5">
        <f t="shared" si="53"/>
        <v>387964.93763532996</v>
      </c>
      <c r="AD155">
        <f t="shared" si="54"/>
        <v>5.1141461694278863E-2</v>
      </c>
      <c r="AE155" s="5">
        <f>VLOOKUP(A155,Summary_SFPR!$A$5:$AG$348,33,FALSE)</f>
        <v>7076868.4837699821</v>
      </c>
      <c r="AF155" s="5">
        <f t="shared" si="55"/>
        <v>361921.3984781719</v>
      </c>
      <c r="AG155" t="s">
        <v>809</v>
      </c>
      <c r="AH155" t="s">
        <v>1088</v>
      </c>
    </row>
    <row r="156" spans="1:34" x14ac:dyDescent="0.25">
      <c r="A156" t="s">
        <v>405</v>
      </c>
      <c r="B156" t="s">
        <v>1931</v>
      </c>
      <c r="C156" t="s">
        <v>80</v>
      </c>
      <c r="D156" s="12" t="s">
        <v>1088</v>
      </c>
      <c r="E156" s="1">
        <f>VLOOKUP(A156,'Base ADM'!$A$2:$E$344,5,FALSE)</f>
        <v>613.20896300000004</v>
      </c>
      <c r="F156" s="1">
        <f>VLOOKUP(A156,'Base ADM'!$A$2:$F$344,6,FALSE)</f>
        <v>66.512060000000005</v>
      </c>
      <c r="G156" s="1">
        <f>VLOOKUP(A156,'Base ADM'!$A$2:$G$344,7,FALSE)</f>
        <v>218.70606000000001</v>
      </c>
      <c r="H156" s="1">
        <f>VLOOKUP(A156,'Base ADM'!$A$2:$H$344,8,FALSE)</f>
        <v>327.99084299999998</v>
      </c>
      <c r="I156" s="1">
        <f>VLOOKUP(A156,'Base ADM'!$A$2:$I$344,9,FALSE)</f>
        <v>0</v>
      </c>
      <c r="J156" s="1">
        <f>VLOOKUP(A156,'Base ADM'!$A$2:$J$344,10,FALSE)</f>
        <v>0</v>
      </c>
      <c r="K156" s="1">
        <f>VLOOKUP(A156,'Base ADM'!$A$2:$K$344,11,FALSE)</f>
        <v>0</v>
      </c>
      <c r="L156" s="98">
        <f t="shared" si="38"/>
        <v>25.95</v>
      </c>
      <c r="M156" s="5">
        <f t="shared" si="39"/>
        <v>96058.458900109545</v>
      </c>
      <c r="N156" s="5">
        <f t="shared" si="40"/>
        <v>2492717.0084578427</v>
      </c>
      <c r="O156" s="6">
        <f t="shared" si="41"/>
        <v>4.09</v>
      </c>
      <c r="P156" s="5">
        <f t="shared" si="42"/>
        <v>392879.09690144804</v>
      </c>
      <c r="Q156" s="5">
        <f t="shared" si="43"/>
        <v>104.39999999999999</v>
      </c>
      <c r="R156" s="5">
        <f t="shared" si="44"/>
        <v>15680.879999999997</v>
      </c>
      <c r="S156" s="5">
        <f t="shared" si="45"/>
        <v>52673.99</v>
      </c>
      <c r="T156" s="5">
        <f t="shared" si="46"/>
        <v>2953950.9753592908</v>
      </c>
      <c r="U156" s="5">
        <f t="shared" si="47"/>
        <v>597136.75607977004</v>
      </c>
      <c r="V156" s="5">
        <f t="shared" si="48"/>
        <v>327655.94519979006</v>
      </c>
      <c r="W156" s="5">
        <f t="shared" si="49"/>
        <v>1133253.0882514101</v>
      </c>
      <c r="X156" t="str">
        <f>IFERROR(VLOOKUP(A156,'E1'!$A$2:$G$932,7,FALSE),"No")</f>
        <v>No</v>
      </c>
      <c r="Y156" s="5">
        <f t="shared" si="50"/>
        <v>0</v>
      </c>
      <c r="Z156" s="5">
        <f t="shared" si="51"/>
        <v>5011996.764890261</v>
      </c>
      <c r="AA156" s="5">
        <f t="shared" si="56"/>
        <v>0</v>
      </c>
      <c r="AB156" s="5">
        <f t="shared" si="52"/>
        <v>5011996.764890261</v>
      </c>
      <c r="AC156" s="5">
        <f t="shared" si="53"/>
        <v>256253.89354807002</v>
      </c>
      <c r="AD156">
        <f t="shared" si="54"/>
        <v>5.1128104340203172E-2</v>
      </c>
      <c r="AE156" s="5">
        <f>VLOOKUP(A156,Summary_SFPR!$A$5:$AG$348,33,FALSE)</f>
        <v>4847053.9225273374</v>
      </c>
      <c r="AF156" s="5">
        <f t="shared" si="55"/>
        <v>247820.67869356877</v>
      </c>
      <c r="AG156" t="s">
        <v>809</v>
      </c>
      <c r="AH156" t="s">
        <v>1088</v>
      </c>
    </row>
    <row r="157" spans="1:34" x14ac:dyDescent="0.25">
      <c r="A157" t="s">
        <v>407</v>
      </c>
      <c r="B157" t="s">
        <v>1932</v>
      </c>
      <c r="C157" t="s">
        <v>80</v>
      </c>
      <c r="D157" s="12" t="s">
        <v>1088</v>
      </c>
      <c r="E157" s="1">
        <f>VLOOKUP(A157,'Base ADM'!$A$2:$E$344,5,FALSE)</f>
        <v>266.43792200000001</v>
      </c>
      <c r="F157" s="1">
        <f>VLOOKUP(A157,'Base ADM'!$A$2:$F$344,6,FALSE)</f>
        <v>21.385377999999999</v>
      </c>
      <c r="G157" s="1">
        <f>VLOOKUP(A157,'Base ADM'!$A$2:$G$344,7,FALSE)</f>
        <v>91.701682000000005</v>
      </c>
      <c r="H157" s="1">
        <f>VLOOKUP(A157,'Base ADM'!$A$2:$H$344,8,FALSE)</f>
        <v>153.35086200000001</v>
      </c>
      <c r="I157" s="1">
        <f>VLOOKUP(A157,'Base ADM'!$A$2:$I$344,9,FALSE)</f>
        <v>0</v>
      </c>
      <c r="J157" s="1">
        <f>VLOOKUP(A157,'Base ADM'!$A$2:$J$344,10,FALSE)</f>
        <v>0</v>
      </c>
      <c r="K157" s="1">
        <f>VLOOKUP(A157,'Base ADM'!$A$2:$K$344,11,FALSE)</f>
        <v>0</v>
      </c>
      <c r="L157" s="98">
        <f t="shared" si="38"/>
        <v>11.19</v>
      </c>
      <c r="M157" s="5">
        <f t="shared" si="39"/>
        <v>96058.458900109545</v>
      </c>
      <c r="N157" s="5">
        <f t="shared" si="40"/>
        <v>1074894.1550922256</v>
      </c>
      <c r="O157" s="6">
        <f t="shared" si="41"/>
        <v>1.78</v>
      </c>
      <c r="P157" s="5">
        <f t="shared" si="42"/>
        <v>170984.05684219499</v>
      </c>
      <c r="Q157" s="5">
        <f t="shared" si="43"/>
        <v>104.39999999999999</v>
      </c>
      <c r="R157" s="5">
        <f t="shared" si="44"/>
        <v>6770.3399999999983</v>
      </c>
      <c r="S157" s="5">
        <f t="shared" si="45"/>
        <v>22742.400000000001</v>
      </c>
      <c r="T157" s="5">
        <f t="shared" si="46"/>
        <v>1275390.9519344207</v>
      </c>
      <c r="U157" s="5">
        <f t="shared" si="47"/>
        <v>259454.58406438</v>
      </c>
      <c r="V157" s="5">
        <f t="shared" si="48"/>
        <v>142365.77486226</v>
      </c>
      <c r="W157" s="5">
        <f t="shared" si="49"/>
        <v>492395.93051054003</v>
      </c>
      <c r="X157" t="str">
        <f>IFERROR(VLOOKUP(A157,'E1'!$A$2:$G$932,7,FALSE),"No")</f>
        <v>No</v>
      </c>
      <c r="Y157" s="5">
        <f t="shared" si="50"/>
        <v>0</v>
      </c>
      <c r="Z157" s="5">
        <f t="shared" si="51"/>
        <v>2169607.2413716009</v>
      </c>
      <c r="AA157" s="5">
        <f t="shared" si="56"/>
        <v>0</v>
      </c>
      <c r="AB157" s="5">
        <f t="shared" si="52"/>
        <v>2169607.2413716009</v>
      </c>
      <c r="AC157" s="5">
        <f t="shared" si="53"/>
        <v>111341.74322458</v>
      </c>
      <c r="AD157">
        <f t="shared" si="54"/>
        <v>5.1318847532141817E-2</v>
      </c>
      <c r="AE157" s="5">
        <f>VLOOKUP(A157,Summary_SFPR!$A$5:$AG$348,33,FALSE)</f>
        <v>2009411.3454394462</v>
      </c>
      <c r="AF157" s="5">
        <f t="shared" si="55"/>
        <v>103120.67446596289</v>
      </c>
      <c r="AG157" t="s">
        <v>809</v>
      </c>
      <c r="AH157" t="s">
        <v>1088</v>
      </c>
    </row>
    <row r="158" spans="1:34" x14ac:dyDescent="0.25">
      <c r="A158" t="s">
        <v>409</v>
      </c>
      <c r="B158" t="s">
        <v>1933</v>
      </c>
      <c r="C158" t="s">
        <v>80</v>
      </c>
      <c r="D158" s="12" t="s">
        <v>1088</v>
      </c>
      <c r="E158" s="1">
        <f>VLOOKUP(A158,'Base ADM'!$A$2:$E$344,5,FALSE)</f>
        <v>306.00423999999998</v>
      </c>
      <c r="F158" s="1">
        <f>VLOOKUP(A158,'Base ADM'!$A$2:$F$344,6,FALSE)</f>
        <v>82.715151000000006</v>
      </c>
      <c r="G158" s="1">
        <f>VLOOKUP(A158,'Base ADM'!$A$2:$G$344,7,FALSE)</f>
        <v>95.527272999999994</v>
      </c>
      <c r="H158" s="1">
        <f>VLOOKUP(A158,'Base ADM'!$A$2:$H$344,8,FALSE)</f>
        <v>127.761816</v>
      </c>
      <c r="I158" s="1">
        <f>VLOOKUP(A158,'Base ADM'!$A$2:$I$344,9,FALSE)</f>
        <v>0</v>
      </c>
      <c r="J158" s="1">
        <f>VLOOKUP(A158,'Base ADM'!$A$2:$J$344,10,FALSE)</f>
        <v>0</v>
      </c>
      <c r="K158" s="1">
        <f>VLOOKUP(A158,'Base ADM'!$A$2:$K$344,11,FALSE)</f>
        <v>0</v>
      </c>
      <c r="L158" s="98">
        <f t="shared" si="38"/>
        <v>13.4</v>
      </c>
      <c r="M158" s="5">
        <f t="shared" si="39"/>
        <v>96058.458900109545</v>
      </c>
      <c r="N158" s="5">
        <f t="shared" si="40"/>
        <v>1287183.349261468</v>
      </c>
      <c r="O158" s="6">
        <f t="shared" si="41"/>
        <v>2.04</v>
      </c>
      <c r="P158" s="5">
        <f t="shared" si="42"/>
        <v>195959.25615622348</v>
      </c>
      <c r="Q158" s="5">
        <f t="shared" si="43"/>
        <v>104.39999999999999</v>
      </c>
      <c r="R158" s="5">
        <f t="shared" si="44"/>
        <v>8059.6799999999994</v>
      </c>
      <c r="S158" s="5">
        <f t="shared" si="45"/>
        <v>27073.45</v>
      </c>
      <c r="T158" s="5">
        <f t="shared" si="46"/>
        <v>1518275.7354176915</v>
      </c>
      <c r="U158" s="5">
        <f t="shared" si="47"/>
        <v>297983.86886959994</v>
      </c>
      <c r="V158" s="5">
        <f t="shared" si="48"/>
        <v>163507.2455592</v>
      </c>
      <c r="W158" s="5">
        <f t="shared" si="49"/>
        <v>565517.25581679994</v>
      </c>
      <c r="X158" t="str">
        <f>IFERROR(VLOOKUP(A158,'E1'!$A$2:$G$932,7,FALSE),"No")</f>
        <v>No</v>
      </c>
      <c r="Y158" s="5">
        <f t="shared" si="50"/>
        <v>0</v>
      </c>
      <c r="Z158" s="5">
        <f t="shared" si="51"/>
        <v>2545284.1056632912</v>
      </c>
      <c r="AA158" s="5">
        <f t="shared" si="56"/>
        <v>0</v>
      </c>
      <c r="AB158" s="5">
        <f t="shared" si="52"/>
        <v>2545284.1056632912</v>
      </c>
      <c r="AC158" s="5">
        <f t="shared" si="53"/>
        <v>127876.11185359998</v>
      </c>
      <c r="AD158">
        <f t="shared" si="54"/>
        <v>5.024040796431091E-2</v>
      </c>
      <c r="AE158" s="5">
        <f>VLOOKUP(A158,Summary_SFPR!$A$5:$AG$348,33,FALSE)</f>
        <v>2159506.6253817161</v>
      </c>
      <c r="AF158" s="5">
        <f t="shared" si="55"/>
        <v>108494.49386080974</v>
      </c>
      <c r="AH158" t="s">
        <v>1088</v>
      </c>
    </row>
    <row r="159" spans="1:34" x14ac:dyDescent="0.25">
      <c r="A159" t="s">
        <v>411</v>
      </c>
      <c r="B159" t="s">
        <v>412</v>
      </c>
      <c r="C159" t="s">
        <v>80</v>
      </c>
      <c r="D159" s="12" t="s">
        <v>1088</v>
      </c>
      <c r="E159" s="1">
        <f>VLOOKUP(A159,'Base ADM'!$A$2:$E$344,5,FALSE)</f>
        <v>186.35617300000001</v>
      </c>
      <c r="F159" s="1">
        <f>VLOOKUP(A159,'Base ADM'!$A$2:$F$344,6,FALSE)</f>
        <v>24.022988000000002</v>
      </c>
      <c r="G159" s="1">
        <f>VLOOKUP(A159,'Base ADM'!$A$2:$G$344,7,FALSE)</f>
        <v>80.241382000000002</v>
      </c>
      <c r="H159" s="1">
        <f>VLOOKUP(A159,'Base ADM'!$A$2:$H$344,8,FALSE)</f>
        <v>82.091802999999999</v>
      </c>
      <c r="I159" s="1">
        <f>VLOOKUP(A159,'Base ADM'!$A$2:$I$344,9,FALSE)</f>
        <v>0</v>
      </c>
      <c r="J159" s="1">
        <f>VLOOKUP(A159,'Base ADM'!$A$2:$J$344,10,FALSE)</f>
        <v>0</v>
      </c>
      <c r="K159" s="1">
        <f>VLOOKUP(A159,'Base ADM'!$A$2:$K$344,11,FALSE)</f>
        <v>0</v>
      </c>
      <c r="L159" s="98">
        <f t="shared" si="38"/>
        <v>7.97</v>
      </c>
      <c r="M159" s="5">
        <f t="shared" si="39"/>
        <v>96058.458900109545</v>
      </c>
      <c r="N159" s="5">
        <f t="shared" si="40"/>
        <v>765585.91743387305</v>
      </c>
      <c r="O159" s="6">
        <f t="shared" si="41"/>
        <v>1.24</v>
      </c>
      <c r="P159" s="5">
        <f t="shared" si="42"/>
        <v>119112.48903613584</v>
      </c>
      <c r="Q159" s="5">
        <f t="shared" si="43"/>
        <v>104.39999999999999</v>
      </c>
      <c r="R159" s="5">
        <f t="shared" si="44"/>
        <v>4807.619999999999</v>
      </c>
      <c r="S159" s="5">
        <f t="shared" si="45"/>
        <v>16149.38</v>
      </c>
      <c r="T159" s="5">
        <f t="shared" si="46"/>
        <v>905655.40647000889</v>
      </c>
      <c r="U159" s="5">
        <f t="shared" si="47"/>
        <v>181471.77770567001</v>
      </c>
      <c r="V159" s="5">
        <f t="shared" si="48"/>
        <v>99575.693919090016</v>
      </c>
      <c r="W159" s="5">
        <f t="shared" si="49"/>
        <v>344399.25263611</v>
      </c>
      <c r="X159" t="str">
        <f>IFERROR(VLOOKUP(A159,'E1'!$A$2:$G$932,7,FALSE),"No")</f>
        <v>No</v>
      </c>
      <c r="Y159" s="5">
        <f t="shared" si="50"/>
        <v>0</v>
      </c>
      <c r="Z159" s="5">
        <f t="shared" si="51"/>
        <v>1531102.130730879</v>
      </c>
      <c r="AA159" s="5">
        <f t="shared" si="56"/>
        <v>0</v>
      </c>
      <c r="AB159" s="5">
        <f t="shared" si="52"/>
        <v>1531102.130730879</v>
      </c>
      <c r="AC159" s="5">
        <f t="shared" si="53"/>
        <v>77876.381134969997</v>
      </c>
      <c r="AD159">
        <f t="shared" si="54"/>
        <v>5.0862956540851607E-2</v>
      </c>
      <c r="AE159" s="5">
        <f>VLOOKUP(A159,Summary_SFPR!$A$5:$AG$348,33,FALSE)</f>
        <v>1308251.944401277</v>
      </c>
      <c r="AF159" s="5">
        <f t="shared" si="55"/>
        <v>66541.561792566761</v>
      </c>
      <c r="AG159" t="s">
        <v>809</v>
      </c>
      <c r="AH159" t="s">
        <v>1088</v>
      </c>
    </row>
    <row r="160" spans="1:34" x14ac:dyDescent="0.25">
      <c r="A160" t="s">
        <v>413</v>
      </c>
      <c r="B160" t="s">
        <v>1934</v>
      </c>
      <c r="C160" t="s">
        <v>80</v>
      </c>
      <c r="D160" s="12" t="s">
        <v>1088</v>
      </c>
      <c r="E160" s="1">
        <f>VLOOKUP(A160,'Base ADM'!$A$2:$E$344,5,FALSE)</f>
        <v>214.26608900000002</v>
      </c>
      <c r="F160" s="1">
        <f>VLOOKUP(A160,'Base ADM'!$A$2:$F$344,6,FALSE)</f>
        <v>16.420393000000001</v>
      </c>
      <c r="G160" s="1">
        <f>VLOOKUP(A160,'Base ADM'!$A$2:$G$344,7,FALSE)</f>
        <v>70.947653000000003</v>
      </c>
      <c r="H160" s="1">
        <f>VLOOKUP(A160,'Base ADM'!$A$2:$H$344,8,FALSE)</f>
        <v>126.898043</v>
      </c>
      <c r="I160" s="1">
        <f>VLOOKUP(A160,'Base ADM'!$A$2:$I$344,9,FALSE)</f>
        <v>0</v>
      </c>
      <c r="J160" s="1">
        <f>VLOOKUP(A160,'Base ADM'!$A$2:$J$344,10,FALSE)</f>
        <v>0</v>
      </c>
      <c r="K160" s="1">
        <f>VLOOKUP(A160,'Base ADM'!$A$2:$K$344,11,FALSE)</f>
        <v>0</v>
      </c>
      <c r="L160" s="98">
        <f t="shared" si="38"/>
        <v>8.98</v>
      </c>
      <c r="M160" s="5">
        <f t="shared" si="39"/>
        <v>96058.458900109545</v>
      </c>
      <c r="N160" s="5">
        <f t="shared" si="40"/>
        <v>862604.96092298371</v>
      </c>
      <c r="O160" s="6">
        <f t="shared" si="41"/>
        <v>1.43</v>
      </c>
      <c r="P160" s="5">
        <f t="shared" si="42"/>
        <v>137363.59622715664</v>
      </c>
      <c r="Q160" s="5">
        <f t="shared" si="43"/>
        <v>104.39999999999999</v>
      </c>
      <c r="R160" s="5">
        <f t="shared" si="44"/>
        <v>5434.0199999999995</v>
      </c>
      <c r="S160" s="5">
        <f t="shared" si="45"/>
        <v>18253.54</v>
      </c>
      <c r="T160" s="5">
        <f t="shared" si="46"/>
        <v>1023656.1171501405</v>
      </c>
      <c r="U160" s="5">
        <f t="shared" si="47"/>
        <v>208650.17480731002</v>
      </c>
      <c r="V160" s="5">
        <f t="shared" si="48"/>
        <v>114488.79933537001</v>
      </c>
      <c r="W160" s="5">
        <f t="shared" si="49"/>
        <v>395978.73109823006</v>
      </c>
      <c r="X160" t="str">
        <f>IFERROR(VLOOKUP(A160,'E1'!$A$2:$G$932,7,FALSE),"No")</f>
        <v>No</v>
      </c>
      <c r="Y160" s="5">
        <f t="shared" si="50"/>
        <v>0</v>
      </c>
      <c r="Z160" s="5">
        <f t="shared" si="51"/>
        <v>1742773.8223910506</v>
      </c>
      <c r="AA160" s="5">
        <f t="shared" si="56"/>
        <v>0</v>
      </c>
      <c r="AB160" s="5">
        <f t="shared" si="52"/>
        <v>1742773.8223910506</v>
      </c>
      <c r="AC160" s="5">
        <f t="shared" si="53"/>
        <v>89539.655932210007</v>
      </c>
      <c r="AD160">
        <f t="shared" si="54"/>
        <v>5.1377668623323366E-2</v>
      </c>
      <c r="AE160" s="5">
        <f>VLOOKUP(A160,Summary_SFPR!$A$5:$AG$348,33,FALSE)</f>
        <v>1265734.7736031134</v>
      </c>
      <c r="AF160" s="5">
        <f t="shared" si="55"/>
        <v>65030.501763197979</v>
      </c>
      <c r="AG160" t="s">
        <v>809</v>
      </c>
      <c r="AH160" t="s">
        <v>1088</v>
      </c>
    </row>
    <row r="161" spans="1:34" x14ac:dyDescent="0.25">
      <c r="A161" t="s">
        <v>415</v>
      </c>
      <c r="B161" t="s">
        <v>1935</v>
      </c>
      <c r="C161" t="s">
        <v>68</v>
      </c>
      <c r="D161" s="12" t="s">
        <v>1088</v>
      </c>
      <c r="E161" s="1">
        <f>VLOOKUP(A161,'Base ADM'!$A$2:$E$344,5,FALSE)</f>
        <v>72.75797</v>
      </c>
      <c r="F161" s="1">
        <f>VLOOKUP(A161,'Base ADM'!$A$2:$F$344,6,FALSE)</f>
        <v>11.242424</v>
      </c>
      <c r="G161" s="1">
        <f>VLOOKUP(A161,'Base ADM'!$A$2:$G$344,7,FALSE)</f>
        <v>41.628624000000002</v>
      </c>
      <c r="H161" s="1">
        <f>VLOOKUP(A161,'Base ADM'!$A$2:$H$344,8,FALSE)</f>
        <v>19.886921999999998</v>
      </c>
      <c r="I161" s="1">
        <f>VLOOKUP(A161,'Base ADM'!$A$2:$I$344,9,FALSE)</f>
        <v>0</v>
      </c>
      <c r="J161" s="1">
        <f>VLOOKUP(A161,'Base ADM'!$A$2:$J$344,10,FALSE)</f>
        <v>0</v>
      </c>
      <c r="K161" s="1">
        <f>VLOOKUP(A161,'Base ADM'!$A$2:$K$344,11,FALSE)</f>
        <v>0</v>
      </c>
      <c r="L161" s="98">
        <f t="shared" si="38"/>
        <v>3.17</v>
      </c>
      <c r="M161" s="5">
        <f t="shared" si="39"/>
        <v>96058.458900109545</v>
      </c>
      <c r="N161" s="5">
        <f t="shared" si="40"/>
        <v>304505.31471334724</v>
      </c>
      <c r="O161" s="6">
        <f t="shared" si="41"/>
        <v>0.49</v>
      </c>
      <c r="P161" s="5">
        <f t="shared" si="42"/>
        <v>47068.644861053675</v>
      </c>
      <c r="Q161" s="5">
        <f t="shared" si="43"/>
        <v>104.39999999999999</v>
      </c>
      <c r="R161" s="5">
        <f t="shared" si="44"/>
        <v>1910.52</v>
      </c>
      <c r="S161" s="5">
        <f t="shared" si="45"/>
        <v>6417.67</v>
      </c>
      <c r="T161" s="5">
        <f t="shared" si="46"/>
        <v>359902.14957440092</v>
      </c>
      <c r="U161" s="5">
        <f t="shared" si="47"/>
        <v>70850.983606299997</v>
      </c>
      <c r="V161" s="5">
        <f t="shared" si="48"/>
        <v>38876.766110100005</v>
      </c>
      <c r="W161" s="5">
        <f t="shared" si="49"/>
        <v>134461.82161789999</v>
      </c>
      <c r="X161" t="str">
        <f>IFERROR(VLOOKUP(A161,'E1'!$A$2:$G$932,7,FALSE),"No")</f>
        <v>No</v>
      </c>
      <c r="Y161" s="5">
        <f t="shared" si="50"/>
        <v>0</v>
      </c>
      <c r="Z161" s="5">
        <f t="shared" si="51"/>
        <v>604091.72090870095</v>
      </c>
      <c r="AA161" s="5">
        <f t="shared" si="56"/>
        <v>0</v>
      </c>
      <c r="AB161" s="5">
        <f t="shared" si="52"/>
        <v>604091.72090870095</v>
      </c>
      <c r="AC161" s="5">
        <f t="shared" si="53"/>
        <v>30404.828083299999</v>
      </c>
      <c r="AD161">
        <f t="shared" si="54"/>
        <v>5.0331476216167535E-2</v>
      </c>
      <c r="AE161" s="5">
        <f>VLOOKUP(A161,Summary_SFPR!$A$5:$AG$348,33,FALSE)</f>
        <v>604091.72090870095</v>
      </c>
      <c r="AF161" s="5">
        <f t="shared" si="55"/>
        <v>30404.828083299999</v>
      </c>
      <c r="AG161" t="s">
        <v>809</v>
      </c>
      <c r="AH161" t="s">
        <v>1088</v>
      </c>
    </row>
    <row r="162" spans="1:34" x14ac:dyDescent="0.25">
      <c r="A162" t="s">
        <v>417</v>
      </c>
      <c r="B162" t="s">
        <v>418</v>
      </c>
      <c r="C162" t="s">
        <v>68</v>
      </c>
      <c r="D162" s="12" t="s">
        <v>1088</v>
      </c>
      <c r="E162" s="1">
        <f>VLOOKUP(A162,'Base ADM'!$A$2:$E$344,5,FALSE)</f>
        <v>255.48447600000003</v>
      </c>
      <c r="F162" s="1">
        <f>VLOOKUP(A162,'Base ADM'!$A$2:$F$344,6,FALSE)</f>
        <v>43.689442999999997</v>
      </c>
      <c r="G162" s="1">
        <f>VLOOKUP(A162,'Base ADM'!$A$2:$G$344,7,FALSE)</f>
        <v>111.478262</v>
      </c>
      <c r="H162" s="1">
        <f>VLOOKUP(A162,'Base ADM'!$A$2:$H$344,8,FALSE)</f>
        <v>100.316771</v>
      </c>
      <c r="I162" s="1">
        <f>VLOOKUP(A162,'Base ADM'!$A$2:$I$344,9,FALSE)</f>
        <v>0</v>
      </c>
      <c r="J162" s="1">
        <f>VLOOKUP(A162,'Base ADM'!$A$2:$J$344,10,FALSE)</f>
        <v>0</v>
      </c>
      <c r="K162" s="1">
        <f>VLOOKUP(A162,'Base ADM'!$A$2:$K$344,11,FALSE)</f>
        <v>0</v>
      </c>
      <c r="L162" s="98">
        <f t="shared" si="38"/>
        <v>11.04</v>
      </c>
      <c r="M162" s="5">
        <f t="shared" si="39"/>
        <v>96058.458900109545</v>
      </c>
      <c r="N162" s="5">
        <f t="shared" si="40"/>
        <v>1060485.3862572093</v>
      </c>
      <c r="O162" s="6">
        <f t="shared" si="41"/>
        <v>1.7</v>
      </c>
      <c r="P162" s="5">
        <f t="shared" si="42"/>
        <v>163299.38013018621</v>
      </c>
      <c r="Q162" s="5">
        <f t="shared" si="43"/>
        <v>104.39999999999999</v>
      </c>
      <c r="R162" s="5">
        <f t="shared" si="44"/>
        <v>6650.2799999999988</v>
      </c>
      <c r="S162" s="5">
        <f t="shared" si="45"/>
        <v>22339.1</v>
      </c>
      <c r="T162" s="5">
        <f t="shared" si="46"/>
        <v>1252774.1463873957</v>
      </c>
      <c r="U162" s="5">
        <f t="shared" si="47"/>
        <v>248788.22788404001</v>
      </c>
      <c r="V162" s="5">
        <f t="shared" si="48"/>
        <v>136513.02006108002</v>
      </c>
      <c r="W162" s="5">
        <f t="shared" si="49"/>
        <v>472153.19556132006</v>
      </c>
      <c r="X162" t="str">
        <f>IFERROR(VLOOKUP(A162,'E1'!$A$2:$G$932,7,FALSE),"No")</f>
        <v>No</v>
      </c>
      <c r="Y162" s="5">
        <f t="shared" si="50"/>
        <v>0</v>
      </c>
      <c r="Z162" s="5">
        <f t="shared" si="51"/>
        <v>2110228.5898938356</v>
      </c>
      <c r="AA162" s="5">
        <f t="shared" si="56"/>
        <v>0</v>
      </c>
      <c r="AB162" s="5">
        <f t="shared" si="52"/>
        <v>2110228.5898938356</v>
      </c>
      <c r="AC162" s="5">
        <f t="shared" si="53"/>
        <v>106764.40767564</v>
      </c>
      <c r="AD162">
        <f t="shared" si="54"/>
        <v>5.0593764195475739E-2</v>
      </c>
      <c r="AE162" s="5">
        <f>VLOOKUP(A162,Summary_SFPR!$A$5:$AG$348,33,FALSE)</f>
        <v>2045276.0691642202</v>
      </c>
      <c r="AF162" s="5">
        <f t="shared" si="55"/>
        <v>103478.21515794408</v>
      </c>
      <c r="AG162" t="s">
        <v>809</v>
      </c>
      <c r="AH162" t="s">
        <v>1088</v>
      </c>
    </row>
    <row r="163" spans="1:34" x14ac:dyDescent="0.25">
      <c r="A163" t="s">
        <v>419</v>
      </c>
      <c r="B163" t="s">
        <v>1936</v>
      </c>
      <c r="C163" t="s">
        <v>68</v>
      </c>
      <c r="D163" s="12" t="s">
        <v>1088</v>
      </c>
      <c r="E163" s="1">
        <f>VLOOKUP(A163,'Base ADM'!$A$2:$E$344,5,FALSE)</f>
        <v>134.86103700000001</v>
      </c>
      <c r="F163" s="1">
        <f>VLOOKUP(A163,'Base ADM'!$A$2:$F$344,6,FALSE)</f>
        <v>14.574074</v>
      </c>
      <c r="G163" s="1">
        <f>VLOOKUP(A163,'Base ADM'!$A$2:$G$344,7,FALSE)</f>
        <v>55.838819000000001</v>
      </c>
      <c r="H163" s="1">
        <f>VLOOKUP(A163,'Base ADM'!$A$2:$H$344,8,FALSE)</f>
        <v>64.448143999999999</v>
      </c>
      <c r="I163" s="1">
        <f>VLOOKUP(A163,'Base ADM'!$A$2:$I$344,9,FALSE)</f>
        <v>0</v>
      </c>
      <c r="J163" s="1">
        <f>VLOOKUP(A163,'Base ADM'!$A$2:$J$344,10,FALSE)</f>
        <v>0</v>
      </c>
      <c r="K163" s="1">
        <f>VLOOKUP(A163,'Base ADM'!$A$2:$K$344,11,FALSE)</f>
        <v>0</v>
      </c>
      <c r="L163" s="98">
        <f t="shared" si="38"/>
        <v>5.73</v>
      </c>
      <c r="M163" s="5">
        <f t="shared" si="39"/>
        <v>96058.458900109545</v>
      </c>
      <c r="N163" s="5">
        <f t="shared" si="40"/>
        <v>550414.9694976277</v>
      </c>
      <c r="O163" s="6">
        <f t="shared" si="41"/>
        <v>0.9</v>
      </c>
      <c r="P163" s="5">
        <f t="shared" si="42"/>
        <v>86452.61301009859</v>
      </c>
      <c r="Q163" s="5">
        <f t="shared" si="43"/>
        <v>104.39999999999999</v>
      </c>
      <c r="R163" s="5">
        <f t="shared" si="44"/>
        <v>3460.86</v>
      </c>
      <c r="S163" s="5">
        <f t="shared" si="45"/>
        <v>11625.45</v>
      </c>
      <c r="T163" s="5">
        <f t="shared" si="46"/>
        <v>651953.89250772621</v>
      </c>
      <c r="U163" s="5">
        <f t="shared" si="47"/>
        <v>131326.32922022999</v>
      </c>
      <c r="V163" s="5">
        <f t="shared" si="48"/>
        <v>72060.297900210018</v>
      </c>
      <c r="W163" s="5">
        <f t="shared" si="49"/>
        <v>249232.63664859001</v>
      </c>
      <c r="X163" t="str">
        <f>IFERROR(VLOOKUP(A163,'E1'!$A$2:$G$932,7,FALSE),"No")</f>
        <v>No</v>
      </c>
      <c r="Y163" s="5">
        <f t="shared" si="50"/>
        <v>0</v>
      </c>
      <c r="Z163" s="5">
        <f t="shared" si="51"/>
        <v>1104573.1562767562</v>
      </c>
      <c r="AA163" s="5">
        <f t="shared" si="56"/>
        <v>0</v>
      </c>
      <c r="AB163" s="5">
        <f t="shared" si="52"/>
        <v>1104573.1562767562</v>
      </c>
      <c r="AC163" s="5">
        <f t="shared" si="53"/>
        <v>56357.078751929999</v>
      </c>
      <c r="AD163">
        <f t="shared" si="54"/>
        <v>5.102159004288663E-2</v>
      </c>
      <c r="AE163" s="5">
        <f>VLOOKUP(A163,Summary_SFPR!$A$5:$AG$348,33,FALSE)</f>
        <v>972503.79577471339</v>
      </c>
      <c r="AF163" s="5">
        <f t="shared" si="55"/>
        <v>49618.689983168573</v>
      </c>
      <c r="AG163" t="s">
        <v>809</v>
      </c>
      <c r="AH163" t="s">
        <v>1088</v>
      </c>
    </row>
    <row r="164" spans="1:34" x14ac:dyDescent="0.25">
      <c r="A164" t="s">
        <v>421</v>
      </c>
      <c r="B164" t="s">
        <v>422</v>
      </c>
      <c r="C164" t="s">
        <v>80</v>
      </c>
      <c r="D164" s="12" t="s">
        <v>1088</v>
      </c>
      <c r="E164" s="1">
        <f>VLOOKUP(A164,'Base ADM'!$A$2:$E$344,5,FALSE)</f>
        <v>113.32253900000001</v>
      </c>
      <c r="F164" s="1">
        <f>VLOOKUP(A164,'Base ADM'!$A$2:$F$344,6,FALSE)</f>
        <v>13.553572000000001</v>
      </c>
      <c r="G164" s="1">
        <f>VLOOKUP(A164,'Base ADM'!$A$2:$G$344,7,FALSE)</f>
        <v>41.649918999999997</v>
      </c>
      <c r="H164" s="1">
        <f>VLOOKUP(A164,'Base ADM'!$A$2:$H$344,8,FALSE)</f>
        <v>58.119047999999999</v>
      </c>
      <c r="I164" s="1">
        <f>VLOOKUP(A164,'Base ADM'!$A$2:$I$344,9,FALSE)</f>
        <v>0</v>
      </c>
      <c r="J164" s="1">
        <f>VLOOKUP(A164,'Base ADM'!$A$2:$J$344,10,FALSE)</f>
        <v>0</v>
      </c>
      <c r="K164" s="1">
        <f>VLOOKUP(A164,'Base ADM'!$A$2:$K$344,11,FALSE)</f>
        <v>0</v>
      </c>
      <c r="L164" s="98">
        <f t="shared" si="38"/>
        <v>4.8099999999999996</v>
      </c>
      <c r="M164" s="5">
        <f t="shared" si="39"/>
        <v>96058.458900109545</v>
      </c>
      <c r="N164" s="5">
        <f t="shared" si="40"/>
        <v>462041.1873095269</v>
      </c>
      <c r="O164" s="6">
        <f t="shared" si="41"/>
        <v>0.76</v>
      </c>
      <c r="P164" s="5">
        <f t="shared" si="42"/>
        <v>73004.428764083248</v>
      </c>
      <c r="Q164" s="5">
        <f t="shared" si="43"/>
        <v>104.39999999999999</v>
      </c>
      <c r="R164" s="5">
        <f t="shared" si="44"/>
        <v>2907.5399999999995</v>
      </c>
      <c r="S164" s="5">
        <f t="shared" si="45"/>
        <v>9766.7800000000007</v>
      </c>
      <c r="T164" s="5">
        <f t="shared" si="46"/>
        <v>547719.93607361021</v>
      </c>
      <c r="U164" s="5">
        <f t="shared" si="47"/>
        <v>110352.35525281</v>
      </c>
      <c r="V164" s="5">
        <f t="shared" si="48"/>
        <v>60551.632263870008</v>
      </c>
      <c r="W164" s="5">
        <f t="shared" si="49"/>
        <v>209427.98464973</v>
      </c>
      <c r="X164" t="str">
        <f>IFERROR(VLOOKUP(A164,'E1'!$A$2:$G$932,7,FALSE),"No")</f>
        <v>No</v>
      </c>
      <c r="Y164" s="5">
        <f t="shared" si="50"/>
        <v>0</v>
      </c>
      <c r="Z164" s="5">
        <f t="shared" si="51"/>
        <v>928051.90824002016</v>
      </c>
      <c r="AA164" s="5">
        <f t="shared" si="56"/>
        <v>0</v>
      </c>
      <c r="AB164" s="5">
        <f t="shared" si="52"/>
        <v>928051.90824002016</v>
      </c>
      <c r="AC164" s="5">
        <f t="shared" si="53"/>
        <v>47356.35582271</v>
      </c>
      <c r="AD164">
        <f t="shared" si="54"/>
        <v>5.1027701578156039E-2</v>
      </c>
      <c r="AE164" s="5">
        <f>VLOOKUP(A164,Summary_SFPR!$A$5:$AG$348,33,FALSE)</f>
        <v>835620.41290062142</v>
      </c>
      <c r="AF164" s="5">
        <f t="shared" si="55"/>
        <v>42639.789062108437</v>
      </c>
      <c r="AG164" t="s">
        <v>809</v>
      </c>
      <c r="AH164" t="s">
        <v>1088</v>
      </c>
    </row>
    <row r="165" spans="1:34" x14ac:dyDescent="0.25">
      <c r="A165" t="s">
        <v>423</v>
      </c>
      <c r="B165" t="s">
        <v>424</v>
      </c>
      <c r="C165" t="s">
        <v>93</v>
      </c>
      <c r="D165" s="12" t="s">
        <v>1088</v>
      </c>
      <c r="E165" s="1">
        <f>VLOOKUP(A165,'Base ADM'!$A$2:$E$344,5,FALSE)</f>
        <v>81.379917000000006</v>
      </c>
      <c r="F165" s="1">
        <f>VLOOKUP(A165,'Base ADM'!$A$2:$F$344,6,FALSE)</f>
        <v>13.901161999999999</v>
      </c>
      <c r="G165" s="1">
        <f>VLOOKUP(A165,'Base ADM'!$A$2:$G$344,7,FALSE)</f>
        <v>35.320993999999999</v>
      </c>
      <c r="H165" s="1">
        <f>VLOOKUP(A165,'Base ADM'!$A$2:$H$344,8,FALSE)</f>
        <v>32.157761000000001</v>
      </c>
      <c r="I165" s="1">
        <f>VLOOKUP(A165,'Base ADM'!$A$2:$I$344,9,FALSE)</f>
        <v>0</v>
      </c>
      <c r="J165" s="1">
        <f>VLOOKUP(A165,'Base ADM'!$A$2:$J$344,10,FALSE)</f>
        <v>0</v>
      </c>
      <c r="K165" s="1">
        <f>VLOOKUP(A165,'Base ADM'!$A$2:$K$344,11,FALSE)</f>
        <v>0</v>
      </c>
      <c r="L165" s="98">
        <f t="shared" si="38"/>
        <v>3.52</v>
      </c>
      <c r="M165" s="5">
        <f t="shared" si="39"/>
        <v>96058.458900109545</v>
      </c>
      <c r="N165" s="5">
        <f t="shared" si="40"/>
        <v>338125.77532838559</v>
      </c>
      <c r="O165" s="6">
        <f t="shared" si="41"/>
        <v>0.54</v>
      </c>
      <c r="P165" s="5">
        <f t="shared" si="42"/>
        <v>51871.56780605916</v>
      </c>
      <c r="Q165" s="5">
        <f t="shared" si="43"/>
        <v>104.39999999999999</v>
      </c>
      <c r="R165" s="5">
        <f t="shared" si="44"/>
        <v>2119.3200000000002</v>
      </c>
      <c r="S165" s="5">
        <f t="shared" si="45"/>
        <v>7119.05</v>
      </c>
      <c r="T165" s="5">
        <f t="shared" si="46"/>
        <v>399235.71313444473</v>
      </c>
      <c r="U165" s="5">
        <f t="shared" si="47"/>
        <v>79246.949375430006</v>
      </c>
      <c r="V165" s="5">
        <f t="shared" si="48"/>
        <v>43483.731050610004</v>
      </c>
      <c r="W165" s="5">
        <f t="shared" si="49"/>
        <v>150395.78321019001</v>
      </c>
      <c r="X165" t="str">
        <f>IFERROR(VLOOKUP(A165,'E1'!$A$2:$G$932,7,FALSE),"No")</f>
        <v>No</v>
      </c>
      <c r="Y165" s="5">
        <f t="shared" si="50"/>
        <v>0</v>
      </c>
      <c r="Z165" s="5">
        <f t="shared" si="51"/>
        <v>672362.17677067476</v>
      </c>
      <c r="AA165" s="5">
        <f t="shared" si="56"/>
        <v>0</v>
      </c>
      <c r="AB165" s="5">
        <f t="shared" si="52"/>
        <v>672362.17677067476</v>
      </c>
      <c r="AC165" s="5">
        <f t="shared" si="53"/>
        <v>34007.853515130002</v>
      </c>
      <c r="AD165">
        <f t="shared" si="54"/>
        <v>5.0579664784935092E-2</v>
      </c>
      <c r="AE165" s="5">
        <f>VLOOKUP(A165,Summary_SFPR!$A$5:$AG$348,33,FALSE)</f>
        <v>672362.17677067476</v>
      </c>
      <c r="AF165" s="5">
        <f t="shared" si="55"/>
        <v>34007.853515130002</v>
      </c>
      <c r="AG165" t="s">
        <v>809</v>
      </c>
      <c r="AH165" t="s">
        <v>1088</v>
      </c>
    </row>
    <row r="166" spans="1:34" x14ac:dyDescent="0.25">
      <c r="A166" t="s">
        <v>425</v>
      </c>
      <c r="B166" t="s">
        <v>1937</v>
      </c>
      <c r="C166" t="s">
        <v>108</v>
      </c>
      <c r="D166" s="12" t="s">
        <v>1088</v>
      </c>
      <c r="E166" s="1">
        <f>VLOOKUP(A166,'Base ADM'!$A$2:$E$344,5,FALSE)</f>
        <v>335.70207799999997</v>
      </c>
      <c r="F166" s="1">
        <f>VLOOKUP(A166,'Base ADM'!$A$2:$F$344,6,FALSE)</f>
        <v>0</v>
      </c>
      <c r="G166" s="1">
        <f>VLOOKUP(A166,'Base ADM'!$A$2:$G$344,7,FALSE)</f>
        <v>0</v>
      </c>
      <c r="H166" s="1">
        <f>VLOOKUP(A166,'Base ADM'!$A$2:$H$344,8,FALSE)</f>
        <v>0</v>
      </c>
      <c r="I166" s="1">
        <f>VLOOKUP(A166,'Base ADM'!$A$2:$I$344,9,FALSE)</f>
        <v>46.276462000000002</v>
      </c>
      <c r="J166" s="1">
        <f>VLOOKUP(A166,'Base ADM'!$A$2:$J$344,10,FALSE)</f>
        <v>289.42561599999999</v>
      </c>
      <c r="K166" s="1">
        <f>VLOOKUP(A166,'Base ADM'!$A$2:$K$344,11,FALSE)</f>
        <v>1.6165989999999999</v>
      </c>
      <c r="L166" s="98">
        <f t="shared" si="38"/>
        <v>17.79</v>
      </c>
      <c r="M166" s="5">
        <f t="shared" si="39"/>
        <v>96058.458900109545</v>
      </c>
      <c r="N166" s="5">
        <f t="shared" si="40"/>
        <v>1708879.9838329486</v>
      </c>
      <c r="O166" s="6">
        <f t="shared" si="41"/>
        <v>2.2400000000000002</v>
      </c>
      <c r="P166" s="5">
        <f t="shared" si="42"/>
        <v>215170.94793624541</v>
      </c>
      <c r="Q166" s="5">
        <f t="shared" si="43"/>
        <v>104.39999999999999</v>
      </c>
      <c r="R166" s="5">
        <f t="shared" si="44"/>
        <v>10455.66</v>
      </c>
      <c r="S166" s="5">
        <f t="shared" si="45"/>
        <v>35121.839999999997</v>
      </c>
      <c r="T166" s="5">
        <f t="shared" si="46"/>
        <v>1969628.4317691941</v>
      </c>
      <c r="U166" s="5">
        <f t="shared" si="47"/>
        <v>326903.32653561997</v>
      </c>
      <c r="V166" s="5">
        <f t="shared" si="48"/>
        <v>179375.69133773999</v>
      </c>
      <c r="W166" s="5">
        <f t="shared" si="49"/>
        <v>620400.93928945996</v>
      </c>
      <c r="X166" t="str">
        <f>IFERROR(VLOOKUP(A166,'E1'!$A$2:$G$932,7,FALSE),"No")</f>
        <v>Yes</v>
      </c>
      <c r="Y166" s="5">
        <f t="shared" si="50"/>
        <v>64526.663275101739</v>
      </c>
      <c r="Z166" s="5">
        <f t="shared" si="51"/>
        <v>3160835.0522071156</v>
      </c>
      <c r="AA166" s="5">
        <f t="shared" si="56"/>
        <v>3044.2485283412343</v>
      </c>
      <c r="AB166" s="5">
        <f t="shared" si="52"/>
        <v>3163879.3007354569</v>
      </c>
      <c r="AC166" s="5">
        <f t="shared" si="53"/>
        <v>140286.54137542</v>
      </c>
      <c r="AD166">
        <f t="shared" si="54"/>
        <v>4.434004209414999E-2</v>
      </c>
      <c r="AE166" s="5">
        <f>VLOOKUP(A166,Summary_SFPR!$A$5:$AG$348,33,FALSE)</f>
        <v>2558647.4497283287</v>
      </c>
      <c r="AF166" s="5">
        <f t="shared" si="55"/>
        <v>113450.53562504362</v>
      </c>
      <c r="AG166" t="s">
        <v>809</v>
      </c>
      <c r="AH166" t="s">
        <v>1088</v>
      </c>
    </row>
    <row r="167" spans="1:34" x14ac:dyDescent="0.25">
      <c r="A167" t="s">
        <v>427</v>
      </c>
      <c r="B167" t="s">
        <v>1938</v>
      </c>
      <c r="C167" t="s">
        <v>80</v>
      </c>
      <c r="D167" s="12" t="s">
        <v>1088</v>
      </c>
      <c r="E167" s="1">
        <f>VLOOKUP(A167,'Base ADM'!$A$2:$E$344,5,FALSE)</f>
        <v>253.26311900000002</v>
      </c>
      <c r="F167" s="1">
        <f>VLOOKUP(A167,'Base ADM'!$A$2:$F$344,6,FALSE)</f>
        <v>34.314813999999998</v>
      </c>
      <c r="G167" s="1">
        <f>VLOOKUP(A167,'Base ADM'!$A$2:$G$344,7,FALSE)</f>
        <v>79.388114000000002</v>
      </c>
      <c r="H167" s="1">
        <f>VLOOKUP(A167,'Base ADM'!$A$2:$H$344,8,FALSE)</f>
        <v>139.560191</v>
      </c>
      <c r="I167" s="1">
        <f>VLOOKUP(A167,'Base ADM'!$A$2:$I$344,9,FALSE)</f>
        <v>0</v>
      </c>
      <c r="J167" s="1">
        <f>VLOOKUP(A167,'Base ADM'!$A$2:$J$344,10,FALSE)</f>
        <v>0</v>
      </c>
      <c r="K167" s="1">
        <f>VLOOKUP(A167,'Base ADM'!$A$2:$K$344,11,FALSE)</f>
        <v>0</v>
      </c>
      <c r="L167" s="98">
        <f t="shared" si="38"/>
        <v>10.75</v>
      </c>
      <c r="M167" s="5">
        <f t="shared" si="39"/>
        <v>96058.458900109545</v>
      </c>
      <c r="N167" s="5">
        <f t="shared" si="40"/>
        <v>1032628.4331761776</v>
      </c>
      <c r="O167" s="6">
        <f t="shared" si="41"/>
        <v>1.69</v>
      </c>
      <c r="P167" s="5">
        <f t="shared" si="42"/>
        <v>162338.79554118513</v>
      </c>
      <c r="Q167" s="5">
        <f t="shared" si="43"/>
        <v>104.39999999999999</v>
      </c>
      <c r="R167" s="5">
        <f t="shared" si="44"/>
        <v>6493.6799999999994</v>
      </c>
      <c r="S167" s="5">
        <f t="shared" si="45"/>
        <v>21813.06</v>
      </c>
      <c r="T167" s="5">
        <f t="shared" si="46"/>
        <v>1223273.9687173627</v>
      </c>
      <c r="U167" s="5">
        <f t="shared" si="47"/>
        <v>246625.09265101</v>
      </c>
      <c r="V167" s="5">
        <f t="shared" si="48"/>
        <v>135326.08237527002</v>
      </c>
      <c r="W167" s="5">
        <f t="shared" si="49"/>
        <v>468047.97233033</v>
      </c>
      <c r="X167" t="str">
        <f>IFERROR(VLOOKUP(A167,'E1'!$A$2:$G$932,7,FALSE),"No")</f>
        <v>No</v>
      </c>
      <c r="Y167" s="5">
        <f t="shared" si="50"/>
        <v>0</v>
      </c>
      <c r="Z167" s="5">
        <f t="shared" si="51"/>
        <v>2073273.1160739728</v>
      </c>
      <c r="AA167" s="5">
        <f t="shared" si="56"/>
        <v>0</v>
      </c>
      <c r="AB167" s="5">
        <f t="shared" si="52"/>
        <v>2073273.1160739728</v>
      </c>
      <c r="AC167" s="5">
        <f t="shared" si="53"/>
        <v>105836.12479891001</v>
      </c>
      <c r="AD167">
        <f t="shared" si="54"/>
        <v>5.1047845061207006E-2</v>
      </c>
      <c r="AE167" s="5">
        <f>VLOOKUP(A167,Summary_SFPR!$A$5:$AG$348,33,FALSE)</f>
        <v>2037902.4314715175</v>
      </c>
      <c r="AF167" s="5">
        <f t="shared" si="55"/>
        <v>104030.52757161505</v>
      </c>
      <c r="AG167" t="s">
        <v>810</v>
      </c>
      <c r="AH167" t="s">
        <v>1088</v>
      </c>
    </row>
    <row r="168" spans="1:34" x14ac:dyDescent="0.25">
      <c r="A168" t="s">
        <v>429</v>
      </c>
      <c r="B168" t="s">
        <v>430</v>
      </c>
      <c r="C168" t="s">
        <v>98</v>
      </c>
      <c r="D168" s="12" t="s">
        <v>1088</v>
      </c>
      <c r="E168" s="1">
        <f>VLOOKUP(A168,'Base ADM'!$A$2:$E$344,5,FALSE)</f>
        <v>385.31784900000002</v>
      </c>
      <c r="F168" s="1">
        <f>VLOOKUP(A168,'Base ADM'!$A$2:$F$344,6,FALSE)</f>
        <v>44.805922000000002</v>
      </c>
      <c r="G168" s="1">
        <f>VLOOKUP(A168,'Base ADM'!$A$2:$G$344,7,FALSE)</f>
        <v>129.408784</v>
      </c>
      <c r="H168" s="1">
        <f>VLOOKUP(A168,'Base ADM'!$A$2:$H$344,8,FALSE)</f>
        <v>211.10314299999999</v>
      </c>
      <c r="I168" s="1">
        <f>VLOOKUP(A168,'Base ADM'!$A$2:$I$344,9,FALSE)</f>
        <v>0</v>
      </c>
      <c r="J168" s="1">
        <f>VLOOKUP(A168,'Base ADM'!$A$2:$J$344,10,FALSE)</f>
        <v>0</v>
      </c>
      <c r="K168" s="1">
        <f>VLOOKUP(A168,'Base ADM'!$A$2:$K$344,11,FALSE)</f>
        <v>0</v>
      </c>
      <c r="L168" s="98">
        <f t="shared" si="38"/>
        <v>16.309999999999999</v>
      </c>
      <c r="M168" s="5">
        <f t="shared" si="39"/>
        <v>96058.458900109545</v>
      </c>
      <c r="N168" s="5">
        <f t="shared" si="40"/>
        <v>1566713.4646607866</v>
      </c>
      <c r="O168" s="6">
        <f t="shared" si="41"/>
        <v>2.57</v>
      </c>
      <c r="P168" s="5">
        <f t="shared" si="42"/>
        <v>246870.23937328151</v>
      </c>
      <c r="Q168" s="5">
        <f t="shared" si="43"/>
        <v>104.39999999999999</v>
      </c>
      <c r="R168" s="5">
        <f t="shared" si="44"/>
        <v>9855.3599999999988</v>
      </c>
      <c r="S168" s="5">
        <f t="shared" si="45"/>
        <v>33105.360000000001</v>
      </c>
      <c r="T168" s="5">
        <f t="shared" si="46"/>
        <v>1856544.4240340684</v>
      </c>
      <c r="U168" s="5">
        <f t="shared" si="47"/>
        <v>375218.66817771003</v>
      </c>
      <c r="V168" s="5">
        <f t="shared" si="48"/>
        <v>205886.88625617002</v>
      </c>
      <c r="W168" s="5">
        <f t="shared" si="49"/>
        <v>712094.35720143002</v>
      </c>
      <c r="X168" t="str">
        <f>IFERROR(VLOOKUP(A168,'E1'!$A$2:$G$932,7,FALSE),"No")</f>
        <v>No</v>
      </c>
      <c r="Y168" s="5">
        <f t="shared" si="50"/>
        <v>0</v>
      </c>
      <c r="Z168" s="5">
        <f t="shared" si="51"/>
        <v>3149744.3356693783</v>
      </c>
      <c r="AA168" s="5">
        <f t="shared" si="56"/>
        <v>0</v>
      </c>
      <c r="AB168" s="5">
        <f t="shared" si="52"/>
        <v>3149744.3356693783</v>
      </c>
      <c r="AC168" s="5">
        <f t="shared" si="53"/>
        <v>161020.47591861</v>
      </c>
      <c r="AD168">
        <f t="shared" si="54"/>
        <v>5.1121760612481651E-2</v>
      </c>
      <c r="AE168" s="5">
        <f>VLOOKUP(A168,Summary_SFPR!$A$5:$AG$348,33,FALSE)</f>
        <v>2745226.9695617743</v>
      </c>
      <c r="AF168" s="5">
        <f t="shared" si="55"/>
        <v>140340.83596486549</v>
      </c>
      <c r="AG168" t="s">
        <v>809</v>
      </c>
      <c r="AH168" t="s">
        <v>1088</v>
      </c>
    </row>
    <row r="169" spans="1:34" x14ac:dyDescent="0.25">
      <c r="A169" t="s">
        <v>431</v>
      </c>
      <c r="B169" t="s">
        <v>1939</v>
      </c>
      <c r="C169" t="s">
        <v>101</v>
      </c>
      <c r="D169" s="12" t="s">
        <v>1088</v>
      </c>
      <c r="E169" s="1">
        <f>VLOOKUP(A169,'Base ADM'!$A$2:$E$344,5,FALSE)</f>
        <v>393.71750799999995</v>
      </c>
      <c r="F169" s="1">
        <f>VLOOKUP(A169,'Base ADM'!$A$2:$F$344,6,FALSE)</f>
        <v>56.635294999999999</v>
      </c>
      <c r="G169" s="1">
        <f>VLOOKUP(A169,'Base ADM'!$A$2:$G$344,7,FALSE)</f>
        <v>129.02947399999999</v>
      </c>
      <c r="H169" s="1">
        <f>VLOOKUP(A169,'Base ADM'!$A$2:$H$344,8,FALSE)</f>
        <v>208.052739</v>
      </c>
      <c r="I169" s="1">
        <f>VLOOKUP(A169,'Base ADM'!$A$2:$I$344,9,FALSE)</f>
        <v>0</v>
      </c>
      <c r="J169" s="1">
        <f>VLOOKUP(A169,'Base ADM'!$A$2:$J$344,10,FALSE)</f>
        <v>0</v>
      </c>
      <c r="K169" s="1">
        <f>VLOOKUP(A169,'Base ADM'!$A$2:$K$344,11,FALSE)</f>
        <v>0</v>
      </c>
      <c r="L169" s="98">
        <f t="shared" si="38"/>
        <v>16.760000000000002</v>
      </c>
      <c r="M169" s="5">
        <f t="shared" si="39"/>
        <v>96058.458900109545</v>
      </c>
      <c r="N169" s="5">
        <f t="shared" si="40"/>
        <v>1609939.7711658361</v>
      </c>
      <c r="O169" s="6">
        <f t="shared" si="41"/>
        <v>2.62</v>
      </c>
      <c r="P169" s="5">
        <f t="shared" si="42"/>
        <v>251673.16231828701</v>
      </c>
      <c r="Q169" s="5">
        <f t="shared" si="43"/>
        <v>104.39999999999999</v>
      </c>
      <c r="R169" s="5">
        <f t="shared" si="44"/>
        <v>10116.36</v>
      </c>
      <c r="S169" s="5">
        <f t="shared" si="45"/>
        <v>33982.089999999997</v>
      </c>
      <c r="T169" s="5">
        <f t="shared" si="46"/>
        <v>1905711.3834841233</v>
      </c>
      <c r="U169" s="5">
        <f t="shared" si="47"/>
        <v>383398.17211531993</v>
      </c>
      <c r="V169" s="5">
        <f t="shared" si="48"/>
        <v>210375.07604963999</v>
      </c>
      <c r="W169" s="5">
        <f t="shared" si="49"/>
        <v>727617.51500955992</v>
      </c>
      <c r="X169" t="str">
        <f>IFERROR(VLOOKUP(A169,'E1'!$A$2:$G$932,7,FALSE),"No")</f>
        <v>No</v>
      </c>
      <c r="Y169" s="5">
        <f t="shared" si="50"/>
        <v>0</v>
      </c>
      <c r="Z169" s="5">
        <f t="shared" si="51"/>
        <v>3227102.1466586431</v>
      </c>
      <c r="AA169" s="5">
        <f t="shared" si="56"/>
        <v>0</v>
      </c>
      <c r="AB169" s="5">
        <f t="shared" si="52"/>
        <v>3227102.1466586431</v>
      </c>
      <c r="AC169" s="5">
        <f t="shared" si="53"/>
        <v>164530.60941811997</v>
      </c>
      <c r="AD169">
        <f t="shared" si="54"/>
        <v>5.0984010403412779E-2</v>
      </c>
      <c r="AE169" s="5">
        <f>VLOOKUP(A169,Summary_SFPR!$A$5:$AG$348,33,FALSE)</f>
        <v>2890361.8851663172</v>
      </c>
      <c r="AF169" s="5">
        <f t="shared" si="55"/>
        <v>147362.24042294727</v>
      </c>
      <c r="AG169" t="s">
        <v>809</v>
      </c>
      <c r="AH169" t="s">
        <v>1088</v>
      </c>
    </row>
    <row r="170" spans="1:34" x14ac:dyDescent="0.25">
      <c r="A170" t="s">
        <v>433</v>
      </c>
      <c r="B170" t="s">
        <v>434</v>
      </c>
      <c r="C170" t="s">
        <v>75</v>
      </c>
      <c r="D170" s="12" t="s">
        <v>1088</v>
      </c>
      <c r="E170" s="1">
        <f>VLOOKUP(A170,'Base ADM'!$A$2:$E$344,5,FALSE)</f>
        <v>188.634019</v>
      </c>
      <c r="F170" s="1">
        <f>VLOOKUP(A170,'Base ADM'!$A$2:$F$344,6,FALSE)</f>
        <v>12.939759</v>
      </c>
      <c r="G170" s="1">
        <f>VLOOKUP(A170,'Base ADM'!$A$2:$G$344,7,FALSE)</f>
        <v>54.487954000000002</v>
      </c>
      <c r="H170" s="1">
        <f>VLOOKUP(A170,'Base ADM'!$A$2:$H$344,8,FALSE)</f>
        <v>58.626399999999997</v>
      </c>
      <c r="I170" s="1">
        <f>VLOOKUP(A170,'Base ADM'!$A$2:$I$344,9,FALSE)</f>
        <v>21.878686999999999</v>
      </c>
      <c r="J170" s="1">
        <f>VLOOKUP(A170,'Base ADM'!$A$2:$J$344,10,FALSE)</f>
        <v>40.701219000000002</v>
      </c>
      <c r="K170" s="1">
        <f>VLOOKUP(A170,'Base ADM'!$A$2:$K$344,11,FALSE)</f>
        <v>0</v>
      </c>
      <c r="L170" s="98">
        <f t="shared" si="38"/>
        <v>8.43</v>
      </c>
      <c r="M170" s="5">
        <f t="shared" si="39"/>
        <v>96058.458900109545</v>
      </c>
      <c r="N170" s="5">
        <f t="shared" si="40"/>
        <v>809772.80852792342</v>
      </c>
      <c r="O170" s="6">
        <f t="shared" si="41"/>
        <v>1.26</v>
      </c>
      <c r="P170" s="5">
        <f t="shared" si="42"/>
        <v>121033.65821413802</v>
      </c>
      <c r="Q170" s="5">
        <f t="shared" si="43"/>
        <v>104.39999999999999</v>
      </c>
      <c r="R170" s="5">
        <f t="shared" si="44"/>
        <v>5058.1799999999994</v>
      </c>
      <c r="S170" s="5">
        <f t="shared" si="45"/>
        <v>16991.04</v>
      </c>
      <c r="T170" s="5">
        <f t="shared" si="46"/>
        <v>952855.68674206152</v>
      </c>
      <c r="U170" s="5">
        <f t="shared" si="47"/>
        <v>183689.92136200998</v>
      </c>
      <c r="V170" s="5">
        <f t="shared" si="48"/>
        <v>100792.81537227001</v>
      </c>
      <c r="W170" s="5">
        <f t="shared" si="49"/>
        <v>348608.87149332999</v>
      </c>
      <c r="X170" t="str">
        <f>IFERROR(VLOOKUP(A170,'E1'!$A$2:$G$932,7,FALSE),"No")</f>
        <v>No</v>
      </c>
      <c r="Y170" s="5">
        <f t="shared" si="50"/>
        <v>0</v>
      </c>
      <c r="Z170" s="5">
        <f t="shared" si="51"/>
        <v>1585947.2949696716</v>
      </c>
      <c r="AA170" s="5">
        <f t="shared" si="56"/>
        <v>0</v>
      </c>
      <c r="AB170" s="5">
        <f t="shared" si="52"/>
        <v>1585947.2949696716</v>
      </c>
      <c r="AC170" s="5">
        <f t="shared" si="53"/>
        <v>78828.270199909995</v>
      </c>
      <c r="AD170">
        <f t="shared" si="54"/>
        <v>4.9704218072024547E-2</v>
      </c>
      <c r="AE170" s="5">
        <f>VLOOKUP(A170,Summary_SFPR!$A$5:$AG$348,33,FALSE)</f>
        <v>1522338.5448242801</v>
      </c>
      <c r="AF170" s="5">
        <f t="shared" si="55"/>
        <v>75666.64701139454</v>
      </c>
      <c r="AG170" t="s">
        <v>809</v>
      </c>
      <c r="AH170" t="s">
        <v>1088</v>
      </c>
    </row>
    <row r="171" spans="1:34" x14ac:dyDescent="0.25">
      <c r="A171" t="s">
        <v>435</v>
      </c>
      <c r="B171" t="s">
        <v>436</v>
      </c>
      <c r="C171" t="s">
        <v>140</v>
      </c>
      <c r="D171" s="12" t="s">
        <v>2051</v>
      </c>
      <c r="E171" s="1">
        <f>VLOOKUP(A171,'Base ADM'!$A$2:$E$344,5,FALSE)</f>
        <v>661.40821800000003</v>
      </c>
      <c r="F171" s="1">
        <f>VLOOKUP(A171,'Base ADM'!$A$2:$F$344,6,FALSE)</f>
        <v>0</v>
      </c>
      <c r="G171" s="1">
        <f>VLOOKUP(A171,'Base ADM'!$A$2:$G$344,7,FALSE)</f>
        <v>0</v>
      </c>
      <c r="H171" s="1">
        <f>VLOOKUP(A171,'Base ADM'!$A$2:$H$344,8,FALSE)</f>
        <v>161.734848</v>
      </c>
      <c r="I171" s="1">
        <f>VLOOKUP(A171,'Base ADM'!$A$2:$I$344,9,FALSE)</f>
        <v>215.32529</v>
      </c>
      <c r="J171" s="1">
        <f>VLOOKUP(A171,'Base ADM'!$A$2:$J$344,10,FALSE)</f>
        <v>284.34807999999998</v>
      </c>
      <c r="K171" s="1">
        <f>VLOOKUP(A171,'Base ADM'!$A$2:$K$344,11,FALSE)</f>
        <v>18.578862000000001</v>
      </c>
      <c r="L171" s="98">
        <f t="shared" si="38"/>
        <v>30.24</v>
      </c>
      <c r="M171" s="5">
        <f t="shared" si="39"/>
        <v>96058.458900109545</v>
      </c>
      <c r="N171" s="5">
        <f t="shared" si="40"/>
        <v>2904807.7971393126</v>
      </c>
      <c r="O171" s="6">
        <f t="shared" si="41"/>
        <v>4.41</v>
      </c>
      <c r="P171" s="5">
        <f t="shared" si="42"/>
        <v>423617.80374948308</v>
      </c>
      <c r="Q171" s="5">
        <f t="shared" si="43"/>
        <v>104.39999999999999</v>
      </c>
      <c r="R171" s="5">
        <f t="shared" si="44"/>
        <v>18087.3</v>
      </c>
      <c r="S171" s="5">
        <f t="shared" si="45"/>
        <v>60757.45</v>
      </c>
      <c r="T171" s="5">
        <f t="shared" si="46"/>
        <v>3407270.3508887957</v>
      </c>
      <c r="U171" s="5">
        <f t="shared" si="47"/>
        <v>644072.70860621997</v>
      </c>
      <c r="V171" s="5">
        <f t="shared" si="48"/>
        <v>353410.25312394003</v>
      </c>
      <c r="W171" s="5">
        <f t="shared" si="49"/>
        <v>1222328.68543926</v>
      </c>
      <c r="X171" t="str">
        <f>IFERROR(VLOOKUP(A171,'E1'!$A$2:$G$932,7,FALSE),"No")</f>
        <v>No</v>
      </c>
      <c r="Y171" s="5">
        <f t="shared" si="50"/>
        <v>0</v>
      </c>
      <c r="Z171" s="5">
        <f t="shared" si="51"/>
        <v>5627081.9980582157</v>
      </c>
      <c r="AA171" s="5">
        <f t="shared" si="56"/>
        <v>0</v>
      </c>
      <c r="AB171" s="5">
        <f t="shared" si="52"/>
        <v>5627081.9980582157</v>
      </c>
      <c r="AC171" s="5">
        <f t="shared" si="53"/>
        <v>276395.88022002002</v>
      </c>
      <c r="AD171">
        <f t="shared" si="54"/>
        <v>4.9118864860223869E-2</v>
      </c>
      <c r="AE171" s="5">
        <f>VLOOKUP(A171,Summary_SFPR!$A$5:$AG$348,33,FALSE)</f>
        <v>5085608.7781094126</v>
      </c>
      <c r="AF171" s="5">
        <f t="shared" si="55"/>
        <v>249799.33030392448</v>
      </c>
      <c r="AG171" t="s">
        <v>809</v>
      </c>
      <c r="AH171" t="s">
        <v>2051</v>
      </c>
    </row>
    <row r="172" spans="1:34" x14ac:dyDescent="0.25">
      <c r="A172" t="s">
        <v>437</v>
      </c>
      <c r="B172" t="s">
        <v>1940</v>
      </c>
      <c r="C172" t="s">
        <v>196</v>
      </c>
      <c r="D172" s="12" t="s">
        <v>1088</v>
      </c>
      <c r="E172" s="1">
        <f>VLOOKUP(A172,'Base ADM'!$A$2:$E$344,5,FALSE)</f>
        <v>45.978755</v>
      </c>
      <c r="F172" s="1">
        <f>VLOOKUP(A172,'Base ADM'!$A$2:$F$344,6,FALSE)</f>
        <v>0</v>
      </c>
      <c r="G172" s="1">
        <f>VLOOKUP(A172,'Base ADM'!$A$2:$G$344,7,FALSE)</f>
        <v>0</v>
      </c>
      <c r="H172" s="1">
        <f>VLOOKUP(A172,'Base ADM'!$A$2:$H$344,8,FALSE)</f>
        <v>0</v>
      </c>
      <c r="I172" s="1">
        <f>VLOOKUP(A172,'Base ADM'!$A$2:$I$344,9,FALSE)</f>
        <v>19.718837000000001</v>
      </c>
      <c r="J172" s="1">
        <f>VLOOKUP(A172,'Base ADM'!$A$2:$J$344,10,FALSE)</f>
        <v>26.259917999999999</v>
      </c>
      <c r="K172" s="1">
        <f>VLOOKUP(A172,'Base ADM'!$A$2:$K$344,11,FALSE)</f>
        <v>5.1334460000000002</v>
      </c>
      <c r="L172" s="98">
        <f t="shared" si="38"/>
        <v>2.19</v>
      </c>
      <c r="M172" s="5">
        <f t="shared" si="39"/>
        <v>96058.458900109545</v>
      </c>
      <c r="N172" s="5">
        <f t="shared" si="40"/>
        <v>210368.02499123989</v>
      </c>
      <c r="O172" s="6">
        <f t="shared" si="41"/>
        <v>0.31</v>
      </c>
      <c r="P172" s="5">
        <f t="shared" si="42"/>
        <v>29778.12225903396</v>
      </c>
      <c r="Q172" s="5">
        <f t="shared" si="43"/>
        <v>104.39999999999999</v>
      </c>
      <c r="R172" s="5">
        <f t="shared" si="44"/>
        <v>1305</v>
      </c>
      <c r="S172" s="5">
        <f t="shared" si="45"/>
        <v>4383.6499999999996</v>
      </c>
      <c r="T172" s="5">
        <f t="shared" si="46"/>
        <v>245834.79725027384</v>
      </c>
      <c r="U172" s="5">
        <f t="shared" si="47"/>
        <v>44773.651831449999</v>
      </c>
      <c r="V172" s="5">
        <f t="shared" si="48"/>
        <v>24567.828159150002</v>
      </c>
      <c r="W172" s="5">
        <f t="shared" si="49"/>
        <v>84971.957752849994</v>
      </c>
      <c r="X172" t="str">
        <f>IFERROR(VLOOKUP(A172,'E1'!$A$2:$G$932,7,FALSE),"No")</f>
        <v>No</v>
      </c>
      <c r="Y172" s="5">
        <f t="shared" si="50"/>
        <v>0</v>
      </c>
      <c r="Z172" s="5">
        <f t="shared" si="51"/>
        <v>400148.2349937238</v>
      </c>
      <c r="AA172" s="5">
        <f t="shared" si="56"/>
        <v>8935.1673673442947</v>
      </c>
      <c r="AB172" s="5">
        <f t="shared" si="52"/>
        <v>409083.40236106812</v>
      </c>
      <c r="AC172" s="5">
        <f t="shared" si="53"/>
        <v>19214.061926949998</v>
      </c>
      <c r="AD172">
        <f t="shared" si="54"/>
        <v>4.6968568795639244E-2</v>
      </c>
      <c r="AE172" s="5">
        <f>VLOOKUP(A172,Summary_SFPR!$A$5:$AG$348,33,FALSE)</f>
        <v>388761.8772631241</v>
      </c>
      <c r="AF172" s="5">
        <f t="shared" si="55"/>
        <v>18259.588977354906</v>
      </c>
      <c r="AG172" t="s">
        <v>809</v>
      </c>
      <c r="AH172" t="s">
        <v>1088</v>
      </c>
    </row>
    <row r="173" spans="1:34" x14ac:dyDescent="0.25">
      <c r="A173" t="s">
        <v>439</v>
      </c>
      <c r="B173" t="s">
        <v>1941</v>
      </c>
      <c r="C173" t="s">
        <v>80</v>
      </c>
      <c r="D173" s="12" t="s">
        <v>1088</v>
      </c>
      <c r="E173" s="1">
        <f>VLOOKUP(A173,'Base ADM'!$A$2:$E$344,5,FALSE)</f>
        <v>344.60822200000001</v>
      </c>
      <c r="F173" s="1">
        <f>VLOOKUP(A173,'Base ADM'!$A$2:$F$344,6,FALSE)</f>
        <v>50.157811000000002</v>
      </c>
      <c r="G173" s="1">
        <f>VLOOKUP(A173,'Base ADM'!$A$2:$G$344,7,FALSE)</f>
        <v>48.496288</v>
      </c>
      <c r="H173" s="1">
        <f>VLOOKUP(A173,'Base ADM'!$A$2:$H$344,8,FALSE)</f>
        <v>98.407679000000002</v>
      </c>
      <c r="I173" s="1">
        <f>VLOOKUP(A173,'Base ADM'!$A$2:$I$344,9,FALSE)</f>
        <v>147.54644400000001</v>
      </c>
      <c r="J173" s="1">
        <f>VLOOKUP(A173,'Base ADM'!$A$2:$J$344,10,FALSE)</f>
        <v>0</v>
      </c>
      <c r="K173" s="1">
        <f>VLOOKUP(A173,'Base ADM'!$A$2:$K$344,11,FALSE)</f>
        <v>1.034483</v>
      </c>
      <c r="L173" s="98">
        <f t="shared" si="38"/>
        <v>14.02</v>
      </c>
      <c r="M173" s="5">
        <f t="shared" si="39"/>
        <v>96058.458900109545</v>
      </c>
      <c r="N173" s="5">
        <f t="shared" si="40"/>
        <v>1346739.5937795357</v>
      </c>
      <c r="O173" s="6">
        <f t="shared" si="41"/>
        <v>2.2999999999999998</v>
      </c>
      <c r="P173" s="5">
        <f t="shared" si="42"/>
        <v>220934.45547025194</v>
      </c>
      <c r="Q173" s="5">
        <f t="shared" si="43"/>
        <v>104.39999999999999</v>
      </c>
      <c r="R173" s="5">
        <f t="shared" si="44"/>
        <v>8519.0400000000009</v>
      </c>
      <c r="S173" s="5">
        <f t="shared" si="45"/>
        <v>28616.5</v>
      </c>
      <c r="T173" s="5">
        <f t="shared" si="46"/>
        <v>1604809.5892497876</v>
      </c>
      <c r="U173" s="5">
        <f t="shared" si="47"/>
        <v>335576.04050137999</v>
      </c>
      <c r="V173" s="5">
        <f t="shared" si="48"/>
        <v>184134.51126126002</v>
      </c>
      <c r="W173" s="5">
        <f t="shared" si="49"/>
        <v>636860.11683154001</v>
      </c>
      <c r="X173" t="str">
        <f>IFERROR(VLOOKUP(A173,'E1'!$A$2:$G$932,7,FALSE),"No")</f>
        <v>No</v>
      </c>
      <c r="Y173" s="5">
        <f t="shared" si="50"/>
        <v>0</v>
      </c>
      <c r="Z173" s="5">
        <f t="shared" si="51"/>
        <v>2761380.257843968</v>
      </c>
      <c r="AA173" s="5">
        <f t="shared" si="56"/>
        <v>1657.8832139850697</v>
      </c>
      <c r="AB173" s="5">
        <f t="shared" si="52"/>
        <v>2763038.1410579532</v>
      </c>
      <c r="AC173" s="5">
        <f t="shared" si="53"/>
        <v>144008.32989158001</v>
      </c>
      <c r="AD173">
        <f t="shared" si="54"/>
        <v>5.2119559173526266E-2</v>
      </c>
      <c r="AE173" s="5">
        <f>VLOOKUP(A173,Summary_SFPR!$A$5:$AG$348,33,FALSE)</f>
        <v>2602922.1472393377</v>
      </c>
      <c r="AF173" s="5">
        <f t="shared" si="55"/>
        <v>135663.1548771227</v>
      </c>
      <c r="AG173" t="s">
        <v>809</v>
      </c>
      <c r="AH173" t="s">
        <v>1088</v>
      </c>
    </row>
    <row r="174" spans="1:34" x14ac:dyDescent="0.25">
      <c r="A174" t="s">
        <v>441</v>
      </c>
      <c r="B174" t="s">
        <v>442</v>
      </c>
      <c r="C174" t="s">
        <v>68</v>
      </c>
      <c r="D174" s="12" t="s">
        <v>1088</v>
      </c>
      <c r="E174" s="1">
        <f>VLOOKUP(A174,'Base ADM'!$A$2:$E$344,5,FALSE)</f>
        <v>101.49721600000001</v>
      </c>
      <c r="F174" s="1">
        <f>VLOOKUP(A174,'Base ADM'!$A$2:$F$344,6,FALSE)</f>
        <v>13.217105999999999</v>
      </c>
      <c r="G174" s="1">
        <f>VLOOKUP(A174,'Base ADM'!$A$2:$G$344,7,FALSE)</f>
        <v>50.233643000000001</v>
      </c>
      <c r="H174" s="1">
        <f>VLOOKUP(A174,'Base ADM'!$A$2:$H$344,8,FALSE)</f>
        <v>38.046467</v>
      </c>
      <c r="I174" s="1">
        <f>VLOOKUP(A174,'Base ADM'!$A$2:$I$344,9,FALSE)</f>
        <v>0</v>
      </c>
      <c r="J174" s="1">
        <f>VLOOKUP(A174,'Base ADM'!$A$2:$J$344,10,FALSE)</f>
        <v>0</v>
      </c>
      <c r="K174" s="1">
        <f>VLOOKUP(A174,'Base ADM'!$A$2:$K$344,11,FALSE)</f>
        <v>0</v>
      </c>
      <c r="L174" s="98">
        <f t="shared" si="38"/>
        <v>4.37</v>
      </c>
      <c r="M174" s="5">
        <f t="shared" si="39"/>
        <v>96058.458900109545</v>
      </c>
      <c r="N174" s="5">
        <f t="shared" si="40"/>
        <v>419775.46539347875</v>
      </c>
      <c r="O174" s="6">
        <f t="shared" si="41"/>
        <v>0.68</v>
      </c>
      <c r="P174" s="5">
        <f t="shared" si="42"/>
        <v>65319.752052074495</v>
      </c>
      <c r="Q174" s="5">
        <f t="shared" si="43"/>
        <v>104.39999999999999</v>
      </c>
      <c r="R174" s="5">
        <f t="shared" si="44"/>
        <v>2636.0999999999995</v>
      </c>
      <c r="S174" s="5">
        <f t="shared" si="45"/>
        <v>8854.98</v>
      </c>
      <c r="T174" s="5">
        <f t="shared" si="46"/>
        <v>496586.29744555318</v>
      </c>
      <c r="U174" s="5">
        <f t="shared" si="47"/>
        <v>98836.973968639999</v>
      </c>
      <c r="V174" s="5">
        <f t="shared" si="48"/>
        <v>54233.007425280011</v>
      </c>
      <c r="W174" s="5">
        <f t="shared" si="49"/>
        <v>187573.95997312001</v>
      </c>
      <c r="X174" t="str">
        <f>IFERROR(VLOOKUP(A174,'E1'!$A$2:$G$932,7,FALSE),"No")</f>
        <v>No</v>
      </c>
      <c r="Y174" s="5">
        <f t="shared" si="50"/>
        <v>0</v>
      </c>
      <c r="Z174" s="5">
        <f t="shared" si="51"/>
        <v>837230.23881259328</v>
      </c>
      <c r="AA174" s="5">
        <f t="shared" si="56"/>
        <v>0</v>
      </c>
      <c r="AB174" s="5">
        <f t="shared" si="52"/>
        <v>837230.23881259328</v>
      </c>
      <c r="AC174" s="5">
        <f t="shared" si="53"/>
        <v>42414.671594240004</v>
      </c>
      <c r="AD174">
        <f t="shared" si="54"/>
        <v>5.0660701952661029E-2</v>
      </c>
      <c r="AE174" s="5">
        <f>VLOOKUP(A174,Summary_SFPR!$A$5:$AG$348,33,FALSE)</f>
        <v>795838.51212835591</v>
      </c>
      <c r="AF174" s="5">
        <f t="shared" si="55"/>
        <v>40317.737665383851</v>
      </c>
      <c r="AG174" t="s">
        <v>809</v>
      </c>
      <c r="AH174" t="s">
        <v>1088</v>
      </c>
    </row>
    <row r="175" spans="1:34" x14ac:dyDescent="0.25">
      <c r="A175" t="s">
        <v>443</v>
      </c>
      <c r="B175" t="s">
        <v>444</v>
      </c>
      <c r="C175" t="s">
        <v>80</v>
      </c>
      <c r="D175" s="12" t="s">
        <v>1088</v>
      </c>
      <c r="E175" s="1">
        <f>VLOOKUP(A175,'Base ADM'!$A$2:$E$344,5,FALSE)</f>
        <v>253.49352000000002</v>
      </c>
      <c r="F175" s="1">
        <f>VLOOKUP(A175,'Base ADM'!$A$2:$F$344,6,FALSE)</f>
        <v>22.563634</v>
      </c>
      <c r="G175" s="1">
        <f>VLOOKUP(A175,'Base ADM'!$A$2:$G$344,7,FALSE)</f>
        <v>86.711702000000002</v>
      </c>
      <c r="H175" s="1">
        <f>VLOOKUP(A175,'Base ADM'!$A$2:$H$344,8,FALSE)</f>
        <v>144.21818400000001</v>
      </c>
      <c r="I175" s="1">
        <f>VLOOKUP(A175,'Base ADM'!$A$2:$I$344,9,FALSE)</f>
        <v>0</v>
      </c>
      <c r="J175" s="1">
        <f>VLOOKUP(A175,'Base ADM'!$A$2:$J$344,10,FALSE)</f>
        <v>0</v>
      </c>
      <c r="K175" s="1">
        <f>VLOOKUP(A175,'Base ADM'!$A$2:$K$344,11,FALSE)</f>
        <v>0</v>
      </c>
      <c r="L175" s="98">
        <f t="shared" si="38"/>
        <v>10.67</v>
      </c>
      <c r="M175" s="5">
        <f t="shared" si="39"/>
        <v>96058.458900109545</v>
      </c>
      <c r="N175" s="5">
        <f t="shared" si="40"/>
        <v>1024943.7564641688</v>
      </c>
      <c r="O175" s="6">
        <f t="shared" si="41"/>
        <v>1.69</v>
      </c>
      <c r="P175" s="5">
        <f t="shared" si="42"/>
        <v>162338.79554118513</v>
      </c>
      <c r="Q175" s="5">
        <f t="shared" si="43"/>
        <v>104.39999999999999</v>
      </c>
      <c r="R175" s="5">
        <f t="shared" si="44"/>
        <v>6451.9199999999992</v>
      </c>
      <c r="S175" s="5">
        <f t="shared" si="45"/>
        <v>21672.79</v>
      </c>
      <c r="T175" s="5">
        <f t="shared" si="46"/>
        <v>1215407.2620053538</v>
      </c>
      <c r="U175" s="5">
        <f t="shared" si="47"/>
        <v>246849.4548408</v>
      </c>
      <c r="V175" s="5">
        <f t="shared" si="48"/>
        <v>135449.19254160003</v>
      </c>
      <c r="W175" s="5">
        <f t="shared" si="49"/>
        <v>468473.76950640004</v>
      </c>
      <c r="X175" t="str">
        <f>IFERROR(VLOOKUP(A175,'E1'!$A$2:$G$932,7,FALSE),"No")</f>
        <v>No</v>
      </c>
      <c r="Y175" s="5">
        <f t="shared" si="50"/>
        <v>0</v>
      </c>
      <c r="Z175" s="5">
        <f t="shared" si="51"/>
        <v>2066179.6788941538</v>
      </c>
      <c r="AA175" s="5">
        <f t="shared" si="56"/>
        <v>0</v>
      </c>
      <c r="AB175" s="5">
        <f t="shared" si="52"/>
        <v>2066179.6788941538</v>
      </c>
      <c r="AC175" s="5">
        <f t="shared" si="53"/>
        <v>105932.40707280001</v>
      </c>
      <c r="AD175">
        <f t="shared" si="54"/>
        <v>5.1269697478341481E-2</v>
      </c>
      <c r="AE175" s="5">
        <f>VLOOKUP(A175,Summary_SFPR!$A$5:$AG$348,33,FALSE)</f>
        <v>2066179.6788941538</v>
      </c>
      <c r="AF175" s="5">
        <f t="shared" si="55"/>
        <v>105932.40707280001</v>
      </c>
      <c r="AG175" t="s">
        <v>809</v>
      </c>
      <c r="AH175" t="s">
        <v>1088</v>
      </c>
    </row>
    <row r="176" spans="1:34" x14ac:dyDescent="0.25">
      <c r="A176" t="s">
        <v>445</v>
      </c>
      <c r="B176" t="s">
        <v>1942</v>
      </c>
      <c r="C176" t="s">
        <v>98</v>
      </c>
      <c r="D176" s="12" t="s">
        <v>1088</v>
      </c>
      <c r="E176" s="1">
        <f>VLOOKUP(A176,'Base ADM'!$A$2:$E$344,5,FALSE)</f>
        <v>81.285031000000004</v>
      </c>
      <c r="F176" s="1">
        <f>VLOOKUP(A176,'Base ADM'!$A$2:$F$344,6,FALSE)</f>
        <v>11.263804</v>
      </c>
      <c r="G176" s="1">
        <f>VLOOKUP(A176,'Base ADM'!$A$2:$G$344,7,FALSE)</f>
        <v>33.297300999999997</v>
      </c>
      <c r="H176" s="1">
        <f>VLOOKUP(A176,'Base ADM'!$A$2:$H$344,8,FALSE)</f>
        <v>36.723925999999999</v>
      </c>
      <c r="I176" s="1">
        <f>VLOOKUP(A176,'Base ADM'!$A$2:$I$344,9,FALSE)</f>
        <v>0</v>
      </c>
      <c r="J176" s="1">
        <f>VLOOKUP(A176,'Base ADM'!$A$2:$J$344,10,FALSE)</f>
        <v>0</v>
      </c>
      <c r="K176" s="1">
        <f>VLOOKUP(A176,'Base ADM'!$A$2:$K$344,11,FALSE)</f>
        <v>0</v>
      </c>
      <c r="L176" s="98">
        <f t="shared" si="38"/>
        <v>3.48</v>
      </c>
      <c r="M176" s="5">
        <f t="shared" si="39"/>
        <v>96058.458900109545</v>
      </c>
      <c r="N176" s="5">
        <f t="shared" si="40"/>
        <v>334283.4369723812</v>
      </c>
      <c r="O176" s="6">
        <f t="shared" si="41"/>
        <v>0.54</v>
      </c>
      <c r="P176" s="5">
        <f t="shared" si="42"/>
        <v>51871.56780605916</v>
      </c>
      <c r="Q176" s="5">
        <f t="shared" si="43"/>
        <v>104.39999999999999</v>
      </c>
      <c r="R176" s="5">
        <f t="shared" si="44"/>
        <v>2098.4399999999996</v>
      </c>
      <c r="S176" s="5">
        <f t="shared" si="45"/>
        <v>7048.92</v>
      </c>
      <c r="T176" s="5">
        <f t="shared" si="46"/>
        <v>395302.36477844033</v>
      </c>
      <c r="U176" s="5">
        <f t="shared" si="47"/>
        <v>79154.55033749</v>
      </c>
      <c r="V176" s="5">
        <f t="shared" si="48"/>
        <v>43433.030614230003</v>
      </c>
      <c r="W176" s="5">
        <f t="shared" si="49"/>
        <v>150220.42724017001</v>
      </c>
      <c r="X176" t="str">
        <f>IFERROR(VLOOKUP(A176,'E1'!$A$2:$G$932,7,FALSE),"No")</f>
        <v>No</v>
      </c>
      <c r="Y176" s="5">
        <f t="shared" si="50"/>
        <v>0</v>
      </c>
      <c r="Z176" s="5">
        <f t="shared" si="51"/>
        <v>668110.3729703303</v>
      </c>
      <c r="AA176" s="5">
        <f t="shared" si="56"/>
        <v>0</v>
      </c>
      <c r="AB176" s="5">
        <f t="shared" si="52"/>
        <v>668110.3729703303</v>
      </c>
      <c r="AC176" s="5">
        <f t="shared" si="53"/>
        <v>33968.201604590002</v>
      </c>
      <c r="AD176">
        <f t="shared" si="54"/>
        <v>5.0842200598640419E-2</v>
      </c>
      <c r="AE176" s="5">
        <f>VLOOKUP(A176,Summary_SFPR!$A$5:$AG$348,33,FALSE)</f>
        <v>668110.3729703303</v>
      </c>
      <c r="AF176" s="5">
        <f t="shared" si="55"/>
        <v>33968.201604590002</v>
      </c>
      <c r="AH176" t="s">
        <v>1088</v>
      </c>
    </row>
    <row r="177" spans="1:34" x14ac:dyDescent="0.25">
      <c r="A177" t="s">
        <v>447</v>
      </c>
      <c r="B177" t="s">
        <v>448</v>
      </c>
      <c r="C177" t="s">
        <v>93</v>
      </c>
      <c r="D177" s="12" t="s">
        <v>1088</v>
      </c>
      <c r="E177" s="1">
        <f>VLOOKUP(A177,'Base ADM'!$A$2:$E$344,5,FALSE)</f>
        <v>113.502138</v>
      </c>
      <c r="F177" s="1">
        <f>VLOOKUP(A177,'Base ADM'!$A$2:$F$344,6,FALSE)</f>
        <v>0</v>
      </c>
      <c r="G177" s="1">
        <f>VLOOKUP(A177,'Base ADM'!$A$2:$G$344,7,FALSE)</f>
        <v>0</v>
      </c>
      <c r="H177" s="1">
        <f>VLOOKUP(A177,'Base ADM'!$A$2:$H$344,8,FALSE)</f>
        <v>0</v>
      </c>
      <c r="I177" s="1">
        <f>VLOOKUP(A177,'Base ADM'!$A$2:$I$344,9,FALSE)</f>
        <v>61.215325999999997</v>
      </c>
      <c r="J177" s="1">
        <f>VLOOKUP(A177,'Base ADM'!$A$2:$J$344,10,FALSE)</f>
        <v>52.286811999999998</v>
      </c>
      <c r="K177" s="1">
        <f>VLOOKUP(A177,'Base ADM'!$A$2:$K$344,11,FALSE)</f>
        <v>0</v>
      </c>
      <c r="L177" s="98">
        <f t="shared" si="38"/>
        <v>5.17</v>
      </c>
      <c r="M177" s="5">
        <f t="shared" si="39"/>
        <v>96058.458900109545</v>
      </c>
      <c r="N177" s="5">
        <f t="shared" si="40"/>
        <v>496622.23251356633</v>
      </c>
      <c r="O177" s="6">
        <f t="shared" si="41"/>
        <v>0.76</v>
      </c>
      <c r="P177" s="5">
        <f t="shared" si="42"/>
        <v>73004.428764083248</v>
      </c>
      <c r="Q177" s="5">
        <f t="shared" si="43"/>
        <v>104.39999999999999</v>
      </c>
      <c r="R177" s="5">
        <f t="shared" si="44"/>
        <v>3095.4599999999991</v>
      </c>
      <c r="S177" s="5">
        <f t="shared" si="45"/>
        <v>10398.030000000001</v>
      </c>
      <c r="T177" s="5">
        <f t="shared" si="46"/>
        <v>583120.15127764957</v>
      </c>
      <c r="U177" s="5">
        <f t="shared" si="47"/>
        <v>110527.24696301999</v>
      </c>
      <c r="V177" s="5">
        <f t="shared" si="48"/>
        <v>60647.597397540005</v>
      </c>
      <c r="W177" s="5">
        <f t="shared" si="49"/>
        <v>209759.89617366</v>
      </c>
      <c r="X177" t="str">
        <f>IFERROR(VLOOKUP(A177,'E1'!$A$2:$G$932,7,FALSE),"No")</f>
        <v>No</v>
      </c>
      <c r="Y177" s="5">
        <f t="shared" si="50"/>
        <v>0</v>
      </c>
      <c r="Z177" s="5">
        <f t="shared" si="51"/>
        <v>964054.89181186957</v>
      </c>
      <c r="AA177" s="5">
        <f t="shared" si="56"/>
        <v>0</v>
      </c>
      <c r="AB177" s="5">
        <f t="shared" si="52"/>
        <v>964054.89181186957</v>
      </c>
      <c r="AC177" s="5">
        <f t="shared" si="53"/>
        <v>47431.408448820002</v>
      </c>
      <c r="AD177">
        <f t="shared" si="54"/>
        <v>4.91999043329122E-2</v>
      </c>
      <c r="AE177" s="5">
        <f>VLOOKUP(A177,Summary_SFPR!$A$5:$AG$348,33,FALSE)</f>
        <v>797134.34159897338</v>
      </c>
      <c r="AF177" s="5">
        <f t="shared" si="55"/>
        <v>39218.933347148442</v>
      </c>
      <c r="AG177" t="s">
        <v>809</v>
      </c>
      <c r="AH177" t="s">
        <v>1088</v>
      </c>
    </row>
    <row r="178" spans="1:34" x14ac:dyDescent="0.25">
      <c r="A178" t="s">
        <v>449</v>
      </c>
      <c r="B178" t="s">
        <v>1943</v>
      </c>
      <c r="C178" t="s">
        <v>93</v>
      </c>
      <c r="D178" s="12" t="s">
        <v>1088</v>
      </c>
      <c r="E178" s="1">
        <f>VLOOKUP(A178,'Base ADM'!$A$2:$E$344,5,FALSE)</f>
        <v>291.53999299999998</v>
      </c>
      <c r="F178" s="1">
        <f>VLOOKUP(A178,'Base ADM'!$A$2:$F$344,6,FALSE)</f>
        <v>32.427709999999998</v>
      </c>
      <c r="G178" s="1">
        <f>VLOOKUP(A178,'Base ADM'!$A$2:$G$344,7,FALSE)</f>
        <v>89.216871999999995</v>
      </c>
      <c r="H178" s="1">
        <f>VLOOKUP(A178,'Base ADM'!$A$2:$H$344,8,FALSE)</f>
        <v>122.226733</v>
      </c>
      <c r="I178" s="1">
        <f>VLOOKUP(A178,'Base ADM'!$A$2:$I$344,9,FALSE)</f>
        <v>47.668678</v>
      </c>
      <c r="J178" s="1">
        <f>VLOOKUP(A178,'Base ADM'!$A$2:$J$344,10,FALSE)</f>
        <v>0</v>
      </c>
      <c r="K178" s="1">
        <f>VLOOKUP(A178,'Base ADM'!$A$2:$K$344,11,FALSE)</f>
        <v>0</v>
      </c>
      <c r="L178" s="98">
        <f t="shared" si="38"/>
        <v>12.15</v>
      </c>
      <c r="M178" s="5">
        <f t="shared" si="39"/>
        <v>96058.458900109545</v>
      </c>
      <c r="N178" s="5">
        <f t="shared" si="40"/>
        <v>1167110.2756363309</v>
      </c>
      <c r="O178" s="6">
        <f t="shared" si="41"/>
        <v>1.94</v>
      </c>
      <c r="P178" s="5">
        <f t="shared" si="42"/>
        <v>186353.41026621251</v>
      </c>
      <c r="Q178" s="5">
        <f t="shared" si="43"/>
        <v>104.39999999999999</v>
      </c>
      <c r="R178" s="5">
        <f t="shared" si="44"/>
        <v>7354.98</v>
      </c>
      <c r="S178" s="5">
        <f t="shared" si="45"/>
        <v>24706.28</v>
      </c>
      <c r="T178" s="5">
        <f t="shared" si="46"/>
        <v>1385524.9459025434</v>
      </c>
      <c r="U178" s="5">
        <f t="shared" si="47"/>
        <v>283898.72978346999</v>
      </c>
      <c r="V178" s="5">
        <f t="shared" si="48"/>
        <v>155778.56445969001</v>
      </c>
      <c r="W178" s="5">
        <f t="shared" si="49"/>
        <v>538786.31486350996</v>
      </c>
      <c r="X178" t="str">
        <f>IFERROR(VLOOKUP(A178,'E1'!$A$2:$G$932,7,FALSE),"No")</f>
        <v>No</v>
      </c>
      <c r="Y178" s="5">
        <f t="shared" si="50"/>
        <v>0</v>
      </c>
      <c r="Z178" s="5">
        <f t="shared" si="51"/>
        <v>2363988.5550092133</v>
      </c>
      <c r="AA178" s="5">
        <f t="shared" si="56"/>
        <v>0</v>
      </c>
      <c r="AB178" s="5">
        <f t="shared" si="52"/>
        <v>2363988.5550092133</v>
      </c>
      <c r="AC178" s="5">
        <f t="shared" si="53"/>
        <v>121831.64767476999</v>
      </c>
      <c r="AD178">
        <f t="shared" si="54"/>
        <v>5.153647948786079E-2</v>
      </c>
      <c r="AE178" s="5">
        <f>VLOOKUP(A178,Summary_SFPR!$A$5:$AG$348,33,FALSE)</f>
        <v>2230949.9851936423</v>
      </c>
      <c r="AF178" s="5">
        <f t="shared" si="55"/>
        <v>114975.30815037548</v>
      </c>
      <c r="AG178" t="s">
        <v>809</v>
      </c>
      <c r="AH178" t="s">
        <v>1088</v>
      </c>
    </row>
    <row r="179" spans="1:34" x14ac:dyDescent="0.25">
      <c r="A179" t="s">
        <v>451</v>
      </c>
      <c r="B179" t="s">
        <v>1944</v>
      </c>
      <c r="C179" t="s">
        <v>68</v>
      </c>
      <c r="D179" s="12" t="s">
        <v>1088</v>
      </c>
      <c r="E179" s="1">
        <f>VLOOKUP(A179,'Base ADM'!$A$2:$E$344,5,FALSE)</f>
        <v>63.708861999999996</v>
      </c>
      <c r="F179" s="1">
        <f>VLOOKUP(A179,'Base ADM'!$A$2:$F$344,6,FALSE)</f>
        <v>4.3164559999999996</v>
      </c>
      <c r="G179" s="1">
        <f>VLOOKUP(A179,'Base ADM'!$A$2:$G$344,7,FALSE)</f>
        <v>23.974684</v>
      </c>
      <c r="H179" s="1">
        <f>VLOOKUP(A179,'Base ADM'!$A$2:$H$344,8,FALSE)</f>
        <v>35.417721999999998</v>
      </c>
      <c r="I179" s="1">
        <f>VLOOKUP(A179,'Base ADM'!$A$2:$I$344,9,FALSE)</f>
        <v>0</v>
      </c>
      <c r="J179" s="1">
        <f>VLOOKUP(A179,'Base ADM'!$A$2:$J$344,10,FALSE)</f>
        <v>0</v>
      </c>
      <c r="K179" s="1">
        <f>VLOOKUP(A179,'Base ADM'!$A$2:$K$344,11,FALSE)</f>
        <v>0</v>
      </c>
      <c r="L179" s="98">
        <f t="shared" si="38"/>
        <v>2.67</v>
      </c>
      <c r="M179" s="5">
        <f t="shared" si="39"/>
        <v>96058.458900109545</v>
      </c>
      <c r="N179" s="5">
        <f t="shared" si="40"/>
        <v>256476.08526329248</v>
      </c>
      <c r="O179" s="6">
        <f t="shared" si="41"/>
        <v>0.42</v>
      </c>
      <c r="P179" s="5">
        <f t="shared" si="42"/>
        <v>40344.552738046004</v>
      </c>
      <c r="Q179" s="5">
        <f t="shared" si="43"/>
        <v>104.39999999999999</v>
      </c>
      <c r="R179" s="5">
        <f t="shared" si="44"/>
        <v>1612.9799999999998</v>
      </c>
      <c r="S179" s="5">
        <f t="shared" si="45"/>
        <v>5418.2</v>
      </c>
      <c r="T179" s="5">
        <f t="shared" si="46"/>
        <v>303851.81800133846</v>
      </c>
      <c r="U179" s="5">
        <f t="shared" si="47"/>
        <v>62039.052726979993</v>
      </c>
      <c r="V179" s="5">
        <f t="shared" si="48"/>
        <v>34041.556232460003</v>
      </c>
      <c r="W179" s="5">
        <f t="shared" si="49"/>
        <v>117738.43659633999</v>
      </c>
      <c r="X179" t="str">
        <f>IFERROR(VLOOKUP(A179,'E1'!$A$2:$G$932,7,FALSE),"No")</f>
        <v>No</v>
      </c>
      <c r="Y179" s="5">
        <f t="shared" si="50"/>
        <v>0</v>
      </c>
      <c r="Z179" s="5">
        <f t="shared" si="51"/>
        <v>517670.86355711846</v>
      </c>
      <c r="AA179" s="5">
        <f t="shared" si="56"/>
        <v>0</v>
      </c>
      <c r="AB179" s="5">
        <f t="shared" si="52"/>
        <v>517670.86355711846</v>
      </c>
      <c r="AC179" s="5">
        <f t="shared" si="53"/>
        <v>26623.296341179997</v>
      </c>
      <c r="AD179">
        <f t="shared" si="54"/>
        <v>5.142900289624365E-2</v>
      </c>
      <c r="AE179" s="5">
        <f>VLOOKUP(A179,Summary_SFPR!$A$5:$AG$348,33,FALSE)</f>
        <v>505106.24895853089</v>
      </c>
      <c r="AF179" s="5">
        <f t="shared" si="55"/>
        <v>25977.110740599051</v>
      </c>
      <c r="AG179" t="s">
        <v>809</v>
      </c>
      <c r="AH179" t="s">
        <v>1088</v>
      </c>
    </row>
    <row r="180" spans="1:34" x14ac:dyDescent="0.25">
      <c r="A180" t="s">
        <v>453</v>
      </c>
      <c r="B180" t="s">
        <v>454</v>
      </c>
      <c r="C180" t="s">
        <v>98</v>
      </c>
      <c r="D180" s="12" t="s">
        <v>1088</v>
      </c>
      <c r="E180" s="1">
        <f>VLOOKUP(A180,'Base ADM'!$A$2:$E$344,5,FALSE)</f>
        <v>132.83653999999999</v>
      </c>
      <c r="F180" s="1">
        <f>VLOOKUP(A180,'Base ADM'!$A$2:$F$344,6,FALSE)</f>
        <v>0</v>
      </c>
      <c r="G180" s="1">
        <f>VLOOKUP(A180,'Base ADM'!$A$2:$G$344,7,FALSE)</f>
        <v>77.475962999999993</v>
      </c>
      <c r="H180" s="1">
        <f>VLOOKUP(A180,'Base ADM'!$A$2:$H$344,8,FALSE)</f>
        <v>55.360576999999999</v>
      </c>
      <c r="I180" s="1">
        <f>VLOOKUP(A180,'Base ADM'!$A$2:$I$344,9,FALSE)</f>
        <v>0</v>
      </c>
      <c r="J180" s="1">
        <f>VLOOKUP(A180,'Base ADM'!$A$2:$J$344,10,FALSE)</f>
        <v>0</v>
      </c>
      <c r="K180" s="1">
        <f>VLOOKUP(A180,'Base ADM'!$A$2:$K$344,11,FALSE)</f>
        <v>0</v>
      </c>
      <c r="L180" s="98">
        <f t="shared" si="38"/>
        <v>5.58</v>
      </c>
      <c r="M180" s="5">
        <f t="shared" si="39"/>
        <v>96058.458900109545</v>
      </c>
      <c r="N180" s="5">
        <f t="shared" si="40"/>
        <v>536006.20066261129</v>
      </c>
      <c r="O180" s="6">
        <f t="shared" si="41"/>
        <v>0.89</v>
      </c>
      <c r="P180" s="5">
        <f t="shared" si="42"/>
        <v>85492.028421097493</v>
      </c>
      <c r="Q180" s="5">
        <f t="shared" si="43"/>
        <v>104.39999999999999</v>
      </c>
      <c r="R180" s="5">
        <f t="shared" si="44"/>
        <v>3377.3399999999997</v>
      </c>
      <c r="S180" s="5">
        <f t="shared" si="45"/>
        <v>11344.9</v>
      </c>
      <c r="T180" s="5">
        <f t="shared" si="46"/>
        <v>636220.46908370871</v>
      </c>
      <c r="U180" s="5">
        <f t="shared" si="47"/>
        <v>129354.89428659999</v>
      </c>
      <c r="V180" s="5">
        <f t="shared" si="48"/>
        <v>70978.548418199993</v>
      </c>
      <c r="W180" s="5">
        <f t="shared" si="49"/>
        <v>245491.22447779996</v>
      </c>
      <c r="X180" t="str">
        <f>IFERROR(VLOOKUP(A180,'E1'!$A$2:$G$932,7,FALSE),"No")</f>
        <v>No</v>
      </c>
      <c r="Y180" s="5">
        <f t="shared" si="50"/>
        <v>0</v>
      </c>
      <c r="Z180" s="5">
        <f t="shared" si="51"/>
        <v>1082045.1362663086</v>
      </c>
      <c r="AA180" s="5">
        <f t="shared" si="56"/>
        <v>0</v>
      </c>
      <c r="AB180" s="5">
        <f t="shared" si="52"/>
        <v>1082045.1362663086</v>
      </c>
      <c r="AC180" s="5">
        <f t="shared" si="53"/>
        <v>55511.061700599988</v>
      </c>
      <c r="AD180">
        <f t="shared" si="54"/>
        <v>5.1301983475611532E-2</v>
      </c>
      <c r="AE180" s="5">
        <f>VLOOKUP(A180,Summary_SFPR!$A$5:$AG$348,33,FALSE)</f>
        <v>993803.31924174796</v>
      </c>
      <c r="AF180" s="5">
        <f t="shared" si="55"/>
        <v>50984.081461748043</v>
      </c>
      <c r="AG180" t="s">
        <v>809</v>
      </c>
      <c r="AH180" t="s">
        <v>1088</v>
      </c>
    </row>
    <row r="181" spans="1:34" x14ac:dyDescent="0.25">
      <c r="A181" t="s">
        <v>455</v>
      </c>
      <c r="B181" t="s">
        <v>1945</v>
      </c>
      <c r="C181" t="s">
        <v>93</v>
      </c>
      <c r="D181" s="12" t="s">
        <v>1088</v>
      </c>
      <c r="E181" s="1">
        <f>VLOOKUP(A181,'Base ADM'!$A$2:$E$344,5,FALSE)</f>
        <v>244.40296699999999</v>
      </c>
      <c r="F181" s="1">
        <f>VLOOKUP(A181,'Base ADM'!$A$2:$F$344,6,FALSE)</f>
        <v>22.783132999999999</v>
      </c>
      <c r="G181" s="1">
        <f>VLOOKUP(A181,'Base ADM'!$A$2:$G$344,7,FALSE)</f>
        <v>108.592202</v>
      </c>
      <c r="H181" s="1">
        <f>VLOOKUP(A181,'Base ADM'!$A$2:$H$344,8,FALSE)</f>
        <v>113.027632</v>
      </c>
      <c r="I181" s="1">
        <f>VLOOKUP(A181,'Base ADM'!$A$2:$I$344,9,FALSE)</f>
        <v>0</v>
      </c>
      <c r="J181" s="1">
        <f>VLOOKUP(A181,'Base ADM'!$A$2:$J$344,10,FALSE)</f>
        <v>0</v>
      </c>
      <c r="K181" s="1">
        <f>VLOOKUP(A181,'Base ADM'!$A$2:$K$344,11,FALSE)</f>
        <v>0</v>
      </c>
      <c r="L181" s="98">
        <f t="shared" si="38"/>
        <v>10.38</v>
      </c>
      <c r="M181" s="5">
        <f t="shared" si="39"/>
        <v>96058.458900109545</v>
      </c>
      <c r="N181" s="5">
        <f t="shared" si="40"/>
        <v>997086.8033831371</v>
      </c>
      <c r="O181" s="6">
        <f t="shared" si="41"/>
        <v>1.63</v>
      </c>
      <c r="P181" s="5">
        <f t="shared" si="42"/>
        <v>156575.28800717855</v>
      </c>
      <c r="Q181" s="5">
        <f t="shared" si="43"/>
        <v>104.39999999999999</v>
      </c>
      <c r="R181" s="5">
        <f t="shared" si="44"/>
        <v>6269.22</v>
      </c>
      <c r="S181" s="5">
        <f t="shared" si="45"/>
        <v>21059.08</v>
      </c>
      <c r="T181" s="5">
        <f t="shared" si="46"/>
        <v>1180990.3913903157</v>
      </c>
      <c r="U181" s="5">
        <f t="shared" si="47"/>
        <v>237997.16523492997</v>
      </c>
      <c r="V181" s="5">
        <f t="shared" si="48"/>
        <v>130591.83735711001</v>
      </c>
      <c r="W181" s="5">
        <f t="shared" si="49"/>
        <v>451673.79122368997</v>
      </c>
      <c r="X181" t="str">
        <f>IFERROR(VLOOKUP(A181,'E1'!$A$2:$G$932,7,FALSE),"No")</f>
        <v>No</v>
      </c>
      <c r="Y181" s="5">
        <f t="shared" si="50"/>
        <v>0</v>
      </c>
      <c r="Z181" s="5">
        <f t="shared" si="51"/>
        <v>2001253.1852060456</v>
      </c>
      <c r="AA181" s="5">
        <f t="shared" si="56"/>
        <v>0</v>
      </c>
      <c r="AB181" s="5">
        <f t="shared" si="52"/>
        <v>2001253.1852060456</v>
      </c>
      <c r="AC181" s="5">
        <f t="shared" si="53"/>
        <v>102133.55587962999</v>
      </c>
      <c r="AD181">
        <f t="shared" si="54"/>
        <v>5.103479991169358E-2</v>
      </c>
      <c r="AE181" s="5">
        <f>VLOOKUP(A181,Summary_SFPR!$A$5:$AG$348,33,FALSE)</f>
        <v>1820917.6054988706</v>
      </c>
      <c r="AF181" s="5">
        <f t="shared" si="55"/>
        <v>92930.165652315045</v>
      </c>
      <c r="AG181" t="s">
        <v>809</v>
      </c>
      <c r="AH181" t="s">
        <v>1088</v>
      </c>
    </row>
    <row r="182" spans="1:34" x14ac:dyDescent="0.25">
      <c r="A182" t="s">
        <v>457</v>
      </c>
      <c r="B182" t="s">
        <v>1946</v>
      </c>
      <c r="C182" t="s">
        <v>80</v>
      </c>
      <c r="D182" s="12" t="s">
        <v>1088</v>
      </c>
      <c r="E182" s="1">
        <f>VLOOKUP(A182,'Base ADM'!$A$2:$E$344,5,FALSE)</f>
        <v>223.970789</v>
      </c>
      <c r="F182" s="1">
        <f>VLOOKUP(A182,'Base ADM'!$A$2:$F$344,6,FALSE)</f>
        <v>32.717405999999997</v>
      </c>
      <c r="G182" s="1">
        <f>VLOOKUP(A182,'Base ADM'!$A$2:$G$344,7,FALSE)</f>
        <v>71.868793999999994</v>
      </c>
      <c r="H182" s="1">
        <f>VLOOKUP(A182,'Base ADM'!$A$2:$H$344,8,FALSE)</f>
        <v>119.38458900000001</v>
      </c>
      <c r="I182" s="1">
        <f>VLOOKUP(A182,'Base ADM'!$A$2:$I$344,9,FALSE)</f>
        <v>0</v>
      </c>
      <c r="J182" s="1">
        <f>VLOOKUP(A182,'Base ADM'!$A$2:$J$344,10,FALSE)</f>
        <v>0</v>
      </c>
      <c r="K182" s="1">
        <f>VLOOKUP(A182,'Base ADM'!$A$2:$K$344,11,FALSE)</f>
        <v>0</v>
      </c>
      <c r="L182" s="98">
        <f t="shared" si="38"/>
        <v>9.5399999999999991</v>
      </c>
      <c r="M182" s="5">
        <f t="shared" si="39"/>
        <v>96058.458900109545</v>
      </c>
      <c r="N182" s="5">
        <f t="shared" si="40"/>
        <v>916397.69790704502</v>
      </c>
      <c r="O182" s="6">
        <f t="shared" si="41"/>
        <v>1.49</v>
      </c>
      <c r="P182" s="5">
        <f t="shared" si="42"/>
        <v>143127.10376116322</v>
      </c>
      <c r="Q182" s="5">
        <f t="shared" si="43"/>
        <v>104.39999999999999</v>
      </c>
      <c r="R182" s="5">
        <f t="shared" si="44"/>
        <v>5757.66</v>
      </c>
      <c r="S182" s="5">
        <f t="shared" si="45"/>
        <v>19340.68</v>
      </c>
      <c r="T182" s="5">
        <f t="shared" si="46"/>
        <v>1084623.1416682082</v>
      </c>
      <c r="U182" s="5">
        <f t="shared" si="47"/>
        <v>218100.51462030999</v>
      </c>
      <c r="V182" s="5">
        <f t="shared" si="48"/>
        <v>119674.31168637001</v>
      </c>
      <c r="W182" s="5">
        <f t="shared" si="49"/>
        <v>413913.69602723001</v>
      </c>
      <c r="X182" t="str">
        <f>IFERROR(VLOOKUP(A182,'E1'!$A$2:$G$932,7,FALSE),"No")</f>
        <v>No</v>
      </c>
      <c r="Y182" s="5">
        <f t="shared" si="50"/>
        <v>0</v>
      </c>
      <c r="Z182" s="5">
        <f t="shared" si="51"/>
        <v>1836311.6640021182</v>
      </c>
      <c r="AA182" s="5">
        <f t="shared" si="56"/>
        <v>0</v>
      </c>
      <c r="AB182" s="5">
        <f t="shared" si="52"/>
        <v>1836311.6640021182</v>
      </c>
      <c r="AC182" s="5">
        <f t="shared" si="53"/>
        <v>93595.153015210002</v>
      </c>
      <c r="AD182">
        <f t="shared" si="54"/>
        <v>5.0969100098850126E-2</v>
      </c>
      <c r="AE182" s="5">
        <f>VLOOKUP(A182,Summary_SFPR!$A$5:$AG$348,33,FALSE)</f>
        <v>1667045.7109562121</v>
      </c>
      <c r="AF182" s="5">
        <f t="shared" si="55"/>
        <v>84967.819711085947</v>
      </c>
      <c r="AG182" t="s">
        <v>809</v>
      </c>
      <c r="AH182" t="s">
        <v>1088</v>
      </c>
    </row>
    <row r="183" spans="1:34" x14ac:dyDescent="0.25">
      <c r="A183" t="s">
        <v>459</v>
      </c>
      <c r="B183" t="s">
        <v>1947</v>
      </c>
      <c r="C183" t="s">
        <v>72</v>
      </c>
      <c r="D183" s="12" t="s">
        <v>1088</v>
      </c>
      <c r="E183" s="1">
        <f>VLOOKUP(A183,'Base ADM'!$A$2:$E$344,5,FALSE)</f>
        <v>82.866473000000013</v>
      </c>
      <c r="F183" s="1">
        <f>VLOOKUP(A183,'Base ADM'!$A$2:$F$344,6,FALSE)</f>
        <v>12.959065000000001</v>
      </c>
      <c r="G183" s="1">
        <f>VLOOKUP(A183,'Base ADM'!$A$2:$G$344,7,FALSE)</f>
        <v>37.763677000000001</v>
      </c>
      <c r="H183" s="1">
        <f>VLOOKUP(A183,'Base ADM'!$A$2:$H$344,8,FALSE)</f>
        <v>32.143731000000002</v>
      </c>
      <c r="I183" s="1">
        <f>VLOOKUP(A183,'Base ADM'!$A$2:$I$344,9,FALSE)</f>
        <v>0</v>
      </c>
      <c r="J183" s="1">
        <f>VLOOKUP(A183,'Base ADM'!$A$2:$J$344,10,FALSE)</f>
        <v>0</v>
      </c>
      <c r="K183" s="1">
        <f>VLOOKUP(A183,'Base ADM'!$A$2:$K$344,11,FALSE)</f>
        <v>0</v>
      </c>
      <c r="L183" s="98">
        <f t="shared" si="38"/>
        <v>3.58</v>
      </c>
      <c r="M183" s="5">
        <f t="shared" si="39"/>
        <v>96058.458900109545</v>
      </c>
      <c r="N183" s="5">
        <f t="shared" si="40"/>
        <v>343889.2828623922</v>
      </c>
      <c r="O183" s="6">
        <f t="shared" si="41"/>
        <v>0.55000000000000004</v>
      </c>
      <c r="P183" s="5">
        <f t="shared" si="42"/>
        <v>52832.152395060257</v>
      </c>
      <c r="Q183" s="5">
        <f t="shared" si="43"/>
        <v>104.39999999999999</v>
      </c>
      <c r="R183" s="5">
        <f t="shared" si="44"/>
        <v>2155.8599999999997</v>
      </c>
      <c r="S183" s="5">
        <f t="shared" si="45"/>
        <v>7241.8</v>
      </c>
      <c r="T183" s="5">
        <f t="shared" si="46"/>
        <v>406119.0952574524</v>
      </c>
      <c r="U183" s="5">
        <f t="shared" si="47"/>
        <v>80694.542742670004</v>
      </c>
      <c r="V183" s="5">
        <f t="shared" si="48"/>
        <v>44278.042518090013</v>
      </c>
      <c r="W183" s="5">
        <f t="shared" si="49"/>
        <v>153143.04275711003</v>
      </c>
      <c r="X183" t="str">
        <f>IFERROR(VLOOKUP(A183,'E1'!$A$2:$G$932,7,FALSE),"No")</f>
        <v>No</v>
      </c>
      <c r="Y183" s="5">
        <f t="shared" si="50"/>
        <v>0</v>
      </c>
      <c r="Z183" s="5">
        <f t="shared" si="51"/>
        <v>684234.72327532247</v>
      </c>
      <c r="AA183" s="5">
        <f t="shared" si="56"/>
        <v>0</v>
      </c>
      <c r="AB183" s="5">
        <f t="shared" si="52"/>
        <v>684234.72327532247</v>
      </c>
      <c r="AC183" s="5">
        <f t="shared" si="53"/>
        <v>34629.070401970006</v>
      </c>
      <c r="AD183">
        <f t="shared" si="54"/>
        <v>5.0609928470461377E-2</v>
      </c>
      <c r="AE183" s="5">
        <f>VLOOKUP(A183,Summary_SFPR!$A$5:$AG$348,33,FALSE)</f>
        <v>684234.72327532247</v>
      </c>
      <c r="AF183" s="5">
        <f t="shared" si="55"/>
        <v>34629.070401970006</v>
      </c>
      <c r="AG183" t="s">
        <v>809</v>
      </c>
      <c r="AH183" t="s">
        <v>1088</v>
      </c>
    </row>
    <row r="184" spans="1:34" x14ac:dyDescent="0.25">
      <c r="A184" t="s">
        <v>461</v>
      </c>
      <c r="B184" t="s">
        <v>462</v>
      </c>
      <c r="C184" t="s">
        <v>80</v>
      </c>
      <c r="D184" s="12" t="s">
        <v>1088</v>
      </c>
      <c r="E184" s="1">
        <f>VLOOKUP(A184,'Base ADM'!$A$2:$E$344,5,FALSE)</f>
        <v>240.00365699999998</v>
      </c>
      <c r="F184" s="1">
        <f>VLOOKUP(A184,'Base ADM'!$A$2:$F$344,6,FALSE)</f>
        <v>46.592815000000002</v>
      </c>
      <c r="G184" s="1">
        <f>VLOOKUP(A184,'Base ADM'!$A$2:$G$344,7,FALSE)</f>
        <v>82.149716999999995</v>
      </c>
      <c r="H184" s="1">
        <f>VLOOKUP(A184,'Base ADM'!$A$2:$H$344,8,FALSE)</f>
        <v>111.26112500000001</v>
      </c>
      <c r="I184" s="1">
        <f>VLOOKUP(A184,'Base ADM'!$A$2:$I$344,9,FALSE)</f>
        <v>0</v>
      </c>
      <c r="J184" s="1">
        <f>VLOOKUP(A184,'Base ADM'!$A$2:$J$344,10,FALSE)</f>
        <v>0</v>
      </c>
      <c r="K184" s="1">
        <f>VLOOKUP(A184,'Base ADM'!$A$2:$K$344,11,FALSE)</f>
        <v>0</v>
      </c>
      <c r="L184" s="98">
        <f t="shared" si="38"/>
        <v>10.35</v>
      </c>
      <c r="M184" s="5">
        <f t="shared" si="39"/>
        <v>96058.458900109545</v>
      </c>
      <c r="N184" s="5">
        <f t="shared" si="40"/>
        <v>994205.04961613379</v>
      </c>
      <c r="O184" s="6">
        <f t="shared" si="41"/>
        <v>1.6</v>
      </c>
      <c r="P184" s="5">
        <f t="shared" si="42"/>
        <v>153693.53424017527</v>
      </c>
      <c r="Q184" s="5">
        <f t="shared" si="43"/>
        <v>104.39999999999999</v>
      </c>
      <c r="R184" s="5">
        <f t="shared" si="44"/>
        <v>6237.9</v>
      </c>
      <c r="S184" s="5">
        <f t="shared" si="45"/>
        <v>20953.87</v>
      </c>
      <c r="T184" s="5">
        <f t="shared" si="46"/>
        <v>1175090.3538563091</v>
      </c>
      <c r="U184" s="5">
        <f t="shared" si="47"/>
        <v>233713.16115002998</v>
      </c>
      <c r="V184" s="5">
        <f t="shared" si="48"/>
        <v>128241.15404481</v>
      </c>
      <c r="W184" s="5">
        <f t="shared" si="49"/>
        <v>443543.55839198997</v>
      </c>
      <c r="X184" t="str">
        <f>IFERROR(VLOOKUP(A184,'E1'!$A$2:$G$932,7,FALSE),"No")</f>
        <v>No</v>
      </c>
      <c r="Y184" s="5">
        <f t="shared" si="50"/>
        <v>0</v>
      </c>
      <c r="Z184" s="5">
        <f t="shared" si="51"/>
        <v>1980588.2274431391</v>
      </c>
      <c r="AA184" s="5">
        <f t="shared" si="56"/>
        <v>0</v>
      </c>
      <c r="AB184" s="5">
        <f t="shared" si="52"/>
        <v>1980588.2274431391</v>
      </c>
      <c r="AC184" s="5">
        <f t="shared" si="53"/>
        <v>100295.12822372999</v>
      </c>
      <c r="AD184">
        <f t="shared" si="54"/>
        <v>5.0639061079953515E-2</v>
      </c>
      <c r="AE184" s="5">
        <f>VLOOKUP(A184,Summary_SFPR!$A$5:$AG$348,33,FALSE)</f>
        <v>1929406.0970203409</v>
      </c>
      <c r="AF184" s="5">
        <f t="shared" si="55"/>
        <v>97703.313195047755</v>
      </c>
      <c r="AH184" t="s">
        <v>1088</v>
      </c>
    </row>
    <row r="185" spans="1:34" x14ac:dyDescent="0.25">
      <c r="A185" t="s">
        <v>463</v>
      </c>
      <c r="B185" t="s">
        <v>464</v>
      </c>
      <c r="C185" t="s">
        <v>68</v>
      </c>
      <c r="D185" s="12" t="s">
        <v>1088</v>
      </c>
      <c r="E185" s="1">
        <f>VLOOKUP(A185,'Base ADM'!$A$2:$E$344,5,FALSE)</f>
        <v>327.59020199999998</v>
      </c>
      <c r="F185" s="1">
        <f>VLOOKUP(A185,'Base ADM'!$A$2:$F$344,6,FALSE)</f>
        <v>50.445343999999999</v>
      </c>
      <c r="G185" s="1">
        <f>VLOOKUP(A185,'Base ADM'!$A$2:$G$344,7,FALSE)</f>
        <v>136.400463</v>
      </c>
      <c r="H185" s="1">
        <f>VLOOKUP(A185,'Base ADM'!$A$2:$H$344,8,FALSE)</f>
        <v>140.744395</v>
      </c>
      <c r="I185" s="1">
        <f>VLOOKUP(A185,'Base ADM'!$A$2:$I$344,9,FALSE)</f>
        <v>0</v>
      </c>
      <c r="J185" s="1">
        <f>VLOOKUP(A185,'Base ADM'!$A$2:$J$344,10,FALSE)</f>
        <v>0</v>
      </c>
      <c r="K185" s="1">
        <f>VLOOKUP(A185,'Base ADM'!$A$2:$K$344,11,FALSE)</f>
        <v>0</v>
      </c>
      <c r="L185" s="98">
        <f t="shared" si="38"/>
        <v>14.08</v>
      </c>
      <c r="M185" s="5">
        <f t="shared" si="39"/>
        <v>96058.458900109545</v>
      </c>
      <c r="N185" s="5">
        <f t="shared" si="40"/>
        <v>1352503.1013135423</v>
      </c>
      <c r="O185" s="6">
        <f t="shared" si="41"/>
        <v>2.1800000000000002</v>
      </c>
      <c r="P185" s="5">
        <f t="shared" si="42"/>
        <v>209407.44040223883</v>
      </c>
      <c r="Q185" s="5">
        <f t="shared" si="43"/>
        <v>104.39999999999999</v>
      </c>
      <c r="R185" s="5">
        <f t="shared" si="44"/>
        <v>8487.7200000000012</v>
      </c>
      <c r="S185" s="5">
        <f t="shared" si="45"/>
        <v>28511.29</v>
      </c>
      <c r="T185" s="5">
        <f t="shared" si="46"/>
        <v>1598909.5517157812</v>
      </c>
      <c r="U185" s="5">
        <f t="shared" si="47"/>
        <v>319004.06280557998</v>
      </c>
      <c r="V185" s="5">
        <f t="shared" si="48"/>
        <v>175041.27263466001</v>
      </c>
      <c r="W185" s="5">
        <f t="shared" si="49"/>
        <v>605409.62461013999</v>
      </c>
      <c r="X185" t="str">
        <f>IFERROR(VLOOKUP(A185,'E1'!$A$2:$G$932,7,FALSE),"No")</f>
        <v>No</v>
      </c>
      <c r="Y185" s="5">
        <f t="shared" si="50"/>
        <v>0</v>
      </c>
      <c r="Z185" s="5">
        <f t="shared" si="51"/>
        <v>2698364.5117661613</v>
      </c>
      <c r="AA185" s="5">
        <f t="shared" si="56"/>
        <v>0</v>
      </c>
      <c r="AB185" s="5">
        <f t="shared" si="52"/>
        <v>2698364.5117661613</v>
      </c>
      <c r="AC185" s="5">
        <f t="shared" si="53"/>
        <v>136896.66951377998</v>
      </c>
      <c r="AD185">
        <f t="shared" si="54"/>
        <v>5.0733201136038131E-2</v>
      </c>
      <c r="AE185" s="5">
        <f>VLOOKUP(A185,Summary_SFPR!$A$5:$AG$348,33,FALSE)</f>
        <v>2566009.4146774998</v>
      </c>
      <c r="AF185" s="5">
        <f t="shared" si="55"/>
        <v>130181.87175180107</v>
      </c>
      <c r="AG185" t="s">
        <v>809</v>
      </c>
      <c r="AH185" t="s">
        <v>1088</v>
      </c>
    </row>
    <row r="186" spans="1:34" x14ac:dyDescent="0.25">
      <c r="A186" t="s">
        <v>465</v>
      </c>
      <c r="B186" t="s">
        <v>466</v>
      </c>
      <c r="C186" t="s">
        <v>80</v>
      </c>
      <c r="D186" s="12" t="s">
        <v>1088</v>
      </c>
      <c r="E186" s="1">
        <f>VLOOKUP(A186,'Base ADM'!$A$2:$E$344,5,FALSE)</f>
        <v>214.06465</v>
      </c>
      <c r="F186" s="1">
        <f>VLOOKUP(A186,'Base ADM'!$A$2:$F$344,6,FALSE)</f>
        <v>29.041174999999999</v>
      </c>
      <c r="G186" s="1">
        <f>VLOOKUP(A186,'Base ADM'!$A$2:$G$344,7,FALSE)</f>
        <v>74.117570999999998</v>
      </c>
      <c r="H186" s="1">
        <f>VLOOKUP(A186,'Base ADM'!$A$2:$H$344,8,FALSE)</f>
        <v>110.90590400000001</v>
      </c>
      <c r="I186" s="1">
        <f>VLOOKUP(A186,'Base ADM'!$A$2:$I$344,9,FALSE)</f>
        <v>0</v>
      </c>
      <c r="J186" s="1">
        <f>VLOOKUP(A186,'Base ADM'!$A$2:$J$344,10,FALSE)</f>
        <v>0</v>
      </c>
      <c r="K186" s="1">
        <f>VLOOKUP(A186,'Base ADM'!$A$2:$K$344,11,FALSE)</f>
        <v>0</v>
      </c>
      <c r="L186" s="98">
        <f t="shared" si="38"/>
        <v>9.11</v>
      </c>
      <c r="M186" s="5">
        <f t="shared" si="39"/>
        <v>96058.458900109545</v>
      </c>
      <c r="N186" s="5">
        <f t="shared" si="40"/>
        <v>875092.56057999795</v>
      </c>
      <c r="O186" s="6">
        <f t="shared" si="41"/>
        <v>1.43</v>
      </c>
      <c r="P186" s="5">
        <f t="shared" si="42"/>
        <v>137363.59622715664</v>
      </c>
      <c r="Q186" s="5">
        <f t="shared" si="43"/>
        <v>104.39999999999999</v>
      </c>
      <c r="R186" s="5">
        <f t="shared" si="44"/>
        <v>5501.8799999999992</v>
      </c>
      <c r="S186" s="5">
        <f t="shared" si="45"/>
        <v>18481.490000000002</v>
      </c>
      <c r="T186" s="5">
        <f t="shared" si="46"/>
        <v>1036439.5268071546</v>
      </c>
      <c r="U186" s="5">
        <f t="shared" si="47"/>
        <v>208454.01552349998</v>
      </c>
      <c r="V186" s="5">
        <f t="shared" si="48"/>
        <v>114381.16443450001</v>
      </c>
      <c r="W186" s="5">
        <f t="shared" si="49"/>
        <v>395606.45772549999</v>
      </c>
      <c r="X186" t="str">
        <f>IFERROR(VLOOKUP(A186,'E1'!$A$2:$G$932,7,FALSE),"No")</f>
        <v>No</v>
      </c>
      <c r="Y186" s="5">
        <f t="shared" si="50"/>
        <v>0</v>
      </c>
      <c r="Z186" s="5">
        <f t="shared" si="51"/>
        <v>1754881.1644906546</v>
      </c>
      <c r="AA186" s="5">
        <f t="shared" si="56"/>
        <v>0</v>
      </c>
      <c r="AB186" s="5">
        <f t="shared" si="52"/>
        <v>1754881.1644906546</v>
      </c>
      <c r="AC186" s="5">
        <f t="shared" si="53"/>
        <v>89455.476588499994</v>
      </c>
      <c r="AD186">
        <f t="shared" si="54"/>
        <v>5.0975233194473307E-2</v>
      </c>
      <c r="AE186" s="5">
        <f>VLOOKUP(A186,Summary_SFPR!$A$5:$AG$348,33,FALSE)</f>
        <v>1700541.0342169194</v>
      </c>
      <c r="AF186" s="5">
        <f t="shared" si="55"/>
        <v>86685.475775978281</v>
      </c>
      <c r="AG186" t="s">
        <v>809</v>
      </c>
      <c r="AH186" t="s">
        <v>1088</v>
      </c>
    </row>
    <row r="187" spans="1:34" x14ac:dyDescent="0.25">
      <c r="A187" t="s">
        <v>467</v>
      </c>
      <c r="B187" t="s">
        <v>1948</v>
      </c>
      <c r="C187" t="s">
        <v>469</v>
      </c>
      <c r="D187" s="12" t="s">
        <v>2051</v>
      </c>
      <c r="E187" s="1">
        <f>VLOOKUP(A187,'Base ADM'!$A$2:$E$344,5,FALSE)</f>
        <v>929.55787900000007</v>
      </c>
      <c r="F187" s="1">
        <f>VLOOKUP(A187,'Base ADM'!$A$2:$F$344,6,FALSE)</f>
        <v>35.960562000000003</v>
      </c>
      <c r="G187" s="1">
        <f>VLOOKUP(A187,'Base ADM'!$A$2:$G$344,7,FALSE)</f>
        <v>127.314288</v>
      </c>
      <c r="H187" s="1">
        <f>VLOOKUP(A187,'Base ADM'!$A$2:$H$344,8,FALSE)</f>
        <v>342.11715600000002</v>
      </c>
      <c r="I187" s="1">
        <f>VLOOKUP(A187,'Base ADM'!$A$2:$I$344,9,FALSE)</f>
        <v>188.20361299999999</v>
      </c>
      <c r="J187" s="1">
        <f>VLOOKUP(A187,'Base ADM'!$A$2:$J$344,10,FALSE)</f>
        <v>235.96225999999999</v>
      </c>
      <c r="K187" s="1">
        <f>VLOOKUP(A187,'Base ADM'!$A$2:$K$344,11,FALSE)</f>
        <v>0</v>
      </c>
      <c r="L187" s="98">
        <f t="shared" si="38"/>
        <v>41.1</v>
      </c>
      <c r="M187" s="5">
        <f t="shared" si="39"/>
        <v>96058.458900109545</v>
      </c>
      <c r="N187" s="5">
        <f t="shared" si="40"/>
        <v>3948002.6607945026</v>
      </c>
      <c r="O187" s="6">
        <f t="shared" si="41"/>
        <v>6.2</v>
      </c>
      <c r="P187" s="5">
        <f t="shared" si="42"/>
        <v>595562.44518067921</v>
      </c>
      <c r="Q187" s="5">
        <f t="shared" si="43"/>
        <v>104.39999999999999</v>
      </c>
      <c r="R187" s="5">
        <f t="shared" si="44"/>
        <v>24690.6</v>
      </c>
      <c r="S187" s="5">
        <f t="shared" si="45"/>
        <v>82938.740000000005</v>
      </c>
      <c r="T187" s="5">
        <f t="shared" si="46"/>
        <v>4651194.4459751816</v>
      </c>
      <c r="U187" s="5">
        <f t="shared" si="47"/>
        <v>905194.16699141008</v>
      </c>
      <c r="V187" s="5">
        <f t="shared" si="48"/>
        <v>496690.66148607008</v>
      </c>
      <c r="W187" s="5">
        <f t="shared" si="49"/>
        <v>1717888.0294435301</v>
      </c>
      <c r="X187" t="str">
        <f>IFERROR(VLOOKUP(A187,'E1'!$A$2:$G$932,7,FALSE),"No")</f>
        <v>No</v>
      </c>
      <c r="Y187" s="5">
        <f t="shared" si="50"/>
        <v>0</v>
      </c>
      <c r="Z187" s="5">
        <f t="shared" si="51"/>
        <v>7770967.3038961915</v>
      </c>
      <c r="AA187" s="5">
        <f t="shared" si="56"/>
        <v>0</v>
      </c>
      <c r="AB187" s="5">
        <f t="shared" si="52"/>
        <v>7770967.3038961915</v>
      </c>
      <c r="AC187" s="5">
        <f t="shared" si="53"/>
        <v>388452.94205531001</v>
      </c>
      <c r="AD187">
        <f t="shared" si="54"/>
        <v>4.9987720558359351E-2</v>
      </c>
      <c r="AE187" s="5">
        <f>VLOOKUP(A187,Summary_SFPR!$A$5:$AG$348,33,FALSE)</f>
        <v>6781983.3942125905</v>
      </c>
      <c r="AF187" s="5">
        <f t="shared" si="55"/>
        <v>339015.89074133243</v>
      </c>
      <c r="AG187" t="s">
        <v>809</v>
      </c>
      <c r="AH187" t="s">
        <v>2051</v>
      </c>
    </row>
    <row r="188" spans="1:34" x14ac:dyDescent="0.25">
      <c r="A188" t="s">
        <v>470</v>
      </c>
      <c r="B188" t="s">
        <v>471</v>
      </c>
      <c r="C188" t="s">
        <v>93</v>
      </c>
      <c r="D188" s="12" t="s">
        <v>1088</v>
      </c>
      <c r="E188" s="1">
        <f>VLOOKUP(A188,'Base ADM'!$A$2:$E$344,5,FALSE)</f>
        <v>826.272919</v>
      </c>
      <c r="F188" s="1">
        <f>VLOOKUP(A188,'Base ADM'!$A$2:$F$344,6,FALSE)</f>
        <v>81.694567000000006</v>
      </c>
      <c r="G188" s="1">
        <f>VLOOKUP(A188,'Base ADM'!$A$2:$G$344,7,FALSE)</f>
        <v>237.854682</v>
      </c>
      <c r="H188" s="1">
        <f>VLOOKUP(A188,'Base ADM'!$A$2:$H$344,8,FALSE)</f>
        <v>506.72367000000003</v>
      </c>
      <c r="I188" s="1">
        <f>VLOOKUP(A188,'Base ADM'!$A$2:$I$344,9,FALSE)</f>
        <v>0</v>
      </c>
      <c r="J188" s="1">
        <f>VLOOKUP(A188,'Base ADM'!$A$2:$J$344,10,FALSE)</f>
        <v>0</v>
      </c>
      <c r="K188" s="1">
        <f>VLOOKUP(A188,'Base ADM'!$A$2:$K$344,11,FALSE)</f>
        <v>0</v>
      </c>
      <c r="L188" s="98">
        <f t="shared" si="38"/>
        <v>34.700000000000003</v>
      </c>
      <c r="M188" s="5">
        <f t="shared" si="39"/>
        <v>96058.458900109545</v>
      </c>
      <c r="N188" s="5">
        <f t="shared" si="40"/>
        <v>3333228.5238338015</v>
      </c>
      <c r="O188" s="6">
        <f t="shared" si="41"/>
        <v>5.51</v>
      </c>
      <c r="P188" s="5">
        <f t="shared" si="42"/>
        <v>529282.10853960353</v>
      </c>
      <c r="Q188" s="5">
        <f t="shared" si="43"/>
        <v>104.39999999999999</v>
      </c>
      <c r="R188" s="5">
        <f t="shared" si="44"/>
        <v>20989.62</v>
      </c>
      <c r="S188" s="5">
        <f t="shared" si="45"/>
        <v>70506.7</v>
      </c>
      <c r="T188" s="5">
        <f t="shared" si="46"/>
        <v>3954006.9523734055</v>
      </c>
      <c r="U188" s="5">
        <f t="shared" si="47"/>
        <v>804616.30579300993</v>
      </c>
      <c r="V188" s="5">
        <f t="shared" si="48"/>
        <v>441502.40880927001</v>
      </c>
      <c r="W188" s="5">
        <f t="shared" si="49"/>
        <v>1527010.19341633</v>
      </c>
      <c r="X188" t="str">
        <f>IFERROR(VLOOKUP(A188,'E1'!$A$2:$G$932,7,FALSE),"No")</f>
        <v>No</v>
      </c>
      <c r="Y188" s="5">
        <f t="shared" si="50"/>
        <v>0</v>
      </c>
      <c r="Z188" s="5">
        <f t="shared" si="51"/>
        <v>6727135.8603920154</v>
      </c>
      <c r="AA188" s="5">
        <f t="shared" si="56"/>
        <v>0</v>
      </c>
      <c r="AB188" s="5">
        <f t="shared" si="52"/>
        <v>6727135.8603920154</v>
      </c>
      <c r="AC188" s="5">
        <f t="shared" si="53"/>
        <v>345291.19012091</v>
      </c>
      <c r="AD188">
        <f t="shared" si="54"/>
        <v>5.132811307616264E-2</v>
      </c>
      <c r="AE188" s="5">
        <f>VLOOKUP(A188,Summary_SFPR!$A$5:$AG$348,33,FALSE)</f>
        <v>6351409.0733643565</v>
      </c>
      <c r="AF188" s="5">
        <f t="shared" si="55"/>
        <v>326005.84311061108</v>
      </c>
      <c r="AG188" t="s">
        <v>809</v>
      </c>
      <c r="AH188" t="s">
        <v>1088</v>
      </c>
    </row>
    <row r="189" spans="1:34" x14ac:dyDescent="0.25">
      <c r="A189" t="s">
        <v>472</v>
      </c>
      <c r="B189" t="s">
        <v>1949</v>
      </c>
      <c r="C189" t="s">
        <v>135</v>
      </c>
      <c r="D189" s="12" t="s">
        <v>1088</v>
      </c>
      <c r="E189" s="1">
        <f>VLOOKUP(A189,'Base ADM'!$A$2:$E$344,5,FALSE)</f>
        <v>126.404383</v>
      </c>
      <c r="F189" s="1">
        <f>VLOOKUP(A189,'Base ADM'!$A$2:$F$344,6,FALSE)</f>
        <v>0</v>
      </c>
      <c r="G189" s="1">
        <f>VLOOKUP(A189,'Base ADM'!$A$2:$G$344,7,FALSE)</f>
        <v>0</v>
      </c>
      <c r="H189" s="1">
        <f>VLOOKUP(A189,'Base ADM'!$A$2:$H$344,8,FALSE)</f>
        <v>0</v>
      </c>
      <c r="I189" s="1">
        <f>VLOOKUP(A189,'Base ADM'!$A$2:$I$344,9,FALSE)</f>
        <v>15.647684</v>
      </c>
      <c r="J189" s="1">
        <f>VLOOKUP(A189,'Base ADM'!$A$2:$J$344,10,FALSE)</f>
        <v>110.756699</v>
      </c>
      <c r="K189" s="1">
        <f>VLOOKUP(A189,'Base ADM'!$A$2:$K$344,11,FALSE)</f>
        <v>0</v>
      </c>
      <c r="L189" s="98">
        <f t="shared" si="38"/>
        <v>6.73</v>
      </c>
      <c r="M189" s="5">
        <f t="shared" si="39"/>
        <v>96058.458900109545</v>
      </c>
      <c r="N189" s="5">
        <f t="shared" si="40"/>
        <v>646473.42839773733</v>
      </c>
      <c r="O189" s="6">
        <f t="shared" si="41"/>
        <v>0.84</v>
      </c>
      <c r="P189" s="5">
        <f t="shared" si="42"/>
        <v>80689.105476092009</v>
      </c>
      <c r="Q189" s="5">
        <f t="shared" si="43"/>
        <v>104.39999999999999</v>
      </c>
      <c r="R189" s="5">
        <f t="shared" si="44"/>
        <v>3951.54</v>
      </c>
      <c r="S189" s="5">
        <f t="shared" si="45"/>
        <v>13273.71</v>
      </c>
      <c r="T189" s="5">
        <f t="shared" si="46"/>
        <v>744387.78387382929</v>
      </c>
      <c r="U189" s="5">
        <f t="shared" si="47"/>
        <v>123091.32412157</v>
      </c>
      <c r="V189" s="5">
        <f t="shared" si="48"/>
        <v>67541.653968390005</v>
      </c>
      <c r="W189" s="5">
        <f t="shared" si="49"/>
        <v>233604.14809080999</v>
      </c>
      <c r="X189" t="str">
        <f>IFERROR(VLOOKUP(A189,'E1'!$A$2:$G$932,7,FALSE),"No")</f>
        <v>No</v>
      </c>
      <c r="Y189" s="5">
        <f t="shared" si="50"/>
        <v>0</v>
      </c>
      <c r="Z189" s="5">
        <f t="shared" si="51"/>
        <v>1168624.9100545992</v>
      </c>
      <c r="AA189" s="5">
        <f t="shared" si="56"/>
        <v>0</v>
      </c>
      <c r="AB189" s="5">
        <f t="shared" si="52"/>
        <v>1168624.9100545992</v>
      </c>
      <c r="AC189" s="5">
        <f t="shared" si="53"/>
        <v>52823.127611869997</v>
      </c>
      <c r="AD189">
        <f t="shared" si="54"/>
        <v>4.5201096739758917E-2</v>
      </c>
      <c r="AE189" s="5">
        <f>VLOOKUP(A189,Summary_SFPR!$A$5:$AG$348,33,FALSE)</f>
        <v>918273.53101140121</v>
      </c>
      <c r="AF189" s="5">
        <f t="shared" si="55"/>
        <v>41506.970708806359</v>
      </c>
      <c r="AG189" t="s">
        <v>809</v>
      </c>
      <c r="AH189" t="s">
        <v>1088</v>
      </c>
    </row>
    <row r="190" spans="1:34" x14ac:dyDescent="0.25">
      <c r="A190" t="s">
        <v>474</v>
      </c>
      <c r="B190" t="s">
        <v>475</v>
      </c>
      <c r="C190" t="s">
        <v>80</v>
      </c>
      <c r="D190" s="12" t="s">
        <v>1088</v>
      </c>
      <c r="E190" s="1">
        <f>VLOOKUP(A190,'Base ADM'!$A$2:$E$344,5,FALSE)</f>
        <v>89.29946799999999</v>
      </c>
      <c r="F190" s="1">
        <f>VLOOKUP(A190,'Base ADM'!$A$2:$F$344,6,FALSE)</f>
        <v>0</v>
      </c>
      <c r="G190" s="1">
        <f>VLOOKUP(A190,'Base ADM'!$A$2:$G$344,7,FALSE)</f>
        <v>0</v>
      </c>
      <c r="H190" s="1">
        <f>VLOOKUP(A190,'Base ADM'!$A$2:$H$344,8,FALSE)</f>
        <v>15.256751</v>
      </c>
      <c r="I190" s="1">
        <f>VLOOKUP(A190,'Base ADM'!$A$2:$I$344,9,FALSE)</f>
        <v>74.042716999999996</v>
      </c>
      <c r="J190" s="1">
        <f>VLOOKUP(A190,'Base ADM'!$A$2:$J$344,10,FALSE)</f>
        <v>0</v>
      </c>
      <c r="K190" s="1">
        <f>VLOOKUP(A190,'Base ADM'!$A$2:$K$344,11,FALSE)</f>
        <v>0</v>
      </c>
      <c r="L190" s="98">
        <f t="shared" si="38"/>
        <v>3.35</v>
      </c>
      <c r="M190" s="5">
        <f t="shared" si="39"/>
        <v>96058.458900109545</v>
      </c>
      <c r="N190" s="5">
        <f t="shared" si="40"/>
        <v>321795.83731536701</v>
      </c>
      <c r="O190" s="6">
        <f t="shared" si="41"/>
        <v>0.6</v>
      </c>
      <c r="P190" s="5">
        <f t="shared" si="42"/>
        <v>57635.075340065727</v>
      </c>
      <c r="Q190" s="5">
        <f t="shared" si="43"/>
        <v>104.39999999999999</v>
      </c>
      <c r="R190" s="5">
        <f t="shared" si="44"/>
        <v>2061.9</v>
      </c>
      <c r="S190" s="5">
        <f t="shared" si="45"/>
        <v>6926.17</v>
      </c>
      <c r="T190" s="5">
        <f t="shared" si="46"/>
        <v>388418.98265543272</v>
      </c>
      <c r="U190" s="5">
        <f t="shared" si="47"/>
        <v>86958.928943719991</v>
      </c>
      <c r="V190" s="5">
        <f t="shared" si="48"/>
        <v>47715.384736439999</v>
      </c>
      <c r="W190" s="5">
        <f t="shared" si="49"/>
        <v>165031.66782675998</v>
      </c>
      <c r="X190" t="str">
        <f>IFERROR(VLOOKUP(A190,'E1'!$A$2:$G$932,7,FALSE),"No")</f>
        <v>No</v>
      </c>
      <c r="Y190" s="5">
        <f t="shared" si="50"/>
        <v>0</v>
      </c>
      <c r="Z190" s="5">
        <f t="shared" si="51"/>
        <v>688124.96416235273</v>
      </c>
      <c r="AA190" s="5">
        <f t="shared" si="56"/>
        <v>0</v>
      </c>
      <c r="AB190" s="5">
        <f t="shared" si="52"/>
        <v>688124.96416235273</v>
      </c>
      <c r="AC190" s="5">
        <f t="shared" si="53"/>
        <v>37317.354682519996</v>
      </c>
      <c r="AD190">
        <f t="shared" si="54"/>
        <v>5.4230491009646796E-2</v>
      </c>
      <c r="AE190" s="5">
        <f>VLOOKUP(A190,Summary_SFPR!$A$5:$AG$348,33,FALSE)</f>
        <v>688124.96416235273</v>
      </c>
      <c r="AF190" s="5">
        <f t="shared" si="55"/>
        <v>37317.354682519996</v>
      </c>
      <c r="AG190" t="s">
        <v>809</v>
      </c>
      <c r="AH190" t="s">
        <v>1088</v>
      </c>
    </row>
    <row r="191" spans="1:34" x14ac:dyDescent="0.25">
      <c r="A191" t="s">
        <v>476</v>
      </c>
      <c r="B191" t="s">
        <v>1950</v>
      </c>
      <c r="C191" t="s">
        <v>80</v>
      </c>
      <c r="D191" s="12" t="s">
        <v>1088</v>
      </c>
      <c r="E191" s="1">
        <f>VLOOKUP(A191,'Base ADM'!$A$2:$E$344,5,FALSE)</f>
        <v>121.39962</v>
      </c>
      <c r="F191" s="1">
        <f>VLOOKUP(A191,'Base ADM'!$A$2:$F$344,6,FALSE)</f>
        <v>7.6803049999999997</v>
      </c>
      <c r="G191" s="1">
        <f>VLOOKUP(A191,'Base ADM'!$A$2:$G$344,7,FALSE)</f>
        <v>33.841102999999997</v>
      </c>
      <c r="H191" s="1">
        <f>VLOOKUP(A191,'Base ADM'!$A$2:$H$344,8,FALSE)</f>
        <v>79.878212000000005</v>
      </c>
      <c r="I191" s="1">
        <f>VLOOKUP(A191,'Base ADM'!$A$2:$I$344,9,FALSE)</f>
        <v>0</v>
      </c>
      <c r="J191" s="1">
        <f>VLOOKUP(A191,'Base ADM'!$A$2:$J$344,10,FALSE)</f>
        <v>0</v>
      </c>
      <c r="K191" s="1">
        <f>VLOOKUP(A191,'Base ADM'!$A$2:$K$344,11,FALSE)</f>
        <v>0</v>
      </c>
      <c r="L191" s="98">
        <f t="shared" si="38"/>
        <v>5.05</v>
      </c>
      <c r="M191" s="5">
        <f t="shared" si="39"/>
        <v>96058.458900109545</v>
      </c>
      <c r="N191" s="5">
        <f t="shared" si="40"/>
        <v>485095.21744555316</v>
      </c>
      <c r="O191" s="6">
        <f t="shared" si="41"/>
        <v>0.81</v>
      </c>
      <c r="P191" s="5">
        <f t="shared" si="42"/>
        <v>77807.351709088733</v>
      </c>
      <c r="Q191" s="5">
        <f t="shared" si="43"/>
        <v>104.39999999999999</v>
      </c>
      <c r="R191" s="5">
        <f t="shared" si="44"/>
        <v>3058.9199999999992</v>
      </c>
      <c r="S191" s="5">
        <f t="shared" si="45"/>
        <v>10275.290000000001</v>
      </c>
      <c r="T191" s="5">
        <f t="shared" si="46"/>
        <v>576236.77915464202</v>
      </c>
      <c r="U191" s="5">
        <f t="shared" si="47"/>
        <v>118217.73595979999</v>
      </c>
      <c r="V191" s="5">
        <f t="shared" si="48"/>
        <v>64867.458954600006</v>
      </c>
      <c r="W191" s="5">
        <f t="shared" si="49"/>
        <v>224354.99573339999</v>
      </c>
      <c r="X191" t="str">
        <f>IFERROR(VLOOKUP(A191,'E1'!$A$2:$G$932,7,FALSE),"No")</f>
        <v>No</v>
      </c>
      <c r="Y191" s="5">
        <f t="shared" si="50"/>
        <v>0</v>
      </c>
      <c r="Z191" s="5">
        <f t="shared" si="51"/>
        <v>983676.96980244201</v>
      </c>
      <c r="AA191" s="5">
        <f t="shared" si="56"/>
        <v>0</v>
      </c>
      <c r="AB191" s="5">
        <f t="shared" si="52"/>
        <v>983676.96980244201</v>
      </c>
      <c r="AC191" s="5">
        <f t="shared" si="53"/>
        <v>50731.687201799999</v>
      </c>
      <c r="AD191">
        <f t="shared" si="54"/>
        <v>5.1573523381348206E-2</v>
      </c>
      <c r="AE191" s="5">
        <f>VLOOKUP(A191,Summary_SFPR!$A$5:$AG$348,33,FALSE)</f>
        <v>983676.96980244201</v>
      </c>
      <c r="AF191" s="5">
        <f t="shared" si="55"/>
        <v>50731.687201799999</v>
      </c>
      <c r="AG191" t="s">
        <v>809</v>
      </c>
      <c r="AH191" t="s">
        <v>1088</v>
      </c>
    </row>
    <row r="192" spans="1:34" x14ac:dyDescent="0.25">
      <c r="A192" t="s">
        <v>478</v>
      </c>
      <c r="B192" t="s">
        <v>479</v>
      </c>
      <c r="C192" t="s">
        <v>98</v>
      </c>
      <c r="D192" s="12" t="s">
        <v>1088</v>
      </c>
      <c r="E192" s="1">
        <f>VLOOKUP(A192,'Base ADM'!$A$2:$E$344,5,FALSE)</f>
        <v>126.58450400000001</v>
      </c>
      <c r="F192" s="1">
        <f>VLOOKUP(A192,'Base ADM'!$A$2:$F$344,6,FALSE)</f>
        <v>0</v>
      </c>
      <c r="G192" s="1">
        <f>VLOOKUP(A192,'Base ADM'!$A$2:$G$344,7,FALSE)</f>
        <v>0</v>
      </c>
      <c r="H192" s="1">
        <f>VLOOKUP(A192,'Base ADM'!$A$2:$H$344,8,FALSE)</f>
        <v>23.169426999999999</v>
      </c>
      <c r="I192" s="1">
        <f>VLOOKUP(A192,'Base ADM'!$A$2:$I$344,9,FALSE)</f>
        <v>35.754258999999998</v>
      </c>
      <c r="J192" s="1">
        <f>VLOOKUP(A192,'Base ADM'!$A$2:$J$344,10,FALSE)</f>
        <v>67.660818000000006</v>
      </c>
      <c r="K192" s="1">
        <f>VLOOKUP(A192,'Base ADM'!$A$2:$K$344,11,FALSE)</f>
        <v>0</v>
      </c>
      <c r="L192" s="98">
        <f t="shared" si="38"/>
        <v>6.01</v>
      </c>
      <c r="M192" s="5">
        <f t="shared" si="39"/>
        <v>96058.458900109545</v>
      </c>
      <c r="N192" s="5">
        <f t="shared" si="40"/>
        <v>577311.33798965835</v>
      </c>
      <c r="O192" s="6">
        <f t="shared" si="41"/>
        <v>0.84</v>
      </c>
      <c r="P192" s="5">
        <f t="shared" si="42"/>
        <v>80689.105476092009</v>
      </c>
      <c r="Q192" s="5">
        <f t="shared" si="43"/>
        <v>104.39999999999999</v>
      </c>
      <c r="R192" s="5">
        <f t="shared" si="44"/>
        <v>3575.6999999999994</v>
      </c>
      <c r="S192" s="5">
        <f t="shared" si="45"/>
        <v>12011.21</v>
      </c>
      <c r="T192" s="5">
        <f t="shared" si="46"/>
        <v>673587.35346575023</v>
      </c>
      <c r="U192" s="5">
        <f t="shared" si="47"/>
        <v>123266.72415016001</v>
      </c>
      <c r="V192" s="5">
        <f t="shared" si="48"/>
        <v>67637.898022320005</v>
      </c>
      <c r="W192" s="5">
        <f t="shared" si="49"/>
        <v>233937.02430728002</v>
      </c>
      <c r="X192" t="str">
        <f>IFERROR(VLOOKUP(A192,'E1'!$A$2:$G$932,7,FALSE),"No")</f>
        <v>No</v>
      </c>
      <c r="Y192" s="5">
        <f t="shared" si="50"/>
        <v>0</v>
      </c>
      <c r="Z192" s="5">
        <f t="shared" si="51"/>
        <v>1098428.9999455102</v>
      </c>
      <c r="AA192" s="5">
        <f t="shared" si="56"/>
        <v>0</v>
      </c>
      <c r="AB192" s="5">
        <f t="shared" si="52"/>
        <v>1098428.9999455102</v>
      </c>
      <c r="AC192" s="5">
        <f t="shared" si="53"/>
        <v>52898.398376559999</v>
      </c>
      <c r="AD192">
        <f t="shared" si="54"/>
        <v>4.8158231783013858E-2</v>
      </c>
      <c r="AE192" s="5">
        <f>VLOOKUP(A192,Summary_SFPR!$A$5:$AG$348,33,FALSE)</f>
        <v>988669.89363867161</v>
      </c>
      <c r="AF192" s="5">
        <f t="shared" si="55"/>
        <v>47612.593894738806</v>
      </c>
      <c r="AG192" t="s">
        <v>809</v>
      </c>
      <c r="AH192" t="s">
        <v>1088</v>
      </c>
    </row>
    <row r="193" spans="1:34" x14ac:dyDescent="0.25">
      <c r="A193" t="s">
        <v>480</v>
      </c>
      <c r="B193" t="s">
        <v>1951</v>
      </c>
      <c r="C193" t="s">
        <v>108</v>
      </c>
      <c r="D193" s="12" t="s">
        <v>2051</v>
      </c>
      <c r="E193" s="1">
        <f>VLOOKUP(A193,'Base ADM'!$A$2:$E$344,5,FALSE)</f>
        <v>210.41379499999999</v>
      </c>
      <c r="F193" s="1">
        <f>VLOOKUP(A193,'Base ADM'!$A$2:$F$344,6,FALSE)</f>
        <v>0</v>
      </c>
      <c r="G193" s="1">
        <f>VLOOKUP(A193,'Base ADM'!$A$2:$G$344,7,FALSE)</f>
        <v>0</v>
      </c>
      <c r="H193" s="1">
        <f>VLOOKUP(A193,'Base ADM'!$A$2:$H$344,8,FALSE)</f>
        <v>0</v>
      </c>
      <c r="I193" s="1">
        <f>VLOOKUP(A193,'Base ADM'!$A$2:$I$344,9,FALSE)</f>
        <v>194.27701500000001</v>
      </c>
      <c r="J193" s="1">
        <f>VLOOKUP(A193,'Base ADM'!$A$2:$J$344,10,FALSE)</f>
        <v>16.136780000000002</v>
      </c>
      <c r="K193" s="1">
        <f>VLOOKUP(A193,'Base ADM'!$A$2:$K$344,11,FALSE)</f>
        <v>0</v>
      </c>
      <c r="L193" s="98">
        <f t="shared" si="38"/>
        <v>8.09</v>
      </c>
      <c r="M193" s="5">
        <f t="shared" si="39"/>
        <v>96058.458900109545</v>
      </c>
      <c r="N193" s="5">
        <f t="shared" si="40"/>
        <v>777112.93250188616</v>
      </c>
      <c r="O193" s="6">
        <f t="shared" si="41"/>
        <v>1.4</v>
      </c>
      <c r="P193" s="5">
        <f t="shared" si="42"/>
        <v>134481.84246015336</v>
      </c>
      <c r="Q193" s="5">
        <f t="shared" si="43"/>
        <v>104.39999999999999</v>
      </c>
      <c r="R193" s="5">
        <f t="shared" si="44"/>
        <v>4953.78</v>
      </c>
      <c r="S193" s="5">
        <f t="shared" si="45"/>
        <v>16640.349999999999</v>
      </c>
      <c r="T193" s="5">
        <f t="shared" si="46"/>
        <v>933188.90496203955</v>
      </c>
      <c r="U193" s="5">
        <f t="shared" si="47"/>
        <v>204898.84943305</v>
      </c>
      <c r="V193" s="5">
        <f t="shared" si="48"/>
        <v>112430.40308235001</v>
      </c>
      <c r="W193" s="5">
        <f t="shared" si="49"/>
        <v>388859.42212564999</v>
      </c>
      <c r="X193" t="str">
        <f>IFERROR(VLOOKUP(A193,'E1'!$A$2:$G$932,7,FALSE),"No")</f>
        <v>No</v>
      </c>
      <c r="Y193" s="5">
        <f t="shared" si="50"/>
        <v>0</v>
      </c>
      <c r="Z193" s="5">
        <f t="shared" si="51"/>
        <v>1639377.5796030895</v>
      </c>
      <c r="AA193" s="5">
        <f t="shared" si="56"/>
        <v>0</v>
      </c>
      <c r="AB193" s="5">
        <f t="shared" si="52"/>
        <v>1639377.5796030895</v>
      </c>
      <c r="AC193" s="5">
        <f t="shared" si="53"/>
        <v>87929.820792549988</v>
      </c>
      <c r="AD193">
        <f t="shared" si="54"/>
        <v>5.3636100607060103E-2</v>
      </c>
      <c r="AE193" s="5">
        <f>VLOOKUP(A193,Summary_SFPR!$A$5:$AG$348,33,FALSE)</f>
        <v>1499499.1023153798</v>
      </c>
      <c r="AF193" s="5">
        <f t="shared" si="55"/>
        <v>80427.284711984015</v>
      </c>
      <c r="AG193" t="s">
        <v>810</v>
      </c>
      <c r="AH193" t="s">
        <v>2051</v>
      </c>
    </row>
    <row r="194" spans="1:34" x14ac:dyDescent="0.25">
      <c r="A194" t="s">
        <v>482</v>
      </c>
      <c r="B194" t="s">
        <v>483</v>
      </c>
      <c r="C194" t="s">
        <v>93</v>
      </c>
      <c r="D194" s="12" t="s">
        <v>1088</v>
      </c>
      <c r="E194" s="1">
        <f>VLOOKUP(A194,'Base ADM'!$A$2:$E$344,5,FALSE)</f>
        <v>158.39581699999999</v>
      </c>
      <c r="F194" s="1">
        <f>VLOOKUP(A194,'Base ADM'!$A$2:$F$344,6,FALSE)</f>
        <v>24.707415000000001</v>
      </c>
      <c r="G194" s="1">
        <f>VLOOKUP(A194,'Base ADM'!$A$2:$G$344,7,FALSE)</f>
        <v>57.325882</v>
      </c>
      <c r="H194" s="1">
        <f>VLOOKUP(A194,'Base ADM'!$A$2:$H$344,8,FALSE)</f>
        <v>71.500569999999996</v>
      </c>
      <c r="I194" s="1">
        <f>VLOOKUP(A194,'Base ADM'!$A$2:$I$344,9,FALSE)</f>
        <v>0</v>
      </c>
      <c r="J194" s="1">
        <f>VLOOKUP(A194,'Base ADM'!$A$2:$J$344,10,FALSE)</f>
        <v>4.8619500000000002</v>
      </c>
      <c r="K194" s="1">
        <f>VLOOKUP(A194,'Base ADM'!$A$2:$K$344,11,FALSE)</f>
        <v>0</v>
      </c>
      <c r="L194" s="98">
        <f t="shared" si="38"/>
        <v>6.86</v>
      </c>
      <c r="M194" s="5">
        <f t="shared" si="39"/>
        <v>96058.458900109545</v>
      </c>
      <c r="N194" s="5">
        <f t="shared" si="40"/>
        <v>658961.02805475146</v>
      </c>
      <c r="O194" s="6">
        <f t="shared" si="41"/>
        <v>1.06</v>
      </c>
      <c r="P194" s="5">
        <f t="shared" si="42"/>
        <v>101821.96643411613</v>
      </c>
      <c r="Q194" s="5">
        <f t="shared" si="43"/>
        <v>104.39999999999999</v>
      </c>
      <c r="R194" s="5">
        <f t="shared" si="44"/>
        <v>4134.24</v>
      </c>
      <c r="S194" s="5">
        <f t="shared" si="45"/>
        <v>13887.42</v>
      </c>
      <c r="T194" s="5">
        <f t="shared" si="46"/>
        <v>778804.65448886761</v>
      </c>
      <c r="U194" s="5">
        <f t="shared" si="47"/>
        <v>154244.26263642998</v>
      </c>
      <c r="V194" s="5">
        <f t="shared" si="48"/>
        <v>84635.636897610006</v>
      </c>
      <c r="W194" s="5">
        <f t="shared" si="49"/>
        <v>292726.55752318999</v>
      </c>
      <c r="X194" t="str">
        <f>IFERROR(VLOOKUP(A194,'E1'!$A$2:$G$932,7,FALSE),"No")</f>
        <v>No</v>
      </c>
      <c r="Y194" s="5">
        <f t="shared" si="50"/>
        <v>0</v>
      </c>
      <c r="Z194" s="5">
        <f t="shared" si="51"/>
        <v>1310411.1115460976</v>
      </c>
      <c r="AA194" s="5">
        <f t="shared" si="56"/>
        <v>0</v>
      </c>
      <c r="AB194" s="5">
        <f t="shared" si="52"/>
        <v>1310411.1115460976</v>
      </c>
      <c r="AC194" s="5">
        <f t="shared" si="53"/>
        <v>66192.027966130001</v>
      </c>
      <c r="AD194">
        <f t="shared" si="54"/>
        <v>5.0512413534125854E-2</v>
      </c>
      <c r="AE194" s="5">
        <f>VLOOKUP(A194,Summary_SFPR!$A$5:$AG$348,33,FALSE)</f>
        <v>1276479.3978747833</v>
      </c>
      <c r="AF194" s="5">
        <f t="shared" si="55"/>
        <v>64478.055213243024</v>
      </c>
      <c r="AG194" t="s">
        <v>809</v>
      </c>
      <c r="AH194" t="s">
        <v>1088</v>
      </c>
    </row>
    <row r="195" spans="1:34" x14ac:dyDescent="0.25">
      <c r="A195" t="s">
        <v>484</v>
      </c>
      <c r="B195" t="s">
        <v>485</v>
      </c>
      <c r="C195" t="s">
        <v>93</v>
      </c>
      <c r="D195" s="12" t="s">
        <v>1088</v>
      </c>
      <c r="E195" s="1">
        <f>VLOOKUP(A195,'Base ADM'!$A$2:$E$344,5,FALSE)</f>
        <v>392.01783599999999</v>
      </c>
      <c r="F195" s="1">
        <f>VLOOKUP(A195,'Base ADM'!$A$2:$F$344,6,FALSE)</f>
        <v>0</v>
      </c>
      <c r="G195" s="1">
        <f>VLOOKUP(A195,'Base ADM'!$A$2:$G$344,7,FALSE)</f>
        <v>0</v>
      </c>
      <c r="H195" s="1">
        <f>VLOOKUP(A195,'Base ADM'!$A$2:$H$344,8,FALSE)</f>
        <v>0</v>
      </c>
      <c r="I195" s="1">
        <f>VLOOKUP(A195,'Base ADM'!$A$2:$I$344,9,FALSE)</f>
        <v>392.01783599999999</v>
      </c>
      <c r="J195" s="1">
        <f>VLOOKUP(A195,'Base ADM'!$A$2:$J$344,10,FALSE)</f>
        <v>0</v>
      </c>
      <c r="K195" s="1">
        <f>VLOOKUP(A195,'Base ADM'!$A$2:$K$344,11,FALSE)</f>
        <v>0</v>
      </c>
      <c r="L195" s="98">
        <f t="shared" si="38"/>
        <v>14.52</v>
      </c>
      <c r="M195" s="5">
        <f t="shared" si="39"/>
        <v>96058.458900109545</v>
      </c>
      <c r="N195" s="5">
        <f t="shared" si="40"/>
        <v>1394768.8232295904</v>
      </c>
      <c r="O195" s="6">
        <f t="shared" si="41"/>
        <v>2.61</v>
      </c>
      <c r="P195" s="5">
        <f t="shared" si="42"/>
        <v>250712.5777292859</v>
      </c>
      <c r="Q195" s="5">
        <f t="shared" si="43"/>
        <v>104.39999999999999</v>
      </c>
      <c r="R195" s="5">
        <f t="shared" si="44"/>
        <v>8941.8599999999988</v>
      </c>
      <c r="S195" s="5">
        <f t="shared" si="45"/>
        <v>30036.799999999999</v>
      </c>
      <c r="T195" s="5">
        <f t="shared" si="46"/>
        <v>1684460.0609588765</v>
      </c>
      <c r="U195" s="5">
        <f t="shared" si="47"/>
        <v>381743.04851843999</v>
      </c>
      <c r="V195" s="5">
        <f t="shared" si="48"/>
        <v>209466.89030988002</v>
      </c>
      <c r="W195" s="5">
        <f t="shared" si="49"/>
        <v>724476.40217651997</v>
      </c>
      <c r="X195" t="str">
        <f>IFERROR(VLOOKUP(A195,'E1'!$A$2:$G$932,7,FALSE),"No")</f>
        <v>No</v>
      </c>
      <c r="Y195" s="5">
        <f t="shared" si="50"/>
        <v>0</v>
      </c>
      <c r="Z195" s="5">
        <f t="shared" si="51"/>
        <v>3000146.4019637164</v>
      </c>
      <c r="AA195" s="5">
        <f t="shared" si="56"/>
        <v>0</v>
      </c>
      <c r="AB195" s="5">
        <f t="shared" si="52"/>
        <v>3000146.4019637164</v>
      </c>
      <c r="AC195" s="5">
        <f t="shared" si="53"/>
        <v>163820.33348603998</v>
      </c>
      <c r="AD195">
        <f t="shared" si="54"/>
        <v>5.4604113112217786E-2</v>
      </c>
      <c r="AE195" s="5">
        <f>VLOOKUP(A195,Summary_SFPR!$A$5:$AG$348,33,FALSE)</f>
        <v>2584164.3070122097</v>
      </c>
      <c r="AF195" s="5">
        <f t="shared" si="55"/>
        <v>141106.0001206506</v>
      </c>
      <c r="AG195" t="s">
        <v>809</v>
      </c>
      <c r="AH195" t="s">
        <v>1088</v>
      </c>
    </row>
    <row r="196" spans="1:34" s="128" customFormat="1" x14ac:dyDescent="0.25">
      <c r="A196" s="128" t="s">
        <v>486</v>
      </c>
      <c r="B196" s="128" t="s">
        <v>487</v>
      </c>
      <c r="C196" s="128" t="s">
        <v>80</v>
      </c>
      <c r="D196" s="129" t="s">
        <v>1088</v>
      </c>
      <c r="E196" s="131">
        <f>VLOOKUP(A196,'Base ADM'!$A$2:$E$344,5,FALSE)</f>
        <v>664.16542800000002</v>
      </c>
      <c r="F196" s="131">
        <f>VLOOKUP(A196,'Base ADM'!$A$2:$F$344,6,FALSE)</f>
        <v>59.362572999999998</v>
      </c>
      <c r="G196" s="131">
        <f>VLOOKUP(A196,'Base ADM'!$A$2:$G$344,7,FALSE)</f>
        <v>225.834982</v>
      </c>
      <c r="H196" s="131">
        <f>VLOOKUP(A196,'Base ADM'!$A$2:$H$344,8,FALSE)</f>
        <v>378.967873</v>
      </c>
      <c r="I196" s="131">
        <f>VLOOKUP(A196,'Base ADM'!$A$2:$I$344,9,FALSE)</f>
        <v>0</v>
      </c>
      <c r="J196" s="131">
        <f>VLOOKUP(A196,'Base ADM'!$A$2:$J$344,10,FALSE)</f>
        <v>0</v>
      </c>
      <c r="K196" s="131">
        <f>VLOOKUP(A196,'Base ADM'!$A$2:$K$344,11,FALSE)</f>
        <v>0</v>
      </c>
      <c r="L196" s="132">
        <f t="shared" si="38"/>
        <v>27.95</v>
      </c>
      <c r="M196" s="130">
        <f t="shared" si="39"/>
        <v>96058.458900109545</v>
      </c>
      <c r="N196" s="130">
        <f t="shared" si="40"/>
        <v>2684833.9262580615</v>
      </c>
      <c r="O196" s="133">
        <f t="shared" si="41"/>
        <v>4.43</v>
      </c>
      <c r="P196" s="130">
        <f t="shared" si="42"/>
        <v>425538.97292748524</v>
      </c>
      <c r="Q196" s="130">
        <f t="shared" si="43"/>
        <v>104.39999999999999</v>
      </c>
      <c r="R196" s="130">
        <f t="shared" si="44"/>
        <v>16902.359999999997</v>
      </c>
      <c r="S196" s="130">
        <f t="shared" si="45"/>
        <v>56777.09</v>
      </c>
      <c r="T196" s="130">
        <f t="shared" si="46"/>
        <v>3184052.3491855464</v>
      </c>
      <c r="U196" s="130">
        <f t="shared" si="47"/>
        <v>646757.65213211998</v>
      </c>
      <c r="V196" s="130">
        <f t="shared" si="48"/>
        <v>354883.51314324007</v>
      </c>
      <c r="W196" s="130">
        <f t="shared" si="49"/>
        <v>1227424.20252396</v>
      </c>
      <c r="X196" s="128" t="str">
        <f>IFERROR(VLOOKUP(A196,'E1'!$A$2:$G$932,7,FALSE),"No")</f>
        <v>No</v>
      </c>
      <c r="Y196" s="130">
        <f t="shared" si="50"/>
        <v>0</v>
      </c>
      <c r="Z196" s="130">
        <f t="shared" si="51"/>
        <v>5413117.7169848662</v>
      </c>
      <c r="AA196" s="5">
        <f t="shared" si="56"/>
        <v>0</v>
      </c>
      <c r="AB196" s="130">
        <f t="shared" si="52"/>
        <v>5413117.7169848662</v>
      </c>
      <c r="AC196" s="130">
        <f t="shared" si="53"/>
        <v>277548.09070692002</v>
      </c>
      <c r="AD196" s="128">
        <f t="shared" si="54"/>
        <v>5.1273241266498022E-2</v>
      </c>
      <c r="AE196" s="5">
        <f>VLOOKUP(A196,Summary_SFPR!$A$5:$AG$348,33,FALSE)</f>
        <v>4629385.2324098106</v>
      </c>
      <c r="AF196" s="130">
        <f t="shared" si="55"/>
        <v>237363.58593691123</v>
      </c>
      <c r="AG196" s="128" t="s">
        <v>809</v>
      </c>
      <c r="AH196" s="128" t="s">
        <v>1088</v>
      </c>
    </row>
    <row r="197" spans="1:34" x14ac:dyDescent="0.25">
      <c r="A197" t="s">
        <v>488</v>
      </c>
      <c r="B197" t="s">
        <v>1952</v>
      </c>
      <c r="C197" t="s">
        <v>190</v>
      </c>
      <c r="D197" s="12" t="s">
        <v>2051</v>
      </c>
      <c r="E197" s="1">
        <f>VLOOKUP(A197,'Base ADM'!$A$2:$E$344,5,FALSE)</f>
        <v>186.57184000000001</v>
      </c>
      <c r="F197" s="1">
        <f>VLOOKUP(A197,'Base ADM'!$A$2:$F$344,6,FALSE)</f>
        <v>0</v>
      </c>
      <c r="G197" s="1">
        <f>VLOOKUP(A197,'Base ADM'!$A$2:$G$344,7,FALSE)</f>
        <v>0</v>
      </c>
      <c r="H197" s="1">
        <f>VLOOKUP(A197,'Base ADM'!$A$2:$H$344,8,FALSE)</f>
        <v>76.241380000000007</v>
      </c>
      <c r="I197" s="1">
        <f>VLOOKUP(A197,'Base ADM'!$A$2:$I$344,9,FALSE)</f>
        <v>110.33046</v>
      </c>
      <c r="J197" s="1">
        <f>VLOOKUP(A197,'Base ADM'!$A$2:$J$344,10,FALSE)</f>
        <v>0</v>
      </c>
      <c r="K197" s="1">
        <f>VLOOKUP(A197,'Base ADM'!$A$2:$K$344,11,FALSE)</f>
        <v>19.132183999999999</v>
      </c>
      <c r="L197" s="98">
        <f t="shared" ref="L197:L260" si="57">ROUND(((F197/20)+(G197/23)+(H197/25)+(I197/27)+(J197/18)),2)</f>
        <v>7.14</v>
      </c>
      <c r="M197" s="5">
        <f t="shared" ref="M197:M260" si="58">($G$1*1.16)+$L$1</f>
        <v>96058.458900109545</v>
      </c>
      <c r="N197" s="5">
        <f t="shared" ref="N197:N260" si="59">L197*M197</f>
        <v>685857.39654678211</v>
      </c>
      <c r="O197" s="6">
        <f t="shared" ref="O197:O260" si="60">ROUND(E197/150,2)</f>
        <v>1.24</v>
      </c>
      <c r="P197" s="5">
        <f t="shared" ref="P197:P260" si="61">O197*M197</f>
        <v>119112.48903613584</v>
      </c>
      <c r="Q197" s="5">
        <f t="shared" ref="Q197:Q260" si="62">90*1.16</f>
        <v>104.39999999999999</v>
      </c>
      <c r="R197" s="5">
        <f t="shared" ref="R197:R260" si="63">(L197+O197)*Q197*5</f>
        <v>4374.3599999999988</v>
      </c>
      <c r="S197" s="5">
        <f t="shared" ref="S197:S260" si="64">ROUND(((L197+O197)*(($G$1*1.16)/180)*4),2)</f>
        <v>14694.01</v>
      </c>
      <c r="T197" s="5">
        <f t="shared" ref="T197:T260" si="65">N197+P197+R197+S197</f>
        <v>824038.25558291795</v>
      </c>
      <c r="U197" s="5">
        <f t="shared" ref="U197:U260" si="66">E197*$P$1</f>
        <v>181681.79207359999</v>
      </c>
      <c r="V197" s="5">
        <f t="shared" ref="V197:V260" si="67">$T$1*E197</f>
        <v>99690.931267200009</v>
      </c>
      <c r="W197" s="5">
        <f t="shared" ref="W197:W260" si="68">$W$1*E197</f>
        <v>344797.82034879999</v>
      </c>
      <c r="X197" t="str">
        <f>IFERROR(VLOOKUP(A197,'E1'!$A$2:$G$932,7,FALSE),"No")</f>
        <v>No</v>
      </c>
      <c r="Y197" s="5">
        <f t="shared" ref="Y197:Y260" si="69">IF(X197="Yes",($AA$1*E197),0)</f>
        <v>0</v>
      </c>
      <c r="Z197" s="5">
        <f t="shared" ref="Z197:Z260" si="70">T197+U197+V197+W197+Y197</f>
        <v>1450208.7992725179</v>
      </c>
      <c r="AA197" s="5">
        <f t="shared" si="56"/>
        <v>0</v>
      </c>
      <c r="AB197" s="5">
        <f t="shared" ref="AB197:AB260" si="71">Z197+AA197</f>
        <v>1450208.7992725179</v>
      </c>
      <c r="AC197" s="5">
        <f t="shared" ref="AC197:AC260" si="72">E197*$P$2</f>
        <v>77966.506217600006</v>
      </c>
      <c r="AD197">
        <f t="shared" ref="AD197:AD260" si="73">AC197/AB197</f>
        <v>5.3762262549166086E-2</v>
      </c>
      <c r="AE197" s="5">
        <f>VLOOKUP(A197,Summary_SFPR!$A$5:$AG$348,33,FALSE)</f>
        <v>1341740.3141149876</v>
      </c>
      <c r="AF197" s="5">
        <f t="shared" ref="AF197:AF260" si="74">AD197*AE197</f>
        <v>72134.995040250535</v>
      </c>
      <c r="AG197" t="s">
        <v>809</v>
      </c>
      <c r="AH197" t="s">
        <v>2051</v>
      </c>
    </row>
    <row r="198" spans="1:34" x14ac:dyDescent="0.25">
      <c r="A198" t="s">
        <v>490</v>
      </c>
      <c r="B198" t="s">
        <v>1953</v>
      </c>
      <c r="C198" t="s">
        <v>492</v>
      </c>
      <c r="D198" s="12" t="s">
        <v>2051</v>
      </c>
      <c r="E198" s="1">
        <f>VLOOKUP(A198,'Base ADM'!$A$2:$E$344,5,FALSE)</f>
        <v>79.705555000000004</v>
      </c>
      <c r="F198" s="1">
        <f>VLOOKUP(A198,'Base ADM'!$A$2:$F$344,6,FALSE)</f>
        <v>0</v>
      </c>
      <c r="G198" s="1">
        <f>VLOOKUP(A198,'Base ADM'!$A$2:$G$344,7,FALSE)</f>
        <v>0</v>
      </c>
      <c r="H198" s="1">
        <f>VLOOKUP(A198,'Base ADM'!$A$2:$H$344,8,FALSE)</f>
        <v>0</v>
      </c>
      <c r="I198" s="1">
        <f>VLOOKUP(A198,'Base ADM'!$A$2:$I$344,9,FALSE)</f>
        <v>68.711539000000002</v>
      </c>
      <c r="J198" s="1">
        <f>VLOOKUP(A198,'Base ADM'!$A$2:$J$344,10,FALSE)</f>
        <v>10.994016</v>
      </c>
      <c r="K198" s="1">
        <f>VLOOKUP(A198,'Base ADM'!$A$2:$K$344,11,FALSE)</f>
        <v>1</v>
      </c>
      <c r="L198" s="98">
        <f t="shared" si="57"/>
        <v>3.16</v>
      </c>
      <c r="M198" s="5">
        <f t="shared" si="58"/>
        <v>96058.458900109545</v>
      </c>
      <c r="N198" s="5">
        <f t="shared" si="59"/>
        <v>303544.73012434616</v>
      </c>
      <c r="O198" s="6">
        <f t="shared" si="60"/>
        <v>0.53</v>
      </c>
      <c r="P198" s="5">
        <f t="shared" si="61"/>
        <v>50910.983217058063</v>
      </c>
      <c r="Q198" s="5">
        <f t="shared" si="62"/>
        <v>104.39999999999999</v>
      </c>
      <c r="R198" s="5">
        <f t="shared" si="63"/>
        <v>1926.1799999999998</v>
      </c>
      <c r="S198" s="5">
        <f t="shared" si="64"/>
        <v>6470.27</v>
      </c>
      <c r="T198" s="5">
        <f t="shared" si="65"/>
        <v>362852.16334140423</v>
      </c>
      <c r="U198" s="5">
        <f t="shared" si="66"/>
        <v>77616.472403449996</v>
      </c>
      <c r="V198" s="5">
        <f t="shared" si="67"/>
        <v>42589.069203150008</v>
      </c>
      <c r="W198" s="5">
        <f t="shared" si="68"/>
        <v>147301.44502884999</v>
      </c>
      <c r="X198" t="str">
        <f>IFERROR(VLOOKUP(A198,'E1'!$A$2:$G$932,7,FALSE),"No")</f>
        <v>No</v>
      </c>
      <c r="Y198" s="5">
        <f t="shared" si="69"/>
        <v>0</v>
      </c>
      <c r="Z198" s="5">
        <f t="shared" si="70"/>
        <v>630359.14997685421</v>
      </c>
      <c r="AA198" s="5">
        <f t="shared" ref="AA198:AA261" si="75">IF(D198="S",0,(K198*(Z198/E198)*0.2))</f>
        <v>0</v>
      </c>
      <c r="AB198" s="5">
        <f t="shared" si="71"/>
        <v>630359.14997685421</v>
      </c>
      <c r="AC198" s="5">
        <f t="shared" si="72"/>
        <v>33308.154378949999</v>
      </c>
      <c r="AD198">
        <f t="shared" si="73"/>
        <v>5.283996334498043E-2</v>
      </c>
      <c r="AE198" s="5">
        <f>VLOOKUP(A198,Summary_SFPR!$A$5:$AG$348,33,FALSE)</f>
        <v>557345.47541556868</v>
      </c>
      <c r="AF198" s="5">
        <f t="shared" si="74"/>
        <v>29450.114491449342</v>
      </c>
      <c r="AG198" t="s">
        <v>809</v>
      </c>
      <c r="AH198" t="s">
        <v>2051</v>
      </c>
    </row>
    <row r="199" spans="1:34" x14ac:dyDescent="0.25">
      <c r="A199" t="s">
        <v>493</v>
      </c>
      <c r="B199" t="s">
        <v>1954</v>
      </c>
      <c r="C199" t="s">
        <v>101</v>
      </c>
      <c r="D199" s="12" t="s">
        <v>1088</v>
      </c>
      <c r="E199" s="1">
        <f>VLOOKUP(A199,'Base ADM'!$A$2:$E$344,5,FALSE)</f>
        <v>267.13975199999999</v>
      </c>
      <c r="F199" s="1">
        <f>VLOOKUP(A199,'Base ADM'!$A$2:$F$344,6,FALSE)</f>
        <v>33.372781000000003</v>
      </c>
      <c r="G199" s="1">
        <f>VLOOKUP(A199,'Base ADM'!$A$2:$G$344,7,FALSE)</f>
        <v>91.139754999999994</v>
      </c>
      <c r="H199" s="1">
        <f>VLOOKUP(A199,'Base ADM'!$A$2:$H$344,8,FALSE)</f>
        <v>110.485426</v>
      </c>
      <c r="I199" s="1">
        <f>VLOOKUP(A199,'Base ADM'!$A$2:$I$344,9,FALSE)</f>
        <v>0</v>
      </c>
      <c r="J199" s="1">
        <f>VLOOKUP(A199,'Base ADM'!$A$2:$J$344,10,FALSE)</f>
        <v>32.14179</v>
      </c>
      <c r="K199" s="1">
        <f>VLOOKUP(A199,'Base ADM'!$A$2:$K$344,11,FALSE)</f>
        <v>0</v>
      </c>
      <c r="L199" s="98">
        <f t="shared" si="57"/>
        <v>11.84</v>
      </c>
      <c r="M199" s="5">
        <f t="shared" si="58"/>
        <v>96058.458900109545</v>
      </c>
      <c r="N199" s="5">
        <f t="shared" si="59"/>
        <v>1137332.1533772971</v>
      </c>
      <c r="O199" s="6">
        <f t="shared" si="60"/>
        <v>1.78</v>
      </c>
      <c r="P199" s="5">
        <f t="shared" si="61"/>
        <v>170984.05684219499</v>
      </c>
      <c r="Q199" s="5">
        <f t="shared" si="62"/>
        <v>104.39999999999999</v>
      </c>
      <c r="R199" s="5">
        <f t="shared" si="63"/>
        <v>7109.6399999999994</v>
      </c>
      <c r="S199" s="5">
        <f t="shared" si="64"/>
        <v>23882.15</v>
      </c>
      <c r="T199" s="5">
        <f t="shared" si="65"/>
        <v>1339308.000219492</v>
      </c>
      <c r="U199" s="5">
        <f t="shared" si="66"/>
        <v>260138.01910007998</v>
      </c>
      <c r="V199" s="5">
        <f t="shared" si="67"/>
        <v>142740.78368615999</v>
      </c>
      <c r="W199" s="5">
        <f t="shared" si="68"/>
        <v>493692.96147863998</v>
      </c>
      <c r="X199" t="str">
        <f>IFERROR(VLOOKUP(A199,'E1'!$A$2:$G$932,7,FALSE),"No")</f>
        <v>No</v>
      </c>
      <c r="Y199" s="5">
        <f t="shared" si="69"/>
        <v>0</v>
      </c>
      <c r="Z199" s="5">
        <f t="shared" si="70"/>
        <v>2235879.764484372</v>
      </c>
      <c r="AA199" s="5">
        <f t="shared" si="75"/>
        <v>0</v>
      </c>
      <c r="AB199" s="5">
        <f t="shared" si="71"/>
        <v>2235879.764484372</v>
      </c>
      <c r="AC199" s="5">
        <f t="shared" si="72"/>
        <v>111635.03096327999</v>
      </c>
      <c r="AD199">
        <f t="shared" si="73"/>
        <v>4.9928906167736049E-2</v>
      </c>
      <c r="AE199" s="5">
        <f>VLOOKUP(A199,Summary_SFPR!$A$5:$AG$348,33,FALSE)</f>
        <v>1966396.2873657309</v>
      </c>
      <c r="AF199" s="5">
        <f t="shared" si="74"/>
        <v>98180.015720468102</v>
      </c>
      <c r="AG199" t="s">
        <v>809</v>
      </c>
      <c r="AH199" t="s">
        <v>1088</v>
      </c>
    </row>
    <row r="200" spans="1:34" x14ac:dyDescent="0.25">
      <c r="A200" t="s">
        <v>495</v>
      </c>
      <c r="B200" t="s">
        <v>496</v>
      </c>
      <c r="C200" t="s">
        <v>93</v>
      </c>
      <c r="D200" s="12" t="s">
        <v>1088</v>
      </c>
      <c r="E200" s="1">
        <f>VLOOKUP(A200,'Base ADM'!$A$2:$E$344,5,FALSE)</f>
        <v>221.88136599999999</v>
      </c>
      <c r="F200" s="1">
        <f>VLOOKUP(A200,'Base ADM'!$A$2:$F$344,6,FALSE)</f>
        <v>22.878786999999999</v>
      </c>
      <c r="G200" s="1">
        <f>VLOOKUP(A200,'Base ADM'!$A$2:$G$344,7,FALSE)</f>
        <v>56.581817999999998</v>
      </c>
      <c r="H200" s="1">
        <f>VLOOKUP(A200,'Base ADM'!$A$2:$H$344,8,FALSE)</f>
        <v>79.469472999999994</v>
      </c>
      <c r="I200" s="1">
        <f>VLOOKUP(A200,'Base ADM'!$A$2:$I$344,9,FALSE)</f>
        <v>18.057153</v>
      </c>
      <c r="J200" s="1">
        <f>VLOOKUP(A200,'Base ADM'!$A$2:$J$344,10,FALSE)</f>
        <v>44.894134999999999</v>
      </c>
      <c r="K200" s="1">
        <f>VLOOKUP(A200,'Base ADM'!$A$2:$K$344,11,FALSE)</f>
        <v>0</v>
      </c>
      <c r="L200" s="98">
        <f t="shared" si="57"/>
        <v>9.9499999999999993</v>
      </c>
      <c r="M200" s="5">
        <f t="shared" si="58"/>
        <v>96058.458900109545</v>
      </c>
      <c r="N200" s="5">
        <f t="shared" si="59"/>
        <v>955781.66605608992</v>
      </c>
      <c r="O200" s="6">
        <f t="shared" si="60"/>
        <v>1.48</v>
      </c>
      <c r="P200" s="5">
        <f t="shared" si="61"/>
        <v>142166.51917216214</v>
      </c>
      <c r="Q200" s="5">
        <f t="shared" si="62"/>
        <v>104.39999999999999</v>
      </c>
      <c r="R200" s="5">
        <f t="shared" si="63"/>
        <v>5966.4599999999991</v>
      </c>
      <c r="S200" s="5">
        <f t="shared" si="64"/>
        <v>20042.07</v>
      </c>
      <c r="T200" s="5">
        <f t="shared" si="65"/>
        <v>1123956.7152282521</v>
      </c>
      <c r="U200" s="5">
        <f t="shared" si="66"/>
        <v>216065.85539713997</v>
      </c>
      <c r="V200" s="5">
        <f t="shared" si="67"/>
        <v>118557.87029478</v>
      </c>
      <c r="W200" s="5">
        <f t="shared" si="68"/>
        <v>410052.29606361996</v>
      </c>
      <c r="X200" t="str">
        <f>IFERROR(VLOOKUP(A200,'E1'!$A$2:$G$932,7,FALSE),"No")</f>
        <v>No</v>
      </c>
      <c r="Y200" s="5">
        <f t="shared" si="69"/>
        <v>0</v>
      </c>
      <c r="Z200" s="5">
        <f t="shared" si="70"/>
        <v>1868632.7369837919</v>
      </c>
      <c r="AA200" s="5">
        <f t="shared" si="75"/>
        <v>0</v>
      </c>
      <c r="AB200" s="5">
        <f t="shared" si="71"/>
        <v>1868632.7369837919</v>
      </c>
      <c r="AC200" s="5">
        <f t="shared" si="72"/>
        <v>92722.004037739986</v>
      </c>
      <c r="AD200">
        <f t="shared" si="73"/>
        <v>4.9620239548732806E-2</v>
      </c>
      <c r="AE200" s="5">
        <f>VLOOKUP(A200,Summary_SFPR!$A$5:$AG$348,33,FALSE)</f>
        <v>1730700.9792110941</v>
      </c>
      <c r="AF200" s="5">
        <f t="shared" si="74"/>
        <v>85877.797175680927</v>
      </c>
      <c r="AG200" t="s">
        <v>809</v>
      </c>
      <c r="AH200" t="s">
        <v>1088</v>
      </c>
    </row>
    <row r="201" spans="1:34" x14ac:dyDescent="0.25">
      <c r="A201" t="s">
        <v>497</v>
      </c>
      <c r="B201" t="s">
        <v>1955</v>
      </c>
      <c r="C201" t="s">
        <v>80</v>
      </c>
      <c r="D201" s="12" t="s">
        <v>1088</v>
      </c>
      <c r="E201" s="1">
        <f>VLOOKUP(A201,'Base ADM'!$A$2:$E$344,5,FALSE)</f>
        <v>400.981156</v>
      </c>
      <c r="F201" s="1">
        <f>VLOOKUP(A201,'Base ADM'!$A$2:$F$344,6,FALSE)</f>
        <v>45.690584000000001</v>
      </c>
      <c r="G201" s="1">
        <f>VLOOKUP(A201,'Base ADM'!$A$2:$G$344,7,FALSE)</f>
        <v>175.69381100000001</v>
      </c>
      <c r="H201" s="1">
        <f>VLOOKUP(A201,'Base ADM'!$A$2:$H$344,8,FALSE)</f>
        <v>179.59676099999999</v>
      </c>
      <c r="I201" s="1">
        <f>VLOOKUP(A201,'Base ADM'!$A$2:$I$344,9,FALSE)</f>
        <v>0</v>
      </c>
      <c r="J201" s="1">
        <f>VLOOKUP(A201,'Base ADM'!$A$2:$J$344,10,FALSE)</f>
        <v>0</v>
      </c>
      <c r="K201" s="1">
        <f>VLOOKUP(A201,'Base ADM'!$A$2:$K$344,11,FALSE)</f>
        <v>0</v>
      </c>
      <c r="L201" s="98">
        <f t="shared" si="57"/>
        <v>17.11</v>
      </c>
      <c r="M201" s="5">
        <f t="shared" si="58"/>
        <v>96058.458900109545</v>
      </c>
      <c r="N201" s="5">
        <f t="shared" si="59"/>
        <v>1643560.2317808743</v>
      </c>
      <c r="O201" s="6">
        <f t="shared" si="60"/>
        <v>2.67</v>
      </c>
      <c r="P201" s="5">
        <f t="shared" si="61"/>
        <v>256476.08526329248</v>
      </c>
      <c r="Q201" s="5">
        <f t="shared" si="62"/>
        <v>104.39999999999999</v>
      </c>
      <c r="R201" s="5">
        <f t="shared" si="63"/>
        <v>10325.16</v>
      </c>
      <c r="S201" s="5">
        <f t="shared" si="64"/>
        <v>34683.47</v>
      </c>
      <c r="T201" s="5">
        <f t="shared" si="65"/>
        <v>1945044.9470441667</v>
      </c>
      <c r="U201" s="5">
        <f t="shared" si="66"/>
        <v>390471.43990124</v>
      </c>
      <c r="V201" s="5">
        <f t="shared" si="67"/>
        <v>214256.26108548002</v>
      </c>
      <c r="W201" s="5">
        <f t="shared" si="68"/>
        <v>741041.24496892001</v>
      </c>
      <c r="X201" t="str">
        <f>IFERROR(VLOOKUP(A201,'E1'!$A$2:$G$932,7,FALSE),"No")</f>
        <v>No</v>
      </c>
      <c r="Y201" s="5">
        <f t="shared" si="69"/>
        <v>0</v>
      </c>
      <c r="Z201" s="5">
        <f t="shared" si="70"/>
        <v>3290813.8929998069</v>
      </c>
      <c r="AA201" s="5">
        <f t="shared" si="75"/>
        <v>0</v>
      </c>
      <c r="AB201" s="5">
        <f t="shared" si="71"/>
        <v>3290813.8929998069</v>
      </c>
      <c r="AC201" s="5">
        <f t="shared" si="72"/>
        <v>167566.01528083999</v>
      </c>
      <c r="AD201">
        <f t="shared" si="73"/>
        <v>5.0919322918043186E-2</v>
      </c>
      <c r="AE201" s="5">
        <f>VLOOKUP(A201,Summary_SFPR!$A$5:$AG$348,33,FALSE)</f>
        <v>2902595.0477669714</v>
      </c>
      <c r="AF201" s="5">
        <f t="shared" si="74"/>
        <v>147798.17453755939</v>
      </c>
      <c r="AG201" t="s">
        <v>809</v>
      </c>
      <c r="AH201" t="s">
        <v>1088</v>
      </c>
    </row>
    <row r="202" spans="1:34" x14ac:dyDescent="0.25">
      <c r="A202" t="s">
        <v>499</v>
      </c>
      <c r="B202" t="s">
        <v>1956</v>
      </c>
      <c r="C202" t="s">
        <v>101</v>
      </c>
      <c r="D202" s="12" t="s">
        <v>1088</v>
      </c>
      <c r="E202" s="1">
        <f>VLOOKUP(A202,'Base ADM'!$A$2:$E$344,5,FALSE)</f>
        <v>151.64044200000001</v>
      </c>
      <c r="F202" s="1">
        <f>VLOOKUP(A202,'Base ADM'!$A$2:$F$344,6,FALSE)</f>
        <v>36.110017999999997</v>
      </c>
      <c r="G202" s="1">
        <f>VLOOKUP(A202,'Base ADM'!$A$2:$G$344,7,FALSE)</f>
        <v>51.92154</v>
      </c>
      <c r="H202" s="1">
        <f>VLOOKUP(A202,'Base ADM'!$A$2:$H$344,8,FALSE)</f>
        <v>63.608884000000003</v>
      </c>
      <c r="I202" s="1">
        <f>VLOOKUP(A202,'Base ADM'!$A$2:$I$344,9,FALSE)</f>
        <v>0</v>
      </c>
      <c r="J202" s="1">
        <f>VLOOKUP(A202,'Base ADM'!$A$2:$J$344,10,FALSE)</f>
        <v>0</v>
      </c>
      <c r="K202" s="1">
        <f>VLOOKUP(A202,'Base ADM'!$A$2:$K$344,11,FALSE)</f>
        <v>0</v>
      </c>
      <c r="L202" s="98">
        <f t="shared" si="57"/>
        <v>6.61</v>
      </c>
      <c r="M202" s="5">
        <f t="shared" si="58"/>
        <v>96058.458900109545</v>
      </c>
      <c r="N202" s="5">
        <f t="shared" si="59"/>
        <v>634946.41332972411</v>
      </c>
      <c r="O202" s="6">
        <f t="shared" si="60"/>
        <v>1.01</v>
      </c>
      <c r="P202" s="5">
        <f t="shared" si="61"/>
        <v>97019.043489110642</v>
      </c>
      <c r="Q202" s="5">
        <f t="shared" si="62"/>
        <v>104.39999999999999</v>
      </c>
      <c r="R202" s="5">
        <f t="shared" si="63"/>
        <v>3977.6399999999994</v>
      </c>
      <c r="S202" s="5">
        <f t="shared" si="64"/>
        <v>13361.38</v>
      </c>
      <c r="T202" s="5">
        <f t="shared" si="65"/>
        <v>749304.47681883478</v>
      </c>
      <c r="U202" s="5">
        <f t="shared" si="66"/>
        <v>147665.94601518</v>
      </c>
      <c r="V202" s="5">
        <f t="shared" si="67"/>
        <v>81026.037373860003</v>
      </c>
      <c r="W202" s="5">
        <f t="shared" si="68"/>
        <v>280242.15164693998</v>
      </c>
      <c r="X202" t="str">
        <f>IFERROR(VLOOKUP(A202,'E1'!$A$2:$G$932,7,FALSE),"No")</f>
        <v>No</v>
      </c>
      <c r="Y202" s="5">
        <f t="shared" si="69"/>
        <v>0</v>
      </c>
      <c r="Z202" s="5">
        <f t="shared" si="70"/>
        <v>1258238.6118548147</v>
      </c>
      <c r="AA202" s="5">
        <f t="shared" si="75"/>
        <v>0</v>
      </c>
      <c r="AB202" s="5">
        <f t="shared" si="71"/>
        <v>1258238.6118548147</v>
      </c>
      <c r="AC202" s="5">
        <f t="shared" si="72"/>
        <v>63369.024307380001</v>
      </c>
      <c r="AD202">
        <f t="shared" si="73"/>
        <v>5.0363280629232517E-2</v>
      </c>
      <c r="AE202" s="5">
        <f>VLOOKUP(A202,Summary_SFPR!$A$5:$AG$348,33,FALSE)</f>
        <v>1186009.1415726049</v>
      </c>
      <c r="AF202" s="5">
        <f t="shared" si="74"/>
        <v>59731.311225856254</v>
      </c>
      <c r="AG202" t="s">
        <v>809</v>
      </c>
      <c r="AH202" t="s">
        <v>1088</v>
      </c>
    </row>
    <row r="203" spans="1:34" x14ac:dyDescent="0.25">
      <c r="A203" t="s">
        <v>501</v>
      </c>
      <c r="B203" t="s">
        <v>1957</v>
      </c>
      <c r="C203" t="s">
        <v>72</v>
      </c>
      <c r="D203" s="12" t="s">
        <v>1088</v>
      </c>
      <c r="E203" s="1">
        <f>VLOOKUP(A203,'Base ADM'!$A$2:$E$344,5,FALSE)</f>
        <v>89.836909000000006</v>
      </c>
      <c r="F203" s="1">
        <f>VLOOKUP(A203,'Base ADM'!$A$2:$F$344,6,FALSE)</f>
        <v>0</v>
      </c>
      <c r="G203" s="1">
        <f>VLOOKUP(A203,'Base ADM'!$A$2:$G$344,7,FALSE)</f>
        <v>0</v>
      </c>
      <c r="H203" s="1">
        <f>VLOOKUP(A203,'Base ADM'!$A$2:$H$344,8,FALSE)</f>
        <v>0</v>
      </c>
      <c r="I203" s="1">
        <f>VLOOKUP(A203,'Base ADM'!$A$2:$I$344,9,FALSE)</f>
        <v>89.836909000000006</v>
      </c>
      <c r="J203" s="1">
        <f>VLOOKUP(A203,'Base ADM'!$A$2:$J$344,10,FALSE)</f>
        <v>0</v>
      </c>
      <c r="K203" s="1">
        <f>VLOOKUP(A203,'Base ADM'!$A$2:$K$344,11,FALSE)</f>
        <v>0</v>
      </c>
      <c r="L203" s="98">
        <f t="shared" si="57"/>
        <v>3.33</v>
      </c>
      <c r="M203" s="5">
        <f t="shared" si="58"/>
        <v>96058.458900109545</v>
      </c>
      <c r="N203" s="5">
        <f t="shared" si="59"/>
        <v>319874.66813736479</v>
      </c>
      <c r="O203" s="6">
        <f t="shared" si="60"/>
        <v>0.6</v>
      </c>
      <c r="P203" s="5">
        <f t="shared" si="61"/>
        <v>57635.075340065727</v>
      </c>
      <c r="Q203" s="5">
        <f t="shared" si="62"/>
        <v>104.39999999999999</v>
      </c>
      <c r="R203" s="5">
        <f t="shared" si="63"/>
        <v>2051.46</v>
      </c>
      <c r="S203" s="5">
        <f t="shared" si="64"/>
        <v>6891.1</v>
      </c>
      <c r="T203" s="5">
        <f t="shared" si="65"/>
        <v>386452.30347743054</v>
      </c>
      <c r="U203" s="5">
        <f t="shared" si="66"/>
        <v>87482.283615110005</v>
      </c>
      <c r="V203" s="5">
        <f t="shared" si="67"/>
        <v>48002.555585970003</v>
      </c>
      <c r="W203" s="5">
        <f t="shared" si="68"/>
        <v>166024.89641563001</v>
      </c>
      <c r="X203" t="str">
        <f>IFERROR(VLOOKUP(A203,'E1'!$A$2:$G$932,7,FALSE),"No")</f>
        <v>No</v>
      </c>
      <c r="Y203" s="5">
        <f t="shared" si="69"/>
        <v>0</v>
      </c>
      <c r="Z203" s="5">
        <f t="shared" si="70"/>
        <v>687962.03909414052</v>
      </c>
      <c r="AA203" s="5">
        <f t="shared" si="75"/>
        <v>0</v>
      </c>
      <c r="AB203" s="5">
        <f t="shared" si="71"/>
        <v>687962.03909414052</v>
      </c>
      <c r="AC203" s="5">
        <f t="shared" si="72"/>
        <v>37541.945902010004</v>
      </c>
      <c r="AD203">
        <f t="shared" si="73"/>
        <v>5.4569792762755587E-2</v>
      </c>
      <c r="AE203" s="5">
        <f>VLOOKUP(A203,Summary_SFPR!$A$5:$AG$348,33,FALSE)</f>
        <v>605160.20374106348</v>
      </c>
      <c r="AF203" s="5">
        <f t="shared" si="74"/>
        <v>33023.466906416783</v>
      </c>
      <c r="AG203" t="s">
        <v>809</v>
      </c>
      <c r="AH203" t="s">
        <v>1088</v>
      </c>
    </row>
    <row r="204" spans="1:34" x14ac:dyDescent="0.25">
      <c r="A204" t="s">
        <v>503</v>
      </c>
      <c r="B204" t="s">
        <v>1958</v>
      </c>
      <c r="C204" t="s">
        <v>80</v>
      </c>
      <c r="D204" s="12" t="s">
        <v>1088</v>
      </c>
      <c r="E204" s="1">
        <f>VLOOKUP(A204,'Base ADM'!$A$2:$E$344,5,FALSE)</f>
        <v>493.854871</v>
      </c>
      <c r="F204" s="1">
        <f>VLOOKUP(A204,'Base ADM'!$A$2:$F$344,6,FALSE)</f>
        <v>59.000841999999999</v>
      </c>
      <c r="G204" s="1">
        <f>VLOOKUP(A204,'Base ADM'!$A$2:$G$344,7,FALSE)</f>
        <v>184.75839099999999</v>
      </c>
      <c r="H204" s="1">
        <f>VLOOKUP(A204,'Base ADM'!$A$2:$H$344,8,FALSE)</f>
        <v>250.09563800000001</v>
      </c>
      <c r="I204" s="1">
        <f>VLOOKUP(A204,'Base ADM'!$A$2:$I$344,9,FALSE)</f>
        <v>0</v>
      </c>
      <c r="J204" s="1">
        <f>VLOOKUP(A204,'Base ADM'!$A$2:$J$344,10,FALSE)</f>
        <v>0</v>
      </c>
      <c r="K204" s="1">
        <f>VLOOKUP(A204,'Base ADM'!$A$2:$K$344,11,FALSE)</f>
        <v>0</v>
      </c>
      <c r="L204" s="98">
        <f t="shared" si="57"/>
        <v>20.99</v>
      </c>
      <c r="M204" s="5">
        <f t="shared" si="58"/>
        <v>96058.458900109545</v>
      </c>
      <c r="N204" s="5">
        <f t="shared" si="59"/>
        <v>2016267.0523132992</v>
      </c>
      <c r="O204" s="6">
        <f t="shared" si="60"/>
        <v>3.29</v>
      </c>
      <c r="P204" s="5">
        <f t="shared" si="61"/>
        <v>316032.3297813604</v>
      </c>
      <c r="Q204" s="5">
        <f t="shared" si="62"/>
        <v>104.39999999999999</v>
      </c>
      <c r="R204" s="5">
        <f t="shared" si="63"/>
        <v>12674.159999999996</v>
      </c>
      <c r="S204" s="5">
        <f t="shared" si="64"/>
        <v>42574.05</v>
      </c>
      <c r="T204" s="5">
        <f t="shared" si="65"/>
        <v>2387547.5920946593</v>
      </c>
      <c r="U204" s="5">
        <f t="shared" si="66"/>
        <v>480910.93483108998</v>
      </c>
      <c r="V204" s="5">
        <f t="shared" si="67"/>
        <v>263881.47322143003</v>
      </c>
      <c r="W204" s="5">
        <f t="shared" si="68"/>
        <v>912678.37144896993</v>
      </c>
      <c r="X204" t="str">
        <f>IFERROR(VLOOKUP(A204,'E1'!$A$2:$G$932,7,FALSE),"No")</f>
        <v>No</v>
      </c>
      <c r="Y204" s="5">
        <f t="shared" si="69"/>
        <v>0</v>
      </c>
      <c r="Z204" s="5">
        <f t="shared" si="70"/>
        <v>4045018.3715961492</v>
      </c>
      <c r="AA204" s="5">
        <f t="shared" si="75"/>
        <v>0</v>
      </c>
      <c r="AB204" s="5">
        <f t="shared" si="71"/>
        <v>4045018.3715961492</v>
      </c>
      <c r="AC204" s="5">
        <f t="shared" si="72"/>
        <v>206377.01204219001</v>
      </c>
      <c r="AD204">
        <f t="shared" si="73"/>
        <v>5.1020043194699854E-2</v>
      </c>
      <c r="AE204" s="5">
        <f>VLOOKUP(A204,Summary_SFPR!$A$5:$AG$348,33,FALSE)</f>
        <v>3620768.8969211527</v>
      </c>
      <c r="AF204" s="5">
        <f t="shared" si="74"/>
        <v>184731.78551894295</v>
      </c>
      <c r="AG204" t="s">
        <v>809</v>
      </c>
      <c r="AH204" t="s">
        <v>1088</v>
      </c>
    </row>
    <row r="205" spans="1:34" x14ac:dyDescent="0.25">
      <c r="A205" t="s">
        <v>506</v>
      </c>
      <c r="B205" t="s">
        <v>1959</v>
      </c>
      <c r="C205" t="s">
        <v>80</v>
      </c>
      <c r="D205" s="12" t="s">
        <v>1088</v>
      </c>
      <c r="E205" s="1">
        <f>VLOOKUP(A205,'Base ADM'!$A$2:$E$344,5,FALSE)</f>
        <v>305.09997399999997</v>
      </c>
      <c r="F205" s="1">
        <f>VLOOKUP(A205,'Base ADM'!$A$2:$F$344,6,FALSE)</f>
        <v>53.132185</v>
      </c>
      <c r="G205" s="1">
        <f>VLOOKUP(A205,'Base ADM'!$A$2:$G$344,7,FALSE)</f>
        <v>135.697959</v>
      </c>
      <c r="H205" s="1">
        <f>VLOOKUP(A205,'Base ADM'!$A$2:$H$344,8,FALSE)</f>
        <v>116.26983</v>
      </c>
      <c r="I205" s="1">
        <f>VLOOKUP(A205,'Base ADM'!$A$2:$I$344,9,FALSE)</f>
        <v>0</v>
      </c>
      <c r="J205" s="1">
        <f>VLOOKUP(A205,'Base ADM'!$A$2:$J$344,10,FALSE)</f>
        <v>0</v>
      </c>
      <c r="K205" s="1">
        <f>VLOOKUP(A205,'Base ADM'!$A$2:$K$344,11,FALSE)</f>
        <v>0</v>
      </c>
      <c r="L205" s="98">
        <f t="shared" si="57"/>
        <v>13.21</v>
      </c>
      <c r="M205" s="5">
        <f t="shared" si="58"/>
        <v>96058.458900109545</v>
      </c>
      <c r="N205" s="5">
        <f t="shared" si="59"/>
        <v>1268932.2420704472</v>
      </c>
      <c r="O205" s="6">
        <f t="shared" si="60"/>
        <v>2.0299999999999998</v>
      </c>
      <c r="P205" s="5">
        <f t="shared" si="61"/>
        <v>194998.67156722237</v>
      </c>
      <c r="Q205" s="5">
        <f t="shared" si="62"/>
        <v>104.39999999999999</v>
      </c>
      <c r="R205" s="5">
        <f t="shared" si="63"/>
        <v>7955.2799999999988</v>
      </c>
      <c r="S205" s="5">
        <f t="shared" si="64"/>
        <v>26722.76</v>
      </c>
      <c r="T205" s="5">
        <f t="shared" si="65"/>
        <v>1498608.9536376696</v>
      </c>
      <c r="U205" s="5">
        <f t="shared" si="66"/>
        <v>297103.30368145998</v>
      </c>
      <c r="V205" s="5">
        <f t="shared" si="67"/>
        <v>163024.06910741999</v>
      </c>
      <c r="W205" s="5">
        <f t="shared" si="68"/>
        <v>563846.10895017989</v>
      </c>
      <c r="X205" t="str">
        <f>IFERROR(VLOOKUP(A205,'E1'!$A$2:$G$932,7,FALSE),"No")</f>
        <v>No</v>
      </c>
      <c r="Y205" s="5">
        <f t="shared" si="69"/>
        <v>0</v>
      </c>
      <c r="Z205" s="5">
        <f t="shared" si="70"/>
        <v>2522582.4353767294</v>
      </c>
      <c r="AA205" s="5">
        <f t="shared" si="75"/>
        <v>0</v>
      </c>
      <c r="AB205" s="5">
        <f t="shared" si="71"/>
        <v>2522582.4353767294</v>
      </c>
      <c r="AC205" s="5">
        <f t="shared" si="72"/>
        <v>127498.22813485998</v>
      </c>
      <c r="AD205">
        <f t="shared" si="73"/>
        <v>5.0542739990108214E-2</v>
      </c>
      <c r="AE205" s="5">
        <f>VLOOKUP(A205,Summary_SFPR!$A$5:$AG$348,33,FALSE)</f>
        <v>2215262.7419606652</v>
      </c>
      <c r="AF205" s="5">
        <f t="shared" si="74"/>
        <v>111965.44877669209</v>
      </c>
      <c r="AG205" t="s">
        <v>809</v>
      </c>
      <c r="AH205" t="s">
        <v>1088</v>
      </c>
    </row>
    <row r="206" spans="1:34" x14ac:dyDescent="0.25">
      <c r="A206" t="s">
        <v>508</v>
      </c>
      <c r="B206" t="s">
        <v>1960</v>
      </c>
      <c r="C206" t="s">
        <v>93</v>
      </c>
      <c r="D206" s="12" t="s">
        <v>1088</v>
      </c>
      <c r="E206" s="1">
        <f>VLOOKUP(A206,'Base ADM'!$A$2:$E$344,5,FALSE)</f>
        <v>354.446888</v>
      </c>
      <c r="F206" s="1">
        <f>VLOOKUP(A206,'Base ADM'!$A$2:$F$344,6,FALSE)</f>
        <v>2.3977689999999998</v>
      </c>
      <c r="G206" s="1">
        <f>VLOOKUP(A206,'Base ADM'!$A$2:$G$344,7,FALSE)</f>
        <v>24.800801</v>
      </c>
      <c r="H206" s="1">
        <f>VLOOKUP(A206,'Base ADM'!$A$2:$H$344,8,FALSE)</f>
        <v>111.433691</v>
      </c>
      <c r="I206" s="1">
        <f>VLOOKUP(A206,'Base ADM'!$A$2:$I$344,9,FALSE)</f>
        <v>122.08333500000001</v>
      </c>
      <c r="J206" s="1">
        <f>VLOOKUP(A206,'Base ADM'!$A$2:$J$344,10,FALSE)</f>
        <v>93.731291999999996</v>
      </c>
      <c r="K206" s="1">
        <f>VLOOKUP(A206,'Base ADM'!$A$2:$K$344,11,FALSE)</f>
        <v>0</v>
      </c>
      <c r="L206" s="98">
        <f t="shared" si="57"/>
        <v>15.38</v>
      </c>
      <c r="M206" s="5">
        <f t="shared" si="58"/>
        <v>96058.458900109545</v>
      </c>
      <c r="N206" s="5">
        <f t="shared" si="59"/>
        <v>1477379.0978836848</v>
      </c>
      <c r="O206" s="6">
        <f t="shared" si="60"/>
        <v>2.36</v>
      </c>
      <c r="P206" s="5">
        <f t="shared" si="61"/>
        <v>226697.96300425852</v>
      </c>
      <c r="Q206" s="5">
        <f t="shared" si="62"/>
        <v>104.39999999999999</v>
      </c>
      <c r="R206" s="5">
        <f t="shared" si="63"/>
        <v>9260.2800000000007</v>
      </c>
      <c r="S206" s="5">
        <f t="shared" si="64"/>
        <v>31106.41</v>
      </c>
      <c r="T206" s="5">
        <f t="shared" si="65"/>
        <v>1744443.7508879432</v>
      </c>
      <c r="U206" s="5">
        <f t="shared" si="66"/>
        <v>345156.83506551996</v>
      </c>
      <c r="V206" s="5">
        <f t="shared" si="67"/>
        <v>189391.60566504003</v>
      </c>
      <c r="W206" s="5">
        <f t="shared" si="68"/>
        <v>655042.66030615999</v>
      </c>
      <c r="X206" t="str">
        <f>IFERROR(VLOOKUP(A206,'E1'!$A$2:$G$932,7,FALSE),"No")</f>
        <v>No</v>
      </c>
      <c r="Y206" s="5">
        <f t="shared" si="69"/>
        <v>0</v>
      </c>
      <c r="Z206" s="5">
        <f t="shared" si="70"/>
        <v>2934034.8519246629</v>
      </c>
      <c r="AA206" s="5">
        <f t="shared" si="75"/>
        <v>0</v>
      </c>
      <c r="AB206" s="5">
        <f t="shared" si="71"/>
        <v>2934034.8519246629</v>
      </c>
      <c r="AC206" s="5">
        <f t="shared" si="72"/>
        <v>148119.81002631999</v>
      </c>
      <c r="AD206">
        <f t="shared" si="73"/>
        <v>5.0483316491335001E-2</v>
      </c>
      <c r="AE206" s="5">
        <f>VLOOKUP(A206,Summary_SFPR!$A$5:$AG$348,33,FALSE)</f>
        <v>2371182.212176173</v>
      </c>
      <c r="AF206" s="5">
        <f t="shared" si="74"/>
        <v>119705.14207591361</v>
      </c>
      <c r="AG206" t="s">
        <v>809</v>
      </c>
      <c r="AH206" t="s">
        <v>1088</v>
      </c>
    </row>
    <row r="207" spans="1:34" x14ac:dyDescent="0.25">
      <c r="A207" t="s">
        <v>510</v>
      </c>
      <c r="B207" t="s">
        <v>511</v>
      </c>
      <c r="C207" t="s">
        <v>80</v>
      </c>
      <c r="D207" s="12" t="s">
        <v>1088</v>
      </c>
      <c r="E207" s="1">
        <f>VLOOKUP(A207,'Base ADM'!$A$2:$E$344,5,FALSE)</f>
        <v>73.660863000000006</v>
      </c>
      <c r="F207" s="1">
        <f>VLOOKUP(A207,'Base ADM'!$A$2:$F$344,6,FALSE)</f>
        <v>15.589286</v>
      </c>
      <c r="G207" s="1">
        <f>VLOOKUP(A207,'Base ADM'!$A$2:$G$344,7,FALSE)</f>
        <v>47.416815</v>
      </c>
      <c r="H207" s="1">
        <f>VLOOKUP(A207,'Base ADM'!$A$2:$H$344,8,FALSE)</f>
        <v>10.654762</v>
      </c>
      <c r="I207" s="1">
        <f>VLOOKUP(A207,'Base ADM'!$A$2:$I$344,9,FALSE)</f>
        <v>0</v>
      </c>
      <c r="J207" s="1">
        <f>VLOOKUP(A207,'Base ADM'!$A$2:$J$344,10,FALSE)</f>
        <v>0</v>
      </c>
      <c r="K207" s="1">
        <f>VLOOKUP(A207,'Base ADM'!$A$2:$K$344,11,FALSE)</f>
        <v>0</v>
      </c>
      <c r="L207" s="98">
        <f t="shared" si="57"/>
        <v>3.27</v>
      </c>
      <c r="M207" s="5">
        <f t="shared" si="58"/>
        <v>96058.458900109545</v>
      </c>
      <c r="N207" s="5">
        <f t="shared" si="59"/>
        <v>314111.16060335824</v>
      </c>
      <c r="O207" s="6">
        <f t="shared" si="60"/>
        <v>0.49</v>
      </c>
      <c r="P207" s="5">
        <f t="shared" si="61"/>
        <v>47068.644861053675</v>
      </c>
      <c r="Q207" s="5">
        <f t="shared" si="62"/>
        <v>104.39999999999999</v>
      </c>
      <c r="R207" s="5">
        <f t="shared" si="63"/>
        <v>1962.7199999999996</v>
      </c>
      <c r="S207" s="5">
        <f t="shared" si="64"/>
        <v>6593.02</v>
      </c>
      <c r="T207" s="5">
        <f t="shared" si="65"/>
        <v>369735.5454644119</v>
      </c>
      <c r="U207" s="5">
        <f t="shared" si="66"/>
        <v>71730.211780769998</v>
      </c>
      <c r="V207" s="5">
        <f t="shared" si="67"/>
        <v>39359.208926790008</v>
      </c>
      <c r="W207" s="5">
        <f t="shared" si="68"/>
        <v>136130.43108441</v>
      </c>
      <c r="X207" t="str">
        <f>IFERROR(VLOOKUP(A207,'E1'!$A$2:$G$932,7,FALSE),"No")</f>
        <v>No</v>
      </c>
      <c r="Y207" s="5">
        <f t="shared" si="69"/>
        <v>0</v>
      </c>
      <c r="Z207" s="5">
        <f t="shared" si="70"/>
        <v>616955.39725638181</v>
      </c>
      <c r="AA207" s="5">
        <f t="shared" si="75"/>
        <v>0</v>
      </c>
      <c r="AB207" s="5">
        <f t="shared" si="71"/>
        <v>616955.39725638181</v>
      </c>
      <c r="AC207" s="5">
        <f t="shared" si="72"/>
        <v>30782.138039070003</v>
      </c>
      <c r="AD207">
        <f t="shared" si="73"/>
        <v>4.9893619823992215E-2</v>
      </c>
      <c r="AE207" s="5">
        <f>VLOOKUP(A207,Summary_SFPR!$A$5:$AG$348,33,FALSE)</f>
        <v>598966.9338638297</v>
      </c>
      <c r="AF207" s="5">
        <f t="shared" si="74"/>
        <v>29884.628485344208</v>
      </c>
      <c r="AG207" t="s">
        <v>809</v>
      </c>
      <c r="AH207" t="s">
        <v>1088</v>
      </c>
    </row>
    <row r="208" spans="1:34" x14ac:dyDescent="0.25">
      <c r="A208" t="s">
        <v>512</v>
      </c>
      <c r="B208" t="s">
        <v>1961</v>
      </c>
      <c r="C208" t="s">
        <v>93</v>
      </c>
      <c r="D208" s="12" t="s">
        <v>1088</v>
      </c>
      <c r="E208" s="1">
        <f>VLOOKUP(A208,'Base ADM'!$A$2:$E$344,5,FALSE)</f>
        <v>273.667959</v>
      </c>
      <c r="F208" s="1">
        <f>VLOOKUP(A208,'Base ADM'!$A$2:$F$344,6,FALSE)</f>
        <v>40.909882000000003</v>
      </c>
      <c r="G208" s="1">
        <f>VLOOKUP(A208,'Base ADM'!$A$2:$G$344,7,FALSE)</f>
        <v>112.686043</v>
      </c>
      <c r="H208" s="1">
        <f>VLOOKUP(A208,'Base ADM'!$A$2:$H$344,8,FALSE)</f>
        <v>120.072034</v>
      </c>
      <c r="I208" s="1">
        <f>VLOOKUP(A208,'Base ADM'!$A$2:$I$344,9,FALSE)</f>
        <v>0</v>
      </c>
      <c r="J208" s="1">
        <f>VLOOKUP(A208,'Base ADM'!$A$2:$J$344,10,FALSE)</f>
        <v>0</v>
      </c>
      <c r="K208" s="1">
        <f>VLOOKUP(A208,'Base ADM'!$A$2:$K$344,11,FALSE)</f>
        <v>0</v>
      </c>
      <c r="L208" s="98">
        <f t="shared" si="57"/>
        <v>11.75</v>
      </c>
      <c r="M208" s="5">
        <f t="shared" si="58"/>
        <v>96058.458900109545</v>
      </c>
      <c r="N208" s="5">
        <f t="shared" si="59"/>
        <v>1128686.8920762872</v>
      </c>
      <c r="O208" s="6">
        <f t="shared" si="60"/>
        <v>1.82</v>
      </c>
      <c r="P208" s="5">
        <f t="shared" si="61"/>
        <v>174826.39519819937</v>
      </c>
      <c r="Q208" s="5">
        <f t="shared" si="62"/>
        <v>104.39999999999999</v>
      </c>
      <c r="R208" s="5">
        <f t="shared" si="63"/>
        <v>7083.5399999999991</v>
      </c>
      <c r="S208" s="5">
        <f t="shared" si="64"/>
        <v>23794.48</v>
      </c>
      <c r="T208" s="5">
        <f t="shared" si="65"/>
        <v>1334391.3072744866</v>
      </c>
      <c r="U208" s="5">
        <f t="shared" si="66"/>
        <v>266495.12179460999</v>
      </c>
      <c r="V208" s="5">
        <f t="shared" si="67"/>
        <v>146229.00053247</v>
      </c>
      <c r="W208" s="5">
        <f t="shared" si="68"/>
        <v>505757.54498912999</v>
      </c>
      <c r="X208" t="str">
        <f>IFERROR(VLOOKUP(A208,'E1'!$A$2:$G$932,7,FALSE),"No")</f>
        <v>No</v>
      </c>
      <c r="Y208" s="5">
        <f t="shared" si="69"/>
        <v>0</v>
      </c>
      <c r="Z208" s="5">
        <f t="shared" si="70"/>
        <v>2252872.9745906964</v>
      </c>
      <c r="AA208" s="5">
        <f t="shared" si="75"/>
        <v>0</v>
      </c>
      <c r="AB208" s="5">
        <f t="shared" si="71"/>
        <v>2252872.9745906964</v>
      </c>
      <c r="AC208" s="5">
        <f t="shared" si="72"/>
        <v>114363.10338650999</v>
      </c>
      <c r="AD208">
        <f t="shared" si="73"/>
        <v>5.0763227521643806E-2</v>
      </c>
      <c r="AE208" s="5">
        <f>VLOOKUP(A208,Summary_SFPR!$A$5:$AG$348,33,FALSE)</f>
        <v>1967000.7764726174</v>
      </c>
      <c r="AF208" s="5">
        <f t="shared" si="74"/>
        <v>99851.307951329509</v>
      </c>
      <c r="AG208" t="s">
        <v>809</v>
      </c>
      <c r="AH208" t="s">
        <v>1088</v>
      </c>
    </row>
    <row r="209" spans="1:34" x14ac:dyDescent="0.25">
      <c r="A209" t="s">
        <v>514</v>
      </c>
      <c r="B209" t="s">
        <v>515</v>
      </c>
      <c r="C209" t="s">
        <v>93</v>
      </c>
      <c r="D209" s="12" t="s">
        <v>1088</v>
      </c>
      <c r="E209" s="1">
        <f>VLOOKUP(A209,'Base ADM'!$A$2:$E$344,5,FALSE)</f>
        <v>135.66092</v>
      </c>
      <c r="F209" s="1">
        <f>VLOOKUP(A209,'Base ADM'!$A$2:$F$344,6,FALSE)</f>
        <v>23.454022999999999</v>
      </c>
      <c r="G209" s="1">
        <f>VLOOKUP(A209,'Base ADM'!$A$2:$G$344,7,FALSE)</f>
        <v>75.270115000000004</v>
      </c>
      <c r="H209" s="1">
        <f>VLOOKUP(A209,'Base ADM'!$A$2:$H$344,8,FALSE)</f>
        <v>36.936782000000001</v>
      </c>
      <c r="I209" s="1">
        <f>VLOOKUP(A209,'Base ADM'!$A$2:$I$344,9,FALSE)</f>
        <v>0</v>
      </c>
      <c r="J209" s="1">
        <f>VLOOKUP(A209,'Base ADM'!$A$2:$J$344,10,FALSE)</f>
        <v>0</v>
      </c>
      <c r="K209" s="1">
        <f>VLOOKUP(A209,'Base ADM'!$A$2:$K$344,11,FALSE)</f>
        <v>0</v>
      </c>
      <c r="L209" s="98">
        <f t="shared" si="57"/>
        <v>5.92</v>
      </c>
      <c r="M209" s="5">
        <f t="shared" si="58"/>
        <v>96058.458900109545</v>
      </c>
      <c r="N209" s="5">
        <f t="shared" si="59"/>
        <v>568666.07668864855</v>
      </c>
      <c r="O209" s="6">
        <f t="shared" si="60"/>
        <v>0.9</v>
      </c>
      <c r="P209" s="5">
        <f t="shared" si="61"/>
        <v>86452.61301009859</v>
      </c>
      <c r="Q209" s="5">
        <f t="shared" si="62"/>
        <v>104.39999999999999</v>
      </c>
      <c r="R209" s="5">
        <f t="shared" si="63"/>
        <v>3560.0399999999995</v>
      </c>
      <c r="S209" s="5">
        <f t="shared" si="64"/>
        <v>11958.61</v>
      </c>
      <c r="T209" s="5">
        <f t="shared" si="65"/>
        <v>670637.33969874715</v>
      </c>
      <c r="U209" s="5">
        <f t="shared" si="66"/>
        <v>132105.2472868</v>
      </c>
      <c r="V209" s="5">
        <f t="shared" si="67"/>
        <v>72487.699383600004</v>
      </c>
      <c r="W209" s="5">
        <f t="shared" si="68"/>
        <v>250710.87642439999</v>
      </c>
      <c r="X209" t="str">
        <f>IFERROR(VLOOKUP(A209,'E1'!$A$2:$G$932,7,FALSE),"No")</f>
        <v>No</v>
      </c>
      <c r="Y209" s="5">
        <f t="shared" si="69"/>
        <v>0</v>
      </c>
      <c r="Z209" s="5">
        <f t="shared" si="70"/>
        <v>1125941.1627935471</v>
      </c>
      <c r="AA209" s="5">
        <f t="shared" si="75"/>
        <v>0</v>
      </c>
      <c r="AB209" s="5">
        <f t="shared" si="71"/>
        <v>1125941.1627935471</v>
      </c>
      <c r="AC209" s="5">
        <f t="shared" si="72"/>
        <v>56691.341858799999</v>
      </c>
      <c r="AD209">
        <f t="shared" si="73"/>
        <v>5.0350181458988848E-2</v>
      </c>
      <c r="AE209" s="5">
        <f>VLOOKUP(A209,Summary_SFPR!$A$5:$AG$348,33,FALSE)</f>
        <v>1084558.770515458</v>
      </c>
      <c r="AF209" s="5">
        <f t="shared" si="74"/>
        <v>54607.73089839115</v>
      </c>
      <c r="AG209" t="s">
        <v>809</v>
      </c>
      <c r="AH209" t="s">
        <v>1088</v>
      </c>
    </row>
    <row r="210" spans="1:34" x14ac:dyDescent="0.25">
      <c r="A210" t="s">
        <v>516</v>
      </c>
      <c r="B210" t="s">
        <v>517</v>
      </c>
      <c r="C210" t="s">
        <v>80</v>
      </c>
      <c r="D210" s="12" t="s">
        <v>1088</v>
      </c>
      <c r="E210" s="1">
        <f>VLOOKUP(A210,'Base ADM'!$A$2:$E$344,5,FALSE)</f>
        <v>267.63001700000001</v>
      </c>
      <c r="F210" s="1">
        <f>VLOOKUP(A210,'Base ADM'!$A$2:$F$344,6,FALSE)</f>
        <v>51.431306999999997</v>
      </c>
      <c r="G210" s="1">
        <f>VLOOKUP(A210,'Base ADM'!$A$2:$G$344,7,FALSE)</f>
        <v>102.789473</v>
      </c>
      <c r="H210" s="1">
        <f>VLOOKUP(A210,'Base ADM'!$A$2:$H$344,8,FALSE)</f>
        <v>113.409237</v>
      </c>
      <c r="I210" s="1">
        <f>VLOOKUP(A210,'Base ADM'!$A$2:$I$344,9,FALSE)</f>
        <v>0</v>
      </c>
      <c r="J210" s="1">
        <f>VLOOKUP(A210,'Base ADM'!$A$2:$J$344,10,FALSE)</f>
        <v>0</v>
      </c>
      <c r="K210" s="1">
        <f>VLOOKUP(A210,'Base ADM'!$A$2:$K$344,11,FALSE)</f>
        <v>0</v>
      </c>
      <c r="L210" s="98">
        <f t="shared" si="57"/>
        <v>11.58</v>
      </c>
      <c r="M210" s="5">
        <f t="shared" si="58"/>
        <v>96058.458900109545</v>
      </c>
      <c r="N210" s="5">
        <f t="shared" si="59"/>
        <v>1112356.9540632686</v>
      </c>
      <c r="O210" s="6">
        <f t="shared" si="60"/>
        <v>1.78</v>
      </c>
      <c r="P210" s="5">
        <f t="shared" si="61"/>
        <v>170984.05684219499</v>
      </c>
      <c r="Q210" s="5">
        <f t="shared" si="62"/>
        <v>104.39999999999999</v>
      </c>
      <c r="R210" s="5">
        <f t="shared" si="63"/>
        <v>6973.9199999999992</v>
      </c>
      <c r="S210" s="5">
        <f t="shared" si="64"/>
        <v>23426.25</v>
      </c>
      <c r="T210" s="5">
        <f t="shared" si="65"/>
        <v>1313741.1809054636</v>
      </c>
      <c r="U210" s="5">
        <f t="shared" si="66"/>
        <v>260615.43425443</v>
      </c>
      <c r="V210" s="5">
        <f t="shared" si="67"/>
        <v>143002.74698361001</v>
      </c>
      <c r="W210" s="5">
        <f t="shared" si="68"/>
        <v>494599.00551718997</v>
      </c>
      <c r="X210" t="str">
        <f>IFERROR(VLOOKUP(A210,'E1'!$A$2:$G$932,7,FALSE),"No")</f>
        <v>No</v>
      </c>
      <c r="Y210" s="5">
        <f t="shared" si="69"/>
        <v>0</v>
      </c>
      <c r="Z210" s="5">
        <f t="shared" si="70"/>
        <v>2211958.3676606938</v>
      </c>
      <c r="AA210" s="5">
        <f t="shared" si="75"/>
        <v>0</v>
      </c>
      <c r="AB210" s="5">
        <f t="shared" si="71"/>
        <v>2211958.3676606938</v>
      </c>
      <c r="AC210" s="5">
        <f t="shared" si="72"/>
        <v>111839.90780412999</v>
      </c>
      <c r="AD210">
        <f t="shared" si="73"/>
        <v>5.0561488606319836E-2</v>
      </c>
      <c r="AE210" s="5">
        <f>VLOOKUP(A210,Summary_SFPR!$A$5:$AG$348,33,FALSE)</f>
        <v>1788405.9645833843</v>
      </c>
      <c r="AF210" s="5">
        <f t="shared" si="74"/>
        <v>90424.46780175723</v>
      </c>
      <c r="AG210" t="s">
        <v>809</v>
      </c>
      <c r="AH210" t="s">
        <v>1088</v>
      </c>
    </row>
    <row r="211" spans="1:34" x14ac:dyDescent="0.25">
      <c r="A211" t="s">
        <v>518</v>
      </c>
      <c r="B211" t="s">
        <v>1962</v>
      </c>
      <c r="C211" t="s">
        <v>80</v>
      </c>
      <c r="D211" s="12" t="s">
        <v>1088</v>
      </c>
      <c r="E211" s="1">
        <f>VLOOKUP(A211,'Base ADM'!$A$2:$E$344,5,FALSE)</f>
        <v>503.029605</v>
      </c>
      <c r="F211" s="1">
        <f>VLOOKUP(A211,'Base ADM'!$A$2:$F$344,6,FALSE)</f>
        <v>53.439306000000002</v>
      </c>
      <c r="G211" s="1">
        <f>VLOOKUP(A211,'Base ADM'!$A$2:$G$344,7,FALSE)</f>
        <v>170.171651</v>
      </c>
      <c r="H211" s="1">
        <f>VLOOKUP(A211,'Base ADM'!$A$2:$H$344,8,FALSE)</f>
        <v>279.41864800000002</v>
      </c>
      <c r="I211" s="1">
        <f>VLOOKUP(A211,'Base ADM'!$A$2:$I$344,9,FALSE)</f>
        <v>0</v>
      </c>
      <c r="J211" s="1">
        <f>VLOOKUP(A211,'Base ADM'!$A$2:$J$344,10,FALSE)</f>
        <v>0</v>
      </c>
      <c r="K211" s="1">
        <f>VLOOKUP(A211,'Base ADM'!$A$2:$K$344,11,FALSE)</f>
        <v>0</v>
      </c>
      <c r="L211" s="98">
        <f t="shared" si="57"/>
        <v>21.25</v>
      </c>
      <c r="M211" s="5">
        <f t="shared" si="58"/>
        <v>96058.458900109545</v>
      </c>
      <c r="N211" s="5">
        <f t="shared" si="59"/>
        <v>2041242.2516273279</v>
      </c>
      <c r="O211" s="6">
        <f t="shared" si="60"/>
        <v>3.35</v>
      </c>
      <c r="P211" s="5">
        <f t="shared" si="61"/>
        <v>321795.83731536701</v>
      </c>
      <c r="Q211" s="5">
        <f t="shared" si="62"/>
        <v>104.39999999999999</v>
      </c>
      <c r="R211" s="5">
        <f t="shared" si="63"/>
        <v>12841.199999999999</v>
      </c>
      <c r="S211" s="5">
        <f t="shared" si="64"/>
        <v>43135.16</v>
      </c>
      <c r="T211" s="5">
        <f t="shared" si="65"/>
        <v>2419014.4489426953</v>
      </c>
      <c r="U211" s="5">
        <f t="shared" si="66"/>
        <v>489845.19905294996</v>
      </c>
      <c r="V211" s="5">
        <f t="shared" si="67"/>
        <v>268783.80883965001</v>
      </c>
      <c r="W211" s="5">
        <f t="shared" si="68"/>
        <v>929633.92211235</v>
      </c>
      <c r="X211" t="str">
        <f>IFERROR(VLOOKUP(A211,'E1'!$A$2:$G$932,7,FALSE),"No")</f>
        <v>No</v>
      </c>
      <c r="Y211" s="5">
        <f t="shared" si="69"/>
        <v>0</v>
      </c>
      <c r="Z211" s="5">
        <f t="shared" si="70"/>
        <v>4107277.378947645</v>
      </c>
      <c r="AA211" s="5">
        <f t="shared" si="75"/>
        <v>0</v>
      </c>
      <c r="AB211" s="5">
        <f t="shared" si="71"/>
        <v>4107277.378947645</v>
      </c>
      <c r="AC211" s="5">
        <f t="shared" si="72"/>
        <v>210211.04163344999</v>
      </c>
      <c r="AD211">
        <f t="shared" si="73"/>
        <v>5.1180142522370783E-2</v>
      </c>
      <c r="AE211" s="5">
        <f>VLOOKUP(A211,Summary_SFPR!$A$5:$AG$348,33,FALSE)</f>
        <v>4107277.378947645</v>
      </c>
      <c r="AF211" s="5">
        <f t="shared" si="74"/>
        <v>210211.04163344999</v>
      </c>
      <c r="AG211" t="s">
        <v>809</v>
      </c>
      <c r="AH211" t="s">
        <v>1088</v>
      </c>
    </row>
    <row r="212" spans="1:34" x14ac:dyDescent="0.25">
      <c r="A212" t="s">
        <v>520</v>
      </c>
      <c r="B212" t="s">
        <v>521</v>
      </c>
      <c r="C212" t="s">
        <v>72</v>
      </c>
      <c r="D212" s="12" t="s">
        <v>1088</v>
      </c>
      <c r="E212" s="1">
        <f>VLOOKUP(A212,'Base ADM'!$A$2:$E$344,5,FALSE)</f>
        <v>342.58317199999999</v>
      </c>
      <c r="F212" s="1">
        <f>VLOOKUP(A212,'Base ADM'!$A$2:$F$344,6,FALSE)</f>
        <v>0</v>
      </c>
      <c r="G212" s="1">
        <f>VLOOKUP(A212,'Base ADM'!$A$2:$G$344,7,FALSE)</f>
        <v>0</v>
      </c>
      <c r="H212" s="1">
        <f>VLOOKUP(A212,'Base ADM'!$A$2:$H$344,8,FALSE)</f>
        <v>0</v>
      </c>
      <c r="I212" s="1">
        <f>VLOOKUP(A212,'Base ADM'!$A$2:$I$344,9,FALSE)</f>
        <v>342.58317199999999</v>
      </c>
      <c r="J212" s="1">
        <f>VLOOKUP(A212,'Base ADM'!$A$2:$J$344,10,FALSE)</f>
        <v>0</v>
      </c>
      <c r="K212" s="1">
        <f>VLOOKUP(A212,'Base ADM'!$A$2:$K$344,11,FALSE)</f>
        <v>0</v>
      </c>
      <c r="L212" s="98">
        <f t="shared" si="57"/>
        <v>12.69</v>
      </c>
      <c r="M212" s="5">
        <f t="shared" si="58"/>
        <v>96058.458900109545</v>
      </c>
      <c r="N212" s="5">
        <f t="shared" si="59"/>
        <v>1218981.84344239</v>
      </c>
      <c r="O212" s="6">
        <f t="shared" si="60"/>
        <v>2.2799999999999998</v>
      </c>
      <c r="P212" s="5">
        <f t="shared" si="61"/>
        <v>219013.28629224974</v>
      </c>
      <c r="Q212" s="5">
        <f t="shared" si="62"/>
        <v>104.39999999999999</v>
      </c>
      <c r="R212" s="5">
        <f t="shared" si="63"/>
        <v>7814.3399999999983</v>
      </c>
      <c r="S212" s="5">
        <f t="shared" si="64"/>
        <v>26249.32</v>
      </c>
      <c r="T212" s="5">
        <f t="shared" si="65"/>
        <v>1472058.7897346399</v>
      </c>
      <c r="U212" s="5">
        <f t="shared" si="66"/>
        <v>333604.06706187996</v>
      </c>
      <c r="V212" s="5">
        <f t="shared" si="67"/>
        <v>183052.46629476</v>
      </c>
      <c r="W212" s="5">
        <f t="shared" si="68"/>
        <v>633117.68267804</v>
      </c>
      <c r="X212" t="str">
        <f>IFERROR(VLOOKUP(A212,'E1'!$A$2:$G$932,7,FALSE),"No")</f>
        <v>No</v>
      </c>
      <c r="Y212" s="5">
        <f t="shared" si="69"/>
        <v>0</v>
      </c>
      <c r="Z212" s="5">
        <f t="shared" si="70"/>
        <v>2621833.0057693198</v>
      </c>
      <c r="AA212" s="5">
        <f t="shared" si="75"/>
        <v>0</v>
      </c>
      <c r="AB212" s="5">
        <f t="shared" si="71"/>
        <v>2621833.0057693198</v>
      </c>
      <c r="AC212" s="5">
        <f t="shared" si="72"/>
        <v>143162.08174708</v>
      </c>
      <c r="AD212">
        <f t="shared" si="73"/>
        <v>5.4603813985121527E-2</v>
      </c>
      <c r="AE212" s="5">
        <f>VLOOKUP(A212,Summary_SFPR!$A$5:$AG$348,33,FALSE)</f>
        <v>2183973.5974994055</v>
      </c>
      <c r="AF212" s="5">
        <f t="shared" si="74"/>
        <v>119253.28806627421</v>
      </c>
      <c r="AG212" t="s">
        <v>809</v>
      </c>
      <c r="AH212" t="s">
        <v>1088</v>
      </c>
    </row>
    <row r="213" spans="1:34" x14ac:dyDescent="0.25">
      <c r="A213" t="s">
        <v>522</v>
      </c>
      <c r="B213" t="s">
        <v>523</v>
      </c>
      <c r="C213" t="s">
        <v>75</v>
      </c>
      <c r="D213" s="12" t="s">
        <v>1088</v>
      </c>
      <c r="E213" s="1">
        <f>VLOOKUP(A213,'Base ADM'!$A$2:$E$344,5,FALSE)</f>
        <v>173.51183499999999</v>
      </c>
      <c r="F213" s="1">
        <f>VLOOKUP(A213,'Base ADM'!$A$2:$F$344,6,FALSE)</f>
        <v>22.963856</v>
      </c>
      <c r="G213" s="1">
        <f>VLOOKUP(A213,'Base ADM'!$A$2:$G$344,7,FALSE)</f>
        <v>48.479598000000003</v>
      </c>
      <c r="H213" s="1">
        <f>VLOOKUP(A213,'Base ADM'!$A$2:$H$344,8,FALSE)</f>
        <v>75.812450999999996</v>
      </c>
      <c r="I213" s="1">
        <f>VLOOKUP(A213,'Base ADM'!$A$2:$I$344,9,FALSE)</f>
        <v>0</v>
      </c>
      <c r="J213" s="1">
        <f>VLOOKUP(A213,'Base ADM'!$A$2:$J$344,10,FALSE)</f>
        <v>26.255929999999999</v>
      </c>
      <c r="K213" s="1">
        <f>VLOOKUP(A213,'Base ADM'!$A$2:$K$344,11,FALSE)</f>
        <v>0</v>
      </c>
      <c r="L213" s="98">
        <f t="shared" si="57"/>
        <v>7.75</v>
      </c>
      <c r="M213" s="5">
        <f t="shared" si="58"/>
        <v>96058.458900109545</v>
      </c>
      <c r="N213" s="5">
        <f t="shared" si="59"/>
        <v>744453.05647584901</v>
      </c>
      <c r="O213" s="6">
        <f t="shared" si="60"/>
        <v>1.1599999999999999</v>
      </c>
      <c r="P213" s="5">
        <f t="shared" si="61"/>
        <v>111427.81232412707</v>
      </c>
      <c r="Q213" s="5">
        <f t="shared" si="62"/>
        <v>104.39999999999999</v>
      </c>
      <c r="R213" s="5">
        <f t="shared" si="63"/>
        <v>4651.0199999999995</v>
      </c>
      <c r="S213" s="5">
        <f t="shared" si="64"/>
        <v>15623.34</v>
      </c>
      <c r="T213" s="5">
        <f t="shared" si="65"/>
        <v>876155.22879997606</v>
      </c>
      <c r="U213" s="5">
        <f t="shared" si="66"/>
        <v>168964.08980464999</v>
      </c>
      <c r="V213" s="5">
        <f t="shared" si="67"/>
        <v>92712.578795549998</v>
      </c>
      <c r="W213" s="5">
        <f t="shared" si="68"/>
        <v>320662.01690844999</v>
      </c>
      <c r="X213" t="str">
        <f>IFERROR(VLOOKUP(A213,'E1'!$A$2:$G$932,7,FALSE),"No")</f>
        <v>No</v>
      </c>
      <c r="Y213" s="5">
        <f t="shared" si="69"/>
        <v>0</v>
      </c>
      <c r="Z213" s="5">
        <f t="shared" si="70"/>
        <v>1458493.914308626</v>
      </c>
      <c r="AA213" s="5">
        <f t="shared" si="75"/>
        <v>0</v>
      </c>
      <c r="AB213" s="5">
        <f t="shared" si="71"/>
        <v>1458493.914308626</v>
      </c>
      <c r="AC213" s="5">
        <f t="shared" si="72"/>
        <v>72508.860728150001</v>
      </c>
      <c r="AD213">
        <f t="shared" si="73"/>
        <v>4.9714887403230323E-2</v>
      </c>
      <c r="AE213" s="5">
        <f>VLOOKUP(A213,Summary_SFPR!$A$5:$AG$348,33,FALSE)</f>
        <v>1146062.8724345609</v>
      </c>
      <c r="AF213" s="5">
        <f t="shared" si="74"/>
        <v>56976.386660106917</v>
      </c>
      <c r="AG213" t="s">
        <v>809</v>
      </c>
      <c r="AH213" t="s">
        <v>1088</v>
      </c>
    </row>
    <row r="214" spans="1:34" x14ac:dyDescent="0.25">
      <c r="A214" t="s">
        <v>525</v>
      </c>
      <c r="B214" t="s">
        <v>1963</v>
      </c>
      <c r="C214" t="s">
        <v>93</v>
      </c>
      <c r="D214" s="12" t="s">
        <v>1088</v>
      </c>
      <c r="E214" s="1">
        <f>VLOOKUP(A214,'Base ADM'!$A$2:$E$344,5,FALSE)</f>
        <v>366.28827899999999</v>
      </c>
      <c r="F214" s="1">
        <f>VLOOKUP(A214,'Base ADM'!$A$2:$F$344,6,FALSE)</f>
        <v>135.72893300000001</v>
      </c>
      <c r="G214" s="1">
        <f>VLOOKUP(A214,'Base ADM'!$A$2:$G$344,7,FALSE)</f>
        <v>230.55934600000001</v>
      </c>
      <c r="H214" s="1">
        <f>VLOOKUP(A214,'Base ADM'!$A$2:$H$344,8,FALSE)</f>
        <v>0</v>
      </c>
      <c r="I214" s="1">
        <f>VLOOKUP(A214,'Base ADM'!$A$2:$I$344,9,FALSE)</f>
        <v>0</v>
      </c>
      <c r="J214" s="1">
        <f>VLOOKUP(A214,'Base ADM'!$A$2:$J$344,10,FALSE)</f>
        <v>0</v>
      </c>
      <c r="K214" s="1">
        <f>VLOOKUP(A214,'Base ADM'!$A$2:$K$344,11,FALSE)</f>
        <v>0</v>
      </c>
      <c r="L214" s="98">
        <f t="shared" si="57"/>
        <v>16.809999999999999</v>
      </c>
      <c r="M214" s="5">
        <f t="shared" si="58"/>
        <v>96058.458900109545</v>
      </c>
      <c r="N214" s="5">
        <f t="shared" si="59"/>
        <v>1614742.6941108413</v>
      </c>
      <c r="O214" s="6">
        <f t="shared" si="60"/>
        <v>2.44</v>
      </c>
      <c r="P214" s="5">
        <f t="shared" si="61"/>
        <v>234382.63971626729</v>
      </c>
      <c r="Q214" s="5">
        <f t="shared" si="62"/>
        <v>104.39999999999999</v>
      </c>
      <c r="R214" s="5">
        <f t="shared" si="63"/>
        <v>10048.5</v>
      </c>
      <c r="S214" s="5">
        <f t="shared" si="64"/>
        <v>33754.14</v>
      </c>
      <c r="T214" s="5">
        <f t="shared" si="65"/>
        <v>1892927.9738271085</v>
      </c>
      <c r="U214" s="5">
        <f t="shared" si="66"/>
        <v>356687.86320740997</v>
      </c>
      <c r="V214" s="5">
        <f t="shared" si="67"/>
        <v>195718.81611807001</v>
      </c>
      <c r="W214" s="5">
        <f t="shared" si="68"/>
        <v>676926.37977152993</v>
      </c>
      <c r="X214" t="str">
        <f>IFERROR(VLOOKUP(A214,'E1'!$A$2:$G$932,7,FALSE),"No")</f>
        <v>No</v>
      </c>
      <c r="Y214" s="5">
        <f t="shared" si="69"/>
        <v>0</v>
      </c>
      <c r="Z214" s="5">
        <f t="shared" si="70"/>
        <v>3122261.0329241185</v>
      </c>
      <c r="AA214" s="5">
        <f t="shared" si="75"/>
        <v>0</v>
      </c>
      <c r="AB214" s="5">
        <f t="shared" si="71"/>
        <v>3122261.0329241185</v>
      </c>
      <c r="AC214" s="5">
        <f t="shared" si="72"/>
        <v>153068.20891130998</v>
      </c>
      <c r="AD214">
        <f t="shared" si="73"/>
        <v>4.9024795587944696E-2</v>
      </c>
      <c r="AE214" s="5">
        <f>VLOOKUP(A214,Summary_SFPR!$A$5:$AG$348,33,FALSE)</f>
        <v>2639340.4921665099</v>
      </c>
      <c r="AF214" s="5">
        <f t="shared" si="74"/>
        <v>129393.12811544849</v>
      </c>
      <c r="AG214" t="s">
        <v>809</v>
      </c>
      <c r="AH214" t="s">
        <v>1088</v>
      </c>
    </row>
    <row r="215" spans="1:34" x14ac:dyDescent="0.25">
      <c r="A215" t="s">
        <v>527</v>
      </c>
      <c r="B215" t="s">
        <v>528</v>
      </c>
      <c r="C215" t="s">
        <v>75</v>
      </c>
      <c r="D215" s="12" t="s">
        <v>1088</v>
      </c>
      <c r="E215" s="1">
        <f>VLOOKUP(A215,'Base ADM'!$A$2:$E$344,5,FALSE)</f>
        <v>125.953349</v>
      </c>
      <c r="F215" s="1">
        <f>VLOOKUP(A215,'Base ADM'!$A$2:$F$344,6,FALSE)</f>
        <v>7.7388529999999998</v>
      </c>
      <c r="G215" s="1">
        <f>VLOOKUP(A215,'Base ADM'!$A$2:$G$344,7,FALSE)</f>
        <v>38.292603999999997</v>
      </c>
      <c r="H215" s="1">
        <f>VLOOKUP(A215,'Base ADM'!$A$2:$H$344,8,FALSE)</f>
        <v>79.921892</v>
      </c>
      <c r="I215" s="1">
        <f>VLOOKUP(A215,'Base ADM'!$A$2:$I$344,9,FALSE)</f>
        <v>0</v>
      </c>
      <c r="J215" s="1">
        <f>VLOOKUP(A215,'Base ADM'!$A$2:$J$344,10,FALSE)</f>
        <v>0</v>
      </c>
      <c r="K215" s="1">
        <f>VLOOKUP(A215,'Base ADM'!$A$2:$K$344,11,FALSE)</f>
        <v>0</v>
      </c>
      <c r="L215" s="98">
        <f t="shared" si="57"/>
        <v>5.25</v>
      </c>
      <c r="M215" s="5">
        <f t="shared" si="58"/>
        <v>96058.458900109545</v>
      </c>
      <c r="N215" s="5">
        <f t="shared" si="59"/>
        <v>504306.9092255751</v>
      </c>
      <c r="O215" s="6">
        <f t="shared" si="60"/>
        <v>0.84</v>
      </c>
      <c r="P215" s="5">
        <f t="shared" si="61"/>
        <v>80689.105476092009</v>
      </c>
      <c r="Q215" s="5">
        <f t="shared" si="62"/>
        <v>104.39999999999999</v>
      </c>
      <c r="R215" s="5">
        <f t="shared" si="63"/>
        <v>3178.9799999999996</v>
      </c>
      <c r="S215" s="5">
        <f t="shared" si="64"/>
        <v>10678.58</v>
      </c>
      <c r="T215" s="5">
        <f t="shared" si="65"/>
        <v>598853.57470166706</v>
      </c>
      <c r="U215" s="5">
        <f t="shared" si="66"/>
        <v>122652.11172271</v>
      </c>
      <c r="V215" s="5">
        <f t="shared" si="67"/>
        <v>67300.652971170013</v>
      </c>
      <c r="W215" s="5">
        <f t="shared" si="68"/>
        <v>232770.60568643</v>
      </c>
      <c r="X215" t="str">
        <f>IFERROR(VLOOKUP(A215,'E1'!$A$2:$G$932,7,FALSE),"No")</f>
        <v>No</v>
      </c>
      <c r="Y215" s="5">
        <f t="shared" si="69"/>
        <v>0</v>
      </c>
      <c r="Z215" s="5">
        <f t="shared" si="70"/>
        <v>1021576.9450819771</v>
      </c>
      <c r="AA215" s="5">
        <f t="shared" si="75"/>
        <v>0</v>
      </c>
      <c r="AB215" s="5">
        <f t="shared" si="71"/>
        <v>1021576.9450819771</v>
      </c>
      <c r="AC215" s="5">
        <f t="shared" si="72"/>
        <v>52634.645013610003</v>
      </c>
      <c r="AD215">
        <f t="shared" si="73"/>
        <v>5.1522937422385062E-2</v>
      </c>
      <c r="AE215" s="5">
        <f>VLOOKUP(A215,Summary_SFPR!$A$5:$AG$348,33,FALSE)</f>
        <v>864954.4672021541</v>
      </c>
      <c r="AF215" s="5">
        <f t="shared" si="74"/>
        <v>44564.994886868997</v>
      </c>
      <c r="AG215" t="s">
        <v>809</v>
      </c>
      <c r="AH215" t="s">
        <v>1088</v>
      </c>
    </row>
    <row r="216" spans="1:34" x14ac:dyDescent="0.25">
      <c r="A216" t="s">
        <v>529</v>
      </c>
      <c r="B216" t="s">
        <v>1964</v>
      </c>
      <c r="C216" t="s">
        <v>93</v>
      </c>
      <c r="D216" s="12" t="s">
        <v>1842</v>
      </c>
      <c r="E216" s="1">
        <f>VLOOKUP(A216,'Base ADM'!$A$2:$E$344,5,FALSE)</f>
        <v>1515.8824030000001</v>
      </c>
      <c r="F216" s="1">
        <f>VLOOKUP(A216,'Base ADM'!$A$2:$F$344,6,FALSE)</f>
        <v>61.277129000000002</v>
      </c>
      <c r="G216" s="1">
        <f>VLOOKUP(A216,'Base ADM'!$A$2:$G$344,7,FALSE)</f>
        <v>218.46797100000001</v>
      </c>
      <c r="H216" s="1">
        <f>VLOOKUP(A216,'Base ADM'!$A$2:$H$344,8,FALSE)</f>
        <v>525.63457000000005</v>
      </c>
      <c r="I216" s="1">
        <f>VLOOKUP(A216,'Base ADM'!$A$2:$I$344,9,FALSE)</f>
        <v>704.27019900000005</v>
      </c>
      <c r="J216" s="1">
        <f>VLOOKUP(A216,'Base ADM'!$A$2:$J$344,10,FALSE)</f>
        <v>6.2325340000000002</v>
      </c>
      <c r="K216" s="1">
        <f>VLOOKUP(A216,'Base ADM'!$A$2:$K$344,11,FALSE)</f>
        <v>4.2866770000000001</v>
      </c>
      <c r="L216" s="98">
        <f t="shared" si="57"/>
        <v>60.02</v>
      </c>
      <c r="M216" s="5">
        <f t="shared" si="58"/>
        <v>96058.458900109545</v>
      </c>
      <c r="N216" s="5">
        <f t="shared" si="59"/>
        <v>5765428.7031845748</v>
      </c>
      <c r="O216" s="6">
        <f t="shared" si="60"/>
        <v>10.11</v>
      </c>
      <c r="P216" s="5">
        <f t="shared" si="61"/>
        <v>971151.01948010747</v>
      </c>
      <c r="Q216" s="5">
        <f t="shared" si="62"/>
        <v>104.39999999999999</v>
      </c>
      <c r="R216" s="5">
        <f t="shared" si="63"/>
        <v>36607.859999999993</v>
      </c>
      <c r="S216" s="5">
        <f t="shared" si="64"/>
        <v>122970.27</v>
      </c>
      <c r="T216" s="5">
        <f t="shared" si="65"/>
        <v>6896157.8526646821</v>
      </c>
      <c r="U216" s="5">
        <f t="shared" si="66"/>
        <v>1476151.12521737</v>
      </c>
      <c r="V216" s="5">
        <f t="shared" si="67"/>
        <v>809981.4443949901</v>
      </c>
      <c r="W216" s="5">
        <f t="shared" si="68"/>
        <v>2801456.7925122101</v>
      </c>
      <c r="X216" t="str">
        <f>IFERROR(VLOOKUP(A216,'E1'!$A$2:$G$932,7,FALSE),"No")</f>
        <v>No</v>
      </c>
      <c r="Y216" s="5">
        <f t="shared" si="69"/>
        <v>0</v>
      </c>
      <c r="Z216" s="5">
        <f t="shared" si="70"/>
        <v>11983747.214789253</v>
      </c>
      <c r="AA216" s="5">
        <f t="shared" si="75"/>
        <v>6777.6304359476308</v>
      </c>
      <c r="AB216" s="5">
        <f t="shared" si="71"/>
        <v>11990524.8452252</v>
      </c>
      <c r="AC216" s="5">
        <f t="shared" si="72"/>
        <v>633472.09738966997</v>
      </c>
      <c r="AD216">
        <f t="shared" si="73"/>
        <v>5.2831056652363949E-2</v>
      </c>
      <c r="AE216" s="5">
        <f>VLOOKUP(A216,Summary_SFPR!$A$5:$AG$348,33,FALSE)</f>
        <v>9662090.0469166413</v>
      </c>
      <c r="AF216" s="5">
        <f t="shared" si="74"/>
        <v>510458.42664889491</v>
      </c>
      <c r="AG216" t="s">
        <v>809</v>
      </c>
      <c r="AH216" t="s">
        <v>1842</v>
      </c>
    </row>
    <row r="217" spans="1:34" x14ac:dyDescent="0.25">
      <c r="A217" t="s">
        <v>531</v>
      </c>
      <c r="B217" t="s">
        <v>532</v>
      </c>
      <c r="C217" t="s">
        <v>72</v>
      </c>
      <c r="D217" s="12" t="s">
        <v>1088</v>
      </c>
      <c r="E217" s="1">
        <f>VLOOKUP(A217,'Base ADM'!$A$2:$E$344,5,FALSE)</f>
        <v>261.79985699999997</v>
      </c>
      <c r="F217" s="1">
        <f>VLOOKUP(A217,'Base ADM'!$A$2:$F$344,6,FALSE)</f>
        <v>64.777889999999999</v>
      </c>
      <c r="G217" s="1">
        <f>VLOOKUP(A217,'Base ADM'!$A$2:$G$344,7,FALSE)</f>
        <v>81.135880999999998</v>
      </c>
      <c r="H217" s="1">
        <f>VLOOKUP(A217,'Base ADM'!$A$2:$H$344,8,FALSE)</f>
        <v>115.88608600000001</v>
      </c>
      <c r="I217" s="1">
        <f>VLOOKUP(A217,'Base ADM'!$A$2:$I$344,9,FALSE)</f>
        <v>0</v>
      </c>
      <c r="J217" s="1">
        <f>VLOOKUP(A217,'Base ADM'!$A$2:$J$344,10,FALSE)</f>
        <v>0</v>
      </c>
      <c r="K217" s="1">
        <f>VLOOKUP(A217,'Base ADM'!$A$2:$K$344,11,FALSE)</f>
        <v>0</v>
      </c>
      <c r="L217" s="98">
        <f t="shared" si="57"/>
        <v>11.4</v>
      </c>
      <c r="M217" s="5">
        <f t="shared" si="58"/>
        <v>96058.458900109545</v>
      </c>
      <c r="N217" s="5">
        <f t="shared" si="59"/>
        <v>1095066.4314612488</v>
      </c>
      <c r="O217" s="6">
        <f t="shared" si="60"/>
        <v>1.75</v>
      </c>
      <c r="P217" s="5">
        <f t="shared" si="61"/>
        <v>168102.30307519171</v>
      </c>
      <c r="Q217" s="5">
        <f t="shared" si="62"/>
        <v>104.39999999999999</v>
      </c>
      <c r="R217" s="5">
        <f t="shared" si="63"/>
        <v>6864.2999999999993</v>
      </c>
      <c r="S217" s="5">
        <f t="shared" si="64"/>
        <v>23058.02</v>
      </c>
      <c r="T217" s="5">
        <f t="shared" si="65"/>
        <v>1293091.0545364406</v>
      </c>
      <c r="U217" s="5">
        <f t="shared" si="66"/>
        <v>254938.08274802996</v>
      </c>
      <c r="V217" s="5">
        <f t="shared" si="67"/>
        <v>139887.51759080999</v>
      </c>
      <c r="W217" s="5">
        <f t="shared" si="68"/>
        <v>483824.46172598994</v>
      </c>
      <c r="X217" t="str">
        <f>IFERROR(VLOOKUP(A217,'E1'!$A$2:$G$932,7,FALSE),"No")</f>
        <v>No</v>
      </c>
      <c r="Y217" s="5">
        <f t="shared" si="69"/>
        <v>0</v>
      </c>
      <c r="Z217" s="5">
        <f t="shared" si="70"/>
        <v>2171741.1166012706</v>
      </c>
      <c r="AA217" s="5">
        <f t="shared" si="75"/>
        <v>0</v>
      </c>
      <c r="AB217" s="5">
        <f t="shared" si="71"/>
        <v>2171741.1166012706</v>
      </c>
      <c r="AC217" s="5">
        <f t="shared" si="72"/>
        <v>109403.54224172999</v>
      </c>
      <c r="AD217">
        <f t="shared" si="73"/>
        <v>5.0375959365241578E-2</v>
      </c>
      <c r="AE217" s="5">
        <f>VLOOKUP(A217,Summary_SFPR!$A$5:$AG$348,33,FALSE)</f>
        <v>1962101.4937930671</v>
      </c>
      <c r="AF217" s="5">
        <f t="shared" si="74"/>
        <v>98842.745121799351</v>
      </c>
      <c r="AG217" t="s">
        <v>809</v>
      </c>
      <c r="AH217" t="s">
        <v>1088</v>
      </c>
    </row>
    <row r="218" spans="1:34" x14ac:dyDescent="0.25">
      <c r="A218" t="s">
        <v>533</v>
      </c>
      <c r="B218" t="s">
        <v>1965</v>
      </c>
      <c r="C218" t="s">
        <v>125</v>
      </c>
      <c r="D218" s="12" t="s">
        <v>1088</v>
      </c>
      <c r="E218" s="1">
        <f>VLOOKUP(A218,'Base ADM'!$A$2:$E$344,5,FALSE)</f>
        <v>260.85714999999999</v>
      </c>
      <c r="F218" s="1">
        <f>VLOOKUP(A218,'Base ADM'!$A$2:$F$344,6,FALSE)</f>
        <v>45.172620000000002</v>
      </c>
      <c r="G218" s="1">
        <f>VLOOKUP(A218,'Base ADM'!$A$2:$G$344,7,FALSE)</f>
        <v>107.01190800000001</v>
      </c>
      <c r="H218" s="1">
        <f>VLOOKUP(A218,'Base ADM'!$A$2:$H$344,8,FALSE)</f>
        <v>108.672622</v>
      </c>
      <c r="I218" s="1">
        <f>VLOOKUP(A218,'Base ADM'!$A$2:$I$344,9,FALSE)</f>
        <v>0</v>
      </c>
      <c r="J218" s="1">
        <f>VLOOKUP(A218,'Base ADM'!$A$2:$J$344,10,FALSE)</f>
        <v>0</v>
      </c>
      <c r="K218" s="1">
        <f>VLOOKUP(A218,'Base ADM'!$A$2:$K$344,11,FALSE)</f>
        <v>0</v>
      </c>
      <c r="L218" s="98">
        <f t="shared" si="57"/>
        <v>11.26</v>
      </c>
      <c r="M218" s="5">
        <f t="shared" si="58"/>
        <v>96058.458900109545</v>
      </c>
      <c r="N218" s="5">
        <f t="shared" si="59"/>
        <v>1081618.2472152335</v>
      </c>
      <c r="O218" s="6">
        <f t="shared" si="60"/>
        <v>1.74</v>
      </c>
      <c r="P218" s="5">
        <f t="shared" si="61"/>
        <v>167141.7184861906</v>
      </c>
      <c r="Q218" s="5">
        <f t="shared" si="62"/>
        <v>104.39999999999999</v>
      </c>
      <c r="R218" s="5">
        <f t="shared" si="63"/>
        <v>6785.9999999999991</v>
      </c>
      <c r="S218" s="5">
        <f t="shared" si="64"/>
        <v>22795</v>
      </c>
      <c r="T218" s="5">
        <f t="shared" si="65"/>
        <v>1278340.9657014241</v>
      </c>
      <c r="U218" s="5">
        <f t="shared" si="66"/>
        <v>254020.08409849997</v>
      </c>
      <c r="V218" s="5">
        <f t="shared" si="67"/>
        <v>139383.80095950002</v>
      </c>
      <c r="W218" s="5">
        <f t="shared" si="68"/>
        <v>482082.27320049994</v>
      </c>
      <c r="X218" t="str">
        <f>IFERROR(VLOOKUP(A218,'E1'!$A$2:$G$932,7,FALSE),"No")</f>
        <v>No</v>
      </c>
      <c r="Y218" s="5">
        <f t="shared" si="69"/>
        <v>0</v>
      </c>
      <c r="Z218" s="5">
        <f t="shared" si="70"/>
        <v>2153827.1239599241</v>
      </c>
      <c r="AA218" s="5">
        <f t="shared" si="75"/>
        <v>0</v>
      </c>
      <c r="AB218" s="5">
        <f t="shared" si="71"/>
        <v>2153827.1239599241</v>
      </c>
      <c r="AC218" s="5">
        <f t="shared" si="72"/>
        <v>109009.59441349999</v>
      </c>
      <c r="AD218">
        <f t="shared" si="73"/>
        <v>5.0612044579084012E-2</v>
      </c>
      <c r="AE218" s="5">
        <f>VLOOKUP(A218,Summary_SFPR!$A$5:$AG$348,33,FALSE)</f>
        <v>1840253.4298120814</v>
      </c>
      <c r="AF218" s="5">
        <f t="shared" si="74"/>
        <v>93138.988626461316</v>
      </c>
      <c r="AG218" t="s">
        <v>809</v>
      </c>
      <c r="AH218" t="s">
        <v>1088</v>
      </c>
    </row>
    <row r="219" spans="1:34" x14ac:dyDescent="0.25">
      <c r="A219" t="s">
        <v>535</v>
      </c>
      <c r="B219" t="s">
        <v>1966</v>
      </c>
      <c r="C219" t="s">
        <v>75</v>
      </c>
      <c r="D219" s="12" t="s">
        <v>1088</v>
      </c>
      <c r="E219" s="1">
        <f>VLOOKUP(A219,'Base ADM'!$A$2:$E$344,5,FALSE)</f>
        <v>406.35525099999995</v>
      </c>
      <c r="F219" s="1">
        <f>VLOOKUP(A219,'Base ADM'!$A$2:$F$344,6,FALSE)</f>
        <v>42.952660000000002</v>
      </c>
      <c r="G219" s="1">
        <f>VLOOKUP(A219,'Base ADM'!$A$2:$G$344,7,FALSE)</f>
        <v>91.485208999999998</v>
      </c>
      <c r="H219" s="1">
        <f>VLOOKUP(A219,'Base ADM'!$A$2:$H$344,8,FALSE)</f>
        <v>154.10320200000001</v>
      </c>
      <c r="I219" s="1">
        <f>VLOOKUP(A219,'Base ADM'!$A$2:$I$344,9,FALSE)</f>
        <v>95.113882000000004</v>
      </c>
      <c r="J219" s="1">
        <f>VLOOKUP(A219,'Base ADM'!$A$2:$J$344,10,FALSE)</f>
        <v>22.700298</v>
      </c>
      <c r="K219" s="1">
        <f>VLOOKUP(A219,'Base ADM'!$A$2:$K$344,11,FALSE)</f>
        <v>0</v>
      </c>
      <c r="L219" s="98">
        <f t="shared" si="57"/>
        <v>17.07</v>
      </c>
      <c r="M219" s="5">
        <f t="shared" si="58"/>
        <v>96058.458900109545</v>
      </c>
      <c r="N219" s="5">
        <f t="shared" si="59"/>
        <v>1639717.89342487</v>
      </c>
      <c r="O219" s="6">
        <f t="shared" si="60"/>
        <v>2.71</v>
      </c>
      <c r="P219" s="5">
        <f t="shared" si="61"/>
        <v>260318.42361929687</v>
      </c>
      <c r="Q219" s="5">
        <f t="shared" si="62"/>
        <v>104.39999999999999</v>
      </c>
      <c r="R219" s="5">
        <f t="shared" si="63"/>
        <v>10325.16</v>
      </c>
      <c r="S219" s="5">
        <f t="shared" si="64"/>
        <v>34683.47</v>
      </c>
      <c r="T219" s="5">
        <f t="shared" si="65"/>
        <v>1945044.9470441667</v>
      </c>
      <c r="U219" s="5">
        <f t="shared" si="66"/>
        <v>395704.67987128993</v>
      </c>
      <c r="V219" s="5">
        <f t="shared" si="67"/>
        <v>217127.80126682998</v>
      </c>
      <c r="W219" s="5">
        <f t="shared" si="68"/>
        <v>750972.94871556992</v>
      </c>
      <c r="X219" t="str">
        <f>IFERROR(VLOOKUP(A219,'E1'!$A$2:$G$932,7,FALSE),"No")</f>
        <v>No</v>
      </c>
      <c r="Y219" s="5">
        <f t="shared" si="69"/>
        <v>0</v>
      </c>
      <c r="Z219" s="5">
        <f t="shared" si="70"/>
        <v>3308850.3768978566</v>
      </c>
      <c r="AA219" s="5">
        <f t="shared" si="75"/>
        <v>0</v>
      </c>
      <c r="AB219" s="5">
        <f t="shared" si="71"/>
        <v>3308850.3768978566</v>
      </c>
      <c r="AC219" s="5">
        <f t="shared" si="72"/>
        <v>169811.79584038997</v>
      </c>
      <c r="AD219">
        <f t="shared" si="73"/>
        <v>5.1320481888816459E-2</v>
      </c>
      <c r="AE219" s="5">
        <f>VLOOKUP(A219,Summary_SFPR!$A$5:$AG$348,33,FALSE)</f>
        <v>2810883.866229801</v>
      </c>
      <c r="AF219" s="5">
        <f t="shared" si="74"/>
        <v>144255.9145484129</v>
      </c>
      <c r="AG219" t="s">
        <v>809</v>
      </c>
      <c r="AH219" t="s">
        <v>1088</v>
      </c>
    </row>
    <row r="220" spans="1:34" x14ac:dyDescent="0.25">
      <c r="A220" t="s">
        <v>537</v>
      </c>
      <c r="B220" t="s">
        <v>1967</v>
      </c>
      <c r="C220" t="s">
        <v>75</v>
      </c>
      <c r="D220" s="12" t="s">
        <v>1088</v>
      </c>
      <c r="E220" s="1">
        <f>VLOOKUP(A220,'Base ADM'!$A$2:$E$344,5,FALSE)</f>
        <v>278.44093299999997</v>
      </c>
      <c r="F220" s="1">
        <f>VLOOKUP(A220,'Base ADM'!$A$2:$F$344,6,FALSE)</f>
        <v>0</v>
      </c>
      <c r="G220" s="1">
        <f>VLOOKUP(A220,'Base ADM'!$A$2:$G$344,7,FALSE)</f>
        <v>0</v>
      </c>
      <c r="H220" s="1">
        <f>VLOOKUP(A220,'Base ADM'!$A$2:$H$344,8,FALSE)</f>
        <v>0</v>
      </c>
      <c r="I220" s="1">
        <f>VLOOKUP(A220,'Base ADM'!$A$2:$I$344,9,FALSE)</f>
        <v>278.44093299999997</v>
      </c>
      <c r="J220" s="1">
        <f>VLOOKUP(A220,'Base ADM'!$A$2:$J$344,10,FALSE)</f>
        <v>0</v>
      </c>
      <c r="K220" s="1">
        <f>VLOOKUP(A220,'Base ADM'!$A$2:$K$344,11,FALSE)</f>
        <v>0</v>
      </c>
      <c r="L220" s="98">
        <f t="shared" si="57"/>
        <v>10.31</v>
      </c>
      <c r="M220" s="5">
        <f t="shared" si="58"/>
        <v>96058.458900109545</v>
      </c>
      <c r="N220" s="5">
        <f t="shared" si="59"/>
        <v>990362.71126012946</v>
      </c>
      <c r="O220" s="6">
        <f t="shared" si="60"/>
        <v>1.86</v>
      </c>
      <c r="P220" s="5">
        <f t="shared" si="61"/>
        <v>178668.73355420376</v>
      </c>
      <c r="Q220" s="5">
        <f t="shared" si="62"/>
        <v>104.39999999999999</v>
      </c>
      <c r="R220" s="5">
        <f t="shared" si="63"/>
        <v>6352.74</v>
      </c>
      <c r="S220" s="5">
        <f t="shared" si="64"/>
        <v>21339.63</v>
      </c>
      <c r="T220" s="5">
        <f t="shared" si="65"/>
        <v>1196723.8148143331</v>
      </c>
      <c r="U220" s="5">
        <f t="shared" si="66"/>
        <v>271142.99614606996</v>
      </c>
      <c r="V220" s="5">
        <f t="shared" si="67"/>
        <v>148779.34372989001</v>
      </c>
      <c r="W220" s="5">
        <f t="shared" si="68"/>
        <v>514578.33504930994</v>
      </c>
      <c r="X220" t="str">
        <f>IFERROR(VLOOKUP(A220,'E1'!$A$2:$G$932,7,FALSE),"No")</f>
        <v>No</v>
      </c>
      <c r="Y220" s="5">
        <f t="shared" si="69"/>
        <v>0</v>
      </c>
      <c r="Z220" s="5">
        <f t="shared" si="70"/>
        <v>2131224.4897396029</v>
      </c>
      <c r="AA220" s="5">
        <f t="shared" si="75"/>
        <v>0</v>
      </c>
      <c r="AB220" s="5">
        <f t="shared" si="71"/>
        <v>2131224.4897396029</v>
      </c>
      <c r="AC220" s="5">
        <f t="shared" si="72"/>
        <v>116357.68149136998</v>
      </c>
      <c r="AD220">
        <f t="shared" si="73"/>
        <v>5.4596633086543965E-2</v>
      </c>
      <c r="AE220" s="5">
        <f>VLOOKUP(A220,Summary_SFPR!$A$5:$AG$348,33,FALSE)</f>
        <v>1672453.0515583931</v>
      </c>
      <c r="AF220" s="5">
        <f t="shared" si="74"/>
        <v>91310.305610404379</v>
      </c>
      <c r="AG220" t="s">
        <v>809</v>
      </c>
      <c r="AH220" t="s">
        <v>1088</v>
      </c>
    </row>
    <row r="221" spans="1:34" x14ac:dyDescent="0.25">
      <c r="A221" t="s">
        <v>539</v>
      </c>
      <c r="B221" t="s">
        <v>540</v>
      </c>
      <c r="C221" t="s">
        <v>75</v>
      </c>
      <c r="D221" s="12" t="s">
        <v>1088</v>
      </c>
      <c r="E221" s="1">
        <f>VLOOKUP(A221,'Base ADM'!$A$2:$E$344,5,FALSE)</f>
        <v>207.64213199999998</v>
      </c>
      <c r="F221" s="1">
        <f>VLOOKUP(A221,'Base ADM'!$A$2:$F$344,6,FALSE)</f>
        <v>42.385621</v>
      </c>
      <c r="G221" s="1">
        <f>VLOOKUP(A221,'Base ADM'!$A$2:$G$344,7,FALSE)</f>
        <v>123.933528</v>
      </c>
      <c r="H221" s="1">
        <f>VLOOKUP(A221,'Base ADM'!$A$2:$H$344,8,FALSE)</f>
        <v>41.322983000000001</v>
      </c>
      <c r="I221" s="1">
        <f>VLOOKUP(A221,'Base ADM'!$A$2:$I$344,9,FALSE)</f>
        <v>0</v>
      </c>
      <c r="J221" s="1">
        <f>VLOOKUP(A221,'Base ADM'!$A$2:$J$344,10,FALSE)</f>
        <v>0</v>
      </c>
      <c r="K221" s="1">
        <f>VLOOKUP(A221,'Base ADM'!$A$2:$K$344,11,FALSE)</f>
        <v>0</v>
      </c>
      <c r="L221" s="98">
        <f t="shared" si="57"/>
        <v>9.16</v>
      </c>
      <c r="M221" s="5">
        <f t="shared" si="58"/>
        <v>96058.458900109545</v>
      </c>
      <c r="N221" s="5">
        <f t="shared" si="59"/>
        <v>879895.48352500342</v>
      </c>
      <c r="O221" s="6">
        <f t="shared" si="60"/>
        <v>1.38</v>
      </c>
      <c r="P221" s="5">
        <f t="shared" si="61"/>
        <v>132560.67328215117</v>
      </c>
      <c r="Q221" s="5">
        <f t="shared" si="62"/>
        <v>104.39999999999999</v>
      </c>
      <c r="R221" s="5">
        <f t="shared" si="63"/>
        <v>5501.8799999999992</v>
      </c>
      <c r="S221" s="5">
        <f t="shared" si="64"/>
        <v>18481.490000000002</v>
      </c>
      <c r="T221" s="5">
        <f t="shared" si="65"/>
        <v>1036439.5268071546</v>
      </c>
      <c r="U221" s="5">
        <f t="shared" si="66"/>
        <v>202199.83172027997</v>
      </c>
      <c r="V221" s="5">
        <f t="shared" si="67"/>
        <v>110949.42039155999</v>
      </c>
      <c r="W221" s="5">
        <f t="shared" si="68"/>
        <v>383737.19488523994</v>
      </c>
      <c r="X221" t="str">
        <f>IFERROR(VLOOKUP(A221,'E1'!$A$2:$G$932,7,FALSE),"No")</f>
        <v>No</v>
      </c>
      <c r="Y221" s="5">
        <f t="shared" si="69"/>
        <v>0</v>
      </c>
      <c r="Z221" s="5">
        <f t="shared" si="70"/>
        <v>1733325.9738042345</v>
      </c>
      <c r="AA221" s="5">
        <f t="shared" si="75"/>
        <v>0</v>
      </c>
      <c r="AB221" s="5">
        <f t="shared" si="71"/>
        <v>1733325.9738042345</v>
      </c>
      <c r="AC221" s="5">
        <f t="shared" si="72"/>
        <v>86771.570541479989</v>
      </c>
      <c r="AD221">
        <f t="shared" si="73"/>
        <v>5.0060734018216563E-2</v>
      </c>
      <c r="AE221" s="5">
        <f>VLOOKUP(A221,Summary_SFPR!$A$5:$AG$348,33,FALSE)</f>
        <v>1465453.9390852831</v>
      </c>
      <c r="AF221" s="5">
        <f t="shared" si="74"/>
        <v>73361.699860496097</v>
      </c>
      <c r="AG221" t="s">
        <v>809</v>
      </c>
      <c r="AH221" t="s">
        <v>1088</v>
      </c>
    </row>
    <row r="222" spans="1:34" x14ac:dyDescent="0.25">
      <c r="A222" t="s">
        <v>541</v>
      </c>
      <c r="B222" t="s">
        <v>542</v>
      </c>
      <c r="C222" t="s">
        <v>230</v>
      </c>
      <c r="D222" s="12" t="s">
        <v>1088</v>
      </c>
      <c r="E222" s="1">
        <f>VLOOKUP(A222,'Base ADM'!$A$2:$E$344,5,FALSE)</f>
        <v>196.972193</v>
      </c>
      <c r="F222" s="1">
        <f>VLOOKUP(A222,'Base ADM'!$A$2:$F$344,6,FALSE)</f>
        <v>0</v>
      </c>
      <c r="G222" s="1">
        <f>VLOOKUP(A222,'Base ADM'!$A$2:$G$344,7,FALSE)</f>
        <v>0</v>
      </c>
      <c r="H222" s="1">
        <f>VLOOKUP(A222,'Base ADM'!$A$2:$H$344,8,FALSE)</f>
        <v>0</v>
      </c>
      <c r="I222" s="1">
        <f>VLOOKUP(A222,'Base ADM'!$A$2:$I$344,9,FALSE)</f>
        <v>175.472206</v>
      </c>
      <c r="J222" s="1">
        <f>VLOOKUP(A222,'Base ADM'!$A$2:$J$344,10,FALSE)</f>
        <v>21.499987000000001</v>
      </c>
      <c r="K222" s="1">
        <f>VLOOKUP(A222,'Base ADM'!$A$2:$K$344,11,FALSE)</f>
        <v>0</v>
      </c>
      <c r="L222" s="98">
        <f t="shared" si="57"/>
        <v>7.69</v>
      </c>
      <c r="M222" s="5">
        <f t="shared" si="58"/>
        <v>96058.458900109545</v>
      </c>
      <c r="N222" s="5">
        <f t="shared" si="59"/>
        <v>738689.5489418424</v>
      </c>
      <c r="O222" s="6">
        <f t="shared" si="60"/>
        <v>1.31</v>
      </c>
      <c r="P222" s="5">
        <f t="shared" si="61"/>
        <v>125836.5811591435</v>
      </c>
      <c r="Q222" s="5">
        <f t="shared" si="62"/>
        <v>104.39999999999999</v>
      </c>
      <c r="R222" s="5">
        <f t="shared" si="63"/>
        <v>4698</v>
      </c>
      <c r="S222" s="5">
        <f t="shared" si="64"/>
        <v>15781.16</v>
      </c>
      <c r="T222" s="5">
        <f t="shared" si="65"/>
        <v>885005.29010098591</v>
      </c>
      <c r="U222" s="5">
        <f t="shared" si="66"/>
        <v>191809.55182147</v>
      </c>
      <c r="V222" s="5">
        <f t="shared" si="67"/>
        <v>105248.15188569001</v>
      </c>
      <c r="W222" s="5">
        <f t="shared" si="68"/>
        <v>364018.40071750997</v>
      </c>
      <c r="X222" t="str">
        <f>IFERROR(VLOOKUP(A222,'E1'!$A$2:$G$932,7,FALSE),"No")</f>
        <v>No</v>
      </c>
      <c r="Y222" s="5">
        <f t="shared" si="69"/>
        <v>0</v>
      </c>
      <c r="Z222" s="5">
        <f t="shared" si="70"/>
        <v>1546081.3945256558</v>
      </c>
      <c r="AA222" s="5">
        <f t="shared" si="75"/>
        <v>0</v>
      </c>
      <c r="AB222" s="5">
        <f t="shared" si="71"/>
        <v>1546081.3945256558</v>
      </c>
      <c r="AC222" s="5">
        <f t="shared" si="72"/>
        <v>82312.709732770003</v>
      </c>
      <c r="AD222">
        <f t="shared" si="73"/>
        <v>5.3239570713561224E-2</v>
      </c>
      <c r="AE222" s="5">
        <f>VLOOKUP(A222,Summary_SFPR!$A$5:$AG$348,33,FALSE)</f>
        <v>1119133.3720892547</v>
      </c>
      <c r="AF222" s="5">
        <f t="shared" si="74"/>
        <v>59582.180301252098</v>
      </c>
      <c r="AG222" t="s">
        <v>809</v>
      </c>
      <c r="AH222" t="s">
        <v>1088</v>
      </c>
    </row>
    <row r="223" spans="1:34" x14ac:dyDescent="0.25">
      <c r="A223" t="s">
        <v>543</v>
      </c>
      <c r="B223" t="s">
        <v>1968</v>
      </c>
      <c r="C223" t="s">
        <v>68</v>
      </c>
      <c r="D223" s="12" t="s">
        <v>1088</v>
      </c>
      <c r="E223" s="1">
        <f>VLOOKUP(A223,'Base ADM'!$A$2:$E$344,5,FALSE)</f>
        <v>562.23537199999998</v>
      </c>
      <c r="F223" s="1">
        <f>VLOOKUP(A223,'Base ADM'!$A$2:$F$344,6,FALSE)</f>
        <v>71.430723</v>
      </c>
      <c r="G223" s="1">
        <f>VLOOKUP(A223,'Base ADM'!$A$2:$G$344,7,FALSE)</f>
        <v>174.213855</v>
      </c>
      <c r="H223" s="1">
        <f>VLOOKUP(A223,'Base ADM'!$A$2:$H$344,8,FALSE)</f>
        <v>221.60886600000001</v>
      </c>
      <c r="I223" s="1">
        <f>VLOOKUP(A223,'Base ADM'!$A$2:$I$344,9,FALSE)</f>
        <v>94.981927999999996</v>
      </c>
      <c r="J223" s="1">
        <f>VLOOKUP(A223,'Base ADM'!$A$2:$J$344,10,FALSE)</f>
        <v>0</v>
      </c>
      <c r="K223" s="1">
        <f>VLOOKUP(A223,'Base ADM'!$A$2:$K$344,11,FALSE)</f>
        <v>0</v>
      </c>
      <c r="L223" s="98">
        <f t="shared" si="57"/>
        <v>23.53</v>
      </c>
      <c r="M223" s="5">
        <f t="shared" si="58"/>
        <v>96058.458900109545</v>
      </c>
      <c r="N223" s="5">
        <f t="shared" si="59"/>
        <v>2260255.5379195777</v>
      </c>
      <c r="O223" s="6">
        <f t="shared" si="60"/>
        <v>3.75</v>
      </c>
      <c r="P223" s="5">
        <f t="shared" si="61"/>
        <v>360219.22087541077</v>
      </c>
      <c r="Q223" s="5">
        <f t="shared" si="62"/>
        <v>104.39999999999999</v>
      </c>
      <c r="R223" s="5">
        <f t="shared" si="63"/>
        <v>14240.159999999998</v>
      </c>
      <c r="S223" s="5">
        <f t="shared" si="64"/>
        <v>47834.44</v>
      </c>
      <c r="T223" s="5">
        <f t="shared" si="65"/>
        <v>2682549.3587949886</v>
      </c>
      <c r="U223" s="5">
        <f t="shared" si="66"/>
        <v>547499.18289987999</v>
      </c>
      <c r="V223" s="5">
        <f t="shared" si="67"/>
        <v>300419.22632076003</v>
      </c>
      <c r="W223" s="5">
        <f t="shared" si="68"/>
        <v>1039050.3239320399</v>
      </c>
      <c r="X223" t="str">
        <f>IFERROR(VLOOKUP(A223,'E1'!$A$2:$G$932,7,FALSE),"No")</f>
        <v>No</v>
      </c>
      <c r="Y223" s="5">
        <f t="shared" si="69"/>
        <v>0</v>
      </c>
      <c r="Z223" s="5">
        <f t="shared" si="70"/>
        <v>4569518.0919476682</v>
      </c>
      <c r="AA223" s="5">
        <f t="shared" si="75"/>
        <v>0</v>
      </c>
      <c r="AB223" s="5">
        <f t="shared" si="71"/>
        <v>4569518.0919476682</v>
      </c>
      <c r="AC223" s="5">
        <f t="shared" si="72"/>
        <v>234952.53960507998</v>
      </c>
      <c r="AD223">
        <f t="shared" si="73"/>
        <v>5.1417356245751514E-2</v>
      </c>
      <c r="AE223" s="5">
        <f>VLOOKUP(A223,Summary_SFPR!$A$5:$AG$348,33,FALSE)</f>
        <v>3472433.6473815101</v>
      </c>
      <c r="AF223" s="5">
        <f t="shared" si="74"/>
        <v>178543.35788714941</v>
      </c>
      <c r="AG223" t="s">
        <v>809</v>
      </c>
      <c r="AH223" t="s">
        <v>1088</v>
      </c>
    </row>
    <row r="224" spans="1:34" x14ac:dyDescent="0.25">
      <c r="A224" t="s">
        <v>545</v>
      </c>
      <c r="B224" t="s">
        <v>1969</v>
      </c>
      <c r="C224" t="s">
        <v>80</v>
      </c>
      <c r="D224" s="12" t="s">
        <v>1088</v>
      </c>
      <c r="E224" s="1">
        <f>VLOOKUP(A224,'Base ADM'!$A$2:$E$344,5,FALSE)</f>
        <v>166.239767</v>
      </c>
      <c r="F224" s="1">
        <f>VLOOKUP(A224,'Base ADM'!$A$2:$F$344,6,FALSE)</f>
        <v>67.812865000000002</v>
      </c>
      <c r="G224" s="1">
        <f>VLOOKUP(A224,'Base ADM'!$A$2:$G$344,7,FALSE)</f>
        <v>98.426901999999998</v>
      </c>
      <c r="H224" s="1">
        <f>VLOOKUP(A224,'Base ADM'!$A$2:$H$344,8,FALSE)</f>
        <v>0</v>
      </c>
      <c r="I224" s="1">
        <f>VLOOKUP(A224,'Base ADM'!$A$2:$I$344,9,FALSE)</f>
        <v>0</v>
      </c>
      <c r="J224" s="1">
        <f>VLOOKUP(A224,'Base ADM'!$A$2:$J$344,10,FALSE)</f>
        <v>0</v>
      </c>
      <c r="K224" s="1">
        <f>VLOOKUP(A224,'Base ADM'!$A$2:$K$344,11,FALSE)</f>
        <v>0</v>
      </c>
      <c r="L224" s="98">
        <f t="shared" si="57"/>
        <v>7.67</v>
      </c>
      <c r="M224" s="5">
        <f t="shared" si="58"/>
        <v>96058.458900109545</v>
      </c>
      <c r="N224" s="5">
        <f t="shared" si="59"/>
        <v>736768.37976384023</v>
      </c>
      <c r="O224" s="6">
        <f t="shared" si="60"/>
        <v>1.1100000000000001</v>
      </c>
      <c r="P224" s="5">
        <f t="shared" si="61"/>
        <v>106624.88937912161</v>
      </c>
      <c r="Q224" s="5">
        <f t="shared" si="62"/>
        <v>104.39999999999999</v>
      </c>
      <c r="R224" s="5">
        <f t="shared" si="63"/>
        <v>4583.1599999999989</v>
      </c>
      <c r="S224" s="5">
        <f t="shared" si="64"/>
        <v>15395.39</v>
      </c>
      <c r="T224" s="5">
        <f t="shared" si="65"/>
        <v>863371.81914296187</v>
      </c>
      <c r="U224" s="5">
        <f t="shared" si="66"/>
        <v>161882.62270693001</v>
      </c>
      <c r="V224" s="5">
        <f t="shared" si="67"/>
        <v>88826.89470111001</v>
      </c>
      <c r="W224" s="5">
        <f t="shared" si="68"/>
        <v>307222.72619968996</v>
      </c>
      <c r="X224" t="str">
        <f>IFERROR(VLOOKUP(A224,'E1'!$A$2:$G$932,7,FALSE),"No")</f>
        <v>No</v>
      </c>
      <c r="Y224" s="5">
        <f t="shared" si="69"/>
        <v>0</v>
      </c>
      <c r="Z224" s="5">
        <f t="shared" si="70"/>
        <v>1421304.062750692</v>
      </c>
      <c r="AA224" s="5">
        <f t="shared" si="75"/>
        <v>0</v>
      </c>
      <c r="AB224" s="5">
        <f t="shared" si="71"/>
        <v>1421304.062750692</v>
      </c>
      <c r="AC224" s="5">
        <f t="shared" si="72"/>
        <v>69469.936231629996</v>
      </c>
      <c r="AD224">
        <f t="shared" si="73"/>
        <v>4.8877603358976375E-2</v>
      </c>
      <c r="AE224" s="5">
        <f>VLOOKUP(A224,Summary_SFPR!$A$5:$AG$348,33,FALSE)</f>
        <v>1036586.5740968864</v>
      </c>
      <c r="AF224" s="5">
        <f t="shared" si="74"/>
        <v>50665.867415947789</v>
      </c>
      <c r="AG224" t="s">
        <v>809</v>
      </c>
      <c r="AH224" t="s">
        <v>1088</v>
      </c>
    </row>
    <row r="225" spans="1:34" x14ac:dyDescent="0.25">
      <c r="A225" t="s">
        <v>547</v>
      </c>
      <c r="B225" t="s">
        <v>1970</v>
      </c>
      <c r="C225" t="s">
        <v>68</v>
      </c>
      <c r="D225" s="12" t="s">
        <v>1088</v>
      </c>
      <c r="E225" s="1">
        <f>VLOOKUP(A225,'Base ADM'!$A$2:$E$344,5,FALSE)</f>
        <v>376.65527699999996</v>
      </c>
      <c r="F225" s="1">
        <f>VLOOKUP(A225,'Base ADM'!$A$2:$F$344,6,FALSE)</f>
        <v>73.554046</v>
      </c>
      <c r="G225" s="1">
        <f>VLOOKUP(A225,'Base ADM'!$A$2:$G$344,7,FALSE)</f>
        <v>127.581768</v>
      </c>
      <c r="H225" s="1">
        <f>VLOOKUP(A225,'Base ADM'!$A$2:$H$344,8,FALSE)</f>
        <v>175.519463</v>
      </c>
      <c r="I225" s="1">
        <f>VLOOKUP(A225,'Base ADM'!$A$2:$I$344,9,FALSE)</f>
        <v>0</v>
      </c>
      <c r="J225" s="1">
        <f>VLOOKUP(A225,'Base ADM'!$A$2:$J$344,10,FALSE)</f>
        <v>0</v>
      </c>
      <c r="K225" s="1">
        <f>VLOOKUP(A225,'Base ADM'!$A$2:$K$344,11,FALSE)</f>
        <v>0</v>
      </c>
      <c r="L225" s="98">
        <f t="shared" si="57"/>
        <v>16.25</v>
      </c>
      <c r="M225" s="5">
        <f t="shared" si="58"/>
        <v>96058.458900109545</v>
      </c>
      <c r="N225" s="5">
        <f t="shared" si="59"/>
        <v>1560949.9571267802</v>
      </c>
      <c r="O225" s="6">
        <f t="shared" si="60"/>
        <v>2.5099999999999998</v>
      </c>
      <c r="P225" s="5">
        <f t="shared" si="61"/>
        <v>241106.73183927493</v>
      </c>
      <c r="Q225" s="5">
        <f t="shared" si="62"/>
        <v>104.39999999999999</v>
      </c>
      <c r="R225" s="5">
        <f t="shared" si="63"/>
        <v>9792.7199999999975</v>
      </c>
      <c r="S225" s="5">
        <f t="shared" si="64"/>
        <v>32894.94</v>
      </c>
      <c r="T225" s="5">
        <f t="shared" si="65"/>
        <v>1844744.3489660551</v>
      </c>
      <c r="U225" s="5">
        <f t="shared" si="66"/>
        <v>366783.14218982996</v>
      </c>
      <c r="V225" s="5">
        <f t="shared" si="67"/>
        <v>201258.21415940998</v>
      </c>
      <c r="W225" s="5">
        <f t="shared" si="68"/>
        <v>696085.31776538992</v>
      </c>
      <c r="X225" t="str">
        <f>IFERROR(VLOOKUP(A225,'E1'!$A$2:$G$932,7,FALSE),"No")</f>
        <v>No</v>
      </c>
      <c r="Y225" s="5">
        <f t="shared" si="69"/>
        <v>0</v>
      </c>
      <c r="Z225" s="5">
        <f t="shared" si="70"/>
        <v>3108871.0230806852</v>
      </c>
      <c r="AA225" s="5">
        <f t="shared" si="75"/>
        <v>0</v>
      </c>
      <c r="AB225" s="5">
        <f t="shared" si="71"/>
        <v>3108871.0230806852</v>
      </c>
      <c r="AC225" s="5">
        <f t="shared" si="72"/>
        <v>157400.47370552996</v>
      </c>
      <c r="AD225">
        <f t="shared" si="73"/>
        <v>5.0629464052052091E-2</v>
      </c>
      <c r="AE225" s="5">
        <f>VLOOKUP(A225,Summary_SFPR!$A$5:$AG$348,33,FALSE)</f>
        <v>2601173.726860893</v>
      </c>
      <c r="AF225" s="5">
        <f t="shared" si="74"/>
        <v>131696.03169724596</v>
      </c>
      <c r="AG225" t="s">
        <v>809</v>
      </c>
      <c r="AH225" t="s">
        <v>1088</v>
      </c>
    </row>
    <row r="226" spans="1:34" x14ac:dyDescent="0.25">
      <c r="A226" t="s">
        <v>549</v>
      </c>
      <c r="B226" t="s">
        <v>1971</v>
      </c>
      <c r="C226" t="s">
        <v>93</v>
      </c>
      <c r="D226" s="12" t="s">
        <v>1088</v>
      </c>
      <c r="E226" s="1">
        <f>VLOOKUP(A226,'Base ADM'!$A$2:$E$344,5,FALSE)</f>
        <v>156.09770599999999</v>
      </c>
      <c r="F226" s="1">
        <f>VLOOKUP(A226,'Base ADM'!$A$2:$F$344,6,FALSE)</f>
        <v>30.540230999999999</v>
      </c>
      <c r="G226" s="1">
        <f>VLOOKUP(A226,'Base ADM'!$A$2:$G$344,7,FALSE)</f>
        <v>48.666668999999999</v>
      </c>
      <c r="H226" s="1">
        <f>VLOOKUP(A226,'Base ADM'!$A$2:$H$344,8,FALSE)</f>
        <v>76.890805999999998</v>
      </c>
      <c r="I226" s="1">
        <f>VLOOKUP(A226,'Base ADM'!$A$2:$I$344,9,FALSE)</f>
        <v>0</v>
      </c>
      <c r="J226" s="1">
        <f>VLOOKUP(A226,'Base ADM'!$A$2:$J$344,10,FALSE)</f>
        <v>0</v>
      </c>
      <c r="K226" s="1">
        <f>VLOOKUP(A226,'Base ADM'!$A$2:$K$344,11,FALSE)</f>
        <v>0</v>
      </c>
      <c r="L226" s="98">
        <f t="shared" si="57"/>
        <v>6.72</v>
      </c>
      <c r="M226" s="5">
        <f t="shared" si="58"/>
        <v>96058.458900109545</v>
      </c>
      <c r="N226" s="5">
        <f t="shared" si="59"/>
        <v>645512.84380873607</v>
      </c>
      <c r="O226" s="6">
        <f t="shared" si="60"/>
        <v>1.04</v>
      </c>
      <c r="P226" s="5">
        <f t="shared" si="61"/>
        <v>99900.797256113932</v>
      </c>
      <c r="Q226" s="5">
        <f t="shared" si="62"/>
        <v>104.39999999999999</v>
      </c>
      <c r="R226" s="5">
        <f t="shared" si="63"/>
        <v>4050.7199999999993</v>
      </c>
      <c r="S226" s="5">
        <f t="shared" si="64"/>
        <v>13606.86</v>
      </c>
      <c r="T226" s="5">
        <f t="shared" si="65"/>
        <v>763071.22106484999</v>
      </c>
      <c r="U226" s="5">
        <f t="shared" si="66"/>
        <v>152006.38512573999</v>
      </c>
      <c r="V226" s="5">
        <f t="shared" si="67"/>
        <v>83407.68724698</v>
      </c>
      <c r="W226" s="5">
        <f t="shared" si="68"/>
        <v>288479.48752741999</v>
      </c>
      <c r="X226" t="str">
        <f>IFERROR(VLOOKUP(A226,'E1'!$A$2:$G$932,7,FALSE),"No")</f>
        <v>No</v>
      </c>
      <c r="Y226" s="5">
        <f t="shared" si="69"/>
        <v>0</v>
      </c>
      <c r="Z226" s="5">
        <f t="shared" si="70"/>
        <v>1286964.7809649899</v>
      </c>
      <c r="AA226" s="5">
        <f t="shared" si="75"/>
        <v>0</v>
      </c>
      <c r="AB226" s="5">
        <f t="shared" si="71"/>
        <v>1286964.7809649899</v>
      </c>
      <c r="AC226" s="5">
        <f t="shared" si="72"/>
        <v>65231.670360339995</v>
      </c>
      <c r="AD226">
        <f t="shared" si="73"/>
        <v>5.0686445600654342E-2</v>
      </c>
      <c r="AE226" s="5">
        <f>VLOOKUP(A226,Summary_SFPR!$A$5:$AG$348,33,FALSE)</f>
        <v>1140886.1033053589</v>
      </c>
      <c r="AF226" s="5">
        <f t="shared" si="74"/>
        <v>57827.461411729586</v>
      </c>
      <c r="AG226" t="s">
        <v>809</v>
      </c>
      <c r="AH226" t="s">
        <v>1088</v>
      </c>
    </row>
    <row r="227" spans="1:34" x14ac:dyDescent="0.25">
      <c r="A227" t="s">
        <v>551</v>
      </c>
      <c r="B227" t="s">
        <v>1972</v>
      </c>
      <c r="C227" t="s">
        <v>93</v>
      </c>
      <c r="D227" s="12" t="s">
        <v>1088</v>
      </c>
      <c r="E227" s="1">
        <f>VLOOKUP(A227,'Base ADM'!$A$2:$E$344,5,FALSE)</f>
        <v>127.525904</v>
      </c>
      <c r="F227" s="1">
        <f>VLOOKUP(A227,'Base ADM'!$A$2:$F$344,6,FALSE)</f>
        <v>13.830992</v>
      </c>
      <c r="G227" s="1">
        <f>VLOOKUP(A227,'Base ADM'!$A$2:$G$344,7,FALSE)</f>
        <v>43.208956999999998</v>
      </c>
      <c r="H227" s="1">
        <f>VLOOKUP(A227,'Base ADM'!$A$2:$H$344,8,FALSE)</f>
        <v>70.485955000000004</v>
      </c>
      <c r="I227" s="1">
        <f>VLOOKUP(A227,'Base ADM'!$A$2:$I$344,9,FALSE)</f>
        <v>0</v>
      </c>
      <c r="J227" s="1">
        <f>VLOOKUP(A227,'Base ADM'!$A$2:$J$344,10,FALSE)</f>
        <v>0</v>
      </c>
      <c r="K227" s="1">
        <f>VLOOKUP(A227,'Base ADM'!$A$2:$K$344,11,FALSE)</f>
        <v>0</v>
      </c>
      <c r="L227" s="98">
        <f t="shared" si="57"/>
        <v>5.39</v>
      </c>
      <c r="M227" s="5">
        <f t="shared" si="58"/>
        <v>96058.458900109545</v>
      </c>
      <c r="N227" s="5">
        <f t="shared" si="59"/>
        <v>517755.09347159043</v>
      </c>
      <c r="O227" s="6">
        <f t="shared" si="60"/>
        <v>0.85</v>
      </c>
      <c r="P227" s="5">
        <f t="shared" si="61"/>
        <v>81649.690065093106</v>
      </c>
      <c r="Q227" s="5">
        <f t="shared" si="62"/>
        <v>104.39999999999999</v>
      </c>
      <c r="R227" s="5">
        <f t="shared" si="63"/>
        <v>3257.2799999999997</v>
      </c>
      <c r="S227" s="5">
        <f t="shared" si="64"/>
        <v>10941.6</v>
      </c>
      <c r="T227" s="5">
        <f t="shared" si="65"/>
        <v>613603.66353668354</v>
      </c>
      <c r="U227" s="5">
        <f t="shared" si="66"/>
        <v>124183.45005615999</v>
      </c>
      <c r="V227" s="5">
        <f t="shared" si="67"/>
        <v>68140.916284320003</v>
      </c>
      <c r="W227" s="5">
        <f t="shared" si="68"/>
        <v>235676.79740528</v>
      </c>
      <c r="X227" t="str">
        <f>IFERROR(VLOOKUP(A227,'E1'!$A$2:$G$932,7,FALSE),"No")</f>
        <v>No</v>
      </c>
      <c r="Y227" s="5">
        <f t="shared" si="69"/>
        <v>0</v>
      </c>
      <c r="Z227" s="5">
        <f t="shared" si="70"/>
        <v>1041604.8272824434</v>
      </c>
      <c r="AA227" s="5">
        <f t="shared" si="75"/>
        <v>0</v>
      </c>
      <c r="AB227" s="5">
        <f t="shared" si="71"/>
        <v>1041604.8272824434</v>
      </c>
      <c r="AC227" s="5">
        <f t="shared" si="72"/>
        <v>53291.800022559997</v>
      </c>
      <c r="AD227">
        <f t="shared" si="73"/>
        <v>5.1163165364353003E-2</v>
      </c>
      <c r="AE227" s="5">
        <f>VLOOKUP(A227,Summary_SFPR!$A$5:$AG$348,33,FALSE)</f>
        <v>916163.93686520495</v>
      </c>
      <c r="AF227" s="5">
        <f t="shared" si="74"/>
        <v>46873.847002691145</v>
      </c>
      <c r="AG227" t="s">
        <v>809</v>
      </c>
      <c r="AH227" t="s">
        <v>1088</v>
      </c>
    </row>
    <row r="228" spans="1:34" x14ac:dyDescent="0.25">
      <c r="A228" t="s">
        <v>553</v>
      </c>
      <c r="B228" t="s">
        <v>554</v>
      </c>
      <c r="C228" t="s">
        <v>555</v>
      </c>
      <c r="D228" s="12" t="s">
        <v>1088</v>
      </c>
      <c r="E228" s="1">
        <f>VLOOKUP(A228,'Base ADM'!$A$2:$E$344,5,FALSE)</f>
        <v>183.55428700000002</v>
      </c>
      <c r="F228" s="1">
        <f>VLOOKUP(A228,'Base ADM'!$A$2:$F$344,6,FALSE)</f>
        <v>42.960002000000003</v>
      </c>
      <c r="G228" s="1">
        <f>VLOOKUP(A228,'Base ADM'!$A$2:$G$344,7,FALSE)</f>
        <v>52.188572000000001</v>
      </c>
      <c r="H228" s="1">
        <f>VLOOKUP(A228,'Base ADM'!$A$2:$H$344,8,FALSE)</f>
        <v>77.651426999999998</v>
      </c>
      <c r="I228" s="1">
        <f>VLOOKUP(A228,'Base ADM'!$A$2:$I$344,9,FALSE)</f>
        <v>10.754286</v>
      </c>
      <c r="J228" s="1">
        <f>VLOOKUP(A228,'Base ADM'!$A$2:$J$344,10,FALSE)</f>
        <v>0</v>
      </c>
      <c r="K228" s="1">
        <f>VLOOKUP(A228,'Base ADM'!$A$2:$K$344,11,FALSE)</f>
        <v>0</v>
      </c>
      <c r="L228" s="98">
        <f t="shared" si="57"/>
        <v>7.92</v>
      </c>
      <c r="M228" s="5">
        <f t="shared" si="58"/>
        <v>96058.458900109545</v>
      </c>
      <c r="N228" s="5">
        <f t="shared" si="59"/>
        <v>760782.99448886758</v>
      </c>
      <c r="O228" s="6">
        <f t="shared" si="60"/>
        <v>1.22</v>
      </c>
      <c r="P228" s="5">
        <f t="shared" si="61"/>
        <v>117191.31985813365</v>
      </c>
      <c r="Q228" s="5">
        <f t="shared" si="62"/>
        <v>104.39999999999999</v>
      </c>
      <c r="R228" s="5">
        <f t="shared" si="63"/>
        <v>4771.08</v>
      </c>
      <c r="S228" s="5">
        <f t="shared" si="64"/>
        <v>16026.64</v>
      </c>
      <c r="T228" s="5">
        <f t="shared" si="65"/>
        <v>898772.03434700123</v>
      </c>
      <c r="U228" s="5">
        <f t="shared" si="66"/>
        <v>178743.32913773</v>
      </c>
      <c r="V228" s="5">
        <f t="shared" si="67"/>
        <v>98078.562172710022</v>
      </c>
      <c r="W228" s="5">
        <f t="shared" si="68"/>
        <v>339221.17117609002</v>
      </c>
      <c r="X228" t="str">
        <f>IFERROR(VLOOKUP(A228,'E1'!$A$2:$G$932,7,FALSE),"No")</f>
        <v>No</v>
      </c>
      <c r="Y228" s="5">
        <f t="shared" si="69"/>
        <v>0</v>
      </c>
      <c r="Z228" s="5">
        <f t="shared" si="70"/>
        <v>1514815.0968335313</v>
      </c>
      <c r="AA228" s="5">
        <f t="shared" si="75"/>
        <v>0</v>
      </c>
      <c r="AB228" s="5">
        <f t="shared" si="71"/>
        <v>1514815.0968335313</v>
      </c>
      <c r="AC228" s="5">
        <f t="shared" si="72"/>
        <v>76705.500994430011</v>
      </c>
      <c r="AD228">
        <f t="shared" si="73"/>
        <v>5.0636873869801063E-2</v>
      </c>
      <c r="AE228" s="5">
        <f>VLOOKUP(A228,Summary_SFPR!$A$5:$AG$348,33,FALSE)</f>
        <v>1227104.2551839151</v>
      </c>
      <c r="AF228" s="5">
        <f t="shared" si="74"/>
        <v>62136.723394844092</v>
      </c>
      <c r="AG228" t="s">
        <v>809</v>
      </c>
      <c r="AH228" t="s">
        <v>1088</v>
      </c>
    </row>
    <row r="229" spans="1:34" x14ac:dyDescent="0.25">
      <c r="A229" t="s">
        <v>556</v>
      </c>
      <c r="B229" t="s">
        <v>557</v>
      </c>
      <c r="C229" t="s">
        <v>75</v>
      </c>
      <c r="D229" s="12" t="s">
        <v>1088</v>
      </c>
      <c r="E229" s="1">
        <f>VLOOKUP(A229,'Base ADM'!$A$2:$E$344,5,FALSE)</f>
        <v>126.235893</v>
      </c>
      <c r="F229" s="1">
        <f>VLOOKUP(A229,'Base ADM'!$A$2:$F$344,6,FALSE)</f>
        <v>0</v>
      </c>
      <c r="G229" s="1">
        <f>VLOOKUP(A229,'Base ADM'!$A$2:$G$344,7,FALSE)</f>
        <v>0</v>
      </c>
      <c r="H229" s="1">
        <f>VLOOKUP(A229,'Base ADM'!$A$2:$H$344,8,FALSE)</f>
        <v>40.598784999999999</v>
      </c>
      <c r="I229" s="1">
        <f>VLOOKUP(A229,'Base ADM'!$A$2:$I$344,9,FALSE)</f>
        <v>85.637107999999998</v>
      </c>
      <c r="J229" s="1">
        <f>VLOOKUP(A229,'Base ADM'!$A$2:$J$344,10,FALSE)</f>
        <v>0</v>
      </c>
      <c r="K229" s="1">
        <f>VLOOKUP(A229,'Base ADM'!$A$2:$K$344,11,FALSE)</f>
        <v>0</v>
      </c>
      <c r="L229" s="98">
        <f t="shared" si="57"/>
        <v>4.8</v>
      </c>
      <c r="M229" s="5">
        <f t="shared" si="58"/>
        <v>96058.458900109545</v>
      </c>
      <c r="N229" s="5">
        <f t="shared" si="59"/>
        <v>461080.60272052581</v>
      </c>
      <c r="O229" s="6">
        <f t="shared" si="60"/>
        <v>0.84</v>
      </c>
      <c r="P229" s="5">
        <f t="shared" si="61"/>
        <v>80689.105476092009</v>
      </c>
      <c r="Q229" s="5">
        <f t="shared" si="62"/>
        <v>104.39999999999999</v>
      </c>
      <c r="R229" s="5">
        <f t="shared" si="63"/>
        <v>2944.0799999999995</v>
      </c>
      <c r="S229" s="5">
        <f t="shared" si="64"/>
        <v>9889.52</v>
      </c>
      <c r="T229" s="5">
        <f t="shared" si="65"/>
        <v>554603.30819661776</v>
      </c>
      <c r="U229" s="5">
        <f t="shared" si="66"/>
        <v>122927.25024446999</v>
      </c>
      <c r="V229" s="5">
        <f t="shared" si="67"/>
        <v>67451.62470669001</v>
      </c>
      <c r="W229" s="5">
        <f t="shared" si="68"/>
        <v>233292.76677650999</v>
      </c>
      <c r="X229" t="str">
        <f>IFERROR(VLOOKUP(A229,'E1'!$A$2:$G$932,7,FALSE),"No")</f>
        <v>No</v>
      </c>
      <c r="Y229" s="5">
        <f t="shared" si="69"/>
        <v>0</v>
      </c>
      <c r="Z229" s="5">
        <f t="shared" si="70"/>
        <v>978274.94992428762</v>
      </c>
      <c r="AA229" s="5">
        <f t="shared" si="75"/>
        <v>0</v>
      </c>
      <c r="AB229" s="5">
        <f t="shared" si="71"/>
        <v>978274.94992428762</v>
      </c>
      <c r="AC229" s="5">
        <f t="shared" si="72"/>
        <v>52752.717325769998</v>
      </c>
      <c r="AD229">
        <f t="shared" si="73"/>
        <v>5.3924223787855073E-2</v>
      </c>
      <c r="AE229" s="5">
        <f>VLOOKUP(A229,Summary_SFPR!$A$5:$AG$348,33,FALSE)</f>
        <v>691306.56965752249</v>
      </c>
      <c r="AF229" s="5">
        <f t="shared" si="74"/>
        <v>37278.170168226665</v>
      </c>
      <c r="AG229" t="s">
        <v>809</v>
      </c>
      <c r="AH229" t="s">
        <v>1088</v>
      </c>
    </row>
    <row r="230" spans="1:34" x14ac:dyDescent="0.25">
      <c r="A230" t="s">
        <v>558</v>
      </c>
      <c r="B230" t="s">
        <v>559</v>
      </c>
      <c r="C230" t="s">
        <v>68</v>
      </c>
      <c r="D230" s="12" t="s">
        <v>1842</v>
      </c>
      <c r="E230" s="1">
        <f>VLOOKUP(A230,'Base ADM'!$A$2:$E$344,5,FALSE)</f>
        <v>943.438942</v>
      </c>
      <c r="F230" s="1">
        <f>VLOOKUP(A230,'Base ADM'!$A$2:$F$344,6,FALSE)</f>
        <v>0</v>
      </c>
      <c r="G230" s="1">
        <f>VLOOKUP(A230,'Base ADM'!$A$2:$G$344,7,FALSE)</f>
        <v>0</v>
      </c>
      <c r="H230" s="1">
        <f>VLOOKUP(A230,'Base ADM'!$A$2:$H$344,8,FALSE)</f>
        <v>0</v>
      </c>
      <c r="I230" s="1">
        <f>VLOOKUP(A230,'Base ADM'!$A$2:$I$344,9,FALSE)</f>
        <v>943.438942</v>
      </c>
      <c r="J230" s="1">
        <f>VLOOKUP(A230,'Base ADM'!$A$2:$J$344,10,FALSE)</f>
        <v>0</v>
      </c>
      <c r="K230" s="1">
        <f>VLOOKUP(A230,'Base ADM'!$A$2:$K$344,11,FALSE)</f>
        <v>1.7678</v>
      </c>
      <c r="L230" s="98">
        <f t="shared" si="57"/>
        <v>34.94</v>
      </c>
      <c r="M230" s="5">
        <f t="shared" si="58"/>
        <v>96058.458900109545</v>
      </c>
      <c r="N230" s="5">
        <f t="shared" si="59"/>
        <v>3356282.5539698275</v>
      </c>
      <c r="O230" s="6">
        <f t="shared" si="60"/>
        <v>6.29</v>
      </c>
      <c r="P230" s="5">
        <f t="shared" si="61"/>
        <v>604207.70648168901</v>
      </c>
      <c r="Q230" s="5">
        <f t="shared" si="62"/>
        <v>104.39999999999999</v>
      </c>
      <c r="R230" s="5">
        <f t="shared" si="63"/>
        <v>21522.059999999998</v>
      </c>
      <c r="S230" s="5">
        <f t="shared" si="64"/>
        <v>72295.23</v>
      </c>
      <c r="T230" s="5">
        <f t="shared" si="65"/>
        <v>4054307.5504515166</v>
      </c>
      <c r="U230" s="5">
        <f t="shared" si="66"/>
        <v>918711.40733017994</v>
      </c>
      <c r="V230" s="5">
        <f t="shared" si="67"/>
        <v>504107.72987886006</v>
      </c>
      <c r="W230" s="5">
        <f t="shared" si="68"/>
        <v>1743541.2055419399</v>
      </c>
      <c r="X230" t="str">
        <f>IFERROR(VLOOKUP(A230,'E1'!$A$2:$G$932,7,FALSE),"No")</f>
        <v>No</v>
      </c>
      <c r="Y230" s="5">
        <f t="shared" si="69"/>
        <v>0</v>
      </c>
      <c r="Z230" s="5">
        <f t="shared" si="70"/>
        <v>7220667.8932024967</v>
      </c>
      <c r="AA230" s="5">
        <f t="shared" si="75"/>
        <v>2705.9931773737139</v>
      </c>
      <c r="AB230" s="5">
        <f t="shared" si="71"/>
        <v>7223373.8863798706</v>
      </c>
      <c r="AC230" s="5">
        <f t="shared" si="72"/>
        <v>394253.69947237999</v>
      </c>
      <c r="AD230">
        <f t="shared" si="73"/>
        <v>5.4580270338182316E-2</v>
      </c>
      <c r="AE230" s="5">
        <f>VLOOKUP(A230,Summary_SFPR!$A$5:$AG$348,33,FALSE)</f>
        <v>5300337.4437964596</v>
      </c>
      <c r="AF230" s="5">
        <f t="shared" si="74"/>
        <v>289293.85056600097</v>
      </c>
      <c r="AG230" t="s">
        <v>809</v>
      </c>
      <c r="AH230" t="s">
        <v>1842</v>
      </c>
    </row>
    <row r="231" spans="1:34" x14ac:dyDescent="0.25">
      <c r="A231" t="s">
        <v>560</v>
      </c>
      <c r="B231" t="s">
        <v>561</v>
      </c>
      <c r="C231" t="s">
        <v>230</v>
      </c>
      <c r="D231" s="12" t="s">
        <v>1088</v>
      </c>
      <c r="E231" s="1">
        <f>VLOOKUP(A231,'Base ADM'!$A$2:$E$344,5,FALSE)</f>
        <v>510.79993300000001</v>
      </c>
      <c r="F231" s="1">
        <f>VLOOKUP(A231,'Base ADM'!$A$2:$F$344,6,FALSE)</f>
        <v>0</v>
      </c>
      <c r="G231" s="1">
        <f>VLOOKUP(A231,'Base ADM'!$A$2:$G$344,7,FALSE)</f>
        <v>0</v>
      </c>
      <c r="H231" s="1">
        <f>VLOOKUP(A231,'Base ADM'!$A$2:$H$344,8,FALSE)</f>
        <v>0</v>
      </c>
      <c r="I231" s="1">
        <f>VLOOKUP(A231,'Base ADM'!$A$2:$I$344,9,FALSE)</f>
        <v>216.02199999999999</v>
      </c>
      <c r="J231" s="1">
        <f>VLOOKUP(A231,'Base ADM'!$A$2:$J$344,10,FALSE)</f>
        <v>294.77793300000002</v>
      </c>
      <c r="K231" s="1">
        <f>VLOOKUP(A231,'Base ADM'!$A$2:$K$344,11,FALSE)</f>
        <v>3.890339</v>
      </c>
      <c r="L231" s="98">
        <f t="shared" si="57"/>
        <v>24.38</v>
      </c>
      <c r="M231" s="5">
        <f t="shared" si="58"/>
        <v>96058.458900109545</v>
      </c>
      <c r="N231" s="5">
        <f t="shared" si="59"/>
        <v>2341905.2279846705</v>
      </c>
      <c r="O231" s="6">
        <f t="shared" si="60"/>
        <v>3.41</v>
      </c>
      <c r="P231" s="5">
        <f t="shared" si="61"/>
        <v>327559.34484937356</v>
      </c>
      <c r="Q231" s="5">
        <f t="shared" si="62"/>
        <v>104.39999999999999</v>
      </c>
      <c r="R231" s="5">
        <f t="shared" si="63"/>
        <v>14506.38</v>
      </c>
      <c r="S231" s="5">
        <f t="shared" si="64"/>
        <v>48728.7</v>
      </c>
      <c r="T231" s="5">
        <f t="shared" si="65"/>
        <v>2732699.6528340443</v>
      </c>
      <c r="U231" s="5">
        <f t="shared" si="66"/>
        <v>497411.86675607</v>
      </c>
      <c r="V231" s="5">
        <f t="shared" si="67"/>
        <v>272935.72819989</v>
      </c>
      <c r="W231" s="5">
        <f t="shared" si="68"/>
        <v>943994.03217930999</v>
      </c>
      <c r="X231" t="str">
        <f>IFERROR(VLOOKUP(A231,'E1'!$A$2:$G$932,7,FALSE),"No")</f>
        <v>No</v>
      </c>
      <c r="Y231" s="5">
        <f t="shared" si="69"/>
        <v>0</v>
      </c>
      <c r="Z231" s="5">
        <f t="shared" si="70"/>
        <v>4447041.2799693141</v>
      </c>
      <c r="AA231" s="5">
        <f t="shared" si="75"/>
        <v>6773.8842581541776</v>
      </c>
      <c r="AB231" s="5">
        <f t="shared" si="71"/>
        <v>4453815.164227468</v>
      </c>
      <c r="AC231" s="5">
        <f t="shared" si="72"/>
        <v>213458.18400136998</v>
      </c>
      <c r="AD231">
        <f t="shared" si="73"/>
        <v>4.7927041453323348E-2</v>
      </c>
      <c r="AE231" s="5">
        <f>VLOOKUP(A231,Summary_SFPR!$A$5:$AG$348,33,FALSE)</f>
        <v>4024749.6869904529</v>
      </c>
      <c r="AF231" s="5">
        <f t="shared" si="74"/>
        <v>192894.34508764162</v>
      </c>
      <c r="AG231" t="s">
        <v>809</v>
      </c>
      <c r="AH231" t="s">
        <v>1088</v>
      </c>
    </row>
    <row r="232" spans="1:34" x14ac:dyDescent="0.25">
      <c r="A232" t="s">
        <v>562</v>
      </c>
      <c r="B232" t="s">
        <v>563</v>
      </c>
      <c r="C232" t="s">
        <v>84</v>
      </c>
      <c r="D232" s="12" t="s">
        <v>1842</v>
      </c>
      <c r="E232" s="1">
        <f>VLOOKUP(A232,'Base ADM'!$A$2:$E$344,5,FALSE)</f>
        <v>150.95214300000001</v>
      </c>
      <c r="F232" s="1">
        <f>VLOOKUP(A232,'Base ADM'!$A$2:$F$344,6,FALSE)</f>
        <v>14.961651</v>
      </c>
      <c r="G232" s="1">
        <f>VLOOKUP(A232,'Base ADM'!$A$2:$G$344,7,FALSE)</f>
        <v>55.339461999999997</v>
      </c>
      <c r="H232" s="1">
        <f>VLOOKUP(A232,'Base ADM'!$A$2:$H$344,8,FALSE)</f>
        <v>80.651030000000006</v>
      </c>
      <c r="I232" s="1">
        <f>VLOOKUP(A232,'Base ADM'!$A$2:$I$344,9,FALSE)</f>
        <v>0</v>
      </c>
      <c r="J232" s="1">
        <f>VLOOKUP(A232,'Base ADM'!$A$2:$J$344,10,FALSE)</f>
        <v>0</v>
      </c>
      <c r="K232" s="1">
        <f>VLOOKUP(A232,'Base ADM'!$A$2:$K$344,11,FALSE)</f>
        <v>0</v>
      </c>
      <c r="L232" s="98">
        <f t="shared" si="57"/>
        <v>6.38</v>
      </c>
      <c r="M232" s="5">
        <f t="shared" si="58"/>
        <v>96058.458900109545</v>
      </c>
      <c r="N232" s="5">
        <f t="shared" si="59"/>
        <v>612852.96778269892</v>
      </c>
      <c r="O232" s="6">
        <f t="shared" si="60"/>
        <v>1.01</v>
      </c>
      <c r="P232" s="5">
        <f t="shared" si="61"/>
        <v>97019.043489110642</v>
      </c>
      <c r="Q232" s="5">
        <f t="shared" si="62"/>
        <v>104.39999999999999</v>
      </c>
      <c r="R232" s="5">
        <f t="shared" si="63"/>
        <v>3857.579999999999</v>
      </c>
      <c r="S232" s="5">
        <f t="shared" si="64"/>
        <v>12958.08</v>
      </c>
      <c r="T232" s="5">
        <f t="shared" si="65"/>
        <v>726687.67127180949</v>
      </c>
      <c r="U232" s="5">
        <f t="shared" si="66"/>
        <v>146995.68733197</v>
      </c>
      <c r="V232" s="5">
        <f t="shared" si="67"/>
        <v>80658.258569190017</v>
      </c>
      <c r="W232" s="5">
        <f t="shared" si="68"/>
        <v>278970.12691400998</v>
      </c>
      <c r="X232" t="str">
        <f>IFERROR(VLOOKUP(A232,'E1'!$A$2:$G$932,7,FALSE),"No")</f>
        <v>No</v>
      </c>
      <c r="Y232" s="5">
        <f t="shared" si="69"/>
        <v>0</v>
      </c>
      <c r="Z232" s="5">
        <f t="shared" si="70"/>
        <v>1233311.7440869794</v>
      </c>
      <c r="AA232" s="5">
        <f t="shared" si="75"/>
        <v>0</v>
      </c>
      <c r="AB232" s="5">
        <f t="shared" si="71"/>
        <v>1233311.7440869794</v>
      </c>
      <c r="AC232" s="5">
        <f t="shared" si="72"/>
        <v>63081.391038269998</v>
      </c>
      <c r="AD232">
        <f t="shared" si="73"/>
        <v>5.1147969149494432E-2</v>
      </c>
      <c r="AE232" s="5">
        <f>VLOOKUP(A232,Summary_SFPR!$A$5:$AG$348,33,FALSE)</f>
        <v>1120663.5686687892</v>
      </c>
      <c r="AF232" s="5">
        <f t="shared" si="74"/>
        <v>57319.665637233564</v>
      </c>
      <c r="AG232" t="s">
        <v>809</v>
      </c>
      <c r="AH232" t="s">
        <v>1842</v>
      </c>
    </row>
    <row r="233" spans="1:34" x14ac:dyDescent="0.25">
      <c r="A233" t="s">
        <v>564</v>
      </c>
      <c r="B233" t="s">
        <v>565</v>
      </c>
      <c r="C233" t="s">
        <v>80</v>
      </c>
      <c r="D233" s="12" t="s">
        <v>1088</v>
      </c>
      <c r="E233" s="1">
        <f>VLOOKUP(A233,'Base ADM'!$A$2:$E$344,5,FALSE)</f>
        <v>149.95353399999999</v>
      </c>
      <c r="F233" s="1">
        <f>VLOOKUP(A233,'Base ADM'!$A$2:$F$344,6,FALSE)</f>
        <v>0</v>
      </c>
      <c r="G233" s="1">
        <f>VLOOKUP(A233,'Base ADM'!$A$2:$G$344,7,FALSE)</f>
        <v>0</v>
      </c>
      <c r="H233" s="1">
        <f>VLOOKUP(A233,'Base ADM'!$A$2:$H$344,8,FALSE)</f>
        <v>0</v>
      </c>
      <c r="I233" s="1">
        <f>VLOOKUP(A233,'Base ADM'!$A$2:$I$344,9,FALSE)</f>
        <v>149.95353399999999</v>
      </c>
      <c r="J233" s="1">
        <f>VLOOKUP(A233,'Base ADM'!$A$2:$J$344,10,FALSE)</f>
        <v>0</v>
      </c>
      <c r="K233" s="1">
        <f>VLOOKUP(A233,'Base ADM'!$A$2:$K$344,11,FALSE)</f>
        <v>0</v>
      </c>
      <c r="L233" s="98">
        <f t="shared" si="57"/>
        <v>5.55</v>
      </c>
      <c r="M233" s="5">
        <f t="shared" si="58"/>
        <v>96058.458900109545</v>
      </c>
      <c r="N233" s="5">
        <f t="shared" si="59"/>
        <v>533124.44689560798</v>
      </c>
      <c r="O233" s="6">
        <f t="shared" si="60"/>
        <v>1</v>
      </c>
      <c r="P233" s="5">
        <f t="shared" si="61"/>
        <v>96058.458900109545</v>
      </c>
      <c r="Q233" s="5">
        <f t="shared" si="62"/>
        <v>104.39999999999999</v>
      </c>
      <c r="R233" s="5">
        <f t="shared" si="63"/>
        <v>3419.0999999999995</v>
      </c>
      <c r="S233" s="5">
        <f t="shared" si="64"/>
        <v>11485.17</v>
      </c>
      <c r="T233" s="5">
        <f t="shared" si="65"/>
        <v>644087.17579571751</v>
      </c>
      <c r="U233" s="5">
        <f t="shared" si="66"/>
        <v>146023.25187385999</v>
      </c>
      <c r="V233" s="5">
        <f t="shared" si="67"/>
        <v>80124.67182222</v>
      </c>
      <c r="W233" s="5">
        <f t="shared" si="68"/>
        <v>277124.62757938</v>
      </c>
      <c r="X233" t="str">
        <f>IFERROR(VLOOKUP(A233,'E1'!$A$2:$G$932,7,FALSE),"No")</f>
        <v>No</v>
      </c>
      <c r="Y233" s="5">
        <f t="shared" si="69"/>
        <v>0</v>
      </c>
      <c r="Z233" s="5">
        <f t="shared" si="70"/>
        <v>1147359.7270711774</v>
      </c>
      <c r="AA233" s="5">
        <f t="shared" si="75"/>
        <v>0</v>
      </c>
      <c r="AB233" s="5">
        <f t="shared" si="71"/>
        <v>1147359.7270711774</v>
      </c>
      <c r="AC233" s="5">
        <f t="shared" si="72"/>
        <v>62664.082323259994</v>
      </c>
      <c r="AD233">
        <f t="shared" si="73"/>
        <v>5.4615898435985959E-2</v>
      </c>
      <c r="AE233" s="5">
        <f>VLOOKUP(A233,Summary_SFPR!$A$5:$AG$348,33,FALSE)</f>
        <v>1068422.6692093541</v>
      </c>
      <c r="AF233" s="5">
        <f t="shared" si="74"/>
        <v>58352.863988243109</v>
      </c>
      <c r="AG233" t="s">
        <v>809</v>
      </c>
      <c r="AH233" t="s">
        <v>1088</v>
      </c>
    </row>
    <row r="234" spans="1:34" x14ac:dyDescent="0.25">
      <c r="A234" t="s">
        <v>566</v>
      </c>
      <c r="B234" t="s">
        <v>1973</v>
      </c>
      <c r="C234" t="s">
        <v>93</v>
      </c>
      <c r="D234" s="12" t="s">
        <v>1088</v>
      </c>
      <c r="E234" s="1">
        <f>VLOOKUP(A234,'Base ADM'!$A$2:$E$344,5,FALSE)</f>
        <v>180.20605899999998</v>
      </c>
      <c r="F234" s="1">
        <f>VLOOKUP(A234,'Base ADM'!$A$2:$F$344,6,FALSE)</f>
        <v>26.969695000000002</v>
      </c>
      <c r="G234" s="1">
        <f>VLOOKUP(A234,'Base ADM'!$A$2:$G$344,7,FALSE)</f>
        <v>75.793942000000001</v>
      </c>
      <c r="H234" s="1">
        <f>VLOOKUP(A234,'Base ADM'!$A$2:$H$344,8,FALSE)</f>
        <v>77.442421999999993</v>
      </c>
      <c r="I234" s="1">
        <f>VLOOKUP(A234,'Base ADM'!$A$2:$I$344,9,FALSE)</f>
        <v>0</v>
      </c>
      <c r="J234" s="1">
        <f>VLOOKUP(A234,'Base ADM'!$A$2:$J$344,10,FALSE)</f>
        <v>0</v>
      </c>
      <c r="K234" s="1">
        <f>VLOOKUP(A234,'Base ADM'!$A$2:$K$344,11,FALSE)</f>
        <v>0</v>
      </c>
      <c r="L234" s="98">
        <f t="shared" si="57"/>
        <v>7.74</v>
      </c>
      <c r="M234" s="5">
        <f t="shared" si="58"/>
        <v>96058.458900109545</v>
      </c>
      <c r="N234" s="5">
        <f t="shared" si="59"/>
        <v>743492.47188684787</v>
      </c>
      <c r="O234" s="6">
        <f t="shared" si="60"/>
        <v>1.2</v>
      </c>
      <c r="P234" s="5">
        <f t="shared" si="61"/>
        <v>115270.15068013145</v>
      </c>
      <c r="Q234" s="5">
        <f t="shared" si="62"/>
        <v>104.39999999999999</v>
      </c>
      <c r="R234" s="5">
        <f t="shared" si="63"/>
        <v>4666.6799999999994</v>
      </c>
      <c r="S234" s="5">
        <f t="shared" si="64"/>
        <v>15675.95</v>
      </c>
      <c r="T234" s="5">
        <f t="shared" si="65"/>
        <v>879105.25256697938</v>
      </c>
      <c r="U234" s="5">
        <f t="shared" si="66"/>
        <v>175482.85819360998</v>
      </c>
      <c r="V234" s="5">
        <f t="shared" si="67"/>
        <v>96289.503505469998</v>
      </c>
      <c r="W234" s="5">
        <f t="shared" si="68"/>
        <v>333033.41145612998</v>
      </c>
      <c r="X234" t="str">
        <f>IFERROR(VLOOKUP(A234,'E1'!$A$2:$G$932,7,FALSE),"No")</f>
        <v>No</v>
      </c>
      <c r="Y234" s="5">
        <f t="shared" si="69"/>
        <v>0</v>
      </c>
      <c r="Z234" s="5">
        <f t="shared" si="70"/>
        <v>1483911.0257221893</v>
      </c>
      <c r="AA234" s="5">
        <f t="shared" si="75"/>
        <v>0</v>
      </c>
      <c r="AB234" s="5">
        <f t="shared" si="71"/>
        <v>1483911.0257221893</v>
      </c>
      <c r="AC234" s="5">
        <f t="shared" si="72"/>
        <v>75306.30999550999</v>
      </c>
      <c r="AD234">
        <f t="shared" si="73"/>
        <v>5.074853457528556E-2</v>
      </c>
      <c r="AE234" s="5">
        <f>VLOOKUP(A234,Summary_SFPR!$A$5:$AG$348,33,FALSE)</f>
        <v>1365370.6490379837</v>
      </c>
      <c r="AF234" s="5">
        <f t="shared" si="74"/>
        <v>69290.559590784207</v>
      </c>
      <c r="AG234" t="s">
        <v>809</v>
      </c>
      <c r="AH234" t="s">
        <v>1088</v>
      </c>
    </row>
    <row r="235" spans="1:34" x14ac:dyDescent="0.25">
      <c r="A235" t="s">
        <v>568</v>
      </c>
      <c r="B235" t="s">
        <v>1974</v>
      </c>
      <c r="C235" t="s">
        <v>93</v>
      </c>
      <c r="D235" s="12" t="s">
        <v>1088</v>
      </c>
      <c r="E235" s="1">
        <f>VLOOKUP(A235,'Base ADM'!$A$2:$E$344,5,FALSE)</f>
        <v>249.57369999999997</v>
      </c>
      <c r="F235" s="1">
        <f>VLOOKUP(A235,'Base ADM'!$A$2:$F$344,6,FALSE)</f>
        <v>52.245615000000001</v>
      </c>
      <c r="G235" s="1">
        <f>VLOOKUP(A235,'Base ADM'!$A$2:$G$344,7,FALSE)</f>
        <v>92.222826999999995</v>
      </c>
      <c r="H235" s="1">
        <f>VLOOKUP(A235,'Base ADM'!$A$2:$H$344,8,FALSE)</f>
        <v>105.10525800000001</v>
      </c>
      <c r="I235" s="1">
        <f>VLOOKUP(A235,'Base ADM'!$A$2:$I$344,9,FALSE)</f>
        <v>0</v>
      </c>
      <c r="J235" s="1">
        <f>VLOOKUP(A235,'Base ADM'!$A$2:$J$344,10,FALSE)</f>
        <v>0</v>
      </c>
      <c r="K235" s="1">
        <f>VLOOKUP(A235,'Base ADM'!$A$2:$K$344,11,FALSE)</f>
        <v>0</v>
      </c>
      <c r="L235" s="98">
        <f t="shared" si="57"/>
        <v>10.83</v>
      </c>
      <c r="M235" s="5">
        <f t="shared" si="58"/>
        <v>96058.458900109545</v>
      </c>
      <c r="N235" s="5">
        <f t="shared" si="59"/>
        <v>1040313.1098881863</v>
      </c>
      <c r="O235" s="6">
        <f t="shared" si="60"/>
        <v>1.66</v>
      </c>
      <c r="P235" s="5">
        <f t="shared" si="61"/>
        <v>159457.04177418182</v>
      </c>
      <c r="Q235" s="5">
        <f t="shared" si="62"/>
        <v>104.39999999999999</v>
      </c>
      <c r="R235" s="5">
        <f t="shared" si="63"/>
        <v>6519.78</v>
      </c>
      <c r="S235" s="5">
        <f t="shared" si="64"/>
        <v>21900.74</v>
      </c>
      <c r="T235" s="5">
        <f t="shared" si="65"/>
        <v>1228190.6716623681</v>
      </c>
      <c r="U235" s="5">
        <f t="shared" si="66"/>
        <v>243032.37332299998</v>
      </c>
      <c r="V235" s="5">
        <f t="shared" si="67"/>
        <v>133354.71512099999</v>
      </c>
      <c r="W235" s="5">
        <f t="shared" si="68"/>
        <v>461229.66775899992</v>
      </c>
      <c r="X235" t="str">
        <f>IFERROR(VLOOKUP(A235,'E1'!$A$2:$G$932,7,FALSE),"No")</f>
        <v>No</v>
      </c>
      <c r="Y235" s="5">
        <f t="shared" si="69"/>
        <v>0</v>
      </c>
      <c r="Z235" s="5">
        <f t="shared" si="70"/>
        <v>2065807.4278653681</v>
      </c>
      <c r="AA235" s="5">
        <f t="shared" si="75"/>
        <v>0</v>
      </c>
      <c r="AB235" s="5">
        <f t="shared" si="71"/>
        <v>2065807.4278653681</v>
      </c>
      <c r="AC235" s="5">
        <f t="shared" si="72"/>
        <v>104294.35349299999</v>
      </c>
      <c r="AD235">
        <f t="shared" si="73"/>
        <v>5.0485999849835476E-2</v>
      </c>
      <c r="AE235" s="5">
        <f>VLOOKUP(A235,Summary_SFPR!$A$5:$AG$348,33,FALSE)</f>
        <v>1899493.8016028409</v>
      </c>
      <c r="AF235" s="5">
        <f t="shared" si="74"/>
        <v>95897.843782484444</v>
      </c>
      <c r="AG235" t="s">
        <v>809</v>
      </c>
      <c r="AH235" t="s">
        <v>1088</v>
      </c>
    </row>
    <row r="236" spans="1:34" x14ac:dyDescent="0.25">
      <c r="A236" t="s">
        <v>570</v>
      </c>
      <c r="B236" t="s">
        <v>571</v>
      </c>
      <c r="C236" t="s">
        <v>93</v>
      </c>
      <c r="D236" s="12" t="s">
        <v>1088</v>
      </c>
      <c r="E236" s="1">
        <f>VLOOKUP(A236,'Base ADM'!$A$2:$E$344,5,FALSE)</f>
        <v>242.45468600000001</v>
      </c>
      <c r="F236" s="1">
        <f>VLOOKUP(A236,'Base ADM'!$A$2:$F$344,6,FALSE)</f>
        <v>0</v>
      </c>
      <c r="G236" s="1">
        <f>VLOOKUP(A236,'Base ADM'!$A$2:$G$344,7,FALSE)</f>
        <v>0</v>
      </c>
      <c r="H236" s="1">
        <f>VLOOKUP(A236,'Base ADM'!$A$2:$H$344,8,FALSE)</f>
        <v>0</v>
      </c>
      <c r="I236" s="1">
        <f>VLOOKUP(A236,'Base ADM'!$A$2:$I$344,9,FALSE)</f>
        <v>194.60405</v>
      </c>
      <c r="J236" s="1">
        <f>VLOOKUP(A236,'Base ADM'!$A$2:$J$344,10,FALSE)</f>
        <v>47.850636000000002</v>
      </c>
      <c r="K236" s="1">
        <f>VLOOKUP(A236,'Base ADM'!$A$2:$K$344,11,FALSE)</f>
        <v>0</v>
      </c>
      <c r="L236" s="98">
        <f t="shared" si="57"/>
        <v>9.8699999999999992</v>
      </c>
      <c r="M236" s="5">
        <f t="shared" si="58"/>
        <v>96058.458900109545</v>
      </c>
      <c r="N236" s="5">
        <f t="shared" si="59"/>
        <v>948096.98934408114</v>
      </c>
      <c r="O236" s="6">
        <f t="shared" si="60"/>
        <v>1.62</v>
      </c>
      <c r="P236" s="5">
        <f t="shared" si="61"/>
        <v>155614.70341817747</v>
      </c>
      <c r="Q236" s="5">
        <f t="shared" si="62"/>
        <v>104.39999999999999</v>
      </c>
      <c r="R236" s="5">
        <f t="shared" si="63"/>
        <v>5997.7799999999988</v>
      </c>
      <c r="S236" s="5">
        <f t="shared" si="64"/>
        <v>20147.28</v>
      </c>
      <c r="T236" s="5">
        <f t="shared" si="65"/>
        <v>1129856.7527622588</v>
      </c>
      <c r="U236" s="5">
        <f t="shared" si="66"/>
        <v>236099.94867993999</v>
      </c>
      <c r="V236" s="5">
        <f t="shared" si="67"/>
        <v>129550.81237038001</v>
      </c>
      <c r="W236" s="5">
        <f t="shared" si="68"/>
        <v>448073.23155601998</v>
      </c>
      <c r="X236" t="str">
        <f>IFERROR(VLOOKUP(A236,'E1'!$A$2:$G$932,7,FALSE),"No")</f>
        <v>No</v>
      </c>
      <c r="Y236" s="5">
        <f t="shared" si="69"/>
        <v>0</v>
      </c>
      <c r="Z236" s="5">
        <f t="shared" si="70"/>
        <v>1943580.7453685987</v>
      </c>
      <c r="AA236" s="5">
        <f t="shared" si="75"/>
        <v>0</v>
      </c>
      <c r="AB236" s="5">
        <f t="shared" si="71"/>
        <v>1943580.7453685987</v>
      </c>
      <c r="AC236" s="5">
        <f t="shared" si="72"/>
        <v>101319.38873254</v>
      </c>
      <c r="AD236">
        <f t="shared" si="73"/>
        <v>5.2130269850622982E-2</v>
      </c>
      <c r="AE236" s="5">
        <f>VLOOKUP(A236,Summary_SFPR!$A$5:$AG$348,33,FALSE)</f>
        <v>1787835.2363542449</v>
      </c>
      <c r="AF236" s="5">
        <f t="shared" si="74"/>
        <v>93200.3333195991</v>
      </c>
      <c r="AG236" t="s">
        <v>809</v>
      </c>
      <c r="AH236" t="s">
        <v>1088</v>
      </c>
    </row>
    <row r="237" spans="1:34" x14ac:dyDescent="0.25">
      <c r="A237" t="s">
        <v>572</v>
      </c>
      <c r="B237" t="s">
        <v>573</v>
      </c>
      <c r="C237" t="s">
        <v>93</v>
      </c>
      <c r="D237" s="12" t="s">
        <v>1088</v>
      </c>
      <c r="E237" s="1">
        <f>VLOOKUP(A237,'Base ADM'!$A$2:$E$344,5,FALSE)</f>
        <v>100.072805</v>
      </c>
      <c r="F237" s="1">
        <f>VLOOKUP(A237,'Base ADM'!$A$2:$F$344,6,FALSE)</f>
        <v>0</v>
      </c>
      <c r="G237" s="1">
        <f>VLOOKUP(A237,'Base ADM'!$A$2:$G$344,7,FALSE)</f>
        <v>0</v>
      </c>
      <c r="H237" s="1">
        <f>VLOOKUP(A237,'Base ADM'!$A$2:$H$344,8,FALSE)</f>
        <v>100.072805</v>
      </c>
      <c r="I237" s="1">
        <f>VLOOKUP(A237,'Base ADM'!$A$2:$I$344,9,FALSE)</f>
        <v>0</v>
      </c>
      <c r="J237" s="1">
        <f>VLOOKUP(A237,'Base ADM'!$A$2:$J$344,10,FALSE)</f>
        <v>0</v>
      </c>
      <c r="K237" s="1">
        <f>VLOOKUP(A237,'Base ADM'!$A$2:$K$344,11,FALSE)</f>
        <v>0</v>
      </c>
      <c r="L237" s="98">
        <f t="shared" si="57"/>
        <v>4</v>
      </c>
      <c r="M237" s="5">
        <f t="shared" si="58"/>
        <v>96058.458900109545</v>
      </c>
      <c r="N237" s="5">
        <f t="shared" si="59"/>
        <v>384233.83560043818</v>
      </c>
      <c r="O237" s="6">
        <f t="shared" si="60"/>
        <v>0.67</v>
      </c>
      <c r="P237" s="5">
        <f t="shared" si="61"/>
        <v>64359.167463073398</v>
      </c>
      <c r="Q237" s="5">
        <f t="shared" si="62"/>
        <v>104.39999999999999</v>
      </c>
      <c r="R237" s="5">
        <f t="shared" si="63"/>
        <v>2437.7399999999998</v>
      </c>
      <c r="S237" s="5">
        <f t="shared" si="64"/>
        <v>8188.67</v>
      </c>
      <c r="T237" s="5">
        <f t="shared" si="65"/>
        <v>459219.41306351154</v>
      </c>
      <c r="U237" s="5">
        <f t="shared" si="66"/>
        <v>97449.896780950003</v>
      </c>
      <c r="V237" s="5">
        <f t="shared" si="67"/>
        <v>53471.901895650008</v>
      </c>
      <c r="W237" s="5">
        <f t="shared" si="68"/>
        <v>184941.54873635</v>
      </c>
      <c r="X237" t="str">
        <f>IFERROR(VLOOKUP(A237,'E1'!$A$2:$G$932,7,FALSE),"No")</f>
        <v>No</v>
      </c>
      <c r="Y237" s="5">
        <f t="shared" si="69"/>
        <v>0</v>
      </c>
      <c r="Z237" s="5">
        <f t="shared" si="70"/>
        <v>795082.7604764615</v>
      </c>
      <c r="AA237" s="5">
        <f t="shared" si="75"/>
        <v>0</v>
      </c>
      <c r="AB237" s="5">
        <f t="shared" si="71"/>
        <v>795082.7604764615</v>
      </c>
      <c r="AC237" s="5">
        <f t="shared" si="72"/>
        <v>41819.424481449998</v>
      </c>
      <c r="AD237">
        <f t="shared" si="73"/>
        <v>5.259757419012491E-2</v>
      </c>
      <c r="AE237" s="5">
        <f>VLOOKUP(A237,Summary_SFPR!$A$5:$AG$348,33,FALSE)</f>
        <v>732424.83007065684</v>
      </c>
      <c r="AF237" s="5">
        <f t="shared" si="74"/>
        <v>38523.769338331003</v>
      </c>
      <c r="AG237" t="s">
        <v>809</v>
      </c>
      <c r="AH237" t="s">
        <v>1088</v>
      </c>
    </row>
    <row r="238" spans="1:34" x14ac:dyDescent="0.25">
      <c r="A238" t="s">
        <v>574</v>
      </c>
      <c r="B238" t="s">
        <v>575</v>
      </c>
      <c r="C238" t="s">
        <v>80</v>
      </c>
      <c r="D238" s="12" t="s">
        <v>1088</v>
      </c>
      <c r="E238" s="1">
        <f>VLOOKUP(A238,'Base ADM'!$A$2:$E$344,5,FALSE)</f>
        <v>241.08850899999999</v>
      </c>
      <c r="F238" s="1">
        <f>VLOOKUP(A238,'Base ADM'!$A$2:$F$344,6,FALSE)</f>
        <v>0</v>
      </c>
      <c r="G238" s="1">
        <f>VLOOKUP(A238,'Base ADM'!$A$2:$G$344,7,FALSE)</f>
        <v>0</v>
      </c>
      <c r="H238" s="1">
        <f>VLOOKUP(A238,'Base ADM'!$A$2:$H$344,8,FALSE)</f>
        <v>0</v>
      </c>
      <c r="I238" s="1">
        <f>VLOOKUP(A238,'Base ADM'!$A$2:$I$344,9,FALSE)</f>
        <v>102.561772</v>
      </c>
      <c r="J238" s="1">
        <f>VLOOKUP(A238,'Base ADM'!$A$2:$J$344,10,FALSE)</f>
        <v>138.526737</v>
      </c>
      <c r="K238" s="1">
        <f>VLOOKUP(A238,'Base ADM'!$A$2:$K$344,11,FALSE)</f>
        <v>0</v>
      </c>
      <c r="L238" s="98">
        <f t="shared" si="57"/>
        <v>11.49</v>
      </c>
      <c r="M238" s="5">
        <f t="shared" si="58"/>
        <v>96058.458900109545</v>
      </c>
      <c r="N238" s="5">
        <f t="shared" si="59"/>
        <v>1103711.6927622587</v>
      </c>
      <c r="O238" s="6">
        <f t="shared" si="60"/>
        <v>1.61</v>
      </c>
      <c r="P238" s="5">
        <f t="shared" si="61"/>
        <v>154654.11882917638</v>
      </c>
      <c r="Q238" s="5">
        <f t="shared" si="62"/>
        <v>104.39999999999999</v>
      </c>
      <c r="R238" s="5">
        <f t="shared" si="63"/>
        <v>6838.1999999999989</v>
      </c>
      <c r="S238" s="5">
        <f t="shared" si="64"/>
        <v>22970.35</v>
      </c>
      <c r="T238" s="5">
        <f t="shared" si="65"/>
        <v>1288174.361591435</v>
      </c>
      <c r="U238" s="5">
        <f t="shared" si="66"/>
        <v>234769.57917910998</v>
      </c>
      <c r="V238" s="5">
        <f t="shared" si="67"/>
        <v>128820.82301397</v>
      </c>
      <c r="W238" s="5">
        <f t="shared" si="68"/>
        <v>445548.44082762994</v>
      </c>
      <c r="X238" t="str">
        <f>IFERROR(VLOOKUP(A238,'E1'!$A$2:$G$932,7,FALSE),"No")</f>
        <v>No</v>
      </c>
      <c r="Y238" s="5">
        <f t="shared" si="69"/>
        <v>0</v>
      </c>
      <c r="Z238" s="5">
        <f t="shared" si="70"/>
        <v>2097313.2046121447</v>
      </c>
      <c r="AA238" s="5">
        <f t="shared" si="75"/>
        <v>0</v>
      </c>
      <c r="AB238" s="5">
        <f t="shared" si="71"/>
        <v>2097313.2046121447</v>
      </c>
      <c r="AC238" s="5">
        <f t="shared" si="72"/>
        <v>100748.47702600999</v>
      </c>
      <c r="AD238">
        <f t="shared" si="73"/>
        <v>4.8036924959255843E-2</v>
      </c>
      <c r="AE238" s="5">
        <f>VLOOKUP(A238,Summary_SFPR!$A$5:$AG$348,33,FALSE)</f>
        <v>1900598.8931399169</v>
      </c>
      <c r="AF238" s="5">
        <f t="shared" si="74"/>
        <v>91298.926407406907</v>
      </c>
      <c r="AG238" t="s">
        <v>809</v>
      </c>
      <c r="AH238" t="s">
        <v>1088</v>
      </c>
    </row>
    <row r="239" spans="1:34" x14ac:dyDescent="0.25">
      <c r="A239" t="s">
        <v>576</v>
      </c>
      <c r="B239" t="s">
        <v>577</v>
      </c>
      <c r="C239" t="s">
        <v>98</v>
      </c>
      <c r="D239" s="12" t="s">
        <v>1088</v>
      </c>
      <c r="E239" s="1">
        <f>VLOOKUP(A239,'Base ADM'!$A$2:$E$344,5,FALSE)</f>
        <v>320.00233500000002</v>
      </c>
      <c r="F239" s="1">
        <f>VLOOKUP(A239,'Base ADM'!$A$2:$F$344,6,FALSE)</f>
        <v>71.607140000000001</v>
      </c>
      <c r="G239" s="1">
        <f>VLOOKUP(A239,'Base ADM'!$A$2:$G$344,7,FALSE)</f>
        <v>104.87653</v>
      </c>
      <c r="H239" s="1">
        <f>VLOOKUP(A239,'Base ADM'!$A$2:$H$344,8,FALSE)</f>
        <v>143.518665</v>
      </c>
      <c r="I239" s="1">
        <f>VLOOKUP(A239,'Base ADM'!$A$2:$I$344,9,FALSE)</f>
        <v>0</v>
      </c>
      <c r="J239" s="1">
        <f>VLOOKUP(A239,'Base ADM'!$A$2:$J$344,10,FALSE)</f>
        <v>0</v>
      </c>
      <c r="K239" s="1">
        <f>VLOOKUP(A239,'Base ADM'!$A$2:$K$344,11,FALSE)</f>
        <v>0</v>
      </c>
      <c r="L239" s="98">
        <f t="shared" si="57"/>
        <v>13.88</v>
      </c>
      <c r="M239" s="5">
        <f t="shared" si="58"/>
        <v>96058.458900109545</v>
      </c>
      <c r="N239" s="5">
        <f t="shared" si="59"/>
        <v>1333291.4095335205</v>
      </c>
      <c r="O239" s="6">
        <f t="shared" si="60"/>
        <v>2.13</v>
      </c>
      <c r="P239" s="5">
        <f t="shared" si="61"/>
        <v>204604.51745723331</v>
      </c>
      <c r="Q239" s="5">
        <f t="shared" si="62"/>
        <v>104.39999999999999</v>
      </c>
      <c r="R239" s="5">
        <f t="shared" si="63"/>
        <v>8357.2199999999993</v>
      </c>
      <c r="S239" s="5">
        <f t="shared" si="64"/>
        <v>28072.92</v>
      </c>
      <c r="T239" s="5">
        <f t="shared" si="65"/>
        <v>1574326.0669907536</v>
      </c>
      <c r="U239" s="5">
        <f t="shared" si="66"/>
        <v>311615.07379965001</v>
      </c>
      <c r="V239" s="5">
        <f t="shared" si="67"/>
        <v>170986.84766055003</v>
      </c>
      <c r="W239" s="5">
        <f t="shared" si="68"/>
        <v>591386.71524345002</v>
      </c>
      <c r="X239" t="str">
        <f>IFERROR(VLOOKUP(A239,'E1'!$A$2:$G$932,7,FALSE),"No")</f>
        <v>No</v>
      </c>
      <c r="Y239" s="5">
        <f t="shared" si="69"/>
        <v>0</v>
      </c>
      <c r="Z239" s="5">
        <f t="shared" si="70"/>
        <v>2648314.7036944036</v>
      </c>
      <c r="AA239" s="5">
        <f t="shared" si="75"/>
        <v>0</v>
      </c>
      <c r="AB239" s="5">
        <f t="shared" si="71"/>
        <v>2648314.7036944036</v>
      </c>
      <c r="AC239" s="5">
        <f t="shared" si="72"/>
        <v>133725.77577315</v>
      </c>
      <c r="AD239">
        <f t="shared" si="73"/>
        <v>5.0494669529494482E-2</v>
      </c>
      <c r="AE239" s="5">
        <f>VLOOKUP(A239,Summary_SFPR!$A$5:$AG$348,33,FALSE)</f>
        <v>2448343.3749290588</v>
      </c>
      <c r="AF239" s="5">
        <f t="shared" si="74"/>
        <v>123628.28961177003</v>
      </c>
      <c r="AG239" t="s">
        <v>809</v>
      </c>
      <c r="AH239" t="s">
        <v>1088</v>
      </c>
    </row>
    <row r="240" spans="1:34" x14ac:dyDescent="0.25">
      <c r="A240" t="s">
        <v>578</v>
      </c>
      <c r="B240" t="s">
        <v>579</v>
      </c>
      <c r="C240" t="s">
        <v>93</v>
      </c>
      <c r="D240" s="12" t="s">
        <v>1088</v>
      </c>
      <c r="E240" s="1">
        <f>VLOOKUP(A240,'Base ADM'!$A$2:$E$344,5,FALSE)</f>
        <v>119.913628</v>
      </c>
      <c r="F240" s="1">
        <f>VLOOKUP(A240,'Base ADM'!$A$2:$F$344,6,FALSE)</f>
        <v>0</v>
      </c>
      <c r="G240" s="1">
        <f>VLOOKUP(A240,'Base ADM'!$A$2:$G$344,7,FALSE)</f>
        <v>0</v>
      </c>
      <c r="H240" s="1">
        <f>VLOOKUP(A240,'Base ADM'!$A$2:$H$344,8,FALSE)</f>
        <v>0</v>
      </c>
      <c r="I240" s="1">
        <f>VLOOKUP(A240,'Base ADM'!$A$2:$I$344,9,FALSE)</f>
        <v>119.913628</v>
      </c>
      <c r="J240" s="1">
        <f>VLOOKUP(A240,'Base ADM'!$A$2:$J$344,10,FALSE)</f>
        <v>0</v>
      </c>
      <c r="K240" s="1">
        <f>VLOOKUP(A240,'Base ADM'!$A$2:$K$344,11,FALSE)</f>
        <v>0</v>
      </c>
      <c r="L240" s="98">
        <f t="shared" si="57"/>
        <v>4.4400000000000004</v>
      </c>
      <c r="M240" s="5">
        <f t="shared" si="58"/>
        <v>96058.458900109545</v>
      </c>
      <c r="N240" s="5">
        <f t="shared" si="59"/>
        <v>426499.55751648644</v>
      </c>
      <c r="O240" s="6">
        <f t="shared" si="60"/>
        <v>0.8</v>
      </c>
      <c r="P240" s="5">
        <f t="shared" si="61"/>
        <v>76846.767120087636</v>
      </c>
      <c r="Q240" s="5">
        <f t="shared" si="62"/>
        <v>104.39999999999999</v>
      </c>
      <c r="R240" s="5">
        <f t="shared" si="63"/>
        <v>2735.2799999999997</v>
      </c>
      <c r="S240" s="5">
        <f t="shared" si="64"/>
        <v>9188.14</v>
      </c>
      <c r="T240" s="5">
        <f t="shared" si="65"/>
        <v>515269.74463657412</v>
      </c>
      <c r="U240" s="5">
        <f t="shared" si="66"/>
        <v>116770.69181012</v>
      </c>
      <c r="V240" s="5">
        <f t="shared" si="67"/>
        <v>64073.448849240005</v>
      </c>
      <c r="W240" s="5">
        <f t="shared" si="68"/>
        <v>221608.77849796001</v>
      </c>
      <c r="X240" t="str">
        <f>IFERROR(VLOOKUP(A240,'E1'!$A$2:$G$932,7,FALSE),"No")</f>
        <v>No</v>
      </c>
      <c r="Y240" s="5">
        <f t="shared" si="69"/>
        <v>0</v>
      </c>
      <c r="Z240" s="5">
        <f t="shared" si="70"/>
        <v>917722.663793894</v>
      </c>
      <c r="AA240" s="5">
        <f t="shared" si="75"/>
        <v>0</v>
      </c>
      <c r="AB240" s="5">
        <f t="shared" si="71"/>
        <v>917722.663793894</v>
      </c>
      <c r="AC240" s="5">
        <f t="shared" si="72"/>
        <v>50110.706004920001</v>
      </c>
      <c r="AD240">
        <f t="shared" si="73"/>
        <v>5.4603321876960938E-2</v>
      </c>
      <c r="AE240" s="5">
        <f>VLOOKUP(A240,Summary_SFPR!$A$5:$AG$348,33,FALSE)</f>
        <v>854338.66822938912</v>
      </c>
      <c r="AF240" s="5">
        <f t="shared" si="74"/>
        <v>46649.729293263474</v>
      </c>
      <c r="AG240" t="s">
        <v>809</v>
      </c>
      <c r="AH240" t="s">
        <v>1088</v>
      </c>
    </row>
    <row r="241" spans="1:34" x14ac:dyDescent="0.25">
      <c r="A241" t="s">
        <v>580</v>
      </c>
      <c r="B241" t="s">
        <v>1975</v>
      </c>
      <c r="C241" t="s">
        <v>75</v>
      </c>
      <c r="D241" s="12" t="s">
        <v>1088</v>
      </c>
      <c r="E241" s="1">
        <f>VLOOKUP(A241,'Base ADM'!$A$2:$E$344,5,FALSE)</f>
        <v>281.06102899999996</v>
      </c>
      <c r="F241" s="1">
        <f>VLOOKUP(A241,'Base ADM'!$A$2:$F$344,6,FALSE)</f>
        <v>44.603549000000001</v>
      </c>
      <c r="G241" s="1">
        <f>VLOOKUP(A241,'Base ADM'!$A$2:$G$344,7,FALSE)</f>
        <v>88.568378999999993</v>
      </c>
      <c r="H241" s="1">
        <f>VLOOKUP(A241,'Base ADM'!$A$2:$H$344,8,FALSE)</f>
        <v>147.88910100000001</v>
      </c>
      <c r="I241" s="1">
        <f>VLOOKUP(A241,'Base ADM'!$A$2:$I$344,9,FALSE)</f>
        <v>0</v>
      </c>
      <c r="J241" s="1">
        <f>VLOOKUP(A241,'Base ADM'!$A$2:$J$344,10,FALSE)</f>
        <v>0</v>
      </c>
      <c r="K241" s="1">
        <f>VLOOKUP(A241,'Base ADM'!$A$2:$K$344,11,FALSE)</f>
        <v>0</v>
      </c>
      <c r="L241" s="98">
        <f t="shared" si="57"/>
        <v>12</v>
      </c>
      <c r="M241" s="5">
        <f t="shared" si="58"/>
        <v>96058.458900109545</v>
      </c>
      <c r="N241" s="5">
        <f t="shared" si="59"/>
        <v>1152701.5068013147</v>
      </c>
      <c r="O241" s="6">
        <f t="shared" si="60"/>
        <v>1.87</v>
      </c>
      <c r="P241" s="5">
        <f t="shared" si="61"/>
        <v>179629.31814320487</v>
      </c>
      <c r="Q241" s="5">
        <f t="shared" si="62"/>
        <v>104.39999999999999</v>
      </c>
      <c r="R241" s="5">
        <f t="shared" si="63"/>
        <v>7240.14</v>
      </c>
      <c r="S241" s="5">
        <f t="shared" si="64"/>
        <v>24320.51</v>
      </c>
      <c r="T241" s="5">
        <f t="shared" si="65"/>
        <v>1363891.4749445193</v>
      </c>
      <c r="U241" s="5">
        <f t="shared" si="66"/>
        <v>273694.41942990996</v>
      </c>
      <c r="V241" s="5">
        <f t="shared" si="67"/>
        <v>150179.33962556999</v>
      </c>
      <c r="W241" s="5">
        <f t="shared" si="68"/>
        <v>519420.45586402994</v>
      </c>
      <c r="X241" t="str">
        <f>IFERROR(VLOOKUP(A241,'E1'!$A$2:$G$932,7,FALSE),"No")</f>
        <v>No</v>
      </c>
      <c r="Y241" s="5">
        <f t="shared" si="69"/>
        <v>0</v>
      </c>
      <c r="Z241" s="5">
        <f t="shared" si="70"/>
        <v>2307185.6898640292</v>
      </c>
      <c r="AA241" s="5">
        <f t="shared" si="75"/>
        <v>0</v>
      </c>
      <c r="AB241" s="5">
        <f t="shared" si="71"/>
        <v>2307185.6898640292</v>
      </c>
      <c r="AC241" s="5">
        <f t="shared" si="72"/>
        <v>117452.59340880997</v>
      </c>
      <c r="AD241">
        <f t="shared" si="73"/>
        <v>5.090729971358824E-2</v>
      </c>
      <c r="AE241" s="5">
        <f>VLOOKUP(A241,Summary_SFPR!$A$5:$AG$348,33,FALSE)</f>
        <v>2117055.6248173481</v>
      </c>
      <c r="AF241" s="5">
        <f t="shared" si="74"/>
        <v>107773.58520291456</v>
      </c>
      <c r="AG241" t="s">
        <v>809</v>
      </c>
      <c r="AH241" t="s">
        <v>1088</v>
      </c>
    </row>
    <row r="242" spans="1:34" x14ac:dyDescent="0.25">
      <c r="A242" t="s">
        <v>582</v>
      </c>
      <c r="B242" t="s">
        <v>1976</v>
      </c>
      <c r="C242" t="s">
        <v>93</v>
      </c>
      <c r="D242" s="12" t="s">
        <v>1088</v>
      </c>
      <c r="E242" s="1">
        <f>VLOOKUP(A242,'Base ADM'!$A$2:$E$344,5,FALSE)</f>
        <v>127.397139</v>
      </c>
      <c r="F242" s="1">
        <f>VLOOKUP(A242,'Base ADM'!$A$2:$F$344,6,FALSE)</f>
        <v>127.397139</v>
      </c>
      <c r="G242" s="1">
        <f>VLOOKUP(A242,'Base ADM'!$A$2:$G$344,7,FALSE)</f>
        <v>0</v>
      </c>
      <c r="H242" s="1">
        <f>VLOOKUP(A242,'Base ADM'!$A$2:$H$344,8,FALSE)</f>
        <v>0</v>
      </c>
      <c r="I242" s="1">
        <f>VLOOKUP(A242,'Base ADM'!$A$2:$I$344,9,FALSE)</f>
        <v>0</v>
      </c>
      <c r="J242" s="1">
        <f>VLOOKUP(A242,'Base ADM'!$A$2:$J$344,10,FALSE)</f>
        <v>0</v>
      </c>
      <c r="K242" s="1">
        <f>VLOOKUP(A242,'Base ADM'!$A$2:$K$344,11,FALSE)</f>
        <v>0</v>
      </c>
      <c r="L242" s="98">
        <f t="shared" si="57"/>
        <v>6.37</v>
      </c>
      <c r="M242" s="5">
        <f t="shared" si="58"/>
        <v>96058.458900109545</v>
      </c>
      <c r="N242" s="5">
        <f t="shared" si="59"/>
        <v>611892.38319369778</v>
      </c>
      <c r="O242" s="6">
        <f t="shared" si="60"/>
        <v>0.85</v>
      </c>
      <c r="P242" s="5">
        <f t="shared" si="61"/>
        <v>81649.690065093106</v>
      </c>
      <c r="Q242" s="5">
        <f t="shared" si="62"/>
        <v>104.39999999999999</v>
      </c>
      <c r="R242" s="5">
        <f t="shared" si="63"/>
        <v>3768.8399999999997</v>
      </c>
      <c r="S242" s="5">
        <f t="shared" si="64"/>
        <v>12659.99</v>
      </c>
      <c r="T242" s="5">
        <f t="shared" si="65"/>
        <v>709970.90325879084</v>
      </c>
      <c r="U242" s="5">
        <f t="shared" si="66"/>
        <v>124058.05998681</v>
      </c>
      <c r="V242" s="5">
        <f t="shared" si="67"/>
        <v>68072.113281869999</v>
      </c>
      <c r="W242" s="5">
        <f t="shared" si="68"/>
        <v>235438.83067172999</v>
      </c>
      <c r="X242" t="str">
        <f>IFERROR(VLOOKUP(A242,'E1'!$A$2:$G$932,7,FALSE),"No")</f>
        <v>No</v>
      </c>
      <c r="Y242" s="5">
        <f t="shared" si="69"/>
        <v>0</v>
      </c>
      <c r="Z242" s="5">
        <f t="shared" si="70"/>
        <v>1137539.9071992007</v>
      </c>
      <c r="AA242" s="5">
        <f t="shared" si="75"/>
        <v>0</v>
      </c>
      <c r="AB242" s="5">
        <f t="shared" si="71"/>
        <v>1137539.9071992007</v>
      </c>
      <c r="AC242" s="5">
        <f t="shared" si="72"/>
        <v>53237.990416709996</v>
      </c>
      <c r="AD242">
        <f t="shared" si="73"/>
        <v>4.6800987006943927E-2</v>
      </c>
      <c r="AE242" s="5">
        <f>VLOOKUP(A242,Summary_SFPR!$A$5:$AG$348,33,FALSE)</f>
        <v>1029061.7003717071</v>
      </c>
      <c r="AF242" s="5">
        <f t="shared" si="74"/>
        <v>48161.103268439889</v>
      </c>
      <c r="AG242" t="s">
        <v>809</v>
      </c>
      <c r="AH242" t="s">
        <v>1088</v>
      </c>
    </row>
    <row r="243" spans="1:34" x14ac:dyDescent="0.25">
      <c r="A243" t="s">
        <v>584</v>
      </c>
      <c r="B243" t="s">
        <v>1977</v>
      </c>
      <c r="C243" t="s">
        <v>72</v>
      </c>
      <c r="D243" s="12" t="s">
        <v>1088</v>
      </c>
      <c r="E243" s="1">
        <f>VLOOKUP(A243,'Base ADM'!$A$2:$E$344,5,FALSE)</f>
        <v>112.545815</v>
      </c>
      <c r="F243" s="1">
        <f>VLOOKUP(A243,'Base ADM'!$A$2:$F$344,6,FALSE)</f>
        <v>0</v>
      </c>
      <c r="G243" s="1">
        <f>VLOOKUP(A243,'Base ADM'!$A$2:$G$344,7,FALSE)</f>
        <v>0</v>
      </c>
      <c r="H243" s="1">
        <f>VLOOKUP(A243,'Base ADM'!$A$2:$H$344,8,FALSE)</f>
        <v>0</v>
      </c>
      <c r="I243" s="1">
        <f>VLOOKUP(A243,'Base ADM'!$A$2:$I$344,9,FALSE)</f>
        <v>2.3728880000000001</v>
      </c>
      <c r="J243" s="1">
        <f>VLOOKUP(A243,'Base ADM'!$A$2:$J$344,10,FALSE)</f>
        <v>110.172927</v>
      </c>
      <c r="K243" s="1">
        <f>VLOOKUP(A243,'Base ADM'!$A$2:$K$344,11,FALSE)</f>
        <v>0</v>
      </c>
      <c r="L243" s="98">
        <f t="shared" si="57"/>
        <v>6.21</v>
      </c>
      <c r="M243" s="5">
        <f t="shared" si="58"/>
        <v>96058.458900109545</v>
      </c>
      <c r="N243" s="5">
        <f t="shared" si="59"/>
        <v>596523.02976968023</v>
      </c>
      <c r="O243" s="6">
        <f t="shared" si="60"/>
        <v>0.75</v>
      </c>
      <c r="P243" s="5">
        <f t="shared" si="61"/>
        <v>72043.844175082166</v>
      </c>
      <c r="Q243" s="5">
        <f t="shared" si="62"/>
        <v>104.39999999999999</v>
      </c>
      <c r="R243" s="5">
        <f t="shared" si="63"/>
        <v>3633.1199999999994</v>
      </c>
      <c r="S243" s="5">
        <f t="shared" si="64"/>
        <v>12204.09</v>
      </c>
      <c r="T243" s="5">
        <f t="shared" si="65"/>
        <v>684404.08394476236</v>
      </c>
      <c r="U243" s="5">
        <f t="shared" si="66"/>
        <v>109595.98918885</v>
      </c>
      <c r="V243" s="5">
        <f t="shared" si="67"/>
        <v>60136.605328950005</v>
      </c>
      <c r="W243" s="5">
        <f t="shared" si="68"/>
        <v>207992.54432705001</v>
      </c>
      <c r="X243" t="str">
        <f>IFERROR(VLOOKUP(A243,'E1'!$A$2:$G$932,7,FALSE),"No")</f>
        <v>No</v>
      </c>
      <c r="Y243" s="5">
        <f t="shared" si="69"/>
        <v>0</v>
      </c>
      <c r="Z243" s="5">
        <f t="shared" si="70"/>
        <v>1062129.2227896124</v>
      </c>
      <c r="AA243" s="5">
        <f t="shared" si="75"/>
        <v>0</v>
      </c>
      <c r="AB243" s="5">
        <f t="shared" si="71"/>
        <v>1062129.2227896124</v>
      </c>
      <c r="AC243" s="5">
        <f t="shared" si="72"/>
        <v>47031.770630350002</v>
      </c>
      <c r="AD243">
        <f t="shared" si="73"/>
        <v>4.4280648362940392E-2</v>
      </c>
      <c r="AE243" s="5">
        <f>VLOOKUP(A243,Summary_SFPR!$A$5:$AG$348,33,FALSE)</f>
        <v>947923.8935348345</v>
      </c>
      <c r="AF243" s="5">
        <f t="shared" si="74"/>
        <v>41974.684604445349</v>
      </c>
      <c r="AG243" t="s">
        <v>809</v>
      </c>
      <c r="AH243" t="s">
        <v>1088</v>
      </c>
    </row>
    <row r="244" spans="1:34" x14ac:dyDescent="0.25">
      <c r="A244" t="s">
        <v>586</v>
      </c>
      <c r="B244" t="s">
        <v>587</v>
      </c>
      <c r="C244" t="s">
        <v>98</v>
      </c>
      <c r="D244" s="12" t="s">
        <v>1088</v>
      </c>
      <c r="E244" s="1">
        <f>VLOOKUP(A244,'Base ADM'!$A$2:$E$344,5,FALSE)</f>
        <v>74.700263000000007</v>
      </c>
      <c r="F244" s="1">
        <f>VLOOKUP(A244,'Base ADM'!$A$2:$F$344,6,FALSE)</f>
        <v>0</v>
      </c>
      <c r="G244" s="1">
        <f>VLOOKUP(A244,'Base ADM'!$A$2:$G$344,7,FALSE)</f>
        <v>0</v>
      </c>
      <c r="H244" s="1">
        <f>VLOOKUP(A244,'Base ADM'!$A$2:$H$344,8,FALSE)</f>
        <v>0</v>
      </c>
      <c r="I244" s="1">
        <f>VLOOKUP(A244,'Base ADM'!$A$2:$I$344,9,FALSE)</f>
        <v>7.2755E-2</v>
      </c>
      <c r="J244" s="1">
        <f>VLOOKUP(A244,'Base ADM'!$A$2:$J$344,10,FALSE)</f>
        <v>74.627508000000006</v>
      </c>
      <c r="K244" s="1">
        <f>VLOOKUP(A244,'Base ADM'!$A$2:$K$344,11,FALSE)</f>
        <v>0</v>
      </c>
      <c r="L244" s="98">
        <f t="shared" si="57"/>
        <v>4.1500000000000004</v>
      </c>
      <c r="M244" s="5">
        <f t="shared" si="58"/>
        <v>96058.458900109545</v>
      </c>
      <c r="N244" s="5">
        <f t="shared" si="59"/>
        <v>398642.60443545465</v>
      </c>
      <c r="O244" s="6">
        <f t="shared" si="60"/>
        <v>0.5</v>
      </c>
      <c r="P244" s="5">
        <f t="shared" si="61"/>
        <v>48029.229450054772</v>
      </c>
      <c r="Q244" s="5">
        <f t="shared" si="62"/>
        <v>104.39999999999999</v>
      </c>
      <c r="R244" s="5">
        <f t="shared" si="63"/>
        <v>2427.2999999999997</v>
      </c>
      <c r="S244" s="5">
        <f t="shared" si="64"/>
        <v>8153.6</v>
      </c>
      <c r="T244" s="5">
        <f t="shared" si="65"/>
        <v>457252.73388550937</v>
      </c>
      <c r="U244" s="5">
        <f t="shared" si="66"/>
        <v>72742.369106769998</v>
      </c>
      <c r="V244" s="5">
        <f t="shared" si="67"/>
        <v>39914.591528790006</v>
      </c>
      <c r="W244" s="5">
        <f t="shared" si="68"/>
        <v>138051.31504241002</v>
      </c>
      <c r="X244" t="str">
        <f>IFERROR(VLOOKUP(A244,'E1'!$A$2:$G$932,7,FALSE),"No")</f>
        <v>No</v>
      </c>
      <c r="Y244" s="5">
        <f t="shared" si="69"/>
        <v>0</v>
      </c>
      <c r="Z244" s="5">
        <f t="shared" si="70"/>
        <v>707961.00956347934</v>
      </c>
      <c r="AA244" s="5">
        <f t="shared" si="75"/>
        <v>0</v>
      </c>
      <c r="AB244" s="5">
        <f t="shared" si="71"/>
        <v>707961.00956347934</v>
      </c>
      <c r="AC244" s="5">
        <f t="shared" si="72"/>
        <v>31216.492905070001</v>
      </c>
      <c r="AD244">
        <f t="shared" si="73"/>
        <v>4.4093519958560617E-2</v>
      </c>
      <c r="AE244" s="5">
        <f>VLOOKUP(A244,Summary_SFPR!$A$5:$AG$348,33,FALSE)</f>
        <v>626973.2559609717</v>
      </c>
      <c r="AF244" s="5">
        <f t="shared" si="74"/>
        <v>27645.45777519884</v>
      </c>
      <c r="AG244" t="s">
        <v>809</v>
      </c>
      <c r="AH244" t="s">
        <v>1088</v>
      </c>
    </row>
    <row r="245" spans="1:34" x14ac:dyDescent="0.25">
      <c r="A245" t="s">
        <v>588</v>
      </c>
      <c r="B245" t="s">
        <v>1978</v>
      </c>
      <c r="C245" t="s">
        <v>590</v>
      </c>
      <c r="D245" s="12" t="s">
        <v>1088</v>
      </c>
      <c r="E245" s="1">
        <f>VLOOKUP(A245,'Base ADM'!$A$2:$E$344,5,FALSE)</f>
        <v>308.066731</v>
      </c>
      <c r="F245" s="1">
        <f>VLOOKUP(A245,'Base ADM'!$A$2:$F$344,6,FALSE)</f>
        <v>0</v>
      </c>
      <c r="G245" s="1">
        <f>VLOOKUP(A245,'Base ADM'!$A$2:$G$344,7,FALSE)</f>
        <v>0</v>
      </c>
      <c r="H245" s="1">
        <f>VLOOKUP(A245,'Base ADM'!$A$2:$H$344,8,FALSE)</f>
        <v>0</v>
      </c>
      <c r="I245" s="1">
        <f>VLOOKUP(A245,'Base ADM'!$A$2:$I$344,9,FALSE)</f>
        <v>140.216206</v>
      </c>
      <c r="J245" s="1">
        <f>VLOOKUP(A245,'Base ADM'!$A$2:$J$344,10,FALSE)</f>
        <v>167.850525</v>
      </c>
      <c r="K245" s="1">
        <f>VLOOKUP(A245,'Base ADM'!$A$2:$K$344,11,FALSE)</f>
        <v>2.2292879999999999</v>
      </c>
      <c r="L245" s="98">
        <f t="shared" si="57"/>
        <v>14.52</v>
      </c>
      <c r="M245" s="5">
        <f t="shared" si="58"/>
        <v>96058.458900109545</v>
      </c>
      <c r="N245" s="5">
        <f t="shared" si="59"/>
        <v>1394768.8232295904</v>
      </c>
      <c r="O245" s="6">
        <f t="shared" si="60"/>
        <v>2.0499999999999998</v>
      </c>
      <c r="P245" s="5">
        <f t="shared" si="61"/>
        <v>196919.84074522456</v>
      </c>
      <c r="Q245" s="5">
        <f t="shared" si="62"/>
        <v>104.39999999999999</v>
      </c>
      <c r="R245" s="5">
        <f t="shared" si="63"/>
        <v>8649.5399999999991</v>
      </c>
      <c r="S245" s="5">
        <f t="shared" si="64"/>
        <v>29054.86</v>
      </c>
      <c r="T245" s="5">
        <f t="shared" si="65"/>
        <v>1629393.0639748152</v>
      </c>
      <c r="U245" s="5">
        <f t="shared" si="66"/>
        <v>299992.30198048998</v>
      </c>
      <c r="V245" s="5">
        <f t="shared" si="67"/>
        <v>164609.29637523001</v>
      </c>
      <c r="W245" s="5">
        <f t="shared" si="68"/>
        <v>569328.88355916995</v>
      </c>
      <c r="X245" t="str">
        <f>IFERROR(VLOOKUP(A245,'E1'!$A$2:$G$932,7,FALSE),"No")</f>
        <v>No</v>
      </c>
      <c r="Y245" s="5">
        <f t="shared" si="69"/>
        <v>0</v>
      </c>
      <c r="Z245" s="5">
        <f t="shared" si="70"/>
        <v>2663323.5458897054</v>
      </c>
      <c r="AA245" s="5">
        <f t="shared" si="75"/>
        <v>3854.5643677241919</v>
      </c>
      <c r="AB245" s="5">
        <f t="shared" si="71"/>
        <v>2667178.1102574295</v>
      </c>
      <c r="AC245" s="5">
        <f t="shared" si="72"/>
        <v>128738.00621758999</v>
      </c>
      <c r="AD245">
        <f t="shared" si="73"/>
        <v>4.826749504372789E-2</v>
      </c>
      <c r="AE245" s="5">
        <f>VLOOKUP(A245,Summary_SFPR!$A$5:$AG$348,33,FALSE)</f>
        <v>2408703.0435966281</v>
      </c>
      <c r="AF245" s="5">
        <f t="shared" si="74"/>
        <v>116262.06221861253</v>
      </c>
      <c r="AG245" t="s">
        <v>809</v>
      </c>
      <c r="AH245" t="s">
        <v>1088</v>
      </c>
    </row>
    <row r="246" spans="1:34" x14ac:dyDescent="0.25">
      <c r="A246" t="s">
        <v>591</v>
      </c>
      <c r="B246" t="s">
        <v>1979</v>
      </c>
      <c r="C246" t="s">
        <v>555</v>
      </c>
      <c r="D246" s="12" t="s">
        <v>1088</v>
      </c>
      <c r="E246" s="1">
        <f>VLOOKUP(A246,'Base ADM'!$A$2:$E$344,5,FALSE)</f>
        <v>634.51175499999999</v>
      </c>
      <c r="F246" s="1">
        <f>VLOOKUP(A246,'Base ADM'!$A$2:$F$344,6,FALSE)</f>
        <v>0</v>
      </c>
      <c r="G246" s="1">
        <f>VLOOKUP(A246,'Base ADM'!$A$2:$G$344,7,FALSE)</f>
        <v>0</v>
      </c>
      <c r="H246" s="1">
        <f>VLOOKUP(A246,'Base ADM'!$A$2:$H$344,8,FALSE)</f>
        <v>0</v>
      </c>
      <c r="I246" s="1">
        <f>VLOOKUP(A246,'Base ADM'!$A$2:$I$344,9,FALSE)</f>
        <v>432.18187899999998</v>
      </c>
      <c r="J246" s="1">
        <f>VLOOKUP(A246,'Base ADM'!$A$2:$J$344,10,FALSE)</f>
        <v>202.32987600000001</v>
      </c>
      <c r="K246" s="1">
        <f>VLOOKUP(A246,'Base ADM'!$A$2:$K$344,11,FALSE)</f>
        <v>5.2489559999999997</v>
      </c>
      <c r="L246" s="98">
        <f t="shared" si="57"/>
        <v>27.25</v>
      </c>
      <c r="M246" s="5">
        <f t="shared" si="58"/>
        <v>96058.458900109545</v>
      </c>
      <c r="N246" s="5">
        <f t="shared" si="59"/>
        <v>2617593.0050279852</v>
      </c>
      <c r="O246" s="6">
        <f t="shared" si="60"/>
        <v>4.2300000000000004</v>
      </c>
      <c r="P246" s="5">
        <f t="shared" si="61"/>
        <v>406327.28114746342</v>
      </c>
      <c r="Q246" s="5">
        <f t="shared" si="62"/>
        <v>104.39999999999999</v>
      </c>
      <c r="R246" s="5">
        <f t="shared" si="63"/>
        <v>16432.559999999998</v>
      </c>
      <c r="S246" s="5">
        <f t="shared" si="64"/>
        <v>55198.98</v>
      </c>
      <c r="T246" s="5">
        <f t="shared" si="65"/>
        <v>3095551.8261754485</v>
      </c>
      <c r="U246" s="5">
        <f t="shared" si="66"/>
        <v>617881.20190144994</v>
      </c>
      <c r="V246" s="5">
        <f t="shared" si="67"/>
        <v>339038.66604915005</v>
      </c>
      <c r="W246" s="5">
        <f t="shared" si="68"/>
        <v>1172622.13906285</v>
      </c>
      <c r="X246" t="str">
        <f>IFERROR(VLOOKUP(A246,'E1'!$A$2:$G$932,7,FALSE),"No")</f>
        <v>No</v>
      </c>
      <c r="Y246" s="5">
        <f t="shared" si="69"/>
        <v>0</v>
      </c>
      <c r="Z246" s="5">
        <f t="shared" si="70"/>
        <v>5225093.8331888979</v>
      </c>
      <c r="AA246" s="5">
        <f t="shared" si="75"/>
        <v>8644.8477621284928</v>
      </c>
      <c r="AB246" s="5">
        <f t="shared" si="71"/>
        <v>5233738.6809510263</v>
      </c>
      <c r="AC246" s="5">
        <f t="shared" si="72"/>
        <v>265156.11729694996</v>
      </c>
      <c r="AD246">
        <f t="shared" si="73"/>
        <v>5.0662849916833883E-2</v>
      </c>
      <c r="AE246" s="5">
        <f>VLOOKUP(A246,Summary_SFPR!$A$5:$AG$348,33,FALSE)</f>
        <v>4825985.2733860491</v>
      </c>
      <c r="AF246" s="5">
        <f t="shared" si="74"/>
        <v>244498.16760640795</v>
      </c>
      <c r="AG246" t="s">
        <v>809</v>
      </c>
      <c r="AH246" t="s">
        <v>1088</v>
      </c>
    </row>
    <row r="247" spans="1:34" x14ac:dyDescent="0.25">
      <c r="A247" t="s">
        <v>593</v>
      </c>
      <c r="B247" t="s">
        <v>594</v>
      </c>
      <c r="C247" t="s">
        <v>108</v>
      </c>
      <c r="D247" s="12" t="s">
        <v>1088</v>
      </c>
      <c r="E247" s="1">
        <f>VLOOKUP(A247,'Base ADM'!$A$2:$E$344,5,FALSE)</f>
        <v>98.760469999999998</v>
      </c>
      <c r="F247" s="1">
        <f>VLOOKUP(A247,'Base ADM'!$A$2:$F$344,6,FALSE)</f>
        <v>30.412676000000001</v>
      </c>
      <c r="G247" s="1">
        <f>VLOOKUP(A247,'Base ADM'!$A$2:$G$344,7,FALSE)</f>
        <v>53.985073999999997</v>
      </c>
      <c r="H247" s="1">
        <f>VLOOKUP(A247,'Base ADM'!$A$2:$H$344,8,FALSE)</f>
        <v>14.362719999999999</v>
      </c>
      <c r="I247" s="1">
        <f>VLOOKUP(A247,'Base ADM'!$A$2:$I$344,9,FALSE)</f>
        <v>0</v>
      </c>
      <c r="J247" s="1">
        <f>VLOOKUP(A247,'Base ADM'!$A$2:$J$344,10,FALSE)</f>
        <v>0</v>
      </c>
      <c r="K247" s="1">
        <f>VLOOKUP(A247,'Base ADM'!$A$2:$K$344,11,FALSE)</f>
        <v>0</v>
      </c>
      <c r="L247" s="98">
        <f t="shared" si="57"/>
        <v>4.4400000000000004</v>
      </c>
      <c r="M247" s="5">
        <f t="shared" si="58"/>
        <v>96058.458900109545</v>
      </c>
      <c r="N247" s="5">
        <f t="shared" si="59"/>
        <v>426499.55751648644</v>
      </c>
      <c r="O247" s="6">
        <f t="shared" si="60"/>
        <v>0.66</v>
      </c>
      <c r="P247" s="5">
        <f t="shared" si="61"/>
        <v>63398.582874072301</v>
      </c>
      <c r="Q247" s="5">
        <f t="shared" si="62"/>
        <v>104.39999999999999</v>
      </c>
      <c r="R247" s="5">
        <f t="shared" si="63"/>
        <v>2662.2000000000003</v>
      </c>
      <c r="S247" s="5">
        <f t="shared" si="64"/>
        <v>8942.65</v>
      </c>
      <c r="T247" s="5">
        <f t="shared" si="65"/>
        <v>501502.99039055879</v>
      </c>
      <c r="U247" s="5">
        <f t="shared" si="66"/>
        <v>96171.958081299992</v>
      </c>
      <c r="V247" s="5">
        <f t="shared" si="67"/>
        <v>52770.681935100001</v>
      </c>
      <c r="W247" s="5">
        <f t="shared" si="68"/>
        <v>182516.26179289998</v>
      </c>
      <c r="X247" t="str">
        <f>IFERROR(VLOOKUP(A247,'E1'!$A$2:$G$932,7,FALSE),"No")</f>
        <v>No</v>
      </c>
      <c r="Y247" s="5">
        <f t="shared" si="69"/>
        <v>0</v>
      </c>
      <c r="Z247" s="5">
        <f t="shared" si="70"/>
        <v>832961.89219985879</v>
      </c>
      <c r="AA247" s="5">
        <f t="shared" si="75"/>
        <v>0</v>
      </c>
      <c r="AB247" s="5">
        <f t="shared" si="71"/>
        <v>832961.89219985879</v>
      </c>
      <c r="AC247" s="5">
        <f t="shared" si="72"/>
        <v>41271.012808299995</v>
      </c>
      <c r="AD247">
        <f t="shared" si="73"/>
        <v>4.9547300056312214E-2</v>
      </c>
      <c r="AE247" s="5">
        <f>VLOOKUP(A247,Summary_SFPR!$A$5:$AG$348,33,FALSE)</f>
        <v>780726.4188696458</v>
      </c>
      <c r="AF247" s="5">
        <f t="shared" si="74"/>
        <v>38682.886137624431</v>
      </c>
      <c r="AG247" t="s">
        <v>809</v>
      </c>
      <c r="AH247" t="s">
        <v>1088</v>
      </c>
    </row>
    <row r="248" spans="1:34" x14ac:dyDescent="0.25">
      <c r="A248" t="s">
        <v>596</v>
      </c>
      <c r="B248" t="s">
        <v>1980</v>
      </c>
      <c r="C248" t="s">
        <v>68</v>
      </c>
      <c r="D248" s="12" t="s">
        <v>1088</v>
      </c>
      <c r="E248" s="1">
        <f>VLOOKUP(A248,'Base ADM'!$A$2:$E$344,5,FALSE)</f>
        <v>248.341084</v>
      </c>
      <c r="F248" s="1">
        <f>VLOOKUP(A248,'Base ADM'!$A$2:$F$344,6,FALSE)</f>
        <v>24.704141</v>
      </c>
      <c r="G248" s="1">
        <f>VLOOKUP(A248,'Base ADM'!$A$2:$G$344,7,FALSE)</f>
        <v>91.993026999999998</v>
      </c>
      <c r="H248" s="1">
        <f>VLOOKUP(A248,'Base ADM'!$A$2:$H$344,8,FALSE)</f>
        <v>131.64391599999999</v>
      </c>
      <c r="I248" s="1">
        <f>VLOOKUP(A248,'Base ADM'!$A$2:$I$344,9,FALSE)</f>
        <v>0</v>
      </c>
      <c r="J248" s="1">
        <f>VLOOKUP(A248,'Base ADM'!$A$2:$J$344,10,FALSE)</f>
        <v>0</v>
      </c>
      <c r="K248" s="1">
        <f>VLOOKUP(A248,'Base ADM'!$A$2:$K$344,11,FALSE)</f>
        <v>0</v>
      </c>
      <c r="L248" s="98">
        <f t="shared" si="57"/>
        <v>10.5</v>
      </c>
      <c r="M248" s="5">
        <f t="shared" si="58"/>
        <v>96058.458900109545</v>
      </c>
      <c r="N248" s="5">
        <f t="shared" si="59"/>
        <v>1008613.8184511502</v>
      </c>
      <c r="O248" s="6">
        <f t="shared" si="60"/>
        <v>1.66</v>
      </c>
      <c r="P248" s="5">
        <f t="shared" si="61"/>
        <v>159457.04177418182</v>
      </c>
      <c r="Q248" s="5">
        <f t="shared" si="62"/>
        <v>104.39999999999999</v>
      </c>
      <c r="R248" s="5">
        <f t="shared" si="63"/>
        <v>6347.5199999999995</v>
      </c>
      <c r="S248" s="5">
        <f t="shared" si="64"/>
        <v>21322.09</v>
      </c>
      <c r="T248" s="5">
        <f t="shared" si="65"/>
        <v>1195740.4702253321</v>
      </c>
      <c r="U248" s="5">
        <f t="shared" si="66"/>
        <v>241832.06418835997</v>
      </c>
      <c r="V248" s="5">
        <f t="shared" si="67"/>
        <v>132696.09141372002</v>
      </c>
      <c r="W248" s="5">
        <f t="shared" si="68"/>
        <v>458951.70710787998</v>
      </c>
      <c r="X248" t="str">
        <f>IFERROR(VLOOKUP(A248,'E1'!$A$2:$G$932,7,FALSE),"No")</f>
        <v>No</v>
      </c>
      <c r="Y248" s="5">
        <f t="shared" si="69"/>
        <v>0</v>
      </c>
      <c r="Z248" s="5">
        <f t="shared" si="70"/>
        <v>2029220.332935292</v>
      </c>
      <c r="AA248" s="5">
        <f t="shared" si="75"/>
        <v>0</v>
      </c>
      <c r="AB248" s="5">
        <f t="shared" si="71"/>
        <v>2029220.332935292</v>
      </c>
      <c r="AC248" s="5">
        <f t="shared" si="72"/>
        <v>103779.25559275999</v>
      </c>
      <c r="AD248">
        <f t="shared" si="73"/>
        <v>5.1142428403840222E-2</v>
      </c>
      <c r="AE248" s="5">
        <f>VLOOKUP(A248,Summary_SFPR!$A$5:$AG$348,33,FALSE)</f>
        <v>1889021.6065649593</v>
      </c>
      <c r="AF248" s="5">
        <f t="shared" si="74"/>
        <v>96609.152267055659</v>
      </c>
      <c r="AG248" t="s">
        <v>809</v>
      </c>
      <c r="AH248" t="s">
        <v>1088</v>
      </c>
    </row>
    <row r="249" spans="1:34" x14ac:dyDescent="0.25">
      <c r="A249" t="s">
        <v>598</v>
      </c>
      <c r="B249" t="s">
        <v>599</v>
      </c>
      <c r="C249" t="s">
        <v>111</v>
      </c>
      <c r="D249" s="12" t="s">
        <v>1088</v>
      </c>
      <c r="E249" s="1">
        <f>VLOOKUP(A249,'Base ADM'!$A$2:$E$344,5,FALSE)</f>
        <v>148.57396299999999</v>
      </c>
      <c r="F249" s="1">
        <f>VLOOKUP(A249,'Base ADM'!$A$2:$F$344,6,FALSE)</f>
        <v>41.349111999999998</v>
      </c>
      <c r="G249" s="1">
        <f>VLOOKUP(A249,'Base ADM'!$A$2:$G$344,7,FALSE)</f>
        <v>77.869821000000002</v>
      </c>
      <c r="H249" s="1">
        <f>VLOOKUP(A249,'Base ADM'!$A$2:$H$344,8,FALSE)</f>
        <v>29.355029999999999</v>
      </c>
      <c r="I249" s="1">
        <f>VLOOKUP(A249,'Base ADM'!$A$2:$I$344,9,FALSE)</f>
        <v>0</v>
      </c>
      <c r="J249" s="1">
        <f>VLOOKUP(A249,'Base ADM'!$A$2:$J$344,10,FALSE)</f>
        <v>0</v>
      </c>
      <c r="K249" s="1">
        <f>VLOOKUP(A249,'Base ADM'!$A$2:$K$344,11,FALSE)</f>
        <v>0</v>
      </c>
      <c r="L249" s="98">
        <f t="shared" si="57"/>
        <v>6.63</v>
      </c>
      <c r="M249" s="5">
        <f t="shared" si="58"/>
        <v>96058.458900109545</v>
      </c>
      <c r="N249" s="5">
        <f t="shared" si="59"/>
        <v>636867.58250772627</v>
      </c>
      <c r="O249" s="6">
        <f t="shared" si="60"/>
        <v>0.99</v>
      </c>
      <c r="P249" s="5">
        <f t="shared" si="61"/>
        <v>95097.874311108448</v>
      </c>
      <c r="Q249" s="5">
        <f t="shared" si="62"/>
        <v>104.39999999999999</v>
      </c>
      <c r="R249" s="5">
        <f t="shared" si="63"/>
        <v>3977.6399999999994</v>
      </c>
      <c r="S249" s="5">
        <f t="shared" si="64"/>
        <v>13361.38</v>
      </c>
      <c r="T249" s="5">
        <f t="shared" si="65"/>
        <v>749304.47681883478</v>
      </c>
      <c r="U249" s="5">
        <f t="shared" si="66"/>
        <v>144679.83942976999</v>
      </c>
      <c r="V249" s="5">
        <f t="shared" si="67"/>
        <v>79387.525649789997</v>
      </c>
      <c r="W249" s="5">
        <f t="shared" si="68"/>
        <v>274575.08380140999</v>
      </c>
      <c r="X249" t="str">
        <f>IFERROR(VLOOKUP(A249,'E1'!$A$2:$G$932,7,FALSE),"No")</f>
        <v>No</v>
      </c>
      <c r="Y249" s="5">
        <f t="shared" si="69"/>
        <v>0</v>
      </c>
      <c r="Z249" s="5">
        <f t="shared" si="70"/>
        <v>1247946.9256998047</v>
      </c>
      <c r="AA249" s="5">
        <f t="shared" si="75"/>
        <v>0</v>
      </c>
      <c r="AB249" s="5">
        <f t="shared" si="71"/>
        <v>1247946.9256998047</v>
      </c>
      <c r="AC249" s="5">
        <f t="shared" si="72"/>
        <v>62087.573398069995</v>
      </c>
      <c r="AD249">
        <f t="shared" si="73"/>
        <v>4.9751773989309259E-2</v>
      </c>
      <c r="AE249" s="5">
        <f>VLOOKUP(A249,Summary_SFPR!$A$5:$AG$348,33,FALSE)</f>
        <v>1152307.8586630598</v>
      </c>
      <c r="AF249" s="5">
        <f t="shared" si="74"/>
        <v>57329.360150309469</v>
      </c>
      <c r="AG249" t="s">
        <v>809</v>
      </c>
      <c r="AH249" t="s">
        <v>1088</v>
      </c>
    </row>
    <row r="250" spans="1:34" x14ac:dyDescent="0.25">
      <c r="A250" t="s">
        <v>600</v>
      </c>
      <c r="B250" t="s">
        <v>1981</v>
      </c>
      <c r="C250" t="s">
        <v>68</v>
      </c>
      <c r="D250" s="12" t="s">
        <v>1088</v>
      </c>
      <c r="E250" s="1">
        <f>VLOOKUP(A250,'Base ADM'!$A$2:$E$344,5,FALSE)</f>
        <v>309.86792500000001</v>
      </c>
      <c r="F250" s="1">
        <f>VLOOKUP(A250,'Base ADM'!$A$2:$F$344,6,FALSE)</f>
        <v>28.479078000000001</v>
      </c>
      <c r="G250" s="1">
        <f>VLOOKUP(A250,'Base ADM'!$A$2:$G$344,7,FALSE)</f>
        <v>106.831378</v>
      </c>
      <c r="H250" s="1">
        <f>VLOOKUP(A250,'Base ADM'!$A$2:$H$344,8,FALSE)</f>
        <v>174.557469</v>
      </c>
      <c r="I250" s="1">
        <f>VLOOKUP(A250,'Base ADM'!$A$2:$I$344,9,FALSE)</f>
        <v>0</v>
      </c>
      <c r="J250" s="1">
        <f>VLOOKUP(A250,'Base ADM'!$A$2:$J$344,10,FALSE)</f>
        <v>0</v>
      </c>
      <c r="K250" s="1">
        <f>VLOOKUP(A250,'Base ADM'!$A$2:$K$344,11,FALSE)</f>
        <v>0</v>
      </c>
      <c r="L250" s="98">
        <f t="shared" si="57"/>
        <v>13.05</v>
      </c>
      <c r="M250" s="5">
        <f t="shared" si="58"/>
        <v>96058.458900109545</v>
      </c>
      <c r="N250" s="5">
        <f t="shared" si="59"/>
        <v>1253562.8886464296</v>
      </c>
      <c r="O250" s="6">
        <f t="shared" si="60"/>
        <v>2.0699999999999998</v>
      </c>
      <c r="P250" s="5">
        <f t="shared" si="61"/>
        <v>198841.00992322675</v>
      </c>
      <c r="Q250" s="5">
        <f t="shared" si="62"/>
        <v>104.39999999999999</v>
      </c>
      <c r="R250" s="5">
        <f t="shared" si="63"/>
        <v>7892.64</v>
      </c>
      <c r="S250" s="5">
        <f t="shared" si="64"/>
        <v>26512.34</v>
      </c>
      <c r="T250" s="5">
        <f t="shared" si="65"/>
        <v>1486808.8785696563</v>
      </c>
      <c r="U250" s="5">
        <f t="shared" si="66"/>
        <v>301746.28668575</v>
      </c>
      <c r="V250" s="5">
        <f t="shared" si="67"/>
        <v>165571.72836525002</v>
      </c>
      <c r="W250" s="5">
        <f t="shared" si="68"/>
        <v>572657.61615474999</v>
      </c>
      <c r="X250" t="str">
        <f>IFERROR(VLOOKUP(A250,'E1'!$A$2:$G$932,7,FALSE),"No")</f>
        <v>No</v>
      </c>
      <c r="Y250" s="5">
        <f t="shared" si="69"/>
        <v>0</v>
      </c>
      <c r="Z250" s="5">
        <f t="shared" si="70"/>
        <v>2526784.5097754062</v>
      </c>
      <c r="AA250" s="5">
        <f t="shared" si="75"/>
        <v>0</v>
      </c>
      <c r="AB250" s="5">
        <f t="shared" si="71"/>
        <v>2526784.5097754062</v>
      </c>
      <c r="AC250" s="5">
        <f t="shared" si="72"/>
        <v>129490.70717825</v>
      </c>
      <c r="AD250">
        <f t="shared" si="73"/>
        <v>5.1247230097100686E-2</v>
      </c>
      <c r="AE250" s="5">
        <f>VLOOKUP(A250,Summary_SFPR!$A$5:$AG$348,33,FALSE)</f>
        <v>2349674.5226202635</v>
      </c>
      <c r="AF250" s="5">
        <f t="shared" si="74"/>
        <v>120414.31091401585</v>
      </c>
      <c r="AG250" t="s">
        <v>809</v>
      </c>
      <c r="AH250" t="s">
        <v>1088</v>
      </c>
    </row>
    <row r="251" spans="1:34" x14ac:dyDescent="0.25">
      <c r="A251" t="s">
        <v>602</v>
      </c>
      <c r="B251" t="s">
        <v>603</v>
      </c>
      <c r="C251" t="s">
        <v>75</v>
      </c>
      <c r="D251" s="12" t="s">
        <v>1088</v>
      </c>
      <c r="E251" s="1">
        <f>VLOOKUP(A251,'Base ADM'!$A$2:$E$344,5,FALSE)</f>
        <v>599.05067499999996</v>
      </c>
      <c r="F251" s="1">
        <f>VLOOKUP(A251,'Base ADM'!$A$2:$F$344,6,FALSE)</f>
        <v>94.802857000000003</v>
      </c>
      <c r="G251" s="1">
        <f>VLOOKUP(A251,'Base ADM'!$A$2:$G$344,7,FALSE)</f>
        <v>245.34740500000001</v>
      </c>
      <c r="H251" s="1">
        <f>VLOOKUP(A251,'Base ADM'!$A$2:$H$344,8,FALSE)</f>
        <v>258.90041300000001</v>
      </c>
      <c r="I251" s="1">
        <f>VLOOKUP(A251,'Base ADM'!$A$2:$I$344,9,FALSE)</f>
        <v>0</v>
      </c>
      <c r="J251" s="1">
        <f>VLOOKUP(A251,'Base ADM'!$A$2:$J$344,10,FALSE)</f>
        <v>0</v>
      </c>
      <c r="K251" s="1">
        <f>VLOOKUP(A251,'Base ADM'!$A$2:$K$344,11,FALSE)</f>
        <v>0</v>
      </c>
      <c r="L251" s="98">
        <f t="shared" si="57"/>
        <v>25.76</v>
      </c>
      <c r="M251" s="5">
        <f t="shared" si="58"/>
        <v>96058.458900109545</v>
      </c>
      <c r="N251" s="5">
        <f t="shared" si="59"/>
        <v>2474465.9012668221</v>
      </c>
      <c r="O251" s="6">
        <f t="shared" si="60"/>
        <v>3.99</v>
      </c>
      <c r="P251" s="5">
        <f t="shared" si="61"/>
        <v>383273.2510114371</v>
      </c>
      <c r="Q251" s="5">
        <f t="shared" si="62"/>
        <v>104.39999999999999</v>
      </c>
      <c r="R251" s="5">
        <f t="shared" si="63"/>
        <v>15529.499999999998</v>
      </c>
      <c r="S251" s="5">
        <f t="shared" si="64"/>
        <v>52165.49</v>
      </c>
      <c r="T251" s="5">
        <f t="shared" si="65"/>
        <v>2925434.1422782596</v>
      </c>
      <c r="U251" s="5">
        <f t="shared" si="66"/>
        <v>583349.55680824991</v>
      </c>
      <c r="V251" s="5">
        <f t="shared" si="67"/>
        <v>320090.74717275001</v>
      </c>
      <c r="W251" s="5">
        <f t="shared" si="68"/>
        <v>1107087.5809472499</v>
      </c>
      <c r="X251" t="str">
        <f>IFERROR(VLOOKUP(A251,'E1'!$A$2:$G$932,7,FALSE),"No")</f>
        <v>No</v>
      </c>
      <c r="Y251" s="5">
        <f t="shared" si="69"/>
        <v>0</v>
      </c>
      <c r="Z251" s="5">
        <f t="shared" si="70"/>
        <v>4935962.0272065094</v>
      </c>
      <c r="AA251" s="5">
        <f t="shared" si="75"/>
        <v>0</v>
      </c>
      <c r="AB251" s="5">
        <f t="shared" si="71"/>
        <v>4935962.0272065094</v>
      </c>
      <c r="AC251" s="5">
        <f t="shared" si="72"/>
        <v>250337.28657574998</v>
      </c>
      <c r="AD251">
        <f t="shared" si="73"/>
        <v>5.0717020349005298E-2</v>
      </c>
      <c r="AE251" s="5">
        <f>VLOOKUP(A251,Summary_SFPR!$A$5:$AG$348,33,FALSE)</f>
        <v>4518472.3112845793</v>
      </c>
      <c r="AF251" s="5">
        <f t="shared" si="74"/>
        <v>229163.45215783702</v>
      </c>
      <c r="AG251" t="s">
        <v>809</v>
      </c>
      <c r="AH251" t="s">
        <v>1088</v>
      </c>
    </row>
    <row r="252" spans="1:34" x14ac:dyDescent="0.25">
      <c r="A252" t="s">
        <v>604</v>
      </c>
      <c r="B252" s="98" t="s">
        <v>1982</v>
      </c>
      <c r="C252" s="98" t="s">
        <v>93</v>
      </c>
      <c r="D252" s="12" t="s">
        <v>1088</v>
      </c>
      <c r="E252" s="1">
        <f>VLOOKUP(A252,'Base ADM'!$A$2:$E$344,5,FALSE)</f>
        <v>76.802170000000004</v>
      </c>
      <c r="F252" s="1">
        <f>VLOOKUP(A252,'Base ADM'!$A$2:$F$344,6,FALSE)</f>
        <v>15.847300000000001</v>
      </c>
      <c r="G252" s="1">
        <f>VLOOKUP(A252,'Base ADM'!$A$2:$G$344,7,FALSE)</f>
        <v>48.068793999999997</v>
      </c>
      <c r="H252" s="1">
        <f>VLOOKUP(A252,'Base ADM'!$A$2:$H$344,8,FALSE)</f>
        <v>12.886075999999999</v>
      </c>
      <c r="I252" s="1">
        <f>VLOOKUP(A252,'Base ADM'!$A$2:$I$344,9,FALSE)</f>
        <v>0</v>
      </c>
      <c r="J252" s="1">
        <f>VLOOKUP(A252,'Base ADM'!$A$2:$J$344,10,FALSE)</f>
        <v>0</v>
      </c>
      <c r="K252" s="1">
        <f>VLOOKUP(A252,'Base ADM'!$A$2:$K$344,11,FALSE)</f>
        <v>0</v>
      </c>
      <c r="L252" s="98">
        <f t="shared" si="57"/>
        <v>3.4</v>
      </c>
      <c r="M252" s="5">
        <f t="shared" si="58"/>
        <v>96058.458900109545</v>
      </c>
      <c r="N252" s="5">
        <f t="shared" si="59"/>
        <v>326598.76026037242</v>
      </c>
      <c r="O252" s="6">
        <f t="shared" si="60"/>
        <v>0.51</v>
      </c>
      <c r="P252" s="5">
        <f t="shared" si="61"/>
        <v>48989.814039055869</v>
      </c>
      <c r="Q252" s="5">
        <f t="shared" si="62"/>
        <v>104.39999999999999</v>
      </c>
      <c r="R252" s="5">
        <f t="shared" si="63"/>
        <v>2041.02</v>
      </c>
      <c r="S252" s="5">
        <f t="shared" si="64"/>
        <v>6856.04</v>
      </c>
      <c r="T252" s="5">
        <f t="shared" si="65"/>
        <v>384485.63429942826</v>
      </c>
      <c r="U252" s="5">
        <f t="shared" si="66"/>
        <v>74789.185124299998</v>
      </c>
      <c r="V252" s="5">
        <f t="shared" si="67"/>
        <v>41037.703496100003</v>
      </c>
      <c r="W252" s="5">
        <f t="shared" si="68"/>
        <v>141935.78631190001</v>
      </c>
      <c r="X252" t="str">
        <f>IFERROR(VLOOKUP(A252,'E1'!$A$2:$G$932,7,FALSE),"No")</f>
        <v>No</v>
      </c>
      <c r="Y252" s="5">
        <f t="shared" si="69"/>
        <v>0</v>
      </c>
      <c r="Z252" s="5">
        <f t="shared" si="70"/>
        <v>642248.30923172832</v>
      </c>
      <c r="AA252" s="5">
        <f t="shared" si="75"/>
        <v>0</v>
      </c>
      <c r="AB252" s="5">
        <f t="shared" si="71"/>
        <v>642248.30923172832</v>
      </c>
      <c r="AC252" s="5">
        <f t="shared" si="72"/>
        <v>32094.8588213</v>
      </c>
      <c r="AD252">
        <f t="shared" si="73"/>
        <v>4.9972663781229075E-2</v>
      </c>
      <c r="AE252" s="5">
        <f>VLOOKUP(A252,Summary_SFPR!$A$5:$AG$348,33,FALSE)</f>
        <v>590625.91224379325</v>
      </c>
      <c r="AF252" s="5">
        <f t="shared" si="74"/>
        <v>29515.150133040788</v>
      </c>
      <c r="AG252" s="98" t="s">
        <v>809</v>
      </c>
      <c r="AH252" t="s">
        <v>1088</v>
      </c>
    </row>
    <row r="253" spans="1:34" x14ac:dyDescent="0.25">
      <c r="A253" t="s">
        <v>1983</v>
      </c>
      <c r="B253" t="s">
        <v>1984</v>
      </c>
      <c r="C253" t="s">
        <v>324</v>
      </c>
      <c r="D253" s="12" t="s">
        <v>2051</v>
      </c>
      <c r="E253" s="1">
        <f>VLOOKUP(A253,'Base ADM'!$A$2:$E$344,5,FALSE)</f>
        <v>138.37926099999999</v>
      </c>
      <c r="F253" s="1">
        <f>VLOOKUP(A253,'Base ADM'!$A$2:$F$344,6,FALSE)</f>
        <v>0</v>
      </c>
      <c r="G253" s="1">
        <f>VLOOKUP(A253,'Base ADM'!$A$2:$G$344,7,FALSE)</f>
        <v>0</v>
      </c>
      <c r="H253" s="1">
        <f>VLOOKUP(A253,'Base ADM'!$A$2:$H$344,8,FALSE)</f>
        <v>100.363919</v>
      </c>
      <c r="I253" s="1">
        <f>VLOOKUP(A253,'Base ADM'!$A$2:$I$344,9,FALSE)</f>
        <v>33.850983999999997</v>
      </c>
      <c r="J253" s="1">
        <f>VLOOKUP(A253,'Base ADM'!$A$2:$J$344,10,FALSE)</f>
        <v>4.164358</v>
      </c>
      <c r="K253" s="1">
        <f>VLOOKUP(A253,'Base ADM'!$A$2:$K$344,11,FALSE)</f>
        <v>0</v>
      </c>
      <c r="L253" s="98">
        <f t="shared" si="57"/>
        <v>5.5</v>
      </c>
      <c r="M253" s="5">
        <f t="shared" si="58"/>
        <v>96058.458900109545</v>
      </c>
      <c r="N253" s="5">
        <f t="shared" si="59"/>
        <v>528321.52395060251</v>
      </c>
      <c r="O253" s="6">
        <f t="shared" si="60"/>
        <v>0.92</v>
      </c>
      <c r="P253" s="5">
        <f t="shared" si="61"/>
        <v>88373.782188100784</v>
      </c>
      <c r="Q253" s="5">
        <f t="shared" si="62"/>
        <v>104.39999999999999</v>
      </c>
      <c r="R253" s="5">
        <f t="shared" si="63"/>
        <v>3351.24</v>
      </c>
      <c r="S253" s="5">
        <f t="shared" si="64"/>
        <v>11257.22</v>
      </c>
      <c r="T253" s="5">
        <f t="shared" si="65"/>
        <v>631303.76613870321</v>
      </c>
      <c r="U253" s="5">
        <f t="shared" si="66"/>
        <v>134752.34056918998</v>
      </c>
      <c r="V253" s="5">
        <f t="shared" si="67"/>
        <v>73940.190530129999</v>
      </c>
      <c r="W253" s="5">
        <f t="shared" si="68"/>
        <v>255734.56087626997</v>
      </c>
      <c r="X253" t="str">
        <f>IFERROR(VLOOKUP(A253,'E1'!$A$2:$G$932,7,FALSE),"No")</f>
        <v>No</v>
      </c>
      <c r="Y253" s="5">
        <f t="shared" si="69"/>
        <v>0</v>
      </c>
      <c r="Z253" s="5">
        <f t="shared" si="70"/>
        <v>1095730.8581142933</v>
      </c>
      <c r="AA253" s="5">
        <f t="shared" si="75"/>
        <v>0</v>
      </c>
      <c r="AB253" s="5">
        <f t="shared" si="71"/>
        <v>1095730.8581142933</v>
      </c>
      <c r="AC253" s="5">
        <f t="shared" si="72"/>
        <v>57827.309379289989</v>
      </c>
      <c r="AD253">
        <f t="shared" si="73"/>
        <v>5.2775103439916218E-2</v>
      </c>
      <c r="AE253" s="5">
        <f>VLOOKUP(A253,Summary_SFPR!$A$5:$AG$348,33,FALSE)</f>
        <v>1008138.3122067993</v>
      </c>
      <c r="AF253" s="5">
        <f t="shared" si="74"/>
        <v>53204.603708456387</v>
      </c>
      <c r="AG253" t="s">
        <v>809</v>
      </c>
      <c r="AH253" t="s">
        <v>2051</v>
      </c>
    </row>
    <row r="254" spans="1:34" x14ac:dyDescent="0.25">
      <c r="A254" t="s">
        <v>606</v>
      </c>
      <c r="B254" t="s">
        <v>607</v>
      </c>
      <c r="C254" t="s">
        <v>75</v>
      </c>
      <c r="D254" s="12" t="s">
        <v>1088</v>
      </c>
      <c r="E254" s="1">
        <f>VLOOKUP(A254,'Base ADM'!$A$2:$E$344,5,FALSE)</f>
        <v>949.35317000000009</v>
      </c>
      <c r="F254" s="1">
        <f>VLOOKUP(A254,'Base ADM'!$A$2:$F$344,6,FALSE)</f>
        <v>159.84160299999999</v>
      </c>
      <c r="G254" s="1">
        <f>VLOOKUP(A254,'Base ADM'!$A$2:$G$344,7,FALSE)</f>
        <v>410.3263</v>
      </c>
      <c r="H254" s="1">
        <f>VLOOKUP(A254,'Base ADM'!$A$2:$H$344,8,FALSE)</f>
        <v>379.18526700000001</v>
      </c>
      <c r="I254" s="1">
        <f>VLOOKUP(A254,'Base ADM'!$A$2:$I$344,9,FALSE)</f>
        <v>0</v>
      </c>
      <c r="J254" s="1">
        <f>VLOOKUP(A254,'Base ADM'!$A$2:$J$344,10,FALSE)</f>
        <v>0</v>
      </c>
      <c r="K254" s="1">
        <f>VLOOKUP(A254,'Base ADM'!$A$2:$K$344,11,FALSE)</f>
        <v>0</v>
      </c>
      <c r="L254" s="98">
        <f t="shared" si="57"/>
        <v>41</v>
      </c>
      <c r="M254" s="5">
        <f t="shared" si="58"/>
        <v>96058.458900109545</v>
      </c>
      <c r="N254" s="5">
        <f t="shared" si="59"/>
        <v>3938396.8149044914</v>
      </c>
      <c r="O254" s="6">
        <f t="shared" si="60"/>
        <v>6.33</v>
      </c>
      <c r="P254" s="5">
        <f t="shared" si="61"/>
        <v>608050.04483769345</v>
      </c>
      <c r="Q254" s="5">
        <f t="shared" si="62"/>
        <v>104.39999999999999</v>
      </c>
      <c r="R254" s="5">
        <f t="shared" si="63"/>
        <v>24706.26</v>
      </c>
      <c r="S254" s="5">
        <f t="shared" si="64"/>
        <v>82991.34</v>
      </c>
      <c r="T254" s="5">
        <f t="shared" si="65"/>
        <v>4654144.4597421847</v>
      </c>
      <c r="U254" s="5">
        <f t="shared" si="66"/>
        <v>924470.62341430003</v>
      </c>
      <c r="V254" s="5">
        <f t="shared" si="67"/>
        <v>507267.87932610011</v>
      </c>
      <c r="W254" s="5">
        <f t="shared" si="68"/>
        <v>1754471.1128819</v>
      </c>
      <c r="X254" t="str">
        <f>IFERROR(VLOOKUP(A254,'E1'!$A$2:$G$932,7,FALSE),"No")</f>
        <v>No</v>
      </c>
      <c r="Y254" s="5">
        <f t="shared" si="69"/>
        <v>0</v>
      </c>
      <c r="Z254" s="5">
        <f t="shared" si="70"/>
        <v>7840354.0753644854</v>
      </c>
      <c r="AA254" s="5">
        <f t="shared" si="75"/>
        <v>0</v>
      </c>
      <c r="AB254" s="5">
        <f t="shared" si="71"/>
        <v>7840354.0753644854</v>
      </c>
      <c r="AC254" s="5">
        <f t="shared" si="72"/>
        <v>396725.19621130003</v>
      </c>
      <c r="AD254">
        <f t="shared" si="73"/>
        <v>5.0600418348179882E-2</v>
      </c>
      <c r="AE254" s="5">
        <f>VLOOKUP(A254,Summary_SFPR!$A$5:$AG$348,33,FALSE)</f>
        <v>7197834.5719525022</v>
      </c>
      <c r="AF254" s="5">
        <f t="shared" si="74"/>
        <v>364213.44054178888</v>
      </c>
      <c r="AH254" t="s">
        <v>1088</v>
      </c>
    </row>
    <row r="255" spans="1:34" x14ac:dyDescent="0.25">
      <c r="A255" t="s">
        <v>608</v>
      </c>
      <c r="B255" t="s">
        <v>609</v>
      </c>
      <c r="C255" t="s">
        <v>93</v>
      </c>
      <c r="D255" s="12" t="s">
        <v>1088</v>
      </c>
      <c r="E255" s="1">
        <f>VLOOKUP(A255,'Base ADM'!$A$2:$E$344,5,FALSE)</f>
        <v>52.620482000000003</v>
      </c>
      <c r="F255" s="1">
        <f>VLOOKUP(A255,'Base ADM'!$A$2:$F$344,6,FALSE)</f>
        <v>0</v>
      </c>
      <c r="G255" s="1">
        <f>VLOOKUP(A255,'Base ADM'!$A$2:$G$344,7,FALSE)</f>
        <v>0</v>
      </c>
      <c r="H255" s="1">
        <f>VLOOKUP(A255,'Base ADM'!$A$2:$H$344,8,FALSE)</f>
        <v>0</v>
      </c>
      <c r="I255" s="1">
        <f>VLOOKUP(A255,'Base ADM'!$A$2:$I$344,9,FALSE)</f>
        <v>52.620482000000003</v>
      </c>
      <c r="J255" s="1">
        <f>VLOOKUP(A255,'Base ADM'!$A$2:$J$344,10,FALSE)</f>
        <v>0</v>
      </c>
      <c r="K255" s="1">
        <f>VLOOKUP(A255,'Base ADM'!$A$2:$K$344,11,FALSE)</f>
        <v>0</v>
      </c>
      <c r="L255" s="98">
        <f t="shared" si="57"/>
        <v>1.95</v>
      </c>
      <c r="M255" s="5">
        <f t="shared" si="58"/>
        <v>96058.458900109545</v>
      </c>
      <c r="N255" s="5">
        <f t="shared" si="59"/>
        <v>187313.99485521362</v>
      </c>
      <c r="O255" s="6">
        <f t="shared" si="60"/>
        <v>0.35</v>
      </c>
      <c r="P255" s="5">
        <f t="shared" si="61"/>
        <v>33620.460615038341</v>
      </c>
      <c r="Q255" s="5">
        <f t="shared" si="62"/>
        <v>104.39999999999999</v>
      </c>
      <c r="R255" s="5">
        <f t="shared" si="63"/>
        <v>1200.5999999999997</v>
      </c>
      <c r="S255" s="5">
        <f t="shared" si="64"/>
        <v>4032.96</v>
      </c>
      <c r="T255" s="5">
        <f t="shared" si="65"/>
        <v>226168.01547025196</v>
      </c>
      <c r="U255" s="5">
        <f t="shared" si="66"/>
        <v>51241.299166780002</v>
      </c>
      <c r="V255" s="5">
        <f t="shared" si="67"/>
        <v>28116.702147060005</v>
      </c>
      <c r="W255" s="5">
        <f t="shared" si="68"/>
        <v>97246.334169740003</v>
      </c>
      <c r="X255" t="str">
        <f>IFERROR(VLOOKUP(A255,'E1'!$A$2:$G$932,7,FALSE),"No")</f>
        <v>No</v>
      </c>
      <c r="Y255" s="5">
        <f t="shared" si="69"/>
        <v>0</v>
      </c>
      <c r="Z255" s="5">
        <f t="shared" si="70"/>
        <v>402772.35095383204</v>
      </c>
      <c r="AA255" s="5">
        <f t="shared" si="75"/>
        <v>0</v>
      </c>
      <c r="AB255" s="5">
        <f t="shared" si="71"/>
        <v>402772.35095383204</v>
      </c>
      <c r="AC255" s="5">
        <f t="shared" si="72"/>
        <v>21989.573222980001</v>
      </c>
      <c r="AD255">
        <f t="shared" si="73"/>
        <v>5.4595538077291124E-2</v>
      </c>
      <c r="AE255" s="5">
        <f>VLOOKUP(A255,Summary_SFPR!$A$5:$AG$348,33,FALSE)</f>
        <v>374867.12143791979</v>
      </c>
      <c r="AF255" s="5">
        <f t="shared" si="74"/>
        <v>20466.072202388466</v>
      </c>
      <c r="AG255" t="s">
        <v>809</v>
      </c>
      <c r="AH255" t="s">
        <v>1088</v>
      </c>
    </row>
    <row r="256" spans="1:34" x14ac:dyDescent="0.25">
      <c r="A256" t="s">
        <v>610</v>
      </c>
      <c r="B256" t="s">
        <v>611</v>
      </c>
      <c r="C256" t="s">
        <v>80</v>
      </c>
      <c r="D256" s="12" t="s">
        <v>1088</v>
      </c>
      <c r="E256" s="1">
        <f>VLOOKUP(A256,'Base ADM'!$A$2:$E$344,5,FALSE)</f>
        <v>65.760478000000006</v>
      </c>
      <c r="F256" s="1">
        <f>VLOOKUP(A256,'Base ADM'!$A$2:$F$344,6,FALSE)</f>
        <v>47.850299</v>
      </c>
      <c r="G256" s="1">
        <f>VLOOKUP(A256,'Base ADM'!$A$2:$G$344,7,FALSE)</f>
        <v>17.910178999999999</v>
      </c>
      <c r="H256" s="1">
        <f>VLOOKUP(A256,'Base ADM'!$A$2:$H$344,8,FALSE)</f>
        <v>0</v>
      </c>
      <c r="I256" s="1">
        <f>VLOOKUP(A256,'Base ADM'!$A$2:$I$344,9,FALSE)</f>
        <v>0</v>
      </c>
      <c r="J256" s="1">
        <f>VLOOKUP(A256,'Base ADM'!$A$2:$J$344,10,FALSE)</f>
        <v>0</v>
      </c>
      <c r="K256" s="1">
        <f>VLOOKUP(A256,'Base ADM'!$A$2:$K$344,11,FALSE)</f>
        <v>0</v>
      </c>
      <c r="L256" s="98">
        <f t="shared" si="57"/>
        <v>3.17</v>
      </c>
      <c r="M256" s="5">
        <f t="shared" si="58"/>
        <v>96058.458900109545</v>
      </c>
      <c r="N256" s="5">
        <f t="shared" si="59"/>
        <v>304505.31471334724</v>
      </c>
      <c r="O256" s="6">
        <f t="shared" si="60"/>
        <v>0.44</v>
      </c>
      <c r="P256" s="5">
        <f t="shared" si="61"/>
        <v>42265.721916048198</v>
      </c>
      <c r="Q256" s="5">
        <f t="shared" si="62"/>
        <v>104.39999999999999</v>
      </c>
      <c r="R256" s="5">
        <f t="shared" si="63"/>
        <v>1884.4199999999998</v>
      </c>
      <c r="S256" s="5">
        <f t="shared" si="64"/>
        <v>6330</v>
      </c>
      <c r="T256" s="5">
        <f t="shared" si="65"/>
        <v>354985.45662939543</v>
      </c>
      <c r="U256" s="5">
        <f t="shared" si="66"/>
        <v>64036.895871620007</v>
      </c>
      <c r="V256" s="5">
        <f t="shared" si="67"/>
        <v>35137.796209740009</v>
      </c>
      <c r="W256" s="5">
        <f t="shared" si="68"/>
        <v>121529.96657746001</v>
      </c>
      <c r="X256" t="str">
        <f>IFERROR(VLOOKUP(A256,'E1'!$A$2:$G$932,7,FALSE),"No")</f>
        <v>No</v>
      </c>
      <c r="Y256" s="5">
        <f t="shared" si="69"/>
        <v>0</v>
      </c>
      <c r="Z256" s="5">
        <f t="shared" si="70"/>
        <v>575690.11528821546</v>
      </c>
      <c r="AA256" s="5">
        <f t="shared" si="75"/>
        <v>0</v>
      </c>
      <c r="AB256" s="5">
        <f t="shared" si="71"/>
        <v>575690.11528821546</v>
      </c>
      <c r="AC256" s="5">
        <f t="shared" si="72"/>
        <v>27480.646151420002</v>
      </c>
      <c r="AD256">
        <f t="shared" si="73"/>
        <v>4.7735136354846039E-2</v>
      </c>
      <c r="AE256" s="5">
        <f>VLOOKUP(A256,Summary_SFPR!$A$5:$AG$348,33,FALSE)</f>
        <v>523633.99965765327</v>
      </c>
      <c r="AF256" s="5">
        <f t="shared" si="74"/>
        <v>24995.740373691482</v>
      </c>
      <c r="AG256" t="s">
        <v>809</v>
      </c>
      <c r="AH256" t="s">
        <v>1088</v>
      </c>
    </row>
    <row r="257" spans="1:34" x14ac:dyDescent="0.25">
      <c r="A257" t="s">
        <v>612</v>
      </c>
      <c r="B257" t="s">
        <v>613</v>
      </c>
      <c r="C257" t="s">
        <v>80</v>
      </c>
      <c r="D257" s="12" t="s">
        <v>1088</v>
      </c>
      <c r="E257" s="1">
        <f>VLOOKUP(A257,'Base ADM'!$A$2:$E$344,5,FALSE)</f>
        <v>30.238092999999999</v>
      </c>
      <c r="F257" s="1">
        <f>VLOOKUP(A257,'Base ADM'!$A$2:$F$344,6,FALSE)</f>
        <v>28.345236</v>
      </c>
      <c r="G257" s="1">
        <f>VLOOKUP(A257,'Base ADM'!$A$2:$G$344,7,FALSE)</f>
        <v>1.892857</v>
      </c>
      <c r="H257" s="1">
        <f>VLOOKUP(A257,'Base ADM'!$A$2:$H$344,8,FALSE)</f>
        <v>0</v>
      </c>
      <c r="I257" s="1">
        <f>VLOOKUP(A257,'Base ADM'!$A$2:$I$344,9,FALSE)</f>
        <v>0</v>
      </c>
      <c r="J257" s="1">
        <f>VLOOKUP(A257,'Base ADM'!$A$2:$J$344,10,FALSE)</f>
        <v>0</v>
      </c>
      <c r="K257" s="1">
        <f>VLOOKUP(A257,'Base ADM'!$A$2:$K$344,11,FALSE)</f>
        <v>0</v>
      </c>
      <c r="L257" s="98">
        <f t="shared" si="57"/>
        <v>1.5</v>
      </c>
      <c r="M257" s="5">
        <f t="shared" si="58"/>
        <v>96058.458900109545</v>
      </c>
      <c r="N257" s="5">
        <f t="shared" si="59"/>
        <v>144087.68835016433</v>
      </c>
      <c r="O257" s="6">
        <f t="shared" si="60"/>
        <v>0.2</v>
      </c>
      <c r="P257" s="5">
        <f t="shared" si="61"/>
        <v>19211.691780021909</v>
      </c>
      <c r="Q257" s="5">
        <f t="shared" si="62"/>
        <v>104.39999999999999</v>
      </c>
      <c r="R257" s="5">
        <f t="shared" si="63"/>
        <v>887.4</v>
      </c>
      <c r="S257" s="5">
        <f t="shared" si="64"/>
        <v>2980.88</v>
      </c>
      <c r="T257" s="5">
        <f t="shared" si="65"/>
        <v>167167.66013018624</v>
      </c>
      <c r="U257" s="5">
        <f t="shared" si="66"/>
        <v>29445.552582469998</v>
      </c>
      <c r="V257" s="5">
        <f t="shared" si="67"/>
        <v>16157.12023269</v>
      </c>
      <c r="W257" s="5">
        <f t="shared" si="68"/>
        <v>55882.112530509999</v>
      </c>
      <c r="X257" t="str">
        <f>IFERROR(VLOOKUP(A257,'E1'!$A$2:$G$932,7,FALSE),"No")</f>
        <v>No</v>
      </c>
      <c r="Y257" s="5">
        <f t="shared" si="69"/>
        <v>0</v>
      </c>
      <c r="Z257" s="5">
        <f t="shared" si="70"/>
        <v>268652.44547585625</v>
      </c>
      <c r="AA257" s="5">
        <f t="shared" si="75"/>
        <v>0</v>
      </c>
      <c r="AB257" s="5">
        <f t="shared" si="71"/>
        <v>268652.44547585625</v>
      </c>
      <c r="AC257" s="5">
        <f t="shared" si="72"/>
        <v>12636.19668377</v>
      </c>
      <c r="AD257">
        <f t="shared" si="73"/>
        <v>4.7035479842321454E-2</v>
      </c>
      <c r="AE257" s="5">
        <f>VLOOKUP(A257,Summary_SFPR!$A$5:$AG$348,33,FALSE)</f>
        <v>242698.29265875337</v>
      </c>
      <c r="AF257" s="5">
        <f t="shared" si="74"/>
        <v>11415.430652116627</v>
      </c>
      <c r="AH257" t="s">
        <v>1088</v>
      </c>
    </row>
    <row r="258" spans="1:34" x14ac:dyDescent="0.25">
      <c r="A258" t="s">
        <v>614</v>
      </c>
      <c r="B258" t="s">
        <v>615</v>
      </c>
      <c r="C258" t="s">
        <v>80</v>
      </c>
      <c r="D258" s="12" t="s">
        <v>1842</v>
      </c>
      <c r="E258" s="1">
        <f>VLOOKUP(A258,'Base ADM'!$A$2:$E$344,5,FALSE)</f>
        <v>669.7485180000001</v>
      </c>
      <c r="F258" s="1">
        <f>VLOOKUP(A258,'Base ADM'!$A$2:$F$344,6,FALSE)</f>
        <v>0</v>
      </c>
      <c r="G258" s="1">
        <f>VLOOKUP(A258,'Base ADM'!$A$2:$G$344,7,FALSE)</f>
        <v>0</v>
      </c>
      <c r="H258" s="1">
        <f>VLOOKUP(A258,'Base ADM'!$A$2:$H$344,8,FALSE)</f>
        <v>0</v>
      </c>
      <c r="I258" s="1">
        <f>VLOOKUP(A258,'Base ADM'!$A$2:$I$344,9,FALSE)</f>
        <v>538.58139400000005</v>
      </c>
      <c r="J258" s="1">
        <f>VLOOKUP(A258,'Base ADM'!$A$2:$J$344,10,FALSE)</f>
        <v>131.167124</v>
      </c>
      <c r="K258" s="1">
        <f>VLOOKUP(A258,'Base ADM'!$A$2:$K$344,11,FALSE)</f>
        <v>2.2434440000000002</v>
      </c>
      <c r="L258" s="98">
        <f t="shared" si="57"/>
        <v>27.23</v>
      </c>
      <c r="M258" s="5">
        <f t="shared" si="58"/>
        <v>96058.458900109545</v>
      </c>
      <c r="N258" s="5">
        <f t="shared" si="59"/>
        <v>2615671.8358499832</v>
      </c>
      <c r="O258" s="6">
        <f t="shared" si="60"/>
        <v>4.46</v>
      </c>
      <c r="P258" s="5">
        <f t="shared" si="61"/>
        <v>428420.72669448855</v>
      </c>
      <c r="Q258" s="5">
        <f t="shared" si="62"/>
        <v>104.39999999999999</v>
      </c>
      <c r="R258" s="5">
        <f t="shared" si="63"/>
        <v>16542.18</v>
      </c>
      <c r="S258" s="5">
        <f t="shared" si="64"/>
        <v>55567.199999999997</v>
      </c>
      <c r="T258" s="5">
        <f t="shared" si="65"/>
        <v>3116201.9425444719</v>
      </c>
      <c r="U258" s="5">
        <f t="shared" si="66"/>
        <v>652194.40934322006</v>
      </c>
      <c r="V258" s="5">
        <f t="shared" si="67"/>
        <v>357866.72562294011</v>
      </c>
      <c r="W258" s="5">
        <f t="shared" si="68"/>
        <v>1237742.1436602601</v>
      </c>
      <c r="X258" t="str">
        <f>IFERROR(VLOOKUP(A258,'E1'!$A$2:$G$932,7,FALSE),"No")</f>
        <v>No</v>
      </c>
      <c r="Y258" s="5">
        <f t="shared" si="69"/>
        <v>0</v>
      </c>
      <c r="Z258" s="5">
        <f t="shared" si="70"/>
        <v>5364005.221170892</v>
      </c>
      <c r="AA258" s="5">
        <f t="shared" si="75"/>
        <v>3593.5414580206689</v>
      </c>
      <c r="AB258" s="5">
        <f t="shared" si="71"/>
        <v>5367598.7626289129</v>
      </c>
      <c r="AC258" s="5">
        <f t="shared" si="72"/>
        <v>279881.20818702003</v>
      </c>
      <c r="AD258">
        <f t="shared" si="73"/>
        <v>5.2142721645971418E-2</v>
      </c>
      <c r="AE258" s="5">
        <f>VLOOKUP(A258,Summary_SFPR!$A$5:$AG$348,33,FALSE)</f>
        <v>4905321.0008186959</v>
      </c>
      <c r="AF258" s="5">
        <f t="shared" si="74"/>
        <v>255776.78752982718</v>
      </c>
      <c r="AG258" t="s">
        <v>809</v>
      </c>
      <c r="AH258" t="s">
        <v>1842</v>
      </c>
    </row>
    <row r="259" spans="1:34" x14ac:dyDescent="0.25">
      <c r="A259" t="s">
        <v>616</v>
      </c>
      <c r="B259" t="s">
        <v>617</v>
      </c>
      <c r="C259" t="s">
        <v>93</v>
      </c>
      <c r="D259" s="12" t="s">
        <v>1088</v>
      </c>
      <c r="E259" s="1">
        <f>VLOOKUP(A259,'Base ADM'!$A$2:$E$344,5,FALSE)</f>
        <v>170.25505100000001</v>
      </c>
      <c r="F259" s="1">
        <f>VLOOKUP(A259,'Base ADM'!$A$2:$F$344,6,FALSE)</f>
        <v>18.247585000000001</v>
      </c>
      <c r="G259" s="1">
        <f>VLOOKUP(A259,'Base ADM'!$A$2:$G$344,7,FALSE)</f>
        <v>56.816488999999997</v>
      </c>
      <c r="H259" s="1">
        <f>VLOOKUP(A259,'Base ADM'!$A$2:$H$344,8,FALSE)</f>
        <v>95.190977000000004</v>
      </c>
      <c r="I259" s="1">
        <f>VLOOKUP(A259,'Base ADM'!$A$2:$I$344,9,FALSE)</f>
        <v>0</v>
      </c>
      <c r="J259" s="1">
        <f>VLOOKUP(A259,'Base ADM'!$A$2:$J$344,10,FALSE)</f>
        <v>0</v>
      </c>
      <c r="K259" s="1">
        <f>VLOOKUP(A259,'Base ADM'!$A$2:$K$344,11,FALSE)</f>
        <v>0</v>
      </c>
      <c r="L259" s="98">
        <f t="shared" si="57"/>
        <v>7.19</v>
      </c>
      <c r="M259" s="5">
        <f t="shared" si="58"/>
        <v>96058.458900109545</v>
      </c>
      <c r="N259" s="5">
        <f t="shared" si="59"/>
        <v>690660.3194917877</v>
      </c>
      <c r="O259" s="6">
        <f t="shared" si="60"/>
        <v>1.1399999999999999</v>
      </c>
      <c r="P259" s="5">
        <f t="shared" si="61"/>
        <v>109506.64314612487</v>
      </c>
      <c r="Q259" s="5">
        <f t="shared" si="62"/>
        <v>104.39999999999999</v>
      </c>
      <c r="R259" s="5">
        <f t="shared" si="63"/>
        <v>4348.2599999999993</v>
      </c>
      <c r="S259" s="5">
        <f t="shared" si="64"/>
        <v>14606.34</v>
      </c>
      <c r="T259" s="5">
        <f t="shared" si="65"/>
        <v>819121.56263791258</v>
      </c>
      <c r="U259" s="5">
        <f t="shared" si="66"/>
        <v>165792.66611329</v>
      </c>
      <c r="V259" s="5">
        <f t="shared" si="67"/>
        <v>90972.381400830011</v>
      </c>
      <c r="W259" s="5">
        <f t="shared" si="68"/>
        <v>314643.25210157002</v>
      </c>
      <c r="X259" t="str">
        <f>IFERROR(VLOOKUP(A259,'E1'!$A$2:$G$932,7,FALSE),"No")</f>
        <v>No</v>
      </c>
      <c r="Y259" s="5">
        <f t="shared" si="69"/>
        <v>0</v>
      </c>
      <c r="Z259" s="5">
        <f t="shared" si="70"/>
        <v>1390529.8622536026</v>
      </c>
      <c r="AA259" s="5">
        <f t="shared" si="75"/>
        <v>0</v>
      </c>
      <c r="AB259" s="5">
        <f t="shared" si="71"/>
        <v>1390529.8622536026</v>
      </c>
      <c r="AC259" s="5">
        <f t="shared" si="72"/>
        <v>71147.883262389994</v>
      </c>
      <c r="AD259">
        <f t="shared" si="73"/>
        <v>5.1166023250361639E-2</v>
      </c>
      <c r="AE259" s="5">
        <f>VLOOKUP(A259,Summary_SFPR!$A$5:$AG$348,33,FALSE)</f>
        <v>1279198.5357484769</v>
      </c>
      <c r="AF259" s="5">
        <f t="shared" si="74"/>
        <v>65451.502021935128</v>
      </c>
      <c r="AG259" t="s">
        <v>809</v>
      </c>
      <c r="AH259" t="s">
        <v>1088</v>
      </c>
    </row>
    <row r="260" spans="1:34" x14ac:dyDescent="0.25">
      <c r="A260" t="s">
        <v>618</v>
      </c>
      <c r="B260" t="s">
        <v>619</v>
      </c>
      <c r="C260" t="s">
        <v>125</v>
      </c>
      <c r="D260" s="12" t="s">
        <v>1088</v>
      </c>
      <c r="E260" s="1">
        <f>VLOOKUP(A260,'Base ADM'!$A$2:$E$344,5,FALSE)</f>
        <v>145.94610499999999</v>
      </c>
      <c r="F260" s="1">
        <f>VLOOKUP(A260,'Base ADM'!$A$2:$F$344,6,FALSE)</f>
        <v>48.497005999999999</v>
      </c>
      <c r="G260" s="1">
        <f>VLOOKUP(A260,'Base ADM'!$A$2:$G$344,7,FALSE)</f>
        <v>66.640716999999995</v>
      </c>
      <c r="H260" s="1">
        <f>VLOOKUP(A260,'Base ADM'!$A$2:$H$344,8,FALSE)</f>
        <v>30.808382000000002</v>
      </c>
      <c r="I260" s="1">
        <f>VLOOKUP(A260,'Base ADM'!$A$2:$I$344,9,FALSE)</f>
        <v>0</v>
      </c>
      <c r="J260" s="1">
        <f>VLOOKUP(A260,'Base ADM'!$A$2:$J$344,10,FALSE)</f>
        <v>0</v>
      </c>
      <c r="K260" s="1">
        <f>VLOOKUP(A260,'Base ADM'!$A$2:$K$344,11,FALSE)</f>
        <v>0</v>
      </c>
      <c r="L260" s="98">
        <f t="shared" si="57"/>
        <v>6.55</v>
      </c>
      <c r="M260" s="5">
        <f t="shared" si="58"/>
        <v>96058.458900109545</v>
      </c>
      <c r="N260" s="5">
        <f t="shared" si="59"/>
        <v>629182.9057957175</v>
      </c>
      <c r="O260" s="6">
        <f t="shared" si="60"/>
        <v>0.97</v>
      </c>
      <c r="P260" s="5">
        <f t="shared" si="61"/>
        <v>93176.705133106254</v>
      </c>
      <c r="Q260" s="5">
        <f t="shared" si="62"/>
        <v>104.39999999999999</v>
      </c>
      <c r="R260" s="5">
        <f t="shared" si="63"/>
        <v>3925.4399999999991</v>
      </c>
      <c r="S260" s="5">
        <f t="shared" si="64"/>
        <v>13186.03</v>
      </c>
      <c r="T260" s="5">
        <f t="shared" si="65"/>
        <v>739471.08092882368</v>
      </c>
      <c r="U260" s="5">
        <f t="shared" si="66"/>
        <v>142120.85758794998</v>
      </c>
      <c r="V260" s="5">
        <f t="shared" si="67"/>
        <v>77983.382284649997</v>
      </c>
      <c r="W260" s="5">
        <f t="shared" si="68"/>
        <v>269718.61826734996</v>
      </c>
      <c r="X260" t="str">
        <f>IFERROR(VLOOKUP(A260,'E1'!$A$2:$G$932,7,FALSE),"No")</f>
        <v>No</v>
      </c>
      <c r="Y260" s="5">
        <f t="shared" si="69"/>
        <v>0</v>
      </c>
      <c r="Z260" s="5">
        <f t="shared" si="70"/>
        <v>1229293.9390687735</v>
      </c>
      <c r="AA260" s="5">
        <f t="shared" si="75"/>
        <v>0</v>
      </c>
      <c r="AB260" s="5">
        <f t="shared" si="71"/>
        <v>1229293.9390687735</v>
      </c>
      <c r="AC260" s="5">
        <f t="shared" si="72"/>
        <v>60989.417818449991</v>
      </c>
      <c r="AD260">
        <f t="shared" si="73"/>
        <v>4.9613372262008612E-2</v>
      </c>
      <c r="AE260" s="5">
        <f>VLOOKUP(A260,Summary_SFPR!$A$5:$AG$348,33,FALSE)</f>
        <v>1139436.8559861514</v>
      </c>
      <c r="AF260" s="5">
        <f t="shared" si="74"/>
        <v>56531.304905093624</v>
      </c>
      <c r="AG260" t="s">
        <v>809</v>
      </c>
      <c r="AH260" t="s">
        <v>1088</v>
      </c>
    </row>
    <row r="261" spans="1:34" x14ac:dyDescent="0.25">
      <c r="A261" t="s">
        <v>620</v>
      </c>
      <c r="B261" t="s">
        <v>621</v>
      </c>
      <c r="C261" t="s">
        <v>125</v>
      </c>
      <c r="D261" s="12" t="s">
        <v>1088</v>
      </c>
      <c r="E261" s="1">
        <f>VLOOKUP(A261,'Base ADM'!$A$2:$E$344,5,FALSE)</f>
        <v>106.604793</v>
      </c>
      <c r="F261" s="1">
        <f>VLOOKUP(A261,'Base ADM'!$A$2:$F$344,6,FALSE)</f>
        <v>0</v>
      </c>
      <c r="G261" s="1">
        <f>VLOOKUP(A261,'Base ADM'!$A$2:$G$344,7,FALSE)</f>
        <v>0</v>
      </c>
      <c r="H261" s="1">
        <f>VLOOKUP(A261,'Base ADM'!$A$2:$H$344,8,FALSE)</f>
        <v>0</v>
      </c>
      <c r="I261" s="1">
        <f>VLOOKUP(A261,'Base ADM'!$A$2:$I$344,9,FALSE)</f>
        <v>106.604793</v>
      </c>
      <c r="J261" s="1">
        <f>VLOOKUP(A261,'Base ADM'!$A$2:$J$344,10,FALSE)</f>
        <v>0</v>
      </c>
      <c r="K261" s="1">
        <f>VLOOKUP(A261,'Base ADM'!$A$2:$K$344,11,FALSE)</f>
        <v>0</v>
      </c>
      <c r="L261" s="98">
        <f t="shared" ref="L261:L323" si="76">ROUND(((F261/20)+(G261/23)+(H261/25)+(I261/27)+(J261/18)),2)</f>
        <v>3.95</v>
      </c>
      <c r="M261" s="5">
        <f t="shared" ref="M261:M323" si="77">($G$1*1.16)+$L$1</f>
        <v>96058.458900109545</v>
      </c>
      <c r="N261" s="5">
        <f t="shared" ref="N261:N323" si="78">L261*M261</f>
        <v>379430.91265543271</v>
      </c>
      <c r="O261" s="6">
        <f t="shared" ref="O261:O323" si="79">ROUND(E261/150,2)</f>
        <v>0.71</v>
      </c>
      <c r="P261" s="5">
        <f t="shared" ref="P261:P323" si="80">O261*M261</f>
        <v>68201.505819077778</v>
      </c>
      <c r="Q261" s="5">
        <f t="shared" ref="Q261:Q323" si="81">90*1.16</f>
        <v>104.39999999999999</v>
      </c>
      <c r="R261" s="5">
        <f t="shared" ref="R261:R323" si="82">(L261+O261)*Q261*5</f>
        <v>2432.52</v>
      </c>
      <c r="S261" s="5">
        <f t="shared" ref="S261:S323" si="83">ROUND(((L261+O261)*(($G$1*1.16)/180)*4),2)</f>
        <v>8171.13</v>
      </c>
      <c r="T261" s="5">
        <f t="shared" ref="T261:T323" si="84">N261+P261+R261+S261</f>
        <v>458236.06847451051</v>
      </c>
      <c r="U261" s="5">
        <f t="shared" ref="U261:U323" si="85">E261*$P$1</f>
        <v>103810.68137547</v>
      </c>
      <c r="V261" s="5">
        <f t="shared" ref="V261:V323" si="86">$T$1*E261</f>
        <v>56962.139043690004</v>
      </c>
      <c r="W261" s="5">
        <f t="shared" ref="W261:W323" si="87">$W$1*E261</f>
        <v>197013.11979950999</v>
      </c>
      <c r="X261" t="str">
        <f>IFERROR(VLOOKUP(A261,'E1'!$A$2:$G$932,7,FALSE),"No")</f>
        <v>No</v>
      </c>
      <c r="Y261" s="5">
        <f t="shared" ref="Y261:Y323" si="88">IF(X261="Yes",($AA$1*E261),0)</f>
        <v>0</v>
      </c>
      <c r="Z261" s="5">
        <f t="shared" ref="Z261:Z323" si="89">T261+U261+V261+W261+Y261</f>
        <v>816022.00869318051</v>
      </c>
      <c r="AA261" s="5">
        <f t="shared" si="75"/>
        <v>0</v>
      </c>
      <c r="AB261" s="5">
        <f t="shared" ref="AB261:AB323" si="90">Z261+AA261</f>
        <v>816022.00869318051</v>
      </c>
      <c r="AC261" s="5">
        <f t="shared" ref="AC261:AC323" si="91">E261*$P$2</f>
        <v>44549.076946770001</v>
      </c>
      <c r="AD261">
        <f t="shared" ref="AD261:AD323" si="92">AC261/AB261</f>
        <v>5.4592984591326374E-2</v>
      </c>
      <c r="AE261" s="5">
        <f>VLOOKUP(A261,Summary_SFPR!$A$5:$AG$348,33,FALSE)</f>
        <v>774314.88359174342</v>
      </c>
      <c r="AF261" s="5">
        <f t="shared" ref="AF261:AF323" si="93">AD261*AE261</f>
        <v>42272.160508758723</v>
      </c>
      <c r="AG261" t="s">
        <v>809</v>
      </c>
      <c r="AH261" t="s">
        <v>1088</v>
      </c>
    </row>
    <row r="262" spans="1:34" x14ac:dyDescent="0.25">
      <c r="A262" t="s">
        <v>1985</v>
      </c>
      <c r="B262" t="s">
        <v>1986</v>
      </c>
      <c r="C262" t="s">
        <v>1210</v>
      </c>
      <c r="D262" s="12" t="s">
        <v>1088</v>
      </c>
      <c r="E262" s="1">
        <f>VLOOKUP(A262,'Base ADM'!$A$2:$E$344,5,FALSE)</f>
        <v>29.834319000000001</v>
      </c>
      <c r="F262" s="1">
        <f>VLOOKUP(A262,'Base ADM'!$A$2:$F$344,6,FALSE)</f>
        <v>16.739644999999999</v>
      </c>
      <c r="G262" s="1">
        <f>VLOOKUP(A262,'Base ADM'!$A$2:$G$344,7,FALSE)</f>
        <v>9.2366860000000006</v>
      </c>
      <c r="H262" s="1">
        <f>VLOOKUP(A262,'Base ADM'!$A$2:$H$344,8,FALSE)</f>
        <v>3.8579880000000002</v>
      </c>
      <c r="I262" s="1">
        <f>VLOOKUP(A262,'Base ADM'!$A$2:$I$344,9,FALSE)</f>
        <v>0</v>
      </c>
      <c r="J262" s="1">
        <f>VLOOKUP(A262,'Base ADM'!$A$2:$J$344,10,FALSE)</f>
        <v>0</v>
      </c>
      <c r="K262" s="1">
        <f>VLOOKUP(A262,'Base ADM'!$A$2:$K$344,11,FALSE)</f>
        <v>0</v>
      </c>
      <c r="L262" s="98">
        <f t="shared" si="76"/>
        <v>1.39</v>
      </c>
      <c r="M262" s="5">
        <f t="shared" si="77"/>
        <v>96058.458900109545</v>
      </c>
      <c r="N262" s="5">
        <f t="shared" si="78"/>
        <v>133521.25787115225</v>
      </c>
      <c r="O262" s="6">
        <f t="shared" si="79"/>
        <v>0.2</v>
      </c>
      <c r="P262" s="5">
        <f t="shared" si="80"/>
        <v>19211.691780021909</v>
      </c>
      <c r="Q262" s="5">
        <f t="shared" si="81"/>
        <v>104.39999999999999</v>
      </c>
      <c r="R262" s="5">
        <f t="shared" si="82"/>
        <v>829.9799999999999</v>
      </c>
      <c r="S262" s="5">
        <f t="shared" si="83"/>
        <v>2788</v>
      </c>
      <c r="T262" s="5">
        <f t="shared" si="84"/>
        <v>156350.92965117417</v>
      </c>
      <c r="U262" s="5">
        <f t="shared" si="85"/>
        <v>29052.36149901</v>
      </c>
      <c r="V262" s="5">
        <f t="shared" si="86"/>
        <v>15941.371671270002</v>
      </c>
      <c r="W262" s="5">
        <f t="shared" si="87"/>
        <v>55135.909914329997</v>
      </c>
      <c r="X262" t="str">
        <f>IFERROR(VLOOKUP(A262,'E1'!$A$2:$G$932,7,FALSE),"No")</f>
        <v>No</v>
      </c>
      <c r="Y262" s="5">
        <f t="shared" si="88"/>
        <v>0</v>
      </c>
      <c r="Z262" s="5">
        <f t="shared" si="89"/>
        <v>256480.57273578417</v>
      </c>
      <c r="AA262" s="5">
        <f t="shared" ref="AA262:AA324" si="94">IF(D262="S",0,(K262*(Z262/E262)*0.2))</f>
        <v>0</v>
      </c>
      <c r="AB262" s="5">
        <f t="shared" si="90"/>
        <v>256480.57273578417</v>
      </c>
      <c r="AC262" s="5">
        <f t="shared" si="91"/>
        <v>12467.463566910001</v>
      </c>
      <c r="AD262">
        <f t="shared" si="92"/>
        <v>4.860977747329609E-2</v>
      </c>
      <c r="AE262" s="5">
        <f>VLOOKUP(A262,Summary_SFPR!$A$5:$AG$348,33,FALSE)</f>
        <v>233144.2223589473</v>
      </c>
      <c r="AF262" s="5">
        <f t="shared" si="93"/>
        <v>11333.08876805309</v>
      </c>
      <c r="AG262" t="s">
        <v>809</v>
      </c>
      <c r="AH262" t="s">
        <v>1088</v>
      </c>
    </row>
    <row r="263" spans="1:34" x14ac:dyDescent="0.25">
      <c r="A263" t="s">
        <v>622</v>
      </c>
      <c r="B263" t="s">
        <v>623</v>
      </c>
      <c r="C263" t="s">
        <v>80</v>
      </c>
      <c r="D263" s="12" t="s">
        <v>1088</v>
      </c>
      <c r="E263" s="1">
        <f>VLOOKUP(A263,'Base ADM'!$A$2:$E$344,5,FALSE)</f>
        <v>36.124260999999997</v>
      </c>
      <c r="F263" s="1">
        <f>VLOOKUP(A263,'Base ADM'!$A$2:$F$344,6,FALSE)</f>
        <v>23.893491999999998</v>
      </c>
      <c r="G263" s="1">
        <f>VLOOKUP(A263,'Base ADM'!$A$2:$G$344,7,FALSE)</f>
        <v>12.230769</v>
      </c>
      <c r="H263" s="1">
        <f>VLOOKUP(A263,'Base ADM'!$A$2:$H$344,8,FALSE)</f>
        <v>0</v>
      </c>
      <c r="I263" s="1">
        <f>VLOOKUP(A263,'Base ADM'!$A$2:$I$344,9,FALSE)</f>
        <v>0</v>
      </c>
      <c r="J263" s="1">
        <f>VLOOKUP(A263,'Base ADM'!$A$2:$J$344,10,FALSE)</f>
        <v>0</v>
      </c>
      <c r="K263" s="1">
        <f>VLOOKUP(A263,'Base ADM'!$A$2:$K$344,11,FALSE)</f>
        <v>0</v>
      </c>
      <c r="L263" s="98">
        <f t="shared" si="76"/>
        <v>1.73</v>
      </c>
      <c r="M263" s="5">
        <f t="shared" si="77"/>
        <v>96058.458900109545</v>
      </c>
      <c r="N263" s="5">
        <f t="shared" si="78"/>
        <v>166181.13389718952</v>
      </c>
      <c r="O263" s="6">
        <f t="shared" si="79"/>
        <v>0.24</v>
      </c>
      <c r="P263" s="5">
        <f t="shared" si="80"/>
        <v>23054.030136026289</v>
      </c>
      <c r="Q263" s="5">
        <f t="shared" si="81"/>
        <v>104.39999999999999</v>
      </c>
      <c r="R263" s="5">
        <f t="shared" si="82"/>
        <v>1028.3399999999999</v>
      </c>
      <c r="S263" s="5">
        <f t="shared" si="83"/>
        <v>3454.32</v>
      </c>
      <c r="T263" s="5">
        <f t="shared" si="84"/>
        <v>193717.82403321582</v>
      </c>
      <c r="U263" s="5">
        <f t="shared" si="85"/>
        <v>35177.444119189997</v>
      </c>
      <c r="V263" s="5">
        <f t="shared" si="86"/>
        <v>19302.276380129999</v>
      </c>
      <c r="W263" s="5">
        <f t="shared" si="87"/>
        <v>66760.163026269991</v>
      </c>
      <c r="X263" t="str">
        <f>IFERROR(VLOOKUP(A263,'E1'!$A$2:$G$932,7,FALSE),"No")</f>
        <v>No</v>
      </c>
      <c r="Y263" s="5">
        <f t="shared" si="88"/>
        <v>0</v>
      </c>
      <c r="Z263" s="5">
        <f t="shared" si="89"/>
        <v>314957.70755880582</v>
      </c>
      <c r="AA263" s="5">
        <f t="shared" si="94"/>
        <v>0</v>
      </c>
      <c r="AB263" s="5">
        <f t="shared" si="90"/>
        <v>314957.70755880582</v>
      </c>
      <c r="AC263" s="5">
        <f t="shared" si="91"/>
        <v>15095.967429289998</v>
      </c>
      <c r="AD263">
        <f t="shared" si="92"/>
        <v>4.7930141307849804E-2</v>
      </c>
      <c r="AE263" s="5">
        <f>VLOOKUP(A263,Summary_SFPR!$A$5:$AG$348,33,FALSE)</f>
        <v>285441.19365245581</v>
      </c>
      <c r="AF263" s="5">
        <f t="shared" si="93"/>
        <v>13681.236746843528</v>
      </c>
      <c r="AG263" t="s">
        <v>809</v>
      </c>
      <c r="AH263" t="s">
        <v>1088</v>
      </c>
    </row>
    <row r="264" spans="1:34" x14ac:dyDescent="0.25">
      <c r="A264" t="s">
        <v>624</v>
      </c>
      <c r="B264" t="s">
        <v>625</v>
      </c>
      <c r="C264" t="s">
        <v>68</v>
      </c>
      <c r="D264" s="12" t="s">
        <v>1088</v>
      </c>
      <c r="E264" s="1">
        <f>VLOOKUP(A264,'Base ADM'!$A$2:$E$344,5,FALSE)</f>
        <v>105.133782</v>
      </c>
      <c r="F264" s="1">
        <f>VLOOKUP(A264,'Base ADM'!$A$2:$F$344,6,FALSE)</f>
        <v>15.267562</v>
      </c>
      <c r="G264" s="1">
        <f>VLOOKUP(A264,'Base ADM'!$A$2:$G$344,7,FALSE)</f>
        <v>19.656537</v>
      </c>
      <c r="H264" s="1">
        <f>VLOOKUP(A264,'Base ADM'!$A$2:$H$344,8,FALSE)</f>
        <v>70.209682999999998</v>
      </c>
      <c r="I264" s="1">
        <f>VLOOKUP(A264,'Base ADM'!$A$2:$I$344,9,FALSE)</f>
        <v>0</v>
      </c>
      <c r="J264" s="1">
        <f>VLOOKUP(A264,'Base ADM'!$A$2:$J$344,10,FALSE)</f>
        <v>0</v>
      </c>
      <c r="K264" s="1">
        <f>VLOOKUP(A264,'Base ADM'!$A$2:$K$344,11,FALSE)</f>
        <v>0</v>
      </c>
      <c r="L264" s="98">
        <f t="shared" si="76"/>
        <v>4.43</v>
      </c>
      <c r="M264" s="5">
        <f t="shared" si="77"/>
        <v>96058.458900109545</v>
      </c>
      <c r="N264" s="5">
        <f t="shared" si="78"/>
        <v>425538.97292748524</v>
      </c>
      <c r="O264" s="6">
        <f t="shared" si="79"/>
        <v>0.7</v>
      </c>
      <c r="P264" s="5">
        <f t="shared" si="80"/>
        <v>67240.921230076681</v>
      </c>
      <c r="Q264" s="5">
        <f t="shared" si="81"/>
        <v>104.39999999999999</v>
      </c>
      <c r="R264" s="5">
        <f t="shared" si="82"/>
        <v>2677.8599999999997</v>
      </c>
      <c r="S264" s="5">
        <f t="shared" si="83"/>
        <v>8995.26</v>
      </c>
      <c r="T264" s="5">
        <f t="shared" si="84"/>
        <v>504453.01415756193</v>
      </c>
      <c r="U264" s="5">
        <f t="shared" si="85"/>
        <v>102378.22557377999</v>
      </c>
      <c r="V264" s="5">
        <f t="shared" si="86"/>
        <v>56176.133736060001</v>
      </c>
      <c r="W264" s="5">
        <f t="shared" si="87"/>
        <v>194294.58850073998</v>
      </c>
      <c r="X264" t="str">
        <f>IFERROR(VLOOKUP(A264,'E1'!$A$2:$G$932,7,FALSE),"No")</f>
        <v>No</v>
      </c>
      <c r="Y264" s="5">
        <f t="shared" si="88"/>
        <v>0</v>
      </c>
      <c r="Z264" s="5">
        <f t="shared" si="89"/>
        <v>857301.96196814196</v>
      </c>
      <c r="AA264" s="5">
        <f t="shared" si="94"/>
        <v>0</v>
      </c>
      <c r="AB264" s="5">
        <f t="shared" si="90"/>
        <v>857301.96196814196</v>
      </c>
      <c r="AC264" s="5">
        <f t="shared" si="91"/>
        <v>43934.356159979994</v>
      </c>
      <c r="AD264">
        <f t="shared" si="92"/>
        <v>5.1247236223650017E-2</v>
      </c>
      <c r="AE264" s="5">
        <f>VLOOKUP(A264,Summary_SFPR!$A$5:$AG$348,33,FALSE)</f>
        <v>796904.62165016017</v>
      </c>
      <c r="AF264" s="5">
        <f t="shared" si="93"/>
        <v>40839.159393424197</v>
      </c>
      <c r="AG264" t="s">
        <v>809</v>
      </c>
      <c r="AH264" t="s">
        <v>1088</v>
      </c>
    </row>
    <row r="265" spans="1:34" x14ac:dyDescent="0.25">
      <c r="A265" t="s">
        <v>626</v>
      </c>
      <c r="B265" t="s">
        <v>627</v>
      </c>
      <c r="C265" t="s">
        <v>72</v>
      </c>
      <c r="D265" s="12" t="s">
        <v>1088</v>
      </c>
      <c r="E265" s="1">
        <f>VLOOKUP(A265,'Base ADM'!$A$2:$E$344,5,FALSE)</f>
        <v>54.163938000000002</v>
      </c>
      <c r="F265" s="1">
        <f>VLOOKUP(A265,'Base ADM'!$A$2:$F$344,6,FALSE)</f>
        <v>0</v>
      </c>
      <c r="G265" s="1">
        <f>VLOOKUP(A265,'Base ADM'!$A$2:$G$344,7,FALSE)</f>
        <v>0</v>
      </c>
      <c r="H265" s="1">
        <f>VLOOKUP(A265,'Base ADM'!$A$2:$H$344,8,FALSE)</f>
        <v>0</v>
      </c>
      <c r="I265" s="1">
        <f>VLOOKUP(A265,'Base ADM'!$A$2:$I$344,9,FALSE)</f>
        <v>0.19161600000000001</v>
      </c>
      <c r="J265" s="1">
        <f>VLOOKUP(A265,'Base ADM'!$A$2:$J$344,10,FALSE)</f>
        <v>53.972321999999998</v>
      </c>
      <c r="K265" s="1">
        <f>VLOOKUP(A265,'Base ADM'!$A$2:$K$344,11,FALSE)</f>
        <v>0</v>
      </c>
      <c r="L265" s="98">
        <f t="shared" si="76"/>
        <v>3.01</v>
      </c>
      <c r="M265" s="5">
        <f t="shared" si="77"/>
        <v>96058.458900109545</v>
      </c>
      <c r="N265" s="5">
        <f t="shared" si="78"/>
        <v>289135.96128932969</v>
      </c>
      <c r="O265" s="6">
        <f t="shared" si="79"/>
        <v>0.36</v>
      </c>
      <c r="P265" s="5">
        <f t="shared" si="80"/>
        <v>34581.045204039438</v>
      </c>
      <c r="Q265" s="5">
        <f t="shared" si="81"/>
        <v>104.39999999999999</v>
      </c>
      <c r="R265" s="5">
        <f t="shared" si="82"/>
        <v>1759.1399999999996</v>
      </c>
      <c r="S265" s="5">
        <f t="shared" si="83"/>
        <v>5909.17</v>
      </c>
      <c r="T265" s="5">
        <f t="shared" si="84"/>
        <v>331385.31649336912</v>
      </c>
      <c r="U265" s="5">
        <f t="shared" si="85"/>
        <v>52744.301185019998</v>
      </c>
      <c r="V265" s="5">
        <f t="shared" si="86"/>
        <v>28941.416991540002</v>
      </c>
      <c r="W265" s="5">
        <f t="shared" si="87"/>
        <v>100098.74889966</v>
      </c>
      <c r="X265" t="str">
        <f>IFERROR(VLOOKUP(A265,'E1'!$A$2:$G$932,7,FALSE),"No")</f>
        <v>No</v>
      </c>
      <c r="Y265" s="5">
        <f t="shared" si="88"/>
        <v>0</v>
      </c>
      <c r="Z265" s="5">
        <f t="shared" si="89"/>
        <v>513169.78356958914</v>
      </c>
      <c r="AA265" s="5">
        <f t="shared" si="94"/>
        <v>0</v>
      </c>
      <c r="AB265" s="5">
        <f t="shared" si="90"/>
        <v>513169.78356958914</v>
      </c>
      <c r="AC265" s="5">
        <f t="shared" si="91"/>
        <v>22634.568050819998</v>
      </c>
      <c r="AD265">
        <f t="shared" si="92"/>
        <v>4.4107367143433156E-2</v>
      </c>
      <c r="AE265" s="5">
        <f>VLOOKUP(A265,Summary_SFPR!$A$5:$AG$348,33,FALSE)</f>
        <v>457484.41480684507</v>
      </c>
      <c r="AF265" s="5">
        <f t="shared" si="93"/>
        <v>20178.433046284183</v>
      </c>
      <c r="AG265" t="s">
        <v>809</v>
      </c>
      <c r="AH265" t="s">
        <v>1088</v>
      </c>
    </row>
    <row r="266" spans="1:34" x14ac:dyDescent="0.25">
      <c r="A266" t="s">
        <v>1989</v>
      </c>
      <c r="B266" t="s">
        <v>1990</v>
      </c>
      <c r="C266" t="s">
        <v>75</v>
      </c>
      <c r="D266" s="12" t="s">
        <v>1842</v>
      </c>
      <c r="E266" s="1">
        <f>VLOOKUP(A266,'Base ADM'!$A$2:$E$344,5,FALSE)</f>
        <v>94.139644000000004</v>
      </c>
      <c r="F266" s="1">
        <f>VLOOKUP(A266,'Base ADM'!$A$2:$F$344,6,FALSE)</f>
        <v>0</v>
      </c>
      <c r="G266" s="1">
        <f>VLOOKUP(A266,'Base ADM'!$A$2:$G$344,7,FALSE)</f>
        <v>0</v>
      </c>
      <c r="H266" s="1">
        <f>VLOOKUP(A266,'Base ADM'!$A$2:$H$344,8,FALSE)</f>
        <v>0</v>
      </c>
      <c r="I266" s="1">
        <f>VLOOKUP(A266,'Base ADM'!$A$2:$I$344,9,FALSE)</f>
        <v>94.139644000000004</v>
      </c>
      <c r="J266" s="1">
        <f>VLOOKUP(A266,'Base ADM'!$A$2:$J$344,10,FALSE)</f>
        <v>0</v>
      </c>
      <c r="K266" s="1">
        <f>VLOOKUP(A266,'Base ADM'!$A$2:$K$344,11,FALSE)</f>
        <v>0</v>
      </c>
      <c r="L266" s="98">
        <f t="shared" si="76"/>
        <v>3.49</v>
      </c>
      <c r="M266" s="5">
        <f t="shared" si="77"/>
        <v>96058.458900109545</v>
      </c>
      <c r="N266" s="5">
        <f t="shared" si="78"/>
        <v>335244.02156138234</v>
      </c>
      <c r="O266" s="6">
        <f t="shared" si="79"/>
        <v>0.63</v>
      </c>
      <c r="P266" s="5">
        <f t="shared" si="80"/>
        <v>60516.82910706901</v>
      </c>
      <c r="Q266" s="5">
        <f t="shared" si="81"/>
        <v>104.39999999999999</v>
      </c>
      <c r="R266" s="5">
        <f t="shared" si="82"/>
        <v>2150.64</v>
      </c>
      <c r="S266" s="5">
        <f t="shared" si="83"/>
        <v>7224.26</v>
      </c>
      <c r="T266" s="5">
        <f t="shared" si="84"/>
        <v>405135.75066845136</v>
      </c>
      <c r="U266" s="5">
        <f t="shared" si="85"/>
        <v>91672.24393076</v>
      </c>
      <c r="V266" s="5">
        <f t="shared" si="86"/>
        <v>50301.635978520004</v>
      </c>
      <c r="W266" s="5">
        <f t="shared" si="87"/>
        <v>173976.65188707999</v>
      </c>
      <c r="X266" t="str">
        <f>IFERROR(VLOOKUP(A266,'E1'!$A$2:$G$932,7,FALSE),"No")</f>
        <v>No</v>
      </c>
      <c r="Y266" s="5">
        <f t="shared" si="88"/>
        <v>0</v>
      </c>
      <c r="Z266" s="5">
        <f t="shared" si="89"/>
        <v>721086.28246481135</v>
      </c>
      <c r="AA266" s="5">
        <f t="shared" si="94"/>
        <v>0</v>
      </c>
      <c r="AB266" s="5">
        <f t="shared" si="90"/>
        <v>721086.28246481135</v>
      </c>
      <c r="AC266" s="5">
        <f t="shared" si="91"/>
        <v>39340.015831160003</v>
      </c>
      <c r="AD266">
        <f t="shared" si="92"/>
        <v>5.4556599935153771E-2</v>
      </c>
      <c r="AE266" s="5">
        <f>VLOOKUP(A266,Summary_SFPR!$A$5:$AG$348,33,FALSE)</f>
        <v>666851.19236128975</v>
      </c>
      <c r="AF266" s="5">
        <f t="shared" si="93"/>
        <v>36381.133717935154</v>
      </c>
      <c r="AG266" t="s">
        <v>809</v>
      </c>
      <c r="AH266" t="s">
        <v>1842</v>
      </c>
    </row>
    <row r="267" spans="1:34" x14ac:dyDescent="0.25">
      <c r="A267" t="s">
        <v>1991</v>
      </c>
      <c r="B267" t="s">
        <v>1992</v>
      </c>
      <c r="C267" t="s">
        <v>68</v>
      </c>
      <c r="D267" s="12" t="s">
        <v>1088</v>
      </c>
      <c r="E267" s="1">
        <f>VLOOKUP(A267,'Base ADM'!$A$2:$E$344,5,FALSE)</f>
        <v>25.270465000000002</v>
      </c>
      <c r="F267" s="1">
        <f>VLOOKUP(A267,'Base ADM'!$A$2:$F$344,6,FALSE)</f>
        <v>17.759696000000002</v>
      </c>
      <c r="G267" s="1">
        <f>VLOOKUP(A267,'Base ADM'!$A$2:$G$344,7,FALSE)</f>
        <v>7.5107689999999998</v>
      </c>
      <c r="H267" s="1">
        <f>VLOOKUP(A267,'Base ADM'!$A$2:$H$344,8,FALSE)</f>
        <v>0</v>
      </c>
      <c r="I267" s="1">
        <f>VLOOKUP(A267,'Base ADM'!$A$2:$I$344,9,FALSE)</f>
        <v>0</v>
      </c>
      <c r="J267" s="1">
        <f>VLOOKUP(A267,'Base ADM'!$A$2:$J$344,10,FALSE)</f>
        <v>0</v>
      </c>
      <c r="K267" s="1">
        <f>VLOOKUP(A267,'Base ADM'!$A$2:$K$344,11,FALSE)</f>
        <v>0</v>
      </c>
      <c r="L267" s="98">
        <f t="shared" si="76"/>
        <v>1.21</v>
      </c>
      <c r="M267" s="5">
        <f t="shared" si="77"/>
        <v>96058.458900109545</v>
      </c>
      <c r="N267" s="5">
        <f t="shared" si="78"/>
        <v>116230.73526913255</v>
      </c>
      <c r="O267" s="6">
        <f t="shared" si="79"/>
        <v>0.17</v>
      </c>
      <c r="P267" s="5">
        <f t="shared" si="80"/>
        <v>16329.938013018624</v>
      </c>
      <c r="Q267" s="5">
        <f t="shared" si="81"/>
        <v>104.39999999999999</v>
      </c>
      <c r="R267" s="5">
        <f t="shared" si="82"/>
        <v>720.3599999999999</v>
      </c>
      <c r="S267" s="5">
        <f t="shared" si="83"/>
        <v>2419.7800000000002</v>
      </c>
      <c r="T267" s="5">
        <f t="shared" si="84"/>
        <v>135700.81328215115</v>
      </c>
      <c r="U267" s="5">
        <f t="shared" si="85"/>
        <v>24608.126112350001</v>
      </c>
      <c r="V267" s="5">
        <f t="shared" si="86"/>
        <v>13502.767563450001</v>
      </c>
      <c r="W267" s="5">
        <f t="shared" si="87"/>
        <v>46701.588252549998</v>
      </c>
      <c r="X267" t="str">
        <f>IFERROR(VLOOKUP(A267,'E1'!$A$2:$G$932,7,FALSE),"No")</f>
        <v>No</v>
      </c>
      <c r="Y267" s="5">
        <f t="shared" si="88"/>
        <v>0</v>
      </c>
      <c r="Z267" s="5">
        <f t="shared" si="89"/>
        <v>220513.29521050115</v>
      </c>
      <c r="AA267" s="5">
        <f t="shared" si="94"/>
        <v>0</v>
      </c>
      <c r="AB267" s="5">
        <f t="shared" si="90"/>
        <v>220513.29521050115</v>
      </c>
      <c r="AC267" s="5">
        <f t="shared" si="91"/>
        <v>10560.27461885</v>
      </c>
      <c r="AD267">
        <f t="shared" si="92"/>
        <v>4.7889514365876226E-2</v>
      </c>
      <c r="AE267" s="5">
        <f>VLOOKUP(A267,Summary_SFPR!$A$5:$AG$348,33,FALSE)</f>
        <v>202884.89315684111</v>
      </c>
      <c r="AF267" s="5">
        <f t="shared" si="93"/>
        <v>9716.0590054538061</v>
      </c>
      <c r="AH267" t="s">
        <v>1088</v>
      </c>
    </row>
    <row r="268" spans="1:34" x14ac:dyDescent="0.25">
      <c r="A268" t="s">
        <v>1993</v>
      </c>
      <c r="B268" t="s">
        <v>1994</v>
      </c>
      <c r="C268" t="s">
        <v>98</v>
      </c>
      <c r="D268" s="12" t="s">
        <v>1088</v>
      </c>
      <c r="E268" s="1">
        <f>VLOOKUP(A268,'Base ADM'!$A$2:$E$344,5,FALSE)</f>
        <v>46.139535000000002</v>
      </c>
      <c r="F268" s="1">
        <f>VLOOKUP(A268,'Base ADM'!$A$2:$F$344,6,FALSE)</f>
        <v>0</v>
      </c>
      <c r="G268" s="1">
        <f>VLOOKUP(A268,'Base ADM'!$A$2:$G$344,7,FALSE)</f>
        <v>0</v>
      </c>
      <c r="H268" s="1">
        <f>VLOOKUP(A268,'Base ADM'!$A$2:$H$344,8,FALSE)</f>
        <v>0</v>
      </c>
      <c r="I268" s="1">
        <f>VLOOKUP(A268,'Base ADM'!$A$2:$I$344,9,FALSE)</f>
        <v>14.213703000000001</v>
      </c>
      <c r="J268" s="1">
        <f>VLOOKUP(A268,'Base ADM'!$A$2:$J$344,10,FALSE)</f>
        <v>31.925832</v>
      </c>
      <c r="K268" s="1">
        <f>VLOOKUP(A268,'Base ADM'!$A$2:$K$344,11,FALSE)</f>
        <v>0</v>
      </c>
      <c r="L268" s="98">
        <f t="shared" si="76"/>
        <v>2.2999999999999998</v>
      </c>
      <c r="M268" s="5">
        <f t="shared" si="77"/>
        <v>96058.458900109545</v>
      </c>
      <c r="N268" s="5">
        <f t="shared" si="78"/>
        <v>220934.45547025194</v>
      </c>
      <c r="O268" s="6">
        <f t="shared" si="79"/>
        <v>0.31</v>
      </c>
      <c r="P268" s="5">
        <f t="shared" si="80"/>
        <v>29778.12225903396</v>
      </c>
      <c r="Q268" s="5">
        <f t="shared" si="81"/>
        <v>104.39999999999999</v>
      </c>
      <c r="R268" s="5">
        <f t="shared" si="82"/>
        <v>1362.4199999999998</v>
      </c>
      <c r="S268" s="5">
        <f t="shared" si="83"/>
        <v>4576.54</v>
      </c>
      <c r="T268" s="5">
        <f t="shared" si="84"/>
        <v>256651.53772928592</v>
      </c>
      <c r="U268" s="5">
        <f t="shared" si="85"/>
        <v>44930.217787649999</v>
      </c>
      <c r="V268" s="5">
        <f t="shared" si="86"/>
        <v>24653.737736550003</v>
      </c>
      <c r="W268" s="5">
        <f t="shared" si="87"/>
        <v>85269.090447449998</v>
      </c>
      <c r="X268" t="str">
        <f>IFERROR(VLOOKUP(A268,'E1'!$A$2:$G$932,7,FALSE),"No")</f>
        <v>No</v>
      </c>
      <c r="Y268" s="5">
        <f t="shared" si="88"/>
        <v>0</v>
      </c>
      <c r="Z268" s="5">
        <f t="shared" si="89"/>
        <v>411504.58370093588</v>
      </c>
      <c r="AA268" s="5">
        <f t="shared" si="94"/>
        <v>0</v>
      </c>
      <c r="AB268" s="5">
        <f t="shared" si="90"/>
        <v>411504.58370093588</v>
      </c>
      <c r="AC268" s="5">
        <f t="shared" si="91"/>
        <v>19281.250281150002</v>
      </c>
      <c r="AD268">
        <f t="shared" si="92"/>
        <v>4.6855493340416346E-2</v>
      </c>
      <c r="AE268" s="5">
        <f>VLOOKUP(A268,Summary_SFPR!$A$5:$AG$348,33,FALSE)</f>
        <v>370116.66833941394</v>
      </c>
      <c r="AF268" s="5">
        <f t="shared" si="93"/>
        <v>17341.999088554494</v>
      </c>
      <c r="AG268" t="s">
        <v>809</v>
      </c>
      <c r="AH268" t="s">
        <v>1088</v>
      </c>
    </row>
    <row r="269" spans="1:34" s="128" customFormat="1" x14ac:dyDescent="0.25">
      <c r="A269" s="128" t="s">
        <v>1995</v>
      </c>
      <c r="B269" s="128" t="s">
        <v>1996</v>
      </c>
      <c r="C269" s="128" t="s">
        <v>1286</v>
      </c>
      <c r="D269" s="129" t="s">
        <v>1088</v>
      </c>
      <c r="E269" s="131">
        <f>VLOOKUP(A269,'Base ADM'!$A$2:$E$344,5,FALSE)</f>
        <v>44.377603000000001</v>
      </c>
      <c r="F269" s="131">
        <f>VLOOKUP(A269,'Base ADM'!$A$2:$F$344,6,FALSE)</f>
        <v>0</v>
      </c>
      <c r="G269" s="131">
        <f>VLOOKUP(A269,'Base ADM'!$A$2:$G$344,7,FALSE)</f>
        <v>0</v>
      </c>
      <c r="H269" s="131">
        <f>VLOOKUP(A269,'Base ADM'!$A$2:$H$344,8,FALSE)</f>
        <v>0</v>
      </c>
      <c r="I269" s="131">
        <f>VLOOKUP(A269,'Base ADM'!$A$2:$I$344,9,FALSE)</f>
        <v>44.377603000000001</v>
      </c>
      <c r="J269" s="131">
        <f>VLOOKUP(A269,'Base ADM'!$A$2:$J$344,10,FALSE)</f>
        <v>0</v>
      </c>
      <c r="K269" s="131">
        <f>VLOOKUP(A269,'Base ADM'!$A$2:$K$344,11,FALSE)</f>
        <v>0.840194</v>
      </c>
      <c r="L269" s="132">
        <f t="shared" si="76"/>
        <v>1.64</v>
      </c>
      <c r="M269" s="130">
        <f t="shared" si="77"/>
        <v>96058.458900109545</v>
      </c>
      <c r="N269" s="130">
        <f t="shared" si="78"/>
        <v>157535.87259617963</v>
      </c>
      <c r="O269" s="133">
        <f t="shared" si="79"/>
        <v>0.3</v>
      </c>
      <c r="P269" s="130">
        <f t="shared" si="80"/>
        <v>28817.537670032863</v>
      </c>
      <c r="Q269" s="130">
        <f t="shared" si="81"/>
        <v>104.39999999999999</v>
      </c>
      <c r="R269" s="130">
        <f t="shared" si="82"/>
        <v>1012.6799999999998</v>
      </c>
      <c r="S269" s="130">
        <f t="shared" si="83"/>
        <v>3401.72</v>
      </c>
      <c r="T269" s="130">
        <f t="shared" si="84"/>
        <v>190767.81026621247</v>
      </c>
      <c r="U269" s="130">
        <f t="shared" si="85"/>
        <v>43214.466025369999</v>
      </c>
      <c r="V269" s="130">
        <f t="shared" si="86"/>
        <v>23712.284610990002</v>
      </c>
      <c r="W269" s="130">
        <f t="shared" si="87"/>
        <v>82012.916776209997</v>
      </c>
      <c r="X269" s="128" t="str">
        <f>IFERROR(VLOOKUP(A269,'E1'!$A$2:$G$932,7,FALSE),"No")</f>
        <v>No</v>
      </c>
      <c r="Y269" s="130">
        <f t="shared" si="88"/>
        <v>0</v>
      </c>
      <c r="Z269" s="130">
        <f t="shared" si="89"/>
        <v>339707.47767878248</v>
      </c>
      <c r="AA269" s="5">
        <f t="shared" si="94"/>
        <v>1286.325376793546</v>
      </c>
      <c r="AB269" s="130">
        <f t="shared" si="90"/>
        <v>340993.80305557605</v>
      </c>
      <c r="AC269" s="130">
        <f t="shared" si="91"/>
        <v>18544.956517669998</v>
      </c>
      <c r="AD269" s="128">
        <f t="shared" si="92"/>
        <v>5.4385025040022482E-2</v>
      </c>
      <c r="AE269" s="5">
        <f>VLOOKUP(A269,Summary_SFPR!$A$5:$AG$348,33,FALSE)</f>
        <v>318340.45759815257</v>
      </c>
      <c r="AF269" s="130">
        <f t="shared" si="93"/>
        <v>17312.953757727744</v>
      </c>
      <c r="AG269" s="128" t="s">
        <v>809</v>
      </c>
      <c r="AH269" s="128" t="s">
        <v>1088</v>
      </c>
    </row>
    <row r="270" spans="1:34" x14ac:dyDescent="0.25">
      <c r="A270" t="s">
        <v>1997</v>
      </c>
      <c r="B270" t="s">
        <v>1998</v>
      </c>
      <c r="C270" t="s">
        <v>80</v>
      </c>
      <c r="D270" s="12" t="s">
        <v>1842</v>
      </c>
      <c r="E270" s="1">
        <f>VLOOKUP(A270,'Base ADM'!$A$2:$E$344,5,FALSE)</f>
        <v>176.804</v>
      </c>
      <c r="F270" s="1">
        <f>VLOOKUP(A270,'Base ADM'!$A$2:$F$344,6,FALSE)</f>
        <v>0</v>
      </c>
      <c r="G270" s="1">
        <f>VLOOKUP(A270,'Base ADM'!$A$2:$G$344,7,FALSE)</f>
        <v>0</v>
      </c>
      <c r="H270" s="1">
        <f>VLOOKUP(A270,'Base ADM'!$A$2:$H$344,8,FALSE)</f>
        <v>114.809314</v>
      </c>
      <c r="I270" s="1">
        <f>VLOOKUP(A270,'Base ADM'!$A$2:$I$344,9,FALSE)</f>
        <v>54.678708</v>
      </c>
      <c r="J270" s="1">
        <f>VLOOKUP(A270,'Base ADM'!$A$2:$J$344,10,FALSE)</f>
        <v>7.3159780000000003</v>
      </c>
      <c r="K270" s="1">
        <f>VLOOKUP(A270,'Base ADM'!$A$2:$K$344,11,FALSE)</f>
        <v>0</v>
      </c>
      <c r="L270" s="98">
        <f t="shared" si="76"/>
        <v>7.02</v>
      </c>
      <c r="M270" s="5">
        <f t="shared" si="77"/>
        <v>96058.458900109545</v>
      </c>
      <c r="N270" s="5">
        <f t="shared" si="78"/>
        <v>674330.38147876901</v>
      </c>
      <c r="O270" s="6">
        <f t="shared" si="79"/>
        <v>1.18</v>
      </c>
      <c r="P270" s="5">
        <f t="shared" si="80"/>
        <v>113348.98150212926</v>
      </c>
      <c r="Q270" s="5">
        <f t="shared" si="81"/>
        <v>104.39999999999999</v>
      </c>
      <c r="R270" s="5">
        <f t="shared" si="82"/>
        <v>4280.3999999999987</v>
      </c>
      <c r="S270" s="5">
        <f t="shared" si="83"/>
        <v>14378.39</v>
      </c>
      <c r="T270" s="5">
        <f t="shared" si="84"/>
        <v>806338.15298089827</v>
      </c>
      <c r="U270" s="5">
        <f t="shared" si="85"/>
        <v>172169.96716</v>
      </c>
      <c r="V270" s="5">
        <f t="shared" si="86"/>
        <v>94471.681320000003</v>
      </c>
      <c r="W270" s="5">
        <f t="shared" si="87"/>
        <v>326746.16827999998</v>
      </c>
      <c r="X270" t="str">
        <f>IFERROR(VLOOKUP(A270,'E1'!$A$2:$G$932,7,FALSE),"No")</f>
        <v>No</v>
      </c>
      <c r="Y270" s="5">
        <f t="shared" si="88"/>
        <v>0</v>
      </c>
      <c r="Z270" s="5">
        <f t="shared" si="89"/>
        <v>1399725.9697408983</v>
      </c>
      <c r="AA270" s="5">
        <f t="shared" si="94"/>
        <v>0</v>
      </c>
      <c r="AB270" s="5">
        <f t="shared" si="90"/>
        <v>1399725.9697408983</v>
      </c>
      <c r="AC270" s="5">
        <f t="shared" si="91"/>
        <v>73884.623559999993</v>
      </c>
      <c r="AD270">
        <f t="shared" si="92"/>
        <v>5.2785063046073721E-2</v>
      </c>
      <c r="AE270" s="5">
        <f>VLOOKUP(A270,Summary_SFPR!$A$5:$AG$348,33,FALSE)</f>
        <v>1282717.991795257</v>
      </c>
      <c r="AF270" s="5">
        <f t="shared" si="93"/>
        <v>67708.350067245716</v>
      </c>
      <c r="AG270" t="s">
        <v>809</v>
      </c>
      <c r="AH270" t="s">
        <v>1842</v>
      </c>
    </row>
    <row r="271" spans="1:34" x14ac:dyDescent="0.25">
      <c r="A271" t="s">
        <v>1999</v>
      </c>
      <c r="B271" t="s">
        <v>2000</v>
      </c>
      <c r="C271" t="s">
        <v>193</v>
      </c>
      <c r="D271" s="12" t="s">
        <v>1088</v>
      </c>
      <c r="E271" s="1">
        <f>VLOOKUP(A271,'Base ADM'!$A$2:$E$344,5,FALSE)</f>
        <v>108.065213</v>
      </c>
      <c r="F271" s="1">
        <f>VLOOKUP(A271,'Base ADM'!$A$2:$F$344,6,FALSE)</f>
        <v>55.039921</v>
      </c>
      <c r="G271" s="1">
        <f>VLOOKUP(A271,'Base ADM'!$A$2:$G$344,7,FALSE)</f>
        <v>38.388947000000002</v>
      </c>
      <c r="H271" s="1">
        <f>VLOOKUP(A271,'Base ADM'!$A$2:$H$344,8,FALSE)</f>
        <v>14.636345</v>
      </c>
      <c r="I271" s="1">
        <f>VLOOKUP(A271,'Base ADM'!$A$2:$I$344,9,FALSE)</f>
        <v>0</v>
      </c>
      <c r="J271" s="1">
        <f>VLOOKUP(A271,'Base ADM'!$A$2:$J$344,10,FALSE)</f>
        <v>0</v>
      </c>
      <c r="K271" s="1">
        <f>VLOOKUP(A271,'Base ADM'!$A$2:$K$344,11,FALSE)</f>
        <v>0</v>
      </c>
      <c r="L271" s="98">
        <f t="shared" si="76"/>
        <v>5.01</v>
      </c>
      <c r="M271" s="5">
        <f t="shared" si="77"/>
        <v>96058.458900109545</v>
      </c>
      <c r="N271" s="5">
        <f t="shared" si="78"/>
        <v>481252.87908954878</v>
      </c>
      <c r="O271" s="6">
        <f t="shared" si="79"/>
        <v>0.72</v>
      </c>
      <c r="P271" s="5">
        <f t="shared" si="80"/>
        <v>69162.090408078875</v>
      </c>
      <c r="Q271" s="5">
        <f t="shared" si="81"/>
        <v>104.39999999999999</v>
      </c>
      <c r="R271" s="5">
        <f t="shared" si="82"/>
        <v>2991.0599999999995</v>
      </c>
      <c r="S271" s="5">
        <f t="shared" si="83"/>
        <v>10047.34</v>
      </c>
      <c r="T271" s="5">
        <f t="shared" si="84"/>
        <v>563453.36949762772</v>
      </c>
      <c r="U271" s="5">
        <f t="shared" si="85"/>
        <v>105232.82376726999</v>
      </c>
      <c r="V271" s="5">
        <f t="shared" si="86"/>
        <v>57742.485262290007</v>
      </c>
      <c r="W271" s="5">
        <f t="shared" si="87"/>
        <v>199712.07818891</v>
      </c>
      <c r="X271" t="str">
        <f>IFERROR(VLOOKUP(A271,'E1'!$A$2:$G$932,7,FALSE),"No")</f>
        <v>No</v>
      </c>
      <c r="Y271" s="5">
        <f t="shared" si="88"/>
        <v>0</v>
      </c>
      <c r="Z271" s="5">
        <f t="shared" si="89"/>
        <v>926140.75671609771</v>
      </c>
      <c r="AA271" s="5">
        <f t="shared" si="94"/>
        <v>0</v>
      </c>
      <c r="AB271" s="5">
        <f t="shared" si="90"/>
        <v>926140.75671609771</v>
      </c>
      <c r="AC271" s="5">
        <f t="shared" si="91"/>
        <v>45159.371860569998</v>
      </c>
      <c r="AD271">
        <f t="shared" si="92"/>
        <v>4.8760808260610113E-2</v>
      </c>
      <c r="AE271" s="5">
        <f>VLOOKUP(A271,Summary_SFPR!$A$5:$AG$348,33,FALSE)</f>
        <v>847306.91198362235</v>
      </c>
      <c r="AF271" s="5">
        <f t="shared" si="93"/>
        <v>41315.369873123062</v>
      </c>
      <c r="AG271" t="s">
        <v>809</v>
      </c>
      <c r="AH271" t="s">
        <v>1088</v>
      </c>
    </row>
    <row r="272" spans="1:34" x14ac:dyDescent="0.25">
      <c r="A272" t="s">
        <v>2001</v>
      </c>
      <c r="B272" t="s">
        <v>2002</v>
      </c>
      <c r="C272" t="s">
        <v>93</v>
      </c>
      <c r="D272" s="12" t="s">
        <v>1088</v>
      </c>
      <c r="E272" s="1">
        <f>VLOOKUP(A272,'Base ADM'!$A$2:$E$344,5,FALSE)</f>
        <v>26.786891999999998</v>
      </c>
      <c r="F272" s="1">
        <f>VLOOKUP(A272,'Base ADM'!$A$2:$F$344,6,FALSE)</f>
        <v>21.470120999999999</v>
      </c>
      <c r="G272" s="1">
        <f>VLOOKUP(A272,'Base ADM'!$A$2:$G$344,7,FALSE)</f>
        <v>5.3167710000000001</v>
      </c>
      <c r="H272" s="1">
        <f>VLOOKUP(A272,'Base ADM'!$A$2:$H$344,8,FALSE)</f>
        <v>0</v>
      </c>
      <c r="I272" s="1">
        <f>VLOOKUP(A272,'Base ADM'!$A$2:$I$344,9,FALSE)</f>
        <v>0</v>
      </c>
      <c r="J272" s="1">
        <f>VLOOKUP(A272,'Base ADM'!$A$2:$J$344,10,FALSE)</f>
        <v>0</v>
      </c>
      <c r="K272" s="1">
        <f>VLOOKUP(A272,'Base ADM'!$A$2:$K$344,11,FALSE)</f>
        <v>0</v>
      </c>
      <c r="L272" s="98">
        <f t="shared" si="76"/>
        <v>1.3</v>
      </c>
      <c r="M272" s="5">
        <f t="shared" si="77"/>
        <v>96058.458900109545</v>
      </c>
      <c r="N272" s="5">
        <f t="shared" si="78"/>
        <v>124875.99657014241</v>
      </c>
      <c r="O272" s="6">
        <f t="shared" si="79"/>
        <v>0.18</v>
      </c>
      <c r="P272" s="5">
        <f t="shared" si="80"/>
        <v>17290.522602019719</v>
      </c>
      <c r="Q272" s="5">
        <f t="shared" si="81"/>
        <v>104.39999999999999</v>
      </c>
      <c r="R272" s="5">
        <f t="shared" si="82"/>
        <v>772.55999999999983</v>
      </c>
      <c r="S272" s="5">
        <f t="shared" si="83"/>
        <v>2595.12</v>
      </c>
      <c r="T272" s="5">
        <f t="shared" si="84"/>
        <v>145534.19917216213</v>
      </c>
      <c r="U272" s="5">
        <f t="shared" si="85"/>
        <v>26084.807560679998</v>
      </c>
      <c r="V272" s="5">
        <f t="shared" si="86"/>
        <v>14313.04000236</v>
      </c>
      <c r="W272" s="5">
        <f t="shared" si="87"/>
        <v>49504.051498439992</v>
      </c>
      <c r="X272" t="str">
        <f>IFERROR(VLOOKUP(A272,'E1'!$A$2:$G$932,7,FALSE),"No")</f>
        <v>No</v>
      </c>
      <c r="Y272" s="5">
        <f t="shared" si="88"/>
        <v>0</v>
      </c>
      <c r="Z272" s="5">
        <f t="shared" si="89"/>
        <v>235436.09823364211</v>
      </c>
      <c r="AA272" s="5">
        <f t="shared" si="94"/>
        <v>0</v>
      </c>
      <c r="AB272" s="5">
        <f t="shared" si="90"/>
        <v>235436.09823364211</v>
      </c>
      <c r="AC272" s="5">
        <f t="shared" si="91"/>
        <v>11193.974297879999</v>
      </c>
      <c r="AD272">
        <f t="shared" si="92"/>
        <v>4.7545700858376103E-2</v>
      </c>
      <c r="AE272" s="5">
        <f>VLOOKUP(A272,Summary_SFPR!$A$5:$AG$348,33,FALSE)</f>
        <v>214020.34061236918</v>
      </c>
      <c r="AF272" s="5">
        <f t="shared" si="93"/>
        <v>10175.747092363466</v>
      </c>
      <c r="AG272" t="s">
        <v>809</v>
      </c>
      <c r="AH272" t="s">
        <v>1088</v>
      </c>
    </row>
    <row r="273" spans="1:34" x14ac:dyDescent="0.25">
      <c r="A273" t="s">
        <v>2003</v>
      </c>
      <c r="B273" t="s">
        <v>2004</v>
      </c>
      <c r="C273" t="s">
        <v>1147</v>
      </c>
      <c r="D273" s="12" t="s">
        <v>1088</v>
      </c>
      <c r="E273" s="1">
        <f>VLOOKUP(A273,'Base ADM'!$A$2:$E$344,5,FALSE)</f>
        <v>43.599594000000003</v>
      </c>
      <c r="F273" s="1">
        <f>VLOOKUP(A273,'Base ADM'!$A$2:$F$344,6,FALSE)</f>
        <v>0</v>
      </c>
      <c r="G273" s="1">
        <f>VLOOKUP(A273,'Base ADM'!$A$2:$G$344,7,FALSE)</f>
        <v>0</v>
      </c>
      <c r="H273" s="1">
        <f>VLOOKUP(A273,'Base ADM'!$A$2:$H$344,8,FALSE)</f>
        <v>0</v>
      </c>
      <c r="I273" s="1">
        <f>VLOOKUP(A273,'Base ADM'!$A$2:$I$344,9,FALSE)</f>
        <v>43.599594000000003</v>
      </c>
      <c r="J273" s="1">
        <f>VLOOKUP(A273,'Base ADM'!$A$2:$J$344,10,FALSE)</f>
        <v>0</v>
      </c>
      <c r="K273" s="1">
        <f>VLOOKUP(A273,'Base ADM'!$A$2:$K$344,11,FALSE)</f>
        <v>0</v>
      </c>
      <c r="L273" s="98">
        <f t="shared" si="76"/>
        <v>1.61</v>
      </c>
      <c r="M273" s="5">
        <f t="shared" si="77"/>
        <v>96058.458900109545</v>
      </c>
      <c r="N273" s="5">
        <f t="shared" si="78"/>
        <v>154654.11882917638</v>
      </c>
      <c r="O273" s="6">
        <f t="shared" si="79"/>
        <v>0.28999999999999998</v>
      </c>
      <c r="P273" s="5">
        <f t="shared" si="80"/>
        <v>27856.953081031766</v>
      </c>
      <c r="Q273" s="5">
        <f t="shared" si="81"/>
        <v>104.39999999999999</v>
      </c>
      <c r="R273" s="5">
        <f t="shared" si="82"/>
        <v>991.8</v>
      </c>
      <c r="S273" s="5">
        <f t="shared" si="83"/>
        <v>3331.58</v>
      </c>
      <c r="T273" s="5">
        <f t="shared" si="84"/>
        <v>186834.45191020812</v>
      </c>
      <c r="U273" s="5">
        <f t="shared" si="85"/>
        <v>42456.848641260003</v>
      </c>
      <c r="V273" s="5">
        <f t="shared" si="86"/>
        <v>23296.571062020004</v>
      </c>
      <c r="W273" s="5">
        <f t="shared" si="87"/>
        <v>80575.101683579996</v>
      </c>
      <c r="X273" t="str">
        <f>IFERROR(VLOOKUP(A273,'E1'!$A$2:$G$932,7,FALSE),"No")</f>
        <v>No</v>
      </c>
      <c r="Y273" s="5">
        <f t="shared" si="88"/>
        <v>0</v>
      </c>
      <c r="Z273" s="5">
        <f t="shared" si="89"/>
        <v>333162.97329706815</v>
      </c>
      <c r="AA273" s="5">
        <f t="shared" si="94"/>
        <v>0</v>
      </c>
      <c r="AB273" s="5">
        <f t="shared" si="90"/>
        <v>333162.97329706815</v>
      </c>
      <c r="AC273" s="5">
        <f t="shared" si="91"/>
        <v>18219.834336660002</v>
      </c>
      <c r="AD273">
        <f t="shared" si="92"/>
        <v>5.4687452679245067E-2</v>
      </c>
      <c r="AE273" s="5">
        <f>VLOOKUP(A273,Summary_SFPR!$A$5:$AG$348,33,FALSE)</f>
        <v>310646.22076515533</v>
      </c>
      <c r="AF273" s="5">
        <f t="shared" si="93"/>
        <v>16988.450498080747</v>
      </c>
      <c r="AG273" t="s">
        <v>809</v>
      </c>
      <c r="AH273" t="s">
        <v>1088</v>
      </c>
    </row>
    <row r="274" spans="1:34" x14ac:dyDescent="0.25">
      <c r="A274" t="s">
        <v>2005</v>
      </c>
      <c r="B274" t="s">
        <v>2006</v>
      </c>
      <c r="C274" t="s">
        <v>75</v>
      </c>
      <c r="D274" s="12" t="s">
        <v>1088</v>
      </c>
      <c r="E274" s="1">
        <f>VLOOKUP(A274,'Base ADM'!$A$2:$E$344,5,FALSE)</f>
        <v>107.71371000000001</v>
      </c>
      <c r="F274" s="1">
        <f>VLOOKUP(A274,'Base ADM'!$A$2:$F$344,6,FALSE)</f>
        <v>0</v>
      </c>
      <c r="G274" s="1">
        <f>VLOOKUP(A274,'Base ADM'!$A$2:$G$344,7,FALSE)</f>
        <v>0</v>
      </c>
      <c r="H274" s="1">
        <f>VLOOKUP(A274,'Base ADM'!$A$2:$H$344,8,FALSE)</f>
        <v>107.71371000000001</v>
      </c>
      <c r="I274" s="1">
        <f>VLOOKUP(A274,'Base ADM'!$A$2:$I$344,9,FALSE)</f>
        <v>0</v>
      </c>
      <c r="J274" s="1">
        <f>VLOOKUP(A274,'Base ADM'!$A$2:$J$344,10,FALSE)</f>
        <v>0</v>
      </c>
      <c r="K274" s="1">
        <f>VLOOKUP(A274,'Base ADM'!$A$2:$K$344,11,FALSE)</f>
        <v>0</v>
      </c>
      <c r="L274" s="98">
        <f t="shared" si="76"/>
        <v>4.3099999999999996</v>
      </c>
      <c r="M274" s="5">
        <f t="shared" si="77"/>
        <v>96058.458900109545</v>
      </c>
      <c r="N274" s="5">
        <f t="shared" si="78"/>
        <v>414011.95785947208</v>
      </c>
      <c r="O274" s="6">
        <f t="shared" si="79"/>
        <v>0.72</v>
      </c>
      <c r="P274" s="5">
        <f t="shared" si="80"/>
        <v>69162.090408078875</v>
      </c>
      <c r="Q274" s="5">
        <f t="shared" si="81"/>
        <v>104.39999999999999</v>
      </c>
      <c r="R274" s="5">
        <f t="shared" si="82"/>
        <v>2625.6599999999989</v>
      </c>
      <c r="S274" s="5">
        <f t="shared" si="83"/>
        <v>8819.91</v>
      </c>
      <c r="T274" s="5">
        <f t="shared" si="84"/>
        <v>494619.61826755089</v>
      </c>
      <c r="U274" s="5">
        <f t="shared" si="85"/>
        <v>104890.53366090001</v>
      </c>
      <c r="V274" s="5">
        <f t="shared" si="86"/>
        <v>57554.666664300006</v>
      </c>
      <c r="W274" s="5">
        <f t="shared" si="87"/>
        <v>199062.47603970001</v>
      </c>
      <c r="X274" t="str">
        <f>IFERROR(VLOOKUP(A274,'E1'!$A$2:$G$932,7,FALSE),"No")</f>
        <v>No</v>
      </c>
      <c r="Y274" s="5">
        <f t="shared" si="88"/>
        <v>0</v>
      </c>
      <c r="Z274" s="5">
        <f t="shared" si="89"/>
        <v>856127.29463245091</v>
      </c>
      <c r="AA274" s="5">
        <f t="shared" si="94"/>
        <v>0</v>
      </c>
      <c r="AB274" s="5">
        <f t="shared" si="90"/>
        <v>856127.29463245091</v>
      </c>
      <c r="AC274" s="5">
        <f t="shared" si="91"/>
        <v>45012.4822719</v>
      </c>
      <c r="AD274">
        <f t="shared" si="92"/>
        <v>5.257685691614887E-2</v>
      </c>
      <c r="AE274" s="5">
        <f>VLOOKUP(A274,Summary_SFPR!$A$5:$AG$348,33,FALSE)</f>
        <v>786784.40473745496</v>
      </c>
      <c r="AF274" s="5">
        <f t="shared" si="93"/>
        <v>41366.651071738532</v>
      </c>
      <c r="AG274" t="s">
        <v>809</v>
      </c>
      <c r="AH274" t="s">
        <v>1088</v>
      </c>
    </row>
    <row r="275" spans="1:34" x14ac:dyDescent="0.25">
      <c r="A275" t="s">
        <v>2007</v>
      </c>
      <c r="B275" t="s">
        <v>2008</v>
      </c>
      <c r="C275" t="s">
        <v>140</v>
      </c>
      <c r="D275" s="12" t="s">
        <v>1088</v>
      </c>
      <c r="E275" s="1">
        <f>VLOOKUP(A275,'Base ADM'!$A$2:$E$344,5,FALSE)</f>
        <v>79.485573000000002</v>
      </c>
      <c r="F275" s="1">
        <f>VLOOKUP(A275,'Base ADM'!$A$2:$F$344,6,FALSE)</f>
        <v>39.280276000000001</v>
      </c>
      <c r="G275" s="1">
        <f>VLOOKUP(A275,'Base ADM'!$A$2:$G$344,7,FALSE)</f>
        <v>22.300533999999999</v>
      </c>
      <c r="H275" s="1">
        <f>VLOOKUP(A275,'Base ADM'!$A$2:$H$344,8,FALSE)</f>
        <v>17.904762999999999</v>
      </c>
      <c r="I275" s="1">
        <f>VLOOKUP(A275,'Base ADM'!$A$2:$I$344,9,FALSE)</f>
        <v>0</v>
      </c>
      <c r="J275" s="1">
        <f>VLOOKUP(A275,'Base ADM'!$A$2:$J$344,10,FALSE)</f>
        <v>0</v>
      </c>
      <c r="K275" s="1">
        <f>VLOOKUP(A275,'Base ADM'!$A$2:$K$344,11,FALSE)</f>
        <v>0</v>
      </c>
      <c r="L275" s="98">
        <f t="shared" si="76"/>
        <v>3.65</v>
      </c>
      <c r="M275" s="5">
        <f t="shared" si="77"/>
        <v>96058.458900109545</v>
      </c>
      <c r="N275" s="5">
        <f t="shared" si="78"/>
        <v>350613.37498539983</v>
      </c>
      <c r="O275" s="6">
        <f t="shared" si="79"/>
        <v>0.53</v>
      </c>
      <c r="P275" s="5">
        <f t="shared" si="80"/>
        <v>50910.983217058063</v>
      </c>
      <c r="Q275" s="5">
        <f t="shared" si="81"/>
        <v>104.39999999999999</v>
      </c>
      <c r="R275" s="5">
        <f t="shared" si="82"/>
        <v>2181.9599999999996</v>
      </c>
      <c r="S275" s="5">
        <f t="shared" si="83"/>
        <v>7329.47</v>
      </c>
      <c r="T275" s="5">
        <f t="shared" si="84"/>
        <v>411035.78820245789</v>
      </c>
      <c r="U275" s="5">
        <f t="shared" si="85"/>
        <v>77402.256131670001</v>
      </c>
      <c r="V275" s="5">
        <f t="shared" si="86"/>
        <v>42471.526221090004</v>
      </c>
      <c r="W275" s="5">
        <f t="shared" si="87"/>
        <v>146894.90289411001</v>
      </c>
      <c r="X275" t="str">
        <f>IFERROR(VLOOKUP(A275,'E1'!$A$2:$G$932,7,FALSE),"No")</f>
        <v>No</v>
      </c>
      <c r="Y275" s="5">
        <f t="shared" si="88"/>
        <v>0</v>
      </c>
      <c r="Z275" s="5">
        <f t="shared" si="89"/>
        <v>677804.47344932798</v>
      </c>
      <c r="AA275" s="5">
        <f t="shared" si="94"/>
        <v>0</v>
      </c>
      <c r="AB275" s="5">
        <f t="shared" si="90"/>
        <v>677804.47344932798</v>
      </c>
      <c r="AC275" s="5">
        <f t="shared" si="91"/>
        <v>33216.226100970001</v>
      </c>
      <c r="AD275">
        <f t="shared" si="92"/>
        <v>4.9005616519368127E-2</v>
      </c>
      <c r="AE275" s="5">
        <f>VLOOKUP(A275,Summary_SFPR!$A$5:$AG$348,33,FALSE)</f>
        <v>626680.76518166694</v>
      </c>
      <c r="AF275" s="5">
        <f t="shared" si="93"/>
        <v>30710.877258556957</v>
      </c>
      <c r="AG275" t="s">
        <v>809</v>
      </c>
      <c r="AH275" t="s">
        <v>1088</v>
      </c>
    </row>
    <row r="276" spans="1:34" x14ac:dyDescent="0.25">
      <c r="A276" t="s">
        <v>628</v>
      </c>
      <c r="B276" t="s">
        <v>2009</v>
      </c>
      <c r="C276" t="s">
        <v>193</v>
      </c>
      <c r="D276" s="12" t="s">
        <v>1088</v>
      </c>
      <c r="E276" s="1">
        <f>VLOOKUP(A276,'Base ADM'!$A$2:$E$344,5,FALSE)</f>
        <v>100.80855600000001</v>
      </c>
      <c r="F276" s="1">
        <f>VLOOKUP(A276,'Base ADM'!$A$2:$F$344,6,FALSE)</f>
        <v>13.425530999999999</v>
      </c>
      <c r="G276" s="1">
        <f>VLOOKUP(A276,'Base ADM'!$A$2:$G$344,7,FALSE)</f>
        <v>43.296550000000003</v>
      </c>
      <c r="H276" s="1">
        <f>VLOOKUP(A276,'Base ADM'!$A$2:$H$344,8,FALSE)</f>
        <v>44.086475</v>
      </c>
      <c r="I276" s="1">
        <f>VLOOKUP(A276,'Base ADM'!$A$2:$I$344,9,FALSE)</f>
        <v>0</v>
      </c>
      <c r="J276" s="1">
        <f>VLOOKUP(A276,'Base ADM'!$A$2:$J$344,10,FALSE)</f>
        <v>0</v>
      </c>
      <c r="K276" s="1">
        <f>VLOOKUP(A276,'Base ADM'!$A$2:$K$344,11,FALSE)</f>
        <v>0</v>
      </c>
      <c r="L276" s="98">
        <f t="shared" si="76"/>
        <v>4.32</v>
      </c>
      <c r="M276" s="5">
        <f t="shared" si="77"/>
        <v>96058.458900109545</v>
      </c>
      <c r="N276" s="5">
        <f t="shared" si="78"/>
        <v>414972.54244847328</v>
      </c>
      <c r="O276" s="6">
        <f t="shared" si="79"/>
        <v>0.67</v>
      </c>
      <c r="P276" s="5">
        <f t="shared" si="80"/>
        <v>64359.167463073398</v>
      </c>
      <c r="Q276" s="5">
        <f t="shared" si="81"/>
        <v>104.39999999999999</v>
      </c>
      <c r="R276" s="5">
        <f t="shared" si="82"/>
        <v>2604.7800000000002</v>
      </c>
      <c r="S276" s="5">
        <f t="shared" si="83"/>
        <v>8749.77</v>
      </c>
      <c r="T276" s="5">
        <f t="shared" si="84"/>
        <v>490686.25991154672</v>
      </c>
      <c r="U276" s="5">
        <f t="shared" si="85"/>
        <v>98166.363747240001</v>
      </c>
      <c r="V276" s="5">
        <f t="shared" si="86"/>
        <v>53865.035727480012</v>
      </c>
      <c r="W276" s="5">
        <f t="shared" si="87"/>
        <v>186301.26808692003</v>
      </c>
      <c r="X276" t="str">
        <f>IFERROR(VLOOKUP(A276,'E1'!$A$2:$G$932,7,FALSE),"No")</f>
        <v>No</v>
      </c>
      <c r="Y276" s="5">
        <f t="shared" si="88"/>
        <v>0</v>
      </c>
      <c r="Z276" s="5">
        <f t="shared" si="89"/>
        <v>829018.92747318675</v>
      </c>
      <c r="AA276" s="5">
        <f t="shared" si="94"/>
        <v>0</v>
      </c>
      <c r="AB276" s="5">
        <f t="shared" si="90"/>
        <v>829018.92747318675</v>
      </c>
      <c r="AC276" s="5">
        <f t="shared" si="91"/>
        <v>42126.887466840002</v>
      </c>
      <c r="AD276">
        <f t="shared" si="92"/>
        <v>5.0815350615987624E-2</v>
      </c>
      <c r="AE276" s="5">
        <f>VLOOKUP(A276,Summary_SFPR!$A$5:$AG$348,33,FALSE)</f>
        <v>716696.28503637365</v>
      </c>
      <c r="AF276" s="5">
        <f t="shared" si="93"/>
        <v>36419.173009299135</v>
      </c>
      <c r="AG276" t="s">
        <v>809</v>
      </c>
      <c r="AH276" t="s">
        <v>1088</v>
      </c>
    </row>
    <row r="277" spans="1:34" x14ac:dyDescent="0.25">
      <c r="A277" t="s">
        <v>630</v>
      </c>
      <c r="B277" t="s">
        <v>2010</v>
      </c>
      <c r="C277" t="s">
        <v>324</v>
      </c>
      <c r="D277" s="12" t="s">
        <v>1088</v>
      </c>
      <c r="E277" s="1">
        <f>VLOOKUP(A277,'Base ADM'!$A$2:$E$344,5,FALSE)</f>
        <v>135.67920100000001</v>
      </c>
      <c r="F277" s="1">
        <f>VLOOKUP(A277,'Base ADM'!$A$2:$F$344,6,FALSE)</f>
        <v>4.8459640000000004</v>
      </c>
      <c r="G277" s="1">
        <f>VLOOKUP(A277,'Base ADM'!$A$2:$G$344,7,FALSE)</f>
        <v>19.532125000000001</v>
      </c>
      <c r="H277" s="1">
        <f>VLOOKUP(A277,'Base ADM'!$A$2:$H$344,8,FALSE)</f>
        <v>53.245058</v>
      </c>
      <c r="I277" s="1">
        <f>VLOOKUP(A277,'Base ADM'!$A$2:$I$344,9,FALSE)</f>
        <v>58.056054000000003</v>
      </c>
      <c r="J277" s="1">
        <f>VLOOKUP(A277,'Base ADM'!$A$2:$J$344,10,FALSE)</f>
        <v>0</v>
      </c>
      <c r="K277" s="1">
        <f>VLOOKUP(A277,'Base ADM'!$A$2:$K$344,11,FALSE)</f>
        <v>1.3140940000000001</v>
      </c>
      <c r="L277" s="98">
        <f t="shared" si="76"/>
        <v>5.37</v>
      </c>
      <c r="M277" s="5">
        <f t="shared" si="77"/>
        <v>96058.458900109545</v>
      </c>
      <c r="N277" s="5">
        <f t="shared" si="78"/>
        <v>515833.92429358826</v>
      </c>
      <c r="O277" s="6">
        <f t="shared" si="79"/>
        <v>0.9</v>
      </c>
      <c r="P277" s="5">
        <f t="shared" si="80"/>
        <v>86452.61301009859</v>
      </c>
      <c r="Q277" s="5">
        <f t="shared" si="81"/>
        <v>104.39999999999999</v>
      </c>
      <c r="R277" s="5">
        <f t="shared" si="82"/>
        <v>3272.9399999999996</v>
      </c>
      <c r="S277" s="5">
        <f t="shared" si="83"/>
        <v>10994.21</v>
      </c>
      <c r="T277" s="5">
        <f t="shared" si="84"/>
        <v>616553.68730368675</v>
      </c>
      <c r="U277" s="5">
        <f t="shared" si="85"/>
        <v>132123.04914178999</v>
      </c>
      <c r="V277" s="5">
        <f t="shared" si="86"/>
        <v>72497.467470330012</v>
      </c>
      <c r="W277" s="5">
        <f t="shared" si="87"/>
        <v>250744.66099207001</v>
      </c>
      <c r="X277" t="str">
        <f>IFERROR(VLOOKUP(A277,'E1'!$A$2:$G$932,7,FALSE),"No")</f>
        <v>No</v>
      </c>
      <c r="Y277" s="5">
        <f t="shared" si="88"/>
        <v>0</v>
      </c>
      <c r="Z277" s="5">
        <f t="shared" si="89"/>
        <v>1071918.8649078768</v>
      </c>
      <c r="AA277" s="5">
        <f t="shared" si="94"/>
        <v>2076.3715270732641</v>
      </c>
      <c r="AB277" s="5">
        <f t="shared" si="90"/>
        <v>1073995.23643495</v>
      </c>
      <c r="AC277" s="5">
        <f t="shared" si="91"/>
        <v>56698.981305890004</v>
      </c>
      <c r="AD277">
        <f t="shared" si="92"/>
        <v>5.2792581738163195E-2</v>
      </c>
      <c r="AE277" s="5">
        <f>VLOOKUP(A277,Summary_SFPR!$A$5:$AG$348,33,FALSE)</f>
        <v>1073995.23643495</v>
      </c>
      <c r="AF277" s="5">
        <f t="shared" si="93"/>
        <v>56698.981305890004</v>
      </c>
      <c r="AG277" t="s">
        <v>809</v>
      </c>
      <c r="AH277" t="s">
        <v>1088</v>
      </c>
    </row>
    <row r="278" spans="1:34" x14ac:dyDescent="0.25">
      <c r="A278" t="s">
        <v>632</v>
      </c>
      <c r="B278" t="s">
        <v>2011</v>
      </c>
      <c r="C278" t="s">
        <v>98</v>
      </c>
      <c r="D278" s="12" t="s">
        <v>1088</v>
      </c>
      <c r="E278" s="1">
        <f>VLOOKUP(A278,'Base ADM'!$A$2:$E$344,5,FALSE)</f>
        <v>73.808217999999997</v>
      </c>
      <c r="F278" s="1">
        <f>VLOOKUP(A278,'Base ADM'!$A$2:$F$344,6,FALSE)</f>
        <v>0</v>
      </c>
      <c r="G278" s="1">
        <f>VLOOKUP(A278,'Base ADM'!$A$2:$G$344,7,FALSE)</f>
        <v>0</v>
      </c>
      <c r="H278" s="1">
        <f>VLOOKUP(A278,'Base ADM'!$A$2:$H$344,8,FALSE)</f>
        <v>73.808217999999997</v>
      </c>
      <c r="I278" s="1">
        <f>VLOOKUP(A278,'Base ADM'!$A$2:$I$344,9,FALSE)</f>
        <v>0</v>
      </c>
      <c r="J278" s="1">
        <f>VLOOKUP(A278,'Base ADM'!$A$2:$J$344,10,FALSE)</f>
        <v>0</v>
      </c>
      <c r="K278" s="1">
        <f>VLOOKUP(A278,'Base ADM'!$A$2:$K$344,11,FALSE)</f>
        <v>0</v>
      </c>
      <c r="L278" s="98">
        <f t="shared" si="76"/>
        <v>2.95</v>
      </c>
      <c r="M278" s="5">
        <f t="shared" si="77"/>
        <v>96058.458900109545</v>
      </c>
      <c r="N278" s="5">
        <f t="shared" si="78"/>
        <v>283372.45375532319</v>
      </c>
      <c r="O278" s="6">
        <f t="shared" si="79"/>
        <v>0.49</v>
      </c>
      <c r="P278" s="5">
        <f t="shared" si="80"/>
        <v>47068.644861053675</v>
      </c>
      <c r="Q278" s="5">
        <f t="shared" si="81"/>
        <v>104.39999999999999</v>
      </c>
      <c r="R278" s="5">
        <f t="shared" si="82"/>
        <v>1795.68</v>
      </c>
      <c r="S278" s="5">
        <f t="shared" si="83"/>
        <v>6031.91</v>
      </c>
      <c r="T278" s="5">
        <f t="shared" si="84"/>
        <v>338268.68861637684</v>
      </c>
      <c r="U278" s="5">
        <f t="shared" si="85"/>
        <v>71873.704606219995</v>
      </c>
      <c r="V278" s="5">
        <f t="shared" si="86"/>
        <v>39437.94512394</v>
      </c>
      <c r="W278" s="5">
        <f t="shared" si="87"/>
        <v>136402.75343925998</v>
      </c>
      <c r="X278" t="str">
        <f>IFERROR(VLOOKUP(A278,'E1'!$A$2:$G$932,7,FALSE),"No")</f>
        <v>No</v>
      </c>
      <c r="Y278" s="5">
        <f t="shared" si="88"/>
        <v>0</v>
      </c>
      <c r="Z278" s="5">
        <f t="shared" si="89"/>
        <v>585983.0917857968</v>
      </c>
      <c r="AA278" s="5">
        <f t="shared" si="94"/>
        <v>0</v>
      </c>
      <c r="AB278" s="5">
        <f t="shared" si="90"/>
        <v>585983.0917857968</v>
      </c>
      <c r="AC278" s="5">
        <f t="shared" si="91"/>
        <v>30843.716220019996</v>
      </c>
      <c r="AD278">
        <f t="shared" si="92"/>
        <v>5.2635846754593325E-2</v>
      </c>
      <c r="AE278" s="5">
        <f>VLOOKUP(A278,Summary_SFPR!$A$5:$AG$348,33,FALSE)</f>
        <v>513825.8076405907</v>
      </c>
      <c r="AF278" s="5">
        <f t="shared" si="93"/>
        <v>27045.656469525282</v>
      </c>
      <c r="AG278" t="s">
        <v>809</v>
      </c>
      <c r="AH278" t="s">
        <v>1088</v>
      </c>
    </row>
    <row r="279" spans="1:34" x14ac:dyDescent="0.25">
      <c r="A279" t="s">
        <v>634</v>
      </c>
      <c r="B279" t="s">
        <v>635</v>
      </c>
      <c r="C279" t="s">
        <v>140</v>
      </c>
      <c r="D279" s="12" t="s">
        <v>1088</v>
      </c>
      <c r="E279" s="1">
        <f>VLOOKUP(A279,'Base ADM'!$A$2:$E$344,5,FALSE)</f>
        <v>352.23471699999999</v>
      </c>
      <c r="F279" s="1">
        <f>VLOOKUP(A279,'Base ADM'!$A$2:$F$344,6,FALSE)</f>
        <v>0</v>
      </c>
      <c r="G279" s="1">
        <f>VLOOKUP(A279,'Base ADM'!$A$2:$G$344,7,FALSE)</f>
        <v>0</v>
      </c>
      <c r="H279" s="1">
        <f>VLOOKUP(A279,'Base ADM'!$A$2:$H$344,8,FALSE)</f>
        <v>0</v>
      </c>
      <c r="I279" s="1">
        <f>VLOOKUP(A279,'Base ADM'!$A$2:$I$344,9,FALSE)</f>
        <v>300.25183199999998</v>
      </c>
      <c r="J279" s="1">
        <f>VLOOKUP(A279,'Base ADM'!$A$2:$J$344,10,FALSE)</f>
        <v>51.982885000000003</v>
      </c>
      <c r="K279" s="1">
        <f>VLOOKUP(A279,'Base ADM'!$A$2:$K$344,11,FALSE)</f>
        <v>0</v>
      </c>
      <c r="L279" s="98">
        <f t="shared" si="76"/>
        <v>14.01</v>
      </c>
      <c r="M279" s="5">
        <f t="shared" si="77"/>
        <v>96058.458900109545</v>
      </c>
      <c r="N279" s="5">
        <f t="shared" si="78"/>
        <v>1345779.0091905347</v>
      </c>
      <c r="O279" s="6">
        <f t="shared" si="79"/>
        <v>2.35</v>
      </c>
      <c r="P279" s="5">
        <f t="shared" si="80"/>
        <v>225737.37841525744</v>
      </c>
      <c r="Q279" s="5">
        <f t="shared" si="81"/>
        <v>104.39999999999999</v>
      </c>
      <c r="R279" s="5">
        <f t="shared" si="82"/>
        <v>8539.9199999999983</v>
      </c>
      <c r="S279" s="5">
        <f t="shared" si="83"/>
        <v>28686.63</v>
      </c>
      <c r="T279" s="5">
        <f t="shared" si="84"/>
        <v>1608742.937605792</v>
      </c>
      <c r="U279" s="5">
        <f t="shared" si="85"/>
        <v>343002.64506742998</v>
      </c>
      <c r="V279" s="5">
        <f t="shared" si="86"/>
        <v>188209.57633461</v>
      </c>
      <c r="W279" s="5">
        <f t="shared" si="87"/>
        <v>650954.41344618995</v>
      </c>
      <c r="X279" t="str">
        <f>IFERROR(VLOOKUP(A279,'E1'!$A$2:$G$932,7,FALSE),"No")</f>
        <v>No</v>
      </c>
      <c r="Y279" s="5">
        <f t="shared" si="88"/>
        <v>0</v>
      </c>
      <c r="Z279" s="5">
        <f t="shared" si="89"/>
        <v>2790909.5724540218</v>
      </c>
      <c r="AA279" s="5">
        <f t="shared" si="94"/>
        <v>0</v>
      </c>
      <c r="AB279" s="5">
        <f t="shared" si="90"/>
        <v>2790909.5724540218</v>
      </c>
      <c r="AC279" s="5">
        <f t="shared" si="91"/>
        <v>147195.36588713</v>
      </c>
      <c r="AD279">
        <f t="shared" si="92"/>
        <v>5.2741001478490195E-2</v>
      </c>
      <c r="AE279" s="5">
        <f>VLOOKUP(A279,Summary_SFPR!$A$5:$AG$348,33,FALSE)</f>
        <v>2316168.1438600961</v>
      </c>
      <c r="AF279" s="5">
        <f t="shared" si="93"/>
        <v>122157.02749975721</v>
      </c>
      <c r="AG279" t="s">
        <v>809</v>
      </c>
      <c r="AH279" t="s">
        <v>1088</v>
      </c>
    </row>
    <row r="280" spans="1:34" x14ac:dyDescent="0.25">
      <c r="A280" t="s">
        <v>636</v>
      </c>
      <c r="B280" t="s">
        <v>637</v>
      </c>
      <c r="C280" t="s">
        <v>193</v>
      </c>
      <c r="D280" s="12" t="s">
        <v>1088</v>
      </c>
      <c r="E280" s="1">
        <f>VLOOKUP(A280,'Base ADM'!$A$2:$E$344,5,FALSE)</f>
        <v>601.24987299999998</v>
      </c>
      <c r="F280" s="1">
        <f>VLOOKUP(A280,'Base ADM'!$A$2:$F$344,6,FALSE)</f>
        <v>0</v>
      </c>
      <c r="G280" s="1">
        <f>VLOOKUP(A280,'Base ADM'!$A$2:$G$344,7,FALSE)</f>
        <v>0</v>
      </c>
      <c r="H280" s="1">
        <f>VLOOKUP(A280,'Base ADM'!$A$2:$H$344,8,FALSE)</f>
        <v>0</v>
      </c>
      <c r="I280" s="1">
        <f>VLOOKUP(A280,'Base ADM'!$A$2:$I$344,9,FALSE)</f>
        <v>528.48026300000004</v>
      </c>
      <c r="J280" s="1">
        <f>VLOOKUP(A280,'Base ADM'!$A$2:$J$344,10,FALSE)</f>
        <v>72.76961</v>
      </c>
      <c r="K280" s="1">
        <f>VLOOKUP(A280,'Base ADM'!$A$2:$K$344,11,FALSE)</f>
        <v>0</v>
      </c>
      <c r="L280" s="98">
        <f t="shared" si="76"/>
        <v>23.62</v>
      </c>
      <c r="M280" s="5">
        <f t="shared" si="77"/>
        <v>96058.458900109545</v>
      </c>
      <c r="N280" s="5">
        <f t="shared" si="78"/>
        <v>2268900.7992205876</v>
      </c>
      <c r="O280" s="6">
        <f t="shared" si="79"/>
        <v>4.01</v>
      </c>
      <c r="P280" s="5">
        <f t="shared" si="80"/>
        <v>385194.42018943926</v>
      </c>
      <c r="Q280" s="5">
        <f t="shared" si="81"/>
        <v>104.39999999999999</v>
      </c>
      <c r="R280" s="5">
        <f t="shared" si="82"/>
        <v>14422.86</v>
      </c>
      <c r="S280" s="5">
        <f t="shared" si="83"/>
        <v>48448.15</v>
      </c>
      <c r="T280" s="5">
        <f t="shared" si="84"/>
        <v>2716966.2294100267</v>
      </c>
      <c r="U280" s="5">
        <f t="shared" si="85"/>
        <v>585491.11382867</v>
      </c>
      <c r="V280" s="5">
        <f t="shared" si="86"/>
        <v>321265.84464009001</v>
      </c>
      <c r="W280" s="5">
        <f t="shared" si="87"/>
        <v>1111151.8527951099</v>
      </c>
      <c r="X280" t="str">
        <f>IFERROR(VLOOKUP(A280,'E1'!$A$2:$G$932,7,FALSE),"No")</f>
        <v>No</v>
      </c>
      <c r="Y280" s="5">
        <f t="shared" si="88"/>
        <v>0</v>
      </c>
      <c r="Z280" s="5">
        <f t="shared" si="89"/>
        <v>4734875.0406738967</v>
      </c>
      <c r="AA280" s="5">
        <f t="shared" si="94"/>
        <v>0</v>
      </c>
      <c r="AB280" s="5">
        <f t="shared" si="90"/>
        <v>4734875.0406738967</v>
      </c>
      <c r="AC280" s="5">
        <f t="shared" si="91"/>
        <v>251256.30942796997</v>
      </c>
      <c r="AD280">
        <f t="shared" si="92"/>
        <v>5.3065034931145644E-2</v>
      </c>
      <c r="AE280" s="5">
        <f>VLOOKUP(A280,Summary_SFPR!$A$5:$AG$348,33,FALSE)</f>
        <v>3719138.5742542869</v>
      </c>
      <c r="AF280" s="5">
        <f t="shared" si="93"/>
        <v>197356.21835657494</v>
      </c>
      <c r="AG280" t="s">
        <v>809</v>
      </c>
      <c r="AH280" t="s">
        <v>1088</v>
      </c>
    </row>
    <row r="281" spans="1:34" x14ac:dyDescent="0.25">
      <c r="A281" t="s">
        <v>638</v>
      </c>
      <c r="B281" t="s">
        <v>639</v>
      </c>
      <c r="C281" t="s">
        <v>72</v>
      </c>
      <c r="D281" s="12" t="s">
        <v>1088</v>
      </c>
      <c r="E281" s="1">
        <f>VLOOKUP(A281,'Base ADM'!$A$2:$E$344,5,FALSE)</f>
        <v>113.26369699999999</v>
      </c>
      <c r="F281" s="1">
        <f>VLOOKUP(A281,'Base ADM'!$A$2:$F$344,6,FALSE)</f>
        <v>12.193403999999999</v>
      </c>
      <c r="G281" s="1">
        <f>VLOOKUP(A281,'Base ADM'!$A$2:$G$344,7,FALSE)</f>
        <v>46.096373</v>
      </c>
      <c r="H281" s="1">
        <f>VLOOKUP(A281,'Base ADM'!$A$2:$H$344,8,FALSE)</f>
        <v>40.586554999999997</v>
      </c>
      <c r="I281" s="1">
        <f>VLOOKUP(A281,'Base ADM'!$A$2:$I$344,9,FALSE)</f>
        <v>0</v>
      </c>
      <c r="J281" s="1">
        <f>VLOOKUP(A281,'Base ADM'!$A$2:$J$344,10,FALSE)</f>
        <v>14.387365000000001</v>
      </c>
      <c r="K281" s="1">
        <f>VLOOKUP(A281,'Base ADM'!$A$2:$K$344,11,FALSE)</f>
        <v>0</v>
      </c>
      <c r="L281" s="98">
        <f t="shared" si="76"/>
        <v>5.04</v>
      </c>
      <c r="M281" s="5">
        <f t="shared" si="77"/>
        <v>96058.458900109545</v>
      </c>
      <c r="N281" s="5">
        <f t="shared" si="78"/>
        <v>484134.63285655208</v>
      </c>
      <c r="O281" s="6">
        <f t="shared" si="79"/>
        <v>0.76</v>
      </c>
      <c r="P281" s="5">
        <f t="shared" si="80"/>
        <v>73004.428764083248</v>
      </c>
      <c r="Q281" s="5">
        <f t="shared" si="81"/>
        <v>104.39999999999999</v>
      </c>
      <c r="R281" s="5">
        <f t="shared" si="82"/>
        <v>3027.6</v>
      </c>
      <c r="S281" s="5">
        <f t="shared" si="83"/>
        <v>10170.08</v>
      </c>
      <c r="T281" s="5">
        <f t="shared" si="84"/>
        <v>570336.74162063526</v>
      </c>
      <c r="U281" s="5">
        <f t="shared" si="85"/>
        <v>110295.05550162999</v>
      </c>
      <c r="V281" s="5">
        <f t="shared" si="86"/>
        <v>60520.191218010004</v>
      </c>
      <c r="W281" s="5">
        <f t="shared" si="87"/>
        <v>209319.24051478997</v>
      </c>
      <c r="X281" t="str">
        <f>IFERROR(VLOOKUP(A281,'E1'!$A$2:$G$932,7,FALSE),"No")</f>
        <v>No</v>
      </c>
      <c r="Y281" s="5">
        <f t="shared" si="88"/>
        <v>0</v>
      </c>
      <c r="Z281" s="5">
        <f t="shared" si="89"/>
        <v>950471.22885506519</v>
      </c>
      <c r="AA281" s="5">
        <f t="shared" si="94"/>
        <v>0</v>
      </c>
      <c r="AB281" s="5">
        <f t="shared" si="90"/>
        <v>950471.22885506519</v>
      </c>
      <c r="AC281" s="5">
        <f t="shared" si="91"/>
        <v>47331.766339329995</v>
      </c>
      <c r="AD281">
        <f t="shared" si="92"/>
        <v>4.9798210511164759E-2</v>
      </c>
      <c r="AE281" s="5">
        <f>VLOOKUP(A281,Summary_SFPR!$A$5:$AG$348,33,FALSE)</f>
        <v>910863.38375067199</v>
      </c>
      <c r="AF281" s="5">
        <f t="shared" si="93"/>
        <v>45359.366530927815</v>
      </c>
      <c r="AG281" t="s">
        <v>809</v>
      </c>
      <c r="AH281" t="s">
        <v>1088</v>
      </c>
    </row>
    <row r="282" spans="1:34" x14ac:dyDescent="0.25">
      <c r="A282" t="s">
        <v>640</v>
      </c>
      <c r="B282" t="s">
        <v>2012</v>
      </c>
      <c r="C282" t="s">
        <v>125</v>
      </c>
      <c r="D282" s="12" t="s">
        <v>1088</v>
      </c>
      <c r="E282" s="1">
        <f>VLOOKUP(A282,'Base ADM'!$A$2:$E$344,5,FALSE)</f>
        <v>111.26086699999999</v>
      </c>
      <c r="F282" s="1">
        <f>VLOOKUP(A282,'Base ADM'!$A$2:$F$344,6,FALSE)</f>
        <v>21.981366000000001</v>
      </c>
      <c r="G282" s="1">
        <f>VLOOKUP(A282,'Base ADM'!$A$2:$G$344,7,FALSE)</f>
        <v>64.006208999999998</v>
      </c>
      <c r="H282" s="1">
        <f>VLOOKUP(A282,'Base ADM'!$A$2:$H$344,8,FALSE)</f>
        <v>25.273292000000001</v>
      </c>
      <c r="I282" s="1">
        <f>VLOOKUP(A282,'Base ADM'!$A$2:$I$344,9,FALSE)</f>
        <v>0</v>
      </c>
      <c r="J282" s="1">
        <f>VLOOKUP(A282,'Base ADM'!$A$2:$J$344,10,FALSE)</f>
        <v>0</v>
      </c>
      <c r="K282" s="1">
        <f>VLOOKUP(A282,'Base ADM'!$A$2:$K$344,11,FALSE)</f>
        <v>0</v>
      </c>
      <c r="L282" s="98">
        <f t="shared" si="76"/>
        <v>4.8899999999999997</v>
      </c>
      <c r="M282" s="5">
        <f t="shared" si="77"/>
        <v>96058.458900109545</v>
      </c>
      <c r="N282" s="5">
        <f t="shared" si="78"/>
        <v>469725.86402153561</v>
      </c>
      <c r="O282" s="6">
        <f t="shared" si="79"/>
        <v>0.74</v>
      </c>
      <c r="P282" s="5">
        <f t="shared" si="80"/>
        <v>71083.259586081069</v>
      </c>
      <c r="Q282" s="5">
        <f t="shared" si="81"/>
        <v>104.39999999999999</v>
      </c>
      <c r="R282" s="5">
        <f t="shared" si="82"/>
        <v>2938.8599999999997</v>
      </c>
      <c r="S282" s="5">
        <f t="shared" si="83"/>
        <v>9871.99</v>
      </c>
      <c r="T282" s="5">
        <f t="shared" si="84"/>
        <v>553619.97360761662</v>
      </c>
      <c r="U282" s="5">
        <f t="shared" si="85"/>
        <v>108344.71967592998</v>
      </c>
      <c r="V282" s="5">
        <f t="shared" si="86"/>
        <v>59450.019064109998</v>
      </c>
      <c r="W282" s="5">
        <f t="shared" si="87"/>
        <v>205617.87047668998</v>
      </c>
      <c r="X282" t="str">
        <f>IFERROR(VLOOKUP(A282,'E1'!$A$2:$G$932,7,FALSE),"No")</f>
        <v>No</v>
      </c>
      <c r="Y282" s="5">
        <f t="shared" si="88"/>
        <v>0</v>
      </c>
      <c r="Z282" s="5">
        <f t="shared" si="89"/>
        <v>927032.58282434661</v>
      </c>
      <c r="AA282" s="5">
        <f t="shared" si="94"/>
        <v>0</v>
      </c>
      <c r="AB282" s="5">
        <f t="shared" si="90"/>
        <v>927032.58282434661</v>
      </c>
      <c r="AC282" s="5">
        <f t="shared" si="91"/>
        <v>46494.803710629996</v>
      </c>
      <c r="AD282">
        <f t="shared" si="92"/>
        <v>5.0154443945191723E-2</v>
      </c>
      <c r="AE282" s="5">
        <f>VLOOKUP(A282,Summary_SFPR!$A$5:$AG$348,33,FALSE)</f>
        <v>927032.58282434661</v>
      </c>
      <c r="AF282" s="5">
        <f t="shared" si="93"/>
        <v>46494.803710629996</v>
      </c>
      <c r="AG282" t="s">
        <v>809</v>
      </c>
      <c r="AH282" t="s">
        <v>1088</v>
      </c>
    </row>
    <row r="283" spans="1:34" x14ac:dyDescent="0.25">
      <c r="A283" t="s">
        <v>642</v>
      </c>
      <c r="B283" t="s">
        <v>2013</v>
      </c>
      <c r="C283" t="s">
        <v>125</v>
      </c>
      <c r="D283" s="12" t="s">
        <v>1088</v>
      </c>
      <c r="E283" s="1">
        <f>VLOOKUP(A283,'Base ADM'!$A$2:$E$344,5,FALSE)</f>
        <v>394.80078600000002</v>
      </c>
      <c r="F283" s="1">
        <f>VLOOKUP(A283,'Base ADM'!$A$2:$F$344,6,FALSE)</f>
        <v>62.993749999999999</v>
      </c>
      <c r="G283" s="1">
        <f>VLOOKUP(A283,'Base ADM'!$A$2:$G$344,7,FALSE)</f>
        <v>137.91249999999999</v>
      </c>
      <c r="H283" s="1">
        <f>VLOOKUP(A283,'Base ADM'!$A$2:$H$344,8,FALSE)</f>
        <v>193.89453599999999</v>
      </c>
      <c r="I283" s="1">
        <f>VLOOKUP(A283,'Base ADM'!$A$2:$I$344,9,FALSE)</f>
        <v>0</v>
      </c>
      <c r="J283" s="1">
        <f>VLOOKUP(A283,'Base ADM'!$A$2:$J$344,10,FALSE)</f>
        <v>0</v>
      </c>
      <c r="K283" s="1">
        <f>VLOOKUP(A283,'Base ADM'!$A$2:$K$344,11,FALSE)</f>
        <v>0</v>
      </c>
      <c r="L283" s="98">
        <f t="shared" si="76"/>
        <v>16.899999999999999</v>
      </c>
      <c r="M283" s="5">
        <f t="shared" si="77"/>
        <v>96058.458900109545</v>
      </c>
      <c r="N283" s="5">
        <f t="shared" si="78"/>
        <v>1623387.9554118512</v>
      </c>
      <c r="O283" s="6">
        <f t="shared" si="79"/>
        <v>2.63</v>
      </c>
      <c r="P283" s="5">
        <f t="shared" si="80"/>
        <v>252633.74690728809</v>
      </c>
      <c r="Q283" s="5">
        <f t="shared" si="81"/>
        <v>104.39999999999999</v>
      </c>
      <c r="R283" s="5">
        <f t="shared" si="82"/>
        <v>10194.659999999998</v>
      </c>
      <c r="S283" s="5">
        <f t="shared" si="83"/>
        <v>34245.11</v>
      </c>
      <c r="T283" s="5">
        <f t="shared" si="84"/>
        <v>1920461.4723191392</v>
      </c>
      <c r="U283" s="5">
        <f t="shared" si="85"/>
        <v>384453.05739894003</v>
      </c>
      <c r="V283" s="5">
        <f t="shared" si="86"/>
        <v>210953.90398338003</v>
      </c>
      <c r="W283" s="5">
        <f t="shared" si="87"/>
        <v>729619.48858302005</v>
      </c>
      <c r="X283" t="str">
        <f>IFERROR(VLOOKUP(A283,'E1'!$A$2:$G$932,7,FALSE),"No")</f>
        <v>No</v>
      </c>
      <c r="Y283" s="5">
        <f t="shared" si="88"/>
        <v>0</v>
      </c>
      <c r="Z283" s="5">
        <f t="shared" si="89"/>
        <v>3245487.9222844793</v>
      </c>
      <c r="AA283" s="5">
        <f t="shared" si="94"/>
        <v>0</v>
      </c>
      <c r="AB283" s="5">
        <f t="shared" si="90"/>
        <v>3245487.9222844793</v>
      </c>
      <c r="AC283" s="5">
        <f t="shared" si="91"/>
        <v>164983.30046154</v>
      </c>
      <c r="AD283">
        <f t="shared" si="92"/>
        <v>5.0834667825665258E-2</v>
      </c>
      <c r="AE283" s="5">
        <f>VLOOKUP(A283,Summary_SFPR!$A$5:$AG$348,33,FALSE)</f>
        <v>3122419.7429050622</v>
      </c>
      <c r="AF283" s="5">
        <f t="shared" si="93"/>
        <v>158727.17044287795</v>
      </c>
      <c r="AG283" t="s">
        <v>809</v>
      </c>
      <c r="AH283" t="s">
        <v>1088</v>
      </c>
    </row>
    <row r="284" spans="1:34" x14ac:dyDescent="0.25">
      <c r="A284" t="s">
        <v>644</v>
      </c>
      <c r="B284" t="s">
        <v>2014</v>
      </c>
      <c r="C284" t="s">
        <v>93</v>
      </c>
      <c r="D284" s="12" t="s">
        <v>1088</v>
      </c>
      <c r="E284" s="1">
        <f>VLOOKUP(A284,'Base ADM'!$A$2:$E$344,5,FALSE)</f>
        <v>222.722329</v>
      </c>
      <c r="F284" s="1">
        <f>VLOOKUP(A284,'Base ADM'!$A$2:$F$344,6,FALSE)</f>
        <v>0</v>
      </c>
      <c r="G284" s="1">
        <f>VLOOKUP(A284,'Base ADM'!$A$2:$G$344,7,FALSE)</f>
        <v>0</v>
      </c>
      <c r="H284" s="1">
        <f>VLOOKUP(A284,'Base ADM'!$A$2:$H$344,8,FALSE)</f>
        <v>0</v>
      </c>
      <c r="I284" s="1">
        <f>VLOOKUP(A284,'Base ADM'!$A$2:$I$344,9,FALSE)</f>
        <v>205.18718899999999</v>
      </c>
      <c r="J284" s="1">
        <f>VLOOKUP(A284,'Base ADM'!$A$2:$J$344,10,FALSE)</f>
        <v>17.535139999999998</v>
      </c>
      <c r="K284" s="1">
        <f>VLOOKUP(A284,'Base ADM'!$A$2:$K$344,11,FALSE)</f>
        <v>0</v>
      </c>
      <c r="L284" s="98">
        <f t="shared" si="76"/>
        <v>8.57</v>
      </c>
      <c r="M284" s="5">
        <f t="shared" si="77"/>
        <v>96058.458900109545</v>
      </c>
      <c r="N284" s="5">
        <f t="shared" si="78"/>
        <v>823220.99277393881</v>
      </c>
      <c r="O284" s="6">
        <f t="shared" si="79"/>
        <v>1.48</v>
      </c>
      <c r="P284" s="5">
        <f t="shared" si="80"/>
        <v>142166.51917216214</v>
      </c>
      <c r="Q284" s="5">
        <f t="shared" si="81"/>
        <v>104.39999999999999</v>
      </c>
      <c r="R284" s="5">
        <f t="shared" si="82"/>
        <v>5246.1</v>
      </c>
      <c r="S284" s="5">
        <f t="shared" si="83"/>
        <v>17622.29</v>
      </c>
      <c r="T284" s="5">
        <f t="shared" si="84"/>
        <v>988255.90194610099</v>
      </c>
      <c r="U284" s="5">
        <f t="shared" si="85"/>
        <v>216884.77675691</v>
      </c>
      <c r="V284" s="5">
        <f t="shared" si="86"/>
        <v>119007.22205457001</v>
      </c>
      <c r="W284" s="5">
        <f t="shared" si="87"/>
        <v>411606.45455502998</v>
      </c>
      <c r="X284" t="str">
        <f>IFERROR(VLOOKUP(A284,'E1'!$A$2:$G$932,7,FALSE),"No")</f>
        <v>No</v>
      </c>
      <c r="Y284" s="5">
        <f t="shared" si="88"/>
        <v>0</v>
      </c>
      <c r="Z284" s="5">
        <f t="shared" si="89"/>
        <v>1735754.355312611</v>
      </c>
      <c r="AA284" s="5">
        <f t="shared" si="94"/>
        <v>0</v>
      </c>
      <c r="AB284" s="5">
        <f t="shared" si="90"/>
        <v>1735754.355312611</v>
      </c>
      <c r="AC284" s="5">
        <f t="shared" si="91"/>
        <v>93073.434065809997</v>
      </c>
      <c r="AD284">
        <f t="shared" si="92"/>
        <v>5.3621316738132217E-2</v>
      </c>
      <c r="AE284" s="5">
        <f>VLOOKUP(A284,Summary_SFPR!$A$5:$AG$348,33,FALSE)</f>
        <v>1484822.4725729176</v>
      </c>
      <c r="AF284" s="5">
        <f t="shared" si="93"/>
        <v>79618.136101729047</v>
      </c>
      <c r="AG284" t="s">
        <v>809</v>
      </c>
      <c r="AH284" t="s">
        <v>1088</v>
      </c>
    </row>
    <row r="285" spans="1:34" x14ac:dyDescent="0.25">
      <c r="A285" t="s">
        <v>646</v>
      </c>
      <c r="B285" t="s">
        <v>2015</v>
      </c>
      <c r="C285" t="s">
        <v>80</v>
      </c>
      <c r="D285" s="12" t="s">
        <v>1088</v>
      </c>
      <c r="E285" s="1">
        <f>VLOOKUP(A285,'Base ADM'!$A$2:$E$344,5,FALSE)</f>
        <v>233.14670899999999</v>
      </c>
      <c r="F285" s="1">
        <f>VLOOKUP(A285,'Base ADM'!$A$2:$F$344,6,FALSE)</f>
        <v>46.131825999999997</v>
      </c>
      <c r="G285" s="1">
        <f>VLOOKUP(A285,'Base ADM'!$A$2:$G$344,7,FALSE)</f>
        <v>135.21488299999999</v>
      </c>
      <c r="H285" s="1">
        <f>VLOOKUP(A285,'Base ADM'!$A$2:$H$344,8,FALSE)</f>
        <v>51.8</v>
      </c>
      <c r="I285" s="1">
        <f>VLOOKUP(A285,'Base ADM'!$A$2:$I$344,9,FALSE)</f>
        <v>0</v>
      </c>
      <c r="J285" s="1">
        <f>VLOOKUP(A285,'Base ADM'!$A$2:$J$344,10,FALSE)</f>
        <v>0</v>
      </c>
      <c r="K285" s="1">
        <f>VLOOKUP(A285,'Base ADM'!$A$2:$K$344,11,FALSE)</f>
        <v>0</v>
      </c>
      <c r="L285" s="98">
        <f t="shared" si="76"/>
        <v>10.26</v>
      </c>
      <c r="M285" s="5">
        <f t="shared" si="77"/>
        <v>96058.458900109545</v>
      </c>
      <c r="N285" s="5">
        <f t="shared" si="78"/>
        <v>985559.78831512388</v>
      </c>
      <c r="O285" s="6">
        <f t="shared" si="79"/>
        <v>1.55</v>
      </c>
      <c r="P285" s="5">
        <f t="shared" si="80"/>
        <v>148890.6112951698</v>
      </c>
      <c r="Q285" s="5">
        <f t="shared" si="81"/>
        <v>104.39999999999999</v>
      </c>
      <c r="R285" s="5">
        <f t="shared" si="82"/>
        <v>6164.82</v>
      </c>
      <c r="S285" s="5">
        <f t="shared" si="83"/>
        <v>20708.38</v>
      </c>
      <c r="T285" s="5">
        <f t="shared" si="84"/>
        <v>1161323.5996102935</v>
      </c>
      <c r="U285" s="5">
        <f t="shared" si="85"/>
        <v>227035.93375710997</v>
      </c>
      <c r="V285" s="5">
        <f t="shared" si="86"/>
        <v>124577.28101997</v>
      </c>
      <c r="W285" s="5">
        <f t="shared" si="87"/>
        <v>430871.43850162998</v>
      </c>
      <c r="X285" t="str">
        <f>IFERROR(VLOOKUP(A285,'E1'!$A$2:$G$932,7,FALSE),"No")</f>
        <v>No</v>
      </c>
      <c r="Y285" s="5">
        <f t="shared" si="88"/>
        <v>0</v>
      </c>
      <c r="Z285" s="5">
        <f t="shared" si="89"/>
        <v>1943808.2528890036</v>
      </c>
      <c r="AA285" s="5">
        <f t="shared" si="94"/>
        <v>0</v>
      </c>
      <c r="AB285" s="5">
        <f t="shared" si="90"/>
        <v>1943808.2528890036</v>
      </c>
      <c r="AC285" s="5">
        <f t="shared" si="91"/>
        <v>97429.678224009986</v>
      </c>
      <c r="AD285">
        <f t="shared" si="92"/>
        <v>5.0123091142968548E-2</v>
      </c>
      <c r="AE285" s="5">
        <f>VLOOKUP(A285,Summary_SFPR!$A$5:$AG$348,33,FALSE)</f>
        <v>1917073.9289590986</v>
      </c>
      <c r="AF285" s="5">
        <f t="shared" si="93"/>
        <v>96089.671269025712</v>
      </c>
      <c r="AG285" t="s">
        <v>809</v>
      </c>
      <c r="AH285" t="s">
        <v>1088</v>
      </c>
    </row>
    <row r="286" spans="1:34" x14ac:dyDescent="0.25">
      <c r="A286" t="s">
        <v>648</v>
      </c>
      <c r="B286" t="s">
        <v>649</v>
      </c>
      <c r="C286" t="s">
        <v>80</v>
      </c>
      <c r="D286" s="12" t="s">
        <v>1088</v>
      </c>
      <c r="E286" s="1">
        <f>VLOOKUP(A286,'Base ADM'!$A$2:$E$344,5,FALSE)</f>
        <v>206.650171</v>
      </c>
      <c r="F286" s="1">
        <f>VLOOKUP(A286,'Base ADM'!$A$2:$F$344,6,FALSE)</f>
        <v>15.848108999999999</v>
      </c>
      <c r="G286" s="1">
        <f>VLOOKUP(A286,'Base ADM'!$A$2:$G$344,7,FALSE)</f>
        <v>67.019598000000002</v>
      </c>
      <c r="H286" s="1">
        <f>VLOOKUP(A286,'Base ADM'!$A$2:$H$344,8,FALSE)</f>
        <v>123.782464</v>
      </c>
      <c r="I286" s="1">
        <f>VLOOKUP(A286,'Base ADM'!$A$2:$I$344,9,FALSE)</f>
        <v>0</v>
      </c>
      <c r="J286" s="1">
        <f>VLOOKUP(A286,'Base ADM'!$A$2:$J$344,10,FALSE)</f>
        <v>0</v>
      </c>
      <c r="K286" s="1">
        <f>VLOOKUP(A286,'Base ADM'!$A$2:$K$344,11,FALSE)</f>
        <v>0</v>
      </c>
      <c r="L286" s="98">
        <f t="shared" si="76"/>
        <v>8.66</v>
      </c>
      <c r="M286" s="5">
        <f t="shared" si="77"/>
        <v>96058.458900109545</v>
      </c>
      <c r="N286" s="5">
        <f t="shared" si="78"/>
        <v>831866.25407494872</v>
      </c>
      <c r="O286" s="6">
        <f t="shared" si="79"/>
        <v>1.38</v>
      </c>
      <c r="P286" s="5">
        <f t="shared" si="80"/>
        <v>132560.67328215117</v>
      </c>
      <c r="Q286" s="5">
        <f t="shared" si="81"/>
        <v>104.39999999999999</v>
      </c>
      <c r="R286" s="5">
        <f t="shared" si="82"/>
        <v>5240.8799999999992</v>
      </c>
      <c r="S286" s="5">
        <f t="shared" si="83"/>
        <v>17604.759999999998</v>
      </c>
      <c r="T286" s="5">
        <f t="shared" si="84"/>
        <v>987272.56735709996</v>
      </c>
      <c r="U286" s="5">
        <f t="shared" si="85"/>
        <v>201233.87001809001</v>
      </c>
      <c r="V286" s="5">
        <f t="shared" si="86"/>
        <v>110419.38587043001</v>
      </c>
      <c r="W286" s="5">
        <f t="shared" si="87"/>
        <v>381903.98151997</v>
      </c>
      <c r="X286" t="str">
        <f>IFERROR(VLOOKUP(A286,'E1'!$A$2:$G$932,7,FALSE),"No")</f>
        <v>No</v>
      </c>
      <c r="Y286" s="5">
        <f t="shared" si="88"/>
        <v>0</v>
      </c>
      <c r="Z286" s="5">
        <f t="shared" si="89"/>
        <v>1680829.80476559</v>
      </c>
      <c r="AA286" s="5">
        <f t="shared" si="94"/>
        <v>0</v>
      </c>
      <c r="AB286" s="5">
        <f t="shared" si="90"/>
        <v>1680829.80476559</v>
      </c>
      <c r="AC286" s="5">
        <f t="shared" si="91"/>
        <v>86357.039959189991</v>
      </c>
      <c r="AD286">
        <f t="shared" si="92"/>
        <v>5.1377622954058351E-2</v>
      </c>
      <c r="AE286" s="5">
        <f>VLOOKUP(A286,Summary_SFPR!$A$5:$AG$348,33,FALSE)</f>
        <v>1649420.1544562189</v>
      </c>
      <c r="AF286" s="5">
        <f t="shared" si="93"/>
        <v>84743.286788476311</v>
      </c>
      <c r="AG286" t="s">
        <v>809</v>
      </c>
      <c r="AH286" t="s">
        <v>1088</v>
      </c>
    </row>
    <row r="287" spans="1:34" s="128" customFormat="1" x14ac:dyDescent="0.25">
      <c r="A287" s="128" t="s">
        <v>650</v>
      </c>
      <c r="B287" s="128" t="s">
        <v>2016</v>
      </c>
      <c r="C287" s="128" t="s">
        <v>80</v>
      </c>
      <c r="D287" s="129" t="s">
        <v>1088</v>
      </c>
      <c r="E287" s="131">
        <f>VLOOKUP(A287,'Base ADM'!$A$2:$E$344,5,FALSE)</f>
        <v>1236.5924230000001</v>
      </c>
      <c r="F287" s="131">
        <f>VLOOKUP(A287,'Base ADM'!$A$2:$F$344,6,FALSE)</f>
        <v>112.55719000000001</v>
      </c>
      <c r="G287" s="131">
        <f>VLOOKUP(A287,'Base ADM'!$A$2:$G$344,7,FALSE)</f>
        <v>269.18260600000002</v>
      </c>
      <c r="H287" s="131">
        <f>VLOOKUP(A287,'Base ADM'!$A$2:$H$344,8,FALSE)</f>
        <v>490.14966900000002</v>
      </c>
      <c r="I287" s="131">
        <f>VLOOKUP(A287,'Base ADM'!$A$2:$I$344,9,FALSE)</f>
        <v>364.70295800000002</v>
      </c>
      <c r="J287" s="131">
        <f>VLOOKUP(A287,'Base ADM'!$A$2:$J$344,10,FALSE)</f>
        <v>0</v>
      </c>
      <c r="K287" s="131">
        <f>VLOOKUP(A287,'Base ADM'!$A$2:$K$344,11,FALSE)</f>
        <v>11.076629000000001</v>
      </c>
      <c r="L287" s="132">
        <f t="shared" si="76"/>
        <v>50.44</v>
      </c>
      <c r="M287" s="130">
        <f t="shared" si="77"/>
        <v>96058.458900109545</v>
      </c>
      <c r="N287" s="130">
        <f t="shared" si="78"/>
        <v>4845188.6669215253</v>
      </c>
      <c r="O287" s="133">
        <f t="shared" si="79"/>
        <v>8.24</v>
      </c>
      <c r="P287" s="130">
        <f t="shared" si="80"/>
        <v>791521.70133690268</v>
      </c>
      <c r="Q287" s="130">
        <f t="shared" si="81"/>
        <v>104.39999999999999</v>
      </c>
      <c r="R287" s="130">
        <f t="shared" si="82"/>
        <v>30630.959999999995</v>
      </c>
      <c r="S287" s="130">
        <f t="shared" si="83"/>
        <v>102893.14</v>
      </c>
      <c r="T287" s="130">
        <f t="shared" si="84"/>
        <v>5770234.4682584275</v>
      </c>
      <c r="U287" s="130">
        <f t="shared" si="85"/>
        <v>1204181.33559317</v>
      </c>
      <c r="V287" s="130">
        <f t="shared" si="86"/>
        <v>660748.4293815901</v>
      </c>
      <c r="W287" s="130">
        <f t="shared" si="87"/>
        <v>2285309.3591736099</v>
      </c>
      <c r="X287" s="128" t="str">
        <f>IFERROR(VLOOKUP(A287,'E1'!$A$2:$G$932,7,FALSE),"No")</f>
        <v>No</v>
      </c>
      <c r="Y287" s="130">
        <f t="shared" si="88"/>
        <v>0</v>
      </c>
      <c r="Z287" s="130">
        <f t="shared" si="89"/>
        <v>9920473.5924067982</v>
      </c>
      <c r="AA287" s="5">
        <f t="shared" si="94"/>
        <v>17772.291572158101</v>
      </c>
      <c r="AB287" s="130">
        <f t="shared" si="90"/>
        <v>9938245.8839789554</v>
      </c>
      <c r="AC287" s="130">
        <f t="shared" si="91"/>
        <v>516759.60764747002</v>
      </c>
      <c r="AD287" s="128">
        <f t="shared" si="92"/>
        <v>5.1997064037278176E-2</v>
      </c>
      <c r="AE287" s="5">
        <f>VLOOKUP(A287,Summary_SFPR!$A$5:$AG$348,33,FALSE)</f>
        <v>9527737.0476417691</v>
      </c>
      <c r="AF287" s="130">
        <f t="shared" si="93"/>
        <v>495414.35339657677</v>
      </c>
      <c r="AG287" s="128" t="s">
        <v>809</v>
      </c>
      <c r="AH287" s="128" t="s">
        <v>1088</v>
      </c>
    </row>
    <row r="288" spans="1:34" x14ac:dyDescent="0.25">
      <c r="A288" t="s">
        <v>652</v>
      </c>
      <c r="B288" t="s">
        <v>653</v>
      </c>
      <c r="C288" t="s">
        <v>75</v>
      </c>
      <c r="D288" s="12" t="s">
        <v>1088</v>
      </c>
      <c r="E288" s="1">
        <f>VLOOKUP(A288,'Base ADM'!$A$2:$E$344,5,FALSE)</f>
        <v>1674.4844149999999</v>
      </c>
      <c r="F288" s="1">
        <f>VLOOKUP(A288,'Base ADM'!$A$2:$F$344,6,FALSE)</f>
        <v>0</v>
      </c>
      <c r="G288" s="1">
        <f>VLOOKUP(A288,'Base ADM'!$A$2:$G$344,7,FALSE)</f>
        <v>0</v>
      </c>
      <c r="H288" s="1">
        <f>VLOOKUP(A288,'Base ADM'!$A$2:$H$344,8,FALSE)</f>
        <v>0</v>
      </c>
      <c r="I288" s="1">
        <f>VLOOKUP(A288,'Base ADM'!$A$2:$I$344,9,FALSE)</f>
        <v>1674.4844149999999</v>
      </c>
      <c r="J288" s="1">
        <f>VLOOKUP(A288,'Base ADM'!$A$2:$J$344,10,FALSE)</f>
        <v>0</v>
      </c>
      <c r="K288" s="1">
        <f>VLOOKUP(A288,'Base ADM'!$A$2:$K$344,11,FALSE)</f>
        <v>0</v>
      </c>
      <c r="L288" s="98">
        <f t="shared" si="76"/>
        <v>62.02</v>
      </c>
      <c r="M288" s="5">
        <f t="shared" si="77"/>
        <v>96058.458900109545</v>
      </c>
      <c r="N288" s="5">
        <f t="shared" si="78"/>
        <v>5957545.6209847946</v>
      </c>
      <c r="O288" s="6">
        <f t="shared" si="79"/>
        <v>11.16</v>
      </c>
      <c r="P288" s="5">
        <f t="shared" si="80"/>
        <v>1072012.4013252226</v>
      </c>
      <c r="Q288" s="5">
        <f t="shared" si="81"/>
        <v>104.39999999999999</v>
      </c>
      <c r="R288" s="5">
        <f t="shared" si="82"/>
        <v>38199.96</v>
      </c>
      <c r="S288" s="5">
        <f t="shared" si="83"/>
        <v>128318.33</v>
      </c>
      <c r="T288" s="5">
        <f t="shared" si="84"/>
        <v>7196076.3123100167</v>
      </c>
      <c r="U288" s="5">
        <f t="shared" si="85"/>
        <v>1630596.1784828498</v>
      </c>
      <c r="V288" s="5">
        <f t="shared" si="86"/>
        <v>894727.25746694999</v>
      </c>
      <c r="W288" s="5">
        <f t="shared" si="87"/>
        <v>3094564.4128290499</v>
      </c>
      <c r="X288" t="str">
        <f>IFERROR(VLOOKUP(A288,'E1'!$A$2:$G$932,7,FALSE),"No")</f>
        <v>No</v>
      </c>
      <c r="Y288" s="5">
        <f t="shared" si="88"/>
        <v>0</v>
      </c>
      <c r="Z288" s="5">
        <f t="shared" si="89"/>
        <v>12815964.161088865</v>
      </c>
      <c r="AA288" s="5">
        <f t="shared" si="94"/>
        <v>0</v>
      </c>
      <c r="AB288" s="5">
        <f t="shared" si="90"/>
        <v>12815964.161088865</v>
      </c>
      <c r="AC288" s="5">
        <f t="shared" si="91"/>
        <v>699750.29218434996</v>
      </c>
      <c r="AD288">
        <f t="shared" si="92"/>
        <v>5.4599894583732829E-2</v>
      </c>
      <c r="AE288" s="5">
        <f>VLOOKUP(A288,Summary_SFPR!$A$5:$AG$348,33,FALSE)</f>
        <v>10448272.423578946</v>
      </c>
      <c r="AF288" s="5">
        <f t="shared" si="93"/>
        <v>570474.57290953316</v>
      </c>
      <c r="AG288" t="s">
        <v>809</v>
      </c>
      <c r="AH288" t="s">
        <v>1088</v>
      </c>
    </row>
    <row r="289" spans="1:34" x14ac:dyDescent="0.25">
      <c r="A289" t="s">
        <v>654</v>
      </c>
      <c r="B289" t="s">
        <v>2017</v>
      </c>
      <c r="C289" t="s">
        <v>80</v>
      </c>
      <c r="D289" s="12" t="s">
        <v>1088</v>
      </c>
      <c r="E289" s="1">
        <f>VLOOKUP(A289,'Base ADM'!$A$2:$E$344,5,FALSE)</f>
        <v>145.53846799999999</v>
      </c>
      <c r="F289" s="1">
        <f>VLOOKUP(A289,'Base ADM'!$A$2:$F$344,6,FALSE)</f>
        <v>15.934066</v>
      </c>
      <c r="G289" s="1">
        <f>VLOOKUP(A289,'Base ADM'!$A$2:$G$344,7,FALSE)</f>
        <v>51.428573</v>
      </c>
      <c r="H289" s="1">
        <f>VLOOKUP(A289,'Base ADM'!$A$2:$H$344,8,FALSE)</f>
        <v>78.175828999999993</v>
      </c>
      <c r="I289" s="1">
        <f>VLOOKUP(A289,'Base ADM'!$A$2:$I$344,9,FALSE)</f>
        <v>0</v>
      </c>
      <c r="J289" s="1">
        <f>VLOOKUP(A289,'Base ADM'!$A$2:$J$344,10,FALSE)</f>
        <v>0</v>
      </c>
      <c r="K289" s="1">
        <f>VLOOKUP(A289,'Base ADM'!$A$2:$K$344,11,FALSE)</f>
        <v>0</v>
      </c>
      <c r="L289" s="98">
        <f t="shared" si="76"/>
        <v>6.16</v>
      </c>
      <c r="M289" s="5">
        <f t="shared" si="77"/>
        <v>96058.458900109545</v>
      </c>
      <c r="N289" s="5">
        <f t="shared" si="78"/>
        <v>591720.10682467476</v>
      </c>
      <c r="O289" s="6">
        <f t="shared" si="79"/>
        <v>0.97</v>
      </c>
      <c r="P289" s="5">
        <f t="shared" si="80"/>
        <v>93176.705133106254</v>
      </c>
      <c r="Q289" s="5">
        <f t="shared" si="81"/>
        <v>104.39999999999999</v>
      </c>
      <c r="R289" s="5">
        <f t="shared" si="82"/>
        <v>3721.8599999999997</v>
      </c>
      <c r="S289" s="5">
        <f t="shared" si="83"/>
        <v>12502.18</v>
      </c>
      <c r="T289" s="5">
        <f t="shared" si="84"/>
        <v>701120.85195778101</v>
      </c>
      <c r="U289" s="5">
        <f t="shared" si="85"/>
        <v>141723.90475371998</v>
      </c>
      <c r="V289" s="5">
        <f t="shared" si="86"/>
        <v>77765.569606439996</v>
      </c>
      <c r="W289" s="5">
        <f t="shared" si="87"/>
        <v>268965.27655675996</v>
      </c>
      <c r="X289" t="str">
        <f>IFERROR(VLOOKUP(A289,'E1'!$A$2:$G$932,7,FALSE),"No")</f>
        <v>No</v>
      </c>
      <c r="Y289" s="5">
        <f t="shared" si="88"/>
        <v>0</v>
      </c>
      <c r="Z289" s="5">
        <f t="shared" si="89"/>
        <v>1189575.6028747009</v>
      </c>
      <c r="AA289" s="5">
        <f t="shared" si="94"/>
        <v>0</v>
      </c>
      <c r="AB289" s="5">
        <f t="shared" si="90"/>
        <v>1189575.6028747009</v>
      </c>
      <c r="AC289" s="5">
        <f t="shared" si="91"/>
        <v>60819.070392519992</v>
      </c>
      <c r="AD289">
        <f t="shared" si="92"/>
        <v>5.1126696147387379E-2</v>
      </c>
      <c r="AE289" s="5">
        <f>VLOOKUP(A289,Summary_SFPR!$A$5:$AG$348,33,FALSE)</f>
        <v>1189575.6028747009</v>
      </c>
      <c r="AF289" s="5">
        <f t="shared" si="93"/>
        <v>60819.070392519992</v>
      </c>
      <c r="AG289" t="s">
        <v>809</v>
      </c>
      <c r="AH289" t="s">
        <v>1088</v>
      </c>
    </row>
    <row r="290" spans="1:34" x14ac:dyDescent="0.25">
      <c r="A290" t="s">
        <v>656</v>
      </c>
      <c r="B290" t="s">
        <v>2018</v>
      </c>
      <c r="C290" t="s">
        <v>101</v>
      </c>
      <c r="D290" s="12" t="s">
        <v>1088</v>
      </c>
      <c r="E290" s="1">
        <f>VLOOKUP(A290,'Base ADM'!$A$2:$E$344,5,FALSE)</f>
        <v>125.35821100000001</v>
      </c>
      <c r="F290" s="1">
        <f>VLOOKUP(A290,'Base ADM'!$A$2:$F$344,6,FALSE)</f>
        <v>11</v>
      </c>
      <c r="G290" s="1">
        <f>VLOOKUP(A290,'Base ADM'!$A$2:$G$344,7,FALSE)</f>
        <v>41.715797000000002</v>
      </c>
      <c r="H290" s="1">
        <f>VLOOKUP(A290,'Base ADM'!$A$2:$H$344,8,FALSE)</f>
        <v>72.642414000000002</v>
      </c>
      <c r="I290" s="1">
        <f>VLOOKUP(A290,'Base ADM'!$A$2:$I$344,9,FALSE)</f>
        <v>0</v>
      </c>
      <c r="J290" s="1">
        <f>VLOOKUP(A290,'Base ADM'!$A$2:$J$344,10,FALSE)</f>
        <v>0</v>
      </c>
      <c r="K290" s="1">
        <f>VLOOKUP(A290,'Base ADM'!$A$2:$K$344,11,FALSE)</f>
        <v>0</v>
      </c>
      <c r="L290" s="98">
        <f t="shared" si="76"/>
        <v>5.27</v>
      </c>
      <c r="M290" s="5">
        <f t="shared" si="77"/>
        <v>96058.458900109545</v>
      </c>
      <c r="N290" s="5">
        <f t="shared" si="78"/>
        <v>506228.07840357727</v>
      </c>
      <c r="O290" s="6">
        <f t="shared" si="79"/>
        <v>0.84</v>
      </c>
      <c r="P290" s="5">
        <f t="shared" si="80"/>
        <v>80689.105476092009</v>
      </c>
      <c r="Q290" s="5">
        <f t="shared" si="81"/>
        <v>104.39999999999999</v>
      </c>
      <c r="R290" s="5">
        <f t="shared" si="82"/>
        <v>3189.4199999999996</v>
      </c>
      <c r="S290" s="5">
        <f t="shared" si="83"/>
        <v>10713.65</v>
      </c>
      <c r="T290" s="5">
        <f t="shared" si="84"/>
        <v>600820.25387966936</v>
      </c>
      <c r="U290" s="5">
        <f t="shared" si="85"/>
        <v>122072.57228969001</v>
      </c>
      <c r="V290" s="5">
        <f t="shared" si="86"/>
        <v>66982.652883630013</v>
      </c>
      <c r="W290" s="5">
        <f t="shared" si="87"/>
        <v>231670.74900277003</v>
      </c>
      <c r="X290" t="str">
        <f>IFERROR(VLOOKUP(A290,'E1'!$A$2:$G$932,7,FALSE),"No")</f>
        <v>No</v>
      </c>
      <c r="Y290" s="5">
        <f t="shared" si="88"/>
        <v>0</v>
      </c>
      <c r="Z290" s="5">
        <f t="shared" si="89"/>
        <v>1021546.2280557594</v>
      </c>
      <c r="AA290" s="5">
        <f t="shared" si="94"/>
        <v>0</v>
      </c>
      <c r="AB290" s="5">
        <f t="shared" si="90"/>
        <v>1021546.2280557594</v>
      </c>
      <c r="AC290" s="5">
        <f t="shared" si="91"/>
        <v>52385.942794790004</v>
      </c>
      <c r="AD290">
        <f t="shared" si="92"/>
        <v>5.1281030026896247E-2</v>
      </c>
      <c r="AE290" s="5">
        <f>VLOOKUP(A290,Summary_SFPR!$A$5:$AG$348,33,FALSE)</f>
        <v>925238.87706877477</v>
      </c>
      <c r="AF290" s="5">
        <f t="shared" si="93"/>
        <v>47447.202637015602</v>
      </c>
      <c r="AG290" t="s">
        <v>809</v>
      </c>
      <c r="AH290" t="s">
        <v>1088</v>
      </c>
    </row>
    <row r="291" spans="1:34" x14ac:dyDescent="0.25">
      <c r="A291" t="s">
        <v>658</v>
      </c>
      <c r="B291" t="s">
        <v>2019</v>
      </c>
      <c r="C291" t="s">
        <v>125</v>
      </c>
      <c r="D291" s="12" t="s">
        <v>1088</v>
      </c>
      <c r="E291" s="1">
        <f>VLOOKUP(A291,'Base ADM'!$A$2:$E$344,5,FALSE)</f>
        <v>78.517848999999998</v>
      </c>
      <c r="F291" s="1">
        <f>VLOOKUP(A291,'Base ADM'!$A$2:$F$344,6,FALSE)</f>
        <v>7.9081939999999999</v>
      </c>
      <c r="G291" s="1">
        <f>VLOOKUP(A291,'Base ADM'!$A$2:$G$344,7,FALSE)</f>
        <v>25.782864</v>
      </c>
      <c r="H291" s="1">
        <f>VLOOKUP(A291,'Base ADM'!$A$2:$H$344,8,FALSE)</f>
        <v>44.826791</v>
      </c>
      <c r="I291" s="1">
        <f>VLOOKUP(A291,'Base ADM'!$A$2:$I$344,9,FALSE)</f>
        <v>0</v>
      </c>
      <c r="J291" s="1">
        <f>VLOOKUP(A291,'Base ADM'!$A$2:$J$344,10,FALSE)</f>
        <v>0</v>
      </c>
      <c r="K291" s="1">
        <f>VLOOKUP(A291,'Base ADM'!$A$2:$K$344,11,FALSE)</f>
        <v>0</v>
      </c>
      <c r="L291" s="98">
        <f t="shared" si="76"/>
        <v>3.31</v>
      </c>
      <c r="M291" s="5">
        <f t="shared" si="77"/>
        <v>96058.458900109545</v>
      </c>
      <c r="N291" s="5">
        <f t="shared" si="78"/>
        <v>317953.49895936262</v>
      </c>
      <c r="O291" s="6">
        <f t="shared" si="79"/>
        <v>0.52</v>
      </c>
      <c r="P291" s="5">
        <f t="shared" si="80"/>
        <v>49950.398628056966</v>
      </c>
      <c r="Q291" s="5">
        <f t="shared" si="81"/>
        <v>104.39999999999999</v>
      </c>
      <c r="R291" s="5">
        <f t="shared" si="82"/>
        <v>1999.2599999999998</v>
      </c>
      <c r="S291" s="5">
        <f t="shared" si="83"/>
        <v>6715.76</v>
      </c>
      <c r="T291" s="5">
        <f t="shared" si="84"/>
        <v>376618.91758741962</v>
      </c>
      <c r="U291" s="5">
        <f t="shared" si="85"/>
        <v>76459.89617770999</v>
      </c>
      <c r="V291" s="5">
        <f t="shared" si="86"/>
        <v>41954.442256170005</v>
      </c>
      <c r="W291" s="5">
        <f t="shared" si="87"/>
        <v>145106.48120143</v>
      </c>
      <c r="X291" t="str">
        <f>IFERROR(VLOOKUP(A291,'E1'!$A$2:$G$932,7,FALSE),"No")</f>
        <v>No</v>
      </c>
      <c r="Y291" s="5">
        <f t="shared" si="88"/>
        <v>0</v>
      </c>
      <c r="Z291" s="5">
        <f t="shared" si="89"/>
        <v>640139.7372227296</v>
      </c>
      <c r="AA291" s="5">
        <f t="shared" si="94"/>
        <v>0</v>
      </c>
      <c r="AB291" s="5">
        <f t="shared" si="90"/>
        <v>640139.7372227296</v>
      </c>
      <c r="AC291" s="5">
        <f t="shared" si="91"/>
        <v>32811.823918609996</v>
      </c>
      <c r="AD291">
        <f t="shared" si="92"/>
        <v>5.1257283387788628E-2</v>
      </c>
      <c r="AE291" s="5">
        <f>VLOOKUP(A291,Summary_SFPR!$A$5:$AG$348,33,FALSE)</f>
        <v>592784.51747739385</v>
      </c>
      <c r="AF291" s="5">
        <f t="shared" si="93"/>
        <v>30384.524000232319</v>
      </c>
      <c r="AG291" t="s">
        <v>809</v>
      </c>
      <c r="AH291" t="s">
        <v>1088</v>
      </c>
    </row>
    <row r="292" spans="1:34" x14ac:dyDescent="0.25">
      <c r="A292" t="s">
        <v>660</v>
      </c>
      <c r="B292" t="s">
        <v>661</v>
      </c>
      <c r="C292" t="s">
        <v>75</v>
      </c>
      <c r="D292" s="12" t="s">
        <v>1088</v>
      </c>
      <c r="E292" s="1">
        <f>VLOOKUP(A292,'Base ADM'!$A$2:$E$344,5,FALSE)</f>
        <v>350.68742499999996</v>
      </c>
      <c r="F292" s="1">
        <f>VLOOKUP(A292,'Base ADM'!$A$2:$F$344,6,FALSE)</f>
        <v>34.578037999999999</v>
      </c>
      <c r="G292" s="1">
        <f>VLOOKUP(A292,'Base ADM'!$A$2:$G$344,7,FALSE)</f>
        <v>130.97291899999999</v>
      </c>
      <c r="H292" s="1">
        <f>VLOOKUP(A292,'Base ADM'!$A$2:$H$344,8,FALSE)</f>
        <v>185.13646800000001</v>
      </c>
      <c r="I292" s="1">
        <f>VLOOKUP(A292,'Base ADM'!$A$2:$I$344,9,FALSE)</f>
        <v>0</v>
      </c>
      <c r="J292" s="1">
        <f>VLOOKUP(A292,'Base ADM'!$A$2:$J$344,10,FALSE)</f>
        <v>0</v>
      </c>
      <c r="K292" s="1">
        <f>VLOOKUP(A292,'Base ADM'!$A$2:$K$344,11,FALSE)</f>
        <v>0</v>
      </c>
      <c r="L292" s="98">
        <f t="shared" si="76"/>
        <v>14.83</v>
      </c>
      <c r="M292" s="5">
        <f t="shared" si="77"/>
        <v>96058.458900109545</v>
      </c>
      <c r="N292" s="5">
        <f t="shared" si="78"/>
        <v>1424546.9454886245</v>
      </c>
      <c r="O292" s="6">
        <f t="shared" si="79"/>
        <v>2.34</v>
      </c>
      <c r="P292" s="5">
        <f t="shared" si="80"/>
        <v>224776.79382625633</v>
      </c>
      <c r="Q292" s="5">
        <f t="shared" si="81"/>
        <v>104.39999999999999</v>
      </c>
      <c r="R292" s="5">
        <f t="shared" si="82"/>
        <v>8962.74</v>
      </c>
      <c r="S292" s="5">
        <f t="shared" si="83"/>
        <v>30106.94</v>
      </c>
      <c r="T292" s="5">
        <f t="shared" si="84"/>
        <v>1688393.4193148809</v>
      </c>
      <c r="U292" s="5">
        <f t="shared" si="85"/>
        <v>341495.90759074996</v>
      </c>
      <c r="V292" s="5">
        <f t="shared" si="86"/>
        <v>187382.81180025</v>
      </c>
      <c r="W292" s="5">
        <f t="shared" si="87"/>
        <v>648094.90951974993</v>
      </c>
      <c r="X292" t="str">
        <f>IFERROR(VLOOKUP(A292,'E1'!$A$2:$G$932,7,FALSE),"No")</f>
        <v>No</v>
      </c>
      <c r="Y292" s="5">
        <f t="shared" si="88"/>
        <v>0</v>
      </c>
      <c r="Z292" s="5">
        <f t="shared" si="89"/>
        <v>2865367.048225631</v>
      </c>
      <c r="AA292" s="5">
        <f t="shared" si="94"/>
        <v>0</v>
      </c>
      <c r="AB292" s="5">
        <f t="shared" si="90"/>
        <v>2865367.048225631</v>
      </c>
      <c r="AC292" s="5">
        <f t="shared" si="91"/>
        <v>146548.76803324997</v>
      </c>
      <c r="AD292">
        <f t="shared" si="92"/>
        <v>5.1144850054725036E-2</v>
      </c>
      <c r="AE292" s="5">
        <f>VLOOKUP(A292,Summary_SFPR!$A$5:$AG$348,33,FALSE)</f>
        <v>2865367.048225631</v>
      </c>
      <c r="AF292" s="5">
        <f t="shared" si="93"/>
        <v>146548.76803324997</v>
      </c>
      <c r="AG292" t="s">
        <v>809</v>
      </c>
      <c r="AH292" t="s">
        <v>1088</v>
      </c>
    </row>
    <row r="293" spans="1:34" x14ac:dyDescent="0.25">
      <c r="A293" t="s">
        <v>662</v>
      </c>
      <c r="B293" t="s">
        <v>663</v>
      </c>
      <c r="C293" t="s">
        <v>72</v>
      </c>
      <c r="D293" s="12" t="s">
        <v>1088</v>
      </c>
      <c r="E293" s="1">
        <f>VLOOKUP(A293,'Base ADM'!$A$2:$E$344,5,FALSE)</f>
        <v>432.73787800000002</v>
      </c>
      <c r="F293" s="1">
        <f>VLOOKUP(A293,'Base ADM'!$A$2:$F$344,6,FALSE)</f>
        <v>87.959491</v>
      </c>
      <c r="G293" s="1">
        <f>VLOOKUP(A293,'Base ADM'!$A$2:$G$344,7,FALSE)</f>
        <v>173.88700700000001</v>
      </c>
      <c r="H293" s="1">
        <f>VLOOKUP(A293,'Base ADM'!$A$2:$H$344,8,FALSE)</f>
        <v>170.89138</v>
      </c>
      <c r="I293" s="1">
        <f>VLOOKUP(A293,'Base ADM'!$A$2:$I$344,9,FALSE)</f>
        <v>0</v>
      </c>
      <c r="J293" s="1">
        <f>VLOOKUP(A293,'Base ADM'!$A$2:$J$344,10,FALSE)</f>
        <v>0</v>
      </c>
      <c r="K293" s="1">
        <f>VLOOKUP(A293,'Base ADM'!$A$2:$K$344,11,FALSE)</f>
        <v>0</v>
      </c>
      <c r="L293" s="98">
        <f t="shared" si="76"/>
        <v>18.79</v>
      </c>
      <c r="M293" s="5">
        <f t="shared" si="77"/>
        <v>96058.458900109545</v>
      </c>
      <c r="N293" s="5">
        <f t="shared" si="78"/>
        <v>1804938.4427330582</v>
      </c>
      <c r="O293" s="6">
        <f t="shared" si="79"/>
        <v>2.88</v>
      </c>
      <c r="P293" s="5">
        <f t="shared" si="80"/>
        <v>276648.3616323155</v>
      </c>
      <c r="Q293" s="5">
        <f t="shared" si="81"/>
        <v>104.39999999999999</v>
      </c>
      <c r="R293" s="5">
        <f t="shared" si="82"/>
        <v>11311.739999999998</v>
      </c>
      <c r="S293" s="5">
        <f t="shared" si="83"/>
        <v>37997.519999999997</v>
      </c>
      <c r="T293" s="5">
        <f t="shared" si="84"/>
        <v>2130896.0643653735</v>
      </c>
      <c r="U293" s="5">
        <f t="shared" si="85"/>
        <v>421395.81821762002</v>
      </c>
      <c r="V293" s="5">
        <f t="shared" si="86"/>
        <v>231224.83035174003</v>
      </c>
      <c r="W293" s="5">
        <f t="shared" si="87"/>
        <v>799729.89019546006</v>
      </c>
      <c r="X293" t="str">
        <f>IFERROR(VLOOKUP(A293,'E1'!$A$2:$G$932,7,FALSE),"No")</f>
        <v>No</v>
      </c>
      <c r="Y293" s="5">
        <f t="shared" si="88"/>
        <v>0</v>
      </c>
      <c r="Z293" s="5">
        <f t="shared" si="89"/>
        <v>3583246.6031301934</v>
      </c>
      <c r="AA293" s="5">
        <f t="shared" si="94"/>
        <v>0</v>
      </c>
      <c r="AB293" s="5">
        <f t="shared" si="90"/>
        <v>3583246.6031301934</v>
      </c>
      <c r="AC293" s="5">
        <f t="shared" si="91"/>
        <v>180836.83183742</v>
      </c>
      <c r="AD293">
        <f t="shared" si="92"/>
        <v>5.0467314105439337E-2</v>
      </c>
      <c r="AE293" s="5">
        <f>VLOOKUP(A293,Summary_SFPR!$A$5:$AG$348,33,FALSE)</f>
        <v>3181452.4755178997</v>
      </c>
      <c r="AF293" s="5">
        <f t="shared" si="93"/>
        <v>160559.36139348941</v>
      </c>
      <c r="AG293" t="s">
        <v>809</v>
      </c>
      <c r="AH293" t="s">
        <v>1088</v>
      </c>
    </row>
    <row r="294" spans="1:34" x14ac:dyDescent="0.25">
      <c r="A294" t="s">
        <v>664</v>
      </c>
      <c r="B294" t="s">
        <v>665</v>
      </c>
      <c r="C294" t="s">
        <v>93</v>
      </c>
      <c r="D294" s="12" t="s">
        <v>1088</v>
      </c>
      <c r="E294" s="1">
        <f>VLOOKUP(A294,'Base ADM'!$A$2:$E$344,5,FALSE)</f>
        <v>140.89196200000001</v>
      </c>
      <c r="F294" s="1">
        <f>VLOOKUP(A294,'Base ADM'!$A$2:$F$344,6,FALSE)</f>
        <v>0</v>
      </c>
      <c r="G294" s="1">
        <f>VLOOKUP(A294,'Base ADM'!$A$2:$G$344,7,FALSE)</f>
        <v>0</v>
      </c>
      <c r="H294" s="1">
        <f>VLOOKUP(A294,'Base ADM'!$A$2:$H$344,8,FALSE)</f>
        <v>0</v>
      </c>
      <c r="I294" s="1">
        <f>VLOOKUP(A294,'Base ADM'!$A$2:$I$344,9,FALSE)</f>
        <v>134.54736700000001</v>
      </c>
      <c r="J294" s="1">
        <f>VLOOKUP(A294,'Base ADM'!$A$2:$J$344,10,FALSE)</f>
        <v>6.344595</v>
      </c>
      <c r="K294" s="1">
        <f>VLOOKUP(A294,'Base ADM'!$A$2:$K$344,11,FALSE)</f>
        <v>0</v>
      </c>
      <c r="L294" s="98">
        <f t="shared" si="76"/>
        <v>5.34</v>
      </c>
      <c r="M294" s="5">
        <f t="shared" si="77"/>
        <v>96058.458900109545</v>
      </c>
      <c r="N294" s="5">
        <f t="shared" si="78"/>
        <v>512952.17052658496</v>
      </c>
      <c r="O294" s="6">
        <f t="shared" si="79"/>
        <v>0.94</v>
      </c>
      <c r="P294" s="5">
        <f t="shared" si="80"/>
        <v>90294.951366102963</v>
      </c>
      <c r="Q294" s="5">
        <f t="shared" si="81"/>
        <v>104.39999999999999</v>
      </c>
      <c r="R294" s="5">
        <f t="shared" si="82"/>
        <v>3278.1599999999989</v>
      </c>
      <c r="S294" s="5">
        <f t="shared" si="83"/>
        <v>11011.74</v>
      </c>
      <c r="T294" s="5">
        <f t="shared" si="84"/>
        <v>617537.02189268789</v>
      </c>
      <c r="U294" s="5">
        <f t="shared" si="85"/>
        <v>137199.18367597999</v>
      </c>
      <c r="V294" s="5">
        <f t="shared" si="86"/>
        <v>75282.802055460008</v>
      </c>
      <c r="W294" s="5">
        <f t="shared" si="87"/>
        <v>260378.20821334</v>
      </c>
      <c r="X294" t="str">
        <f>IFERROR(VLOOKUP(A294,'E1'!$A$2:$G$932,7,FALSE),"No")</f>
        <v>No</v>
      </c>
      <c r="Y294" s="5">
        <f t="shared" si="88"/>
        <v>0</v>
      </c>
      <c r="Z294" s="5">
        <f t="shared" si="89"/>
        <v>1090397.2158374679</v>
      </c>
      <c r="AA294" s="5">
        <f t="shared" si="94"/>
        <v>0</v>
      </c>
      <c r="AB294" s="5">
        <f t="shared" si="90"/>
        <v>1090397.2158374679</v>
      </c>
      <c r="AC294" s="5">
        <f t="shared" si="91"/>
        <v>58877.342000180004</v>
      </c>
      <c r="AD294">
        <f t="shared" si="92"/>
        <v>5.3996232881940998E-2</v>
      </c>
      <c r="AE294" s="5">
        <f>VLOOKUP(A294,Summary_SFPR!$A$5:$AG$348,33,FALSE)</f>
        <v>1090397.2158374679</v>
      </c>
      <c r="AF294" s="5">
        <f t="shared" si="93"/>
        <v>58877.342000180004</v>
      </c>
      <c r="AG294" t="s">
        <v>809</v>
      </c>
      <c r="AH294" t="s">
        <v>1088</v>
      </c>
    </row>
    <row r="295" spans="1:34" x14ac:dyDescent="0.25">
      <c r="A295" t="s">
        <v>666</v>
      </c>
      <c r="B295" t="s">
        <v>2020</v>
      </c>
      <c r="C295" t="s">
        <v>93</v>
      </c>
      <c r="D295" s="12" t="s">
        <v>1088</v>
      </c>
      <c r="E295" s="1">
        <f>VLOOKUP(A295,'Base ADM'!$A$2:$E$344,5,FALSE)</f>
        <v>1034.638972</v>
      </c>
      <c r="F295" s="1">
        <f>VLOOKUP(A295,'Base ADM'!$A$2:$F$344,6,FALSE)</f>
        <v>116.728551</v>
      </c>
      <c r="G295" s="1">
        <f>VLOOKUP(A295,'Base ADM'!$A$2:$G$344,7,FALSE)</f>
        <v>271.16887100000002</v>
      </c>
      <c r="H295" s="1">
        <f>VLOOKUP(A295,'Base ADM'!$A$2:$H$344,8,FALSE)</f>
        <v>440.77167300000002</v>
      </c>
      <c r="I295" s="1">
        <f>VLOOKUP(A295,'Base ADM'!$A$2:$I$344,9,FALSE)</f>
        <v>205.969877</v>
      </c>
      <c r="J295" s="1">
        <f>VLOOKUP(A295,'Base ADM'!$A$2:$J$344,10,FALSE)</f>
        <v>0</v>
      </c>
      <c r="K295" s="1">
        <f>VLOOKUP(A295,'Base ADM'!$A$2:$K$344,11,FALSE)</f>
        <v>0</v>
      </c>
      <c r="L295" s="98">
        <f t="shared" si="76"/>
        <v>42.89</v>
      </c>
      <c r="M295" s="5">
        <f t="shared" si="77"/>
        <v>96058.458900109545</v>
      </c>
      <c r="N295" s="5">
        <f t="shared" si="78"/>
        <v>4119947.3022256983</v>
      </c>
      <c r="O295" s="6">
        <f t="shared" si="79"/>
        <v>6.9</v>
      </c>
      <c r="P295" s="5">
        <f t="shared" si="80"/>
        <v>662803.3664107559</v>
      </c>
      <c r="Q295" s="5">
        <f t="shared" si="81"/>
        <v>104.39999999999999</v>
      </c>
      <c r="R295" s="5">
        <f t="shared" si="82"/>
        <v>25990.379999999997</v>
      </c>
      <c r="S295" s="5">
        <f t="shared" si="83"/>
        <v>87304.86</v>
      </c>
      <c r="T295" s="5">
        <f t="shared" si="84"/>
        <v>4896045.9086364545</v>
      </c>
      <c r="U295" s="5">
        <f t="shared" si="85"/>
        <v>1007521.08454388</v>
      </c>
      <c r="V295" s="5">
        <f t="shared" si="86"/>
        <v>552838.64190876007</v>
      </c>
      <c r="W295" s="5">
        <f t="shared" si="87"/>
        <v>1912085.2449840398</v>
      </c>
      <c r="X295" t="str">
        <f>IFERROR(VLOOKUP(A295,'E1'!$A$2:$G$932,7,FALSE),"No")</f>
        <v>No</v>
      </c>
      <c r="Y295" s="5">
        <f t="shared" si="88"/>
        <v>0</v>
      </c>
      <c r="Z295" s="5">
        <f t="shared" si="89"/>
        <v>8368490.8800731348</v>
      </c>
      <c r="AA295" s="5">
        <f t="shared" si="94"/>
        <v>0</v>
      </c>
      <c r="AB295" s="5">
        <f t="shared" si="90"/>
        <v>8368490.8800731348</v>
      </c>
      <c r="AC295" s="5">
        <f t="shared" si="91"/>
        <v>432365.28000907996</v>
      </c>
      <c r="AD295">
        <f t="shared" si="92"/>
        <v>5.1665860213651972E-2</v>
      </c>
      <c r="AE295" s="5">
        <f>VLOOKUP(A295,Summary_SFPR!$A$5:$AG$348,33,FALSE)</f>
        <v>7353693.2966227587</v>
      </c>
      <c r="AF295" s="5">
        <f t="shared" si="93"/>
        <v>379934.88991738099</v>
      </c>
      <c r="AH295" t="s">
        <v>1088</v>
      </c>
    </row>
    <row r="296" spans="1:34" x14ac:dyDescent="0.25">
      <c r="A296" t="s">
        <v>668</v>
      </c>
      <c r="B296" t="s">
        <v>2021</v>
      </c>
      <c r="C296" t="s">
        <v>72</v>
      </c>
      <c r="D296" s="12" t="s">
        <v>1088</v>
      </c>
      <c r="E296" s="1">
        <f>VLOOKUP(A296,'Base ADM'!$A$2:$E$344,5,FALSE)</f>
        <v>483.16716000000002</v>
      </c>
      <c r="F296" s="1">
        <f>VLOOKUP(A296,'Base ADM'!$A$2:$F$344,6,FALSE)</f>
        <v>64.486242000000004</v>
      </c>
      <c r="G296" s="1">
        <f>VLOOKUP(A296,'Base ADM'!$A$2:$G$344,7,FALSE)</f>
        <v>168.15997300000001</v>
      </c>
      <c r="H296" s="1">
        <f>VLOOKUP(A296,'Base ADM'!$A$2:$H$344,8,FALSE)</f>
        <v>250.52094500000001</v>
      </c>
      <c r="I296" s="1">
        <f>VLOOKUP(A296,'Base ADM'!$A$2:$I$344,9,FALSE)</f>
        <v>0</v>
      </c>
      <c r="J296" s="1">
        <f>VLOOKUP(A296,'Base ADM'!$A$2:$J$344,10,FALSE)</f>
        <v>0</v>
      </c>
      <c r="K296" s="1">
        <f>VLOOKUP(A296,'Base ADM'!$A$2:$K$344,11,FALSE)</f>
        <v>0</v>
      </c>
      <c r="L296" s="98">
        <f t="shared" si="76"/>
        <v>20.56</v>
      </c>
      <c r="M296" s="5">
        <f t="shared" si="77"/>
        <v>96058.458900109545</v>
      </c>
      <c r="N296" s="5">
        <f t="shared" si="78"/>
        <v>1974961.9149862521</v>
      </c>
      <c r="O296" s="6">
        <f t="shared" si="79"/>
        <v>3.22</v>
      </c>
      <c r="P296" s="5">
        <f t="shared" si="80"/>
        <v>309308.23765835277</v>
      </c>
      <c r="Q296" s="5">
        <f t="shared" si="81"/>
        <v>104.39999999999999</v>
      </c>
      <c r="R296" s="5">
        <f t="shared" si="82"/>
        <v>12413.159999999998</v>
      </c>
      <c r="S296" s="5">
        <f t="shared" si="83"/>
        <v>41697.32</v>
      </c>
      <c r="T296" s="5">
        <f t="shared" si="84"/>
        <v>2338380.6326446049</v>
      </c>
      <c r="U296" s="5">
        <f t="shared" si="85"/>
        <v>470503.34873640002</v>
      </c>
      <c r="V296" s="5">
        <f t="shared" si="86"/>
        <v>258170.70860280003</v>
      </c>
      <c r="W296" s="5">
        <f t="shared" si="87"/>
        <v>892926.7333812</v>
      </c>
      <c r="X296" t="str">
        <f>IFERROR(VLOOKUP(A296,'E1'!$A$2:$G$932,7,FALSE),"No")</f>
        <v>No</v>
      </c>
      <c r="Y296" s="5">
        <f t="shared" si="88"/>
        <v>0</v>
      </c>
      <c r="Z296" s="5">
        <f t="shared" si="89"/>
        <v>3959981.4233650048</v>
      </c>
      <c r="AA296" s="5">
        <f t="shared" si="94"/>
        <v>0</v>
      </c>
      <c r="AB296" s="5">
        <f t="shared" si="90"/>
        <v>3959981.4233650048</v>
      </c>
      <c r="AC296" s="5">
        <f t="shared" si="91"/>
        <v>201910.72449240001</v>
      </c>
      <c r="AD296">
        <f t="shared" si="92"/>
        <v>5.0987795877291221E-2</v>
      </c>
      <c r="AE296" s="5">
        <f>VLOOKUP(A296,Summary_SFPR!$A$5:$AG$348,33,FALSE)</f>
        <v>3649659.4142144485</v>
      </c>
      <c r="AF296" s="5">
        <f t="shared" si="93"/>
        <v>186088.08923360056</v>
      </c>
      <c r="AG296" t="s">
        <v>809</v>
      </c>
      <c r="AH296" t="s">
        <v>1088</v>
      </c>
    </row>
    <row r="297" spans="1:34" x14ac:dyDescent="0.25">
      <c r="A297" t="s">
        <v>670</v>
      </c>
      <c r="B297" t="s">
        <v>671</v>
      </c>
      <c r="C297" t="s">
        <v>111</v>
      </c>
      <c r="D297" s="12" t="s">
        <v>1088</v>
      </c>
      <c r="E297" s="1">
        <f>VLOOKUP(A297,'Base ADM'!$A$2:$E$344,5,FALSE)</f>
        <v>187.85984300000001</v>
      </c>
      <c r="F297" s="1">
        <f>VLOOKUP(A297,'Base ADM'!$A$2:$F$344,6,FALSE)</f>
        <v>0</v>
      </c>
      <c r="G297" s="1">
        <f>VLOOKUP(A297,'Base ADM'!$A$2:$G$344,7,FALSE)</f>
        <v>0</v>
      </c>
      <c r="H297" s="1">
        <f>VLOOKUP(A297,'Base ADM'!$A$2:$H$344,8,FALSE)</f>
        <v>0</v>
      </c>
      <c r="I297" s="1">
        <f>VLOOKUP(A297,'Base ADM'!$A$2:$I$344,9,FALSE)</f>
        <v>95.915530000000004</v>
      </c>
      <c r="J297" s="1">
        <f>VLOOKUP(A297,'Base ADM'!$A$2:$J$344,10,FALSE)</f>
        <v>91.944312999999994</v>
      </c>
      <c r="K297" s="1">
        <f>VLOOKUP(A297,'Base ADM'!$A$2:$K$344,11,FALSE)</f>
        <v>0</v>
      </c>
      <c r="L297" s="98">
        <f t="shared" si="76"/>
        <v>8.66</v>
      </c>
      <c r="M297" s="5">
        <f t="shared" si="77"/>
        <v>96058.458900109545</v>
      </c>
      <c r="N297" s="5">
        <f t="shared" si="78"/>
        <v>831866.25407494872</v>
      </c>
      <c r="O297" s="6">
        <f t="shared" si="79"/>
        <v>1.25</v>
      </c>
      <c r="P297" s="5">
        <f t="shared" si="80"/>
        <v>120073.07362513692</v>
      </c>
      <c r="Q297" s="5">
        <f t="shared" si="81"/>
        <v>104.39999999999999</v>
      </c>
      <c r="R297" s="5">
        <f t="shared" si="82"/>
        <v>5173.0200000000004</v>
      </c>
      <c r="S297" s="5">
        <f t="shared" si="83"/>
        <v>17376.810000000001</v>
      </c>
      <c r="T297" s="5">
        <f t="shared" si="84"/>
        <v>974489.15770008578</v>
      </c>
      <c r="U297" s="5">
        <f t="shared" si="85"/>
        <v>182936.03651497001</v>
      </c>
      <c r="V297" s="5">
        <f t="shared" si="86"/>
        <v>100379.14991019001</v>
      </c>
      <c r="W297" s="5">
        <f t="shared" si="87"/>
        <v>347178.14005301002</v>
      </c>
      <c r="X297" t="str">
        <f>IFERROR(VLOOKUP(A297,'E1'!$A$2:$G$932,7,FALSE),"No")</f>
        <v>No</v>
      </c>
      <c r="Y297" s="5">
        <f t="shared" si="88"/>
        <v>0</v>
      </c>
      <c r="Z297" s="5">
        <f t="shared" si="89"/>
        <v>1604982.4841782558</v>
      </c>
      <c r="AA297" s="5">
        <f t="shared" si="94"/>
        <v>0</v>
      </c>
      <c r="AB297" s="5">
        <f t="shared" si="90"/>
        <v>1604982.4841782558</v>
      </c>
      <c r="AC297" s="5">
        <f t="shared" si="91"/>
        <v>78504.749791270006</v>
      </c>
      <c r="AD297">
        <f t="shared" si="92"/>
        <v>4.8913150495510926E-2</v>
      </c>
      <c r="AE297" s="5">
        <f>VLOOKUP(A297,Summary_SFPR!$A$5:$AG$348,33,FALSE)</f>
        <v>1442515.5811006431</v>
      </c>
      <c r="AF297" s="5">
        <f t="shared" si="93"/>
        <v>70557.981710495151</v>
      </c>
      <c r="AG297" t="s">
        <v>809</v>
      </c>
      <c r="AH297" t="s">
        <v>1088</v>
      </c>
    </row>
    <row r="298" spans="1:34" x14ac:dyDescent="0.25">
      <c r="A298" t="s">
        <v>672</v>
      </c>
      <c r="B298" t="s">
        <v>2022</v>
      </c>
      <c r="C298" t="s">
        <v>75</v>
      </c>
      <c r="D298" s="12" t="s">
        <v>1088</v>
      </c>
      <c r="E298" s="1">
        <f>VLOOKUP(A298,'Base ADM'!$A$2:$E$344,5,FALSE)</f>
        <v>122.334665</v>
      </c>
      <c r="F298" s="1">
        <f>VLOOKUP(A298,'Base ADM'!$A$2:$F$344,6,FALSE)</f>
        <v>35.150188</v>
      </c>
      <c r="G298" s="1">
        <f>VLOOKUP(A298,'Base ADM'!$A$2:$G$344,7,FALSE)</f>
        <v>65.541944000000001</v>
      </c>
      <c r="H298" s="1">
        <f>VLOOKUP(A298,'Base ADM'!$A$2:$H$344,8,FALSE)</f>
        <v>21.642533</v>
      </c>
      <c r="I298" s="1">
        <f>VLOOKUP(A298,'Base ADM'!$A$2:$I$344,9,FALSE)</f>
        <v>0</v>
      </c>
      <c r="J298" s="1">
        <f>VLOOKUP(A298,'Base ADM'!$A$2:$J$344,10,FALSE)</f>
        <v>0</v>
      </c>
      <c r="K298" s="1">
        <f>VLOOKUP(A298,'Base ADM'!$A$2:$K$344,11,FALSE)</f>
        <v>0</v>
      </c>
      <c r="L298" s="98">
        <f t="shared" si="76"/>
        <v>5.47</v>
      </c>
      <c r="M298" s="5">
        <f t="shared" si="77"/>
        <v>96058.458900109545</v>
      </c>
      <c r="N298" s="5">
        <f t="shared" si="78"/>
        <v>525439.7701835992</v>
      </c>
      <c r="O298" s="6">
        <f t="shared" si="79"/>
        <v>0.82</v>
      </c>
      <c r="P298" s="5">
        <f t="shared" si="80"/>
        <v>78767.936298089815</v>
      </c>
      <c r="Q298" s="5">
        <f t="shared" si="81"/>
        <v>104.39999999999999</v>
      </c>
      <c r="R298" s="5">
        <f t="shared" si="82"/>
        <v>3283.3799999999997</v>
      </c>
      <c r="S298" s="5">
        <f t="shared" si="83"/>
        <v>11029.27</v>
      </c>
      <c r="T298" s="5">
        <f t="shared" si="84"/>
        <v>618520.35648168903</v>
      </c>
      <c r="U298" s="5">
        <f t="shared" si="85"/>
        <v>119128.27343035</v>
      </c>
      <c r="V298" s="5">
        <f t="shared" si="86"/>
        <v>65367.081549450006</v>
      </c>
      <c r="W298" s="5">
        <f t="shared" si="87"/>
        <v>226083.02434655</v>
      </c>
      <c r="X298" t="str">
        <f>IFERROR(VLOOKUP(A298,'E1'!$A$2:$G$932,7,FALSE),"No")</f>
        <v>No</v>
      </c>
      <c r="Y298" s="5">
        <f t="shared" si="88"/>
        <v>0</v>
      </c>
      <c r="Z298" s="5">
        <f t="shared" si="89"/>
        <v>1029098.7358080391</v>
      </c>
      <c r="AA298" s="5">
        <f t="shared" si="94"/>
        <v>0</v>
      </c>
      <c r="AB298" s="5">
        <f t="shared" si="90"/>
        <v>1029098.7358080391</v>
      </c>
      <c r="AC298" s="5">
        <f t="shared" si="91"/>
        <v>51122.433156849998</v>
      </c>
      <c r="AD298">
        <f t="shared" si="92"/>
        <v>4.9676898219789496E-2</v>
      </c>
      <c r="AE298" s="5">
        <f>VLOOKUP(A298,Summary_SFPR!$A$5:$AG$348,33,FALSE)</f>
        <v>1029098.7358080391</v>
      </c>
      <c r="AF298" s="5">
        <f t="shared" si="93"/>
        <v>51122.433156849998</v>
      </c>
      <c r="AG298" t="s">
        <v>809</v>
      </c>
      <c r="AH298" t="s">
        <v>1088</v>
      </c>
    </row>
    <row r="299" spans="1:34" x14ac:dyDescent="0.25">
      <c r="A299" t="s">
        <v>674</v>
      </c>
      <c r="B299" t="s">
        <v>2023</v>
      </c>
      <c r="C299" t="s">
        <v>75</v>
      </c>
      <c r="D299" s="12" t="s">
        <v>1088</v>
      </c>
      <c r="E299" s="1">
        <f>VLOOKUP(A299,'Base ADM'!$A$2:$E$344,5,FALSE)</f>
        <v>960.80256099999997</v>
      </c>
      <c r="F299" s="1">
        <f>VLOOKUP(A299,'Base ADM'!$A$2:$F$344,6,FALSE)</f>
        <v>73.784530000000004</v>
      </c>
      <c r="G299" s="1">
        <f>VLOOKUP(A299,'Base ADM'!$A$2:$G$344,7,FALSE)</f>
        <v>251.37430800000001</v>
      </c>
      <c r="H299" s="1">
        <f>VLOOKUP(A299,'Base ADM'!$A$2:$H$344,8,FALSE)</f>
        <v>420.67523399999999</v>
      </c>
      <c r="I299" s="1">
        <f>VLOOKUP(A299,'Base ADM'!$A$2:$I$344,9,FALSE)</f>
        <v>214.96848900000001</v>
      </c>
      <c r="J299" s="1">
        <f>VLOOKUP(A299,'Base ADM'!$A$2:$J$344,10,FALSE)</f>
        <v>0</v>
      </c>
      <c r="K299" s="1">
        <f>VLOOKUP(A299,'Base ADM'!$A$2:$K$344,11,FALSE)</f>
        <v>0</v>
      </c>
      <c r="L299" s="98">
        <f t="shared" si="76"/>
        <v>39.409999999999997</v>
      </c>
      <c r="M299" s="5">
        <f t="shared" si="77"/>
        <v>96058.458900109545</v>
      </c>
      <c r="N299" s="5">
        <f t="shared" si="78"/>
        <v>3785663.8652533167</v>
      </c>
      <c r="O299" s="6">
        <f t="shared" si="79"/>
        <v>6.41</v>
      </c>
      <c r="P299" s="5">
        <f t="shared" si="80"/>
        <v>615734.72154970223</v>
      </c>
      <c r="Q299" s="5">
        <f t="shared" si="81"/>
        <v>104.39999999999999</v>
      </c>
      <c r="R299" s="5">
        <f t="shared" si="82"/>
        <v>23918.039999999997</v>
      </c>
      <c r="S299" s="5">
        <f t="shared" si="83"/>
        <v>80343.62</v>
      </c>
      <c r="T299" s="5">
        <f t="shared" si="84"/>
        <v>4505660.2468030192</v>
      </c>
      <c r="U299" s="5">
        <f t="shared" si="85"/>
        <v>935619.92587618995</v>
      </c>
      <c r="V299" s="5">
        <f t="shared" si="86"/>
        <v>513385.63241913001</v>
      </c>
      <c r="W299" s="5">
        <f t="shared" si="87"/>
        <v>1775630.3889072698</v>
      </c>
      <c r="X299" t="str">
        <f>IFERROR(VLOOKUP(A299,'E1'!$A$2:$G$932,7,FALSE),"No")</f>
        <v>Yes</v>
      </c>
      <c r="Y299" s="5">
        <f t="shared" si="88"/>
        <v>184679.77230543803</v>
      </c>
      <c r="Z299" s="5">
        <f t="shared" si="89"/>
        <v>7914975.9663110469</v>
      </c>
      <c r="AA299" s="5">
        <f t="shared" si="94"/>
        <v>0</v>
      </c>
      <c r="AB299" s="5">
        <f t="shared" si="90"/>
        <v>7914975.9663110469</v>
      </c>
      <c r="AC299" s="5">
        <f t="shared" si="91"/>
        <v>401509.78221628995</v>
      </c>
      <c r="AD299">
        <f t="shared" si="92"/>
        <v>5.0727858672630015E-2</v>
      </c>
      <c r="AE299" s="5">
        <f>VLOOKUP(A299,Summary_SFPR!$A$5:$AG$348,33,FALSE)</f>
        <v>7141433.8328235745</v>
      </c>
      <c r="AF299" s="5">
        <f t="shared" si="93"/>
        <v>362269.64619141276</v>
      </c>
      <c r="AG299" t="s">
        <v>809</v>
      </c>
      <c r="AH299" t="s">
        <v>1088</v>
      </c>
    </row>
    <row r="300" spans="1:34" x14ac:dyDescent="0.25">
      <c r="A300" t="s">
        <v>676</v>
      </c>
      <c r="B300" t="s">
        <v>2024</v>
      </c>
      <c r="C300" t="s">
        <v>98</v>
      </c>
      <c r="D300" s="12" t="s">
        <v>1088</v>
      </c>
      <c r="E300" s="1">
        <f>VLOOKUP(A300,'Base ADM'!$A$2:$E$344,5,FALSE)</f>
        <v>240.588234</v>
      </c>
      <c r="F300" s="1">
        <f>VLOOKUP(A300,'Base ADM'!$A$2:$F$344,6,FALSE)</f>
        <v>42.482353000000003</v>
      </c>
      <c r="G300" s="1">
        <f>VLOOKUP(A300,'Base ADM'!$A$2:$G$344,7,FALSE)</f>
        <v>118.264706</v>
      </c>
      <c r="H300" s="1">
        <f>VLOOKUP(A300,'Base ADM'!$A$2:$H$344,8,FALSE)</f>
        <v>79.841175000000007</v>
      </c>
      <c r="I300" s="1">
        <f>VLOOKUP(A300,'Base ADM'!$A$2:$I$344,9,FALSE)</f>
        <v>0</v>
      </c>
      <c r="J300" s="1">
        <f>VLOOKUP(A300,'Base ADM'!$A$2:$J$344,10,FALSE)</f>
        <v>0</v>
      </c>
      <c r="K300" s="1">
        <f>VLOOKUP(A300,'Base ADM'!$A$2:$K$344,11,FALSE)</f>
        <v>0</v>
      </c>
      <c r="L300" s="98">
        <f t="shared" si="76"/>
        <v>10.46</v>
      </c>
      <c r="M300" s="5">
        <f t="shared" si="77"/>
        <v>96058.458900109545</v>
      </c>
      <c r="N300" s="5">
        <f t="shared" si="78"/>
        <v>1004771.4800951459</v>
      </c>
      <c r="O300" s="6">
        <f t="shared" si="79"/>
        <v>1.6</v>
      </c>
      <c r="P300" s="5">
        <f t="shared" si="80"/>
        <v>153693.53424017527</v>
      </c>
      <c r="Q300" s="5">
        <f t="shared" si="81"/>
        <v>104.39999999999999</v>
      </c>
      <c r="R300" s="5">
        <f t="shared" si="82"/>
        <v>6295.32</v>
      </c>
      <c r="S300" s="5">
        <f t="shared" si="83"/>
        <v>21146.75</v>
      </c>
      <c r="T300" s="5">
        <f t="shared" si="84"/>
        <v>1185907.0843353213</v>
      </c>
      <c r="U300" s="5">
        <f t="shared" si="85"/>
        <v>234282.41638685999</v>
      </c>
      <c r="V300" s="5">
        <f t="shared" si="86"/>
        <v>128553.51107322001</v>
      </c>
      <c r="W300" s="5">
        <f t="shared" si="87"/>
        <v>444623.89760838001</v>
      </c>
      <c r="X300" t="str">
        <f>IFERROR(VLOOKUP(A300,'E1'!$A$2:$G$932,7,FALSE),"No")</f>
        <v>No</v>
      </c>
      <c r="Y300" s="5">
        <f t="shared" si="88"/>
        <v>0</v>
      </c>
      <c r="Z300" s="5">
        <f t="shared" si="89"/>
        <v>1993366.9094037814</v>
      </c>
      <c r="AA300" s="5">
        <f t="shared" si="94"/>
        <v>0</v>
      </c>
      <c r="AB300" s="5">
        <f t="shared" si="90"/>
        <v>1993366.9094037814</v>
      </c>
      <c r="AC300" s="5">
        <f t="shared" si="91"/>
        <v>100539.41710625999</v>
      </c>
      <c r="AD300">
        <f t="shared" si="92"/>
        <v>5.0436985098910599E-2</v>
      </c>
      <c r="AE300" s="5">
        <f>VLOOKUP(A300,Summary_SFPR!$A$5:$AG$348,33,FALSE)</f>
        <v>1808755.542585501</v>
      </c>
      <c r="AF300" s="5">
        <f t="shared" si="93"/>
        <v>91228.176348956869</v>
      </c>
      <c r="AG300" t="s">
        <v>809</v>
      </c>
      <c r="AH300" t="s">
        <v>1088</v>
      </c>
    </row>
    <row r="301" spans="1:34" x14ac:dyDescent="0.25">
      <c r="A301" t="s">
        <v>678</v>
      </c>
      <c r="B301" t="s">
        <v>2025</v>
      </c>
      <c r="C301" t="s">
        <v>93</v>
      </c>
      <c r="D301" s="12" t="s">
        <v>1088</v>
      </c>
      <c r="E301" s="1">
        <f>VLOOKUP(A301,'Base ADM'!$A$2:$E$344,5,FALSE)</f>
        <v>477.47578399999998</v>
      </c>
      <c r="F301" s="1">
        <f>VLOOKUP(A301,'Base ADM'!$A$2:$F$344,6,FALSE)</f>
        <v>54.458826999999999</v>
      </c>
      <c r="G301" s="1">
        <f>VLOOKUP(A301,'Base ADM'!$A$2:$G$344,7,FALSE)</f>
        <v>156.34117599999999</v>
      </c>
      <c r="H301" s="1">
        <f>VLOOKUP(A301,'Base ADM'!$A$2:$H$344,8,FALSE)</f>
        <v>266.67578099999997</v>
      </c>
      <c r="I301" s="1">
        <f>VLOOKUP(A301,'Base ADM'!$A$2:$I$344,9,FALSE)</f>
        <v>0</v>
      </c>
      <c r="J301" s="1">
        <f>VLOOKUP(A301,'Base ADM'!$A$2:$J$344,10,FALSE)</f>
        <v>0</v>
      </c>
      <c r="K301" s="1">
        <f>VLOOKUP(A301,'Base ADM'!$A$2:$K$344,11,FALSE)</f>
        <v>0</v>
      </c>
      <c r="L301" s="98">
        <f t="shared" si="76"/>
        <v>20.190000000000001</v>
      </c>
      <c r="M301" s="5">
        <f t="shared" si="77"/>
        <v>96058.458900109545</v>
      </c>
      <c r="N301" s="5">
        <f t="shared" si="78"/>
        <v>1939420.2851932119</v>
      </c>
      <c r="O301" s="6">
        <f t="shared" si="79"/>
        <v>3.18</v>
      </c>
      <c r="P301" s="5">
        <f t="shared" si="80"/>
        <v>305465.89930234838</v>
      </c>
      <c r="Q301" s="5">
        <f t="shared" si="81"/>
        <v>104.39999999999999</v>
      </c>
      <c r="R301" s="5">
        <f t="shared" si="82"/>
        <v>12199.14</v>
      </c>
      <c r="S301" s="5">
        <f t="shared" si="83"/>
        <v>40978.400000000001</v>
      </c>
      <c r="T301" s="5">
        <f t="shared" si="84"/>
        <v>2298063.7244955604</v>
      </c>
      <c r="U301" s="5">
        <f t="shared" si="85"/>
        <v>464961.14370135998</v>
      </c>
      <c r="V301" s="5">
        <f t="shared" si="86"/>
        <v>255129.63566472</v>
      </c>
      <c r="W301" s="5">
        <f t="shared" si="87"/>
        <v>882408.67213687988</v>
      </c>
      <c r="X301" t="str">
        <f>IFERROR(VLOOKUP(A301,'E1'!$A$2:$G$932,7,FALSE),"No")</f>
        <v>No</v>
      </c>
      <c r="Y301" s="5">
        <f t="shared" si="88"/>
        <v>0</v>
      </c>
      <c r="Z301" s="5">
        <f t="shared" si="89"/>
        <v>3900563.1759985206</v>
      </c>
      <c r="AA301" s="5">
        <f t="shared" si="94"/>
        <v>0</v>
      </c>
      <c r="AB301" s="5">
        <f t="shared" si="90"/>
        <v>3900563.1759985206</v>
      </c>
      <c r="AC301" s="5">
        <f t="shared" si="91"/>
        <v>199532.35537575997</v>
      </c>
      <c r="AD301">
        <f t="shared" si="92"/>
        <v>5.1154755447508138E-2</v>
      </c>
      <c r="AE301" s="5">
        <f>VLOOKUP(A301,Summary_SFPR!$A$5:$AG$348,33,FALSE)</f>
        <v>3694169.1521322136</v>
      </c>
      <c r="AF301" s="5">
        <f t="shared" si="93"/>
        <v>188974.31955905186</v>
      </c>
      <c r="AG301" t="s">
        <v>809</v>
      </c>
      <c r="AH301" t="s">
        <v>1088</v>
      </c>
    </row>
    <row r="302" spans="1:34" x14ac:dyDescent="0.25">
      <c r="A302" t="s">
        <v>680</v>
      </c>
      <c r="B302" t="s">
        <v>2026</v>
      </c>
      <c r="C302" t="s">
        <v>98</v>
      </c>
      <c r="D302" s="12" t="s">
        <v>1088</v>
      </c>
      <c r="E302" s="1">
        <f>VLOOKUP(A302,'Base ADM'!$A$2:$E$344,5,FALSE)</f>
        <v>113.251746</v>
      </c>
      <c r="F302" s="1">
        <f>VLOOKUP(A302,'Base ADM'!$A$2:$F$344,6,FALSE)</f>
        <v>18.853145999999999</v>
      </c>
      <c r="G302" s="1">
        <f>VLOOKUP(A302,'Base ADM'!$A$2:$G$344,7,FALSE)</f>
        <v>57.209789000000001</v>
      </c>
      <c r="H302" s="1">
        <f>VLOOKUP(A302,'Base ADM'!$A$2:$H$344,8,FALSE)</f>
        <v>37.188811000000001</v>
      </c>
      <c r="I302" s="1">
        <f>VLOOKUP(A302,'Base ADM'!$A$2:$I$344,9,FALSE)</f>
        <v>0</v>
      </c>
      <c r="J302" s="1">
        <f>VLOOKUP(A302,'Base ADM'!$A$2:$J$344,10,FALSE)</f>
        <v>0</v>
      </c>
      <c r="K302" s="1">
        <f>VLOOKUP(A302,'Base ADM'!$A$2:$K$344,11,FALSE)</f>
        <v>0</v>
      </c>
      <c r="L302" s="98">
        <f t="shared" si="76"/>
        <v>4.92</v>
      </c>
      <c r="M302" s="5">
        <f t="shared" si="77"/>
        <v>96058.458900109545</v>
      </c>
      <c r="N302" s="5">
        <f t="shared" si="78"/>
        <v>472607.61778853898</v>
      </c>
      <c r="O302" s="6">
        <f t="shared" si="79"/>
        <v>0.76</v>
      </c>
      <c r="P302" s="5">
        <f t="shared" si="80"/>
        <v>73004.428764083248</v>
      </c>
      <c r="Q302" s="5">
        <f t="shared" si="81"/>
        <v>104.39999999999999</v>
      </c>
      <c r="R302" s="5">
        <f t="shared" si="82"/>
        <v>2964.96</v>
      </c>
      <c r="S302" s="5">
        <f t="shared" si="83"/>
        <v>9959.66</v>
      </c>
      <c r="T302" s="5">
        <f t="shared" si="84"/>
        <v>558536.66655262222</v>
      </c>
      <c r="U302" s="5">
        <f t="shared" si="85"/>
        <v>110283.41773733999</v>
      </c>
      <c r="V302" s="5">
        <f t="shared" si="86"/>
        <v>60513.805440180004</v>
      </c>
      <c r="W302" s="5">
        <f t="shared" si="87"/>
        <v>209297.15423021998</v>
      </c>
      <c r="X302" t="str">
        <f>IFERROR(VLOOKUP(A302,'E1'!$A$2:$G$932,7,FALSE),"No")</f>
        <v>No</v>
      </c>
      <c r="Y302" s="5">
        <f t="shared" si="88"/>
        <v>0</v>
      </c>
      <c r="Z302" s="5">
        <f t="shared" si="89"/>
        <v>938631.04396036221</v>
      </c>
      <c r="AA302" s="5">
        <f t="shared" si="94"/>
        <v>0</v>
      </c>
      <c r="AB302" s="5">
        <f t="shared" si="90"/>
        <v>938631.04396036221</v>
      </c>
      <c r="AC302" s="5">
        <f t="shared" si="91"/>
        <v>47326.772135939995</v>
      </c>
      <c r="AD302">
        <f t="shared" si="92"/>
        <v>5.0421059947318957E-2</v>
      </c>
      <c r="AE302" s="5">
        <f>VLOOKUP(A302,Summary_SFPR!$A$5:$AG$348,33,FALSE)</f>
        <v>856408.2457423734</v>
      </c>
      <c r="AF302" s="5">
        <f t="shared" si="93"/>
        <v>43181.011497954474</v>
      </c>
      <c r="AG302" t="s">
        <v>809</v>
      </c>
      <c r="AH302" t="s">
        <v>1088</v>
      </c>
    </row>
    <row r="303" spans="1:34" x14ac:dyDescent="0.25">
      <c r="A303" t="s">
        <v>682</v>
      </c>
      <c r="B303" t="s">
        <v>683</v>
      </c>
      <c r="C303" t="s">
        <v>80</v>
      </c>
      <c r="D303" s="12" t="s">
        <v>1088</v>
      </c>
      <c r="E303" s="1">
        <f>VLOOKUP(A303,'Base ADM'!$A$2:$E$344,5,FALSE)</f>
        <v>294.60496799999999</v>
      </c>
      <c r="F303" s="1">
        <f>VLOOKUP(A303,'Base ADM'!$A$2:$F$344,6,FALSE)</f>
        <v>0</v>
      </c>
      <c r="G303" s="1">
        <f>VLOOKUP(A303,'Base ADM'!$A$2:$G$344,7,FALSE)</f>
        <v>0</v>
      </c>
      <c r="H303" s="1">
        <f>VLOOKUP(A303,'Base ADM'!$A$2:$H$344,8,FALSE)</f>
        <v>0</v>
      </c>
      <c r="I303" s="1">
        <f>VLOOKUP(A303,'Base ADM'!$A$2:$I$344,9,FALSE)</f>
        <v>227.22689199999999</v>
      </c>
      <c r="J303" s="1">
        <f>VLOOKUP(A303,'Base ADM'!$A$2:$J$344,10,FALSE)</f>
        <v>67.378075999999993</v>
      </c>
      <c r="K303" s="1">
        <f>VLOOKUP(A303,'Base ADM'!$A$2:$K$344,11,FALSE)</f>
        <v>0</v>
      </c>
      <c r="L303" s="98">
        <f t="shared" si="76"/>
        <v>12.16</v>
      </c>
      <c r="M303" s="5">
        <f t="shared" si="77"/>
        <v>96058.458900109545</v>
      </c>
      <c r="N303" s="5">
        <f t="shared" si="78"/>
        <v>1168070.860225332</v>
      </c>
      <c r="O303" s="6">
        <f t="shared" si="79"/>
        <v>1.96</v>
      </c>
      <c r="P303" s="5">
        <f t="shared" si="80"/>
        <v>188274.5794442147</v>
      </c>
      <c r="Q303" s="5">
        <f t="shared" si="81"/>
        <v>104.39999999999999</v>
      </c>
      <c r="R303" s="5">
        <f t="shared" si="82"/>
        <v>7370.6399999999994</v>
      </c>
      <c r="S303" s="5">
        <f t="shared" si="83"/>
        <v>24758.880000000001</v>
      </c>
      <c r="T303" s="5">
        <f t="shared" si="84"/>
        <v>1388474.9596695465</v>
      </c>
      <c r="U303" s="5">
        <f t="shared" si="85"/>
        <v>286883.37178871996</v>
      </c>
      <c r="V303" s="5">
        <f t="shared" si="86"/>
        <v>157416.27255143999</v>
      </c>
      <c r="W303" s="5">
        <f t="shared" si="87"/>
        <v>544450.60321175994</v>
      </c>
      <c r="X303" t="str">
        <f>IFERROR(VLOOKUP(A303,'E1'!$A$2:$G$932,7,FALSE),"No")</f>
        <v>No</v>
      </c>
      <c r="Y303" s="5">
        <f t="shared" si="88"/>
        <v>0</v>
      </c>
      <c r="Z303" s="5">
        <f t="shared" si="89"/>
        <v>2377225.2072214661</v>
      </c>
      <c r="AA303" s="5">
        <f t="shared" si="94"/>
        <v>0</v>
      </c>
      <c r="AB303" s="5">
        <f t="shared" si="90"/>
        <v>2377225.2072214661</v>
      </c>
      <c r="AC303" s="5">
        <f t="shared" si="91"/>
        <v>123112.47007751999</v>
      </c>
      <c r="AD303">
        <f t="shared" si="92"/>
        <v>5.1788307520689449E-2</v>
      </c>
      <c r="AE303" s="5">
        <f>VLOOKUP(A303,Summary_SFPR!$A$5:$AG$348,33,FALSE)</f>
        <v>2385340.4565415513</v>
      </c>
      <c r="AF303" s="5">
        <f t="shared" si="93"/>
        <v>123532.74510491562</v>
      </c>
      <c r="AG303" t="s">
        <v>810</v>
      </c>
      <c r="AH303" t="s">
        <v>1088</v>
      </c>
    </row>
    <row r="304" spans="1:34" x14ac:dyDescent="0.25">
      <c r="A304" t="s">
        <v>684</v>
      </c>
      <c r="B304" t="s">
        <v>2027</v>
      </c>
      <c r="C304" t="s">
        <v>93</v>
      </c>
      <c r="D304" s="12" t="s">
        <v>1088</v>
      </c>
      <c r="E304" s="1">
        <f>VLOOKUP(A304,'Base ADM'!$A$2:$E$344,5,FALSE)</f>
        <v>606.09206700000004</v>
      </c>
      <c r="F304" s="1">
        <f>VLOOKUP(A304,'Base ADM'!$A$2:$F$344,6,FALSE)</f>
        <v>0</v>
      </c>
      <c r="G304" s="1">
        <f>VLOOKUP(A304,'Base ADM'!$A$2:$G$344,7,FALSE)</f>
        <v>0</v>
      </c>
      <c r="H304" s="1">
        <f>VLOOKUP(A304,'Base ADM'!$A$2:$H$344,8,FALSE)</f>
        <v>0</v>
      </c>
      <c r="I304" s="1">
        <f>VLOOKUP(A304,'Base ADM'!$A$2:$I$344,9,FALSE)</f>
        <v>313.30839099999997</v>
      </c>
      <c r="J304" s="1">
        <f>VLOOKUP(A304,'Base ADM'!$A$2:$J$344,10,FALSE)</f>
        <v>292.78367600000001</v>
      </c>
      <c r="K304" s="1">
        <f>VLOOKUP(A304,'Base ADM'!$A$2:$K$344,11,FALSE)</f>
        <v>0</v>
      </c>
      <c r="L304" s="98">
        <f t="shared" si="76"/>
        <v>27.87</v>
      </c>
      <c r="M304" s="5">
        <f t="shared" si="77"/>
        <v>96058.458900109545</v>
      </c>
      <c r="N304" s="5">
        <f t="shared" si="78"/>
        <v>2677149.2495460529</v>
      </c>
      <c r="O304" s="6">
        <f t="shared" si="79"/>
        <v>4.04</v>
      </c>
      <c r="P304" s="5">
        <f t="shared" si="80"/>
        <v>388076.17395644257</v>
      </c>
      <c r="Q304" s="5">
        <f t="shared" si="81"/>
        <v>104.39999999999999</v>
      </c>
      <c r="R304" s="5">
        <f t="shared" si="82"/>
        <v>16657.019999999997</v>
      </c>
      <c r="S304" s="5">
        <f t="shared" si="83"/>
        <v>55952.959999999999</v>
      </c>
      <c r="T304" s="5">
        <f t="shared" si="84"/>
        <v>3137835.4035024955</v>
      </c>
      <c r="U304" s="5">
        <f t="shared" si="85"/>
        <v>590206.39392393001</v>
      </c>
      <c r="V304" s="5">
        <f t="shared" si="86"/>
        <v>323853.17416011007</v>
      </c>
      <c r="W304" s="5">
        <f t="shared" si="87"/>
        <v>1120100.5662606901</v>
      </c>
      <c r="X304" t="str">
        <f>IFERROR(VLOOKUP(A304,'E1'!$A$2:$G$932,7,FALSE),"No")</f>
        <v>Yes</v>
      </c>
      <c r="Y304" s="5">
        <f t="shared" si="88"/>
        <v>116499.42399528253</v>
      </c>
      <c r="Z304" s="5">
        <f t="shared" si="89"/>
        <v>5288494.9618425081</v>
      </c>
      <c r="AA304" s="5">
        <f t="shared" si="94"/>
        <v>0</v>
      </c>
      <c r="AB304" s="5">
        <f t="shared" si="90"/>
        <v>5288494.9618425081</v>
      </c>
      <c r="AC304" s="5">
        <f t="shared" si="91"/>
        <v>253279.81387863</v>
      </c>
      <c r="AD304">
        <f t="shared" si="92"/>
        <v>4.7892607576653055E-2</v>
      </c>
      <c r="AE304" s="5">
        <f>VLOOKUP(A304,Summary_SFPR!$A$5:$AG$348,33,FALSE)</f>
        <v>4545119.6761913998</v>
      </c>
      <c r="AF304" s="5">
        <f t="shared" si="93"/>
        <v>217677.63304075913</v>
      </c>
      <c r="AG304" t="s">
        <v>809</v>
      </c>
      <c r="AH304" t="s">
        <v>1088</v>
      </c>
    </row>
    <row r="305" spans="1:34" x14ac:dyDescent="0.25">
      <c r="A305" t="s">
        <v>686</v>
      </c>
      <c r="B305" t="s">
        <v>2028</v>
      </c>
      <c r="C305" t="s">
        <v>75</v>
      </c>
      <c r="D305" s="12" t="s">
        <v>1088</v>
      </c>
      <c r="E305" s="1">
        <f>VLOOKUP(A305,'Base ADM'!$A$2:$E$344,5,FALSE)</f>
        <v>188.69011899999998</v>
      </c>
      <c r="F305" s="1">
        <f>VLOOKUP(A305,'Base ADM'!$A$2:$F$344,6,FALSE)</f>
        <v>29.447057999999998</v>
      </c>
      <c r="G305" s="1">
        <f>VLOOKUP(A305,'Base ADM'!$A$2:$G$344,7,FALSE)</f>
        <v>64.636329000000003</v>
      </c>
      <c r="H305" s="1">
        <f>VLOOKUP(A305,'Base ADM'!$A$2:$H$344,8,FALSE)</f>
        <v>94.606731999999994</v>
      </c>
      <c r="I305" s="1">
        <f>VLOOKUP(A305,'Base ADM'!$A$2:$I$344,9,FALSE)</f>
        <v>0</v>
      </c>
      <c r="J305" s="1">
        <f>VLOOKUP(A305,'Base ADM'!$A$2:$J$344,10,FALSE)</f>
        <v>0</v>
      </c>
      <c r="K305" s="1">
        <f>VLOOKUP(A305,'Base ADM'!$A$2:$K$344,11,FALSE)</f>
        <v>0</v>
      </c>
      <c r="L305" s="98">
        <f t="shared" si="76"/>
        <v>8.07</v>
      </c>
      <c r="M305" s="5">
        <f t="shared" si="77"/>
        <v>96058.458900109545</v>
      </c>
      <c r="N305" s="5">
        <f t="shared" si="78"/>
        <v>775191.76332388411</v>
      </c>
      <c r="O305" s="6">
        <f t="shared" si="79"/>
        <v>1.26</v>
      </c>
      <c r="P305" s="5">
        <f t="shared" si="80"/>
        <v>121033.65821413802</v>
      </c>
      <c r="Q305" s="5">
        <f t="shared" si="81"/>
        <v>104.39999999999999</v>
      </c>
      <c r="R305" s="5">
        <f t="shared" si="82"/>
        <v>4870.2599999999993</v>
      </c>
      <c r="S305" s="5">
        <f t="shared" si="83"/>
        <v>16359.8</v>
      </c>
      <c r="T305" s="5">
        <f t="shared" si="84"/>
        <v>917455.48153802217</v>
      </c>
      <c r="U305" s="5">
        <f t="shared" si="85"/>
        <v>183744.55098100996</v>
      </c>
      <c r="V305" s="5">
        <f t="shared" si="86"/>
        <v>100822.79128527</v>
      </c>
      <c r="W305" s="5">
        <f t="shared" si="87"/>
        <v>348712.54822032998</v>
      </c>
      <c r="X305" t="str">
        <f>IFERROR(VLOOKUP(A305,'E1'!$A$2:$G$932,7,FALSE),"No")</f>
        <v>No</v>
      </c>
      <c r="Y305" s="5">
        <f t="shared" si="88"/>
        <v>0</v>
      </c>
      <c r="Z305" s="5">
        <f t="shared" si="89"/>
        <v>1550735.3720246321</v>
      </c>
      <c r="AA305" s="5">
        <f t="shared" si="94"/>
        <v>0</v>
      </c>
      <c r="AB305" s="5">
        <f t="shared" si="90"/>
        <v>1550735.3720246321</v>
      </c>
      <c r="AC305" s="5">
        <f t="shared" si="91"/>
        <v>78851.713828909997</v>
      </c>
      <c r="AD305">
        <f t="shared" si="92"/>
        <v>5.0847949464105931E-2</v>
      </c>
      <c r="AE305" s="5">
        <f>VLOOKUP(A305,Summary_SFPR!$A$5:$AG$348,33,FALSE)</f>
        <v>1453552.3672888221</v>
      </c>
      <c r="AF305" s="5">
        <f t="shared" si="93"/>
        <v>73910.157315333563</v>
      </c>
      <c r="AG305" t="s">
        <v>809</v>
      </c>
      <c r="AH305" t="s">
        <v>1088</v>
      </c>
    </row>
    <row r="306" spans="1:34" x14ac:dyDescent="0.25">
      <c r="A306" t="s">
        <v>688</v>
      </c>
      <c r="B306" t="s">
        <v>689</v>
      </c>
      <c r="C306" t="s">
        <v>193</v>
      </c>
      <c r="D306" s="12" t="s">
        <v>1088</v>
      </c>
      <c r="E306" s="1">
        <f>VLOOKUP(A306,'Base ADM'!$A$2:$E$344,5,FALSE)</f>
        <v>111.042571</v>
      </c>
      <c r="F306" s="1">
        <f>VLOOKUP(A306,'Base ADM'!$A$2:$F$344,6,FALSE)</f>
        <v>26.51867</v>
      </c>
      <c r="G306" s="1">
        <f>VLOOKUP(A306,'Base ADM'!$A$2:$G$344,7,FALSE)</f>
        <v>41.636895000000003</v>
      </c>
      <c r="H306" s="1">
        <f>VLOOKUP(A306,'Base ADM'!$A$2:$H$344,8,FALSE)</f>
        <v>42.887006</v>
      </c>
      <c r="I306" s="1">
        <f>VLOOKUP(A306,'Base ADM'!$A$2:$I$344,9,FALSE)</f>
        <v>0</v>
      </c>
      <c r="J306" s="1">
        <f>VLOOKUP(A306,'Base ADM'!$A$2:$J$344,10,FALSE)</f>
        <v>0</v>
      </c>
      <c r="K306" s="1">
        <f>VLOOKUP(A306,'Base ADM'!$A$2:$K$344,11,FALSE)</f>
        <v>0</v>
      </c>
      <c r="L306" s="98">
        <f t="shared" si="76"/>
        <v>4.8499999999999996</v>
      </c>
      <c r="M306" s="5">
        <f t="shared" si="77"/>
        <v>96058.458900109545</v>
      </c>
      <c r="N306" s="5">
        <f t="shared" si="78"/>
        <v>465883.52566553128</v>
      </c>
      <c r="O306" s="6">
        <f t="shared" si="79"/>
        <v>0.74</v>
      </c>
      <c r="P306" s="5">
        <f t="shared" si="80"/>
        <v>71083.259586081069</v>
      </c>
      <c r="Q306" s="5">
        <f t="shared" si="81"/>
        <v>104.39999999999999</v>
      </c>
      <c r="R306" s="5">
        <f t="shared" si="82"/>
        <v>2917.9799999999996</v>
      </c>
      <c r="S306" s="5">
        <f t="shared" si="83"/>
        <v>9801.85</v>
      </c>
      <c r="T306" s="5">
        <f t="shared" si="84"/>
        <v>549686.61525161227</v>
      </c>
      <c r="U306" s="5">
        <f t="shared" si="85"/>
        <v>108132.14521408999</v>
      </c>
      <c r="V306" s="5">
        <f t="shared" si="86"/>
        <v>59333.376962430004</v>
      </c>
      <c r="W306" s="5">
        <f t="shared" si="87"/>
        <v>205214.44418796999</v>
      </c>
      <c r="X306" t="str">
        <f>IFERROR(VLOOKUP(A306,'E1'!$A$2:$G$932,7,FALSE),"No")</f>
        <v>No</v>
      </c>
      <c r="Y306" s="5">
        <f t="shared" si="88"/>
        <v>0</v>
      </c>
      <c r="Z306" s="5">
        <f t="shared" si="89"/>
        <v>922366.58161610225</v>
      </c>
      <c r="AA306" s="5">
        <f t="shared" si="94"/>
        <v>0</v>
      </c>
      <c r="AB306" s="5">
        <f t="shared" si="90"/>
        <v>922366.58161610225</v>
      </c>
      <c r="AC306" s="5">
        <f t="shared" si="91"/>
        <v>46403.579995189997</v>
      </c>
      <c r="AD306">
        <f t="shared" si="92"/>
        <v>5.0309259810654774E-2</v>
      </c>
      <c r="AE306" s="5">
        <f>VLOOKUP(A306,Summary_SFPR!$A$5:$AG$348,33,FALSE)</f>
        <v>905296.4249304554</v>
      </c>
      <c r="AF306" s="5">
        <f t="shared" si="93"/>
        <v>45544.79304748321</v>
      </c>
      <c r="AH306" t="s">
        <v>1088</v>
      </c>
    </row>
    <row r="307" spans="1:34" x14ac:dyDescent="0.25">
      <c r="A307" t="s">
        <v>690</v>
      </c>
      <c r="B307" t="s">
        <v>2029</v>
      </c>
      <c r="C307" t="s">
        <v>75</v>
      </c>
      <c r="D307" s="12" t="s">
        <v>1088</v>
      </c>
      <c r="E307" s="1">
        <f>VLOOKUP(A307,'Base ADM'!$A$2:$E$344,5,FALSE)</f>
        <v>56.529907999999999</v>
      </c>
      <c r="F307" s="1">
        <f>VLOOKUP(A307,'Base ADM'!$A$2:$F$344,6,FALSE)</f>
        <v>0</v>
      </c>
      <c r="G307" s="1">
        <f>VLOOKUP(A307,'Base ADM'!$A$2:$G$344,7,FALSE)</f>
        <v>0</v>
      </c>
      <c r="H307" s="1">
        <f>VLOOKUP(A307,'Base ADM'!$A$2:$H$344,8,FALSE)</f>
        <v>0</v>
      </c>
      <c r="I307" s="1">
        <f>VLOOKUP(A307,'Base ADM'!$A$2:$I$344,9,FALSE)</f>
        <v>12.092909000000001</v>
      </c>
      <c r="J307" s="1">
        <f>VLOOKUP(A307,'Base ADM'!$A$2:$J$344,10,FALSE)</f>
        <v>44.436999</v>
      </c>
      <c r="K307" s="1">
        <f>VLOOKUP(A307,'Base ADM'!$A$2:$K$344,11,FALSE)</f>
        <v>0</v>
      </c>
      <c r="L307" s="98">
        <f t="shared" si="76"/>
        <v>2.92</v>
      </c>
      <c r="M307" s="5">
        <f t="shared" si="77"/>
        <v>96058.458900109545</v>
      </c>
      <c r="N307" s="5">
        <f t="shared" si="78"/>
        <v>280490.69998831989</v>
      </c>
      <c r="O307" s="6">
        <f t="shared" si="79"/>
        <v>0.38</v>
      </c>
      <c r="P307" s="5">
        <f t="shared" si="80"/>
        <v>36502.214382041624</v>
      </c>
      <c r="Q307" s="5">
        <f t="shared" si="81"/>
        <v>104.39999999999999</v>
      </c>
      <c r="R307" s="5">
        <f t="shared" si="82"/>
        <v>1722.5999999999997</v>
      </c>
      <c r="S307" s="5">
        <f t="shared" si="83"/>
        <v>5786.42</v>
      </c>
      <c r="T307" s="5">
        <f t="shared" si="84"/>
        <v>324501.93437036144</v>
      </c>
      <c r="U307" s="5">
        <f t="shared" si="85"/>
        <v>55048.259111319996</v>
      </c>
      <c r="V307" s="5">
        <f t="shared" si="86"/>
        <v>30205.62574164</v>
      </c>
      <c r="W307" s="5">
        <f t="shared" si="87"/>
        <v>104471.22707755999</v>
      </c>
      <c r="X307" t="str">
        <f>IFERROR(VLOOKUP(A307,'E1'!$A$2:$G$932,7,FALSE),"No")</f>
        <v>No</v>
      </c>
      <c r="Y307" s="5">
        <f t="shared" si="88"/>
        <v>0</v>
      </c>
      <c r="Z307" s="5">
        <f t="shared" si="89"/>
        <v>514227.04630088143</v>
      </c>
      <c r="AA307" s="5">
        <f t="shared" si="94"/>
        <v>0</v>
      </c>
      <c r="AB307" s="5">
        <f t="shared" si="90"/>
        <v>514227.04630088143</v>
      </c>
      <c r="AC307" s="5">
        <f t="shared" si="91"/>
        <v>23623.28325412</v>
      </c>
      <c r="AD307">
        <f t="shared" si="92"/>
        <v>4.5939402495561638E-2</v>
      </c>
      <c r="AE307" s="5">
        <f>VLOOKUP(A307,Summary_SFPR!$A$5:$AG$348,33,FALSE)</f>
        <v>480948.01576979761</v>
      </c>
      <c r="AF307" s="5">
        <f t="shared" si="93"/>
        <v>22094.464475890458</v>
      </c>
      <c r="AG307" t="s">
        <v>809</v>
      </c>
      <c r="AH307" t="s">
        <v>1088</v>
      </c>
    </row>
    <row r="308" spans="1:34" x14ac:dyDescent="0.25">
      <c r="A308" t="s">
        <v>692</v>
      </c>
      <c r="B308" t="s">
        <v>693</v>
      </c>
      <c r="C308" t="s">
        <v>80</v>
      </c>
      <c r="D308" s="12" t="s">
        <v>1088</v>
      </c>
      <c r="E308" s="1">
        <f>VLOOKUP(A308,'Base ADM'!$A$2:$E$344,5,FALSE)</f>
        <v>329.12966499999999</v>
      </c>
      <c r="F308" s="1">
        <f>VLOOKUP(A308,'Base ADM'!$A$2:$F$344,6,FALSE)</f>
        <v>0</v>
      </c>
      <c r="G308" s="1">
        <f>VLOOKUP(A308,'Base ADM'!$A$2:$G$344,7,FALSE)</f>
        <v>0</v>
      </c>
      <c r="H308" s="1">
        <f>VLOOKUP(A308,'Base ADM'!$A$2:$H$344,8,FALSE)</f>
        <v>0</v>
      </c>
      <c r="I308" s="1">
        <f>VLOOKUP(A308,'Base ADM'!$A$2:$I$344,9,FALSE)</f>
        <v>10.646179999999999</v>
      </c>
      <c r="J308" s="1">
        <f>VLOOKUP(A308,'Base ADM'!$A$2:$J$344,10,FALSE)</f>
        <v>318.48348499999997</v>
      </c>
      <c r="K308" s="1">
        <f>VLOOKUP(A308,'Base ADM'!$A$2:$K$344,11,FALSE)</f>
        <v>0</v>
      </c>
      <c r="L308" s="98">
        <f t="shared" si="76"/>
        <v>18.09</v>
      </c>
      <c r="M308" s="5">
        <f t="shared" si="77"/>
        <v>96058.458900109545</v>
      </c>
      <c r="N308" s="5">
        <f t="shared" si="78"/>
        <v>1737697.5215029817</v>
      </c>
      <c r="O308" s="6">
        <f t="shared" si="79"/>
        <v>2.19</v>
      </c>
      <c r="P308" s="5">
        <f t="shared" si="80"/>
        <v>210368.02499123989</v>
      </c>
      <c r="Q308" s="5">
        <f t="shared" si="81"/>
        <v>104.39999999999999</v>
      </c>
      <c r="R308" s="5">
        <f t="shared" si="82"/>
        <v>10586.16</v>
      </c>
      <c r="S308" s="5">
        <f t="shared" si="83"/>
        <v>35560.199999999997</v>
      </c>
      <c r="T308" s="5">
        <f t="shared" si="84"/>
        <v>1994211.9064942214</v>
      </c>
      <c r="U308" s="5">
        <f t="shared" si="85"/>
        <v>320503.17648034997</v>
      </c>
      <c r="V308" s="5">
        <f t="shared" si="86"/>
        <v>175863.85389945001</v>
      </c>
      <c r="W308" s="5">
        <f t="shared" si="87"/>
        <v>608254.65999654995</v>
      </c>
      <c r="X308" t="str">
        <f>IFERROR(VLOOKUP(A308,'E1'!$A$2:$G$932,7,FALSE),"No")</f>
        <v>No</v>
      </c>
      <c r="Y308" s="5">
        <f t="shared" si="88"/>
        <v>0</v>
      </c>
      <c r="Z308" s="5">
        <f t="shared" si="89"/>
        <v>3098833.5968705714</v>
      </c>
      <c r="AA308" s="5">
        <f t="shared" si="94"/>
        <v>0</v>
      </c>
      <c r="AB308" s="5">
        <f t="shared" si="90"/>
        <v>3098833.5968705714</v>
      </c>
      <c r="AC308" s="5">
        <f t="shared" si="91"/>
        <v>137539.99570684999</v>
      </c>
      <c r="AD308">
        <f t="shared" si="92"/>
        <v>4.4384440599117017E-2</v>
      </c>
      <c r="AE308" s="5">
        <f>VLOOKUP(A308,Summary_SFPR!$A$5:$AG$348,33,FALSE)</f>
        <v>2876539.3262306098</v>
      </c>
      <c r="AF308" s="5">
        <f t="shared" si="93"/>
        <v>127673.58885610658</v>
      </c>
      <c r="AG308" t="s">
        <v>809</v>
      </c>
      <c r="AH308" t="s">
        <v>1088</v>
      </c>
    </row>
    <row r="309" spans="1:34" x14ac:dyDescent="0.25">
      <c r="A309" t="s">
        <v>694</v>
      </c>
      <c r="B309" t="s">
        <v>695</v>
      </c>
      <c r="C309" t="s">
        <v>98</v>
      </c>
      <c r="D309" s="12" t="s">
        <v>1088</v>
      </c>
      <c r="E309" s="1">
        <f>VLOOKUP(A309,'Base ADM'!$A$2:$E$344,5,FALSE)</f>
        <v>642.22450800000001</v>
      </c>
      <c r="F309" s="1">
        <f>VLOOKUP(A309,'Base ADM'!$A$2:$F$344,6,FALSE)</f>
        <v>0</v>
      </c>
      <c r="G309" s="1">
        <f>VLOOKUP(A309,'Base ADM'!$A$2:$G$344,7,FALSE)</f>
        <v>0</v>
      </c>
      <c r="H309" s="1">
        <f>VLOOKUP(A309,'Base ADM'!$A$2:$H$344,8,FALSE)</f>
        <v>0</v>
      </c>
      <c r="I309" s="1">
        <f>VLOOKUP(A309,'Base ADM'!$A$2:$I$344,9,FALSE)</f>
        <v>556.65626099999997</v>
      </c>
      <c r="J309" s="1">
        <f>VLOOKUP(A309,'Base ADM'!$A$2:$J$344,10,FALSE)</f>
        <v>85.568247</v>
      </c>
      <c r="K309" s="1">
        <f>VLOOKUP(A309,'Base ADM'!$A$2:$K$344,11,FALSE)</f>
        <v>0</v>
      </c>
      <c r="L309" s="98">
        <f t="shared" si="76"/>
        <v>25.37</v>
      </c>
      <c r="M309" s="5">
        <f t="shared" si="77"/>
        <v>96058.458900109545</v>
      </c>
      <c r="N309" s="5">
        <f t="shared" si="78"/>
        <v>2437003.1022957792</v>
      </c>
      <c r="O309" s="6">
        <f t="shared" si="79"/>
        <v>4.28</v>
      </c>
      <c r="P309" s="5">
        <f t="shared" si="80"/>
        <v>411130.20409246889</v>
      </c>
      <c r="Q309" s="5">
        <f t="shared" si="81"/>
        <v>104.39999999999999</v>
      </c>
      <c r="R309" s="5">
        <f t="shared" si="82"/>
        <v>15477.3</v>
      </c>
      <c r="S309" s="5">
        <f t="shared" si="83"/>
        <v>51990.14</v>
      </c>
      <c r="T309" s="5">
        <f t="shared" si="84"/>
        <v>2915600.7463882482</v>
      </c>
      <c r="U309" s="5">
        <f t="shared" si="85"/>
        <v>625391.80364532</v>
      </c>
      <c r="V309" s="5">
        <f t="shared" si="86"/>
        <v>343159.82135964005</v>
      </c>
      <c r="W309" s="5">
        <f t="shared" si="87"/>
        <v>1186875.8464995599</v>
      </c>
      <c r="X309" t="str">
        <f>IFERROR(VLOOKUP(A309,'E1'!$A$2:$G$932,7,FALSE),"No")</f>
        <v>No</v>
      </c>
      <c r="Y309" s="5">
        <f t="shared" si="88"/>
        <v>0</v>
      </c>
      <c r="Z309" s="5">
        <f t="shared" si="89"/>
        <v>5071028.2178927679</v>
      </c>
      <c r="AA309" s="5">
        <f t="shared" si="94"/>
        <v>0</v>
      </c>
      <c r="AB309" s="5">
        <f t="shared" si="90"/>
        <v>5071028.2178927679</v>
      </c>
      <c r="AC309" s="5">
        <f t="shared" si="91"/>
        <v>268379.19964811997</v>
      </c>
      <c r="AD309">
        <f t="shared" si="92"/>
        <v>5.2924020162452019E-2</v>
      </c>
      <c r="AE309" s="5">
        <f>VLOOKUP(A309,Summary_SFPR!$A$5:$AG$348,33,FALSE)</f>
        <v>4336376.1311511081</v>
      </c>
      <c r="AF309" s="5">
        <f t="shared" si="93"/>
        <v>229498.45779701692</v>
      </c>
      <c r="AG309" t="s">
        <v>810</v>
      </c>
      <c r="AH309" t="s">
        <v>1088</v>
      </c>
    </row>
    <row r="310" spans="1:34" x14ac:dyDescent="0.25">
      <c r="A310" t="s">
        <v>696</v>
      </c>
      <c r="B310" t="s">
        <v>697</v>
      </c>
      <c r="C310" t="s">
        <v>68</v>
      </c>
      <c r="D310" s="12" t="s">
        <v>1088</v>
      </c>
      <c r="E310" s="1">
        <f>VLOOKUP(A310,'Base ADM'!$A$2:$E$344,5,FALSE)</f>
        <v>736.73426999999992</v>
      </c>
      <c r="F310" s="1">
        <f>VLOOKUP(A310,'Base ADM'!$A$2:$F$344,6,FALSE)</f>
        <v>0</v>
      </c>
      <c r="G310" s="1">
        <f>VLOOKUP(A310,'Base ADM'!$A$2:$G$344,7,FALSE)</f>
        <v>0</v>
      </c>
      <c r="H310" s="1">
        <f>VLOOKUP(A310,'Base ADM'!$A$2:$H$344,8,FALSE)</f>
        <v>334.83076199999999</v>
      </c>
      <c r="I310" s="1">
        <f>VLOOKUP(A310,'Base ADM'!$A$2:$I$344,9,FALSE)</f>
        <v>340.70527800000002</v>
      </c>
      <c r="J310" s="1">
        <f>VLOOKUP(A310,'Base ADM'!$A$2:$J$344,10,FALSE)</f>
        <v>61.198230000000002</v>
      </c>
      <c r="K310" s="1">
        <f>VLOOKUP(A310,'Base ADM'!$A$2:$K$344,11,FALSE)</f>
        <v>0</v>
      </c>
      <c r="L310" s="98">
        <f t="shared" si="76"/>
        <v>29.41</v>
      </c>
      <c r="M310" s="5">
        <f t="shared" si="77"/>
        <v>96058.458900109545</v>
      </c>
      <c r="N310" s="5">
        <f t="shared" si="78"/>
        <v>2825079.2762522218</v>
      </c>
      <c r="O310" s="6">
        <f t="shared" si="79"/>
        <v>4.91</v>
      </c>
      <c r="P310" s="5">
        <f t="shared" si="80"/>
        <v>471647.03319953789</v>
      </c>
      <c r="Q310" s="5">
        <f t="shared" si="81"/>
        <v>104.39999999999999</v>
      </c>
      <c r="R310" s="5">
        <f t="shared" si="82"/>
        <v>17915.04</v>
      </c>
      <c r="S310" s="5">
        <f t="shared" si="83"/>
        <v>60178.81</v>
      </c>
      <c r="T310" s="5">
        <f t="shared" si="84"/>
        <v>3374820.1594517599</v>
      </c>
      <c r="U310" s="5">
        <f t="shared" si="85"/>
        <v>717424.46478329995</v>
      </c>
      <c r="V310" s="5">
        <f t="shared" si="86"/>
        <v>393659.22248910001</v>
      </c>
      <c r="W310" s="5">
        <f t="shared" si="87"/>
        <v>1361536.5023588999</v>
      </c>
      <c r="X310" t="str">
        <f>IFERROR(VLOOKUP(A310,'E1'!$A$2:$G$932,7,FALSE),"No")</f>
        <v>No</v>
      </c>
      <c r="Y310" s="5">
        <f t="shared" si="88"/>
        <v>0</v>
      </c>
      <c r="Z310" s="5">
        <f t="shared" si="89"/>
        <v>5847440.3490830604</v>
      </c>
      <c r="AA310" s="5">
        <f t="shared" si="94"/>
        <v>0</v>
      </c>
      <c r="AB310" s="5">
        <f t="shared" si="90"/>
        <v>5847440.3490830604</v>
      </c>
      <c r="AC310" s="5">
        <f t="shared" si="91"/>
        <v>307873.88409029995</v>
      </c>
      <c r="AD310">
        <f t="shared" si="92"/>
        <v>5.2651051692827917E-2</v>
      </c>
      <c r="AE310" s="5">
        <f>VLOOKUP(A310,Summary_SFPR!$A$5:$AG$348,33,FALSE)</f>
        <v>5340231.3420286765</v>
      </c>
      <c r="AF310" s="5">
        <f t="shared" si="93"/>
        <v>281168.79644081165</v>
      </c>
      <c r="AG310" t="s">
        <v>809</v>
      </c>
      <c r="AH310" t="s">
        <v>1088</v>
      </c>
    </row>
    <row r="311" spans="1:34" x14ac:dyDescent="0.25">
      <c r="A311" t="s">
        <v>698</v>
      </c>
      <c r="B311" t="s">
        <v>699</v>
      </c>
      <c r="C311" t="s">
        <v>108</v>
      </c>
      <c r="D311" s="12" t="s">
        <v>1088</v>
      </c>
      <c r="E311" s="1">
        <f>VLOOKUP(A311,'Base ADM'!$A$2:$E$344,5,FALSE)</f>
        <v>359.68047100000001</v>
      </c>
      <c r="F311" s="1">
        <f>VLOOKUP(A311,'Base ADM'!$A$2:$F$344,6,FALSE)</f>
        <v>58.863905000000003</v>
      </c>
      <c r="G311" s="1">
        <f>VLOOKUP(A311,'Base ADM'!$A$2:$G$344,7,FALSE)</f>
        <v>140.34911</v>
      </c>
      <c r="H311" s="1">
        <f>VLOOKUP(A311,'Base ADM'!$A$2:$H$344,8,FALSE)</f>
        <v>160.467456</v>
      </c>
      <c r="I311" s="1">
        <f>VLOOKUP(A311,'Base ADM'!$A$2:$I$344,9,FALSE)</f>
        <v>0</v>
      </c>
      <c r="J311" s="1">
        <f>VLOOKUP(A311,'Base ADM'!$A$2:$J$344,10,FALSE)</f>
        <v>0</v>
      </c>
      <c r="K311" s="1">
        <f>VLOOKUP(A311,'Base ADM'!$A$2:$K$344,11,FALSE)</f>
        <v>0</v>
      </c>
      <c r="L311" s="98">
        <f t="shared" si="76"/>
        <v>15.46</v>
      </c>
      <c r="M311" s="5">
        <f t="shared" si="77"/>
        <v>96058.458900109545</v>
      </c>
      <c r="N311" s="5">
        <f t="shared" si="78"/>
        <v>1485063.7745956937</v>
      </c>
      <c r="O311" s="6">
        <f t="shared" si="79"/>
        <v>2.4</v>
      </c>
      <c r="P311" s="5">
        <f t="shared" si="80"/>
        <v>230540.30136026291</v>
      </c>
      <c r="Q311" s="5">
        <f t="shared" si="81"/>
        <v>104.39999999999999</v>
      </c>
      <c r="R311" s="5">
        <f t="shared" si="82"/>
        <v>9322.9199999999983</v>
      </c>
      <c r="S311" s="5">
        <f t="shared" si="83"/>
        <v>31316.83</v>
      </c>
      <c r="T311" s="5">
        <f t="shared" si="84"/>
        <v>1756243.8259559567</v>
      </c>
      <c r="U311" s="5">
        <f t="shared" si="85"/>
        <v>350253.24585508998</v>
      </c>
      <c r="V311" s="5">
        <f t="shared" si="86"/>
        <v>192188.06606943003</v>
      </c>
      <c r="W311" s="5">
        <f t="shared" si="87"/>
        <v>664714.68804097001</v>
      </c>
      <c r="X311" t="str">
        <f>IFERROR(VLOOKUP(A311,'E1'!$A$2:$G$932,7,FALSE),"No")</f>
        <v>No</v>
      </c>
      <c r="Y311" s="5">
        <f t="shared" si="88"/>
        <v>0</v>
      </c>
      <c r="Z311" s="5">
        <f t="shared" si="89"/>
        <v>2963399.8259214466</v>
      </c>
      <c r="AA311" s="5">
        <f t="shared" si="94"/>
        <v>0</v>
      </c>
      <c r="AB311" s="5">
        <f t="shared" si="90"/>
        <v>2963399.8259214466</v>
      </c>
      <c r="AC311" s="5">
        <f t="shared" si="91"/>
        <v>150306.87202618999</v>
      </c>
      <c r="AD311">
        <f t="shared" si="92"/>
        <v>5.0721090927868029E-2</v>
      </c>
      <c r="AE311" s="5">
        <f>VLOOKUP(A311,Summary_SFPR!$A$5:$AG$348,33,FALSE)</f>
        <v>2696339.1626848285</v>
      </c>
      <c r="AF311" s="5">
        <f t="shared" si="93"/>
        <v>136761.26384290872</v>
      </c>
      <c r="AG311" t="s">
        <v>809</v>
      </c>
      <c r="AH311" t="s">
        <v>1088</v>
      </c>
    </row>
    <row r="312" spans="1:34" x14ac:dyDescent="0.25">
      <c r="A312" t="s">
        <v>700</v>
      </c>
      <c r="B312" t="s">
        <v>2030</v>
      </c>
      <c r="C312" t="s">
        <v>80</v>
      </c>
      <c r="D312" s="12" t="s">
        <v>1088</v>
      </c>
      <c r="E312" s="1">
        <f>VLOOKUP(A312,'Base ADM'!$A$2:$E$344,5,FALSE)</f>
        <v>334.28452799999997</v>
      </c>
      <c r="F312" s="1">
        <f>VLOOKUP(A312,'Base ADM'!$A$2:$F$344,6,FALSE)</f>
        <v>82.747637999999995</v>
      </c>
      <c r="G312" s="1">
        <f>VLOOKUP(A312,'Base ADM'!$A$2:$G$344,7,FALSE)</f>
        <v>182.17309399999999</v>
      </c>
      <c r="H312" s="1">
        <f>VLOOKUP(A312,'Base ADM'!$A$2:$H$344,8,FALSE)</f>
        <v>69.363795999999994</v>
      </c>
      <c r="I312" s="1">
        <f>VLOOKUP(A312,'Base ADM'!$A$2:$I$344,9,FALSE)</f>
        <v>0</v>
      </c>
      <c r="J312" s="1">
        <f>VLOOKUP(A312,'Base ADM'!$A$2:$J$344,10,FALSE)</f>
        <v>0</v>
      </c>
      <c r="K312" s="1">
        <f>VLOOKUP(A312,'Base ADM'!$A$2:$K$344,11,FALSE)</f>
        <v>0</v>
      </c>
      <c r="L312" s="98">
        <f t="shared" si="76"/>
        <v>14.83</v>
      </c>
      <c r="M312" s="5">
        <f t="shared" si="77"/>
        <v>96058.458900109545</v>
      </c>
      <c r="N312" s="5">
        <f t="shared" si="78"/>
        <v>1424546.9454886245</v>
      </c>
      <c r="O312" s="6">
        <f t="shared" si="79"/>
        <v>2.23</v>
      </c>
      <c r="P312" s="5">
        <f t="shared" si="80"/>
        <v>214210.36334724427</v>
      </c>
      <c r="Q312" s="5">
        <f t="shared" si="81"/>
        <v>104.39999999999999</v>
      </c>
      <c r="R312" s="5">
        <f t="shared" si="82"/>
        <v>8905.3199999999979</v>
      </c>
      <c r="S312" s="5">
        <f t="shared" si="83"/>
        <v>29914.06</v>
      </c>
      <c r="T312" s="5">
        <f t="shared" si="84"/>
        <v>1677576.6888358688</v>
      </c>
      <c r="U312" s="5">
        <f t="shared" si="85"/>
        <v>325522.93052111997</v>
      </c>
      <c r="V312" s="5">
        <f t="shared" si="86"/>
        <v>178618.25184623999</v>
      </c>
      <c r="W312" s="5">
        <f t="shared" si="87"/>
        <v>617781.20766095992</v>
      </c>
      <c r="X312" t="str">
        <f>IFERROR(VLOOKUP(A312,'E1'!$A$2:$G$932,7,FALSE),"No")</f>
        <v>No</v>
      </c>
      <c r="Y312" s="5">
        <f t="shared" si="88"/>
        <v>0</v>
      </c>
      <c r="Z312" s="5">
        <f t="shared" si="89"/>
        <v>2799499.0788641889</v>
      </c>
      <c r="AA312" s="5">
        <f t="shared" si="94"/>
        <v>0</v>
      </c>
      <c r="AB312" s="5">
        <f t="shared" si="90"/>
        <v>2799499.0788641889</v>
      </c>
      <c r="AC312" s="5">
        <f t="shared" si="91"/>
        <v>139694.16140591999</v>
      </c>
      <c r="AD312">
        <f t="shared" si="92"/>
        <v>4.9899699007079731E-2</v>
      </c>
      <c r="AE312" s="5">
        <f>VLOOKUP(A312,Summary_SFPR!$A$5:$AG$348,33,FALSE)</f>
        <v>2634901.0106957546</v>
      </c>
      <c r="AF312" s="5">
        <f t="shared" si="93"/>
        <v>131480.76734716832</v>
      </c>
      <c r="AH312" t="s">
        <v>1088</v>
      </c>
    </row>
    <row r="313" spans="1:34" s="98" customFormat="1" x14ac:dyDescent="0.25">
      <c r="A313" t="s">
        <v>702</v>
      </c>
      <c r="B313" t="s">
        <v>703</v>
      </c>
      <c r="C313" t="s">
        <v>68</v>
      </c>
      <c r="D313" s="12" t="s">
        <v>1088</v>
      </c>
      <c r="E313" s="1">
        <f>VLOOKUP(A313,'Base ADM'!$A$2:$E$344,5,FALSE)</f>
        <v>96.014895999999993</v>
      </c>
      <c r="F313" s="1">
        <f>VLOOKUP(A313,'Base ADM'!$A$2:$F$344,6,FALSE)</f>
        <v>0</v>
      </c>
      <c r="G313" s="1">
        <f>VLOOKUP(A313,'Base ADM'!$A$2:$G$344,7,FALSE)</f>
        <v>0</v>
      </c>
      <c r="H313" s="1">
        <f>VLOOKUP(A313,'Base ADM'!$A$2:$H$344,8,FALSE)</f>
        <v>36.588406999999997</v>
      </c>
      <c r="I313" s="1">
        <f>VLOOKUP(A313,'Base ADM'!$A$2:$I$344,9,FALSE)</f>
        <v>32.457515999999998</v>
      </c>
      <c r="J313" s="1">
        <f>VLOOKUP(A313,'Base ADM'!$A$2:$J$344,10,FALSE)</f>
        <v>26.968972999999998</v>
      </c>
      <c r="K313" s="1">
        <f>VLOOKUP(A313,'Base ADM'!$A$2:$K$344,11,FALSE)</f>
        <v>0</v>
      </c>
      <c r="L313" s="98">
        <f t="shared" si="76"/>
        <v>4.16</v>
      </c>
      <c r="M313" s="5">
        <f t="shared" si="77"/>
        <v>96058.458900109545</v>
      </c>
      <c r="N313" s="5">
        <f t="shared" si="78"/>
        <v>399603.18902445573</v>
      </c>
      <c r="O313" s="6">
        <f t="shared" si="79"/>
        <v>0.64</v>
      </c>
      <c r="P313" s="5">
        <f t="shared" si="80"/>
        <v>61477.413696070107</v>
      </c>
      <c r="Q313" s="5">
        <f t="shared" si="81"/>
        <v>104.39999999999999</v>
      </c>
      <c r="R313" s="5">
        <f t="shared" si="82"/>
        <v>2505.6</v>
      </c>
      <c r="S313" s="5">
        <f t="shared" si="83"/>
        <v>8416.6200000000008</v>
      </c>
      <c r="T313" s="5">
        <f t="shared" si="84"/>
        <v>472002.82272052579</v>
      </c>
      <c r="U313" s="5">
        <f t="shared" si="85"/>
        <v>93498.345575839994</v>
      </c>
      <c r="V313" s="5">
        <f t="shared" si="86"/>
        <v>51303.639379679997</v>
      </c>
      <c r="W313" s="5">
        <f t="shared" si="87"/>
        <v>177442.24885071997</v>
      </c>
      <c r="X313" t="str">
        <f>IFERROR(VLOOKUP(A313,'E1'!$A$2:$G$932,7,FALSE),"No")</f>
        <v>No</v>
      </c>
      <c r="Y313" s="5">
        <f t="shared" si="88"/>
        <v>0</v>
      </c>
      <c r="Z313" s="5">
        <f t="shared" si="89"/>
        <v>794247.05652676581</v>
      </c>
      <c r="AA313" s="5">
        <f t="shared" si="94"/>
        <v>0</v>
      </c>
      <c r="AB313" s="5">
        <f t="shared" si="90"/>
        <v>794247.05652676581</v>
      </c>
      <c r="AC313" s="5">
        <f t="shared" si="91"/>
        <v>40123.664889439999</v>
      </c>
      <c r="AD313">
        <f t="shared" si="92"/>
        <v>5.0517864132730149E-2</v>
      </c>
      <c r="AE313" s="5">
        <f>VLOOKUP(A313,Summary_SFPR!$A$5:$AG$348,33,FALSE)</f>
        <v>748890.00051039481</v>
      </c>
      <c r="AF313" s="5">
        <f t="shared" si="93"/>
        <v>37832.323296144335</v>
      </c>
      <c r="AG313" t="s">
        <v>809</v>
      </c>
      <c r="AH313" t="s">
        <v>1088</v>
      </c>
    </row>
    <row r="314" spans="1:34" x14ac:dyDescent="0.25">
      <c r="A314" t="s">
        <v>704</v>
      </c>
      <c r="B314" t="s">
        <v>2031</v>
      </c>
      <c r="C314" t="s">
        <v>80</v>
      </c>
      <c r="D314" s="12" t="s">
        <v>1088</v>
      </c>
      <c r="E314" s="1">
        <f>VLOOKUP(A314,'Base ADM'!$A$2:$E$344,5,FALSE)</f>
        <v>140.30226199999998</v>
      </c>
      <c r="F314" s="1">
        <f>VLOOKUP(A314,'Base ADM'!$A$2:$F$344,6,FALSE)</f>
        <v>11.766468</v>
      </c>
      <c r="G314" s="1">
        <f>VLOOKUP(A314,'Base ADM'!$A$2:$G$344,7,FALSE)</f>
        <v>52.334611000000002</v>
      </c>
      <c r="H314" s="1">
        <f>VLOOKUP(A314,'Base ADM'!$A$2:$H$344,8,FALSE)</f>
        <v>76.201183</v>
      </c>
      <c r="I314" s="1">
        <f>VLOOKUP(A314,'Base ADM'!$A$2:$I$344,9,FALSE)</f>
        <v>0</v>
      </c>
      <c r="J314" s="1">
        <f>VLOOKUP(A314,'Base ADM'!$A$2:$J$344,10,FALSE)</f>
        <v>0</v>
      </c>
      <c r="K314" s="1">
        <f>VLOOKUP(A314,'Base ADM'!$A$2:$K$344,11,FALSE)</f>
        <v>0</v>
      </c>
      <c r="L314" s="98">
        <f t="shared" si="76"/>
        <v>5.91</v>
      </c>
      <c r="M314" s="5">
        <f t="shared" si="77"/>
        <v>96058.458900109545</v>
      </c>
      <c r="N314" s="5">
        <f t="shared" si="78"/>
        <v>567705.49209964741</v>
      </c>
      <c r="O314" s="6">
        <f t="shared" si="79"/>
        <v>0.94</v>
      </c>
      <c r="P314" s="5">
        <f t="shared" si="80"/>
        <v>90294.951366102963</v>
      </c>
      <c r="Q314" s="5">
        <f t="shared" si="81"/>
        <v>104.39999999999999</v>
      </c>
      <c r="R314" s="5">
        <f t="shared" si="82"/>
        <v>3575.6999999999994</v>
      </c>
      <c r="S314" s="5">
        <f t="shared" si="83"/>
        <v>12011.21</v>
      </c>
      <c r="T314" s="5">
        <f t="shared" si="84"/>
        <v>673587.35346575035</v>
      </c>
      <c r="U314" s="5">
        <f t="shared" si="85"/>
        <v>136624.93971297998</v>
      </c>
      <c r="V314" s="5">
        <f t="shared" si="86"/>
        <v>74967.707654459999</v>
      </c>
      <c r="W314" s="5">
        <f t="shared" si="87"/>
        <v>259288.40133433996</v>
      </c>
      <c r="X314" t="str">
        <f>IFERROR(VLOOKUP(A314,'E1'!$A$2:$G$932,7,FALSE),"No")</f>
        <v>No</v>
      </c>
      <c r="Y314" s="5">
        <f t="shared" si="88"/>
        <v>0</v>
      </c>
      <c r="Z314" s="5">
        <f t="shared" si="89"/>
        <v>1144468.4021675303</v>
      </c>
      <c r="AA314" s="5">
        <f t="shared" si="94"/>
        <v>0</v>
      </c>
      <c r="AB314" s="5">
        <f t="shared" si="90"/>
        <v>1144468.4021675303</v>
      </c>
      <c r="AC314" s="5">
        <f t="shared" si="91"/>
        <v>58630.912267179992</v>
      </c>
      <c r="AD314">
        <f t="shared" si="92"/>
        <v>5.1229821772394768E-2</v>
      </c>
      <c r="AE314" s="5">
        <f>VLOOKUP(A314,Summary_SFPR!$A$5:$AG$348,33,FALSE)</f>
        <v>1144468.4021675303</v>
      </c>
      <c r="AF314" s="5">
        <f t="shared" si="93"/>
        <v>58630.912267179992</v>
      </c>
      <c r="AG314" t="s">
        <v>809</v>
      </c>
      <c r="AH314" t="s">
        <v>1088</v>
      </c>
    </row>
    <row r="315" spans="1:34" x14ac:dyDescent="0.25">
      <c r="A315" t="s">
        <v>706</v>
      </c>
      <c r="B315" t="s">
        <v>707</v>
      </c>
      <c r="C315" t="s">
        <v>98</v>
      </c>
      <c r="D315" s="12" t="s">
        <v>1088</v>
      </c>
      <c r="E315" s="1">
        <f>VLOOKUP(A315,'Base ADM'!$A$2:$E$344,5,FALSE)</f>
        <v>204.94920999999997</v>
      </c>
      <c r="F315" s="1">
        <f>VLOOKUP(A315,'Base ADM'!$A$2:$F$344,6,FALSE)</f>
        <v>34.306122999999999</v>
      </c>
      <c r="G315" s="1">
        <f>VLOOKUP(A315,'Base ADM'!$A$2:$G$344,7,FALSE)</f>
        <v>53.668889999999998</v>
      </c>
      <c r="H315" s="1">
        <f>VLOOKUP(A315,'Base ADM'!$A$2:$H$344,8,FALSE)</f>
        <v>80.712362999999996</v>
      </c>
      <c r="I315" s="1">
        <f>VLOOKUP(A315,'Base ADM'!$A$2:$I$344,9,FALSE)</f>
        <v>0</v>
      </c>
      <c r="J315" s="1">
        <f>VLOOKUP(A315,'Base ADM'!$A$2:$J$344,10,FALSE)</f>
        <v>36.261834</v>
      </c>
      <c r="K315" s="1">
        <f>VLOOKUP(A315,'Base ADM'!$A$2:$K$344,11,FALSE)</f>
        <v>0</v>
      </c>
      <c r="L315" s="98">
        <f t="shared" si="76"/>
        <v>9.2899999999999991</v>
      </c>
      <c r="M315" s="5">
        <f t="shared" si="77"/>
        <v>96058.458900109545</v>
      </c>
      <c r="N315" s="5">
        <f t="shared" si="78"/>
        <v>892383.08318201755</v>
      </c>
      <c r="O315" s="6">
        <f t="shared" si="79"/>
        <v>1.37</v>
      </c>
      <c r="P315" s="5">
        <f t="shared" si="80"/>
        <v>131600.08869315009</v>
      </c>
      <c r="Q315" s="5">
        <f t="shared" si="81"/>
        <v>104.39999999999999</v>
      </c>
      <c r="R315" s="5">
        <f t="shared" si="82"/>
        <v>5564.52</v>
      </c>
      <c r="S315" s="5">
        <f t="shared" si="83"/>
        <v>18691.900000000001</v>
      </c>
      <c r="T315" s="5">
        <f t="shared" si="84"/>
        <v>1048239.5918751677</v>
      </c>
      <c r="U315" s="5">
        <f t="shared" si="85"/>
        <v>199577.49120589995</v>
      </c>
      <c r="V315" s="5">
        <f t="shared" si="86"/>
        <v>109510.51137929999</v>
      </c>
      <c r="W315" s="5">
        <f t="shared" si="87"/>
        <v>378760.4865246999</v>
      </c>
      <c r="X315" t="str">
        <f>IFERROR(VLOOKUP(A315,'E1'!$A$2:$G$932,7,FALSE),"No")</f>
        <v>No</v>
      </c>
      <c r="Y315" s="5">
        <f t="shared" si="88"/>
        <v>0</v>
      </c>
      <c r="Z315" s="5">
        <f t="shared" si="89"/>
        <v>1736088.0809850674</v>
      </c>
      <c r="AA315" s="5">
        <f t="shared" si="94"/>
        <v>0</v>
      </c>
      <c r="AB315" s="5">
        <f t="shared" si="90"/>
        <v>1736088.0809850674</v>
      </c>
      <c r="AC315" s="5">
        <f t="shared" si="91"/>
        <v>85646.225366899977</v>
      </c>
      <c r="AD315">
        <f t="shared" si="92"/>
        <v>4.9332880229385458E-2</v>
      </c>
      <c r="AE315" s="5">
        <f>VLOOKUP(A315,Summary_SFPR!$A$5:$AG$348,33,FALSE)</f>
        <v>1591428.6280487445</v>
      </c>
      <c r="AF315" s="5">
        <f t="shared" si="93"/>
        <v>78509.757901143937</v>
      </c>
      <c r="AG315" t="s">
        <v>809</v>
      </c>
      <c r="AH315" t="s">
        <v>1088</v>
      </c>
    </row>
    <row r="316" spans="1:34" x14ac:dyDescent="0.25">
      <c r="A316" t="s">
        <v>708</v>
      </c>
      <c r="B316" t="s">
        <v>709</v>
      </c>
      <c r="C316" t="s">
        <v>72</v>
      </c>
      <c r="D316" s="12" t="s">
        <v>1088</v>
      </c>
      <c r="E316" s="1">
        <f>VLOOKUP(A316,'Base ADM'!$A$2:$E$344,5,FALSE)</f>
        <v>183.856335</v>
      </c>
      <c r="F316" s="1">
        <f>VLOOKUP(A316,'Base ADM'!$A$2:$F$344,6,FALSE)</f>
        <v>19.709378999999998</v>
      </c>
      <c r="G316" s="1">
        <f>VLOOKUP(A316,'Base ADM'!$A$2:$G$344,7,FALSE)</f>
        <v>56.354947000000003</v>
      </c>
      <c r="H316" s="1">
        <f>VLOOKUP(A316,'Base ADM'!$A$2:$H$344,8,FALSE)</f>
        <v>107.79200899999999</v>
      </c>
      <c r="I316" s="1">
        <f>VLOOKUP(A316,'Base ADM'!$A$2:$I$344,9,FALSE)</f>
        <v>0</v>
      </c>
      <c r="J316" s="1">
        <f>VLOOKUP(A316,'Base ADM'!$A$2:$J$344,10,FALSE)</f>
        <v>0</v>
      </c>
      <c r="K316" s="1">
        <f>VLOOKUP(A316,'Base ADM'!$A$2:$K$344,11,FALSE)</f>
        <v>0</v>
      </c>
      <c r="L316" s="98">
        <f t="shared" si="76"/>
        <v>7.75</v>
      </c>
      <c r="M316" s="5">
        <f t="shared" si="77"/>
        <v>96058.458900109545</v>
      </c>
      <c r="N316" s="5">
        <f t="shared" si="78"/>
        <v>744453.05647584901</v>
      </c>
      <c r="O316" s="6">
        <f t="shared" si="79"/>
        <v>1.23</v>
      </c>
      <c r="P316" s="5">
        <f t="shared" si="80"/>
        <v>118151.90444713474</v>
      </c>
      <c r="Q316" s="5">
        <f t="shared" si="81"/>
        <v>104.39999999999999</v>
      </c>
      <c r="R316" s="5">
        <f t="shared" si="82"/>
        <v>4687.5599999999995</v>
      </c>
      <c r="S316" s="5">
        <f t="shared" si="83"/>
        <v>15746.09</v>
      </c>
      <c r="T316" s="5">
        <f t="shared" si="84"/>
        <v>883038.61092298373</v>
      </c>
      <c r="U316" s="5">
        <f t="shared" si="85"/>
        <v>179037.46045965</v>
      </c>
      <c r="V316" s="5">
        <f t="shared" si="86"/>
        <v>98239.955480550008</v>
      </c>
      <c r="W316" s="5">
        <f t="shared" si="87"/>
        <v>339779.37702344998</v>
      </c>
      <c r="X316" t="str">
        <f>IFERROR(VLOOKUP(A316,'E1'!$A$2:$G$932,7,FALSE),"No")</f>
        <v>No</v>
      </c>
      <c r="Y316" s="5">
        <f t="shared" si="88"/>
        <v>0</v>
      </c>
      <c r="Z316" s="5">
        <f t="shared" si="89"/>
        <v>1500095.4038866335</v>
      </c>
      <c r="AA316" s="5">
        <f t="shared" si="94"/>
        <v>0</v>
      </c>
      <c r="AB316" s="5">
        <f t="shared" si="90"/>
        <v>1500095.4038866335</v>
      </c>
      <c r="AC316" s="5">
        <f t="shared" si="91"/>
        <v>76831.723833149998</v>
      </c>
      <c r="AD316">
        <f t="shared" si="92"/>
        <v>5.1217891631482125E-2</v>
      </c>
      <c r="AE316" s="5">
        <f>VLOOKUP(A316,Summary_SFPR!$A$5:$AG$348,33,FALSE)</f>
        <v>1400823.4974412185</v>
      </c>
      <c r="AF316" s="5">
        <f t="shared" si="93"/>
        <v>71747.226086778101</v>
      </c>
      <c r="AG316" t="s">
        <v>809</v>
      </c>
      <c r="AH316" t="s">
        <v>1088</v>
      </c>
    </row>
    <row r="317" spans="1:34" x14ac:dyDescent="0.25">
      <c r="A317" t="s">
        <v>710</v>
      </c>
      <c r="B317" t="s">
        <v>2032</v>
      </c>
      <c r="C317" t="s">
        <v>101</v>
      </c>
      <c r="D317" s="12" t="s">
        <v>1088</v>
      </c>
      <c r="E317" s="1">
        <f>VLOOKUP(A317,'Base ADM'!$A$2:$E$344,5,FALSE)</f>
        <v>115.171098</v>
      </c>
      <c r="F317" s="1">
        <f>VLOOKUP(A317,'Base ADM'!$A$2:$F$344,6,FALSE)</f>
        <v>0</v>
      </c>
      <c r="G317" s="1">
        <f>VLOOKUP(A317,'Base ADM'!$A$2:$G$344,7,FALSE)</f>
        <v>0</v>
      </c>
      <c r="H317" s="1">
        <f>VLOOKUP(A317,'Base ADM'!$A$2:$H$344,8,FALSE)</f>
        <v>0</v>
      </c>
      <c r="I317" s="1">
        <f>VLOOKUP(A317,'Base ADM'!$A$2:$I$344,9,FALSE)</f>
        <v>2.5781139999999998</v>
      </c>
      <c r="J317" s="1">
        <f>VLOOKUP(A317,'Base ADM'!$A$2:$J$344,10,FALSE)</f>
        <v>112.592984</v>
      </c>
      <c r="K317" s="1">
        <f>VLOOKUP(A317,'Base ADM'!$A$2:$K$344,11,FALSE)</f>
        <v>0</v>
      </c>
      <c r="L317" s="98">
        <f t="shared" si="76"/>
        <v>6.35</v>
      </c>
      <c r="M317" s="5">
        <f t="shared" si="77"/>
        <v>96058.458900109545</v>
      </c>
      <c r="N317" s="5">
        <f t="shared" si="78"/>
        <v>609971.21401569562</v>
      </c>
      <c r="O317" s="6">
        <f t="shared" si="79"/>
        <v>0.77</v>
      </c>
      <c r="P317" s="5">
        <f t="shared" si="80"/>
        <v>73965.013353084345</v>
      </c>
      <c r="Q317" s="5">
        <f t="shared" si="81"/>
        <v>104.39999999999999</v>
      </c>
      <c r="R317" s="5">
        <f t="shared" si="82"/>
        <v>3716.6399999999994</v>
      </c>
      <c r="S317" s="5">
        <f t="shared" si="83"/>
        <v>12484.65</v>
      </c>
      <c r="T317" s="5">
        <f t="shared" si="84"/>
        <v>700137.51736877998</v>
      </c>
      <c r="U317" s="5">
        <f t="shared" si="85"/>
        <v>112152.46352142</v>
      </c>
      <c r="V317" s="5">
        <f t="shared" si="86"/>
        <v>61539.372794340008</v>
      </c>
      <c r="W317" s="5">
        <f t="shared" si="87"/>
        <v>212844.25108086001</v>
      </c>
      <c r="X317" t="str">
        <f>IFERROR(VLOOKUP(A317,'E1'!$A$2:$G$932,7,FALSE),"No")</f>
        <v>No</v>
      </c>
      <c r="Y317" s="5">
        <f t="shared" si="88"/>
        <v>0</v>
      </c>
      <c r="Z317" s="5">
        <f t="shared" si="89"/>
        <v>1086673.6047654001</v>
      </c>
      <c r="AA317" s="5">
        <f t="shared" si="94"/>
        <v>0</v>
      </c>
      <c r="AB317" s="5">
        <f t="shared" si="90"/>
        <v>1086673.6047654001</v>
      </c>
      <c r="AC317" s="5">
        <f t="shared" si="91"/>
        <v>48128.850143219999</v>
      </c>
      <c r="AD317">
        <f t="shared" si="92"/>
        <v>4.4290070111356432E-2</v>
      </c>
      <c r="AE317" s="5">
        <f>VLOOKUP(A317,Summary_SFPR!$A$5:$AG$348,33,FALSE)</f>
        <v>970091.02926709224</v>
      </c>
      <c r="AF317" s="5">
        <f t="shared" si="93"/>
        <v>42965.399700637441</v>
      </c>
      <c r="AG317" t="s">
        <v>809</v>
      </c>
      <c r="AH317" t="s">
        <v>1088</v>
      </c>
    </row>
    <row r="318" spans="1:34" x14ac:dyDescent="0.25">
      <c r="A318" t="s">
        <v>712</v>
      </c>
      <c r="B318" t="s">
        <v>2033</v>
      </c>
      <c r="C318" t="s">
        <v>125</v>
      </c>
      <c r="D318" s="12" t="s">
        <v>1088</v>
      </c>
      <c r="E318" s="1">
        <f>VLOOKUP(A318,'Base ADM'!$A$2:$E$344,5,FALSE)</f>
        <v>187.03456600000001</v>
      </c>
      <c r="F318" s="1">
        <f>VLOOKUP(A318,'Base ADM'!$A$2:$F$344,6,FALSE)</f>
        <v>0</v>
      </c>
      <c r="G318" s="1">
        <f>VLOOKUP(A318,'Base ADM'!$A$2:$G$344,7,FALSE)</f>
        <v>0</v>
      </c>
      <c r="H318" s="1">
        <f>VLOOKUP(A318,'Base ADM'!$A$2:$H$344,8,FALSE)</f>
        <v>0</v>
      </c>
      <c r="I318" s="1">
        <f>VLOOKUP(A318,'Base ADM'!$A$2:$I$344,9,FALSE)</f>
        <v>42.550474999999999</v>
      </c>
      <c r="J318" s="1">
        <f>VLOOKUP(A318,'Base ADM'!$A$2:$J$344,10,FALSE)</f>
        <v>144.48409100000001</v>
      </c>
      <c r="K318" s="1">
        <f>VLOOKUP(A318,'Base ADM'!$A$2:$K$344,11,FALSE)</f>
        <v>0</v>
      </c>
      <c r="L318" s="98">
        <f t="shared" si="76"/>
        <v>9.6</v>
      </c>
      <c r="M318" s="5">
        <f t="shared" si="77"/>
        <v>96058.458900109545</v>
      </c>
      <c r="N318" s="5">
        <f t="shared" si="78"/>
        <v>922161.20544105163</v>
      </c>
      <c r="O318" s="6">
        <f t="shared" si="79"/>
        <v>1.25</v>
      </c>
      <c r="P318" s="5">
        <f t="shared" si="80"/>
        <v>120073.07362513692</v>
      </c>
      <c r="Q318" s="5">
        <f t="shared" si="81"/>
        <v>104.39999999999999</v>
      </c>
      <c r="R318" s="5">
        <f t="shared" si="82"/>
        <v>5663.6999999999989</v>
      </c>
      <c r="S318" s="5">
        <f t="shared" si="83"/>
        <v>19025.060000000001</v>
      </c>
      <c r="T318" s="5">
        <f t="shared" si="84"/>
        <v>1066923.0390661885</v>
      </c>
      <c r="U318" s="5">
        <f t="shared" si="85"/>
        <v>182132.39002514002</v>
      </c>
      <c r="V318" s="5">
        <f t="shared" si="86"/>
        <v>99938.179650780017</v>
      </c>
      <c r="W318" s="5">
        <f t="shared" si="87"/>
        <v>345652.97038762004</v>
      </c>
      <c r="X318" t="str">
        <f>IFERROR(VLOOKUP(A318,'E1'!$A$2:$G$932,7,FALSE),"No")</f>
        <v>No</v>
      </c>
      <c r="Y318" s="5">
        <f t="shared" si="88"/>
        <v>0</v>
      </c>
      <c r="Z318" s="5">
        <f t="shared" si="89"/>
        <v>1694646.5791297285</v>
      </c>
      <c r="AA318" s="5">
        <f t="shared" si="94"/>
        <v>0</v>
      </c>
      <c r="AB318" s="5">
        <f t="shared" si="90"/>
        <v>1694646.5791297285</v>
      </c>
      <c r="AC318" s="5">
        <f t="shared" si="91"/>
        <v>78159.874785740001</v>
      </c>
      <c r="AD318">
        <f t="shared" si="92"/>
        <v>4.6121637247737136E-2</v>
      </c>
      <c r="AE318" s="5">
        <f>VLOOKUP(A318,Summary_SFPR!$A$5:$AG$348,33,FALSE)</f>
        <v>1460827.2936867899</v>
      </c>
      <c r="AF318" s="5">
        <f t="shared" si="93"/>
        <v>67375.746521015681</v>
      </c>
      <c r="AG318" t="s">
        <v>809</v>
      </c>
      <c r="AH318" t="s">
        <v>1088</v>
      </c>
    </row>
    <row r="319" spans="1:34" x14ac:dyDescent="0.25">
      <c r="A319" t="s">
        <v>714</v>
      </c>
      <c r="B319" t="s">
        <v>2034</v>
      </c>
      <c r="C319" t="s">
        <v>93</v>
      </c>
      <c r="D319" s="12" t="s">
        <v>1088</v>
      </c>
      <c r="E319" s="1">
        <f>VLOOKUP(A319,'Base ADM'!$A$2:$E$344,5,FALSE)</f>
        <v>435.058942</v>
      </c>
      <c r="F319" s="1">
        <f>VLOOKUP(A319,'Base ADM'!$A$2:$F$344,6,FALSE)</f>
        <v>0</v>
      </c>
      <c r="G319" s="1">
        <f>VLOOKUP(A319,'Base ADM'!$A$2:$G$344,7,FALSE)</f>
        <v>0</v>
      </c>
      <c r="H319" s="1">
        <f>VLOOKUP(A319,'Base ADM'!$A$2:$H$344,8,FALSE)</f>
        <v>0</v>
      </c>
      <c r="I319" s="1">
        <f>VLOOKUP(A319,'Base ADM'!$A$2:$I$344,9,FALSE)</f>
        <v>57.817396000000002</v>
      </c>
      <c r="J319" s="1">
        <f>VLOOKUP(A319,'Base ADM'!$A$2:$J$344,10,FALSE)</f>
        <v>377.24154600000003</v>
      </c>
      <c r="K319" s="1">
        <f>VLOOKUP(A319,'Base ADM'!$A$2:$K$344,11,FALSE)</f>
        <v>0</v>
      </c>
      <c r="L319" s="98">
        <f t="shared" si="76"/>
        <v>23.1</v>
      </c>
      <c r="M319" s="5">
        <f t="shared" si="77"/>
        <v>96058.458900109545</v>
      </c>
      <c r="N319" s="5">
        <f t="shared" si="78"/>
        <v>2218950.4005925306</v>
      </c>
      <c r="O319" s="6">
        <f t="shared" si="79"/>
        <v>2.9</v>
      </c>
      <c r="P319" s="5">
        <f t="shared" si="80"/>
        <v>278569.53081031766</v>
      </c>
      <c r="Q319" s="5">
        <f t="shared" si="81"/>
        <v>104.39999999999999</v>
      </c>
      <c r="R319" s="5">
        <f t="shared" si="82"/>
        <v>13571.999999999998</v>
      </c>
      <c r="S319" s="5">
        <f t="shared" si="83"/>
        <v>45590.01</v>
      </c>
      <c r="T319" s="5">
        <f t="shared" si="84"/>
        <v>2556681.9414028479</v>
      </c>
      <c r="U319" s="5">
        <f t="shared" si="85"/>
        <v>423656.04713018</v>
      </c>
      <c r="V319" s="5">
        <f t="shared" si="86"/>
        <v>232465.04447886001</v>
      </c>
      <c r="W319" s="5">
        <f t="shared" si="87"/>
        <v>804019.37894194003</v>
      </c>
      <c r="X319" t="str">
        <f>IFERROR(VLOOKUP(A319,'E1'!$A$2:$G$932,7,FALSE),"No")</f>
        <v>No</v>
      </c>
      <c r="Y319" s="5">
        <f t="shared" si="88"/>
        <v>0</v>
      </c>
      <c r="Z319" s="5">
        <f t="shared" si="89"/>
        <v>4016822.4119538283</v>
      </c>
      <c r="AA319" s="5">
        <f t="shared" si="94"/>
        <v>0</v>
      </c>
      <c r="AB319" s="5">
        <f t="shared" si="90"/>
        <v>4016822.4119538283</v>
      </c>
      <c r="AC319" s="5">
        <f t="shared" si="91"/>
        <v>181806.78127238</v>
      </c>
      <c r="AD319">
        <f t="shared" si="92"/>
        <v>4.5261344074194985E-2</v>
      </c>
      <c r="AE319" s="5">
        <f>VLOOKUP(A319,Summary_SFPR!$A$5:$AG$348,33,FALSE)</f>
        <v>3197988.4495546175</v>
      </c>
      <c r="AF319" s="5">
        <f t="shared" si="93"/>
        <v>144745.25556059289</v>
      </c>
      <c r="AG319" t="s">
        <v>809</v>
      </c>
      <c r="AH319" t="s">
        <v>1088</v>
      </c>
    </row>
    <row r="320" spans="1:34" x14ac:dyDescent="0.25">
      <c r="A320" t="s">
        <v>716</v>
      </c>
      <c r="B320" t="s">
        <v>2035</v>
      </c>
      <c r="C320" t="s">
        <v>93</v>
      </c>
      <c r="D320" s="12" t="s">
        <v>1088</v>
      </c>
      <c r="E320" s="1">
        <f>VLOOKUP(A320,'Base ADM'!$A$2:$E$344,5,FALSE)</f>
        <v>268.022087</v>
      </c>
      <c r="F320" s="1">
        <f>VLOOKUP(A320,'Base ADM'!$A$2:$F$344,6,FALSE)</f>
        <v>0</v>
      </c>
      <c r="G320" s="1">
        <f>VLOOKUP(A320,'Base ADM'!$A$2:$G$344,7,FALSE)</f>
        <v>0</v>
      </c>
      <c r="H320" s="1">
        <f>VLOOKUP(A320,'Base ADM'!$A$2:$H$344,8,FALSE)</f>
        <v>0</v>
      </c>
      <c r="I320" s="1">
        <f>VLOOKUP(A320,'Base ADM'!$A$2:$I$344,9,FALSE)</f>
        <v>107.89016599999999</v>
      </c>
      <c r="J320" s="1">
        <f>VLOOKUP(A320,'Base ADM'!$A$2:$J$344,10,FALSE)</f>
        <v>160.13192100000001</v>
      </c>
      <c r="K320" s="1">
        <f>VLOOKUP(A320,'Base ADM'!$A$2:$K$344,11,FALSE)</f>
        <v>0</v>
      </c>
      <c r="L320" s="98">
        <f t="shared" si="76"/>
        <v>12.89</v>
      </c>
      <c r="M320" s="5">
        <f t="shared" si="77"/>
        <v>96058.458900109545</v>
      </c>
      <c r="N320" s="5">
        <f t="shared" si="78"/>
        <v>1238193.5352224121</v>
      </c>
      <c r="O320" s="6">
        <f t="shared" si="79"/>
        <v>1.79</v>
      </c>
      <c r="P320" s="5">
        <f t="shared" si="80"/>
        <v>171944.6414311961</v>
      </c>
      <c r="Q320" s="5">
        <f t="shared" si="81"/>
        <v>104.39999999999999</v>
      </c>
      <c r="R320" s="5">
        <f t="shared" si="82"/>
        <v>7662.9599999999991</v>
      </c>
      <c r="S320" s="5">
        <f t="shared" si="83"/>
        <v>25740.82</v>
      </c>
      <c r="T320" s="5">
        <f t="shared" si="84"/>
        <v>1443541.9566536082</v>
      </c>
      <c r="U320" s="5">
        <f t="shared" si="85"/>
        <v>260997.22809972998</v>
      </c>
      <c r="V320" s="5">
        <f t="shared" si="86"/>
        <v>143212.24174671</v>
      </c>
      <c r="W320" s="5">
        <f t="shared" si="87"/>
        <v>495323.57832208998</v>
      </c>
      <c r="X320" t="str">
        <f>IFERROR(VLOOKUP(A320,'E1'!$A$2:$G$932,7,FALSE),"No")</f>
        <v>No</v>
      </c>
      <c r="Y320" s="5">
        <f t="shared" si="88"/>
        <v>0</v>
      </c>
      <c r="Z320" s="5">
        <f t="shared" si="89"/>
        <v>2343075.0048221382</v>
      </c>
      <c r="AA320" s="5">
        <f t="shared" si="94"/>
        <v>0</v>
      </c>
      <c r="AB320" s="5">
        <f t="shared" si="90"/>
        <v>2343075.0048221382</v>
      </c>
      <c r="AC320" s="5">
        <f t="shared" si="91"/>
        <v>112003.74993643</v>
      </c>
      <c r="AD320">
        <f t="shared" si="92"/>
        <v>4.7802033526849114E-2</v>
      </c>
      <c r="AE320" s="5">
        <f>VLOOKUP(A320,Summary_SFPR!$A$5:$AG$348,33,FALSE)</f>
        <v>1956892.8186289195</v>
      </c>
      <c r="AF320" s="5">
        <f t="shared" si="93"/>
        <v>93543.456124549877</v>
      </c>
      <c r="AH320" t="s">
        <v>1088</v>
      </c>
    </row>
    <row r="321" spans="1:34" x14ac:dyDescent="0.25">
      <c r="A321" t="s">
        <v>718</v>
      </c>
      <c r="B321" t="s">
        <v>2036</v>
      </c>
      <c r="C321" t="s">
        <v>93</v>
      </c>
      <c r="D321" s="12" t="s">
        <v>1088</v>
      </c>
      <c r="E321" s="1">
        <f>VLOOKUP(A321,'Base ADM'!$A$2:$E$344,5,FALSE)</f>
        <v>670.32535899999993</v>
      </c>
      <c r="F321" s="1">
        <f>VLOOKUP(A321,'Base ADM'!$A$2:$F$344,6,FALSE)</f>
        <v>21.961722999999999</v>
      </c>
      <c r="G321" s="1">
        <f>VLOOKUP(A321,'Base ADM'!$A$2:$G$344,7,FALSE)</f>
        <v>298.55023899999998</v>
      </c>
      <c r="H321" s="1">
        <f>VLOOKUP(A321,'Base ADM'!$A$2:$H$344,8,FALSE)</f>
        <v>349.81339700000001</v>
      </c>
      <c r="I321" s="1">
        <f>VLOOKUP(A321,'Base ADM'!$A$2:$I$344,9,FALSE)</f>
        <v>0</v>
      </c>
      <c r="J321" s="1">
        <f>VLOOKUP(A321,'Base ADM'!$A$2:$J$344,10,FALSE)</f>
        <v>0</v>
      </c>
      <c r="K321" s="1">
        <f>VLOOKUP(A321,'Base ADM'!$A$2:$K$344,11,FALSE)</f>
        <v>0</v>
      </c>
      <c r="L321" s="98">
        <f t="shared" si="76"/>
        <v>28.07</v>
      </c>
      <c r="M321" s="5">
        <f t="shared" si="77"/>
        <v>96058.458900109545</v>
      </c>
      <c r="N321" s="5">
        <f t="shared" si="78"/>
        <v>2696360.9413260748</v>
      </c>
      <c r="O321" s="6">
        <f t="shared" si="79"/>
        <v>4.47</v>
      </c>
      <c r="P321" s="5">
        <f t="shared" si="80"/>
        <v>429381.31128348963</v>
      </c>
      <c r="Q321" s="5">
        <f t="shared" si="81"/>
        <v>104.39999999999999</v>
      </c>
      <c r="R321" s="5">
        <f t="shared" si="82"/>
        <v>16985.879999999997</v>
      </c>
      <c r="S321" s="5">
        <f t="shared" si="83"/>
        <v>57057.65</v>
      </c>
      <c r="T321" s="5">
        <f t="shared" si="84"/>
        <v>3199785.7826095643</v>
      </c>
      <c r="U321" s="5">
        <f t="shared" si="85"/>
        <v>652756.13134060986</v>
      </c>
      <c r="V321" s="5">
        <f t="shared" si="86"/>
        <v>358174.94907446997</v>
      </c>
      <c r="W321" s="5">
        <f t="shared" si="87"/>
        <v>1238808.1862071299</v>
      </c>
      <c r="X321" t="str">
        <f>IFERROR(VLOOKUP(A321,'E1'!$A$2:$G$932,7,FALSE),"No")</f>
        <v>No</v>
      </c>
      <c r="Y321" s="5">
        <f t="shared" si="88"/>
        <v>0</v>
      </c>
      <c r="Z321" s="5">
        <f t="shared" si="89"/>
        <v>5449525.0492317742</v>
      </c>
      <c r="AA321" s="5">
        <f t="shared" si="94"/>
        <v>0</v>
      </c>
      <c r="AB321" s="5">
        <f t="shared" si="90"/>
        <v>5449525.0492317742</v>
      </c>
      <c r="AC321" s="5">
        <f t="shared" si="91"/>
        <v>280122.26427250996</v>
      </c>
      <c r="AD321">
        <f t="shared" si="92"/>
        <v>5.1403060219348679E-2</v>
      </c>
      <c r="AE321" s="5">
        <f>VLOOKUP(A321,Summary_SFPR!$A$5:$AG$348,33,FALSE)</f>
        <v>4738088.5402538236</v>
      </c>
      <c r="AF321" s="5">
        <f t="shared" si="93"/>
        <v>243552.25055927318</v>
      </c>
      <c r="AG321" t="s">
        <v>809</v>
      </c>
      <c r="AH321" t="s">
        <v>1088</v>
      </c>
    </row>
    <row r="322" spans="1:34" x14ac:dyDescent="0.25">
      <c r="A322" t="s">
        <v>720</v>
      </c>
      <c r="B322" t="s">
        <v>721</v>
      </c>
      <c r="C322" t="s">
        <v>68</v>
      </c>
      <c r="D322" s="12" t="s">
        <v>1842</v>
      </c>
      <c r="E322" s="1">
        <f>VLOOKUP(A322,'Base ADM'!$A$2:$E$344,5,FALSE)</f>
        <v>13598.158576999998</v>
      </c>
      <c r="F322" s="1">
        <f>VLOOKUP(A322,'Base ADM'!$A$2:$F$344,6,FALSE)</f>
        <v>411.45828499999999</v>
      </c>
      <c r="G322" s="1">
        <f>VLOOKUP(A322,'Base ADM'!$A$2:$G$344,7,FALSE)</f>
        <v>2157.550088</v>
      </c>
      <c r="H322" s="1">
        <f>VLOOKUP(A322,'Base ADM'!$A$2:$H$344,8,FALSE)</f>
        <v>5067.871967</v>
      </c>
      <c r="I322" s="1">
        <f>VLOOKUP(A322,'Base ADM'!$A$2:$I$344,9,FALSE)</f>
        <v>5568.6419539999997</v>
      </c>
      <c r="J322" s="1">
        <f>VLOOKUP(A322,'Base ADM'!$A$2:$J$344,10,FALSE)</f>
        <v>392.63628299999999</v>
      </c>
      <c r="K322" s="1">
        <f>VLOOKUP(A322,'Base ADM'!$A$2:$K$344,11,FALSE)</f>
        <v>21.051566999999999</v>
      </c>
      <c r="L322" s="98">
        <f t="shared" si="76"/>
        <v>545.15</v>
      </c>
      <c r="M322" s="5">
        <f t="shared" si="77"/>
        <v>96058.458900109545</v>
      </c>
      <c r="N322" s="5">
        <f t="shared" si="78"/>
        <v>52366268.86939472</v>
      </c>
      <c r="O322" s="6">
        <f t="shared" si="79"/>
        <v>90.65</v>
      </c>
      <c r="P322" s="5">
        <f t="shared" si="80"/>
        <v>8707699.29929493</v>
      </c>
      <c r="Q322" s="5">
        <f t="shared" si="81"/>
        <v>104.39999999999999</v>
      </c>
      <c r="R322" s="5">
        <f t="shared" si="82"/>
        <v>331887.59999999998</v>
      </c>
      <c r="S322" s="5">
        <f t="shared" si="83"/>
        <v>1114850.98</v>
      </c>
      <c r="T322" s="5">
        <f t="shared" si="84"/>
        <v>62520706.748689651</v>
      </c>
      <c r="U322" s="5">
        <f t="shared" si="85"/>
        <v>13241750.840696828</v>
      </c>
      <c r="V322" s="5">
        <f t="shared" si="86"/>
        <v>7265904.0724484101</v>
      </c>
      <c r="W322" s="5">
        <f t="shared" si="87"/>
        <v>25130348.921396386</v>
      </c>
      <c r="X322" t="str">
        <f>IFERROR(VLOOKUP(A322,'E1'!$A$2:$G$932,7,FALSE),"No")</f>
        <v>No</v>
      </c>
      <c r="Y322" s="5">
        <f t="shared" si="88"/>
        <v>0</v>
      </c>
      <c r="Z322" s="5">
        <f t="shared" si="89"/>
        <v>108158710.58323129</v>
      </c>
      <c r="AA322" s="5">
        <f t="shared" si="94"/>
        <v>33488.509927037936</v>
      </c>
      <c r="AB322" s="5">
        <f t="shared" si="90"/>
        <v>108192199.09315832</v>
      </c>
      <c r="AC322" s="5">
        <f t="shared" si="91"/>
        <v>5682534.4877425293</v>
      </c>
      <c r="AD322">
        <f t="shared" si="92"/>
        <v>5.2522589755751366E-2</v>
      </c>
      <c r="AE322" s="5">
        <f>VLOOKUP(A322,Summary_SFPR!$A$5:$AG$348,33,FALSE)</f>
        <v>95610548.259684652</v>
      </c>
      <c r="AF322" s="5">
        <f t="shared" si="93"/>
        <v>5021713.6025658846</v>
      </c>
      <c r="AG322" t="s">
        <v>809</v>
      </c>
      <c r="AH322" t="s">
        <v>1842</v>
      </c>
    </row>
    <row r="323" spans="1:34" x14ac:dyDescent="0.25">
      <c r="A323" t="s">
        <v>722</v>
      </c>
      <c r="B323" t="s">
        <v>723</v>
      </c>
      <c r="C323" t="s">
        <v>80</v>
      </c>
      <c r="D323" s="12" t="s">
        <v>1088</v>
      </c>
      <c r="E323" s="1">
        <f>VLOOKUP(A323,'Base ADM'!$A$2:$E$344,5,FALSE)</f>
        <v>268.64467500000001</v>
      </c>
      <c r="F323" s="1">
        <f>VLOOKUP(A323,'Base ADM'!$A$2:$F$344,6,FALSE)</f>
        <v>39.104939000000002</v>
      </c>
      <c r="G323" s="1">
        <f>VLOOKUP(A323,'Base ADM'!$A$2:$G$344,7,FALSE)</f>
        <v>81.445121</v>
      </c>
      <c r="H323" s="1">
        <f>VLOOKUP(A323,'Base ADM'!$A$2:$H$344,8,FALSE)</f>
        <v>141.345011</v>
      </c>
      <c r="I323" s="1">
        <f>VLOOKUP(A323,'Base ADM'!$A$2:$I$344,9,FALSE)</f>
        <v>0</v>
      </c>
      <c r="J323" s="1">
        <f>VLOOKUP(A323,'Base ADM'!$A$2:$J$344,10,FALSE)</f>
        <v>6.7496039999999997</v>
      </c>
      <c r="K323" s="1">
        <f>VLOOKUP(A323,'Base ADM'!$A$2:$K$344,11,FALSE)</f>
        <v>0</v>
      </c>
      <c r="L323" s="98">
        <f t="shared" si="76"/>
        <v>11.53</v>
      </c>
      <c r="M323" s="5">
        <f t="shared" si="77"/>
        <v>96058.458900109545</v>
      </c>
      <c r="N323" s="5">
        <f t="shared" si="78"/>
        <v>1107554.031118263</v>
      </c>
      <c r="O323" s="6">
        <f t="shared" si="79"/>
        <v>1.79</v>
      </c>
      <c r="P323" s="5">
        <f t="shared" si="80"/>
        <v>171944.6414311961</v>
      </c>
      <c r="Q323" s="5">
        <f t="shared" si="81"/>
        <v>104.39999999999999</v>
      </c>
      <c r="R323" s="5">
        <f t="shared" si="82"/>
        <v>6953.04</v>
      </c>
      <c r="S323" s="5">
        <f t="shared" si="83"/>
        <v>23356.11</v>
      </c>
      <c r="T323" s="5">
        <f t="shared" si="84"/>
        <v>1309807.8225494593</v>
      </c>
      <c r="U323" s="5">
        <f t="shared" si="85"/>
        <v>261603.49806824999</v>
      </c>
      <c r="V323" s="5">
        <f t="shared" si="86"/>
        <v>143544.90919275003</v>
      </c>
      <c r="W323" s="5">
        <f t="shared" si="87"/>
        <v>496474.16452724999</v>
      </c>
      <c r="X323" t="str">
        <f>IFERROR(VLOOKUP(A323,'E1'!$A$2:$G$932,7,FALSE),"No")</f>
        <v>No</v>
      </c>
      <c r="Y323" s="5">
        <f t="shared" si="88"/>
        <v>0</v>
      </c>
      <c r="Z323" s="5">
        <f t="shared" si="89"/>
        <v>2211430.3943377091</v>
      </c>
      <c r="AA323" s="5">
        <f t="shared" si="94"/>
        <v>0</v>
      </c>
      <c r="AB323" s="5">
        <f t="shared" si="90"/>
        <v>2211430.3943377091</v>
      </c>
      <c r="AC323" s="5">
        <f t="shared" si="91"/>
        <v>112263.92323575</v>
      </c>
      <c r="AD323">
        <f t="shared" si="92"/>
        <v>5.0765298117995433E-2</v>
      </c>
      <c r="AE323" s="5">
        <f>VLOOKUP(A323,Summary_SFPR!$A$5:$AG$348,33,FALSE)</f>
        <v>2046488.9820159506</v>
      </c>
      <c r="AF323" s="5">
        <f t="shared" si="93"/>
        <v>103890.62326723273</v>
      </c>
      <c r="AG323" t="s">
        <v>809</v>
      </c>
      <c r="AH323" t="s">
        <v>1088</v>
      </c>
    </row>
    <row r="324" spans="1:34" x14ac:dyDescent="0.25">
      <c r="A324" t="s">
        <v>724</v>
      </c>
      <c r="B324" t="s">
        <v>725</v>
      </c>
      <c r="C324" t="s">
        <v>93</v>
      </c>
      <c r="D324" s="12" t="s">
        <v>1088</v>
      </c>
      <c r="E324" s="1">
        <f>VLOOKUP(A324,'Base ADM'!$A$2:$E$344,5,FALSE)</f>
        <v>307.19539899999995</v>
      </c>
      <c r="F324" s="1">
        <f>VLOOKUP(A324,'Base ADM'!$A$2:$F$344,6,FALSE)</f>
        <v>24.912281</v>
      </c>
      <c r="G324" s="1">
        <f>VLOOKUP(A324,'Base ADM'!$A$2:$G$344,7,FALSE)</f>
        <v>107.368421</v>
      </c>
      <c r="H324" s="1">
        <f>VLOOKUP(A324,'Base ADM'!$A$2:$H$344,8,FALSE)</f>
        <v>174.91469699999999</v>
      </c>
      <c r="I324" s="1">
        <f>VLOOKUP(A324,'Base ADM'!$A$2:$I$344,9,FALSE)</f>
        <v>0</v>
      </c>
      <c r="J324" s="1">
        <f>VLOOKUP(A324,'Base ADM'!$A$2:$J$344,10,FALSE)</f>
        <v>0</v>
      </c>
      <c r="K324" s="1">
        <f>VLOOKUP(A324,'Base ADM'!$A$2:$K$344,11,FALSE)</f>
        <v>0</v>
      </c>
      <c r="L324" s="98">
        <f t="shared" ref="L324:L347" si="95">ROUND(((F324/20)+(G324/23)+(H324/25)+(I324/27)+(J324/18)),2)</f>
        <v>12.91</v>
      </c>
      <c r="M324" s="5">
        <f t="shared" ref="M324:M347" si="96">($G$1*1.16)+$L$1</f>
        <v>96058.458900109545</v>
      </c>
      <c r="N324" s="5">
        <f t="shared" ref="N324:N347" si="97">L324*M324</f>
        <v>1240114.7044004141</v>
      </c>
      <c r="O324" s="6">
        <f t="shared" ref="O324:O347" si="98">ROUND(E324/150,2)</f>
        <v>2.0499999999999998</v>
      </c>
      <c r="P324" s="5">
        <f t="shared" ref="P324:P347" si="99">O324*M324</f>
        <v>196919.84074522456</v>
      </c>
      <c r="Q324" s="5">
        <f t="shared" ref="Q324:Q347" si="100">90*1.16</f>
        <v>104.39999999999999</v>
      </c>
      <c r="R324" s="5">
        <f t="shared" ref="R324:R347" si="101">(L324+O324)*Q324*5</f>
        <v>7809.1200000000008</v>
      </c>
      <c r="S324" s="5">
        <f t="shared" ref="S324:S347" si="102">ROUND(((L324+O324)*(($G$1*1.16)/180)*4),2)</f>
        <v>26231.79</v>
      </c>
      <c r="T324" s="5">
        <f t="shared" ref="T324:T347" si="103">N324+P324+R324+S324</f>
        <v>1471075.4551456389</v>
      </c>
      <c r="U324" s="5">
        <f t="shared" ref="U324:U347" si="104">E324*$P$1</f>
        <v>299143.80759220995</v>
      </c>
      <c r="V324" s="5">
        <f t="shared" ref="V324:V347" si="105">$T$1*E324</f>
        <v>164143.71754766998</v>
      </c>
      <c r="W324" s="5">
        <f t="shared" ref="W324:W347" si="106">$W$1*E324</f>
        <v>567718.60102992994</v>
      </c>
      <c r="X324" t="str">
        <f>IFERROR(VLOOKUP(A324,'E1'!$A$2:$G$932,7,FALSE),"No")</f>
        <v>No</v>
      </c>
      <c r="Y324" s="5">
        <f t="shared" ref="Y324:Y347" si="107">IF(X324="Yes",($AA$1*E324),0)</f>
        <v>0</v>
      </c>
      <c r="Z324" s="5">
        <f t="shared" ref="Z324:Z347" si="108">T324+U324+V324+W324+Y324</f>
        <v>2502081.5813154485</v>
      </c>
      <c r="AA324" s="5">
        <f t="shared" si="94"/>
        <v>0</v>
      </c>
      <c r="AB324" s="5">
        <f t="shared" ref="AB324:AB347" si="109">Z324+AA324</f>
        <v>2502081.5813154485</v>
      </c>
      <c r="AC324" s="5">
        <f t="shared" ref="AC324:AC347" si="110">E324*$P$2</f>
        <v>128373.88528810997</v>
      </c>
      <c r="AD324">
        <f t="shared" ref="AD324:AD347" si="111">AC324/AB324</f>
        <v>5.1306834376127125E-2</v>
      </c>
      <c r="AE324" s="5">
        <f>VLOOKUP(A324,Summary_SFPR!$A$5:$AG$348,33,FALSE)</f>
        <v>2283681.5430650096</v>
      </c>
      <c r="AF324" s="5">
        <f t="shared" ref="AF324:AF347" si="112">AD324*AE324</f>
        <v>117168.47069785488</v>
      </c>
      <c r="AG324" t="s">
        <v>809</v>
      </c>
      <c r="AH324" t="s">
        <v>1088</v>
      </c>
    </row>
    <row r="325" spans="1:34" x14ac:dyDescent="0.25">
      <c r="A325" t="s">
        <v>726</v>
      </c>
      <c r="B325" t="s">
        <v>727</v>
      </c>
      <c r="C325" t="s">
        <v>93</v>
      </c>
      <c r="D325" s="12" t="s">
        <v>1088</v>
      </c>
      <c r="E325" s="1">
        <f>VLOOKUP(A325,'Base ADM'!$A$2:$E$344,5,FALSE)</f>
        <v>678.32691499999999</v>
      </c>
      <c r="F325" s="1">
        <f>VLOOKUP(A325,'Base ADM'!$A$2:$F$344,6,FALSE)</f>
        <v>86.363609999999994</v>
      </c>
      <c r="G325" s="1">
        <f>VLOOKUP(A325,'Base ADM'!$A$2:$G$344,7,FALSE)</f>
        <v>228.72399200000001</v>
      </c>
      <c r="H325" s="1">
        <f>VLOOKUP(A325,'Base ADM'!$A$2:$H$344,8,FALSE)</f>
        <v>363.23931299999998</v>
      </c>
      <c r="I325" s="1">
        <f>VLOOKUP(A325,'Base ADM'!$A$2:$I$344,9,FALSE)</f>
        <v>0</v>
      </c>
      <c r="J325" s="1">
        <f>VLOOKUP(A325,'Base ADM'!$A$2:$J$344,10,FALSE)</f>
        <v>0</v>
      </c>
      <c r="K325" s="1">
        <f>VLOOKUP(A325,'Base ADM'!$A$2:$K$344,11,FALSE)</f>
        <v>0</v>
      </c>
      <c r="L325" s="98">
        <f t="shared" si="95"/>
        <v>28.79</v>
      </c>
      <c r="M325" s="5">
        <f t="shared" si="96"/>
        <v>96058.458900109545</v>
      </c>
      <c r="N325" s="5">
        <f t="shared" si="97"/>
        <v>2765523.0317341536</v>
      </c>
      <c r="O325" s="6">
        <f t="shared" si="98"/>
        <v>4.5199999999999996</v>
      </c>
      <c r="P325" s="5">
        <f t="shared" si="99"/>
        <v>434184.2342284951</v>
      </c>
      <c r="Q325" s="5">
        <f t="shared" si="100"/>
        <v>104.39999999999999</v>
      </c>
      <c r="R325" s="5">
        <f t="shared" si="101"/>
        <v>17387.82</v>
      </c>
      <c r="S325" s="5">
        <f t="shared" si="102"/>
        <v>58407.81</v>
      </c>
      <c r="T325" s="5">
        <f t="shared" si="103"/>
        <v>3275502.8959626486</v>
      </c>
      <c r="U325" s="5">
        <f t="shared" si="104"/>
        <v>660547.96655785001</v>
      </c>
      <c r="V325" s="5">
        <f t="shared" si="105"/>
        <v>362450.42049195</v>
      </c>
      <c r="W325" s="5">
        <f t="shared" si="106"/>
        <v>1253595.6218040499</v>
      </c>
      <c r="X325" t="str">
        <f>IFERROR(VLOOKUP(A325,'E1'!$A$2:$G$932,7,FALSE),"No")</f>
        <v>No</v>
      </c>
      <c r="Y325" s="5">
        <f t="shared" si="107"/>
        <v>0</v>
      </c>
      <c r="Z325" s="5">
        <f t="shared" si="108"/>
        <v>5552096.904816499</v>
      </c>
      <c r="AA325" s="5">
        <f t="shared" ref="AA325:AA347" si="113">IF(D325="S",0,(K325*(Z325/E325)*0.2))</f>
        <v>0</v>
      </c>
      <c r="AB325" s="5">
        <f t="shared" si="109"/>
        <v>5552096.904816499</v>
      </c>
      <c r="AC325" s="5">
        <f t="shared" si="110"/>
        <v>283466.03450934996</v>
      </c>
      <c r="AD325">
        <f t="shared" si="111"/>
        <v>5.1055671284022504E-2</v>
      </c>
      <c r="AE325" s="5">
        <f>VLOOKUP(A325,Summary_SFPR!$A$5:$AG$348,33,FALSE)</f>
        <v>5266131.0526561597</v>
      </c>
      <c r="AF325" s="5">
        <f t="shared" si="112"/>
        <v>268865.85596299631</v>
      </c>
      <c r="AG325" t="s">
        <v>809</v>
      </c>
      <c r="AH325" t="s">
        <v>1088</v>
      </c>
    </row>
    <row r="326" spans="1:34" x14ac:dyDescent="0.25">
      <c r="A326" t="s">
        <v>728</v>
      </c>
      <c r="B326" t="s">
        <v>2037</v>
      </c>
      <c r="C326" t="s">
        <v>72</v>
      </c>
      <c r="D326" s="12" t="s">
        <v>1088</v>
      </c>
      <c r="E326" s="1">
        <f>VLOOKUP(A326,'Base ADM'!$A$2:$E$344,5,FALSE)</f>
        <v>351.69589500000001</v>
      </c>
      <c r="F326" s="1">
        <f>VLOOKUP(A326,'Base ADM'!$A$2:$F$344,6,FALSE)</f>
        <v>44.727378000000002</v>
      </c>
      <c r="G326" s="1">
        <f>VLOOKUP(A326,'Base ADM'!$A$2:$G$344,7,FALSE)</f>
        <v>129.82208499999999</v>
      </c>
      <c r="H326" s="1">
        <f>VLOOKUP(A326,'Base ADM'!$A$2:$H$344,8,FALSE)</f>
        <v>177.146432</v>
      </c>
      <c r="I326" s="1">
        <f>VLOOKUP(A326,'Base ADM'!$A$2:$I$344,9,FALSE)</f>
        <v>0</v>
      </c>
      <c r="J326" s="1">
        <f>VLOOKUP(A326,'Base ADM'!$A$2:$J$344,10,FALSE)</f>
        <v>0</v>
      </c>
      <c r="K326" s="1">
        <f>VLOOKUP(A326,'Base ADM'!$A$2:$K$344,11,FALSE)</f>
        <v>0</v>
      </c>
      <c r="L326" s="98">
        <f t="shared" si="95"/>
        <v>14.97</v>
      </c>
      <c r="M326" s="5">
        <f t="shared" si="96"/>
        <v>96058.458900109545</v>
      </c>
      <c r="N326" s="5">
        <f t="shared" si="97"/>
        <v>1437995.12973464</v>
      </c>
      <c r="O326" s="6">
        <f t="shared" si="98"/>
        <v>2.34</v>
      </c>
      <c r="P326" s="5">
        <f t="shared" si="99"/>
        <v>224776.79382625633</v>
      </c>
      <c r="Q326" s="5">
        <f t="shared" si="100"/>
        <v>104.39999999999999</v>
      </c>
      <c r="R326" s="5">
        <f t="shared" si="101"/>
        <v>9035.82</v>
      </c>
      <c r="S326" s="5">
        <f t="shared" si="102"/>
        <v>30352.42</v>
      </c>
      <c r="T326" s="5">
        <f t="shared" si="103"/>
        <v>1702160.1635608964</v>
      </c>
      <c r="U326" s="5">
        <f t="shared" si="104"/>
        <v>342477.94559204997</v>
      </c>
      <c r="V326" s="5">
        <f t="shared" si="105"/>
        <v>187921.66757535003</v>
      </c>
      <c r="W326" s="5">
        <f t="shared" si="106"/>
        <v>649958.63267265004</v>
      </c>
      <c r="X326" t="str">
        <f>IFERROR(VLOOKUP(A326,'E1'!$A$2:$G$932,7,FALSE),"No")</f>
        <v>No</v>
      </c>
      <c r="Y326" s="5">
        <f t="shared" si="107"/>
        <v>0</v>
      </c>
      <c r="Z326" s="5">
        <f t="shared" si="108"/>
        <v>2882518.4094009465</v>
      </c>
      <c r="AA326" s="5">
        <f t="shared" si="113"/>
        <v>0</v>
      </c>
      <c r="AB326" s="5">
        <f t="shared" si="109"/>
        <v>2882518.4094009465</v>
      </c>
      <c r="AC326" s="5">
        <f t="shared" si="110"/>
        <v>146970.19756155001</v>
      </c>
      <c r="AD326">
        <f t="shared" si="111"/>
        <v>5.0986733365596719E-2</v>
      </c>
      <c r="AE326" s="5">
        <f>VLOOKUP(A326,Summary_SFPR!$A$5:$AG$348,33,FALSE)</f>
        <v>2618593.8813596107</v>
      </c>
      <c r="AF326" s="5">
        <f t="shared" si="112"/>
        <v>133513.54802166548</v>
      </c>
      <c r="AG326" t="s">
        <v>809</v>
      </c>
      <c r="AH326" t="s">
        <v>1088</v>
      </c>
    </row>
    <row r="327" spans="1:34" x14ac:dyDescent="0.25">
      <c r="A327" t="s">
        <v>730</v>
      </c>
      <c r="B327" t="s">
        <v>2038</v>
      </c>
      <c r="C327" t="s">
        <v>193</v>
      </c>
      <c r="D327" s="12" t="s">
        <v>1088</v>
      </c>
      <c r="E327" s="1">
        <f>VLOOKUP(A327,'Base ADM'!$A$2:$E$344,5,FALSE)</f>
        <v>309.43031399999995</v>
      </c>
      <c r="F327" s="1">
        <f>VLOOKUP(A327,'Base ADM'!$A$2:$F$344,6,FALSE)</f>
        <v>39.056249999999999</v>
      </c>
      <c r="G327" s="1">
        <f>VLOOKUP(A327,'Base ADM'!$A$2:$G$344,7,FALSE)</f>
        <v>112.490799</v>
      </c>
      <c r="H327" s="1">
        <f>VLOOKUP(A327,'Base ADM'!$A$2:$H$344,8,FALSE)</f>
        <v>157.88326499999999</v>
      </c>
      <c r="I327" s="1">
        <f>VLOOKUP(A327,'Base ADM'!$A$2:$I$344,9,FALSE)</f>
        <v>0</v>
      </c>
      <c r="J327" s="1">
        <f>VLOOKUP(A327,'Base ADM'!$A$2:$J$344,10,FALSE)</f>
        <v>0</v>
      </c>
      <c r="K327" s="1">
        <f>VLOOKUP(A327,'Base ADM'!$A$2:$K$344,11,FALSE)</f>
        <v>0</v>
      </c>
      <c r="L327" s="98">
        <f t="shared" si="95"/>
        <v>13.16</v>
      </c>
      <c r="M327" s="5">
        <f t="shared" si="96"/>
        <v>96058.458900109545</v>
      </c>
      <c r="N327" s="5">
        <f t="shared" si="97"/>
        <v>1264129.3191254416</v>
      </c>
      <c r="O327" s="6">
        <f t="shared" si="98"/>
        <v>2.06</v>
      </c>
      <c r="P327" s="5">
        <f t="shared" si="99"/>
        <v>197880.42533422567</v>
      </c>
      <c r="Q327" s="5">
        <f t="shared" si="100"/>
        <v>104.39999999999999</v>
      </c>
      <c r="R327" s="5">
        <f t="shared" si="101"/>
        <v>7944.8399999999992</v>
      </c>
      <c r="S327" s="5">
        <f t="shared" si="102"/>
        <v>26687.69</v>
      </c>
      <c r="T327" s="5">
        <f t="shared" si="103"/>
        <v>1496642.2744596673</v>
      </c>
      <c r="U327" s="5">
        <f t="shared" si="104"/>
        <v>301320.14547005994</v>
      </c>
      <c r="V327" s="5">
        <f t="shared" si="105"/>
        <v>165337.89967961999</v>
      </c>
      <c r="W327" s="5">
        <f t="shared" si="106"/>
        <v>571848.88039397984</v>
      </c>
      <c r="X327" t="str">
        <f>IFERROR(VLOOKUP(A327,'E1'!$A$2:$G$932,7,FALSE),"No")</f>
        <v>No</v>
      </c>
      <c r="Y327" s="5">
        <f t="shared" si="107"/>
        <v>0</v>
      </c>
      <c r="Z327" s="5">
        <f t="shared" si="108"/>
        <v>2535149.2000033269</v>
      </c>
      <c r="AA327" s="5">
        <f t="shared" si="113"/>
        <v>0</v>
      </c>
      <c r="AB327" s="5">
        <f t="shared" si="109"/>
        <v>2535149.2000033269</v>
      </c>
      <c r="AC327" s="5">
        <f t="shared" si="110"/>
        <v>129307.83391745998</v>
      </c>
      <c r="AD327">
        <f t="shared" si="111"/>
        <v>5.100600545218021E-2</v>
      </c>
      <c r="AE327" s="5">
        <f>VLOOKUP(A327,Summary_SFPR!$A$5:$AG$348,33,FALSE)</f>
        <v>2252539.393809218</v>
      </c>
      <c r="AF327" s="5">
        <f t="shared" si="112"/>
        <v>114893.03660188368</v>
      </c>
      <c r="AG327" t="s">
        <v>809</v>
      </c>
      <c r="AH327" t="s">
        <v>1088</v>
      </c>
    </row>
    <row r="328" spans="1:34" x14ac:dyDescent="0.25">
      <c r="A328" t="s">
        <v>732</v>
      </c>
      <c r="B328" t="s">
        <v>2039</v>
      </c>
      <c r="C328" t="s">
        <v>68</v>
      </c>
      <c r="D328" s="12" t="s">
        <v>1088</v>
      </c>
      <c r="E328" s="1">
        <f>VLOOKUP(A328,'Base ADM'!$A$2:$E$344,5,FALSE)</f>
        <v>52.071555000000004</v>
      </c>
      <c r="F328" s="1">
        <f>VLOOKUP(A328,'Base ADM'!$A$2:$F$344,6,FALSE)</f>
        <v>0</v>
      </c>
      <c r="G328" s="1">
        <f>VLOOKUP(A328,'Base ADM'!$A$2:$G$344,7,FALSE)</f>
        <v>3</v>
      </c>
      <c r="H328" s="1">
        <f>VLOOKUP(A328,'Base ADM'!$A$2:$H$344,8,FALSE)</f>
        <v>17.545733999999999</v>
      </c>
      <c r="I328" s="1">
        <f>VLOOKUP(A328,'Base ADM'!$A$2:$I$344,9,FALSE)</f>
        <v>31.525821000000001</v>
      </c>
      <c r="J328" s="1">
        <f>VLOOKUP(A328,'Base ADM'!$A$2:$J$344,10,FALSE)</f>
        <v>0</v>
      </c>
      <c r="K328" s="1">
        <f>VLOOKUP(A328,'Base ADM'!$A$2:$K$344,11,FALSE)</f>
        <v>0</v>
      </c>
      <c r="L328" s="98">
        <f t="shared" si="95"/>
        <v>2</v>
      </c>
      <c r="M328" s="5">
        <f t="shared" si="96"/>
        <v>96058.458900109545</v>
      </c>
      <c r="N328" s="5">
        <f t="shared" si="97"/>
        <v>192116.91780021909</v>
      </c>
      <c r="O328" s="6">
        <f t="shared" si="98"/>
        <v>0.35</v>
      </c>
      <c r="P328" s="5">
        <f t="shared" si="99"/>
        <v>33620.460615038341</v>
      </c>
      <c r="Q328" s="5">
        <f t="shared" si="100"/>
        <v>104.39999999999999</v>
      </c>
      <c r="R328" s="5">
        <f t="shared" si="101"/>
        <v>1226.7</v>
      </c>
      <c r="S328" s="5">
        <f t="shared" si="102"/>
        <v>4120.6400000000003</v>
      </c>
      <c r="T328" s="5">
        <f t="shared" si="103"/>
        <v>231084.71841525746</v>
      </c>
      <c r="U328" s="5">
        <f t="shared" si="104"/>
        <v>50706.759543450004</v>
      </c>
      <c r="V328" s="5">
        <f t="shared" si="105"/>
        <v>27823.393983150003</v>
      </c>
      <c r="W328" s="5">
        <f t="shared" si="106"/>
        <v>96231.878648850005</v>
      </c>
      <c r="X328" t="str">
        <f>IFERROR(VLOOKUP(A328,'E1'!$A$2:$G$932,7,FALSE),"No")</f>
        <v>No</v>
      </c>
      <c r="Y328" s="5">
        <f t="shared" si="107"/>
        <v>0</v>
      </c>
      <c r="Z328" s="5">
        <f t="shared" si="108"/>
        <v>405846.75059070752</v>
      </c>
      <c r="AA328" s="5">
        <f t="shared" si="113"/>
        <v>0</v>
      </c>
      <c r="AB328" s="5">
        <f t="shared" si="109"/>
        <v>405846.75059070752</v>
      </c>
      <c r="AC328" s="5">
        <f t="shared" si="110"/>
        <v>21760.182118950001</v>
      </c>
      <c r="AD328">
        <f t="shared" si="111"/>
        <v>5.3616745944813367E-2</v>
      </c>
      <c r="AE328" s="5">
        <f>VLOOKUP(A328,Summary_SFPR!$A$5:$AG$348,33,FALSE)</f>
        <v>377501.1185738247</v>
      </c>
      <c r="AF328" s="5">
        <f t="shared" si="112"/>
        <v>20240.381568455625</v>
      </c>
      <c r="AG328" t="s">
        <v>809</v>
      </c>
      <c r="AH328" t="s">
        <v>1088</v>
      </c>
    </row>
    <row r="329" spans="1:34" x14ac:dyDescent="0.25">
      <c r="A329" t="s">
        <v>734</v>
      </c>
      <c r="B329" t="s">
        <v>735</v>
      </c>
      <c r="C329" t="s">
        <v>555</v>
      </c>
      <c r="D329" s="12" t="s">
        <v>1842</v>
      </c>
      <c r="E329" s="1">
        <f>VLOOKUP(A329,'Base ADM'!$A$2:$E$344,5,FALSE)</f>
        <v>2071.3175289999999</v>
      </c>
      <c r="F329" s="1">
        <f>VLOOKUP(A329,'Base ADM'!$A$2:$F$344,6,FALSE)</f>
        <v>23.150891000000001</v>
      </c>
      <c r="G329" s="1">
        <f>VLOOKUP(A329,'Base ADM'!$A$2:$G$344,7,FALSE)</f>
        <v>75.611341999999993</v>
      </c>
      <c r="H329" s="1">
        <f>VLOOKUP(A329,'Base ADM'!$A$2:$H$344,8,FALSE)</f>
        <v>445.68017700000001</v>
      </c>
      <c r="I329" s="1">
        <f>VLOOKUP(A329,'Base ADM'!$A$2:$I$344,9,FALSE)</f>
        <v>1524.053267</v>
      </c>
      <c r="J329" s="1">
        <f>VLOOKUP(A329,'Base ADM'!$A$2:$J$344,10,FALSE)</f>
        <v>2.8218519999999998</v>
      </c>
      <c r="K329" s="1">
        <f>VLOOKUP(A329,'Base ADM'!$A$2:$K$344,11,FALSE)</f>
        <v>10.662122</v>
      </c>
      <c r="L329" s="98">
        <f t="shared" si="95"/>
        <v>78.88</v>
      </c>
      <c r="M329" s="5">
        <f t="shared" si="96"/>
        <v>96058.458900109545</v>
      </c>
      <c r="N329" s="5">
        <f t="shared" si="97"/>
        <v>7577091.23804064</v>
      </c>
      <c r="O329" s="6">
        <f t="shared" si="98"/>
        <v>13.81</v>
      </c>
      <c r="P329" s="5">
        <f t="shared" si="99"/>
        <v>1326567.3174105128</v>
      </c>
      <c r="Q329" s="5">
        <f t="shared" si="100"/>
        <v>104.39999999999999</v>
      </c>
      <c r="R329" s="5">
        <f t="shared" si="101"/>
        <v>48384.179999999993</v>
      </c>
      <c r="S329" s="5">
        <f t="shared" si="102"/>
        <v>162528.37</v>
      </c>
      <c r="T329" s="5">
        <f t="shared" si="103"/>
        <v>9114571.1054511517</v>
      </c>
      <c r="U329" s="5">
        <f t="shared" si="104"/>
        <v>2017028.2965649099</v>
      </c>
      <c r="V329" s="5">
        <f t="shared" si="105"/>
        <v>1106767.0952705701</v>
      </c>
      <c r="W329" s="5">
        <f t="shared" si="106"/>
        <v>3827939.7858190299</v>
      </c>
      <c r="X329" t="str">
        <f>IFERROR(VLOOKUP(A329,'E1'!$A$2:$G$932,7,FALSE),"No")</f>
        <v>No</v>
      </c>
      <c r="Y329" s="5">
        <f t="shared" si="107"/>
        <v>0</v>
      </c>
      <c r="Z329" s="5">
        <f t="shared" si="108"/>
        <v>16066306.283105662</v>
      </c>
      <c r="AA329" s="5">
        <f t="shared" si="113"/>
        <v>16540.285618356211</v>
      </c>
      <c r="AB329" s="5">
        <f t="shared" si="109"/>
        <v>16082846.568724018</v>
      </c>
      <c r="AC329" s="5">
        <f t="shared" si="110"/>
        <v>865582.88219380996</v>
      </c>
      <c r="AD329">
        <f t="shared" si="111"/>
        <v>5.3820253678045479E-2</v>
      </c>
      <c r="AE329" s="5">
        <f>VLOOKUP(A329,Summary_SFPR!$A$5:$AG$348,33,FALSE)</f>
        <v>14132068.023180302</v>
      </c>
      <c r="AF329" s="5">
        <f t="shared" si="112"/>
        <v>760591.48600295861</v>
      </c>
      <c r="AG329" t="s">
        <v>809</v>
      </c>
      <c r="AH329" t="s">
        <v>1842</v>
      </c>
    </row>
    <row r="330" spans="1:34" x14ac:dyDescent="0.25">
      <c r="A330" t="s">
        <v>736</v>
      </c>
      <c r="B330" t="s">
        <v>737</v>
      </c>
      <c r="C330" t="s">
        <v>80</v>
      </c>
      <c r="D330" s="12" t="s">
        <v>1088</v>
      </c>
      <c r="E330" s="1">
        <f>VLOOKUP(A330,'Base ADM'!$A$2:$E$344,5,FALSE)</f>
        <v>128.35962599999999</v>
      </c>
      <c r="F330" s="1">
        <f>VLOOKUP(A330,'Base ADM'!$A$2:$F$344,6,FALSE)</f>
        <v>14.536144999999999</v>
      </c>
      <c r="G330" s="1">
        <f>VLOOKUP(A330,'Base ADM'!$A$2:$G$344,7,FALSE)</f>
        <v>53.945782000000001</v>
      </c>
      <c r="H330" s="1">
        <f>VLOOKUP(A330,'Base ADM'!$A$2:$H$344,8,FALSE)</f>
        <v>52.314833999999998</v>
      </c>
      <c r="I330" s="1">
        <f>VLOOKUP(A330,'Base ADM'!$A$2:$I$344,9,FALSE)</f>
        <v>0</v>
      </c>
      <c r="J330" s="1">
        <f>VLOOKUP(A330,'Base ADM'!$A$2:$J$344,10,FALSE)</f>
        <v>7.5628650000000004</v>
      </c>
      <c r="K330" s="1">
        <f>VLOOKUP(A330,'Base ADM'!$A$2:$K$344,11,FALSE)</f>
        <v>0</v>
      </c>
      <c r="L330" s="98">
        <f t="shared" si="95"/>
        <v>5.59</v>
      </c>
      <c r="M330" s="5">
        <f t="shared" si="96"/>
        <v>96058.458900109545</v>
      </c>
      <c r="N330" s="5">
        <f t="shared" si="97"/>
        <v>536966.78525161231</v>
      </c>
      <c r="O330" s="6">
        <f t="shared" si="98"/>
        <v>0.86</v>
      </c>
      <c r="P330" s="5">
        <f t="shared" si="99"/>
        <v>82610.274654094203</v>
      </c>
      <c r="Q330" s="5">
        <f t="shared" si="100"/>
        <v>104.39999999999999</v>
      </c>
      <c r="R330" s="5">
        <f t="shared" si="101"/>
        <v>3366.9</v>
      </c>
      <c r="S330" s="5">
        <f t="shared" si="102"/>
        <v>11309.83</v>
      </c>
      <c r="T330" s="5">
        <f t="shared" si="103"/>
        <v>634253.78990570654</v>
      </c>
      <c r="U330" s="5">
        <f t="shared" si="104"/>
        <v>124995.32020253998</v>
      </c>
      <c r="V330" s="5">
        <f t="shared" si="105"/>
        <v>68586.398960580002</v>
      </c>
      <c r="W330" s="5">
        <f t="shared" si="106"/>
        <v>237217.57402181998</v>
      </c>
      <c r="X330" t="str">
        <f>IFERROR(VLOOKUP(A330,'E1'!$A$2:$G$932,7,FALSE),"No")</f>
        <v>No</v>
      </c>
      <c r="Y330" s="5">
        <f t="shared" si="107"/>
        <v>0</v>
      </c>
      <c r="Z330" s="5">
        <f t="shared" si="108"/>
        <v>1065053.0830906467</v>
      </c>
      <c r="AA330" s="5">
        <f t="shared" si="113"/>
        <v>0</v>
      </c>
      <c r="AB330" s="5">
        <f t="shared" si="109"/>
        <v>1065053.0830906467</v>
      </c>
      <c r="AC330" s="5">
        <f t="shared" si="110"/>
        <v>53640.204109139995</v>
      </c>
      <c r="AD330">
        <f t="shared" si="111"/>
        <v>5.0363878534094318E-2</v>
      </c>
      <c r="AE330" s="5">
        <f>VLOOKUP(A330,Summary_SFPR!$A$5:$AG$348,33,FALSE)</f>
        <v>935641.70782553405</v>
      </c>
      <c r="AF330" s="5">
        <f t="shared" si="112"/>
        <v>47122.545324357765</v>
      </c>
      <c r="AG330" t="s">
        <v>809</v>
      </c>
      <c r="AH330" t="s">
        <v>1088</v>
      </c>
    </row>
    <row r="331" spans="1:34" x14ac:dyDescent="0.25">
      <c r="A331" t="s">
        <v>738</v>
      </c>
      <c r="B331" t="s">
        <v>2040</v>
      </c>
      <c r="C331" t="s">
        <v>98</v>
      </c>
      <c r="D331" s="12" t="s">
        <v>1842</v>
      </c>
      <c r="E331" s="1">
        <f>VLOOKUP(A331,'Base ADM'!$A$2:$E$344,5,FALSE)</f>
        <v>6678.2843630000007</v>
      </c>
      <c r="F331" s="1">
        <f>VLOOKUP(A331,'Base ADM'!$A$2:$F$344,6,FALSE)</f>
        <v>291.59319900000003</v>
      </c>
      <c r="G331" s="1">
        <f>VLOOKUP(A331,'Base ADM'!$A$2:$G$344,7,FALSE)</f>
        <v>866.51304300000004</v>
      </c>
      <c r="H331" s="1">
        <f>VLOOKUP(A331,'Base ADM'!$A$2:$H$344,8,FALSE)</f>
        <v>2459.1185030000001</v>
      </c>
      <c r="I331" s="1">
        <f>VLOOKUP(A331,'Base ADM'!$A$2:$I$344,9,FALSE)</f>
        <v>2475.3054969999998</v>
      </c>
      <c r="J331" s="1">
        <f>VLOOKUP(A331,'Base ADM'!$A$2:$J$344,10,FALSE)</f>
        <v>585.75412100000005</v>
      </c>
      <c r="K331" s="1">
        <f>VLOOKUP(A331,'Base ADM'!$A$2:$K$344,11,FALSE)</f>
        <v>6.3209780000000002</v>
      </c>
      <c r="L331" s="98">
        <f t="shared" si="95"/>
        <v>274.83999999999997</v>
      </c>
      <c r="M331" s="5">
        <f t="shared" si="96"/>
        <v>96058.458900109545</v>
      </c>
      <c r="N331" s="5">
        <f t="shared" si="97"/>
        <v>26400706.844106104</v>
      </c>
      <c r="O331" s="6">
        <f t="shared" si="98"/>
        <v>44.52</v>
      </c>
      <c r="P331" s="5">
        <f t="shared" si="99"/>
        <v>4276522.5902328771</v>
      </c>
      <c r="Q331" s="5">
        <f t="shared" si="100"/>
        <v>104.39999999999999</v>
      </c>
      <c r="R331" s="5">
        <f t="shared" si="101"/>
        <v>166705.91999999998</v>
      </c>
      <c r="S331" s="5">
        <f t="shared" si="102"/>
        <v>559985.55000000005</v>
      </c>
      <c r="T331" s="5">
        <f t="shared" si="103"/>
        <v>31403920.904338982</v>
      </c>
      <c r="U331" s="5">
        <f t="shared" si="104"/>
        <v>6503246.5298457704</v>
      </c>
      <c r="V331" s="5">
        <f t="shared" si="105"/>
        <v>3568407.6836817907</v>
      </c>
      <c r="W331" s="5">
        <f t="shared" si="106"/>
        <v>12341936.982729411</v>
      </c>
      <c r="X331" t="str">
        <f>IFERROR(VLOOKUP(A331,'E1'!$A$2:$G$932,7,FALSE),"No")</f>
        <v>No</v>
      </c>
      <c r="Y331" s="5">
        <f t="shared" si="107"/>
        <v>0</v>
      </c>
      <c r="Z331" s="5">
        <f t="shared" si="108"/>
        <v>53817512.100595959</v>
      </c>
      <c r="AA331" s="5">
        <f t="shared" si="113"/>
        <v>10187.625788662479</v>
      </c>
      <c r="AB331" s="5">
        <f t="shared" si="109"/>
        <v>53827699.726384617</v>
      </c>
      <c r="AC331" s="5">
        <f t="shared" si="110"/>
        <v>2790788.2524540704</v>
      </c>
      <c r="AD331">
        <f t="shared" si="111"/>
        <v>5.1846693554436163E-2</v>
      </c>
      <c r="AE331" s="5">
        <f>VLOOKUP(A331,Summary_SFPR!$A$5:$AG$348,33,FALSE)</f>
        <v>39895939.796247624</v>
      </c>
      <c r="AF331" s="5">
        <f t="shared" si="112"/>
        <v>2068472.5646822848</v>
      </c>
      <c r="AG331" t="s">
        <v>809</v>
      </c>
      <c r="AH331" t="s">
        <v>1842</v>
      </c>
    </row>
    <row r="332" spans="1:34" x14ac:dyDescent="0.25">
      <c r="A332" t="s">
        <v>740</v>
      </c>
      <c r="B332" t="s">
        <v>2041</v>
      </c>
      <c r="C332" t="s">
        <v>80</v>
      </c>
      <c r="D332" s="12" t="s">
        <v>1088</v>
      </c>
      <c r="E332" s="1">
        <f>VLOOKUP(A332,'Base ADM'!$A$2:$E$344,5,FALSE)</f>
        <v>145.63192799999999</v>
      </c>
      <c r="F332" s="1">
        <f>VLOOKUP(A332,'Base ADM'!$A$2:$F$344,6,FALSE)</f>
        <v>22.962499999999999</v>
      </c>
      <c r="G332" s="1">
        <f>VLOOKUP(A332,'Base ADM'!$A$2:$G$344,7,FALSE)</f>
        <v>90.200677999999996</v>
      </c>
      <c r="H332" s="1">
        <f>VLOOKUP(A332,'Base ADM'!$A$2:$H$344,8,FALSE)</f>
        <v>32.46875</v>
      </c>
      <c r="I332" s="1">
        <f>VLOOKUP(A332,'Base ADM'!$A$2:$I$344,9,FALSE)</f>
        <v>0</v>
      </c>
      <c r="J332" s="1">
        <f>VLOOKUP(A332,'Base ADM'!$A$2:$J$344,10,FALSE)</f>
        <v>0</v>
      </c>
      <c r="K332" s="1">
        <f>VLOOKUP(A332,'Base ADM'!$A$2:$K$344,11,FALSE)</f>
        <v>0</v>
      </c>
      <c r="L332" s="98">
        <f t="shared" si="95"/>
        <v>6.37</v>
      </c>
      <c r="M332" s="5">
        <f t="shared" si="96"/>
        <v>96058.458900109545</v>
      </c>
      <c r="N332" s="5">
        <f t="shared" si="97"/>
        <v>611892.38319369778</v>
      </c>
      <c r="O332" s="6">
        <f t="shared" si="98"/>
        <v>0.97</v>
      </c>
      <c r="P332" s="5">
        <f t="shared" si="99"/>
        <v>93176.705133106254</v>
      </c>
      <c r="Q332" s="5">
        <f t="shared" si="100"/>
        <v>104.39999999999999</v>
      </c>
      <c r="R332" s="5">
        <f t="shared" si="101"/>
        <v>3831.4799999999996</v>
      </c>
      <c r="S332" s="5">
        <f t="shared" si="102"/>
        <v>12870.41</v>
      </c>
      <c r="T332" s="5">
        <f t="shared" si="103"/>
        <v>721770.978326804</v>
      </c>
      <c r="U332" s="5">
        <f t="shared" si="104"/>
        <v>141814.91516711999</v>
      </c>
      <c r="V332" s="5">
        <f t="shared" si="105"/>
        <v>77815.508088239993</v>
      </c>
      <c r="W332" s="5">
        <f t="shared" si="106"/>
        <v>269137.99717895995</v>
      </c>
      <c r="X332" t="str">
        <f>IFERROR(VLOOKUP(A332,'E1'!$A$2:$G$932,7,FALSE),"No")</f>
        <v>No</v>
      </c>
      <c r="Y332" s="5">
        <f t="shared" si="107"/>
        <v>0</v>
      </c>
      <c r="Z332" s="5">
        <f t="shared" si="108"/>
        <v>1210539.3987611239</v>
      </c>
      <c r="AA332" s="5">
        <f t="shared" si="113"/>
        <v>0</v>
      </c>
      <c r="AB332" s="5">
        <f t="shared" si="109"/>
        <v>1210539.3987611239</v>
      </c>
      <c r="AC332" s="5">
        <f t="shared" si="110"/>
        <v>60858.126391919992</v>
      </c>
      <c r="AD332">
        <f t="shared" si="111"/>
        <v>5.0273561070546494E-2</v>
      </c>
      <c r="AE332" s="5">
        <f>VLOOKUP(A332,Summary_SFPR!$A$5:$AG$348,33,FALSE)</f>
        <v>1210539.3987611239</v>
      </c>
      <c r="AF332" s="5">
        <f t="shared" si="112"/>
        <v>60858.126391919999</v>
      </c>
      <c r="AG332" t="s">
        <v>809</v>
      </c>
      <c r="AH332" t="s">
        <v>1088</v>
      </c>
    </row>
    <row r="333" spans="1:34" x14ac:dyDescent="0.25">
      <c r="A333" t="s">
        <v>742</v>
      </c>
      <c r="B333" t="s">
        <v>2042</v>
      </c>
      <c r="C333" t="s">
        <v>80</v>
      </c>
      <c r="D333" s="12" t="s">
        <v>1088</v>
      </c>
      <c r="E333" s="1">
        <f>VLOOKUP(A333,'Base ADM'!$A$2:$E$344,5,FALSE)</f>
        <v>115.65</v>
      </c>
      <c r="F333" s="1">
        <f>VLOOKUP(A333,'Base ADM'!$A$2:$F$344,6,FALSE)</f>
        <v>14.78125</v>
      </c>
      <c r="G333" s="1">
        <f>VLOOKUP(A333,'Base ADM'!$A$2:$G$344,7,FALSE)</f>
        <v>51.325000000000003</v>
      </c>
      <c r="H333" s="1">
        <f>VLOOKUP(A333,'Base ADM'!$A$2:$H$344,8,FALSE)</f>
        <v>49.543750000000003</v>
      </c>
      <c r="I333" s="1">
        <f>VLOOKUP(A333,'Base ADM'!$A$2:$I$344,9,FALSE)</f>
        <v>0</v>
      </c>
      <c r="J333" s="1">
        <f>VLOOKUP(A333,'Base ADM'!$A$2:$J$344,10,FALSE)</f>
        <v>0</v>
      </c>
      <c r="K333" s="1">
        <f>VLOOKUP(A333,'Base ADM'!$A$2:$K$344,11,FALSE)</f>
        <v>0</v>
      </c>
      <c r="L333" s="98">
        <f t="shared" si="95"/>
        <v>4.95</v>
      </c>
      <c r="M333" s="5">
        <f t="shared" si="96"/>
        <v>96058.458900109545</v>
      </c>
      <c r="N333" s="5">
        <f t="shared" si="97"/>
        <v>475489.37155554228</v>
      </c>
      <c r="O333" s="6">
        <f t="shared" si="98"/>
        <v>0.77</v>
      </c>
      <c r="P333" s="5">
        <f t="shared" si="99"/>
        <v>73965.013353084345</v>
      </c>
      <c r="Q333" s="5">
        <f t="shared" si="100"/>
        <v>104.39999999999999</v>
      </c>
      <c r="R333" s="5">
        <f t="shared" si="101"/>
        <v>2985.84</v>
      </c>
      <c r="S333" s="5">
        <f t="shared" si="102"/>
        <v>10029.799999999999</v>
      </c>
      <c r="T333" s="5">
        <f t="shared" si="103"/>
        <v>562470.02490862668</v>
      </c>
      <c r="U333" s="5">
        <f t="shared" si="104"/>
        <v>112618.8135</v>
      </c>
      <c r="V333" s="5">
        <f t="shared" si="105"/>
        <v>61795.264500000005</v>
      </c>
      <c r="W333" s="5">
        <f t="shared" si="106"/>
        <v>213729.29550000001</v>
      </c>
      <c r="X333" t="str">
        <f>IFERROR(VLOOKUP(A333,'E1'!$A$2:$G$932,7,FALSE),"No")</f>
        <v>No</v>
      </c>
      <c r="Y333" s="5">
        <f t="shared" si="107"/>
        <v>0</v>
      </c>
      <c r="Z333" s="5">
        <f t="shared" si="108"/>
        <v>950613.39840862679</v>
      </c>
      <c r="AA333" s="5">
        <f t="shared" si="113"/>
        <v>0</v>
      </c>
      <c r="AB333" s="5">
        <f t="shared" si="109"/>
        <v>950613.39840862679</v>
      </c>
      <c r="AC333" s="5">
        <f t="shared" si="110"/>
        <v>48328.978499999997</v>
      </c>
      <c r="AD333">
        <f t="shared" si="111"/>
        <v>5.0839782587648215E-2</v>
      </c>
      <c r="AE333" s="5">
        <f>VLOOKUP(A333,Summary_SFPR!$A$5:$AG$348,33,FALSE)</f>
        <v>950613.39840862679</v>
      </c>
      <c r="AF333" s="5">
        <f t="shared" si="112"/>
        <v>48328.978499999997</v>
      </c>
      <c r="AG333" t="s">
        <v>809</v>
      </c>
      <c r="AH333" t="s">
        <v>1088</v>
      </c>
    </row>
    <row r="334" spans="1:34" x14ac:dyDescent="0.25">
      <c r="A334" t="s">
        <v>744</v>
      </c>
      <c r="B334" t="s">
        <v>2043</v>
      </c>
      <c r="C334" t="s">
        <v>72</v>
      </c>
      <c r="D334" s="12" t="s">
        <v>1088</v>
      </c>
      <c r="E334" s="1">
        <f>VLOOKUP(A334,'Base ADM'!$A$2:$E$344,5,FALSE)</f>
        <v>558.197633</v>
      </c>
      <c r="F334" s="1">
        <f>VLOOKUP(A334,'Base ADM'!$A$2:$F$344,6,FALSE)</f>
        <v>73.497203999999996</v>
      </c>
      <c r="G334" s="1">
        <f>VLOOKUP(A334,'Base ADM'!$A$2:$G$344,7,FALSE)</f>
        <v>186.132327</v>
      </c>
      <c r="H334" s="1">
        <f>VLOOKUP(A334,'Base ADM'!$A$2:$H$344,8,FALSE)</f>
        <v>298.56810200000001</v>
      </c>
      <c r="I334" s="1">
        <f>VLOOKUP(A334,'Base ADM'!$A$2:$I$344,9,FALSE)</f>
        <v>0</v>
      </c>
      <c r="J334" s="1">
        <f>VLOOKUP(A334,'Base ADM'!$A$2:$J$344,10,FALSE)</f>
        <v>0</v>
      </c>
      <c r="K334" s="1">
        <f>VLOOKUP(A334,'Base ADM'!$A$2:$K$344,11,FALSE)</f>
        <v>0</v>
      </c>
      <c r="L334" s="98">
        <f t="shared" si="95"/>
        <v>23.71</v>
      </c>
      <c r="M334" s="5">
        <f t="shared" si="96"/>
        <v>96058.458900109545</v>
      </c>
      <c r="N334" s="5">
        <f t="shared" si="97"/>
        <v>2277546.0605215975</v>
      </c>
      <c r="O334" s="6">
        <f t="shared" si="98"/>
        <v>3.72</v>
      </c>
      <c r="P334" s="5">
        <f t="shared" si="99"/>
        <v>357337.46710840752</v>
      </c>
      <c r="Q334" s="5">
        <f t="shared" si="100"/>
        <v>104.39999999999999</v>
      </c>
      <c r="R334" s="5">
        <f t="shared" si="101"/>
        <v>14318.459999999997</v>
      </c>
      <c r="S334" s="5">
        <f t="shared" si="102"/>
        <v>48097.46</v>
      </c>
      <c r="T334" s="5">
        <f t="shared" si="103"/>
        <v>2697299.447630005</v>
      </c>
      <c r="U334" s="5">
        <f t="shared" si="104"/>
        <v>543567.27303906996</v>
      </c>
      <c r="V334" s="5">
        <f t="shared" si="105"/>
        <v>298261.74124089</v>
      </c>
      <c r="W334" s="5">
        <f t="shared" si="106"/>
        <v>1031588.2996183099</v>
      </c>
      <c r="X334" t="str">
        <f>IFERROR(VLOOKUP(A334,'E1'!$A$2:$G$932,7,FALSE),"No")</f>
        <v>No</v>
      </c>
      <c r="Y334" s="5">
        <f t="shared" si="107"/>
        <v>0</v>
      </c>
      <c r="Z334" s="5">
        <f t="shared" si="108"/>
        <v>4570716.761528275</v>
      </c>
      <c r="AA334" s="5">
        <f t="shared" si="113"/>
        <v>0</v>
      </c>
      <c r="AB334" s="5">
        <f t="shared" si="109"/>
        <v>4570716.761528275</v>
      </c>
      <c r="AC334" s="5">
        <f t="shared" si="110"/>
        <v>233265.20885436999</v>
      </c>
      <c r="AD334">
        <f t="shared" si="111"/>
        <v>5.1034710970883905E-2</v>
      </c>
      <c r="AE334" s="5">
        <f>VLOOKUP(A334,Summary_SFPR!$A$5:$AG$348,33,FALSE)</f>
        <v>4321807.217795901</v>
      </c>
      <c r="AF334" s="5">
        <f t="shared" si="112"/>
        <v>220562.18223209371</v>
      </c>
      <c r="AG334" t="s">
        <v>809</v>
      </c>
      <c r="AH334" t="s">
        <v>1088</v>
      </c>
    </row>
    <row r="335" spans="1:34" x14ac:dyDescent="0.25">
      <c r="A335" t="s">
        <v>746</v>
      </c>
      <c r="B335" t="s">
        <v>747</v>
      </c>
      <c r="C335" t="s">
        <v>75</v>
      </c>
      <c r="D335" s="12" t="s">
        <v>1088</v>
      </c>
      <c r="E335" s="1">
        <f>VLOOKUP(A335,'Base ADM'!$A$2:$E$344,5,FALSE)</f>
        <v>604.38063499999998</v>
      </c>
      <c r="F335" s="1">
        <f>VLOOKUP(A335,'Base ADM'!$A$2:$F$344,6,FALSE)</f>
        <v>93.885065999999995</v>
      </c>
      <c r="G335" s="1">
        <f>VLOOKUP(A335,'Base ADM'!$A$2:$G$344,7,FALSE)</f>
        <v>261.94682</v>
      </c>
      <c r="H335" s="1">
        <f>VLOOKUP(A335,'Base ADM'!$A$2:$H$344,8,FALSE)</f>
        <v>248.54874899999999</v>
      </c>
      <c r="I335" s="1">
        <f>VLOOKUP(A335,'Base ADM'!$A$2:$I$344,9,FALSE)</f>
        <v>0</v>
      </c>
      <c r="J335" s="1">
        <f>VLOOKUP(A335,'Base ADM'!$A$2:$J$344,10,FALSE)</f>
        <v>0</v>
      </c>
      <c r="K335" s="1">
        <f>VLOOKUP(A335,'Base ADM'!$A$2:$K$344,11,FALSE)</f>
        <v>0</v>
      </c>
      <c r="L335" s="98">
        <f t="shared" si="95"/>
        <v>26.03</v>
      </c>
      <c r="M335" s="5">
        <f t="shared" si="96"/>
        <v>96058.458900109545</v>
      </c>
      <c r="N335" s="5">
        <f t="shared" si="97"/>
        <v>2500401.6851698514</v>
      </c>
      <c r="O335" s="6">
        <f t="shared" si="98"/>
        <v>4.03</v>
      </c>
      <c r="P335" s="5">
        <f t="shared" si="99"/>
        <v>387115.58936744148</v>
      </c>
      <c r="Q335" s="5">
        <f t="shared" si="100"/>
        <v>104.39999999999999</v>
      </c>
      <c r="R335" s="5">
        <f t="shared" si="101"/>
        <v>15691.32</v>
      </c>
      <c r="S335" s="5">
        <f t="shared" si="102"/>
        <v>52709.06</v>
      </c>
      <c r="T335" s="5">
        <f t="shared" si="103"/>
        <v>2955917.6545372927</v>
      </c>
      <c r="U335" s="5">
        <f t="shared" si="104"/>
        <v>588539.81855664996</v>
      </c>
      <c r="V335" s="5">
        <f t="shared" si="105"/>
        <v>322938.70469955</v>
      </c>
      <c r="W335" s="5">
        <f t="shared" si="106"/>
        <v>1116937.72012445</v>
      </c>
      <c r="X335" t="str">
        <f>IFERROR(VLOOKUP(A335,'E1'!$A$2:$G$932,7,FALSE),"No")</f>
        <v>No</v>
      </c>
      <c r="Y335" s="5">
        <f t="shared" si="107"/>
        <v>0</v>
      </c>
      <c r="Z335" s="5">
        <f t="shared" si="108"/>
        <v>4984333.8979179431</v>
      </c>
      <c r="AA335" s="5">
        <f t="shared" si="113"/>
        <v>0</v>
      </c>
      <c r="AB335" s="5">
        <f t="shared" si="109"/>
        <v>4984333.8979179431</v>
      </c>
      <c r="AC335" s="5">
        <f t="shared" si="110"/>
        <v>252564.62356014998</v>
      </c>
      <c r="AD335">
        <f t="shared" si="111"/>
        <v>5.0671690286569954E-2</v>
      </c>
      <c r="AE335" s="5">
        <f>VLOOKUP(A335,Summary_SFPR!$A$5:$AG$348,33,FALSE)</f>
        <v>4668122.3962578923</v>
      </c>
      <c r="AF335" s="5">
        <f t="shared" si="112"/>
        <v>236541.65228298071</v>
      </c>
      <c r="AG335" t="s">
        <v>809</v>
      </c>
      <c r="AH335" t="s">
        <v>1088</v>
      </c>
    </row>
    <row r="336" spans="1:34" x14ac:dyDescent="0.25">
      <c r="A336" s="118" t="s">
        <v>748</v>
      </c>
      <c r="B336" t="s">
        <v>2044</v>
      </c>
      <c r="C336" t="s">
        <v>93</v>
      </c>
      <c r="D336" s="12" t="s">
        <v>1088</v>
      </c>
      <c r="E336" s="1">
        <f>VLOOKUP(A336,'Base ADM'!$A$2:$E$344,5,FALSE)</f>
        <v>459.56957499999999</v>
      </c>
      <c r="F336" s="1">
        <f>VLOOKUP(A336,'Base ADM'!$A$2:$F$344,6,FALSE)</f>
        <v>0</v>
      </c>
      <c r="G336" s="1">
        <f>VLOOKUP(A336,'Base ADM'!$A$2:$G$344,7,FALSE)</f>
        <v>0</v>
      </c>
      <c r="H336" s="1">
        <f>VLOOKUP(A336,'Base ADM'!$A$2:$H$344,8,FALSE)</f>
        <v>101.325205</v>
      </c>
      <c r="I336" s="1">
        <f>VLOOKUP(A336,'Base ADM'!$A$2:$I$344,9,FALSE)</f>
        <v>358.24437</v>
      </c>
      <c r="J336" s="1">
        <f>VLOOKUP(A336,'Base ADM'!$A$2:$J$344,10,FALSE)</f>
        <v>0</v>
      </c>
      <c r="K336" s="1">
        <f>VLOOKUP(A336,'Base ADM'!$A$2:$K$344,11,FALSE)</f>
        <v>0.27298899999999998</v>
      </c>
      <c r="L336" s="98">
        <f t="shared" si="95"/>
        <v>17.32</v>
      </c>
      <c r="M336" s="5">
        <f t="shared" si="96"/>
        <v>96058.458900109545</v>
      </c>
      <c r="N336" s="5">
        <f t="shared" si="97"/>
        <v>1663732.5081498974</v>
      </c>
      <c r="O336" s="6">
        <f t="shared" si="98"/>
        <v>3.06</v>
      </c>
      <c r="P336" s="5">
        <f t="shared" si="99"/>
        <v>293938.88423433522</v>
      </c>
      <c r="Q336" s="5">
        <f t="shared" si="100"/>
        <v>104.39999999999999</v>
      </c>
      <c r="R336" s="5">
        <f t="shared" si="101"/>
        <v>10638.359999999997</v>
      </c>
      <c r="S336" s="5">
        <f t="shared" si="102"/>
        <v>35735.550000000003</v>
      </c>
      <c r="T336" s="5">
        <f t="shared" si="103"/>
        <v>2004045.3023842329</v>
      </c>
      <c r="U336" s="5">
        <f t="shared" si="104"/>
        <v>447524.25643924996</v>
      </c>
      <c r="V336" s="5">
        <f t="shared" si="105"/>
        <v>245561.81100975</v>
      </c>
      <c r="W336" s="5">
        <f t="shared" si="106"/>
        <v>849316.74447024998</v>
      </c>
      <c r="X336" t="str">
        <f>IFERROR(VLOOKUP(A336,'E1'!$A$2:$G$932,7,FALSE),"No")</f>
        <v>No</v>
      </c>
      <c r="Y336" s="5">
        <f t="shared" si="107"/>
        <v>0</v>
      </c>
      <c r="Z336" s="5">
        <f t="shared" si="108"/>
        <v>3546448.1143034827</v>
      </c>
      <c r="AA336" s="5">
        <f t="shared" si="113"/>
        <v>421.3252473363118</v>
      </c>
      <c r="AB336" s="5">
        <f t="shared" si="109"/>
        <v>3546869.4395508189</v>
      </c>
      <c r="AC336" s="5">
        <f t="shared" si="110"/>
        <v>192049.52969674999</v>
      </c>
      <c r="AD336">
        <f t="shared" si="111"/>
        <v>5.414620779530905E-2</v>
      </c>
      <c r="AE336" s="5">
        <f>VLOOKUP(A336,Summary_SFPR!$A$5:$AG$348,33,FALSE)</f>
        <v>3353368.9950135308</v>
      </c>
      <c r="AF336" s="5">
        <f t="shared" si="112"/>
        <v>181572.21441834932</v>
      </c>
      <c r="AH336" t="s">
        <v>1088</v>
      </c>
    </row>
    <row r="337" spans="1:34" x14ac:dyDescent="0.25">
      <c r="A337" t="s">
        <v>750</v>
      </c>
      <c r="B337" t="s">
        <v>2045</v>
      </c>
      <c r="C337" t="s">
        <v>752</v>
      </c>
      <c r="D337" s="12" t="s">
        <v>1088</v>
      </c>
      <c r="E337" s="1">
        <f>VLOOKUP(A337,'Base ADM'!$A$2:$E$344,5,FALSE)</f>
        <v>393.72867599999995</v>
      </c>
      <c r="F337" s="1">
        <f>VLOOKUP(A337,'Base ADM'!$A$2:$F$344,6,FALSE)</f>
        <v>25.621039</v>
      </c>
      <c r="G337" s="1">
        <f>VLOOKUP(A337,'Base ADM'!$A$2:$G$344,7,FALSE)</f>
        <v>71.675918999999993</v>
      </c>
      <c r="H337" s="1">
        <f>VLOOKUP(A337,'Base ADM'!$A$2:$H$344,8,FALSE)</f>
        <v>168.34354099999999</v>
      </c>
      <c r="I337" s="1">
        <f>VLOOKUP(A337,'Base ADM'!$A$2:$I$344,9,FALSE)</f>
        <v>128.088177</v>
      </c>
      <c r="J337" s="1">
        <f>VLOOKUP(A337,'Base ADM'!$A$2:$J$344,10,FALSE)</f>
        <v>0</v>
      </c>
      <c r="K337" s="1">
        <f>VLOOKUP(A337,'Base ADM'!$A$2:$K$344,11,FALSE)</f>
        <v>16.575016999999999</v>
      </c>
      <c r="L337" s="98">
        <f t="shared" si="95"/>
        <v>15.88</v>
      </c>
      <c r="M337" s="5">
        <f t="shared" si="96"/>
        <v>96058.458900109545</v>
      </c>
      <c r="N337" s="5">
        <f t="shared" si="97"/>
        <v>1525408.3273337397</v>
      </c>
      <c r="O337" s="6">
        <f t="shared" si="98"/>
        <v>2.62</v>
      </c>
      <c r="P337" s="5">
        <f t="shared" si="99"/>
        <v>251673.16231828701</v>
      </c>
      <c r="Q337" s="5">
        <f t="shared" si="100"/>
        <v>104.39999999999999</v>
      </c>
      <c r="R337" s="5">
        <f t="shared" si="101"/>
        <v>9657</v>
      </c>
      <c r="S337" s="5">
        <f t="shared" si="102"/>
        <v>32439.040000000001</v>
      </c>
      <c r="T337" s="5">
        <f t="shared" si="103"/>
        <v>1819177.5296520267</v>
      </c>
      <c r="U337" s="5">
        <f t="shared" si="104"/>
        <v>383409.04740203993</v>
      </c>
      <c r="V337" s="5">
        <f t="shared" si="105"/>
        <v>210381.04344707998</v>
      </c>
      <c r="W337" s="5">
        <f t="shared" si="106"/>
        <v>727638.15425531985</v>
      </c>
      <c r="X337" t="str">
        <f>IFERROR(VLOOKUP(A337,'E1'!$A$2:$G$932,7,FALSE),"No")</f>
        <v>Yes</v>
      </c>
      <c r="Y337" s="5">
        <f t="shared" si="107"/>
        <v>75680.191940913835</v>
      </c>
      <c r="Z337" s="5">
        <f t="shared" si="108"/>
        <v>3216285.9666973804</v>
      </c>
      <c r="AA337" s="5">
        <f t="shared" si="113"/>
        <v>27079.559008229578</v>
      </c>
      <c r="AB337" s="5">
        <f t="shared" si="109"/>
        <v>3243365.5257056099</v>
      </c>
      <c r="AC337" s="5">
        <f t="shared" si="110"/>
        <v>164535.27641363998</v>
      </c>
      <c r="AD337">
        <f t="shared" si="111"/>
        <v>5.0729797523467395E-2</v>
      </c>
      <c r="AE337" s="5">
        <f>VLOOKUP(A337,Summary_SFPR!$A$5:$AG$348,33,FALSE)</f>
        <v>2988194.2668149299</v>
      </c>
      <c r="AF337" s="5">
        <f t="shared" si="112"/>
        <v>151590.49011630751</v>
      </c>
      <c r="AH337" t="s">
        <v>1088</v>
      </c>
    </row>
    <row r="338" spans="1:34" x14ac:dyDescent="0.25">
      <c r="A338" t="s">
        <v>753</v>
      </c>
      <c r="B338" t="s">
        <v>2046</v>
      </c>
      <c r="C338" t="s">
        <v>98</v>
      </c>
      <c r="D338" s="12" t="s">
        <v>1088</v>
      </c>
      <c r="E338" s="1">
        <f>VLOOKUP(A338,'Base ADM'!$A$2:$E$344,5,FALSE)</f>
        <v>79.285037000000003</v>
      </c>
      <c r="F338" s="1">
        <f>VLOOKUP(A338,'Base ADM'!$A$2:$F$344,6,FALSE)</f>
        <v>0</v>
      </c>
      <c r="G338" s="1">
        <f>VLOOKUP(A338,'Base ADM'!$A$2:$G$344,7,FALSE)</f>
        <v>0</v>
      </c>
      <c r="H338" s="1">
        <f>VLOOKUP(A338,'Base ADM'!$A$2:$H$344,8,FALSE)</f>
        <v>0</v>
      </c>
      <c r="I338" s="1">
        <f>VLOOKUP(A338,'Base ADM'!$A$2:$I$344,9,FALSE)</f>
        <v>79.285037000000003</v>
      </c>
      <c r="J338" s="1">
        <f>VLOOKUP(A338,'Base ADM'!$A$2:$J$344,10,FALSE)</f>
        <v>0</v>
      </c>
      <c r="K338" s="1">
        <f>VLOOKUP(A338,'Base ADM'!$A$2:$K$344,11,FALSE)</f>
        <v>0</v>
      </c>
      <c r="L338" s="98">
        <f t="shared" si="95"/>
        <v>2.94</v>
      </c>
      <c r="M338" s="5">
        <f t="shared" si="96"/>
        <v>96058.458900109545</v>
      </c>
      <c r="N338" s="5">
        <f t="shared" si="97"/>
        <v>282411.86916632205</v>
      </c>
      <c r="O338" s="6">
        <f t="shared" si="98"/>
        <v>0.53</v>
      </c>
      <c r="P338" s="5">
        <f t="shared" si="99"/>
        <v>50910.983217058063</v>
      </c>
      <c r="Q338" s="5">
        <f t="shared" si="100"/>
        <v>104.39999999999999</v>
      </c>
      <c r="R338" s="5">
        <f t="shared" si="101"/>
        <v>1811.34</v>
      </c>
      <c r="S338" s="5">
        <f t="shared" si="102"/>
        <v>6084.51</v>
      </c>
      <c r="T338" s="5">
        <f t="shared" si="103"/>
        <v>341218.70238338015</v>
      </c>
      <c r="U338" s="5">
        <f t="shared" si="104"/>
        <v>77206.976180230005</v>
      </c>
      <c r="V338" s="5">
        <f t="shared" si="105"/>
        <v>42364.373820210007</v>
      </c>
      <c r="W338" s="5">
        <f t="shared" si="106"/>
        <v>146524.29832859</v>
      </c>
      <c r="X338" t="str">
        <f>IFERROR(VLOOKUP(A338,'E1'!$A$2:$G$932,7,FALSE),"No")</f>
        <v>No</v>
      </c>
      <c r="Y338" s="5">
        <f t="shared" si="107"/>
        <v>0</v>
      </c>
      <c r="Z338" s="5">
        <f t="shared" si="108"/>
        <v>607314.35071241017</v>
      </c>
      <c r="AA338" s="5">
        <f t="shared" si="113"/>
        <v>0</v>
      </c>
      <c r="AB338" s="5">
        <f t="shared" si="109"/>
        <v>607314.35071241017</v>
      </c>
      <c r="AC338" s="5">
        <f t="shared" si="110"/>
        <v>33132.424111929999</v>
      </c>
      <c r="AD338">
        <f t="shared" si="111"/>
        <v>5.4555641692089117E-2</v>
      </c>
      <c r="AE338" s="5">
        <f>VLOOKUP(A338,Summary_SFPR!$A$5:$AG$348,33,FALSE)</f>
        <v>583435.47860096383</v>
      </c>
      <c r="AF338" s="5">
        <f t="shared" si="112"/>
        <v>31829.696921006711</v>
      </c>
      <c r="AH338" t="s">
        <v>1088</v>
      </c>
    </row>
    <row r="339" spans="1:34" x14ac:dyDescent="0.25">
      <c r="A339" t="s">
        <v>755</v>
      </c>
      <c r="B339" t="s">
        <v>756</v>
      </c>
      <c r="C339" t="s">
        <v>757</v>
      </c>
      <c r="D339" s="12" t="s">
        <v>1088</v>
      </c>
      <c r="E339" s="1">
        <f>VLOOKUP(A339,'Base ADM'!$A$2:$E$344,5,FALSE)</f>
        <v>91.90111499999999</v>
      </c>
      <c r="F339" s="1">
        <f>VLOOKUP(A339,'Base ADM'!$A$2:$F$344,6,FALSE)</f>
        <v>0</v>
      </c>
      <c r="G339" s="1">
        <f>VLOOKUP(A339,'Base ADM'!$A$2:$G$344,7,FALSE)</f>
        <v>0</v>
      </c>
      <c r="H339" s="1">
        <f>VLOOKUP(A339,'Base ADM'!$A$2:$H$344,8,FALSE)</f>
        <v>10.077665</v>
      </c>
      <c r="I339" s="1">
        <f>VLOOKUP(A339,'Base ADM'!$A$2:$I$344,9,FALSE)</f>
        <v>81.823449999999994</v>
      </c>
      <c r="J339" s="1">
        <f>VLOOKUP(A339,'Base ADM'!$A$2:$J$344,10,FALSE)</f>
        <v>0</v>
      </c>
      <c r="K339" s="1">
        <f>VLOOKUP(A339,'Base ADM'!$A$2:$K$344,11,FALSE)</f>
        <v>6.57</v>
      </c>
      <c r="L339" s="98">
        <f t="shared" si="95"/>
        <v>3.43</v>
      </c>
      <c r="M339" s="5">
        <f t="shared" si="96"/>
        <v>96058.458900109545</v>
      </c>
      <c r="N339" s="5">
        <f t="shared" si="97"/>
        <v>329480.51402737573</v>
      </c>
      <c r="O339" s="6">
        <f t="shared" si="98"/>
        <v>0.61</v>
      </c>
      <c r="P339" s="5">
        <f t="shared" si="99"/>
        <v>58595.659929066824</v>
      </c>
      <c r="Q339" s="5">
        <f t="shared" si="100"/>
        <v>104.39999999999999</v>
      </c>
      <c r="R339" s="5">
        <f t="shared" si="101"/>
        <v>2108.8799999999997</v>
      </c>
      <c r="S339" s="5">
        <f t="shared" si="102"/>
        <v>7083.99</v>
      </c>
      <c r="T339" s="5">
        <f t="shared" si="103"/>
        <v>397269.04395644256</v>
      </c>
      <c r="U339" s="5">
        <f t="shared" si="104"/>
        <v>89492.386775849984</v>
      </c>
      <c r="V339" s="5">
        <f t="shared" si="105"/>
        <v>49105.522777949998</v>
      </c>
      <c r="W339" s="5">
        <f t="shared" si="106"/>
        <v>169839.69359804998</v>
      </c>
      <c r="X339" t="str">
        <f>IFERROR(VLOOKUP(A339,'E1'!$A$2:$G$932,7,FALSE),"No")</f>
        <v>No</v>
      </c>
      <c r="Y339" s="5">
        <f t="shared" si="107"/>
        <v>0</v>
      </c>
      <c r="Z339" s="5">
        <f t="shared" si="108"/>
        <v>705706.64710829244</v>
      </c>
      <c r="AA339" s="5">
        <f t="shared" si="113"/>
        <v>10090.177189910008</v>
      </c>
      <c r="AB339" s="5">
        <f t="shared" si="109"/>
        <v>715796.82429820241</v>
      </c>
      <c r="AC339" s="5">
        <f t="shared" si="110"/>
        <v>38404.556947349993</v>
      </c>
      <c r="AD339">
        <f t="shared" si="111"/>
        <v>5.3652874172784228E-2</v>
      </c>
      <c r="AE339" s="5">
        <f>VLOOKUP(A339,Summary_SFPR!$A$5:$AG$348,33,FALSE)</f>
        <v>706645.03813561157</v>
      </c>
      <c r="AF339" s="5">
        <f t="shared" si="112"/>
        <v>37913.537315912283</v>
      </c>
      <c r="AH339" t="s">
        <v>1088</v>
      </c>
    </row>
    <row r="340" spans="1:34" x14ac:dyDescent="0.25">
      <c r="A340" t="s">
        <v>758</v>
      </c>
      <c r="B340" t="s">
        <v>2047</v>
      </c>
      <c r="C340" t="s">
        <v>108</v>
      </c>
      <c r="D340" s="12" t="s">
        <v>1842</v>
      </c>
      <c r="E340" s="1">
        <f>VLOOKUP(A340,'Base ADM'!$A$2:$E$344,5,FALSE)</f>
        <v>101.19487899999999</v>
      </c>
      <c r="F340" s="1">
        <f>VLOOKUP(A340,'Base ADM'!$A$2:$F$344,6,FALSE)</f>
        <v>0</v>
      </c>
      <c r="G340" s="1">
        <f>VLOOKUP(A340,'Base ADM'!$A$2:$G$344,7,FALSE)</f>
        <v>0</v>
      </c>
      <c r="H340" s="1">
        <f>VLOOKUP(A340,'Base ADM'!$A$2:$H$344,8,FALSE)</f>
        <v>5.219265</v>
      </c>
      <c r="I340" s="1">
        <f>VLOOKUP(A340,'Base ADM'!$A$2:$I$344,9,FALSE)</f>
        <v>95.975613999999993</v>
      </c>
      <c r="J340" s="1">
        <f>VLOOKUP(A340,'Base ADM'!$A$2:$J$344,10,FALSE)</f>
        <v>0</v>
      </c>
      <c r="K340" s="1">
        <f>VLOOKUP(A340,'Base ADM'!$A$2:$K$344,11,FALSE)</f>
        <v>0</v>
      </c>
      <c r="L340" s="98">
        <f t="shared" si="95"/>
        <v>3.76</v>
      </c>
      <c r="M340" s="5">
        <f t="shared" si="96"/>
        <v>96058.458900109545</v>
      </c>
      <c r="N340" s="5">
        <f t="shared" si="97"/>
        <v>361179.80546441185</v>
      </c>
      <c r="O340" s="6">
        <f t="shared" si="98"/>
        <v>0.67</v>
      </c>
      <c r="P340" s="5">
        <f t="shared" si="99"/>
        <v>64359.167463073398</v>
      </c>
      <c r="Q340" s="5">
        <f t="shared" si="100"/>
        <v>104.39999999999999</v>
      </c>
      <c r="R340" s="5">
        <f t="shared" si="101"/>
        <v>2312.4599999999996</v>
      </c>
      <c r="S340" s="5">
        <f t="shared" si="102"/>
        <v>7767.84</v>
      </c>
      <c r="T340" s="5">
        <f t="shared" si="103"/>
        <v>435619.27292748529</v>
      </c>
      <c r="U340" s="5">
        <f t="shared" si="104"/>
        <v>98542.561221409982</v>
      </c>
      <c r="V340" s="5">
        <f t="shared" si="105"/>
        <v>54071.45969607</v>
      </c>
      <c r="W340" s="5">
        <f t="shared" si="106"/>
        <v>187015.22003352997</v>
      </c>
      <c r="X340" t="str">
        <f>IFERROR(VLOOKUP(A340,'E1'!$A$2:$G$932,7,FALSE),"No")</f>
        <v>No</v>
      </c>
      <c r="Y340" s="5">
        <f t="shared" si="107"/>
        <v>0</v>
      </c>
      <c r="Z340" s="5">
        <f t="shared" si="108"/>
        <v>775248.5138784952</v>
      </c>
      <c r="AA340" s="5">
        <f t="shared" si="113"/>
        <v>0</v>
      </c>
      <c r="AB340" s="5">
        <f t="shared" si="109"/>
        <v>775248.5138784952</v>
      </c>
      <c r="AC340" s="5">
        <f t="shared" si="110"/>
        <v>42288.327985309996</v>
      </c>
      <c r="AD340">
        <f t="shared" si="111"/>
        <v>5.4548092938283083E-2</v>
      </c>
      <c r="AE340" s="5">
        <f>VLOOKUP(A340,Summary_SFPR!$A$5:$AG$348,33,FALSE)</f>
        <v>640083.22379979282</v>
      </c>
      <c r="AF340" s="5">
        <f t="shared" si="112"/>
        <v>34915.319180066952</v>
      </c>
      <c r="AH340" t="s">
        <v>1842</v>
      </c>
    </row>
    <row r="341" spans="1:34" x14ac:dyDescent="0.25">
      <c r="A341" t="s">
        <v>760</v>
      </c>
      <c r="B341" t="s">
        <v>761</v>
      </c>
      <c r="C341" t="s">
        <v>230</v>
      </c>
      <c r="D341" s="12" t="s">
        <v>1842</v>
      </c>
      <c r="E341" s="1">
        <f>VLOOKUP(A341,'Base ADM'!$A$2:$E$344,5,FALSE)</f>
        <v>822.72929500000009</v>
      </c>
      <c r="F341" s="1">
        <f>VLOOKUP(A341,'Base ADM'!$A$2:$F$344,6,FALSE)</f>
        <v>15.787710000000001</v>
      </c>
      <c r="G341" s="1">
        <f>VLOOKUP(A341,'Base ADM'!$A$2:$G$344,7,FALSE)</f>
        <v>37.160114</v>
      </c>
      <c r="H341" s="1">
        <f>VLOOKUP(A341,'Base ADM'!$A$2:$H$344,8,FALSE)</f>
        <v>217.23053200000001</v>
      </c>
      <c r="I341" s="1">
        <f>VLOOKUP(A341,'Base ADM'!$A$2:$I$344,9,FALSE)</f>
        <v>457.11303600000002</v>
      </c>
      <c r="J341" s="1">
        <f>VLOOKUP(A341,'Base ADM'!$A$2:$J$344,10,FALSE)</f>
        <v>95.437903000000006</v>
      </c>
      <c r="K341" s="1">
        <f>VLOOKUP(A341,'Base ADM'!$A$2:$K$344,11,FALSE)</f>
        <v>11.737437999999999</v>
      </c>
      <c r="L341" s="98">
        <f t="shared" si="95"/>
        <v>33.33</v>
      </c>
      <c r="M341" s="5">
        <f t="shared" si="96"/>
        <v>96058.458900109545</v>
      </c>
      <c r="N341" s="5">
        <f t="shared" si="97"/>
        <v>3201628.4351406512</v>
      </c>
      <c r="O341" s="6">
        <f t="shared" si="98"/>
        <v>5.48</v>
      </c>
      <c r="P341" s="5">
        <f t="shared" si="99"/>
        <v>526400.35477260035</v>
      </c>
      <c r="Q341" s="5">
        <f t="shared" si="100"/>
        <v>104.39999999999999</v>
      </c>
      <c r="R341" s="5">
        <f t="shared" si="101"/>
        <v>20258.82</v>
      </c>
      <c r="S341" s="5">
        <f t="shared" si="102"/>
        <v>68051.850000000006</v>
      </c>
      <c r="T341" s="5">
        <f t="shared" si="103"/>
        <v>3816339.4599132515</v>
      </c>
      <c r="U341" s="5">
        <f t="shared" si="104"/>
        <v>801165.56017805007</v>
      </c>
      <c r="V341" s="5">
        <f t="shared" si="105"/>
        <v>439608.94419735007</v>
      </c>
      <c r="W341" s="5">
        <f t="shared" si="106"/>
        <v>1520461.32821065</v>
      </c>
      <c r="X341" t="str">
        <f>IFERROR(VLOOKUP(A341,'E1'!$A$2:$G$932,7,FALSE),"No")</f>
        <v>No</v>
      </c>
      <c r="Y341" s="5">
        <f t="shared" si="107"/>
        <v>0</v>
      </c>
      <c r="Z341" s="5">
        <f t="shared" si="108"/>
        <v>6577575.292499302</v>
      </c>
      <c r="AA341" s="5">
        <f t="shared" si="113"/>
        <v>18767.748433229768</v>
      </c>
      <c r="AB341" s="5">
        <f t="shared" si="109"/>
        <v>6596343.0409325315</v>
      </c>
      <c r="AC341" s="5">
        <f t="shared" si="110"/>
        <v>343810.34508755006</v>
      </c>
      <c r="AD341">
        <f t="shared" si="111"/>
        <v>5.2121356174791245E-2</v>
      </c>
      <c r="AE341" s="5">
        <f>VLOOKUP(A341,Summary_SFPR!$A$5:$AG$348,33,FALSE)</f>
        <v>5666001.7707197182</v>
      </c>
      <c r="AF341" s="5">
        <f t="shared" si="112"/>
        <v>295319.6963786803</v>
      </c>
      <c r="AH341" t="s">
        <v>1842</v>
      </c>
    </row>
    <row r="342" spans="1:34" x14ac:dyDescent="0.25">
      <c r="A342" t="s">
        <v>762</v>
      </c>
      <c r="B342" t="s">
        <v>763</v>
      </c>
      <c r="C342" t="s">
        <v>324</v>
      </c>
      <c r="D342" s="12" t="s">
        <v>1842</v>
      </c>
      <c r="E342" s="1">
        <f>VLOOKUP(A342,'Base ADM'!$A$2:$E$344,5,FALSE)</f>
        <v>218.19455400000001</v>
      </c>
      <c r="F342" s="1">
        <f>VLOOKUP(A342,'Base ADM'!$A$2:$F$344,6,FALSE)</f>
        <v>0</v>
      </c>
      <c r="G342" s="1">
        <f>VLOOKUP(A342,'Base ADM'!$A$2:$G$344,7,FALSE)</f>
        <v>0</v>
      </c>
      <c r="H342" s="1">
        <f>VLOOKUP(A342,'Base ADM'!$A$2:$H$344,8,FALSE)</f>
        <v>0</v>
      </c>
      <c r="I342" s="1">
        <f>VLOOKUP(A342,'Base ADM'!$A$2:$I$344,9,FALSE)</f>
        <v>218.19455400000001</v>
      </c>
      <c r="J342" s="1">
        <f>VLOOKUP(A342,'Base ADM'!$A$2:$J$344,10,FALSE)</f>
        <v>0</v>
      </c>
      <c r="K342" s="1">
        <f>VLOOKUP(A342,'Base ADM'!$A$2:$K$344,11,FALSE)</f>
        <v>0.54486000000000001</v>
      </c>
      <c r="L342" s="98">
        <f t="shared" si="95"/>
        <v>8.08</v>
      </c>
      <c r="M342" s="5">
        <f t="shared" si="96"/>
        <v>96058.458900109545</v>
      </c>
      <c r="N342" s="5">
        <f t="shared" si="97"/>
        <v>776152.34791288513</v>
      </c>
      <c r="O342" s="6">
        <f t="shared" si="98"/>
        <v>1.45</v>
      </c>
      <c r="P342" s="5">
        <f t="shared" si="99"/>
        <v>139284.76540515883</v>
      </c>
      <c r="Q342" s="5">
        <f t="shared" si="100"/>
        <v>104.39999999999999</v>
      </c>
      <c r="R342" s="5">
        <f t="shared" si="101"/>
        <v>4974.66</v>
      </c>
      <c r="S342" s="5">
        <f t="shared" si="102"/>
        <v>16710.490000000002</v>
      </c>
      <c r="T342" s="5">
        <f t="shared" si="103"/>
        <v>937122.26331804402</v>
      </c>
      <c r="U342" s="5">
        <f t="shared" si="104"/>
        <v>212475.67473966</v>
      </c>
      <c r="V342" s="5">
        <f t="shared" si="105"/>
        <v>116587.89603882002</v>
      </c>
      <c r="W342" s="5">
        <f t="shared" si="106"/>
        <v>403238.80941078003</v>
      </c>
      <c r="X342" t="str">
        <f>IFERROR(VLOOKUP(A342,'E1'!$A$2:$G$932,7,FALSE),"No")</f>
        <v>No</v>
      </c>
      <c r="Y342" s="5">
        <f t="shared" si="107"/>
        <v>0</v>
      </c>
      <c r="Z342" s="5">
        <f t="shared" si="108"/>
        <v>1669424.6435073039</v>
      </c>
      <c r="AA342" s="5">
        <f t="shared" si="113"/>
        <v>833.75381702825598</v>
      </c>
      <c r="AB342" s="5">
        <f t="shared" si="109"/>
        <v>1670258.3973243323</v>
      </c>
      <c r="AC342" s="5">
        <f t="shared" si="110"/>
        <v>91181.322171060005</v>
      </c>
      <c r="AD342">
        <f t="shared" si="111"/>
        <v>5.4591147284233255E-2</v>
      </c>
      <c r="AE342" s="5">
        <f>VLOOKUP(A342,Summary_SFPR!$A$5:$AG$348,33,FALSE)</f>
        <v>1426331.2333721323</v>
      </c>
      <c r="AF342" s="5">
        <f t="shared" si="112"/>
        <v>77865.058437120155</v>
      </c>
      <c r="AH342" t="s">
        <v>1842</v>
      </c>
    </row>
    <row r="343" spans="1:34" x14ac:dyDescent="0.25">
      <c r="A343" t="s">
        <v>764</v>
      </c>
      <c r="B343" t="s">
        <v>2048</v>
      </c>
      <c r="C343" t="s">
        <v>68</v>
      </c>
      <c r="D343" s="12" t="s">
        <v>1088</v>
      </c>
      <c r="E343" s="1">
        <f>VLOOKUP(A343,'Base ADM'!$A$2:$E$344,5,FALSE)</f>
        <v>353.071326</v>
      </c>
      <c r="F343" s="1">
        <f>VLOOKUP(A343,'Base ADM'!$A$2:$F$344,6,FALSE)</f>
        <v>0</v>
      </c>
      <c r="G343" s="1">
        <f>VLOOKUP(A343,'Base ADM'!$A$2:$G$344,7,FALSE)</f>
        <v>0</v>
      </c>
      <c r="H343" s="1">
        <f>VLOOKUP(A343,'Base ADM'!$A$2:$H$344,8,FALSE)</f>
        <v>0</v>
      </c>
      <c r="I343" s="1">
        <f>VLOOKUP(A343,'Base ADM'!$A$2:$I$344,9,FALSE)</f>
        <v>132.84138899999999</v>
      </c>
      <c r="J343" s="1">
        <f>VLOOKUP(A343,'Base ADM'!$A$2:$J$344,10,FALSE)</f>
        <v>220.22993700000001</v>
      </c>
      <c r="K343" s="1">
        <f>VLOOKUP(A343,'Base ADM'!$A$2:$K$344,11,FALSE)</f>
        <v>0</v>
      </c>
      <c r="L343" s="98">
        <f t="shared" si="95"/>
        <v>17.16</v>
      </c>
      <c r="M343" s="5">
        <f t="shared" si="96"/>
        <v>96058.458900109545</v>
      </c>
      <c r="N343" s="5">
        <f t="shared" si="97"/>
        <v>1648363.1547258799</v>
      </c>
      <c r="O343" s="6">
        <f t="shared" si="98"/>
        <v>2.35</v>
      </c>
      <c r="P343" s="5">
        <f t="shared" si="99"/>
        <v>225737.37841525744</v>
      </c>
      <c r="Q343" s="5">
        <f t="shared" si="100"/>
        <v>104.39999999999999</v>
      </c>
      <c r="R343" s="5">
        <f t="shared" si="101"/>
        <v>10184.220000000001</v>
      </c>
      <c r="S343" s="5">
        <f t="shared" si="102"/>
        <v>34210.04</v>
      </c>
      <c r="T343" s="5">
        <f t="shared" si="103"/>
        <v>1918494.7931411373</v>
      </c>
      <c r="U343" s="5">
        <f t="shared" si="104"/>
        <v>343817.32654554001</v>
      </c>
      <c r="V343" s="5">
        <f t="shared" si="105"/>
        <v>188656.60162158002</v>
      </c>
      <c r="W343" s="5">
        <f t="shared" si="106"/>
        <v>652500.52544082003</v>
      </c>
      <c r="X343" t="str">
        <f>IFERROR(VLOOKUP(A343,'E1'!$A$2:$G$932,7,FALSE),"No")</f>
        <v>No</v>
      </c>
      <c r="Y343" s="5">
        <f t="shared" si="107"/>
        <v>0</v>
      </c>
      <c r="Z343" s="5">
        <f t="shared" si="108"/>
        <v>3103469.246749077</v>
      </c>
      <c r="AA343" s="5">
        <f t="shared" si="113"/>
        <v>0</v>
      </c>
      <c r="AB343" s="5">
        <f t="shared" si="109"/>
        <v>3103469.246749077</v>
      </c>
      <c r="AC343" s="5">
        <f t="shared" si="110"/>
        <v>147544.97642214</v>
      </c>
      <c r="AD343">
        <f t="shared" si="111"/>
        <v>4.7541948925930298E-2</v>
      </c>
      <c r="AE343" s="5">
        <f>VLOOKUP(A343,Summary_SFPR!$A$5:$AG$348,33,FALSE)</f>
        <v>2305981.3012696095</v>
      </c>
      <c r="AF343" s="5">
        <f t="shared" si="112"/>
        <v>109630.84524911006</v>
      </c>
      <c r="AH343" t="s">
        <v>1088</v>
      </c>
    </row>
    <row r="344" spans="1:34" x14ac:dyDescent="0.25">
      <c r="A344" t="s">
        <v>766</v>
      </c>
      <c r="B344" t="s">
        <v>767</v>
      </c>
      <c r="C344" t="s">
        <v>278</v>
      </c>
      <c r="D344" s="12" t="s">
        <v>1088</v>
      </c>
      <c r="E344" s="1">
        <f>VLOOKUP(A344,'Base ADM'!$A$2:$E$344,5,FALSE)</f>
        <v>267.56681200000003</v>
      </c>
      <c r="F344" s="1">
        <f>VLOOKUP(A344,'Base ADM'!$A$2:$F$344,6,FALSE)</f>
        <v>0</v>
      </c>
      <c r="G344" s="1">
        <f>VLOOKUP(A344,'Base ADM'!$A$2:$G$344,7,FALSE)</f>
        <v>0</v>
      </c>
      <c r="H344" s="1">
        <f>VLOOKUP(A344,'Base ADM'!$A$2:$H$344,8,FALSE)</f>
        <v>0</v>
      </c>
      <c r="I344" s="1">
        <f>VLOOKUP(A344,'Base ADM'!$A$2:$I$344,9,FALSE)</f>
        <v>267.56681200000003</v>
      </c>
      <c r="J344" s="1">
        <f>VLOOKUP(A344,'Base ADM'!$A$2:$J$344,10,FALSE)</f>
        <v>0</v>
      </c>
      <c r="K344" s="1">
        <f>VLOOKUP(A344,'Base ADM'!$A$2:$K$344,11,FALSE)</f>
        <v>4</v>
      </c>
      <c r="L344" s="98">
        <f t="shared" si="95"/>
        <v>9.91</v>
      </c>
      <c r="M344" s="5">
        <f t="shared" si="96"/>
        <v>96058.458900109545</v>
      </c>
      <c r="N344" s="5">
        <f t="shared" si="97"/>
        <v>951939.32770008559</v>
      </c>
      <c r="O344" s="6">
        <f t="shared" si="98"/>
        <v>1.78</v>
      </c>
      <c r="P344" s="5">
        <f t="shared" si="99"/>
        <v>170984.05684219499</v>
      </c>
      <c r="Q344" s="5">
        <f t="shared" si="100"/>
        <v>104.39999999999999</v>
      </c>
      <c r="R344" s="5">
        <f t="shared" si="101"/>
        <v>6102.1799999999994</v>
      </c>
      <c r="S344" s="5">
        <f t="shared" si="102"/>
        <v>20497.97</v>
      </c>
      <c r="T344" s="5">
        <f t="shared" si="103"/>
        <v>1149523.5345422805</v>
      </c>
      <c r="U344" s="5">
        <f t="shared" si="104"/>
        <v>260553.88585748003</v>
      </c>
      <c r="V344" s="5">
        <f t="shared" si="105"/>
        <v>142968.97465596002</v>
      </c>
      <c r="W344" s="5">
        <f t="shared" si="106"/>
        <v>494482.19825284003</v>
      </c>
      <c r="X344" t="str">
        <f>IFERROR(VLOOKUP(A344,'E1'!$A$2:$G$932,7,FALSE),"No")</f>
        <v>No</v>
      </c>
      <c r="Y344" s="5">
        <f t="shared" si="107"/>
        <v>0</v>
      </c>
      <c r="Z344" s="5">
        <f t="shared" si="108"/>
        <v>2047528.5933085606</v>
      </c>
      <c r="AA344" s="5">
        <f t="shared" si="113"/>
        <v>6121.9209602379551</v>
      </c>
      <c r="AB344" s="5">
        <f t="shared" si="109"/>
        <v>2053650.5142687985</v>
      </c>
      <c r="AC344" s="5">
        <f t="shared" si="110"/>
        <v>111813.49506668001</v>
      </c>
      <c r="AD344">
        <f t="shared" si="111"/>
        <v>5.4446213846902361E-2</v>
      </c>
      <c r="AE344" s="5">
        <f>VLOOKUP(A344,Summary_SFPR!$A$5:$AG$348,33,FALSE)</f>
        <v>1864180.2551000079</v>
      </c>
      <c r="AF344" s="5">
        <f t="shared" si="112"/>
        <v>101497.55681834802</v>
      </c>
      <c r="AH344" t="s">
        <v>1088</v>
      </c>
    </row>
    <row r="345" spans="1:34" x14ac:dyDescent="0.25">
      <c r="A345" t="s">
        <v>768</v>
      </c>
      <c r="B345" t="s">
        <v>2049</v>
      </c>
      <c r="C345" t="s">
        <v>90</v>
      </c>
      <c r="D345" s="12" t="s">
        <v>1088</v>
      </c>
      <c r="E345" s="1">
        <f>VLOOKUP(A345,'Base ADM'!$A$2:$E$344,5,FALSE)</f>
        <v>56.663334000000006</v>
      </c>
      <c r="F345" s="1">
        <f>VLOOKUP(A345,'Base ADM'!$A$2:$F$344,6,FALSE)</f>
        <v>0</v>
      </c>
      <c r="G345" s="1">
        <f>VLOOKUP(A345,'Base ADM'!$A$2:$G$344,7,FALSE)</f>
        <v>0</v>
      </c>
      <c r="H345" s="1">
        <f>VLOOKUP(A345,'Base ADM'!$A$2:$H$344,8,FALSE)</f>
        <v>0</v>
      </c>
      <c r="I345" s="1">
        <f>VLOOKUP(A345,'Base ADM'!$A$2:$I$344,9,FALSE)</f>
        <v>1.810208</v>
      </c>
      <c r="J345" s="1">
        <f>VLOOKUP(A345,'Base ADM'!$A$2:$J$344,10,FALSE)</f>
        <v>54.853126000000003</v>
      </c>
      <c r="K345" s="1">
        <f>VLOOKUP(A345,'Base ADM'!$A$2:$K$344,11,FALSE)</f>
        <v>1.0021279999999999</v>
      </c>
      <c r="L345" s="98">
        <f t="shared" si="95"/>
        <v>3.11</v>
      </c>
      <c r="M345" s="5">
        <f t="shared" si="96"/>
        <v>96058.458900109545</v>
      </c>
      <c r="N345" s="5">
        <f t="shared" si="97"/>
        <v>298741.80717934069</v>
      </c>
      <c r="O345" s="6">
        <f t="shared" si="98"/>
        <v>0.38</v>
      </c>
      <c r="P345" s="5">
        <f t="shared" si="99"/>
        <v>36502.214382041624</v>
      </c>
      <c r="Q345" s="5">
        <f t="shared" si="100"/>
        <v>104.39999999999999</v>
      </c>
      <c r="R345" s="5">
        <f t="shared" si="101"/>
        <v>1821.7799999999997</v>
      </c>
      <c r="S345" s="5">
        <f t="shared" si="102"/>
        <v>6119.58</v>
      </c>
      <c r="T345" s="5">
        <f t="shared" si="103"/>
        <v>343185.38156138238</v>
      </c>
      <c r="U345" s="5">
        <f t="shared" si="104"/>
        <v>55178.188015860003</v>
      </c>
      <c r="V345" s="5">
        <f t="shared" si="105"/>
        <v>30276.919256220004</v>
      </c>
      <c r="W345" s="5">
        <f t="shared" si="106"/>
        <v>104717.80766538001</v>
      </c>
      <c r="X345" t="str">
        <f>IFERROR(VLOOKUP(A345,'E1'!$A$2:$G$932,7,FALSE),"No")</f>
        <v>No</v>
      </c>
      <c r="Y345" s="5">
        <f t="shared" si="107"/>
        <v>0</v>
      </c>
      <c r="Z345" s="5">
        <f t="shared" si="108"/>
        <v>533358.2964988423</v>
      </c>
      <c r="AA345" s="5">
        <f t="shared" si="113"/>
        <v>1886.5578328087497</v>
      </c>
      <c r="AB345" s="5">
        <f t="shared" si="109"/>
        <v>535244.854331651</v>
      </c>
      <c r="AC345" s="5">
        <f t="shared" si="110"/>
        <v>23679.04064526</v>
      </c>
      <c r="AD345">
        <f t="shared" si="111"/>
        <v>4.4239641826781355E-2</v>
      </c>
      <c r="AE345" s="5">
        <f>VLOOKUP(A345,Summary_SFPR!$A$5:$AG$348,33,FALSE)</f>
        <v>474127.55189591169</v>
      </c>
      <c r="AF345" s="5">
        <f t="shared" si="112"/>
        <v>20975.233076083823</v>
      </c>
      <c r="AH345" t="s">
        <v>1088</v>
      </c>
    </row>
    <row r="346" spans="1:34" x14ac:dyDescent="0.25">
      <c r="A346" t="s">
        <v>770</v>
      </c>
      <c r="B346" t="s">
        <v>2050</v>
      </c>
      <c r="C346" t="s">
        <v>80</v>
      </c>
      <c r="D346" s="12" t="s">
        <v>1088</v>
      </c>
      <c r="E346" s="1">
        <f>VLOOKUP(A346,'Base ADM'!$A$2:$E$344,5,FALSE)</f>
        <v>126.13127900000001</v>
      </c>
      <c r="F346" s="1">
        <f>VLOOKUP(A346,'Base ADM'!$A$2:$F$344,6,FALSE)</f>
        <v>0</v>
      </c>
      <c r="G346" s="1">
        <f>VLOOKUP(A346,'Base ADM'!$A$2:$G$344,7,FALSE)</f>
        <v>0</v>
      </c>
      <c r="H346" s="1">
        <f>VLOOKUP(A346,'Base ADM'!$A$2:$H$344,8,FALSE)</f>
        <v>0</v>
      </c>
      <c r="I346" s="1">
        <f>VLOOKUP(A346,'Base ADM'!$A$2:$I$344,9,FALSE)</f>
        <v>0.102973</v>
      </c>
      <c r="J346" s="1">
        <f>VLOOKUP(A346,'Base ADM'!$A$2:$J$344,10,FALSE)</f>
        <v>126.028306</v>
      </c>
      <c r="K346" s="1">
        <f>VLOOKUP(A346,'Base ADM'!$A$2:$K$344,11,FALSE)</f>
        <v>0</v>
      </c>
      <c r="L346" s="98">
        <f t="shared" si="95"/>
        <v>7.01</v>
      </c>
      <c r="M346" s="5">
        <f t="shared" si="96"/>
        <v>96058.458900109545</v>
      </c>
      <c r="N346" s="5">
        <f t="shared" si="97"/>
        <v>673369.79688976787</v>
      </c>
      <c r="O346" s="6">
        <f t="shared" si="98"/>
        <v>0.84</v>
      </c>
      <c r="P346" s="5">
        <f t="shared" si="99"/>
        <v>80689.105476092009</v>
      </c>
      <c r="Q346" s="5">
        <f t="shared" si="100"/>
        <v>104.39999999999999</v>
      </c>
      <c r="R346" s="5">
        <f t="shared" si="101"/>
        <v>4097.6999999999989</v>
      </c>
      <c r="S346" s="5">
        <f t="shared" si="102"/>
        <v>13764.67</v>
      </c>
      <c r="T346" s="5">
        <f t="shared" si="103"/>
        <v>771921.27236585983</v>
      </c>
      <c r="U346" s="5">
        <f t="shared" si="104"/>
        <v>122825.37817741001</v>
      </c>
      <c r="V346" s="5">
        <f t="shared" si="105"/>
        <v>67395.726308070007</v>
      </c>
      <c r="W346" s="5">
        <f t="shared" si="106"/>
        <v>233099.43278152999</v>
      </c>
      <c r="X346" t="str">
        <f>IFERROR(VLOOKUP(A346,'E1'!$A$2:$G$932,7,FALSE),"No")</f>
        <v>No</v>
      </c>
      <c r="Y346" s="5">
        <f t="shared" si="107"/>
        <v>0</v>
      </c>
      <c r="Z346" s="5">
        <f t="shared" si="108"/>
        <v>1195241.8096328699</v>
      </c>
      <c r="AA346" s="5">
        <f t="shared" si="113"/>
        <v>0</v>
      </c>
      <c r="AB346" s="5">
        <f t="shared" si="109"/>
        <v>1195241.8096328699</v>
      </c>
      <c r="AC346" s="5">
        <f t="shared" si="110"/>
        <v>52709.000181310003</v>
      </c>
      <c r="AD346">
        <f t="shared" si="111"/>
        <v>4.4099026453483986E-2</v>
      </c>
      <c r="AE346" s="5">
        <f>VLOOKUP(A346,Summary_SFPR!$A$5:$AG$348,33,FALSE)</f>
        <v>1195241.8096328699</v>
      </c>
      <c r="AF346" s="5">
        <f t="shared" si="112"/>
        <v>52709.000181310003</v>
      </c>
      <c r="AH346" t="s">
        <v>1088</v>
      </c>
    </row>
    <row r="347" spans="1:34" x14ac:dyDescent="0.25">
      <c r="A347" t="s">
        <v>772</v>
      </c>
      <c r="B347" t="s">
        <v>773</v>
      </c>
      <c r="C347" t="s">
        <v>80</v>
      </c>
      <c r="D347" s="12" t="s">
        <v>1088</v>
      </c>
      <c r="E347" s="1">
        <f>VLOOKUP(A347,'Base ADM'!$A$2:$E$344,5,FALSE)</f>
        <v>166.314279</v>
      </c>
      <c r="F347" s="1">
        <f>VLOOKUP(A347,'Base ADM'!$A$2:$F$344,6,FALSE)</f>
        <v>0</v>
      </c>
      <c r="G347" s="1">
        <f>VLOOKUP(A347,'Base ADM'!$A$2:$G$344,7,FALSE)</f>
        <v>0</v>
      </c>
      <c r="H347" s="1">
        <f>VLOOKUP(A347,'Base ADM'!$A$2:$H$344,8,FALSE)</f>
        <v>0</v>
      </c>
      <c r="I347" s="1">
        <f>VLOOKUP(A347,'Base ADM'!$A$2:$I$344,9,FALSE)</f>
        <v>142.079791</v>
      </c>
      <c r="J347" s="1">
        <f>VLOOKUP(A347,'Base ADM'!$A$2:$J$344,10,FALSE)</f>
        <v>24.234487999999999</v>
      </c>
      <c r="K347" s="1">
        <f>VLOOKUP(A347,'Base ADM'!$A$2:$K$344,11,FALSE)</f>
        <v>0</v>
      </c>
      <c r="L347" s="98">
        <f t="shared" si="95"/>
        <v>6.61</v>
      </c>
      <c r="M347" s="5">
        <f t="shared" si="96"/>
        <v>96058.458900109545</v>
      </c>
      <c r="N347" s="5">
        <f t="shared" si="97"/>
        <v>634946.41332972411</v>
      </c>
      <c r="O347" s="6">
        <f t="shared" si="98"/>
        <v>1.1100000000000001</v>
      </c>
      <c r="P347" s="5">
        <f t="shared" si="99"/>
        <v>106624.88937912161</v>
      </c>
      <c r="Q347" s="5">
        <f t="shared" si="100"/>
        <v>104.39999999999999</v>
      </c>
      <c r="R347" s="5">
        <f t="shared" si="101"/>
        <v>4029.8399999999997</v>
      </c>
      <c r="S347" s="5">
        <f t="shared" si="102"/>
        <v>13536.72</v>
      </c>
      <c r="T347" s="5">
        <f t="shared" si="103"/>
        <v>759137.86270884564</v>
      </c>
      <c r="U347" s="5">
        <f t="shared" si="104"/>
        <v>161955.18174740998</v>
      </c>
      <c r="V347" s="5">
        <f t="shared" si="105"/>
        <v>88866.708698070011</v>
      </c>
      <c r="W347" s="5">
        <f t="shared" si="106"/>
        <v>307360.42959153</v>
      </c>
      <c r="X347" t="str">
        <f>IFERROR(VLOOKUP(A347,'E1'!$A$2:$G$932,7,FALSE),"No")</f>
        <v>No</v>
      </c>
      <c r="Y347" s="5">
        <f t="shared" si="107"/>
        <v>0</v>
      </c>
      <c r="Z347" s="5">
        <f t="shared" si="108"/>
        <v>1317320.1827458558</v>
      </c>
      <c r="AA347" s="5">
        <f t="shared" si="113"/>
        <v>0</v>
      </c>
      <c r="AB347" s="5">
        <f t="shared" si="109"/>
        <v>1317320.1827458558</v>
      </c>
      <c r="AC347" s="5">
        <f t="shared" si="110"/>
        <v>69501.074051310003</v>
      </c>
      <c r="AD347">
        <f t="shared" si="111"/>
        <v>5.2759439171758675E-2</v>
      </c>
      <c r="AE347" s="5">
        <f>VLOOKUP(A347,Summary_SFPR!$A$5:$AG$348,33,FALSE)</f>
        <v>970739.65334966197</v>
      </c>
      <c r="AF347" s="5">
        <f t="shared" si="112"/>
        <v>51215.679692515594</v>
      </c>
      <c r="AH347" t="s">
        <v>1088</v>
      </c>
    </row>
    <row r="348" spans="1:34" x14ac:dyDescent="0.25">
      <c r="A348" s="118" t="s">
        <v>1840</v>
      </c>
      <c r="B348" t="s">
        <v>811</v>
      </c>
      <c r="C348" t="s">
        <v>2061</v>
      </c>
      <c r="E348" s="1">
        <f t="shared" ref="E348:L348" si="114">SUM(E5:E347)</f>
        <v>122114.68303999999</v>
      </c>
      <c r="F348" s="1">
        <f t="shared" si="114"/>
        <v>9559.9249890000046</v>
      </c>
      <c r="G348" s="1">
        <f t="shared" si="114"/>
        <v>26006.905483000006</v>
      </c>
      <c r="H348" s="1">
        <f t="shared" si="114"/>
        <v>43896.795930999964</v>
      </c>
      <c r="I348" s="1">
        <f t="shared" si="114"/>
        <v>33750.771323000001</v>
      </c>
      <c r="J348" s="1">
        <f t="shared" si="114"/>
        <v>8900.285313999997</v>
      </c>
      <c r="K348" s="1">
        <f t="shared" si="114"/>
        <v>249.491265</v>
      </c>
      <c r="L348" s="1">
        <f t="shared" si="114"/>
        <v>5109.1699999999983</v>
      </c>
      <c r="N348" s="5">
        <f>SUM(N5:N347)</f>
        <v>490778996.45867276</v>
      </c>
      <c r="O348" s="5">
        <f t="shared" ref="O348:AD348" si="115">SUM(O5:O347)</f>
        <v>814.0100000000001</v>
      </c>
      <c r="P348" s="5">
        <f t="shared" si="115"/>
        <v>78192546.129278243</v>
      </c>
      <c r="Q348" s="5">
        <f t="shared" si="115"/>
        <v>35809.20000000023</v>
      </c>
      <c r="R348" s="5">
        <f t="shared" si="115"/>
        <v>3091899.9599999995</v>
      </c>
      <c r="S348" s="5">
        <f t="shared" si="115"/>
        <v>10386069.57</v>
      </c>
      <c r="T348" s="5">
        <f t="shared" si="115"/>
        <v>582449512.11795104</v>
      </c>
      <c r="U348" s="23">
        <f t="shared" si="115"/>
        <v>118914057.19752157</v>
      </c>
      <c r="V348" s="5">
        <f t="shared" si="115"/>
        <v>65249538.588763177</v>
      </c>
      <c r="W348" s="5">
        <f t="shared" si="115"/>
        <v>225676482.28573278</v>
      </c>
      <c r="X348" s="5">
        <f t="shared" si="115"/>
        <v>0</v>
      </c>
      <c r="Y348" s="5">
        <f t="shared" si="115"/>
        <v>968086.16342814744</v>
      </c>
      <c r="Z348" s="5">
        <f t="shared" si="115"/>
        <v>993257676.35339642</v>
      </c>
      <c r="AA348" s="5">
        <f t="shared" si="115"/>
        <v>339087.78102382744</v>
      </c>
      <c r="AB348" s="5">
        <f t="shared" si="115"/>
        <v>993596764.13442016</v>
      </c>
      <c r="AC348" s="5">
        <f t="shared" si="115"/>
        <v>51030504.895585641</v>
      </c>
      <c r="AD348" s="5">
        <f t="shared" si="115"/>
        <v>17.482716725538268</v>
      </c>
      <c r="AE348" s="5">
        <f>SUM(AE5:AE347)</f>
        <v>889839684.13612783</v>
      </c>
      <c r="AF348" s="5">
        <f>SUM(AF5:AF347)</f>
        <v>45686288.292667963</v>
      </c>
    </row>
    <row r="351" spans="1:34" x14ac:dyDescent="0.25">
      <c r="U351" s="1"/>
      <c r="V351" s="1"/>
      <c r="Y351" s="1"/>
    </row>
    <row r="352" spans="1:34" x14ac:dyDescent="0.25">
      <c r="U352" s="5"/>
    </row>
    <row r="353" spans="22:26" x14ac:dyDescent="0.25">
      <c r="V353" s="5"/>
      <c r="Y353" s="5"/>
      <c r="Z353" s="1"/>
    </row>
    <row r="355" spans="22:26" x14ac:dyDescent="0.25">
      <c r="Z355" s="5"/>
    </row>
  </sheetData>
  <autoFilter ref="A4:AH348" xr:uid="{45D18F6B-9A30-4466-9D9E-52FBB96391C5}">
    <sortState xmlns:xlrd2="http://schemas.microsoft.com/office/spreadsheetml/2017/richdata2" ref="A5:AH335">
      <sortCondition ref="B4"/>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F442D-D337-4556-8798-24DF9FE5AD87}">
  <dimension ref="A1:L348"/>
  <sheetViews>
    <sheetView workbookViewId="0">
      <pane xSplit="3" ySplit="4" topLeftCell="D5" activePane="bottomRight" state="frozen"/>
      <selection pane="topRight" activeCell="D1" sqref="D1"/>
      <selection pane="bottomLeft" activeCell="A3" sqref="A3"/>
      <selection pane="bottomRight" activeCell="P13" sqref="P13"/>
    </sheetView>
  </sheetViews>
  <sheetFormatPr defaultRowHeight="15" x14ac:dyDescent="0.25"/>
  <cols>
    <col min="1" max="1" width="7.5703125" bestFit="1" customWidth="1"/>
    <col min="2" max="2" width="46" bestFit="1" customWidth="1"/>
    <col min="3" max="3" width="13.140625" bestFit="1" customWidth="1"/>
    <col min="4" max="4" width="13.140625" style="12" customWidth="1"/>
    <col min="5" max="5" width="13.140625" customWidth="1"/>
    <col min="6" max="6" width="13.7109375" customWidth="1"/>
    <col min="7" max="7" width="14.28515625" bestFit="1" customWidth="1"/>
    <col min="8" max="8" width="15" customWidth="1"/>
    <col min="9" max="9" width="14.85546875" bestFit="1" customWidth="1"/>
    <col min="10" max="10" width="15.5703125" bestFit="1" customWidth="1"/>
    <col min="11" max="12" width="11.7109375" bestFit="1" customWidth="1"/>
  </cols>
  <sheetData>
    <row r="1" spans="1:10" x14ac:dyDescent="0.25">
      <c r="B1" s="10"/>
      <c r="C1" s="5"/>
      <c r="D1" s="119"/>
      <c r="E1" s="5"/>
      <c r="F1" t="s">
        <v>885</v>
      </c>
      <c r="G1" s="5"/>
      <c r="I1" s="94">
        <f>'Detailed SFPR '!L13</f>
        <v>0.6</v>
      </c>
    </row>
    <row r="2" spans="1:10" x14ac:dyDescent="0.25">
      <c r="B2" s="10"/>
      <c r="C2" s="5"/>
      <c r="D2" s="119"/>
      <c r="E2" s="5"/>
      <c r="G2" s="5" t="s">
        <v>886</v>
      </c>
      <c r="I2" s="15">
        <v>422</v>
      </c>
    </row>
    <row r="4" spans="1:10" s="4" customFormat="1" ht="60" x14ac:dyDescent="0.25">
      <c r="A4" s="4" t="s">
        <v>55</v>
      </c>
      <c r="B4" s="4" t="s">
        <v>56</v>
      </c>
      <c r="C4" s="4" t="s">
        <v>57</v>
      </c>
      <c r="D4" s="3" t="s">
        <v>58</v>
      </c>
      <c r="E4" s="3" t="s">
        <v>59</v>
      </c>
      <c r="F4" s="3" t="s">
        <v>887</v>
      </c>
      <c r="G4" s="13" t="s">
        <v>888</v>
      </c>
      <c r="H4" s="20" t="s">
        <v>889</v>
      </c>
      <c r="I4" s="16" t="s">
        <v>890</v>
      </c>
      <c r="J4" s="16" t="s">
        <v>891</v>
      </c>
    </row>
    <row r="5" spans="1:10" x14ac:dyDescent="0.25">
      <c r="A5" t="s">
        <v>66</v>
      </c>
      <c r="B5" t="s">
        <v>67</v>
      </c>
      <c r="C5" t="s">
        <v>68</v>
      </c>
      <c r="D5" s="12" t="s">
        <v>1088</v>
      </c>
      <c r="E5" s="18">
        <f>VLOOKUP(A5,'ADM Data'!$A$2:$J$344,10,FALSE)</f>
        <v>351.812456</v>
      </c>
      <c r="F5" s="1">
        <f>VLOOKUP(A5,'ADM Data'!$A$2:$Q$344,17,FALSE)</f>
        <v>261.24282499999998</v>
      </c>
      <c r="G5" s="19">
        <f t="shared" ref="G5:G68" si="0">F5/E5</f>
        <v>0.74256275053547272</v>
      </c>
      <c r="H5" s="62">
        <f t="shared" ref="H5:H68" si="1">((G5/$I$1)^2)</f>
        <v>1.5316651068966853</v>
      </c>
      <c r="I5" s="5">
        <f t="shared" ref="I5:I68" si="2">F5*$I$2*H5</f>
        <v>168857.61122039836</v>
      </c>
      <c r="J5" s="5">
        <f>IF(D5="Y",0,I5)</f>
        <v>168857.61122039836</v>
      </c>
    </row>
    <row r="6" spans="1:10" x14ac:dyDescent="0.25">
      <c r="A6" t="s">
        <v>70</v>
      </c>
      <c r="B6" t="s">
        <v>71</v>
      </c>
      <c r="C6" t="s">
        <v>72</v>
      </c>
      <c r="D6" s="12" t="s">
        <v>1088</v>
      </c>
      <c r="E6" s="18">
        <f>VLOOKUP(A6,'ADM Data'!$A$2:$J$344,10,FALSE)</f>
        <v>780.60956899999996</v>
      </c>
      <c r="F6" s="1">
        <f>VLOOKUP(A6,'ADM Data'!$A$2:$Q$344,17,FALSE)</f>
        <v>705.24798599999997</v>
      </c>
      <c r="G6" s="19">
        <f t="shared" si="0"/>
        <v>0.90345803332062413</v>
      </c>
      <c r="H6" s="62">
        <f t="shared" si="1"/>
        <v>2.2673233832543609</v>
      </c>
      <c r="I6" s="5">
        <f t="shared" si="2"/>
        <v>674788.65535265615</v>
      </c>
      <c r="J6" s="5">
        <f t="shared" ref="J6:J69" si="3">IF(D6="Y",0,I6)</f>
        <v>674788.65535265615</v>
      </c>
    </row>
    <row r="7" spans="1:10" x14ac:dyDescent="0.25">
      <c r="A7" t="s">
        <v>73</v>
      </c>
      <c r="B7" t="s">
        <v>74</v>
      </c>
      <c r="C7" t="s">
        <v>75</v>
      </c>
      <c r="D7" s="12" t="s">
        <v>1088</v>
      </c>
      <c r="E7" s="18">
        <f>VLOOKUP(A7,'ADM Data'!$A$2:$J$344,10,FALSE)</f>
        <v>352.19800399999997</v>
      </c>
      <c r="F7" s="1">
        <f>VLOOKUP(A7,'ADM Data'!$A$2:$Q$344,17,FALSE)</f>
        <v>352.19800400000003</v>
      </c>
      <c r="G7" s="19">
        <f t="shared" si="0"/>
        <v>1.0000000000000002</v>
      </c>
      <c r="H7" s="62">
        <f t="shared" si="1"/>
        <v>2.7777777777777795</v>
      </c>
      <c r="I7" s="5">
        <f t="shared" si="2"/>
        <v>412854.32691111136</v>
      </c>
      <c r="J7" s="5">
        <f t="shared" si="3"/>
        <v>412854.32691111136</v>
      </c>
    </row>
    <row r="8" spans="1:10" x14ac:dyDescent="0.25">
      <c r="A8" t="s">
        <v>76</v>
      </c>
      <c r="B8" t="s">
        <v>77</v>
      </c>
      <c r="C8" t="s">
        <v>68</v>
      </c>
      <c r="D8" s="12" t="s">
        <v>1088</v>
      </c>
      <c r="E8" s="18">
        <f>VLOOKUP(A8,'ADM Data'!$A$2:$J$344,10,FALSE)</f>
        <v>323.828146</v>
      </c>
      <c r="F8" s="1">
        <f>VLOOKUP(A8,'ADM Data'!$A$2:$Q$344,17,FALSE)</f>
        <v>255.658297</v>
      </c>
      <c r="G8" s="19">
        <f t="shared" si="0"/>
        <v>0.78948757283130044</v>
      </c>
      <c r="H8" s="62">
        <f t="shared" si="1"/>
        <v>1.7313628545973834</v>
      </c>
      <c r="I8" s="5">
        <f t="shared" si="2"/>
        <v>186792.93169386964</v>
      </c>
      <c r="J8" s="5">
        <f t="shared" si="3"/>
        <v>186792.93169386964</v>
      </c>
    </row>
    <row r="9" spans="1:10" x14ac:dyDescent="0.25">
      <c r="A9" t="s">
        <v>78</v>
      </c>
      <c r="B9" t="s">
        <v>1841</v>
      </c>
      <c r="C9" t="s">
        <v>80</v>
      </c>
      <c r="D9" s="12" t="s">
        <v>1842</v>
      </c>
      <c r="E9" s="18">
        <f>VLOOKUP(A9,'ADM Data'!$A$2:$J$344,10,FALSE)</f>
        <v>4933.583063</v>
      </c>
      <c r="F9" s="1">
        <f>VLOOKUP(A9,'ADM Data'!$A$2:$Q$344,17,FALSE)</f>
        <v>2091.0049180000001</v>
      </c>
      <c r="G9" s="19">
        <f t="shared" si="0"/>
        <v>0.4238308935511278</v>
      </c>
      <c r="H9" s="62">
        <f t="shared" si="1"/>
        <v>0.49897951757874293</v>
      </c>
      <c r="I9" s="5">
        <f t="shared" si="2"/>
        <v>440301.55985061283</v>
      </c>
      <c r="J9" s="5">
        <f t="shared" si="3"/>
        <v>0</v>
      </c>
    </row>
    <row r="10" spans="1:10" x14ac:dyDescent="0.25">
      <c r="A10" t="s">
        <v>82</v>
      </c>
      <c r="B10" t="s">
        <v>1843</v>
      </c>
      <c r="C10" t="s">
        <v>84</v>
      </c>
      <c r="D10" s="12" t="s">
        <v>1842</v>
      </c>
      <c r="E10" s="18">
        <f>VLOOKUP(A10,'ADM Data'!$A$2:$J$344,10,FALSE)</f>
        <v>725.79912899999999</v>
      </c>
      <c r="F10" s="1">
        <f>VLOOKUP(A10,'ADM Data'!$A$2:$Q$344,17,FALSE)</f>
        <v>338.08128099999999</v>
      </c>
      <c r="G10" s="19">
        <f t="shared" si="0"/>
        <v>0.46580557552584223</v>
      </c>
      <c r="H10" s="62">
        <f t="shared" si="1"/>
        <v>0.6027078727526699</v>
      </c>
      <c r="I10" s="5">
        <f t="shared" si="2"/>
        <v>85988.513368761225</v>
      </c>
      <c r="J10" s="5">
        <f t="shared" si="3"/>
        <v>0</v>
      </c>
    </row>
    <row r="11" spans="1:10" x14ac:dyDescent="0.25">
      <c r="A11" t="s">
        <v>85</v>
      </c>
      <c r="B11" t="s">
        <v>86</v>
      </c>
      <c r="C11" t="s">
        <v>87</v>
      </c>
      <c r="D11" s="12" t="s">
        <v>1842</v>
      </c>
      <c r="E11" s="18">
        <f>VLOOKUP(A11,'ADM Data'!$A$2:$J$344,10,FALSE)</f>
        <v>409.48481199999998</v>
      </c>
      <c r="F11" s="1">
        <f>VLOOKUP(A11,'ADM Data'!$A$2:$Q$344,17,FALSE)</f>
        <v>49.842717999999998</v>
      </c>
      <c r="G11" s="19">
        <f t="shared" si="0"/>
        <v>0.12172055358185055</v>
      </c>
      <c r="H11" s="62">
        <f t="shared" si="1"/>
        <v>4.115525878964487E-2</v>
      </c>
      <c r="I11" s="5">
        <f t="shared" si="2"/>
        <v>865.64436230524063</v>
      </c>
      <c r="J11" s="5">
        <f t="shared" si="3"/>
        <v>0</v>
      </c>
    </row>
    <row r="12" spans="1:10" x14ac:dyDescent="0.25">
      <c r="A12" t="s">
        <v>88</v>
      </c>
      <c r="B12" t="s">
        <v>1844</v>
      </c>
      <c r="C12" t="s">
        <v>1530</v>
      </c>
      <c r="D12" s="12" t="s">
        <v>1842</v>
      </c>
      <c r="E12" s="18">
        <f>VLOOKUP(A12,'ADM Data'!$A$2:$J$344,10,FALSE)</f>
        <v>83.135052000000002</v>
      </c>
      <c r="F12" s="1">
        <f>VLOOKUP(A12,'ADM Data'!$A$2:$Q$344,17,FALSE)</f>
        <v>42.339719000000002</v>
      </c>
      <c r="G12" s="19">
        <f t="shared" si="0"/>
        <v>0.50928841663562086</v>
      </c>
      <c r="H12" s="62">
        <f t="shared" si="1"/>
        <v>0.72048525366449367</v>
      </c>
      <c r="I12" s="5">
        <f t="shared" si="2"/>
        <v>12873.170423562919</v>
      </c>
      <c r="J12" s="5">
        <f t="shared" si="3"/>
        <v>0</v>
      </c>
    </row>
    <row r="13" spans="1:10" x14ac:dyDescent="0.25">
      <c r="A13" t="s">
        <v>91</v>
      </c>
      <c r="B13" t="s">
        <v>1845</v>
      </c>
      <c r="C13" t="s">
        <v>93</v>
      </c>
      <c r="D13" s="12" t="s">
        <v>1088</v>
      </c>
      <c r="E13" s="18">
        <f>VLOOKUP(A13,'ADM Data'!$A$2:$J$344,10,FALSE)</f>
        <v>25.754004000000002</v>
      </c>
      <c r="F13" s="1">
        <f>VLOOKUP(A13,'ADM Data'!$A$2:$Q$344,17,FALSE)</f>
        <v>25.229292000000001</v>
      </c>
      <c r="G13" s="19">
        <f t="shared" si="0"/>
        <v>0.97962600300908542</v>
      </c>
      <c r="H13" s="62">
        <f t="shared" si="1"/>
        <v>2.6657419604765464</v>
      </c>
      <c r="I13" s="5">
        <f t="shared" si="2"/>
        <v>28381.518137991436</v>
      </c>
      <c r="J13" s="5">
        <f t="shared" si="3"/>
        <v>28381.518137991436</v>
      </c>
    </row>
    <row r="14" spans="1:10" x14ac:dyDescent="0.25">
      <c r="A14" t="s">
        <v>94</v>
      </c>
      <c r="B14" t="s">
        <v>1846</v>
      </c>
      <c r="C14" t="s">
        <v>72</v>
      </c>
      <c r="D14" s="12" t="s">
        <v>1088</v>
      </c>
      <c r="E14" s="18">
        <f>VLOOKUP(A14,'ADM Data'!$A$2:$J$344,10,FALSE)</f>
        <v>67.411347000000006</v>
      </c>
      <c r="F14" s="1">
        <f>VLOOKUP(A14,'ADM Data'!$A$2:$Q$344,17,FALSE)</f>
        <v>67.198581000000004</v>
      </c>
      <c r="G14" s="19">
        <f t="shared" si="0"/>
        <v>0.99684376578322931</v>
      </c>
      <c r="H14" s="62">
        <f t="shared" si="1"/>
        <v>2.7602708149469164</v>
      </c>
      <c r="I14" s="5">
        <f t="shared" si="2"/>
        <v>78275.210978741772</v>
      </c>
      <c r="J14" s="5">
        <f t="shared" si="3"/>
        <v>78275.210978741772</v>
      </c>
    </row>
    <row r="15" spans="1:10" x14ac:dyDescent="0.25">
      <c r="A15" t="s">
        <v>96</v>
      </c>
      <c r="B15" t="s">
        <v>1847</v>
      </c>
      <c r="C15" t="s">
        <v>98</v>
      </c>
      <c r="D15" s="12" t="s">
        <v>1088</v>
      </c>
      <c r="E15" s="18">
        <f>VLOOKUP(A15,'ADM Data'!$A$2:$J$344,10,FALSE)</f>
        <v>54.632652999999998</v>
      </c>
      <c r="F15" s="1">
        <f>VLOOKUP(A15,'ADM Data'!$A$2:$Q$344,17,FALSE)</f>
        <v>54.632652999999998</v>
      </c>
      <c r="G15" s="19">
        <f t="shared" si="0"/>
        <v>1</v>
      </c>
      <c r="H15" s="62">
        <f t="shared" si="1"/>
        <v>2.7777777777777781</v>
      </c>
      <c r="I15" s="5">
        <f t="shared" si="2"/>
        <v>64041.609905555561</v>
      </c>
      <c r="J15" s="5">
        <f t="shared" si="3"/>
        <v>64041.609905555561</v>
      </c>
    </row>
    <row r="16" spans="1:10" x14ac:dyDescent="0.25">
      <c r="A16" t="s">
        <v>99</v>
      </c>
      <c r="B16" t="s">
        <v>1848</v>
      </c>
      <c r="C16" t="s">
        <v>101</v>
      </c>
      <c r="D16" s="12" t="s">
        <v>1088</v>
      </c>
      <c r="E16" s="18">
        <f>VLOOKUP(A16,'ADM Data'!$A$2:$J$344,10,FALSE)</f>
        <v>65.596822000000003</v>
      </c>
      <c r="F16" s="1">
        <f>VLOOKUP(A16,'ADM Data'!$A$2:$Q$344,17,FALSE)</f>
        <v>65.345073999999997</v>
      </c>
      <c r="G16" s="19">
        <f t="shared" si="0"/>
        <v>0.99616219212570989</v>
      </c>
      <c r="H16" s="62">
        <f t="shared" si="1"/>
        <v>2.7564975361686108</v>
      </c>
      <c r="I16" s="5">
        <f t="shared" si="2"/>
        <v>76012.131973300842</v>
      </c>
      <c r="J16" s="5">
        <f t="shared" si="3"/>
        <v>76012.131973300842</v>
      </c>
    </row>
    <row r="17" spans="1:10" x14ac:dyDescent="0.25">
      <c r="A17" t="s">
        <v>102</v>
      </c>
      <c r="B17" t="s">
        <v>103</v>
      </c>
      <c r="C17" t="s">
        <v>68</v>
      </c>
      <c r="D17" s="12" t="s">
        <v>1088</v>
      </c>
      <c r="E17" s="18">
        <f>VLOOKUP(A17,'ADM Data'!$A$2:$J$344,10,FALSE)</f>
        <v>112.767574</v>
      </c>
      <c r="F17" s="1">
        <f>VLOOKUP(A17,'ADM Data'!$A$2:$Q$344,17,FALSE)</f>
        <v>112.71184700000001</v>
      </c>
      <c r="G17" s="19">
        <f t="shared" si="0"/>
        <v>0.99950582425405388</v>
      </c>
      <c r="H17" s="62">
        <f t="shared" si="1"/>
        <v>2.7750330353271551</v>
      </c>
      <c r="I17" s="5">
        <f t="shared" si="2"/>
        <v>131992.77973484623</v>
      </c>
      <c r="J17" s="5">
        <f t="shared" si="3"/>
        <v>131992.77973484623</v>
      </c>
    </row>
    <row r="18" spans="1:10" x14ac:dyDescent="0.25">
      <c r="A18" t="s">
        <v>104</v>
      </c>
      <c r="B18" t="s">
        <v>1849</v>
      </c>
      <c r="C18" t="s">
        <v>80</v>
      </c>
      <c r="D18" s="12" t="s">
        <v>1088</v>
      </c>
      <c r="E18" s="18">
        <f>VLOOKUP(A18,'ADM Data'!$A$2:$J$344,10,FALSE)</f>
        <v>99.583334000000008</v>
      </c>
      <c r="F18" s="1">
        <f>VLOOKUP(A18,'ADM Data'!$A$2:$Q$344,17,FALSE)</f>
        <v>99.583333999999994</v>
      </c>
      <c r="G18" s="19">
        <f t="shared" si="0"/>
        <v>0.99999999999999989</v>
      </c>
      <c r="H18" s="62">
        <f t="shared" si="1"/>
        <v>2.7777777777777772</v>
      </c>
      <c r="I18" s="5">
        <f t="shared" si="2"/>
        <v>116733.79707777775</v>
      </c>
      <c r="J18" s="5">
        <f t="shared" si="3"/>
        <v>116733.79707777775</v>
      </c>
    </row>
    <row r="19" spans="1:10" x14ac:dyDescent="0.25">
      <c r="A19" t="s">
        <v>106</v>
      </c>
      <c r="B19" t="s">
        <v>1850</v>
      </c>
      <c r="C19" t="s">
        <v>108</v>
      </c>
      <c r="D19" s="12" t="s">
        <v>1088</v>
      </c>
      <c r="E19" s="18">
        <f>VLOOKUP(A19,'ADM Data'!$A$2:$J$344,10,FALSE)</f>
        <v>92.941397000000009</v>
      </c>
      <c r="F19" s="1">
        <f>VLOOKUP(A19,'ADM Data'!$A$2:$Q$344,17,FALSE)</f>
        <v>92.799605999999997</v>
      </c>
      <c r="G19" s="19">
        <f t="shared" si="0"/>
        <v>0.99847440425282163</v>
      </c>
      <c r="H19" s="62">
        <f t="shared" si="1"/>
        <v>2.769308710966742</v>
      </c>
      <c r="I19" s="5">
        <f t="shared" si="2"/>
        <v>108450.09956797441</v>
      </c>
      <c r="J19" s="5">
        <f t="shared" si="3"/>
        <v>108450.09956797441</v>
      </c>
    </row>
    <row r="20" spans="1:10" x14ac:dyDescent="0.25">
      <c r="A20" t="s">
        <v>109</v>
      </c>
      <c r="B20" t="s">
        <v>1851</v>
      </c>
      <c r="C20" t="s">
        <v>111</v>
      </c>
      <c r="D20" s="12" t="s">
        <v>1088</v>
      </c>
      <c r="E20" s="18">
        <f>VLOOKUP(A20,'ADM Data'!$A$2:$J$344,10,FALSE)</f>
        <v>104.364638</v>
      </c>
      <c r="F20" s="1">
        <f>VLOOKUP(A20,'ADM Data'!$A$2:$Q$344,17,FALSE)</f>
        <v>104.364638</v>
      </c>
      <c r="G20" s="19">
        <f t="shared" si="0"/>
        <v>1</v>
      </c>
      <c r="H20" s="62">
        <f t="shared" si="1"/>
        <v>2.7777777777777781</v>
      </c>
      <c r="I20" s="5">
        <f t="shared" si="2"/>
        <v>122338.54787777779</v>
      </c>
      <c r="J20" s="5">
        <f t="shared" si="3"/>
        <v>122338.54787777779</v>
      </c>
    </row>
    <row r="21" spans="1:10" x14ac:dyDescent="0.25">
      <c r="A21" t="s">
        <v>112</v>
      </c>
      <c r="B21" t="s">
        <v>1852</v>
      </c>
      <c r="C21" t="s">
        <v>75</v>
      </c>
      <c r="D21" s="12" t="s">
        <v>1088</v>
      </c>
      <c r="E21" s="18">
        <f>VLOOKUP(A21,'ADM Data'!$A$2:$J$344,10,FALSE)</f>
        <v>79.905766999999997</v>
      </c>
      <c r="F21" s="1">
        <f>VLOOKUP(A21,'ADM Data'!$A$2:$Q$344,17,FALSE)</f>
        <v>79.905766999999997</v>
      </c>
      <c r="G21" s="19">
        <f t="shared" si="0"/>
        <v>1</v>
      </c>
      <c r="H21" s="62">
        <f t="shared" si="1"/>
        <v>2.7777777777777781</v>
      </c>
      <c r="I21" s="5">
        <f t="shared" si="2"/>
        <v>93667.315761111109</v>
      </c>
      <c r="J21" s="5">
        <f t="shared" si="3"/>
        <v>93667.315761111109</v>
      </c>
    </row>
    <row r="22" spans="1:10" x14ac:dyDescent="0.25">
      <c r="A22" t="s">
        <v>114</v>
      </c>
      <c r="B22" t="s">
        <v>1853</v>
      </c>
      <c r="C22" t="s">
        <v>116</v>
      </c>
      <c r="D22" s="12" t="s">
        <v>1088</v>
      </c>
      <c r="E22" s="18">
        <f>VLOOKUP(A22,'ADM Data'!$A$2:$J$344,10,FALSE)</f>
        <v>119.62714200000001</v>
      </c>
      <c r="F22" s="1">
        <f>VLOOKUP(A22,'ADM Data'!$A$2:$Q$344,17,FALSE)</f>
        <v>119.60880299999999</v>
      </c>
      <c r="G22" s="19">
        <f t="shared" si="0"/>
        <v>0.99984669866977172</v>
      </c>
      <c r="H22" s="62">
        <f t="shared" si="1"/>
        <v>2.776926169002337</v>
      </c>
      <c r="I22" s="5">
        <f t="shared" si="2"/>
        <v>140165.1119695605</v>
      </c>
      <c r="J22" s="5">
        <f t="shared" si="3"/>
        <v>140165.1119695605</v>
      </c>
    </row>
    <row r="23" spans="1:10" x14ac:dyDescent="0.25">
      <c r="A23" t="s">
        <v>117</v>
      </c>
      <c r="B23" t="s">
        <v>1854</v>
      </c>
      <c r="C23" t="s">
        <v>80</v>
      </c>
      <c r="D23" s="12" t="s">
        <v>1088</v>
      </c>
      <c r="E23" s="18">
        <f>VLOOKUP(A23,'ADM Data'!$A$2:$J$344,10,FALSE)</f>
        <v>142.703508</v>
      </c>
      <c r="F23" s="1">
        <f>VLOOKUP(A23,'ADM Data'!$A$2:$Q$344,17,FALSE)</f>
        <v>142.703508</v>
      </c>
      <c r="G23" s="19">
        <f t="shared" si="0"/>
        <v>1</v>
      </c>
      <c r="H23" s="62">
        <f t="shared" si="1"/>
        <v>2.7777777777777781</v>
      </c>
      <c r="I23" s="5">
        <f t="shared" si="2"/>
        <v>167280.2232666667</v>
      </c>
      <c r="J23" s="5">
        <f t="shared" si="3"/>
        <v>167280.2232666667</v>
      </c>
    </row>
    <row r="24" spans="1:10" x14ac:dyDescent="0.25">
      <c r="A24" t="s">
        <v>119</v>
      </c>
      <c r="B24" t="s">
        <v>120</v>
      </c>
      <c r="C24" t="s">
        <v>80</v>
      </c>
      <c r="D24" s="12" t="s">
        <v>1088</v>
      </c>
      <c r="E24" s="18">
        <f>VLOOKUP(A24,'ADM Data'!$A$2:$J$344,10,FALSE)</f>
        <v>380.49783300000001</v>
      </c>
      <c r="F24" s="1">
        <f>VLOOKUP(A24,'ADM Data'!$A$2:$Q$344,17,FALSE)</f>
        <v>96.447854000000007</v>
      </c>
      <c r="G24" s="19">
        <f t="shared" si="0"/>
        <v>0.25347806382907839</v>
      </c>
      <c r="H24" s="62">
        <f t="shared" si="1"/>
        <v>0.17847535789593985</v>
      </c>
      <c r="I24" s="5">
        <f t="shared" si="2"/>
        <v>7264.1245401189408</v>
      </c>
      <c r="J24" s="5">
        <f t="shared" si="3"/>
        <v>7264.1245401189408</v>
      </c>
    </row>
    <row r="25" spans="1:10" x14ac:dyDescent="0.25">
      <c r="A25" t="s">
        <v>121</v>
      </c>
      <c r="B25" t="s">
        <v>1855</v>
      </c>
      <c r="C25" t="s">
        <v>80</v>
      </c>
      <c r="D25" s="12" t="s">
        <v>1088</v>
      </c>
      <c r="E25" s="18">
        <f>VLOOKUP(A25,'ADM Data'!$A$2:$J$344,10,FALSE)</f>
        <v>194.788918</v>
      </c>
      <c r="F25" s="1">
        <f>VLOOKUP(A25,'ADM Data'!$A$2:$Q$344,17,FALSE)</f>
        <v>193.524767</v>
      </c>
      <c r="G25" s="19">
        <f t="shared" si="0"/>
        <v>0.99351014927861558</v>
      </c>
      <c r="H25" s="62">
        <f t="shared" si="1"/>
        <v>2.741840046443381</v>
      </c>
      <c r="I25" s="5">
        <f t="shared" si="2"/>
        <v>223919.08949075273</v>
      </c>
      <c r="J25" s="5">
        <f t="shared" si="3"/>
        <v>223919.08949075273</v>
      </c>
    </row>
    <row r="26" spans="1:10" x14ac:dyDescent="0.25">
      <c r="A26" t="s">
        <v>123</v>
      </c>
      <c r="B26" t="s">
        <v>1856</v>
      </c>
      <c r="C26" t="s">
        <v>125</v>
      </c>
      <c r="D26" s="12" t="s">
        <v>1088</v>
      </c>
      <c r="E26" s="18">
        <f>VLOOKUP(A26,'ADM Data'!$A$2:$J$344,10,FALSE)</f>
        <v>100.93125000000001</v>
      </c>
      <c r="F26" s="1">
        <f>VLOOKUP(A26,'ADM Data'!$A$2:$Q$344,17,FALSE)</f>
        <v>100.93125000000001</v>
      </c>
      <c r="G26" s="19">
        <f t="shared" si="0"/>
        <v>1</v>
      </c>
      <c r="H26" s="62">
        <f t="shared" si="1"/>
        <v>2.7777777777777781</v>
      </c>
      <c r="I26" s="5">
        <f t="shared" si="2"/>
        <v>118313.85416666669</v>
      </c>
      <c r="J26" s="5">
        <f t="shared" si="3"/>
        <v>118313.85416666669</v>
      </c>
    </row>
    <row r="27" spans="1:10" x14ac:dyDescent="0.25">
      <c r="A27" t="s">
        <v>126</v>
      </c>
      <c r="B27" t="s">
        <v>1857</v>
      </c>
      <c r="C27" t="s">
        <v>80</v>
      </c>
      <c r="D27" s="12" t="s">
        <v>1088</v>
      </c>
      <c r="E27" s="18">
        <f>VLOOKUP(A27,'ADM Data'!$A$2:$J$344,10,FALSE)</f>
        <v>235.338098</v>
      </c>
      <c r="F27" s="1">
        <f>VLOOKUP(A27,'ADM Data'!$A$2:$Q$344,17,FALSE)</f>
        <v>189.31944999999999</v>
      </c>
      <c r="G27" s="19">
        <f t="shared" si="0"/>
        <v>0.8044572961578027</v>
      </c>
      <c r="H27" s="62">
        <f t="shared" si="1"/>
        <v>1.797643170393119</v>
      </c>
      <c r="I27" s="5">
        <f t="shared" si="2"/>
        <v>143618.76048496444</v>
      </c>
      <c r="J27" s="5">
        <f t="shared" si="3"/>
        <v>143618.76048496444</v>
      </c>
    </row>
    <row r="28" spans="1:10" x14ac:dyDescent="0.25">
      <c r="A28" t="s">
        <v>128</v>
      </c>
      <c r="B28" t="s">
        <v>129</v>
      </c>
      <c r="C28" t="s">
        <v>68</v>
      </c>
      <c r="D28" s="12" t="s">
        <v>1088</v>
      </c>
      <c r="E28" s="18">
        <f>VLOOKUP(A28,'ADM Data'!$A$2:$J$344,10,FALSE)</f>
        <v>517.760626</v>
      </c>
      <c r="F28" s="1">
        <f>VLOOKUP(A28,'ADM Data'!$A$2:$Q$344,17,FALSE)</f>
        <v>517.760626</v>
      </c>
      <c r="G28" s="19">
        <f t="shared" si="0"/>
        <v>1</v>
      </c>
      <c r="H28" s="62">
        <f t="shared" si="1"/>
        <v>2.7777777777777781</v>
      </c>
      <c r="I28" s="5">
        <f t="shared" si="2"/>
        <v>606930.51158888894</v>
      </c>
      <c r="J28" s="5">
        <f t="shared" si="3"/>
        <v>606930.51158888894</v>
      </c>
    </row>
    <row r="29" spans="1:10" x14ac:dyDescent="0.25">
      <c r="A29" t="s">
        <v>130</v>
      </c>
      <c r="B29" t="s">
        <v>131</v>
      </c>
      <c r="C29" t="s">
        <v>132</v>
      </c>
      <c r="D29" s="12" t="s">
        <v>1842</v>
      </c>
      <c r="E29" s="18">
        <f>VLOOKUP(A29,'ADM Data'!$A$2:$J$344,10,FALSE)</f>
        <v>175.72309799999999</v>
      </c>
      <c r="F29" s="1">
        <f>VLOOKUP(A29,'ADM Data'!$A$2:$Q$344,17,FALSE)</f>
        <v>120.681984</v>
      </c>
      <c r="G29" s="19">
        <f t="shared" si="0"/>
        <v>0.68677359649099745</v>
      </c>
      <c r="H29" s="62">
        <f t="shared" si="1"/>
        <v>1.3101610356588318</v>
      </c>
      <c r="I29" s="5">
        <f t="shared" si="2"/>
        <v>66723.615586262691</v>
      </c>
      <c r="J29" s="5">
        <f t="shared" si="3"/>
        <v>0</v>
      </c>
    </row>
    <row r="30" spans="1:10" x14ac:dyDescent="0.25">
      <c r="A30" t="s">
        <v>133</v>
      </c>
      <c r="B30" t="s">
        <v>1858</v>
      </c>
      <c r="C30" t="s">
        <v>135</v>
      </c>
      <c r="D30" s="12" t="s">
        <v>1842</v>
      </c>
      <c r="E30" s="18">
        <f>VLOOKUP(A30,'ADM Data'!$A$2:$J$344,10,FALSE)</f>
        <v>536.72744299999999</v>
      </c>
      <c r="F30" s="1">
        <f>VLOOKUP(A30,'ADM Data'!$A$2:$Q$344,17,FALSE)</f>
        <v>360.965868</v>
      </c>
      <c r="G30" s="19">
        <f t="shared" si="0"/>
        <v>0.67253104477461945</v>
      </c>
      <c r="H30" s="62">
        <f t="shared" si="1"/>
        <v>1.2563833505156699</v>
      </c>
      <c r="I30" s="5">
        <f t="shared" si="2"/>
        <v>191381.85581036683</v>
      </c>
      <c r="J30" s="5">
        <f t="shared" si="3"/>
        <v>0</v>
      </c>
    </row>
    <row r="31" spans="1:10" x14ac:dyDescent="0.25">
      <c r="A31" t="s">
        <v>136</v>
      </c>
      <c r="B31" t="s">
        <v>1859</v>
      </c>
      <c r="C31" t="s">
        <v>93</v>
      </c>
      <c r="D31" s="12" t="s">
        <v>1088</v>
      </c>
      <c r="E31" s="18">
        <f>VLOOKUP(A31,'ADM Data'!$A$2:$J$344,10,FALSE)</f>
        <v>320.29801099999997</v>
      </c>
      <c r="F31" s="1">
        <f>VLOOKUP(A31,'ADM Data'!$A$2:$Q$344,17,FALSE)</f>
        <v>320.29801099999997</v>
      </c>
      <c r="G31" s="19">
        <f t="shared" si="0"/>
        <v>1</v>
      </c>
      <c r="H31" s="62">
        <f t="shared" si="1"/>
        <v>2.7777777777777781</v>
      </c>
      <c r="I31" s="5">
        <f t="shared" si="2"/>
        <v>375460.44622777775</v>
      </c>
      <c r="J31" s="5">
        <f t="shared" si="3"/>
        <v>375460.44622777775</v>
      </c>
    </row>
    <row r="32" spans="1:10" x14ac:dyDescent="0.25">
      <c r="A32" t="s">
        <v>138</v>
      </c>
      <c r="B32" t="s">
        <v>1860</v>
      </c>
      <c r="C32" t="s">
        <v>140</v>
      </c>
      <c r="D32" s="12" t="s">
        <v>1088</v>
      </c>
      <c r="E32" s="18">
        <f>VLOOKUP(A32,'ADM Data'!$A$2:$J$344,10,FALSE)</f>
        <v>153.71679399999999</v>
      </c>
      <c r="F32" s="1">
        <f>VLOOKUP(A32,'ADM Data'!$A$2:$Q$344,17,FALSE)</f>
        <v>153.71679399999999</v>
      </c>
      <c r="G32" s="19">
        <f t="shared" si="0"/>
        <v>1</v>
      </c>
      <c r="H32" s="62">
        <f t="shared" si="1"/>
        <v>2.7777777777777781</v>
      </c>
      <c r="I32" s="5">
        <f t="shared" si="2"/>
        <v>180190.24185555556</v>
      </c>
      <c r="J32" s="5">
        <f t="shared" si="3"/>
        <v>180190.24185555556</v>
      </c>
    </row>
    <row r="33" spans="1:10" x14ac:dyDescent="0.25">
      <c r="A33" t="s">
        <v>141</v>
      </c>
      <c r="B33" t="s">
        <v>1861</v>
      </c>
      <c r="C33" t="s">
        <v>93</v>
      </c>
      <c r="D33" s="12" t="s">
        <v>1088</v>
      </c>
      <c r="E33" s="18">
        <f>VLOOKUP(A33,'ADM Data'!$A$2:$J$344,10,FALSE)</f>
        <v>171.05053900000001</v>
      </c>
      <c r="F33" s="1">
        <f>VLOOKUP(A33,'ADM Data'!$A$2:$Q$344,17,FALSE)</f>
        <v>169.46771699999999</v>
      </c>
      <c r="G33" s="19">
        <f t="shared" si="0"/>
        <v>0.99074646587345727</v>
      </c>
      <c r="H33" s="62">
        <f t="shared" si="1"/>
        <v>2.7266071101131826</v>
      </c>
      <c r="I33" s="5">
        <f t="shared" si="2"/>
        <v>194994.33424909011</v>
      </c>
      <c r="J33" s="5">
        <f t="shared" si="3"/>
        <v>194994.33424909011</v>
      </c>
    </row>
    <row r="34" spans="1:10" x14ac:dyDescent="0.25">
      <c r="A34" t="s">
        <v>143</v>
      </c>
      <c r="B34" t="s">
        <v>1862</v>
      </c>
      <c r="C34" t="s">
        <v>101</v>
      </c>
      <c r="D34" s="12" t="s">
        <v>1088</v>
      </c>
      <c r="E34" s="18">
        <f>VLOOKUP(A34,'ADM Data'!$A$2:$J$344,10,FALSE)</f>
        <v>118.69893900000001</v>
      </c>
      <c r="F34" s="1">
        <f>VLOOKUP(A34,'ADM Data'!$A$2:$Q$344,17,FALSE)</f>
        <v>104.791601</v>
      </c>
      <c r="G34" s="19">
        <f t="shared" si="0"/>
        <v>0.88283519535081934</v>
      </c>
      <c r="H34" s="62">
        <f t="shared" si="1"/>
        <v>2.1649943948614427</v>
      </c>
      <c r="I34" s="5">
        <f t="shared" si="2"/>
        <v>95740.502550880949</v>
      </c>
      <c r="J34" s="5">
        <f t="shared" si="3"/>
        <v>95740.502550880949</v>
      </c>
    </row>
    <row r="35" spans="1:10" x14ac:dyDescent="0.25">
      <c r="A35" t="s">
        <v>145</v>
      </c>
      <c r="B35" t="s">
        <v>1863</v>
      </c>
      <c r="C35" t="s">
        <v>80</v>
      </c>
      <c r="D35" s="12" t="s">
        <v>1088</v>
      </c>
      <c r="E35" s="18">
        <f>VLOOKUP(A35,'ADM Data'!$A$2:$J$344,10,FALSE)</f>
        <v>297.78372999999999</v>
      </c>
      <c r="F35" s="1">
        <f>VLOOKUP(A35,'ADM Data'!$A$2:$Q$344,17,FALSE)</f>
        <v>297.78372999999999</v>
      </c>
      <c r="G35" s="19">
        <f t="shared" si="0"/>
        <v>1</v>
      </c>
      <c r="H35" s="62">
        <f t="shared" si="1"/>
        <v>2.7777777777777781</v>
      </c>
      <c r="I35" s="5">
        <f t="shared" si="2"/>
        <v>349068.70572222228</v>
      </c>
      <c r="J35" s="5">
        <f t="shared" si="3"/>
        <v>349068.70572222228</v>
      </c>
    </row>
    <row r="36" spans="1:10" x14ac:dyDescent="0.25">
      <c r="A36" t="s">
        <v>147</v>
      </c>
      <c r="B36" t="s">
        <v>1864</v>
      </c>
      <c r="C36" t="s">
        <v>80</v>
      </c>
      <c r="D36" s="12" t="s">
        <v>1088</v>
      </c>
      <c r="E36" s="18">
        <f>VLOOKUP(A36,'ADM Data'!$A$2:$J$344,10,FALSE)</f>
        <v>103.9375</v>
      </c>
      <c r="F36" s="1">
        <f>VLOOKUP(A36,'ADM Data'!$A$2:$Q$344,17,FALSE)</f>
        <v>103.6875</v>
      </c>
      <c r="G36" s="19">
        <f t="shared" si="0"/>
        <v>0.99759470835838848</v>
      </c>
      <c r="H36" s="62">
        <f t="shared" si="1"/>
        <v>2.764431117068495</v>
      </c>
      <c r="I36" s="5">
        <f t="shared" si="2"/>
        <v>120960.7935123387</v>
      </c>
      <c r="J36" s="5">
        <f t="shared" si="3"/>
        <v>120960.7935123387</v>
      </c>
    </row>
    <row r="37" spans="1:10" x14ac:dyDescent="0.25">
      <c r="A37" t="s">
        <v>149</v>
      </c>
      <c r="B37" t="s">
        <v>150</v>
      </c>
      <c r="C37" t="s">
        <v>80</v>
      </c>
      <c r="D37" s="12" t="s">
        <v>1088</v>
      </c>
      <c r="E37" s="18">
        <f>VLOOKUP(A37,'ADM Data'!$A$2:$J$344,10,FALSE)</f>
        <v>719.06165399999998</v>
      </c>
      <c r="F37" s="1">
        <f>VLOOKUP(A37,'ADM Data'!$A$2:$Q$344,17,FALSE)</f>
        <v>676.17767300000003</v>
      </c>
      <c r="G37" s="19">
        <f t="shared" si="0"/>
        <v>0.94036119050230993</v>
      </c>
      <c r="H37" s="62">
        <f t="shared" si="1"/>
        <v>2.4563310238970049</v>
      </c>
      <c r="I37" s="5">
        <f t="shared" si="2"/>
        <v>700906.6346513941</v>
      </c>
      <c r="J37" s="5">
        <f t="shared" si="3"/>
        <v>700906.6346513941</v>
      </c>
    </row>
    <row r="38" spans="1:10" x14ac:dyDescent="0.25">
      <c r="A38" t="s">
        <v>151</v>
      </c>
      <c r="B38" t="s">
        <v>152</v>
      </c>
      <c r="C38" t="s">
        <v>68</v>
      </c>
      <c r="D38" s="12" t="s">
        <v>1088</v>
      </c>
      <c r="E38" s="18">
        <f>VLOOKUP(A38,'ADM Data'!$A$2:$J$344,10,FALSE)</f>
        <v>428.37783100000001</v>
      </c>
      <c r="F38" s="1">
        <f>VLOOKUP(A38,'ADM Data'!$A$2:$Q$344,17,FALSE)</f>
        <v>428.37783100000001</v>
      </c>
      <c r="G38" s="19">
        <f t="shared" si="0"/>
        <v>1</v>
      </c>
      <c r="H38" s="62">
        <f t="shared" si="1"/>
        <v>2.7777777777777781</v>
      </c>
      <c r="I38" s="5">
        <f t="shared" si="2"/>
        <v>502154.01300555561</v>
      </c>
      <c r="J38" s="5">
        <f t="shared" si="3"/>
        <v>502154.01300555561</v>
      </c>
    </row>
    <row r="39" spans="1:10" x14ac:dyDescent="0.25">
      <c r="A39" t="s">
        <v>153</v>
      </c>
      <c r="B39" t="s">
        <v>1865</v>
      </c>
      <c r="C39" t="s">
        <v>93</v>
      </c>
      <c r="D39" s="12" t="s">
        <v>1088</v>
      </c>
      <c r="E39" s="18">
        <f>VLOOKUP(A39,'ADM Data'!$A$2:$J$344,10,FALSE)</f>
        <v>616.40092100000004</v>
      </c>
      <c r="F39" s="1">
        <f>VLOOKUP(A39,'ADM Data'!$A$2:$Q$344,17,FALSE)</f>
        <v>616.18454699999995</v>
      </c>
      <c r="G39" s="19">
        <f t="shared" si="0"/>
        <v>0.99964897197160407</v>
      </c>
      <c r="H39" s="62">
        <f t="shared" si="1"/>
        <v>2.775827964344125</v>
      </c>
      <c r="I39" s="5">
        <f t="shared" si="2"/>
        <v>721798.2092324316</v>
      </c>
      <c r="J39" s="5">
        <f t="shared" si="3"/>
        <v>721798.2092324316</v>
      </c>
    </row>
    <row r="40" spans="1:10" x14ac:dyDescent="0.25">
      <c r="A40" t="s">
        <v>155</v>
      </c>
      <c r="B40" t="s">
        <v>156</v>
      </c>
      <c r="C40" t="s">
        <v>93</v>
      </c>
      <c r="D40" s="12" t="s">
        <v>1088</v>
      </c>
      <c r="E40" s="18">
        <f>VLOOKUP(A40,'ADM Data'!$A$2:$J$344,10,FALSE)</f>
        <v>367.925342</v>
      </c>
      <c r="F40" s="1">
        <f>VLOOKUP(A40,'ADM Data'!$A$2:$Q$344,17,FALSE)</f>
        <v>367.925342</v>
      </c>
      <c r="G40" s="19">
        <f t="shared" si="0"/>
        <v>1</v>
      </c>
      <c r="H40" s="62">
        <f t="shared" si="1"/>
        <v>2.7777777777777781</v>
      </c>
      <c r="I40" s="5">
        <f t="shared" si="2"/>
        <v>431290.26201111119</v>
      </c>
      <c r="J40" s="5">
        <f t="shared" si="3"/>
        <v>431290.26201111119</v>
      </c>
    </row>
    <row r="41" spans="1:10" x14ac:dyDescent="0.25">
      <c r="A41" t="s">
        <v>157</v>
      </c>
      <c r="B41" t="s">
        <v>1866</v>
      </c>
      <c r="C41" t="s">
        <v>93</v>
      </c>
      <c r="D41" s="12" t="s">
        <v>1088</v>
      </c>
      <c r="E41" s="18">
        <f>VLOOKUP(A41,'ADM Data'!$A$2:$J$344,10,FALSE)</f>
        <v>465.15866399999999</v>
      </c>
      <c r="F41" s="1">
        <f>VLOOKUP(A41,'ADM Data'!$A$2:$Q$344,17,FALSE)</f>
        <v>464.43123900000001</v>
      </c>
      <c r="G41" s="19">
        <f t="shared" si="0"/>
        <v>0.99843617875727675</v>
      </c>
      <c r="H41" s="62">
        <f t="shared" si="1"/>
        <v>2.7690966751428685</v>
      </c>
      <c r="I41" s="5">
        <f t="shared" si="2"/>
        <v>542715.20989339566</v>
      </c>
      <c r="J41" s="5">
        <f t="shared" si="3"/>
        <v>542715.20989339566</v>
      </c>
    </row>
    <row r="42" spans="1:10" x14ac:dyDescent="0.25">
      <c r="A42" t="s">
        <v>159</v>
      </c>
      <c r="B42" t="s">
        <v>160</v>
      </c>
      <c r="C42" t="s">
        <v>93</v>
      </c>
      <c r="D42" s="12" t="s">
        <v>1088</v>
      </c>
      <c r="E42" s="18">
        <f>VLOOKUP(A42,'ADM Data'!$A$2:$J$344,10,FALSE)</f>
        <v>802.15063799999996</v>
      </c>
      <c r="F42" s="1">
        <f>VLOOKUP(A42,'ADM Data'!$A$2:$Q$344,17,FALSE)</f>
        <v>392.83134000000001</v>
      </c>
      <c r="G42" s="19">
        <f t="shared" si="0"/>
        <v>0.48972265481137728</v>
      </c>
      <c r="H42" s="62">
        <f t="shared" si="1"/>
        <v>0.66618966287639836</v>
      </c>
      <c r="I42" s="5">
        <f t="shared" si="2"/>
        <v>110437.47509991497</v>
      </c>
      <c r="J42" s="5">
        <f t="shared" si="3"/>
        <v>110437.47509991497</v>
      </c>
    </row>
    <row r="43" spans="1:10" x14ac:dyDescent="0.25">
      <c r="A43" t="s">
        <v>161</v>
      </c>
      <c r="B43" t="s">
        <v>162</v>
      </c>
      <c r="C43" t="s">
        <v>75</v>
      </c>
      <c r="D43" s="12" t="s">
        <v>1088</v>
      </c>
      <c r="E43" s="18">
        <f>VLOOKUP(A43,'ADM Data'!$A$2:$J$344,10,FALSE)</f>
        <v>452.15273500000001</v>
      </c>
      <c r="F43" s="1">
        <f>VLOOKUP(A43,'ADM Data'!$A$2:$Q$344,17,FALSE)</f>
        <v>452.15273500000001</v>
      </c>
      <c r="G43" s="19">
        <f t="shared" si="0"/>
        <v>1</v>
      </c>
      <c r="H43" s="62">
        <f t="shared" si="1"/>
        <v>2.7777777777777781</v>
      </c>
      <c r="I43" s="5">
        <f t="shared" si="2"/>
        <v>530023.48380555562</v>
      </c>
      <c r="J43" s="5">
        <f t="shared" si="3"/>
        <v>530023.48380555562</v>
      </c>
    </row>
    <row r="44" spans="1:10" x14ac:dyDescent="0.25">
      <c r="A44" t="s">
        <v>163</v>
      </c>
      <c r="B44" t="s">
        <v>164</v>
      </c>
      <c r="C44" t="s">
        <v>80</v>
      </c>
      <c r="D44" s="12" t="s">
        <v>1088</v>
      </c>
      <c r="E44" s="18">
        <f>VLOOKUP(A44,'ADM Data'!$A$2:$J$344,10,FALSE)</f>
        <v>460.51920000000001</v>
      </c>
      <c r="F44" s="1">
        <f>VLOOKUP(A44,'ADM Data'!$A$2:$Q$344,17,FALSE)</f>
        <v>460.51920000000001</v>
      </c>
      <c r="G44" s="19">
        <f t="shared" si="0"/>
        <v>1</v>
      </c>
      <c r="H44" s="62">
        <f t="shared" si="1"/>
        <v>2.7777777777777781</v>
      </c>
      <c r="I44" s="5">
        <f t="shared" si="2"/>
        <v>539830.84000000008</v>
      </c>
      <c r="J44" s="5">
        <f t="shared" si="3"/>
        <v>539830.84000000008</v>
      </c>
    </row>
    <row r="45" spans="1:10" x14ac:dyDescent="0.25">
      <c r="A45" t="s">
        <v>165</v>
      </c>
      <c r="B45" t="s">
        <v>1867</v>
      </c>
      <c r="C45" t="s">
        <v>80</v>
      </c>
      <c r="D45" s="12" t="s">
        <v>1088</v>
      </c>
      <c r="E45" s="18">
        <f>VLOOKUP(A45,'ADM Data'!$A$2:$J$344,10,FALSE)</f>
        <v>252.04819800000001</v>
      </c>
      <c r="F45" s="1">
        <f>VLOOKUP(A45,'ADM Data'!$A$2:$Q$344,17,FALSE)</f>
        <v>251.86145099999999</v>
      </c>
      <c r="G45" s="19">
        <f t="shared" si="0"/>
        <v>0.99925908218554282</v>
      </c>
      <c r="H45" s="62">
        <f t="shared" si="1"/>
        <v>2.7736630925841488</v>
      </c>
      <c r="I45" s="5">
        <f t="shared" si="2"/>
        <v>294800.25827719102</v>
      </c>
      <c r="J45" s="5">
        <f t="shared" si="3"/>
        <v>294800.25827719102</v>
      </c>
    </row>
    <row r="46" spans="1:10" x14ac:dyDescent="0.25">
      <c r="A46" t="s">
        <v>167</v>
      </c>
      <c r="B46" t="s">
        <v>1868</v>
      </c>
      <c r="C46" t="s">
        <v>75</v>
      </c>
      <c r="D46" s="12" t="s">
        <v>1088</v>
      </c>
      <c r="E46" s="18">
        <f>VLOOKUP(A46,'ADM Data'!$A$2:$J$344,10,FALSE)</f>
        <v>62.421323000000001</v>
      </c>
      <c r="F46" s="1">
        <f>VLOOKUP(A46,'ADM Data'!$A$2:$Q$344,17,FALSE)</f>
        <v>60.656263000000003</v>
      </c>
      <c r="G46" s="19">
        <f t="shared" si="0"/>
        <v>0.97172344456717141</v>
      </c>
      <c r="H46" s="62">
        <f t="shared" si="1"/>
        <v>2.6229068131152466</v>
      </c>
      <c r="I46" s="5">
        <f t="shared" si="2"/>
        <v>67138.396152901929</v>
      </c>
      <c r="J46" s="5">
        <f t="shared" si="3"/>
        <v>67138.396152901929</v>
      </c>
    </row>
    <row r="47" spans="1:10" x14ac:dyDescent="0.25">
      <c r="A47" t="s">
        <v>169</v>
      </c>
      <c r="B47" t="s">
        <v>1869</v>
      </c>
      <c r="C47" t="s">
        <v>72</v>
      </c>
      <c r="D47" s="12" t="s">
        <v>1088</v>
      </c>
      <c r="E47" s="18">
        <f>VLOOKUP(A47,'ADM Data'!$A$2:$J$344,10,FALSE)</f>
        <v>663.17378499999995</v>
      </c>
      <c r="F47" s="1">
        <f>VLOOKUP(A47,'ADM Data'!$A$2:$Q$344,17,FALSE)</f>
        <v>663.17378499999995</v>
      </c>
      <c r="G47" s="19">
        <f t="shared" si="0"/>
        <v>1</v>
      </c>
      <c r="H47" s="62">
        <f t="shared" si="1"/>
        <v>2.7777777777777781</v>
      </c>
      <c r="I47" s="5">
        <f t="shared" si="2"/>
        <v>777387.04797222221</v>
      </c>
      <c r="J47" s="5">
        <f t="shared" si="3"/>
        <v>777387.04797222221</v>
      </c>
    </row>
    <row r="48" spans="1:10" x14ac:dyDescent="0.25">
      <c r="A48" t="s">
        <v>171</v>
      </c>
      <c r="B48" t="s">
        <v>172</v>
      </c>
      <c r="C48" t="s">
        <v>173</v>
      </c>
      <c r="D48" s="12" t="s">
        <v>1088</v>
      </c>
      <c r="E48" s="18">
        <f>VLOOKUP(A48,'ADM Data'!$A$2:$J$344,10,FALSE)</f>
        <v>55.891086999999999</v>
      </c>
      <c r="F48" s="1">
        <f>VLOOKUP(A48,'ADM Data'!$A$2:$Q$344,17,FALSE)</f>
        <v>55.509065</v>
      </c>
      <c r="G48" s="19">
        <f t="shared" si="0"/>
        <v>0.99316488512739076</v>
      </c>
      <c r="H48" s="62">
        <f t="shared" si="1"/>
        <v>2.7399346918058423</v>
      </c>
      <c r="I48" s="5">
        <f t="shared" si="2"/>
        <v>64182.491845152712</v>
      </c>
      <c r="J48" s="5">
        <f t="shared" si="3"/>
        <v>64182.491845152712</v>
      </c>
    </row>
    <row r="49" spans="1:10" x14ac:dyDescent="0.25">
      <c r="A49" t="s">
        <v>174</v>
      </c>
      <c r="B49" t="s">
        <v>1870</v>
      </c>
      <c r="C49" t="s">
        <v>75</v>
      </c>
      <c r="D49" s="12" t="s">
        <v>1088</v>
      </c>
      <c r="E49" s="18">
        <f>VLOOKUP(A49,'ADM Data'!$A$2:$J$344,10,FALSE)</f>
        <v>46.997869999999999</v>
      </c>
      <c r="F49" s="1">
        <f>VLOOKUP(A49,'ADM Data'!$A$2:$Q$344,17,FALSE)</f>
        <v>46.997869999999999</v>
      </c>
      <c r="G49" s="19">
        <f t="shared" si="0"/>
        <v>1</v>
      </c>
      <c r="H49" s="62">
        <f t="shared" si="1"/>
        <v>2.7777777777777781</v>
      </c>
      <c r="I49" s="5">
        <f t="shared" si="2"/>
        <v>55091.947611111114</v>
      </c>
      <c r="J49" s="5">
        <f t="shared" si="3"/>
        <v>55091.947611111114</v>
      </c>
    </row>
    <row r="50" spans="1:10" x14ac:dyDescent="0.25">
      <c r="A50" s="33" t="s">
        <v>177</v>
      </c>
      <c r="B50" t="s">
        <v>1871</v>
      </c>
      <c r="C50" t="s">
        <v>93</v>
      </c>
      <c r="D50" s="12" t="s">
        <v>1088</v>
      </c>
      <c r="E50" s="18">
        <f>VLOOKUP(A50,'ADM Data'!$A$2:$J$344,10,FALSE)</f>
        <v>34.474666999999997</v>
      </c>
      <c r="F50" s="1">
        <f>VLOOKUP(A50,'ADM Data'!$A$2:$Q$344,17,FALSE)</f>
        <v>34.474666999999997</v>
      </c>
      <c r="G50" s="19">
        <f t="shared" si="0"/>
        <v>1</v>
      </c>
      <c r="H50" s="62">
        <f t="shared" si="1"/>
        <v>2.7777777777777781</v>
      </c>
      <c r="I50" s="5">
        <f t="shared" si="2"/>
        <v>40411.970761111108</v>
      </c>
      <c r="J50" s="5">
        <f t="shared" si="3"/>
        <v>40411.970761111108</v>
      </c>
    </row>
    <row r="51" spans="1:10" x14ac:dyDescent="0.25">
      <c r="A51" t="s">
        <v>179</v>
      </c>
      <c r="B51" t="s">
        <v>180</v>
      </c>
      <c r="C51" t="s">
        <v>90</v>
      </c>
      <c r="D51" s="12" t="s">
        <v>1088</v>
      </c>
      <c r="E51" s="18">
        <f>VLOOKUP(A51,'ADM Data'!$A$2:$J$344,10,FALSE)</f>
        <v>222.86145500000001</v>
      </c>
      <c r="F51" s="1">
        <f>VLOOKUP(A51,'ADM Data'!$A$2:$Q$344,17,FALSE)</f>
        <v>209.03810100000001</v>
      </c>
      <c r="G51" s="19">
        <f t="shared" si="0"/>
        <v>0.93797332966348979</v>
      </c>
      <c r="H51" s="62">
        <f t="shared" si="1"/>
        <v>2.4438721310000386</v>
      </c>
      <c r="I51" s="5">
        <f t="shared" si="2"/>
        <v>215583.92830615208</v>
      </c>
      <c r="J51" s="5">
        <f t="shared" si="3"/>
        <v>215583.92830615208</v>
      </c>
    </row>
    <row r="52" spans="1:10" x14ac:dyDescent="0.25">
      <c r="A52" t="s">
        <v>181</v>
      </c>
      <c r="B52" t="s">
        <v>1872</v>
      </c>
      <c r="C52" t="s">
        <v>93</v>
      </c>
      <c r="D52" s="12" t="s">
        <v>1088</v>
      </c>
      <c r="E52" s="18">
        <f>VLOOKUP(A52,'ADM Data'!$A$2:$J$344,10,FALSE)</f>
        <v>34.197727999999998</v>
      </c>
      <c r="F52" s="1">
        <f>VLOOKUP(A52,'ADM Data'!$A$2:$Q$344,17,FALSE)</f>
        <v>34.197727999999998</v>
      </c>
      <c r="G52" s="19">
        <f t="shared" si="0"/>
        <v>1</v>
      </c>
      <c r="H52" s="62">
        <f t="shared" si="1"/>
        <v>2.7777777777777781</v>
      </c>
      <c r="I52" s="5">
        <f t="shared" si="2"/>
        <v>40087.336711111115</v>
      </c>
      <c r="J52" s="5">
        <f t="shared" si="3"/>
        <v>40087.336711111115</v>
      </c>
    </row>
    <row r="53" spans="1:10" x14ac:dyDescent="0.25">
      <c r="A53" t="s">
        <v>183</v>
      </c>
      <c r="B53" t="s">
        <v>1873</v>
      </c>
      <c r="C53" t="s">
        <v>111</v>
      </c>
      <c r="D53" s="12" t="s">
        <v>1088</v>
      </c>
      <c r="E53" s="18">
        <f>VLOOKUP(A53,'ADM Data'!$A$2:$J$344,10,FALSE)</f>
        <v>73.267122999999998</v>
      </c>
      <c r="F53" s="1">
        <f>VLOOKUP(A53,'ADM Data'!$A$2:$Q$344,17,FALSE)</f>
        <v>73.267122999999998</v>
      </c>
      <c r="G53" s="19">
        <f t="shared" si="0"/>
        <v>1</v>
      </c>
      <c r="H53" s="62">
        <f t="shared" si="1"/>
        <v>2.7777777777777781</v>
      </c>
      <c r="I53" s="5">
        <f t="shared" si="2"/>
        <v>85885.349738888894</v>
      </c>
      <c r="J53" s="5">
        <f t="shared" si="3"/>
        <v>85885.349738888894</v>
      </c>
    </row>
    <row r="54" spans="1:10" x14ac:dyDescent="0.25">
      <c r="A54" t="s">
        <v>185</v>
      </c>
      <c r="B54" t="s">
        <v>1874</v>
      </c>
      <c r="C54" t="s">
        <v>72</v>
      </c>
      <c r="D54" s="12" t="s">
        <v>1088</v>
      </c>
      <c r="E54" s="18">
        <f>VLOOKUP(A54,'ADM Data'!$A$2:$J$344,10,FALSE)</f>
        <v>52.845618999999999</v>
      </c>
      <c r="F54" s="1">
        <f>VLOOKUP(A54,'ADM Data'!$A$2:$Q$344,17,FALSE)</f>
        <v>52.409101</v>
      </c>
      <c r="G54" s="19">
        <f t="shared" si="0"/>
        <v>0.99173975046067675</v>
      </c>
      <c r="H54" s="62">
        <f t="shared" si="1"/>
        <v>2.7320770351216819</v>
      </c>
      <c r="I54" s="5">
        <f t="shared" si="2"/>
        <v>60424.365937405506</v>
      </c>
      <c r="J54" s="5">
        <f t="shared" si="3"/>
        <v>60424.365937405506</v>
      </c>
    </row>
    <row r="55" spans="1:10" x14ac:dyDescent="0.25">
      <c r="A55" t="s">
        <v>187</v>
      </c>
      <c r="B55" t="s">
        <v>188</v>
      </c>
      <c r="C55" t="s">
        <v>108</v>
      </c>
      <c r="D55" s="12" t="s">
        <v>1088</v>
      </c>
      <c r="E55" s="18">
        <f>VLOOKUP(A55,'ADM Data'!$A$2:$J$344,10,FALSE)</f>
        <v>120.632546</v>
      </c>
      <c r="F55" s="1">
        <f>VLOOKUP(A55,'ADM Data'!$A$2:$Q$344,17,FALSE)</f>
        <v>119.611419</v>
      </c>
      <c r="G55" s="19">
        <f t="shared" si="0"/>
        <v>0.99153522798068106</v>
      </c>
      <c r="H55" s="62">
        <f t="shared" si="1"/>
        <v>2.7309503009075038</v>
      </c>
      <c r="I55" s="5">
        <f t="shared" si="2"/>
        <v>137847.49877962991</v>
      </c>
      <c r="J55" s="5">
        <f t="shared" si="3"/>
        <v>137847.49877962991</v>
      </c>
    </row>
    <row r="56" spans="1:10" x14ac:dyDescent="0.25">
      <c r="A56" t="s">
        <v>191</v>
      </c>
      <c r="B56" t="s">
        <v>1875</v>
      </c>
      <c r="C56" t="s">
        <v>193</v>
      </c>
      <c r="D56" s="12" t="s">
        <v>1088</v>
      </c>
      <c r="E56" s="18">
        <f>VLOOKUP(A56,'ADM Data'!$A$2:$J$344,10,FALSE)</f>
        <v>69.74141800000001</v>
      </c>
      <c r="F56" s="1">
        <f>VLOOKUP(A56,'ADM Data'!$A$2:$Q$344,17,FALSE)</f>
        <v>69.412846000000002</v>
      </c>
      <c r="G56" s="19">
        <f t="shared" si="0"/>
        <v>0.99528871064824054</v>
      </c>
      <c r="H56" s="62">
        <f t="shared" si="1"/>
        <v>2.7516656042884367</v>
      </c>
      <c r="I56" s="5">
        <f t="shared" si="2"/>
        <v>80602.397031935427</v>
      </c>
      <c r="J56" s="5">
        <f t="shared" si="3"/>
        <v>80602.397031935427</v>
      </c>
    </row>
    <row r="57" spans="1:10" x14ac:dyDescent="0.25">
      <c r="A57" t="s">
        <v>194</v>
      </c>
      <c r="B57" t="s">
        <v>195</v>
      </c>
      <c r="C57" t="s">
        <v>196</v>
      </c>
      <c r="D57" s="12" t="s">
        <v>1088</v>
      </c>
      <c r="E57" s="18">
        <f>VLOOKUP(A57,'ADM Data'!$A$2:$J$344,10,FALSE)</f>
        <v>34.559165999999998</v>
      </c>
      <c r="F57" s="1">
        <f>VLOOKUP(A57,'ADM Data'!$A$2:$Q$344,17,FALSE)</f>
        <v>24.171847</v>
      </c>
      <c r="G57" s="19">
        <f t="shared" si="0"/>
        <v>0.69943374790931012</v>
      </c>
      <c r="H57" s="62">
        <f t="shared" si="1"/>
        <v>1.3589099103179567</v>
      </c>
      <c r="I57" s="5">
        <f t="shared" si="2"/>
        <v>13861.586949253515</v>
      </c>
      <c r="J57" s="5">
        <f t="shared" si="3"/>
        <v>13861.586949253515</v>
      </c>
    </row>
    <row r="58" spans="1:10" x14ac:dyDescent="0.25">
      <c r="A58" t="s">
        <v>197</v>
      </c>
      <c r="B58" t="s">
        <v>1876</v>
      </c>
      <c r="C58" t="s">
        <v>93</v>
      </c>
      <c r="D58" s="12" t="s">
        <v>1088</v>
      </c>
      <c r="E58" s="18">
        <f>VLOOKUP(A58,'ADM Data'!$A$2:$J$344,10,FALSE)</f>
        <v>133.186159</v>
      </c>
      <c r="F58" s="1">
        <f>VLOOKUP(A58,'ADM Data'!$A$2:$Q$344,17,FALSE)</f>
        <v>132.38615899999999</v>
      </c>
      <c r="G58" s="19">
        <f t="shared" si="0"/>
        <v>0.99399336983657582</v>
      </c>
      <c r="H58" s="62">
        <f t="shared" si="1"/>
        <v>2.7445078313307554</v>
      </c>
      <c r="I58" s="5">
        <f t="shared" si="2"/>
        <v>153327.306757096</v>
      </c>
      <c r="J58" s="5">
        <f t="shared" si="3"/>
        <v>153327.306757096</v>
      </c>
    </row>
    <row r="59" spans="1:10" x14ac:dyDescent="0.25">
      <c r="A59" t="s">
        <v>199</v>
      </c>
      <c r="B59" t="s">
        <v>200</v>
      </c>
      <c r="C59" t="s">
        <v>93</v>
      </c>
      <c r="D59" s="12" t="s">
        <v>1088</v>
      </c>
      <c r="E59" s="18">
        <f>VLOOKUP(A59,'ADM Data'!$A$2:$J$344,10,FALSE)</f>
        <v>188.40938199999999</v>
      </c>
      <c r="F59" s="1">
        <f>VLOOKUP(A59,'ADM Data'!$A$2:$Q$344,17,FALSE)</f>
        <v>0</v>
      </c>
      <c r="G59" s="19">
        <f t="shared" si="0"/>
        <v>0</v>
      </c>
      <c r="H59" s="62">
        <f t="shared" si="1"/>
        <v>0</v>
      </c>
      <c r="I59" s="5">
        <f t="shared" si="2"/>
        <v>0</v>
      </c>
      <c r="J59" s="5">
        <f t="shared" si="3"/>
        <v>0</v>
      </c>
    </row>
    <row r="60" spans="1:10" x14ac:dyDescent="0.25">
      <c r="A60" t="s">
        <v>201</v>
      </c>
      <c r="B60" t="s">
        <v>202</v>
      </c>
      <c r="C60" t="s">
        <v>93</v>
      </c>
      <c r="D60" s="12" t="s">
        <v>1088</v>
      </c>
      <c r="E60" s="18">
        <f>VLOOKUP(A60,'ADM Data'!$A$2:$J$344,10,FALSE)</f>
        <v>443.27461600000004</v>
      </c>
      <c r="F60" s="1">
        <f>VLOOKUP(A60,'ADM Data'!$A$2:$Q$344,17,FALSE)</f>
        <v>443.27461599999998</v>
      </c>
      <c r="G60" s="19">
        <f t="shared" si="0"/>
        <v>0.99999999999999989</v>
      </c>
      <c r="H60" s="62">
        <f t="shared" si="1"/>
        <v>2.7777777777777772</v>
      </c>
      <c r="I60" s="5">
        <f t="shared" si="2"/>
        <v>519616.35542222211</v>
      </c>
      <c r="J60" s="5">
        <f t="shared" si="3"/>
        <v>519616.35542222211</v>
      </c>
    </row>
    <row r="61" spans="1:10" x14ac:dyDescent="0.25">
      <c r="A61" t="s">
        <v>203</v>
      </c>
      <c r="B61" t="s">
        <v>1877</v>
      </c>
      <c r="C61" t="s">
        <v>80</v>
      </c>
      <c r="D61" s="12" t="s">
        <v>1088</v>
      </c>
      <c r="E61" s="18">
        <f>VLOOKUP(A61,'ADM Data'!$A$2:$J$344,10,FALSE)</f>
        <v>97.649546999999998</v>
      </c>
      <c r="F61" s="1">
        <f>VLOOKUP(A61,'ADM Data'!$A$2:$Q$344,17,FALSE)</f>
        <v>97.649546999999998</v>
      </c>
      <c r="G61" s="19">
        <f t="shared" si="0"/>
        <v>1</v>
      </c>
      <c r="H61" s="62">
        <f t="shared" si="1"/>
        <v>2.7777777777777781</v>
      </c>
      <c r="I61" s="5">
        <f t="shared" si="2"/>
        <v>114466.96898333334</v>
      </c>
      <c r="J61" s="5">
        <f t="shared" si="3"/>
        <v>114466.96898333334</v>
      </c>
    </row>
    <row r="62" spans="1:10" x14ac:dyDescent="0.25">
      <c r="A62" t="s">
        <v>205</v>
      </c>
      <c r="B62" t="s">
        <v>1878</v>
      </c>
      <c r="C62" t="s">
        <v>68</v>
      </c>
      <c r="D62" s="12" t="s">
        <v>1088</v>
      </c>
      <c r="E62" s="18">
        <f>VLOOKUP(A62,'ADM Data'!$A$2:$J$344,10,FALSE)</f>
        <v>225.62306600000002</v>
      </c>
      <c r="F62" s="1">
        <f>VLOOKUP(A62,'ADM Data'!$A$2:$Q$344,17,FALSE)</f>
        <v>195.51303999999999</v>
      </c>
      <c r="G62" s="19">
        <f t="shared" si="0"/>
        <v>0.86654721729559325</v>
      </c>
      <c r="H62" s="62">
        <f t="shared" si="1"/>
        <v>2.0858446661187116</v>
      </c>
      <c r="I62" s="5">
        <f t="shared" si="2"/>
        <v>172095.74895235611</v>
      </c>
      <c r="J62" s="5">
        <f t="shared" si="3"/>
        <v>172095.74895235611</v>
      </c>
    </row>
    <row r="63" spans="1:10" x14ac:dyDescent="0.25">
      <c r="A63" t="s">
        <v>207</v>
      </c>
      <c r="B63" t="s">
        <v>1879</v>
      </c>
      <c r="C63" t="s">
        <v>93</v>
      </c>
      <c r="D63" s="12" t="s">
        <v>1088</v>
      </c>
      <c r="E63" s="18">
        <f>VLOOKUP(A63,'ADM Data'!$A$2:$J$344,10,FALSE)</f>
        <v>161.18072100000001</v>
      </c>
      <c r="F63" s="1">
        <f>VLOOKUP(A63,'ADM Data'!$A$2:$Q$344,17,FALSE)</f>
        <v>161.17469700000001</v>
      </c>
      <c r="G63" s="19">
        <f t="shared" si="0"/>
        <v>0.99996262580311945</v>
      </c>
      <c r="H63" s="62">
        <f t="shared" si="1"/>
        <v>2.7775701472307488</v>
      </c>
      <c r="I63" s="5">
        <f t="shared" si="2"/>
        <v>188918.4393417401</v>
      </c>
      <c r="J63" s="5">
        <f t="shared" si="3"/>
        <v>188918.4393417401</v>
      </c>
    </row>
    <row r="64" spans="1:10" x14ac:dyDescent="0.25">
      <c r="A64" t="s">
        <v>209</v>
      </c>
      <c r="B64" t="s">
        <v>1880</v>
      </c>
      <c r="C64" t="s">
        <v>93</v>
      </c>
      <c r="D64" s="12" t="s">
        <v>1088</v>
      </c>
      <c r="E64" s="18">
        <f>VLOOKUP(A64,'ADM Data'!$A$2:$J$344,10,FALSE)</f>
        <v>139.43401600000001</v>
      </c>
      <c r="F64" s="1">
        <f>VLOOKUP(A64,'ADM Data'!$A$2:$Q$344,17,FALSE)</f>
        <v>139.43401600000001</v>
      </c>
      <c r="G64" s="19">
        <f t="shared" si="0"/>
        <v>1</v>
      </c>
      <c r="H64" s="62">
        <f t="shared" si="1"/>
        <v>2.7777777777777781</v>
      </c>
      <c r="I64" s="5">
        <f t="shared" si="2"/>
        <v>163447.65208888895</v>
      </c>
      <c r="J64" s="5">
        <f t="shared" si="3"/>
        <v>163447.65208888895</v>
      </c>
    </row>
    <row r="65" spans="1:10" x14ac:dyDescent="0.25">
      <c r="A65" t="s">
        <v>211</v>
      </c>
      <c r="B65" t="s">
        <v>1881</v>
      </c>
      <c r="C65" t="s">
        <v>75</v>
      </c>
      <c r="D65" s="12" t="s">
        <v>1088</v>
      </c>
      <c r="E65" s="18">
        <f>VLOOKUP(A65,'ADM Data'!$A$2:$J$344,10,FALSE)</f>
        <v>212.83607600000002</v>
      </c>
      <c r="F65" s="1">
        <f>VLOOKUP(A65,'ADM Data'!$A$2:$Q$344,17,FALSE)</f>
        <v>212.83607599999999</v>
      </c>
      <c r="G65" s="19">
        <f t="shared" si="0"/>
        <v>0.99999999999999989</v>
      </c>
      <c r="H65" s="62">
        <f t="shared" si="1"/>
        <v>2.7777777777777772</v>
      </c>
      <c r="I65" s="5">
        <f t="shared" si="2"/>
        <v>249491.17797777773</v>
      </c>
      <c r="J65" s="5">
        <f t="shared" si="3"/>
        <v>249491.17797777773</v>
      </c>
    </row>
    <row r="66" spans="1:10" x14ac:dyDescent="0.25">
      <c r="A66" t="s">
        <v>213</v>
      </c>
      <c r="B66" t="s">
        <v>1882</v>
      </c>
      <c r="C66" t="s">
        <v>72</v>
      </c>
      <c r="D66" s="12" t="s">
        <v>1088</v>
      </c>
      <c r="E66" s="18">
        <f>VLOOKUP(A66,'ADM Data'!$A$2:$J$344,10,FALSE)</f>
        <v>188.621465</v>
      </c>
      <c r="F66" s="1">
        <f>VLOOKUP(A66,'ADM Data'!$A$2:$Q$344,17,FALSE)</f>
        <v>188.621465</v>
      </c>
      <c r="G66" s="19">
        <f t="shared" si="0"/>
        <v>1</v>
      </c>
      <c r="H66" s="62">
        <f t="shared" si="1"/>
        <v>2.7777777777777781</v>
      </c>
      <c r="I66" s="5">
        <f t="shared" si="2"/>
        <v>221106.27286111115</v>
      </c>
      <c r="J66" s="5">
        <f t="shared" si="3"/>
        <v>221106.27286111115</v>
      </c>
    </row>
    <row r="67" spans="1:10" x14ac:dyDescent="0.25">
      <c r="A67" t="s">
        <v>215</v>
      </c>
      <c r="B67" t="s">
        <v>1883</v>
      </c>
      <c r="C67" t="s">
        <v>72</v>
      </c>
      <c r="D67" s="12" t="s">
        <v>1088</v>
      </c>
      <c r="E67" s="18">
        <f>VLOOKUP(A67,'ADM Data'!$A$2:$J$344,10,FALSE)</f>
        <v>133.94004100000001</v>
      </c>
      <c r="F67" s="1">
        <f>VLOOKUP(A67,'ADM Data'!$A$2:$Q$344,17,FALSE)</f>
        <v>133.322394</v>
      </c>
      <c r="G67" s="19">
        <f t="shared" si="0"/>
        <v>0.9953886306485451</v>
      </c>
      <c r="H67" s="62">
        <f t="shared" si="1"/>
        <v>2.7522181278455164</v>
      </c>
      <c r="I67" s="5">
        <f t="shared" si="2"/>
        <v>154845.43465734529</v>
      </c>
      <c r="J67" s="5">
        <f t="shared" si="3"/>
        <v>154845.43465734529</v>
      </c>
    </row>
    <row r="68" spans="1:10" x14ac:dyDescent="0.25">
      <c r="A68" t="s">
        <v>217</v>
      </c>
      <c r="B68" t="s">
        <v>1884</v>
      </c>
      <c r="C68" t="s">
        <v>68</v>
      </c>
      <c r="D68" s="12" t="s">
        <v>1088</v>
      </c>
      <c r="E68" s="18">
        <f>VLOOKUP(A68,'ADM Data'!$A$2:$J$344,10,FALSE)</f>
        <v>338.84690999999998</v>
      </c>
      <c r="F68" s="1">
        <f>VLOOKUP(A68,'ADM Data'!$A$2:$Q$344,17,FALSE)</f>
        <v>338.84690999999998</v>
      </c>
      <c r="G68" s="19">
        <f t="shared" si="0"/>
        <v>1</v>
      </c>
      <c r="H68" s="62">
        <f t="shared" si="1"/>
        <v>2.7777777777777781</v>
      </c>
      <c r="I68" s="5">
        <f t="shared" si="2"/>
        <v>397203.87783333333</v>
      </c>
      <c r="J68" s="5">
        <f t="shared" si="3"/>
        <v>397203.87783333333</v>
      </c>
    </row>
    <row r="69" spans="1:10" x14ac:dyDescent="0.25">
      <c r="A69" t="s">
        <v>219</v>
      </c>
      <c r="B69" t="s">
        <v>1885</v>
      </c>
      <c r="C69" t="s">
        <v>80</v>
      </c>
      <c r="D69" s="12" t="s">
        <v>1088</v>
      </c>
      <c r="E69" s="18">
        <f>VLOOKUP(A69,'ADM Data'!$A$2:$J$344,10,FALSE)</f>
        <v>250.148808</v>
      </c>
      <c r="F69" s="1">
        <f>VLOOKUP(A69,'ADM Data'!$A$2:$Q$344,17,FALSE)</f>
        <v>250.148808</v>
      </c>
      <c r="G69" s="19">
        <f t="shared" ref="G69:G132" si="4">F69/E69</f>
        <v>1</v>
      </c>
      <c r="H69" s="62">
        <f t="shared" ref="H69:H132" si="5">((G69/$I$1)^2)</f>
        <v>2.7777777777777781</v>
      </c>
      <c r="I69" s="5">
        <f t="shared" ref="I69:I132" si="6">F69*$I$2*H69</f>
        <v>293229.99160000001</v>
      </c>
      <c r="J69" s="5">
        <f t="shared" si="3"/>
        <v>293229.99160000001</v>
      </c>
    </row>
    <row r="70" spans="1:10" x14ac:dyDescent="0.25">
      <c r="A70" t="s">
        <v>221</v>
      </c>
      <c r="B70" t="s">
        <v>222</v>
      </c>
      <c r="C70" t="s">
        <v>68</v>
      </c>
      <c r="D70" s="12" t="s">
        <v>1088</v>
      </c>
      <c r="E70" s="18">
        <f>VLOOKUP(A70,'ADM Data'!$A$2:$J$344,10,FALSE)</f>
        <v>588.42668700000002</v>
      </c>
      <c r="F70" s="1">
        <f>VLOOKUP(A70,'ADM Data'!$A$2:$Q$344,17,FALSE)</f>
        <v>588.42668700000002</v>
      </c>
      <c r="G70" s="19">
        <f t="shared" si="4"/>
        <v>1</v>
      </c>
      <c r="H70" s="62">
        <f t="shared" si="5"/>
        <v>2.7777777777777781</v>
      </c>
      <c r="I70" s="5">
        <f t="shared" si="6"/>
        <v>689766.83865000017</v>
      </c>
      <c r="J70" s="5">
        <f t="shared" ref="J70:J133" si="7">IF(D70="Y",0,I70)</f>
        <v>689766.83865000017</v>
      </c>
    </row>
    <row r="71" spans="1:10" x14ac:dyDescent="0.25">
      <c r="A71" t="s">
        <v>223</v>
      </c>
      <c r="B71" t="s">
        <v>224</v>
      </c>
      <c r="C71" t="s">
        <v>108</v>
      </c>
      <c r="D71" s="12" t="s">
        <v>1088</v>
      </c>
      <c r="E71" s="18">
        <f>VLOOKUP(A71,'ADM Data'!$A$2:$J$344,10,FALSE)</f>
        <v>475.26935499999996</v>
      </c>
      <c r="F71" s="1">
        <f>VLOOKUP(A71,'ADM Data'!$A$2:$Q$344,17,FALSE)</f>
        <v>475.26935500000002</v>
      </c>
      <c r="G71" s="19">
        <f t="shared" si="4"/>
        <v>1.0000000000000002</v>
      </c>
      <c r="H71" s="62">
        <f t="shared" si="5"/>
        <v>2.7777777777777795</v>
      </c>
      <c r="I71" s="5">
        <f t="shared" si="6"/>
        <v>557121.29947222257</v>
      </c>
      <c r="J71" s="5">
        <f t="shared" si="7"/>
        <v>557121.29947222257</v>
      </c>
    </row>
    <row r="72" spans="1:10" x14ac:dyDescent="0.25">
      <c r="A72" t="s">
        <v>225</v>
      </c>
      <c r="B72" t="s">
        <v>1886</v>
      </c>
      <c r="C72" t="s">
        <v>80</v>
      </c>
      <c r="D72" s="12" t="s">
        <v>1088</v>
      </c>
      <c r="E72" s="18">
        <f>VLOOKUP(A72,'ADM Data'!$A$2:$J$344,10,FALSE)</f>
        <v>214.82922300000001</v>
      </c>
      <c r="F72" s="1">
        <f>VLOOKUP(A72,'ADM Data'!$A$2:$Q$344,17,FALSE)</f>
        <v>214.82922300000001</v>
      </c>
      <c r="G72" s="19">
        <f t="shared" si="4"/>
        <v>1</v>
      </c>
      <c r="H72" s="62">
        <f t="shared" si="5"/>
        <v>2.7777777777777781</v>
      </c>
      <c r="I72" s="5">
        <f t="shared" si="6"/>
        <v>251827.58918333339</v>
      </c>
      <c r="J72" s="5">
        <f t="shared" si="7"/>
        <v>251827.58918333339</v>
      </c>
    </row>
    <row r="73" spans="1:10" x14ac:dyDescent="0.25">
      <c r="A73" t="s">
        <v>227</v>
      </c>
      <c r="B73" t="s">
        <v>228</v>
      </c>
      <c r="C73" t="s">
        <v>93</v>
      </c>
      <c r="D73" s="12" t="s">
        <v>1088</v>
      </c>
      <c r="E73" s="18">
        <f>VLOOKUP(A73,'ADM Data'!$A$2:$J$344,10,FALSE)</f>
        <v>314.56462799999997</v>
      </c>
      <c r="F73" s="1">
        <f>VLOOKUP(A73,'ADM Data'!$A$2:$Q$344,17,FALSE)</f>
        <v>314.177345</v>
      </c>
      <c r="G73" s="19">
        <f t="shared" si="4"/>
        <v>0.99876882851558257</v>
      </c>
      <c r="H73" s="62">
        <f t="shared" si="5"/>
        <v>2.7709421467066369</v>
      </c>
      <c r="I73" s="5">
        <f t="shared" si="6"/>
        <v>367379.37814997626</v>
      </c>
      <c r="J73" s="5">
        <f t="shared" si="7"/>
        <v>367379.37814997626</v>
      </c>
    </row>
    <row r="74" spans="1:10" x14ac:dyDescent="0.25">
      <c r="A74" t="s">
        <v>231</v>
      </c>
      <c r="B74" t="s">
        <v>232</v>
      </c>
      <c r="C74" t="s">
        <v>93</v>
      </c>
      <c r="D74" s="12" t="s">
        <v>1088</v>
      </c>
      <c r="E74" s="18">
        <f>VLOOKUP(A74,'ADM Data'!$A$2:$J$344,10,FALSE)</f>
        <v>132.89241999999999</v>
      </c>
      <c r="F74" s="1">
        <f>VLOOKUP(A74,'ADM Data'!$A$2:$Q$344,17,FALSE)</f>
        <v>127.156038</v>
      </c>
      <c r="G74" s="19">
        <f t="shared" si="4"/>
        <v>0.95683439281186999</v>
      </c>
      <c r="H74" s="62">
        <f t="shared" si="5"/>
        <v>2.5431445979657226</v>
      </c>
      <c r="I74" s="5">
        <f t="shared" si="6"/>
        <v>136464.75266041499</v>
      </c>
      <c r="J74" s="5">
        <f t="shared" si="7"/>
        <v>136464.75266041499</v>
      </c>
    </row>
    <row r="75" spans="1:10" x14ac:dyDescent="0.25">
      <c r="A75" t="s">
        <v>233</v>
      </c>
      <c r="B75" t="s">
        <v>234</v>
      </c>
      <c r="C75" t="s">
        <v>80</v>
      </c>
      <c r="D75" s="12" t="s">
        <v>1088</v>
      </c>
      <c r="E75" s="18">
        <f>VLOOKUP(A75,'ADM Data'!$A$2:$J$344,10,FALSE)</f>
        <v>81.029199000000006</v>
      </c>
      <c r="F75" s="1">
        <f>VLOOKUP(A75,'ADM Data'!$A$2:$Q$344,17,FALSE)</f>
        <v>78.780646000000004</v>
      </c>
      <c r="G75" s="19">
        <f t="shared" si="4"/>
        <v>0.97225008974851146</v>
      </c>
      <c r="H75" s="62">
        <f t="shared" si="5"/>
        <v>2.6257506583777466</v>
      </c>
      <c r="I75" s="5">
        <f t="shared" si="6"/>
        <v>87294.216569012016</v>
      </c>
      <c r="J75" s="5">
        <f t="shared" si="7"/>
        <v>87294.216569012016</v>
      </c>
    </row>
    <row r="76" spans="1:10" x14ac:dyDescent="0.25">
      <c r="A76" t="s">
        <v>235</v>
      </c>
      <c r="B76" t="s">
        <v>1887</v>
      </c>
      <c r="C76" t="s">
        <v>93</v>
      </c>
      <c r="D76" s="12" t="s">
        <v>1088</v>
      </c>
      <c r="E76" s="18">
        <f>VLOOKUP(A76,'ADM Data'!$A$2:$J$344,10,FALSE)</f>
        <v>145.83896300000001</v>
      </c>
      <c r="F76" s="1">
        <f>VLOOKUP(A76,'ADM Data'!$A$2:$Q$344,17,FALSE)</f>
        <v>144.20481599999999</v>
      </c>
      <c r="G76" s="19">
        <f t="shared" si="4"/>
        <v>0.98879485312851534</v>
      </c>
      <c r="H76" s="62">
        <f t="shared" si="5"/>
        <v>2.7158757265928952</v>
      </c>
      <c r="I76" s="5">
        <f t="shared" si="6"/>
        <v>165273.07568038619</v>
      </c>
      <c r="J76" s="5">
        <f t="shared" si="7"/>
        <v>165273.07568038619</v>
      </c>
    </row>
    <row r="77" spans="1:10" x14ac:dyDescent="0.25">
      <c r="A77" t="s">
        <v>237</v>
      </c>
      <c r="B77" t="s">
        <v>1888</v>
      </c>
      <c r="C77" t="s">
        <v>239</v>
      </c>
      <c r="D77" s="12" t="s">
        <v>1088</v>
      </c>
      <c r="E77" s="18">
        <f>VLOOKUP(A77,'ADM Data'!$A$2:$J$344,10,FALSE)</f>
        <v>180.69652500000001</v>
      </c>
      <c r="F77" s="1">
        <f>VLOOKUP(A77,'ADM Data'!$A$2:$Q$344,17,FALSE)</f>
        <v>180.69652500000001</v>
      </c>
      <c r="G77" s="19">
        <f t="shared" si="4"/>
        <v>1</v>
      </c>
      <c r="H77" s="62">
        <f t="shared" si="5"/>
        <v>2.7777777777777781</v>
      </c>
      <c r="I77" s="5">
        <f t="shared" si="6"/>
        <v>211816.48208333337</v>
      </c>
      <c r="J77" s="5">
        <f t="shared" si="7"/>
        <v>211816.48208333337</v>
      </c>
    </row>
    <row r="78" spans="1:10" x14ac:dyDescent="0.25">
      <c r="A78" t="s">
        <v>240</v>
      </c>
      <c r="B78" t="s">
        <v>1889</v>
      </c>
      <c r="C78" t="s">
        <v>68</v>
      </c>
      <c r="D78" s="12" t="s">
        <v>1088</v>
      </c>
      <c r="E78" s="18">
        <f>VLOOKUP(A78,'ADM Data'!$A$2:$J$344,10,FALSE)</f>
        <v>233.02186700000001</v>
      </c>
      <c r="F78" s="1">
        <f>VLOOKUP(A78,'ADM Data'!$A$2:$Q$344,17,FALSE)</f>
        <v>232.82368399999999</v>
      </c>
      <c r="G78" s="19">
        <f t="shared" si="4"/>
        <v>0.99914950900294675</v>
      </c>
      <c r="H78" s="62">
        <f t="shared" si="5"/>
        <v>2.77305483705786</v>
      </c>
      <c r="I78" s="5">
        <f t="shared" si="6"/>
        <v>272457.05978728452</v>
      </c>
      <c r="J78" s="5">
        <f t="shared" si="7"/>
        <v>272457.05978728452</v>
      </c>
    </row>
    <row r="79" spans="1:10" x14ac:dyDescent="0.25">
      <c r="A79" t="s">
        <v>242</v>
      </c>
      <c r="B79" t="s">
        <v>1890</v>
      </c>
      <c r="C79" t="s">
        <v>93</v>
      </c>
      <c r="D79" s="12" t="s">
        <v>1088</v>
      </c>
      <c r="E79" s="18">
        <f>VLOOKUP(A79,'ADM Data'!$A$2:$J$344,10,FALSE)</f>
        <v>385.88601999999997</v>
      </c>
      <c r="F79" s="1">
        <f>VLOOKUP(A79,'ADM Data'!$A$2:$Q$344,17,FALSE)</f>
        <v>296.74981000000002</v>
      </c>
      <c r="G79" s="19">
        <f t="shared" si="4"/>
        <v>0.76900896798489882</v>
      </c>
      <c r="H79" s="62">
        <f t="shared" si="5"/>
        <v>1.64270775789222</v>
      </c>
      <c r="I79" s="5">
        <f t="shared" si="6"/>
        <v>205713.69674689785</v>
      </c>
      <c r="J79" s="5">
        <f t="shared" si="7"/>
        <v>205713.69674689785</v>
      </c>
    </row>
    <row r="80" spans="1:10" x14ac:dyDescent="0.25">
      <c r="A80" t="s">
        <v>244</v>
      </c>
      <c r="B80" t="s">
        <v>1891</v>
      </c>
      <c r="C80" t="s">
        <v>75</v>
      </c>
      <c r="D80" s="12" t="s">
        <v>1088</v>
      </c>
      <c r="E80" s="18">
        <f>VLOOKUP(A80,'ADM Data'!$A$2:$J$344,10,FALSE)</f>
        <v>190.62262899999999</v>
      </c>
      <c r="F80" s="1">
        <f>VLOOKUP(A80,'ADM Data'!$A$2:$Q$344,17,FALSE)</f>
        <v>190.34041999999999</v>
      </c>
      <c r="G80" s="19">
        <f t="shared" si="4"/>
        <v>0.99851954093026385</v>
      </c>
      <c r="H80" s="62">
        <f t="shared" si="5"/>
        <v>2.7695590933877359</v>
      </c>
      <c r="I80" s="5">
        <f t="shared" si="6"/>
        <v>222461.11532320164</v>
      </c>
      <c r="J80" s="5">
        <f t="shared" si="7"/>
        <v>222461.11532320164</v>
      </c>
    </row>
    <row r="81" spans="1:10" x14ac:dyDescent="0.25">
      <c r="A81" t="s">
        <v>246</v>
      </c>
      <c r="B81" t="s">
        <v>1892</v>
      </c>
      <c r="C81" t="s">
        <v>108</v>
      </c>
      <c r="D81" s="12" t="s">
        <v>1088</v>
      </c>
      <c r="E81" s="18">
        <f>VLOOKUP(A81,'ADM Data'!$A$2:$J$344,10,FALSE)</f>
        <v>246.12386100000001</v>
      </c>
      <c r="F81" s="1">
        <f>VLOOKUP(A81,'ADM Data'!$A$2:$Q$344,17,FALSE)</f>
        <v>246.07624200000001</v>
      </c>
      <c r="G81" s="19">
        <f t="shared" si="4"/>
        <v>0.99980652424431127</v>
      </c>
      <c r="H81" s="62">
        <f t="shared" si="5"/>
        <v>2.7767030164485851</v>
      </c>
      <c r="I81" s="5">
        <f t="shared" si="6"/>
        <v>288344.43153072288</v>
      </c>
      <c r="J81" s="5">
        <f t="shared" si="7"/>
        <v>288344.43153072288</v>
      </c>
    </row>
    <row r="82" spans="1:10" x14ac:dyDescent="0.25">
      <c r="A82" t="s">
        <v>248</v>
      </c>
      <c r="B82" t="s">
        <v>1893</v>
      </c>
      <c r="C82" t="s">
        <v>80</v>
      </c>
      <c r="D82" s="12" t="s">
        <v>1088</v>
      </c>
      <c r="E82" s="18">
        <f>VLOOKUP(A82,'ADM Data'!$A$2:$J$344,10,FALSE)</f>
        <v>369.90669800000001</v>
      </c>
      <c r="F82" s="1">
        <f>VLOOKUP(A82,'ADM Data'!$A$2:$Q$344,17,FALSE)</f>
        <v>369.80490200000003</v>
      </c>
      <c r="G82" s="19">
        <f t="shared" si="4"/>
        <v>0.99972480628074489</v>
      </c>
      <c r="H82" s="62">
        <f t="shared" si="5"/>
        <v>2.7762491341474251</v>
      </c>
      <c r="I82" s="5">
        <f t="shared" si="6"/>
        <v>433254.96744997083</v>
      </c>
      <c r="J82" s="5">
        <f t="shared" si="7"/>
        <v>433254.96744997083</v>
      </c>
    </row>
    <row r="83" spans="1:10" x14ac:dyDescent="0.25">
      <c r="A83" t="s">
        <v>250</v>
      </c>
      <c r="B83" t="s">
        <v>1894</v>
      </c>
      <c r="C83" t="s">
        <v>93</v>
      </c>
      <c r="D83" s="12" t="s">
        <v>1088</v>
      </c>
      <c r="E83" s="18">
        <f>VLOOKUP(A83,'ADM Data'!$A$2:$J$344,10,FALSE)</f>
        <v>299.850481</v>
      </c>
      <c r="F83" s="1">
        <f>VLOOKUP(A83,'ADM Data'!$A$2:$Q$344,17,FALSE)</f>
        <v>226.03856300000001</v>
      </c>
      <c r="G83" s="19">
        <f t="shared" si="4"/>
        <v>0.75383758680713941</v>
      </c>
      <c r="H83" s="62">
        <f t="shared" si="5"/>
        <v>1.5785308535644766</v>
      </c>
      <c r="I83" s="5">
        <f t="shared" si="6"/>
        <v>150573.33292375042</v>
      </c>
      <c r="J83" s="5">
        <f t="shared" si="7"/>
        <v>150573.33292375042</v>
      </c>
    </row>
    <row r="84" spans="1:10" x14ac:dyDescent="0.25">
      <c r="A84" t="s">
        <v>252</v>
      </c>
      <c r="B84" t="s">
        <v>253</v>
      </c>
      <c r="C84" t="s">
        <v>125</v>
      </c>
      <c r="D84" s="12" t="s">
        <v>1088</v>
      </c>
      <c r="E84" s="18">
        <f>VLOOKUP(A84,'ADM Data'!$A$2:$J$344,10,FALSE)</f>
        <v>448.19162299999999</v>
      </c>
      <c r="F84" s="1">
        <f>VLOOKUP(A84,'ADM Data'!$A$2:$Q$344,17,FALSE)</f>
        <v>447.550905</v>
      </c>
      <c r="G84" s="19">
        <f t="shared" si="4"/>
        <v>0.99857043735955775</v>
      </c>
      <c r="H84" s="62">
        <f t="shared" si="5"/>
        <v>2.7698414399123847</v>
      </c>
      <c r="I84" s="5">
        <f t="shared" si="6"/>
        <v>523130.20820478076</v>
      </c>
      <c r="J84" s="5">
        <f t="shared" si="7"/>
        <v>523130.20820478076</v>
      </c>
    </row>
    <row r="85" spans="1:10" x14ac:dyDescent="0.25">
      <c r="A85" t="s">
        <v>254</v>
      </c>
      <c r="B85" t="s">
        <v>1895</v>
      </c>
      <c r="C85" t="s">
        <v>98</v>
      </c>
      <c r="D85" s="12" t="s">
        <v>1088</v>
      </c>
      <c r="E85" s="18">
        <f>VLOOKUP(A85,'ADM Data'!$A$2:$J$344,10,FALSE)</f>
        <v>82.563141999999999</v>
      </c>
      <c r="F85" s="1">
        <f>VLOOKUP(A85,'ADM Data'!$A$2:$Q$344,17,FALSE)</f>
        <v>82.563141999999999</v>
      </c>
      <c r="G85" s="19">
        <f t="shared" si="4"/>
        <v>1</v>
      </c>
      <c r="H85" s="62">
        <f t="shared" si="5"/>
        <v>2.7777777777777781</v>
      </c>
      <c r="I85" s="5">
        <f t="shared" si="6"/>
        <v>96782.349788888896</v>
      </c>
      <c r="J85" s="5">
        <f t="shared" si="7"/>
        <v>96782.349788888896</v>
      </c>
    </row>
    <row r="86" spans="1:10" x14ac:dyDescent="0.25">
      <c r="A86" t="s">
        <v>256</v>
      </c>
      <c r="B86" t="s">
        <v>257</v>
      </c>
      <c r="C86" t="s">
        <v>258</v>
      </c>
      <c r="D86" s="12" t="s">
        <v>1088</v>
      </c>
      <c r="E86" s="18">
        <f>VLOOKUP(A86,'ADM Data'!$A$2:$J$344,10,FALSE)</f>
        <v>187.71606800000001</v>
      </c>
      <c r="F86" s="1">
        <f>VLOOKUP(A86,'ADM Data'!$A$2:$Q$344,17,FALSE)</f>
        <v>187.23925800000001</v>
      </c>
      <c r="G86" s="19">
        <f t="shared" si="4"/>
        <v>0.99745994040318386</v>
      </c>
      <c r="H86" s="62">
        <f t="shared" si="5"/>
        <v>2.7636842575253424</v>
      </c>
      <c r="I86" s="5">
        <f t="shared" si="6"/>
        <v>218372.42006408761</v>
      </c>
      <c r="J86" s="5">
        <f t="shared" si="7"/>
        <v>218372.42006408761</v>
      </c>
    </row>
    <row r="87" spans="1:10" x14ac:dyDescent="0.25">
      <c r="A87" t="s">
        <v>259</v>
      </c>
      <c r="B87" t="s">
        <v>260</v>
      </c>
      <c r="C87" t="s">
        <v>80</v>
      </c>
      <c r="D87" s="12" t="s">
        <v>1088</v>
      </c>
      <c r="E87" s="18">
        <f>VLOOKUP(A87,'ADM Data'!$A$2:$J$344,10,FALSE)</f>
        <v>340.96070600000002</v>
      </c>
      <c r="F87" s="1">
        <f>VLOOKUP(A87,'ADM Data'!$A$2:$Q$344,17,FALSE)</f>
        <v>340.96070600000002</v>
      </c>
      <c r="G87" s="19">
        <f t="shared" si="4"/>
        <v>1</v>
      </c>
      <c r="H87" s="62">
        <f t="shared" si="5"/>
        <v>2.7777777777777781</v>
      </c>
      <c r="I87" s="5">
        <f t="shared" si="6"/>
        <v>399681.71647777787</v>
      </c>
      <c r="J87" s="5">
        <f t="shared" si="7"/>
        <v>399681.71647777787</v>
      </c>
    </row>
    <row r="88" spans="1:10" x14ac:dyDescent="0.25">
      <c r="A88" t="s">
        <v>261</v>
      </c>
      <c r="B88" t="s">
        <v>262</v>
      </c>
      <c r="C88" t="s">
        <v>93</v>
      </c>
      <c r="D88" s="12" t="s">
        <v>1088</v>
      </c>
      <c r="E88" s="18">
        <f>VLOOKUP(A88,'ADM Data'!$A$2:$J$344,10,FALSE)</f>
        <v>276.39772900000003</v>
      </c>
      <c r="F88" s="1">
        <f>VLOOKUP(A88,'ADM Data'!$A$2:$Q$344,17,FALSE)</f>
        <v>276.39772900000003</v>
      </c>
      <c r="G88" s="19">
        <f t="shared" si="4"/>
        <v>1</v>
      </c>
      <c r="H88" s="62">
        <f t="shared" si="5"/>
        <v>2.7777777777777781</v>
      </c>
      <c r="I88" s="5">
        <f t="shared" si="6"/>
        <v>323999.56010555563</v>
      </c>
      <c r="J88" s="5">
        <f t="shared" si="7"/>
        <v>323999.56010555563</v>
      </c>
    </row>
    <row r="89" spans="1:10" x14ac:dyDescent="0.25">
      <c r="A89" t="s">
        <v>263</v>
      </c>
      <c r="B89" t="s">
        <v>264</v>
      </c>
      <c r="C89" t="s">
        <v>93</v>
      </c>
      <c r="D89" s="12" t="s">
        <v>1088</v>
      </c>
      <c r="E89" s="18">
        <f>VLOOKUP(A89,'ADM Data'!$A$2:$J$344,10,FALSE)</f>
        <v>225.8546</v>
      </c>
      <c r="F89" s="1">
        <f>VLOOKUP(A89,'ADM Data'!$A$2:$Q$344,17,FALSE)</f>
        <v>225.836195</v>
      </c>
      <c r="G89" s="19">
        <f t="shared" si="4"/>
        <v>0.999918509518956</v>
      </c>
      <c r="H89" s="62">
        <f t="shared" si="5"/>
        <v>2.7773250713294737</v>
      </c>
      <c r="I89" s="5">
        <f t="shared" si="6"/>
        <v>264687.06213537813</v>
      </c>
      <c r="J89" s="5">
        <f t="shared" si="7"/>
        <v>264687.06213537813</v>
      </c>
    </row>
    <row r="90" spans="1:10" x14ac:dyDescent="0.25">
      <c r="A90" t="s">
        <v>265</v>
      </c>
      <c r="B90" t="s">
        <v>1896</v>
      </c>
      <c r="C90" t="s">
        <v>93</v>
      </c>
      <c r="D90" s="12" t="s">
        <v>1088</v>
      </c>
      <c r="E90" s="18">
        <f>VLOOKUP(A90,'ADM Data'!$A$2:$J$344,10,FALSE)</f>
        <v>101.044595</v>
      </c>
      <c r="F90" s="1">
        <f>VLOOKUP(A90,'ADM Data'!$A$2:$Q$344,17,FALSE)</f>
        <v>101.044595</v>
      </c>
      <c r="G90" s="19">
        <f t="shared" si="4"/>
        <v>1</v>
      </c>
      <c r="H90" s="62">
        <f t="shared" si="5"/>
        <v>2.7777777777777781</v>
      </c>
      <c r="I90" s="5">
        <f t="shared" si="6"/>
        <v>118446.71969444446</v>
      </c>
      <c r="J90" s="5">
        <f t="shared" si="7"/>
        <v>118446.71969444446</v>
      </c>
    </row>
    <row r="91" spans="1:10" x14ac:dyDescent="0.25">
      <c r="A91" t="s">
        <v>267</v>
      </c>
      <c r="B91" t="s">
        <v>1897</v>
      </c>
      <c r="C91" t="s">
        <v>72</v>
      </c>
      <c r="D91" s="12" t="s">
        <v>1088</v>
      </c>
      <c r="E91" s="18">
        <f>VLOOKUP(A91,'ADM Data'!$A$2:$J$344,10,FALSE)</f>
        <v>84.813334999999995</v>
      </c>
      <c r="F91" s="1">
        <f>VLOOKUP(A91,'ADM Data'!$A$2:$Q$344,17,FALSE)</f>
        <v>84.813334999999995</v>
      </c>
      <c r="G91" s="19">
        <f t="shared" si="4"/>
        <v>1</v>
      </c>
      <c r="H91" s="62">
        <f t="shared" si="5"/>
        <v>2.7777777777777781</v>
      </c>
      <c r="I91" s="5">
        <f t="shared" si="6"/>
        <v>99420.076027777788</v>
      </c>
      <c r="J91" s="5">
        <f t="shared" si="7"/>
        <v>99420.076027777788</v>
      </c>
    </row>
    <row r="92" spans="1:10" x14ac:dyDescent="0.25">
      <c r="A92" t="s">
        <v>269</v>
      </c>
      <c r="B92" t="s">
        <v>1898</v>
      </c>
      <c r="C92" t="s">
        <v>80</v>
      </c>
      <c r="D92" s="12" t="s">
        <v>1088</v>
      </c>
      <c r="E92" s="18">
        <f>VLOOKUP(A92,'ADM Data'!$A$2:$J$344,10,FALSE)</f>
        <v>313.23725200000001</v>
      </c>
      <c r="F92" s="1">
        <f>VLOOKUP(A92,'ADM Data'!$A$2:$Q$344,17,FALSE)</f>
        <v>311.64465899999999</v>
      </c>
      <c r="G92" s="19">
        <f t="shared" si="4"/>
        <v>0.99491569731942353</v>
      </c>
      <c r="H92" s="62">
        <f t="shared" si="5"/>
        <v>2.7496034577016526</v>
      </c>
      <c r="I92" s="5">
        <f t="shared" si="6"/>
        <v>361611.47588739533</v>
      </c>
      <c r="J92" s="5">
        <f t="shared" si="7"/>
        <v>361611.47588739533</v>
      </c>
    </row>
    <row r="93" spans="1:10" x14ac:dyDescent="0.25">
      <c r="A93" t="s">
        <v>271</v>
      </c>
      <c r="B93" t="s">
        <v>272</v>
      </c>
      <c r="C93" t="s">
        <v>93</v>
      </c>
      <c r="D93" s="12" t="s">
        <v>1088</v>
      </c>
      <c r="E93" s="18">
        <f>VLOOKUP(A93,'ADM Data'!$A$2:$J$344,10,FALSE)</f>
        <v>637.47503699999993</v>
      </c>
      <c r="F93" s="1">
        <f>VLOOKUP(A93,'ADM Data'!$A$2:$Q$344,17,FALSE)</f>
        <v>631.73391800000002</v>
      </c>
      <c r="G93" s="19">
        <f t="shared" si="4"/>
        <v>0.99099397048232973</v>
      </c>
      <c r="H93" s="62">
        <f t="shared" si="5"/>
        <v>2.7279695820342575</v>
      </c>
      <c r="I93" s="5">
        <f t="shared" si="6"/>
        <v>727254.08496668283</v>
      </c>
      <c r="J93" s="5">
        <f t="shared" si="7"/>
        <v>727254.08496668283</v>
      </c>
    </row>
    <row r="94" spans="1:10" x14ac:dyDescent="0.25">
      <c r="A94" t="s">
        <v>273</v>
      </c>
      <c r="B94" t="s">
        <v>274</v>
      </c>
      <c r="C94" t="s">
        <v>68</v>
      </c>
      <c r="D94" s="12" t="s">
        <v>1088</v>
      </c>
      <c r="E94" s="18">
        <f>VLOOKUP(A94,'ADM Data'!$A$2:$J$344,10,FALSE)</f>
        <v>52.021065999999998</v>
      </c>
      <c r="F94" s="1">
        <f>VLOOKUP(A94,'ADM Data'!$A$2:$Q$344,17,FALSE)</f>
        <v>32.068657999999999</v>
      </c>
      <c r="G94" s="19">
        <f t="shared" si="4"/>
        <v>0.61645522604246517</v>
      </c>
      <c r="H94" s="62">
        <f t="shared" si="5"/>
        <v>1.0556029047640745</v>
      </c>
      <c r="I94" s="5">
        <f t="shared" si="6"/>
        <v>14285.446322481355</v>
      </c>
      <c r="J94" s="5">
        <f t="shared" si="7"/>
        <v>14285.446322481355</v>
      </c>
    </row>
    <row r="95" spans="1:10" x14ac:dyDescent="0.25">
      <c r="A95" t="s">
        <v>276</v>
      </c>
      <c r="B95" t="s">
        <v>1899</v>
      </c>
      <c r="C95" t="s">
        <v>278</v>
      </c>
      <c r="D95" s="12" t="s">
        <v>1088</v>
      </c>
      <c r="E95" s="18">
        <f>VLOOKUP(A95,'ADM Data'!$A$2:$J$344,10,FALSE)</f>
        <v>171.26723200000001</v>
      </c>
      <c r="F95" s="1">
        <f>VLOOKUP(A95,'ADM Data'!$A$2:$Q$344,17,FALSE)</f>
        <v>171.26723200000001</v>
      </c>
      <c r="G95" s="19">
        <f t="shared" si="4"/>
        <v>1</v>
      </c>
      <c r="H95" s="62">
        <f t="shared" si="5"/>
        <v>2.7777777777777781</v>
      </c>
      <c r="I95" s="5">
        <f t="shared" si="6"/>
        <v>200763.25528888893</v>
      </c>
      <c r="J95" s="5">
        <f t="shared" si="7"/>
        <v>200763.25528888893</v>
      </c>
    </row>
    <row r="96" spans="1:10" x14ac:dyDescent="0.25">
      <c r="A96" t="s">
        <v>279</v>
      </c>
      <c r="B96" t="s">
        <v>1900</v>
      </c>
      <c r="C96" t="s">
        <v>80</v>
      </c>
      <c r="D96" s="12" t="s">
        <v>1088</v>
      </c>
      <c r="E96" s="18">
        <f>VLOOKUP(A96,'ADM Data'!$A$2:$J$344,10,FALSE)</f>
        <v>178.94791300000003</v>
      </c>
      <c r="F96" s="1">
        <f>VLOOKUP(A96,'ADM Data'!$A$2:$Q$344,17,FALSE)</f>
        <v>178.947913</v>
      </c>
      <c r="G96" s="19">
        <f t="shared" si="4"/>
        <v>0.99999999999999989</v>
      </c>
      <c r="H96" s="62">
        <f t="shared" si="5"/>
        <v>2.7777777777777772</v>
      </c>
      <c r="I96" s="5">
        <f t="shared" si="6"/>
        <v>209766.72023888884</v>
      </c>
      <c r="J96" s="5">
        <f t="shared" si="7"/>
        <v>209766.72023888884</v>
      </c>
    </row>
    <row r="97" spans="1:10" x14ac:dyDescent="0.25">
      <c r="A97" t="s">
        <v>282</v>
      </c>
      <c r="B97" t="s">
        <v>1901</v>
      </c>
      <c r="C97" t="s">
        <v>93</v>
      </c>
      <c r="D97" s="12" t="s">
        <v>1088</v>
      </c>
      <c r="E97" s="18">
        <f>VLOOKUP(A97,'ADM Data'!$A$2:$J$344,10,FALSE)</f>
        <v>445.270893</v>
      </c>
      <c r="F97" s="1">
        <f>VLOOKUP(A97,'ADM Data'!$A$2:$Q$344,17,FALSE)</f>
        <v>445.270893</v>
      </c>
      <c r="G97" s="19">
        <f t="shared" si="4"/>
        <v>1</v>
      </c>
      <c r="H97" s="62">
        <f t="shared" si="5"/>
        <v>2.7777777777777781</v>
      </c>
      <c r="I97" s="5">
        <f t="shared" si="6"/>
        <v>521956.43568333343</v>
      </c>
      <c r="J97" s="5">
        <f t="shared" si="7"/>
        <v>521956.43568333343</v>
      </c>
    </row>
    <row r="98" spans="1:10" x14ac:dyDescent="0.25">
      <c r="A98" t="s">
        <v>284</v>
      </c>
      <c r="B98" t="s">
        <v>285</v>
      </c>
      <c r="C98" t="s">
        <v>230</v>
      </c>
      <c r="D98" s="12" t="s">
        <v>1088</v>
      </c>
      <c r="E98" s="18">
        <f>VLOOKUP(A98,'ADM Data'!$A$2:$J$344,10,FALSE)</f>
        <v>419.28521899999998</v>
      </c>
      <c r="F98" s="1">
        <f>VLOOKUP(A98,'ADM Data'!$A$2:$Q$344,17,FALSE)</f>
        <v>419.098884</v>
      </c>
      <c r="G98" s="19">
        <f t="shared" si="4"/>
        <v>0.99955558891285412</v>
      </c>
      <c r="H98" s="62">
        <f t="shared" si="5"/>
        <v>2.7753093759081184</v>
      </c>
      <c r="I98" s="5">
        <f t="shared" si="6"/>
        <v>490840.46424748382</v>
      </c>
      <c r="J98" s="5">
        <f t="shared" si="7"/>
        <v>490840.46424748382</v>
      </c>
    </row>
    <row r="99" spans="1:10" x14ac:dyDescent="0.25">
      <c r="A99" t="s">
        <v>286</v>
      </c>
      <c r="B99" t="s">
        <v>1902</v>
      </c>
      <c r="C99" t="s">
        <v>72</v>
      </c>
      <c r="D99" s="12" t="s">
        <v>1088</v>
      </c>
      <c r="E99" s="18">
        <f>VLOOKUP(A99,'ADM Data'!$A$2:$J$344,10,FALSE)</f>
        <v>335.24275499999999</v>
      </c>
      <c r="F99" s="1">
        <f>VLOOKUP(A99,'ADM Data'!$A$2:$Q$344,17,FALSE)</f>
        <v>269.352734</v>
      </c>
      <c r="G99" s="19">
        <f t="shared" si="4"/>
        <v>0.80345579429449565</v>
      </c>
      <c r="H99" s="62">
        <f t="shared" si="5"/>
        <v>1.7931700371816639</v>
      </c>
      <c r="I99" s="5">
        <f t="shared" si="6"/>
        <v>203823.9963616239</v>
      </c>
      <c r="J99" s="5">
        <f t="shared" si="7"/>
        <v>203823.9963616239</v>
      </c>
    </row>
    <row r="100" spans="1:10" x14ac:dyDescent="0.25">
      <c r="A100" t="s">
        <v>288</v>
      </c>
      <c r="B100" t="s">
        <v>1903</v>
      </c>
      <c r="C100" t="s">
        <v>93</v>
      </c>
      <c r="D100" s="12" t="s">
        <v>1088</v>
      </c>
      <c r="E100" s="18">
        <f>VLOOKUP(A100,'ADM Data'!$A$2:$J$344,10,FALSE)</f>
        <v>246.570885</v>
      </c>
      <c r="F100" s="1">
        <f>VLOOKUP(A100,'ADM Data'!$A$2:$Q$344,17,FALSE)</f>
        <v>246.570885</v>
      </c>
      <c r="G100" s="19">
        <f t="shared" si="4"/>
        <v>1</v>
      </c>
      <c r="H100" s="62">
        <f t="shared" si="5"/>
        <v>2.7777777777777781</v>
      </c>
      <c r="I100" s="5">
        <f t="shared" si="6"/>
        <v>289035.87075000006</v>
      </c>
      <c r="J100" s="5">
        <f t="shared" si="7"/>
        <v>289035.87075000006</v>
      </c>
    </row>
    <row r="101" spans="1:10" x14ac:dyDescent="0.25">
      <c r="A101" t="s">
        <v>290</v>
      </c>
      <c r="B101" t="s">
        <v>291</v>
      </c>
      <c r="C101" t="s">
        <v>68</v>
      </c>
      <c r="D101" s="12" t="s">
        <v>1088</v>
      </c>
      <c r="E101" s="18">
        <f>VLOOKUP(A101,'ADM Data'!$A$2:$J$344,10,FALSE)</f>
        <v>396.28902500000004</v>
      </c>
      <c r="F101" s="1">
        <f>VLOOKUP(A101,'ADM Data'!$A$2:$Q$344,17,FALSE)</f>
        <v>396.28902499999998</v>
      </c>
      <c r="G101" s="19">
        <f t="shared" si="4"/>
        <v>0.99999999999999989</v>
      </c>
      <c r="H101" s="62">
        <f t="shared" si="5"/>
        <v>2.7777777777777772</v>
      </c>
      <c r="I101" s="5">
        <f t="shared" si="6"/>
        <v>464538.80152777769</v>
      </c>
      <c r="J101" s="5">
        <f t="shared" si="7"/>
        <v>464538.80152777769</v>
      </c>
    </row>
    <row r="102" spans="1:10" x14ac:dyDescent="0.25">
      <c r="A102" t="s">
        <v>292</v>
      </c>
      <c r="B102" t="s">
        <v>293</v>
      </c>
      <c r="C102" t="s">
        <v>72</v>
      </c>
      <c r="D102" s="12" t="s">
        <v>1088</v>
      </c>
      <c r="E102" s="18">
        <f>VLOOKUP(A102,'ADM Data'!$A$2:$J$344,10,FALSE)</f>
        <v>541.91107</v>
      </c>
      <c r="F102" s="1">
        <f>VLOOKUP(A102,'ADM Data'!$A$2:$Q$344,17,FALSE)</f>
        <v>540.98124499999994</v>
      </c>
      <c r="G102" s="19">
        <f t="shared" si="4"/>
        <v>0.99828417419116378</v>
      </c>
      <c r="H102" s="62">
        <f t="shared" si="5"/>
        <v>2.768253590112594</v>
      </c>
      <c r="I102" s="5">
        <f t="shared" si="6"/>
        <v>631975.92148233845</v>
      </c>
      <c r="J102" s="5">
        <f t="shared" si="7"/>
        <v>631975.92148233845</v>
      </c>
    </row>
    <row r="103" spans="1:10" x14ac:dyDescent="0.25">
      <c r="A103" t="s">
        <v>294</v>
      </c>
      <c r="B103" t="s">
        <v>1904</v>
      </c>
      <c r="C103" t="s">
        <v>296</v>
      </c>
      <c r="D103" s="12" t="s">
        <v>1088</v>
      </c>
      <c r="E103" s="18">
        <f>VLOOKUP(A103,'ADM Data'!$A$2:$J$344,10,FALSE)</f>
        <v>85.231402000000003</v>
      </c>
      <c r="F103" s="1">
        <f>VLOOKUP(A103,'ADM Data'!$A$2:$Q$344,17,FALSE)</f>
        <v>72.307002999999995</v>
      </c>
      <c r="G103" s="19">
        <f t="shared" si="4"/>
        <v>0.84836106532660338</v>
      </c>
      <c r="H103" s="62">
        <f t="shared" si="5"/>
        <v>1.9992124921169152</v>
      </c>
      <c r="I103" s="5">
        <f t="shared" si="6"/>
        <v>61003.08086668708</v>
      </c>
      <c r="J103" s="5">
        <f t="shared" si="7"/>
        <v>61003.08086668708</v>
      </c>
    </row>
    <row r="104" spans="1:10" x14ac:dyDescent="0.25">
      <c r="A104" t="s">
        <v>297</v>
      </c>
      <c r="B104" t="s">
        <v>1905</v>
      </c>
      <c r="C104" t="s">
        <v>93</v>
      </c>
      <c r="D104" s="12" t="s">
        <v>1088</v>
      </c>
      <c r="E104" s="18">
        <f>VLOOKUP(A104,'ADM Data'!$A$2:$J$344,10,FALSE)</f>
        <v>372.24982599999998</v>
      </c>
      <c r="F104" s="1">
        <f>VLOOKUP(A104,'ADM Data'!$A$2:$Q$344,17,FALSE)</f>
        <v>372.24982599999998</v>
      </c>
      <c r="G104" s="19">
        <f t="shared" si="4"/>
        <v>1</v>
      </c>
      <c r="H104" s="62">
        <f t="shared" si="5"/>
        <v>2.7777777777777781</v>
      </c>
      <c r="I104" s="5">
        <f t="shared" si="6"/>
        <v>436359.51825555559</v>
      </c>
      <c r="J104" s="5">
        <f t="shared" si="7"/>
        <v>436359.51825555559</v>
      </c>
    </row>
    <row r="105" spans="1:10" x14ac:dyDescent="0.25">
      <c r="A105" t="s">
        <v>299</v>
      </c>
      <c r="B105" t="s">
        <v>1490</v>
      </c>
      <c r="C105" t="s">
        <v>108</v>
      </c>
      <c r="D105" s="12" t="s">
        <v>1088</v>
      </c>
      <c r="E105" s="18">
        <f>VLOOKUP(A105,'ADM Data'!$A$2:$J$344,10,FALSE)</f>
        <v>115.93536400000001</v>
      </c>
      <c r="F105" s="1">
        <f>VLOOKUP(A105,'ADM Data'!$A$2:$Q$344,17,FALSE)</f>
        <v>115.93536400000001</v>
      </c>
      <c r="G105" s="19">
        <f t="shared" si="4"/>
        <v>1</v>
      </c>
      <c r="H105" s="62">
        <f t="shared" si="5"/>
        <v>2.7777777777777781</v>
      </c>
      <c r="I105" s="5">
        <f t="shared" si="6"/>
        <v>135902.01002222224</v>
      </c>
      <c r="J105" s="5">
        <f t="shared" si="7"/>
        <v>135902.01002222224</v>
      </c>
    </row>
    <row r="106" spans="1:10" x14ac:dyDescent="0.25">
      <c r="A106" t="s">
        <v>301</v>
      </c>
      <c r="B106" t="s">
        <v>302</v>
      </c>
      <c r="C106" t="s">
        <v>93</v>
      </c>
      <c r="D106" s="12" t="s">
        <v>1088</v>
      </c>
      <c r="E106" s="18">
        <f>VLOOKUP(A106,'ADM Data'!$A$2:$J$344,10,FALSE)</f>
        <v>2022.6801150000001</v>
      </c>
      <c r="F106" s="1">
        <f>VLOOKUP(A106,'ADM Data'!$A$2:$Q$344,17,FALSE)</f>
        <v>2022.6801149999999</v>
      </c>
      <c r="G106" s="19">
        <f t="shared" si="4"/>
        <v>0.99999999999999989</v>
      </c>
      <c r="H106" s="62">
        <f t="shared" si="5"/>
        <v>2.7777777777777772</v>
      </c>
      <c r="I106" s="5">
        <f t="shared" si="6"/>
        <v>2371030.5792499995</v>
      </c>
      <c r="J106" s="5">
        <f t="shared" si="7"/>
        <v>2371030.5792499995</v>
      </c>
    </row>
    <row r="107" spans="1:10" x14ac:dyDescent="0.25">
      <c r="A107" t="s">
        <v>303</v>
      </c>
      <c r="B107" t="s">
        <v>1906</v>
      </c>
      <c r="C107" t="s">
        <v>93</v>
      </c>
      <c r="D107" s="12" t="s">
        <v>1088</v>
      </c>
      <c r="E107" s="18">
        <f>VLOOKUP(A107,'ADM Data'!$A$2:$J$344,10,FALSE)</f>
        <v>337.41436099999999</v>
      </c>
      <c r="F107" s="1">
        <f>VLOOKUP(A107,'ADM Data'!$A$2:$Q$344,17,FALSE)</f>
        <v>337.41436099999999</v>
      </c>
      <c r="G107" s="19">
        <f t="shared" si="4"/>
        <v>1</v>
      </c>
      <c r="H107" s="62">
        <f t="shared" si="5"/>
        <v>2.7777777777777781</v>
      </c>
      <c r="I107" s="5">
        <f t="shared" si="6"/>
        <v>395524.61206111114</v>
      </c>
      <c r="J107" s="5">
        <f t="shared" si="7"/>
        <v>395524.61206111114</v>
      </c>
    </row>
    <row r="108" spans="1:10" x14ac:dyDescent="0.25">
      <c r="A108" t="s">
        <v>305</v>
      </c>
      <c r="B108" t="s">
        <v>306</v>
      </c>
      <c r="C108" t="s">
        <v>93</v>
      </c>
      <c r="D108" s="12" t="s">
        <v>1088</v>
      </c>
      <c r="E108" s="18">
        <f>VLOOKUP(A108,'ADM Data'!$A$2:$J$344,10,FALSE)</f>
        <v>284.56671599999999</v>
      </c>
      <c r="F108" s="1">
        <f>VLOOKUP(A108,'ADM Data'!$A$2:$Q$344,17,FALSE)</f>
        <v>283.46855599999998</v>
      </c>
      <c r="G108" s="19">
        <f t="shared" si="4"/>
        <v>0.99614094010910259</v>
      </c>
      <c r="H108" s="62">
        <f t="shared" si="5"/>
        <v>2.7563799237817967</v>
      </c>
      <c r="I108" s="5">
        <f t="shared" si="6"/>
        <v>329728.44952192635</v>
      </c>
      <c r="J108" s="5">
        <f t="shared" si="7"/>
        <v>329728.44952192635</v>
      </c>
    </row>
    <row r="109" spans="1:10" x14ac:dyDescent="0.25">
      <c r="A109" t="s">
        <v>307</v>
      </c>
      <c r="B109" t="s">
        <v>1907</v>
      </c>
      <c r="C109" t="s">
        <v>68</v>
      </c>
      <c r="D109" s="12" t="s">
        <v>1088</v>
      </c>
      <c r="E109" s="18">
        <f>VLOOKUP(A109,'ADM Data'!$A$2:$J$344,10,FALSE)</f>
        <v>284.58409599999999</v>
      </c>
      <c r="F109" s="1">
        <f>VLOOKUP(A109,'ADM Data'!$A$2:$Q$344,17,FALSE)</f>
        <v>278.18638900000002</v>
      </c>
      <c r="G109" s="19">
        <f t="shared" si="4"/>
        <v>0.97751909860767494</v>
      </c>
      <c r="H109" s="62">
        <f t="shared" si="5"/>
        <v>2.6542877448410036</v>
      </c>
      <c r="I109" s="5">
        <f t="shared" si="6"/>
        <v>311599.19715000287</v>
      </c>
      <c r="J109" s="5">
        <f t="shared" si="7"/>
        <v>311599.19715000287</v>
      </c>
    </row>
    <row r="110" spans="1:10" x14ac:dyDescent="0.25">
      <c r="A110" t="s">
        <v>309</v>
      </c>
      <c r="B110" t="s">
        <v>1908</v>
      </c>
      <c r="C110" t="s">
        <v>80</v>
      </c>
      <c r="D110" s="12" t="s">
        <v>1088</v>
      </c>
      <c r="E110" s="18">
        <f>VLOOKUP(A110,'ADM Data'!$A$2:$J$344,10,FALSE)</f>
        <v>625.83117900000002</v>
      </c>
      <c r="F110" s="1">
        <f>VLOOKUP(A110,'ADM Data'!$A$2:$Q$344,17,FALSE)</f>
        <v>615.79739400000005</v>
      </c>
      <c r="G110" s="19">
        <f t="shared" si="4"/>
        <v>0.98396726571528015</v>
      </c>
      <c r="H110" s="62">
        <f t="shared" si="5"/>
        <v>2.6894210555533467</v>
      </c>
      <c r="I110" s="5">
        <f t="shared" si="6"/>
        <v>698890.43745371874</v>
      </c>
      <c r="J110" s="5">
        <f t="shared" si="7"/>
        <v>698890.43745371874</v>
      </c>
    </row>
    <row r="111" spans="1:10" x14ac:dyDescent="0.25">
      <c r="A111" t="s">
        <v>311</v>
      </c>
      <c r="B111" t="s">
        <v>312</v>
      </c>
      <c r="C111" t="s">
        <v>313</v>
      </c>
      <c r="D111" s="12" t="s">
        <v>1088</v>
      </c>
      <c r="E111" s="18">
        <f>VLOOKUP(A111,'ADM Data'!$A$2:$J$344,10,FALSE)</f>
        <v>35.322130999999999</v>
      </c>
      <c r="F111" s="1">
        <f>VLOOKUP(A111,'ADM Data'!$A$2:$Q$344,17,FALSE)</f>
        <v>24.850569</v>
      </c>
      <c r="G111" s="19">
        <f t="shared" si="4"/>
        <v>0.7035410462636017</v>
      </c>
      <c r="H111" s="62">
        <f t="shared" si="5"/>
        <v>1.3749166771602315</v>
      </c>
      <c r="I111" s="5">
        <f t="shared" si="6"/>
        <v>14418.668860618885</v>
      </c>
      <c r="J111" s="5">
        <f t="shared" si="7"/>
        <v>14418.668860618885</v>
      </c>
    </row>
    <row r="112" spans="1:10" x14ac:dyDescent="0.25">
      <c r="A112" t="s">
        <v>314</v>
      </c>
      <c r="B112" t="s">
        <v>1909</v>
      </c>
      <c r="C112" t="s">
        <v>98</v>
      </c>
      <c r="D112" s="12" t="s">
        <v>1088</v>
      </c>
      <c r="E112" s="18">
        <f>VLOOKUP(A112,'ADM Data'!$A$2:$J$344,10,FALSE)</f>
        <v>113.12620099999998</v>
      </c>
      <c r="F112" s="1">
        <f>VLOOKUP(A112,'ADM Data'!$A$2:$Q$344,17,FALSE)</f>
        <v>39.829123000000003</v>
      </c>
      <c r="G112" s="19">
        <f t="shared" si="4"/>
        <v>0.35207690745311965</v>
      </c>
      <c r="H112" s="62">
        <f t="shared" si="5"/>
        <v>0.34432819100486833</v>
      </c>
      <c r="I112" s="5">
        <f t="shared" si="6"/>
        <v>5787.4303259419667</v>
      </c>
      <c r="J112" s="5">
        <f t="shared" si="7"/>
        <v>5787.4303259419667</v>
      </c>
    </row>
    <row r="113" spans="1:12" x14ac:dyDescent="0.25">
      <c r="A113" t="s">
        <v>316</v>
      </c>
      <c r="B113" t="s">
        <v>317</v>
      </c>
      <c r="C113" t="s">
        <v>80</v>
      </c>
      <c r="D113" s="12" t="s">
        <v>1088</v>
      </c>
      <c r="E113" s="18">
        <f>VLOOKUP(A113,'ADM Data'!$A$2:$J$344,10,FALSE)</f>
        <v>174.89064100000002</v>
      </c>
      <c r="F113" s="1">
        <f>VLOOKUP(A113,'ADM Data'!$A$2:$Q$344,17,FALSE)</f>
        <v>173.96984900000001</v>
      </c>
      <c r="G113" s="19">
        <f t="shared" si="4"/>
        <v>0.99473504131075829</v>
      </c>
      <c r="H113" s="62">
        <f t="shared" si="5"/>
        <v>2.7486050066986558</v>
      </c>
      <c r="I113" s="5">
        <f t="shared" si="6"/>
        <v>201789.59594587586</v>
      </c>
      <c r="J113" s="5">
        <f t="shared" si="7"/>
        <v>201789.59594587586</v>
      </c>
    </row>
    <row r="114" spans="1:12" x14ac:dyDescent="0.25">
      <c r="A114" t="s">
        <v>318</v>
      </c>
      <c r="B114" t="s">
        <v>1910</v>
      </c>
      <c r="C114" t="s">
        <v>93</v>
      </c>
      <c r="D114" s="12" t="s">
        <v>1088</v>
      </c>
      <c r="E114" s="18">
        <f>VLOOKUP(A114,'ADM Data'!$A$2:$J$344,10,FALSE)</f>
        <v>77.119191000000001</v>
      </c>
      <c r="F114" s="1">
        <f>VLOOKUP(A114,'ADM Data'!$A$2:$Q$344,17,FALSE)</f>
        <v>77.101225999999997</v>
      </c>
      <c r="G114" s="19">
        <f t="shared" si="4"/>
        <v>0.9997670489048569</v>
      </c>
      <c r="H114" s="62">
        <f t="shared" si="5"/>
        <v>2.776483755766463</v>
      </c>
      <c r="I114" s="5">
        <f t="shared" si="6"/>
        <v>90337.667249322476</v>
      </c>
      <c r="J114" s="5">
        <f t="shared" si="7"/>
        <v>90337.667249322476</v>
      </c>
    </row>
    <row r="115" spans="1:12" x14ac:dyDescent="0.25">
      <c r="A115" t="s">
        <v>320</v>
      </c>
      <c r="B115" t="s">
        <v>1911</v>
      </c>
      <c r="C115" t="s">
        <v>93</v>
      </c>
      <c r="D115" s="12" t="s">
        <v>1088</v>
      </c>
      <c r="E115" s="18">
        <f>VLOOKUP(A115,'ADM Data'!$A$2:$J$344,10,FALSE)</f>
        <v>512.35843799999998</v>
      </c>
      <c r="F115" s="1">
        <f>VLOOKUP(A115,'ADM Data'!$A$2:$Q$344,17,FALSE)</f>
        <v>398.87790799999999</v>
      </c>
      <c r="G115" s="19">
        <f t="shared" si="4"/>
        <v>0.77851339690437582</v>
      </c>
      <c r="H115" s="62">
        <f t="shared" si="5"/>
        <v>1.6835641921099731</v>
      </c>
      <c r="I115" s="5">
        <f t="shared" si="6"/>
        <v>283388.42955753027</v>
      </c>
      <c r="J115" s="5">
        <f t="shared" si="7"/>
        <v>283388.42955753027</v>
      </c>
    </row>
    <row r="116" spans="1:12" x14ac:dyDescent="0.25">
      <c r="A116" t="s">
        <v>322</v>
      </c>
      <c r="B116" t="s">
        <v>323</v>
      </c>
      <c r="C116" t="s">
        <v>72</v>
      </c>
      <c r="D116" s="12" t="s">
        <v>2051</v>
      </c>
      <c r="E116" s="18">
        <f>VLOOKUP(A116,'ADM Data'!$A$2:$J$344,10,FALSE)</f>
        <v>757.45127500000001</v>
      </c>
      <c r="F116" s="1">
        <f>VLOOKUP(A116,'ADM Data'!$A$2:$Q$344,17,FALSE)</f>
        <v>122.898346</v>
      </c>
      <c r="G116" s="19">
        <f t="shared" si="4"/>
        <v>0.1622524775603553</v>
      </c>
      <c r="H116" s="62">
        <f t="shared" si="5"/>
        <v>7.3127406873537776E-2</v>
      </c>
      <c r="I116" s="5">
        <f t="shared" si="6"/>
        <v>3792.61416255532</v>
      </c>
      <c r="J116" s="5">
        <f t="shared" si="7"/>
        <v>3792.61416255532</v>
      </c>
    </row>
    <row r="117" spans="1:12" x14ac:dyDescent="0.25">
      <c r="A117" t="s">
        <v>326</v>
      </c>
      <c r="B117" t="s">
        <v>1912</v>
      </c>
      <c r="C117" t="s">
        <v>328</v>
      </c>
      <c r="D117" s="12" t="s">
        <v>1088</v>
      </c>
      <c r="E117" s="18">
        <f>VLOOKUP(A117,'ADM Data'!$A$2:$J$344,10,FALSE)</f>
        <v>78.534255000000002</v>
      </c>
      <c r="F117" s="1">
        <f>VLOOKUP(A117,'ADM Data'!$A$2:$Q$344,17,FALSE)</f>
        <v>69.331502</v>
      </c>
      <c r="G117" s="19">
        <f t="shared" si="4"/>
        <v>0.88281861208207801</v>
      </c>
      <c r="H117" s="62">
        <f t="shared" si="5"/>
        <v>2.1649130606625739</v>
      </c>
      <c r="I117" s="5">
        <f t="shared" si="6"/>
        <v>63340.796510354718</v>
      </c>
      <c r="J117" s="5">
        <f t="shared" si="7"/>
        <v>63340.796510354718</v>
      </c>
    </row>
    <row r="118" spans="1:12" x14ac:dyDescent="0.25">
      <c r="A118" t="s">
        <v>329</v>
      </c>
      <c r="B118" t="s">
        <v>330</v>
      </c>
      <c r="C118" t="s">
        <v>125</v>
      </c>
      <c r="D118" s="12" t="s">
        <v>1088</v>
      </c>
      <c r="E118" s="18">
        <f>VLOOKUP(A118,'ADM Data'!$A$2:$J$344,10,FALSE)</f>
        <v>799.88485300000002</v>
      </c>
      <c r="F118" s="1">
        <f>VLOOKUP(A118,'ADM Data'!$A$2:$Q$344,17,FALSE)</f>
        <v>799.88485300000002</v>
      </c>
      <c r="G118" s="19">
        <f t="shared" si="4"/>
        <v>1</v>
      </c>
      <c r="H118" s="62">
        <f t="shared" si="5"/>
        <v>2.7777777777777781</v>
      </c>
      <c r="I118" s="5">
        <f t="shared" si="6"/>
        <v>937642.79990555579</v>
      </c>
      <c r="J118" s="5">
        <f t="shared" si="7"/>
        <v>937642.79990555579</v>
      </c>
    </row>
    <row r="119" spans="1:12" x14ac:dyDescent="0.25">
      <c r="A119" t="s">
        <v>331</v>
      </c>
      <c r="B119" t="s">
        <v>1913</v>
      </c>
      <c r="C119" t="s">
        <v>72</v>
      </c>
      <c r="D119" s="12" t="s">
        <v>1088</v>
      </c>
      <c r="E119" s="18">
        <f>VLOOKUP(A119,'ADM Data'!$A$2:$J$344,10,FALSE)</f>
        <v>261.76135999999997</v>
      </c>
      <c r="F119" s="1">
        <f>VLOOKUP(A119,'ADM Data'!$A$2:$Q$344,17,FALSE)</f>
        <v>261.76136000000002</v>
      </c>
      <c r="G119" s="19">
        <f t="shared" si="4"/>
        <v>1.0000000000000002</v>
      </c>
      <c r="H119" s="62">
        <f t="shared" si="5"/>
        <v>2.7777777777777795</v>
      </c>
      <c r="I119" s="5">
        <f t="shared" si="6"/>
        <v>306842.48311111133</v>
      </c>
      <c r="J119" s="5">
        <f t="shared" si="7"/>
        <v>306842.48311111133</v>
      </c>
    </row>
    <row r="120" spans="1:12" x14ac:dyDescent="0.25">
      <c r="A120" s="33" t="s">
        <v>333</v>
      </c>
      <c r="B120" s="33" t="s">
        <v>1914</v>
      </c>
      <c r="C120" s="33" t="s">
        <v>80</v>
      </c>
      <c r="D120" s="34" t="s">
        <v>1088</v>
      </c>
      <c r="E120" s="18">
        <f>VLOOKUP(A120,'ADM Data'!$A$2:$J$344,10,FALSE)</f>
        <v>412.047076</v>
      </c>
      <c r="F120" s="1">
        <f>VLOOKUP(A120,'ADM Data'!$A$2:$Q$344,17,FALSE)</f>
        <v>411.78921500000001</v>
      </c>
      <c r="G120" s="67">
        <f t="shared" si="4"/>
        <v>0.9993741952921904</v>
      </c>
      <c r="H120" s="68">
        <f t="shared" si="5"/>
        <v>2.7743021728219812</v>
      </c>
      <c r="I120" s="23">
        <f t="shared" si="6"/>
        <v>482104.49527388468</v>
      </c>
      <c r="J120" s="5">
        <f t="shared" si="7"/>
        <v>482104.49527388468</v>
      </c>
      <c r="K120" s="33"/>
      <c r="L120" s="33"/>
    </row>
    <row r="121" spans="1:12" x14ac:dyDescent="0.25">
      <c r="A121" t="s">
        <v>335</v>
      </c>
      <c r="B121" t="s">
        <v>336</v>
      </c>
      <c r="C121" t="s">
        <v>98</v>
      </c>
      <c r="D121" s="12" t="s">
        <v>1088</v>
      </c>
      <c r="E121" s="18">
        <f>VLOOKUP(A121,'ADM Data'!$A$2:$J$344,10,FALSE)</f>
        <v>26.259613999999999</v>
      </c>
      <c r="F121" s="1">
        <f>VLOOKUP(A121,'ADM Data'!$A$2:$Q$344,17,FALSE)</f>
        <v>26.254805999999999</v>
      </c>
      <c r="G121" s="19">
        <f t="shared" si="4"/>
        <v>0.99981690515328969</v>
      </c>
      <c r="H121" s="62">
        <f t="shared" si="5"/>
        <v>2.7767606773063953</v>
      </c>
      <c r="I121" s="5">
        <f t="shared" si="6"/>
        <v>30765.19804004758</v>
      </c>
      <c r="J121" s="5">
        <f t="shared" si="7"/>
        <v>30765.19804004758</v>
      </c>
    </row>
    <row r="122" spans="1:12" x14ac:dyDescent="0.25">
      <c r="A122" t="s">
        <v>337</v>
      </c>
      <c r="B122" t="s">
        <v>1915</v>
      </c>
      <c r="C122" t="s">
        <v>230</v>
      </c>
      <c r="D122" s="12" t="s">
        <v>1088</v>
      </c>
      <c r="E122" s="18">
        <f>VLOOKUP(A122,'ADM Data'!$A$2:$J$344,10,FALSE)</f>
        <v>346.24415799999997</v>
      </c>
      <c r="F122" s="1">
        <f>VLOOKUP(A122,'ADM Data'!$A$2:$Q$344,17,FALSE)</f>
        <v>345.42273</v>
      </c>
      <c r="G122" s="19">
        <f t="shared" si="4"/>
        <v>0.99762760473781054</v>
      </c>
      <c r="H122" s="62">
        <f t="shared" si="5"/>
        <v>2.7646134381525034</v>
      </c>
      <c r="I122" s="5">
        <f t="shared" si="6"/>
        <v>402993.25554695871</v>
      </c>
      <c r="J122" s="5">
        <f t="shared" si="7"/>
        <v>402993.25554695871</v>
      </c>
    </row>
    <row r="123" spans="1:12" x14ac:dyDescent="0.25">
      <c r="A123" t="s">
        <v>339</v>
      </c>
      <c r="B123" t="s">
        <v>1916</v>
      </c>
      <c r="C123" t="s">
        <v>93</v>
      </c>
      <c r="D123" s="12" t="s">
        <v>1088</v>
      </c>
      <c r="E123" s="18">
        <f>VLOOKUP(A123,'ADM Data'!$A$2:$J$344,10,FALSE)</f>
        <v>296.36060399999997</v>
      </c>
      <c r="F123" s="1">
        <f>VLOOKUP(A123,'ADM Data'!$A$2:$Q$344,17,FALSE)</f>
        <v>252.60744299999999</v>
      </c>
      <c r="G123" s="19">
        <f t="shared" si="4"/>
        <v>0.85236512407701803</v>
      </c>
      <c r="H123" s="62">
        <f t="shared" si="5"/>
        <v>2.01812862428564</v>
      </c>
      <c r="I123" s="5">
        <f t="shared" si="6"/>
        <v>215133.19942173114</v>
      </c>
      <c r="J123" s="5">
        <f t="shared" si="7"/>
        <v>215133.19942173114</v>
      </c>
    </row>
    <row r="124" spans="1:12" x14ac:dyDescent="0.25">
      <c r="A124" t="s">
        <v>341</v>
      </c>
      <c r="B124" t="s">
        <v>1917</v>
      </c>
      <c r="C124" t="s">
        <v>72</v>
      </c>
      <c r="D124" s="12" t="s">
        <v>1088</v>
      </c>
      <c r="E124" s="18">
        <f>VLOOKUP(A124,'ADM Data'!$A$2:$J$344,10,FALSE)</f>
        <v>195.182861</v>
      </c>
      <c r="F124" s="1">
        <f>VLOOKUP(A124,'ADM Data'!$A$2:$Q$344,17,FALSE)</f>
        <v>195.182861</v>
      </c>
      <c r="G124" s="19">
        <f t="shared" si="4"/>
        <v>1</v>
      </c>
      <c r="H124" s="62">
        <f t="shared" si="5"/>
        <v>2.7777777777777781</v>
      </c>
      <c r="I124" s="5">
        <f t="shared" si="6"/>
        <v>228797.68706111115</v>
      </c>
      <c r="J124" s="5">
        <f t="shared" si="7"/>
        <v>228797.68706111115</v>
      </c>
    </row>
    <row r="125" spans="1:12" x14ac:dyDescent="0.25">
      <c r="A125" t="s">
        <v>342</v>
      </c>
      <c r="B125" t="s">
        <v>1918</v>
      </c>
      <c r="C125" t="s">
        <v>108</v>
      </c>
      <c r="D125" s="12" t="s">
        <v>1088</v>
      </c>
      <c r="E125" s="18">
        <f>VLOOKUP(A125,'ADM Data'!$A$2:$J$344,10,FALSE)</f>
        <v>382.62426899999997</v>
      </c>
      <c r="F125" s="1">
        <f>VLOOKUP(A125,'ADM Data'!$A$2:$Q$344,17,FALSE)</f>
        <v>382.62426900000003</v>
      </c>
      <c r="G125" s="19">
        <f t="shared" si="4"/>
        <v>1.0000000000000002</v>
      </c>
      <c r="H125" s="62">
        <f t="shared" si="5"/>
        <v>2.7777777777777795</v>
      </c>
      <c r="I125" s="5">
        <f t="shared" si="6"/>
        <v>448520.6708833336</v>
      </c>
      <c r="J125" s="5">
        <f t="shared" si="7"/>
        <v>448520.6708833336</v>
      </c>
    </row>
    <row r="126" spans="1:12" x14ac:dyDescent="0.25">
      <c r="A126" t="s">
        <v>344</v>
      </c>
      <c r="B126" t="s">
        <v>345</v>
      </c>
      <c r="C126" t="s">
        <v>93</v>
      </c>
      <c r="D126" s="12" t="s">
        <v>1088</v>
      </c>
      <c r="E126" s="18">
        <f>VLOOKUP(A126,'ADM Data'!$A$2:$J$344,10,FALSE)</f>
        <v>154.676591</v>
      </c>
      <c r="F126" s="1">
        <f>VLOOKUP(A126,'ADM Data'!$A$2:$Q$344,17,FALSE)</f>
        <v>154.676591</v>
      </c>
      <c r="G126" s="19">
        <f t="shared" si="4"/>
        <v>1</v>
      </c>
      <c r="H126" s="62">
        <f t="shared" si="5"/>
        <v>2.7777777777777781</v>
      </c>
      <c r="I126" s="5">
        <f t="shared" si="6"/>
        <v>181315.33722777778</v>
      </c>
      <c r="J126" s="5">
        <f t="shared" si="7"/>
        <v>181315.33722777778</v>
      </c>
    </row>
    <row r="127" spans="1:12" x14ac:dyDescent="0.25">
      <c r="A127" t="s">
        <v>346</v>
      </c>
      <c r="B127" t="s">
        <v>1919</v>
      </c>
      <c r="C127" t="s">
        <v>80</v>
      </c>
      <c r="D127" s="12" t="s">
        <v>1088</v>
      </c>
      <c r="E127" s="18">
        <f>VLOOKUP(A127,'ADM Data'!$A$2:$J$344,10,FALSE)</f>
        <v>213.536992</v>
      </c>
      <c r="F127" s="1">
        <f>VLOOKUP(A127,'ADM Data'!$A$2:$Q$344,17,FALSE)</f>
        <v>213.430072</v>
      </c>
      <c r="G127" s="19">
        <f t="shared" si="4"/>
        <v>0.999499290502322</v>
      </c>
      <c r="H127" s="62">
        <f t="shared" si="5"/>
        <v>2.7749967547629031</v>
      </c>
      <c r="I127" s="5">
        <f t="shared" si="6"/>
        <v>249936.993525239</v>
      </c>
      <c r="J127" s="5">
        <f t="shared" si="7"/>
        <v>249936.993525239</v>
      </c>
    </row>
    <row r="128" spans="1:12" x14ac:dyDescent="0.25">
      <c r="A128" t="s">
        <v>348</v>
      </c>
      <c r="B128" t="s">
        <v>349</v>
      </c>
      <c r="C128" t="s">
        <v>93</v>
      </c>
      <c r="D128" s="12" t="s">
        <v>1088</v>
      </c>
      <c r="E128" s="18">
        <f>VLOOKUP(A128,'ADM Data'!$A$2:$J$344,10,FALSE)</f>
        <v>171.23676699999999</v>
      </c>
      <c r="F128" s="1">
        <f>VLOOKUP(A128,'ADM Data'!$A$2:$Q$344,17,FALSE)</f>
        <v>169.703025</v>
      </c>
      <c r="G128" s="19">
        <f t="shared" si="4"/>
        <v>0.99104315021317824</v>
      </c>
      <c r="H128" s="62">
        <f t="shared" si="5"/>
        <v>2.728240348845723</v>
      </c>
      <c r="I128" s="5">
        <f t="shared" si="6"/>
        <v>195382.05013324562</v>
      </c>
      <c r="J128" s="5">
        <f t="shared" si="7"/>
        <v>195382.05013324562</v>
      </c>
    </row>
    <row r="129" spans="1:10" x14ac:dyDescent="0.25">
      <c r="A129" t="s">
        <v>350</v>
      </c>
      <c r="B129" t="s">
        <v>1920</v>
      </c>
      <c r="C129" t="s">
        <v>80</v>
      </c>
      <c r="D129" s="12" t="s">
        <v>1088</v>
      </c>
      <c r="E129" s="18">
        <f>VLOOKUP(A129,'ADM Data'!$A$2:$J$344,10,FALSE)</f>
        <v>33.71875</v>
      </c>
      <c r="F129" s="1">
        <f>VLOOKUP(A129,'ADM Data'!$A$2:$Q$344,17,FALSE)</f>
        <v>33.71875</v>
      </c>
      <c r="G129" s="19">
        <f t="shared" si="4"/>
        <v>1</v>
      </c>
      <c r="H129" s="62">
        <f t="shared" si="5"/>
        <v>2.7777777777777781</v>
      </c>
      <c r="I129" s="5">
        <f t="shared" si="6"/>
        <v>39525.868055555562</v>
      </c>
      <c r="J129" s="5">
        <f t="shared" si="7"/>
        <v>39525.868055555562</v>
      </c>
    </row>
    <row r="130" spans="1:10" x14ac:dyDescent="0.25">
      <c r="A130" t="s">
        <v>352</v>
      </c>
      <c r="B130" t="s">
        <v>1921</v>
      </c>
      <c r="C130" t="s">
        <v>80</v>
      </c>
      <c r="D130" s="12" t="s">
        <v>1088</v>
      </c>
      <c r="E130" s="18">
        <f>VLOOKUP(A130,'ADM Data'!$A$2:$J$344,10,FALSE)</f>
        <v>212.86179199999998</v>
      </c>
      <c r="F130" s="1">
        <f>VLOOKUP(A130,'ADM Data'!$A$2:$Q$344,17,FALSE)</f>
        <v>122.65374799999999</v>
      </c>
      <c r="G130" s="19">
        <f t="shared" si="4"/>
        <v>0.57621307632325114</v>
      </c>
      <c r="H130" s="62">
        <f t="shared" si="5"/>
        <v>0.92228197034973569</v>
      </c>
      <c r="I130" s="5">
        <f t="shared" si="6"/>
        <v>47737.205638764819</v>
      </c>
      <c r="J130" s="5">
        <f t="shared" si="7"/>
        <v>47737.205638764819</v>
      </c>
    </row>
    <row r="131" spans="1:10" x14ac:dyDescent="0.25">
      <c r="A131" t="s">
        <v>354</v>
      </c>
      <c r="B131" t="s">
        <v>355</v>
      </c>
      <c r="C131" t="s">
        <v>278</v>
      </c>
      <c r="D131" s="12" t="s">
        <v>1088</v>
      </c>
      <c r="E131" s="18">
        <f>VLOOKUP(A131,'ADM Data'!$A$2:$J$344,10,FALSE)</f>
        <v>136.88690500000001</v>
      </c>
      <c r="F131" s="1">
        <f>VLOOKUP(A131,'ADM Data'!$A$2:$Q$344,17,FALSE)</f>
        <v>136.875</v>
      </c>
      <c r="G131" s="19">
        <f t="shared" si="4"/>
        <v>0.99991303039542012</v>
      </c>
      <c r="H131" s="62">
        <f t="shared" si="5"/>
        <v>2.7772946343182014</v>
      </c>
      <c r="I131" s="5">
        <f t="shared" si="6"/>
        <v>160420.00969651222</v>
      </c>
      <c r="J131" s="5">
        <f t="shared" si="7"/>
        <v>160420.00969651222</v>
      </c>
    </row>
    <row r="132" spans="1:10" x14ac:dyDescent="0.25">
      <c r="A132" t="s">
        <v>356</v>
      </c>
      <c r="B132" t="s">
        <v>357</v>
      </c>
      <c r="C132" t="s">
        <v>80</v>
      </c>
      <c r="D132" s="12" t="s">
        <v>1088</v>
      </c>
      <c r="E132" s="18">
        <f>VLOOKUP(A132,'ADM Data'!$A$2:$J$344,10,FALSE)</f>
        <v>248.89601300000001</v>
      </c>
      <c r="F132" s="1">
        <f>VLOOKUP(A132,'ADM Data'!$A$2:$Q$344,17,FALSE)</f>
        <v>248.89601300000001</v>
      </c>
      <c r="G132" s="19">
        <f t="shared" si="4"/>
        <v>1</v>
      </c>
      <c r="H132" s="62">
        <f t="shared" si="5"/>
        <v>2.7777777777777781</v>
      </c>
      <c r="I132" s="5">
        <f t="shared" si="6"/>
        <v>291761.43746111117</v>
      </c>
      <c r="J132" s="5">
        <f t="shared" si="7"/>
        <v>291761.43746111117</v>
      </c>
    </row>
    <row r="133" spans="1:10" x14ac:dyDescent="0.25">
      <c r="A133" t="s">
        <v>358</v>
      </c>
      <c r="B133" t="s">
        <v>359</v>
      </c>
      <c r="C133" t="s">
        <v>93</v>
      </c>
      <c r="D133" s="12" t="s">
        <v>1088</v>
      </c>
      <c r="E133" s="18">
        <f>VLOOKUP(A133,'ADM Data'!$A$2:$J$344,10,FALSE)</f>
        <v>142.463054</v>
      </c>
      <c r="F133" s="1">
        <f>VLOOKUP(A133,'ADM Data'!$A$2:$Q$344,17,FALSE)</f>
        <v>142.463054</v>
      </c>
      <c r="G133" s="19">
        <f t="shared" ref="G133:G196" si="8">F133/E133</f>
        <v>1</v>
      </c>
      <c r="H133" s="62">
        <f t="shared" ref="H133:H196" si="9">((G133/$I$1)^2)</f>
        <v>2.7777777777777781</v>
      </c>
      <c r="I133" s="5">
        <f t="shared" ref="I133:I196" si="10">F133*$I$2*H133</f>
        <v>166998.35774444445</v>
      </c>
      <c r="J133" s="5">
        <f t="shared" si="7"/>
        <v>166998.35774444445</v>
      </c>
    </row>
    <row r="134" spans="1:10" x14ac:dyDescent="0.25">
      <c r="A134" t="s">
        <v>360</v>
      </c>
      <c r="B134" t="s">
        <v>1922</v>
      </c>
      <c r="C134" t="s">
        <v>80</v>
      </c>
      <c r="D134" s="12" t="s">
        <v>1088</v>
      </c>
      <c r="E134" s="18">
        <f>VLOOKUP(A134,'ADM Data'!$A$2:$J$344,10,FALSE)</f>
        <v>424.511459</v>
      </c>
      <c r="F134" s="1">
        <f>VLOOKUP(A134,'ADM Data'!$A$2:$Q$344,17,FALSE)</f>
        <v>424.511459</v>
      </c>
      <c r="G134" s="19">
        <f t="shared" si="8"/>
        <v>1</v>
      </c>
      <c r="H134" s="62">
        <f t="shared" si="9"/>
        <v>2.7777777777777781</v>
      </c>
      <c r="I134" s="5">
        <f t="shared" si="10"/>
        <v>497621.76582777785</v>
      </c>
      <c r="J134" s="5">
        <f t="shared" ref="J134:J197" si="11">IF(D134="Y",0,I134)</f>
        <v>497621.76582777785</v>
      </c>
    </row>
    <row r="135" spans="1:10" x14ac:dyDescent="0.25">
      <c r="A135" t="s">
        <v>362</v>
      </c>
      <c r="B135" t="s">
        <v>363</v>
      </c>
      <c r="C135" t="s">
        <v>93</v>
      </c>
      <c r="D135" s="12" t="s">
        <v>1088</v>
      </c>
      <c r="E135" s="18">
        <f>VLOOKUP(A135,'ADM Data'!$A$2:$J$344,10,FALSE)</f>
        <v>65.211787000000001</v>
      </c>
      <c r="F135" s="1">
        <f>VLOOKUP(A135,'ADM Data'!$A$2:$Q$344,17,FALSE)</f>
        <v>64.264728000000005</v>
      </c>
      <c r="G135" s="19">
        <f t="shared" si="8"/>
        <v>0.98547718068207524</v>
      </c>
      <c r="H135" s="62">
        <f t="shared" si="9"/>
        <v>2.6976813156808106</v>
      </c>
      <c r="I135" s="5">
        <f t="shared" si="10"/>
        <v>73160.349024787778</v>
      </c>
      <c r="J135" s="5">
        <f t="shared" si="11"/>
        <v>73160.349024787778</v>
      </c>
    </row>
    <row r="136" spans="1:10" x14ac:dyDescent="0.25">
      <c r="A136" t="s">
        <v>364</v>
      </c>
      <c r="B136" t="s">
        <v>365</v>
      </c>
      <c r="C136" t="s">
        <v>93</v>
      </c>
      <c r="D136" s="12" t="s">
        <v>1088</v>
      </c>
      <c r="E136" s="18">
        <f>VLOOKUP(A136,'ADM Data'!$A$2:$J$344,10,FALSE)</f>
        <v>102.135503</v>
      </c>
      <c r="F136" s="1">
        <f>VLOOKUP(A136,'ADM Data'!$A$2:$Q$344,17,FALSE)</f>
        <v>100.67668</v>
      </c>
      <c r="G136" s="19">
        <f t="shared" si="8"/>
        <v>0.98571678841195898</v>
      </c>
      <c r="H136" s="62">
        <f t="shared" si="9"/>
        <v>2.6989932971032968</v>
      </c>
      <c r="I136" s="5">
        <f t="shared" si="10"/>
        <v>114668.23885672692</v>
      </c>
      <c r="J136" s="5">
        <f t="shared" si="11"/>
        <v>114668.23885672692</v>
      </c>
    </row>
    <row r="137" spans="1:10" x14ac:dyDescent="0.25">
      <c r="A137" t="s">
        <v>366</v>
      </c>
      <c r="B137" t="s">
        <v>1923</v>
      </c>
      <c r="C137" t="s">
        <v>80</v>
      </c>
      <c r="D137" s="12" t="s">
        <v>1088</v>
      </c>
      <c r="E137" s="18">
        <f>VLOOKUP(A137,'ADM Data'!$A$2:$J$344,10,FALSE)</f>
        <v>58.839430999999998</v>
      </c>
      <c r="F137" s="1">
        <f>VLOOKUP(A137,'ADM Data'!$A$2:$Q$344,17,FALSE)</f>
        <v>58.582827000000002</v>
      </c>
      <c r="G137" s="19">
        <f t="shared" si="8"/>
        <v>0.9956389109201278</v>
      </c>
      <c r="H137" s="62">
        <f t="shared" si="9"/>
        <v>2.7536023359394952</v>
      </c>
      <c r="I137" s="5">
        <f t="shared" si="10"/>
        <v>68074.427513264789</v>
      </c>
      <c r="J137" s="5">
        <f t="shared" si="11"/>
        <v>68074.427513264789</v>
      </c>
    </row>
    <row r="138" spans="1:10" x14ac:dyDescent="0.25">
      <c r="A138" t="s">
        <v>368</v>
      </c>
      <c r="B138" t="s">
        <v>1924</v>
      </c>
      <c r="C138" t="s">
        <v>80</v>
      </c>
      <c r="D138" s="12" t="s">
        <v>1088</v>
      </c>
      <c r="E138" s="18">
        <f>VLOOKUP(A138,'ADM Data'!$A$2:$J$344,10,FALSE)</f>
        <v>532.81437600000004</v>
      </c>
      <c r="F138" s="1">
        <f>VLOOKUP(A138,'ADM Data'!$A$2:$Q$344,17,FALSE)</f>
        <v>532.81437600000004</v>
      </c>
      <c r="G138" s="19">
        <f t="shared" si="8"/>
        <v>1</v>
      </c>
      <c r="H138" s="62">
        <f t="shared" si="9"/>
        <v>2.7777777777777781</v>
      </c>
      <c r="I138" s="5">
        <f t="shared" si="10"/>
        <v>624576.85186666681</v>
      </c>
      <c r="J138" s="5">
        <f t="shared" si="11"/>
        <v>624576.85186666681</v>
      </c>
    </row>
    <row r="139" spans="1:10" x14ac:dyDescent="0.25">
      <c r="A139" t="s">
        <v>370</v>
      </c>
      <c r="B139" t="s">
        <v>371</v>
      </c>
      <c r="C139" t="s">
        <v>93</v>
      </c>
      <c r="D139" s="12" t="s">
        <v>1088</v>
      </c>
      <c r="E139" s="18">
        <f>VLOOKUP(A139,'ADM Data'!$A$2:$J$344,10,FALSE)</f>
        <v>81.100565000000003</v>
      </c>
      <c r="F139" s="1">
        <f>VLOOKUP(A139,'ADM Data'!$A$2:$Q$344,17,FALSE)</f>
        <v>80.577036000000007</v>
      </c>
      <c r="G139" s="19">
        <f t="shared" si="8"/>
        <v>0.99354469355423114</v>
      </c>
      <c r="H139" s="62">
        <f t="shared" si="9"/>
        <v>2.7420307169160312</v>
      </c>
      <c r="I139" s="5">
        <f t="shared" si="10"/>
        <v>93238.666687400633</v>
      </c>
      <c r="J139" s="5">
        <f t="shared" si="11"/>
        <v>93238.666687400633</v>
      </c>
    </row>
    <row r="140" spans="1:10" x14ac:dyDescent="0.25">
      <c r="A140" t="s">
        <v>372</v>
      </c>
      <c r="B140" t="s">
        <v>373</v>
      </c>
      <c r="C140" t="s">
        <v>93</v>
      </c>
      <c r="D140" s="12" t="s">
        <v>1088</v>
      </c>
      <c r="E140" s="18">
        <f>VLOOKUP(A140,'ADM Data'!$A$2:$J$344,10,FALSE)</f>
        <v>717.49445900000001</v>
      </c>
      <c r="F140" s="1">
        <f>VLOOKUP(A140,'ADM Data'!$A$2:$Q$344,17,FALSE)</f>
        <v>717.49445900000001</v>
      </c>
      <c r="G140" s="19">
        <f t="shared" si="8"/>
        <v>1</v>
      </c>
      <c r="H140" s="62">
        <f t="shared" si="9"/>
        <v>2.7777777777777781</v>
      </c>
      <c r="I140" s="5">
        <f t="shared" si="10"/>
        <v>841062.94916111114</v>
      </c>
      <c r="J140" s="5">
        <f t="shared" si="11"/>
        <v>841062.94916111114</v>
      </c>
    </row>
    <row r="141" spans="1:10" x14ac:dyDescent="0.25">
      <c r="A141" t="s">
        <v>374</v>
      </c>
      <c r="B141" t="s">
        <v>1925</v>
      </c>
      <c r="C141" t="s">
        <v>116</v>
      </c>
      <c r="D141" s="12" t="s">
        <v>1088</v>
      </c>
      <c r="E141" s="18">
        <f>VLOOKUP(A141,'ADM Data'!$A$2:$J$344,10,FALSE)</f>
        <v>70.023776999999995</v>
      </c>
      <c r="F141" s="1">
        <f>VLOOKUP(A141,'ADM Data'!$A$2:$Q$344,17,FALSE)</f>
        <v>53.384977999999997</v>
      </c>
      <c r="G141" s="19">
        <f t="shared" si="8"/>
        <v>0.7623835829364074</v>
      </c>
      <c r="H141" s="62">
        <f t="shared" si="9"/>
        <v>1.6145242431415388</v>
      </c>
      <c r="I141" s="5">
        <f t="shared" si="10"/>
        <v>36372.745986643786</v>
      </c>
      <c r="J141" s="5">
        <f t="shared" si="11"/>
        <v>36372.745986643786</v>
      </c>
    </row>
    <row r="142" spans="1:10" x14ac:dyDescent="0.25">
      <c r="A142" t="s">
        <v>376</v>
      </c>
      <c r="B142" t="s">
        <v>377</v>
      </c>
      <c r="C142" t="s">
        <v>98</v>
      </c>
      <c r="D142" s="12" t="s">
        <v>1088</v>
      </c>
      <c r="E142" s="18">
        <f>VLOOKUP(A142,'ADM Data'!$A$2:$J$344,10,FALSE)</f>
        <v>122.040936</v>
      </c>
      <c r="F142" s="1">
        <f>VLOOKUP(A142,'ADM Data'!$A$2:$Q$344,17,FALSE)</f>
        <v>121.97076</v>
      </c>
      <c r="G142" s="19">
        <f t="shared" si="8"/>
        <v>0.99942497982807998</v>
      </c>
      <c r="H142" s="62">
        <f t="shared" si="9"/>
        <v>2.774584139734328</v>
      </c>
      <c r="I142" s="5">
        <f t="shared" si="10"/>
        <v>142812.45347949839</v>
      </c>
      <c r="J142" s="5">
        <f t="shared" si="11"/>
        <v>142812.45347949839</v>
      </c>
    </row>
    <row r="143" spans="1:10" x14ac:dyDescent="0.25">
      <c r="A143" t="s">
        <v>378</v>
      </c>
      <c r="B143" t="s">
        <v>379</v>
      </c>
      <c r="C143" t="s">
        <v>108</v>
      </c>
      <c r="D143" s="12" t="s">
        <v>1088</v>
      </c>
      <c r="E143" s="18">
        <f>VLOOKUP(A143,'ADM Data'!$A$2:$J$344,10,FALSE)</f>
        <v>170.19119599999999</v>
      </c>
      <c r="F143" s="1">
        <f>VLOOKUP(A143,'ADM Data'!$A$2:$Q$344,17,FALSE)</f>
        <v>169.98881499999999</v>
      </c>
      <c r="G143" s="19">
        <f t="shared" si="8"/>
        <v>0.99881086093313542</v>
      </c>
      <c r="H143" s="62">
        <f t="shared" si="9"/>
        <v>2.7711753775499757</v>
      </c>
      <c r="I143" s="5">
        <f t="shared" si="10"/>
        <v>198791.04144367093</v>
      </c>
      <c r="J143" s="5">
        <f t="shared" si="11"/>
        <v>198791.04144367093</v>
      </c>
    </row>
    <row r="144" spans="1:10" x14ac:dyDescent="0.25">
      <c r="A144" t="s">
        <v>380</v>
      </c>
      <c r="B144" t="s">
        <v>1926</v>
      </c>
      <c r="C144" t="s">
        <v>93</v>
      </c>
      <c r="D144" s="12" t="s">
        <v>2051</v>
      </c>
      <c r="E144" s="18">
        <f>VLOOKUP(A144,'ADM Data'!$A$2:$J$344,10,FALSE)</f>
        <v>866.06721700000003</v>
      </c>
      <c r="F144" s="1">
        <f>VLOOKUP(A144,'ADM Data'!$A$2:$Q$344,17,FALSE)</f>
        <v>422.659806</v>
      </c>
      <c r="G144" s="19">
        <f t="shared" si="8"/>
        <v>0.48802194298967444</v>
      </c>
      <c r="H144" s="62">
        <f t="shared" si="9"/>
        <v>0.66157060233171394</v>
      </c>
      <c r="I144" s="5">
        <f t="shared" si="10"/>
        <v>117999.34562834031</v>
      </c>
      <c r="J144" s="5">
        <f t="shared" si="11"/>
        <v>117999.34562834031</v>
      </c>
    </row>
    <row r="145" spans="1:10" x14ac:dyDescent="0.25">
      <c r="A145" t="s">
        <v>382</v>
      </c>
      <c r="B145" t="s">
        <v>383</v>
      </c>
      <c r="C145" t="s">
        <v>196</v>
      </c>
      <c r="D145" s="12" t="s">
        <v>1088</v>
      </c>
      <c r="E145" s="18">
        <f>VLOOKUP(A145,'ADM Data'!$A$2:$J$344,10,FALSE)</f>
        <v>61.025252000000002</v>
      </c>
      <c r="F145" s="1">
        <f>VLOOKUP(A145,'ADM Data'!$A$2:$Q$344,17,FALSE)</f>
        <v>29.540403999999999</v>
      </c>
      <c r="G145" s="19">
        <f t="shared" si="8"/>
        <v>0.48406852953265966</v>
      </c>
      <c r="H145" s="62">
        <f t="shared" si="9"/>
        <v>0.65089539245530947</v>
      </c>
      <c r="I145" s="5">
        <f t="shared" si="10"/>
        <v>8114.0948247544611</v>
      </c>
      <c r="J145" s="5">
        <f t="shared" si="11"/>
        <v>8114.0948247544611</v>
      </c>
    </row>
    <row r="146" spans="1:10" x14ac:dyDescent="0.25">
      <c r="A146" t="s">
        <v>384</v>
      </c>
      <c r="B146" t="s">
        <v>1927</v>
      </c>
      <c r="C146" t="s">
        <v>93</v>
      </c>
      <c r="D146" s="12" t="s">
        <v>1088</v>
      </c>
      <c r="E146" s="18">
        <f>VLOOKUP(A146,'ADM Data'!$A$2:$J$344,10,FALSE)</f>
        <v>375.20229899999998</v>
      </c>
      <c r="F146" s="1">
        <f>VLOOKUP(A146,'ADM Data'!$A$2:$Q$344,17,FALSE)</f>
        <v>375.20229899999998</v>
      </c>
      <c r="G146" s="19">
        <f t="shared" si="8"/>
        <v>1</v>
      </c>
      <c r="H146" s="62">
        <f t="shared" si="9"/>
        <v>2.7777777777777781</v>
      </c>
      <c r="I146" s="5">
        <f t="shared" si="10"/>
        <v>439820.4727166667</v>
      </c>
      <c r="J146" s="5">
        <f t="shared" si="11"/>
        <v>439820.4727166667</v>
      </c>
    </row>
    <row r="147" spans="1:10" x14ac:dyDescent="0.25">
      <c r="A147" t="s">
        <v>386</v>
      </c>
      <c r="B147" t="s">
        <v>387</v>
      </c>
      <c r="C147" t="s">
        <v>93</v>
      </c>
      <c r="D147" s="12" t="s">
        <v>1088</v>
      </c>
      <c r="E147" s="18">
        <f>VLOOKUP(A147,'ADM Data'!$A$2:$J$344,10,FALSE)</f>
        <v>211.55048999999997</v>
      </c>
      <c r="F147" s="1">
        <f>VLOOKUP(A147,'ADM Data'!$A$2:$Q$344,17,FALSE)</f>
        <v>211.13535300000001</v>
      </c>
      <c r="G147" s="19">
        <f t="shared" si="8"/>
        <v>0.9980376457648481</v>
      </c>
      <c r="H147" s="62">
        <f t="shared" si="9"/>
        <v>2.7668865065662236</v>
      </c>
      <c r="I147" s="5">
        <f t="shared" si="10"/>
        <v>246527.15001396413</v>
      </c>
      <c r="J147" s="5">
        <f t="shared" si="11"/>
        <v>246527.15001396413</v>
      </c>
    </row>
    <row r="148" spans="1:10" x14ac:dyDescent="0.25">
      <c r="A148" t="s">
        <v>388</v>
      </c>
      <c r="B148" t="s">
        <v>1928</v>
      </c>
      <c r="C148" t="s">
        <v>80</v>
      </c>
      <c r="D148" s="12" t="s">
        <v>1088</v>
      </c>
      <c r="E148" s="18">
        <f>VLOOKUP(A148,'ADM Data'!$A$2:$J$344,10,FALSE)</f>
        <v>164.18433999999999</v>
      </c>
      <c r="F148" s="1">
        <f>VLOOKUP(A148,'ADM Data'!$A$2:$Q$344,17,FALSE)</f>
        <v>164.18433999999999</v>
      </c>
      <c r="G148" s="19">
        <f t="shared" si="8"/>
        <v>1</v>
      </c>
      <c r="H148" s="62">
        <f t="shared" si="9"/>
        <v>2.7777777777777781</v>
      </c>
      <c r="I148" s="5">
        <f t="shared" si="10"/>
        <v>192460.53188888892</v>
      </c>
      <c r="J148" s="5">
        <f t="shared" si="11"/>
        <v>192460.53188888892</v>
      </c>
    </row>
    <row r="149" spans="1:10" x14ac:dyDescent="0.25">
      <c r="A149" t="s">
        <v>390</v>
      </c>
      <c r="B149" t="s">
        <v>391</v>
      </c>
      <c r="C149" t="s">
        <v>80</v>
      </c>
      <c r="D149" s="12" t="s">
        <v>1088</v>
      </c>
      <c r="E149" s="18">
        <f>VLOOKUP(A149,'ADM Data'!$A$2:$J$344,10,FALSE)</f>
        <v>238.166663</v>
      </c>
      <c r="F149" s="1">
        <f>VLOOKUP(A149,'ADM Data'!$A$2:$Q$344,17,FALSE)</f>
        <v>230.80356800000001</v>
      </c>
      <c r="G149" s="19">
        <f t="shared" si="8"/>
        <v>0.96908427524132545</v>
      </c>
      <c r="H149" s="62">
        <f t="shared" si="9"/>
        <v>2.6086787014444583</v>
      </c>
      <c r="I149" s="5">
        <f t="shared" si="10"/>
        <v>254082.97256889282</v>
      </c>
      <c r="J149" s="5">
        <f t="shared" si="11"/>
        <v>254082.97256889282</v>
      </c>
    </row>
    <row r="150" spans="1:10" x14ac:dyDescent="0.25">
      <c r="A150" t="s">
        <v>392</v>
      </c>
      <c r="B150" t="s">
        <v>393</v>
      </c>
      <c r="C150" t="s">
        <v>98</v>
      </c>
      <c r="D150" s="12" t="s">
        <v>1088</v>
      </c>
      <c r="E150" s="18">
        <f>VLOOKUP(A150,'ADM Data'!$A$2:$J$344,10,FALSE)</f>
        <v>123.94543900000001</v>
      </c>
      <c r="F150" s="1">
        <f>VLOOKUP(A150,'ADM Data'!$A$2:$Q$344,17,FALSE)</f>
        <v>119.93093</v>
      </c>
      <c r="G150" s="19">
        <f t="shared" si="8"/>
        <v>0.96761067585552707</v>
      </c>
      <c r="H150" s="62">
        <f t="shared" si="9"/>
        <v>2.6007511667488608</v>
      </c>
      <c r="I150" s="5">
        <f t="shared" si="10"/>
        <v>131626.23358549946</v>
      </c>
      <c r="J150" s="5">
        <f t="shared" si="11"/>
        <v>131626.23358549946</v>
      </c>
    </row>
    <row r="151" spans="1:10" x14ac:dyDescent="0.25">
      <c r="A151" t="s">
        <v>394</v>
      </c>
      <c r="B151" t="s">
        <v>395</v>
      </c>
      <c r="C151" t="s">
        <v>111</v>
      </c>
      <c r="D151" s="12" t="s">
        <v>1088</v>
      </c>
      <c r="E151" s="18">
        <f>VLOOKUP(A151,'ADM Data'!$A$2:$J$344,10,FALSE)</f>
        <v>366.68862899999999</v>
      </c>
      <c r="F151" s="1">
        <f>VLOOKUP(A151,'ADM Data'!$A$2:$Q$344,17,FALSE)</f>
        <v>366.64671299999998</v>
      </c>
      <c r="G151" s="19">
        <f t="shared" si="8"/>
        <v>0.99988569048319187</v>
      </c>
      <c r="H151" s="62">
        <f t="shared" si="9"/>
        <v>2.7771427612029154</v>
      </c>
      <c r="I151" s="5">
        <f t="shared" si="10"/>
        <v>429693.17179910652</v>
      </c>
      <c r="J151" s="5">
        <f t="shared" si="11"/>
        <v>429693.17179910652</v>
      </c>
    </row>
    <row r="152" spans="1:10" x14ac:dyDescent="0.25">
      <c r="A152" t="s">
        <v>396</v>
      </c>
      <c r="B152" t="s">
        <v>1929</v>
      </c>
      <c r="C152" t="s">
        <v>80</v>
      </c>
      <c r="D152" s="12" t="s">
        <v>1088</v>
      </c>
      <c r="E152" s="18">
        <f>VLOOKUP(A152,'ADM Data'!$A$2:$J$344,10,FALSE)</f>
        <v>138.44234299999999</v>
      </c>
      <c r="F152" s="1">
        <f>VLOOKUP(A152,'ADM Data'!$A$2:$Q$344,17,FALSE)</f>
        <v>138.36109300000001</v>
      </c>
      <c r="G152" s="19">
        <f t="shared" si="8"/>
        <v>0.99941311308202874</v>
      </c>
      <c r="H152" s="62">
        <f t="shared" si="9"/>
        <v>2.7745182516675331</v>
      </c>
      <c r="I152" s="5">
        <f t="shared" si="10"/>
        <v>161999.6294523493</v>
      </c>
      <c r="J152" s="5">
        <f t="shared" si="11"/>
        <v>161999.6294523493</v>
      </c>
    </row>
    <row r="153" spans="1:10" x14ac:dyDescent="0.25">
      <c r="A153" t="s">
        <v>398</v>
      </c>
      <c r="B153" t="s">
        <v>399</v>
      </c>
      <c r="C153" t="s">
        <v>80</v>
      </c>
      <c r="D153" s="12" t="s">
        <v>1088</v>
      </c>
      <c r="E153" s="18">
        <f>VLOOKUP(A153,'ADM Data'!$A$2:$J$344,10,FALSE)</f>
        <v>502.90767999999997</v>
      </c>
      <c r="F153" s="1">
        <f>VLOOKUP(A153,'ADM Data'!$A$2:$Q$344,17,FALSE)</f>
        <v>502.45259199999998</v>
      </c>
      <c r="G153" s="19">
        <f t="shared" si="8"/>
        <v>0.99909508639836242</v>
      </c>
      <c r="H153" s="62">
        <f t="shared" si="9"/>
        <v>2.772752754625976</v>
      </c>
      <c r="I153" s="5">
        <f t="shared" si="10"/>
        <v>587920.61320259783</v>
      </c>
      <c r="J153" s="5">
        <f t="shared" si="11"/>
        <v>587920.61320259783</v>
      </c>
    </row>
    <row r="154" spans="1:10" x14ac:dyDescent="0.25">
      <c r="A154" t="s">
        <v>400</v>
      </c>
      <c r="B154" t="s">
        <v>1930</v>
      </c>
      <c r="C154" t="s">
        <v>258</v>
      </c>
      <c r="D154" s="12" t="s">
        <v>1088</v>
      </c>
      <c r="E154" s="18">
        <f>VLOOKUP(A154,'ADM Data'!$A$2:$J$344,10,FALSE)</f>
        <v>400.49539199999998</v>
      </c>
      <c r="F154" s="1">
        <f>VLOOKUP(A154,'ADM Data'!$A$2:$Q$344,17,FALSE)</f>
        <v>296.96391499999999</v>
      </c>
      <c r="G154" s="19">
        <f t="shared" si="8"/>
        <v>0.74149146515024078</v>
      </c>
      <c r="H154" s="62">
        <f t="shared" si="9"/>
        <v>1.5272488691406967</v>
      </c>
      <c r="I154" s="5">
        <f t="shared" si="10"/>
        <v>191392.95301764316</v>
      </c>
      <c r="J154" s="5">
        <f t="shared" si="11"/>
        <v>191392.95301764316</v>
      </c>
    </row>
    <row r="155" spans="1:10" x14ac:dyDescent="0.25">
      <c r="A155" t="s">
        <v>402</v>
      </c>
      <c r="B155" t="s">
        <v>403</v>
      </c>
      <c r="C155" t="s">
        <v>72</v>
      </c>
      <c r="D155" s="12" t="s">
        <v>1088</v>
      </c>
      <c r="E155" s="18">
        <f>VLOOKUP(A155,'ADM Data'!$A$2:$J$344,10,FALSE)</f>
        <v>928.39009699999997</v>
      </c>
      <c r="F155" s="1">
        <f>VLOOKUP(A155,'ADM Data'!$A$2:$Q$344,17,FALSE)</f>
        <v>749.07797100000005</v>
      </c>
      <c r="G155" s="19">
        <f t="shared" si="8"/>
        <v>0.80685691652740676</v>
      </c>
      <c r="H155" s="62">
        <f t="shared" si="9"/>
        <v>1.8083835659669851</v>
      </c>
      <c r="I155" s="5">
        <f t="shared" si="10"/>
        <v>571649.76338617213</v>
      </c>
      <c r="J155" s="5">
        <f t="shared" si="11"/>
        <v>571649.76338617213</v>
      </c>
    </row>
    <row r="156" spans="1:10" x14ac:dyDescent="0.25">
      <c r="A156" t="s">
        <v>405</v>
      </c>
      <c r="B156" t="s">
        <v>1931</v>
      </c>
      <c r="C156" t="s">
        <v>80</v>
      </c>
      <c r="D156" s="12" t="s">
        <v>1088</v>
      </c>
      <c r="E156" s="18">
        <f>VLOOKUP(A156,'ADM Data'!$A$2:$J$344,10,FALSE)</f>
        <v>613.20896300000004</v>
      </c>
      <c r="F156" s="1">
        <f>VLOOKUP(A156,'ADM Data'!$A$2:$Q$344,17,FALSE)</f>
        <v>589.62764300000003</v>
      </c>
      <c r="G156" s="19">
        <f t="shared" si="8"/>
        <v>0.96154439771292122</v>
      </c>
      <c r="H156" s="62">
        <f t="shared" si="9"/>
        <v>2.568243413258624</v>
      </c>
      <c r="I156" s="5">
        <f t="shared" si="10"/>
        <v>639037.6849930021</v>
      </c>
      <c r="J156" s="5">
        <f t="shared" si="11"/>
        <v>639037.6849930021</v>
      </c>
    </row>
    <row r="157" spans="1:10" x14ac:dyDescent="0.25">
      <c r="A157" t="s">
        <v>407</v>
      </c>
      <c r="B157" t="s">
        <v>1932</v>
      </c>
      <c r="C157" t="s">
        <v>80</v>
      </c>
      <c r="D157" s="12" t="s">
        <v>1088</v>
      </c>
      <c r="E157" s="18">
        <f>VLOOKUP(A157,'ADM Data'!$A$2:$J$344,10,FALSE)</f>
        <v>266.43792200000001</v>
      </c>
      <c r="F157" s="1">
        <f>VLOOKUP(A157,'ADM Data'!$A$2:$Q$344,17,FALSE)</f>
        <v>266.08249999999998</v>
      </c>
      <c r="G157" s="19">
        <f t="shared" si="8"/>
        <v>0.99866602322472686</v>
      </c>
      <c r="H157" s="62">
        <f t="shared" si="9"/>
        <v>2.7703717387319187</v>
      </c>
      <c r="I157" s="5">
        <f t="shared" si="10"/>
        <v>311076.21890821925</v>
      </c>
      <c r="J157" s="5">
        <f t="shared" si="11"/>
        <v>311076.21890821925</v>
      </c>
    </row>
    <row r="158" spans="1:10" x14ac:dyDescent="0.25">
      <c r="A158" t="s">
        <v>409</v>
      </c>
      <c r="B158" t="s">
        <v>1933</v>
      </c>
      <c r="C158" t="s">
        <v>80</v>
      </c>
      <c r="D158" s="12" t="s">
        <v>1088</v>
      </c>
      <c r="E158" s="18">
        <f>VLOOKUP(A158,'ADM Data'!$A$2:$J$344,10,FALSE)</f>
        <v>306.00423999999998</v>
      </c>
      <c r="F158" s="1">
        <f>VLOOKUP(A158,'ADM Data'!$A$2:$Q$344,17,FALSE)</f>
        <v>305.32545299999998</v>
      </c>
      <c r="G158" s="19">
        <f t="shared" si="8"/>
        <v>0.99778177256628864</v>
      </c>
      <c r="H158" s="62">
        <f t="shared" si="9"/>
        <v>2.765467960182014</v>
      </c>
      <c r="I158" s="5">
        <f t="shared" si="10"/>
        <v>356323.19374921406</v>
      </c>
      <c r="J158" s="5">
        <f t="shared" si="11"/>
        <v>356323.19374921406</v>
      </c>
    </row>
    <row r="159" spans="1:10" x14ac:dyDescent="0.25">
      <c r="A159" t="s">
        <v>411</v>
      </c>
      <c r="B159" t="s">
        <v>412</v>
      </c>
      <c r="C159" t="s">
        <v>80</v>
      </c>
      <c r="D159" s="12" t="s">
        <v>1088</v>
      </c>
      <c r="E159" s="18">
        <f>VLOOKUP(A159,'ADM Data'!$A$2:$J$344,10,FALSE)</f>
        <v>186.35617300000001</v>
      </c>
      <c r="F159" s="1">
        <f>VLOOKUP(A159,'ADM Data'!$A$2:$Q$344,17,FALSE)</f>
        <v>176.85390699999999</v>
      </c>
      <c r="G159" s="19">
        <f t="shared" si="8"/>
        <v>0.94901018921439206</v>
      </c>
      <c r="H159" s="62">
        <f t="shared" si="9"/>
        <v>2.5017231645353788</v>
      </c>
      <c r="I159" s="5">
        <f t="shared" si="10"/>
        <v>186709.47570156489</v>
      </c>
      <c r="J159" s="5">
        <f t="shared" si="11"/>
        <v>186709.47570156489</v>
      </c>
    </row>
    <row r="160" spans="1:10" x14ac:dyDescent="0.25">
      <c r="A160" t="s">
        <v>413</v>
      </c>
      <c r="B160" t="s">
        <v>1934</v>
      </c>
      <c r="C160" t="s">
        <v>80</v>
      </c>
      <c r="D160" s="12" t="s">
        <v>1088</v>
      </c>
      <c r="E160" s="18">
        <f>VLOOKUP(A160,'ADM Data'!$A$2:$J$344,10,FALSE)</f>
        <v>214.26608900000002</v>
      </c>
      <c r="F160" s="1">
        <f>VLOOKUP(A160,'ADM Data'!$A$2:$Q$344,17,FALSE)</f>
        <v>212.839619</v>
      </c>
      <c r="G160" s="19">
        <f t="shared" si="8"/>
        <v>0.99334253027785457</v>
      </c>
      <c r="H160" s="62">
        <f t="shared" si="9"/>
        <v>2.7409149512744735</v>
      </c>
      <c r="I160" s="5">
        <f t="shared" si="10"/>
        <v>246184.37404295959</v>
      </c>
      <c r="J160" s="5">
        <f t="shared" si="11"/>
        <v>246184.37404295959</v>
      </c>
    </row>
    <row r="161" spans="1:10" x14ac:dyDescent="0.25">
      <c r="A161" t="s">
        <v>415</v>
      </c>
      <c r="B161" t="s">
        <v>1935</v>
      </c>
      <c r="C161" t="s">
        <v>68</v>
      </c>
      <c r="D161" s="12" t="s">
        <v>1088</v>
      </c>
      <c r="E161" s="18">
        <f>VLOOKUP(A161,'ADM Data'!$A$2:$J$344,10,FALSE)</f>
        <v>72.75797</v>
      </c>
      <c r="F161" s="1">
        <f>VLOOKUP(A161,'ADM Data'!$A$2:$Q$344,17,FALSE)</f>
        <v>72.75797</v>
      </c>
      <c r="G161" s="19">
        <f t="shared" si="8"/>
        <v>1</v>
      </c>
      <c r="H161" s="62">
        <f t="shared" si="9"/>
        <v>2.7777777777777781</v>
      </c>
      <c r="I161" s="5">
        <f t="shared" si="10"/>
        <v>85288.50927777779</v>
      </c>
      <c r="J161" s="5">
        <f t="shared" si="11"/>
        <v>85288.50927777779</v>
      </c>
    </row>
    <row r="162" spans="1:10" x14ac:dyDescent="0.25">
      <c r="A162" t="s">
        <v>417</v>
      </c>
      <c r="B162" t="s">
        <v>418</v>
      </c>
      <c r="C162" t="s">
        <v>68</v>
      </c>
      <c r="D162" s="12" t="s">
        <v>1088</v>
      </c>
      <c r="E162" s="18">
        <f>VLOOKUP(A162,'ADM Data'!$A$2:$J$344,10,FALSE)</f>
        <v>255.48447600000003</v>
      </c>
      <c r="F162" s="1">
        <f>VLOOKUP(A162,'ADM Data'!$A$2:$Q$344,17,FALSE)</f>
        <v>250.81366700000001</v>
      </c>
      <c r="G162" s="19">
        <f t="shared" si="8"/>
        <v>0.98171783635104304</v>
      </c>
      <c r="H162" s="62">
        <f t="shared" si="9"/>
        <v>2.6771386394715933</v>
      </c>
      <c r="I162" s="5">
        <f t="shared" si="10"/>
        <v>283357.36879643623</v>
      </c>
      <c r="J162" s="5">
        <f t="shared" si="11"/>
        <v>283357.36879643623</v>
      </c>
    </row>
    <row r="163" spans="1:10" x14ac:dyDescent="0.25">
      <c r="A163" t="s">
        <v>419</v>
      </c>
      <c r="B163" t="s">
        <v>1936</v>
      </c>
      <c r="C163" t="s">
        <v>68</v>
      </c>
      <c r="D163" s="12" t="s">
        <v>1088</v>
      </c>
      <c r="E163" s="18">
        <f>VLOOKUP(A163,'ADM Data'!$A$2:$J$344,10,FALSE)</f>
        <v>134.86103700000001</v>
      </c>
      <c r="F163" s="1">
        <f>VLOOKUP(A163,'ADM Data'!$A$2:$Q$344,17,FALSE)</f>
        <v>134.86103700000001</v>
      </c>
      <c r="G163" s="19">
        <f t="shared" si="8"/>
        <v>1</v>
      </c>
      <c r="H163" s="62">
        <f t="shared" si="9"/>
        <v>2.7777777777777781</v>
      </c>
      <c r="I163" s="5">
        <f t="shared" si="10"/>
        <v>158087.10448333339</v>
      </c>
      <c r="J163" s="5">
        <f t="shared" si="11"/>
        <v>158087.10448333339</v>
      </c>
    </row>
    <row r="164" spans="1:10" x14ac:dyDescent="0.25">
      <c r="A164" t="s">
        <v>421</v>
      </c>
      <c r="B164" t="s">
        <v>422</v>
      </c>
      <c r="C164" t="s">
        <v>80</v>
      </c>
      <c r="D164" s="12" t="s">
        <v>1088</v>
      </c>
      <c r="E164" s="18">
        <f>VLOOKUP(A164,'ADM Data'!$A$2:$J$344,10,FALSE)</f>
        <v>113.32253900000001</v>
      </c>
      <c r="F164" s="1">
        <f>VLOOKUP(A164,'ADM Data'!$A$2:$Q$344,17,FALSE)</f>
        <v>112.465397</v>
      </c>
      <c r="G164" s="19">
        <f t="shared" si="8"/>
        <v>0.99243626195138457</v>
      </c>
      <c r="H164" s="62">
        <f t="shared" si="9"/>
        <v>2.7359159278778815</v>
      </c>
      <c r="I164" s="5">
        <f t="shared" si="10"/>
        <v>129847.65755668673</v>
      </c>
      <c r="J164" s="5">
        <f t="shared" si="11"/>
        <v>129847.65755668673</v>
      </c>
    </row>
    <row r="165" spans="1:10" x14ac:dyDescent="0.25">
      <c r="A165" t="s">
        <v>423</v>
      </c>
      <c r="B165" t="s">
        <v>424</v>
      </c>
      <c r="C165" t="s">
        <v>93</v>
      </c>
      <c r="D165" s="12" t="s">
        <v>1088</v>
      </c>
      <c r="E165" s="18">
        <f>VLOOKUP(A165,'ADM Data'!$A$2:$J$344,10,FALSE)</f>
        <v>81.379917000000006</v>
      </c>
      <c r="F165" s="1">
        <f>VLOOKUP(A165,'ADM Data'!$A$2:$Q$344,17,FALSE)</f>
        <v>77.761184999999998</v>
      </c>
      <c r="G165" s="19">
        <f t="shared" si="8"/>
        <v>0.9555328619959147</v>
      </c>
      <c r="H165" s="62">
        <f t="shared" si="9"/>
        <v>2.5362306954280665</v>
      </c>
      <c r="I165" s="5">
        <f t="shared" si="10"/>
        <v>83226.968418761127</v>
      </c>
      <c r="J165" s="5">
        <f t="shared" si="11"/>
        <v>83226.968418761127</v>
      </c>
    </row>
    <row r="166" spans="1:10" x14ac:dyDescent="0.25">
      <c r="A166" t="s">
        <v>425</v>
      </c>
      <c r="B166" t="s">
        <v>1937</v>
      </c>
      <c r="C166" t="s">
        <v>108</v>
      </c>
      <c r="D166" s="12" t="s">
        <v>1088</v>
      </c>
      <c r="E166" s="18">
        <f>VLOOKUP(A166,'ADM Data'!$A$2:$J$344,10,FALSE)</f>
        <v>335.70207799999997</v>
      </c>
      <c r="F166" s="1">
        <f>VLOOKUP(A166,'ADM Data'!$A$2:$Q$344,17,FALSE)</f>
        <v>335.70207799999997</v>
      </c>
      <c r="G166" s="19">
        <f t="shared" si="8"/>
        <v>1</v>
      </c>
      <c r="H166" s="62">
        <f t="shared" si="9"/>
        <v>2.7777777777777781</v>
      </c>
      <c r="I166" s="5">
        <f t="shared" si="10"/>
        <v>393517.43587777781</v>
      </c>
      <c r="J166" s="5">
        <f t="shared" si="11"/>
        <v>393517.43587777781</v>
      </c>
    </row>
    <row r="167" spans="1:10" x14ac:dyDescent="0.25">
      <c r="A167" t="s">
        <v>427</v>
      </c>
      <c r="B167" t="s">
        <v>1938</v>
      </c>
      <c r="C167" t="s">
        <v>80</v>
      </c>
      <c r="D167" s="12" t="s">
        <v>1088</v>
      </c>
      <c r="E167" s="18">
        <f>VLOOKUP(A167,'ADM Data'!$A$2:$J$344,10,FALSE)</f>
        <v>253.26311900000002</v>
      </c>
      <c r="F167" s="1">
        <f>VLOOKUP(A167,'ADM Data'!$A$2:$Q$344,17,FALSE)</f>
        <v>253.238428</v>
      </c>
      <c r="G167" s="19">
        <f t="shared" si="8"/>
        <v>0.99990250850539353</v>
      </c>
      <c r="H167" s="62">
        <f t="shared" si="9"/>
        <v>2.7772361847649409</v>
      </c>
      <c r="I167" s="5">
        <f t="shared" si="10"/>
        <v>296793.83460935747</v>
      </c>
      <c r="J167" s="5">
        <f t="shared" si="11"/>
        <v>296793.83460935747</v>
      </c>
    </row>
    <row r="168" spans="1:10" x14ac:dyDescent="0.25">
      <c r="A168" t="s">
        <v>429</v>
      </c>
      <c r="B168" t="s">
        <v>430</v>
      </c>
      <c r="C168" t="s">
        <v>98</v>
      </c>
      <c r="D168" s="12" t="s">
        <v>1088</v>
      </c>
      <c r="E168" s="18">
        <f>VLOOKUP(A168,'ADM Data'!$A$2:$J$344,10,FALSE)</f>
        <v>385.31784900000002</v>
      </c>
      <c r="F168" s="1">
        <f>VLOOKUP(A168,'ADM Data'!$A$2:$Q$344,17,FALSE)</f>
        <v>385.00832500000001</v>
      </c>
      <c r="G168" s="19">
        <f t="shared" si="8"/>
        <v>0.99919670474439914</v>
      </c>
      <c r="H168" s="62">
        <f t="shared" si="9"/>
        <v>2.7733168188112947</v>
      </c>
      <c r="I168" s="5">
        <f t="shared" si="10"/>
        <v>450590.52663025307</v>
      </c>
      <c r="J168" s="5">
        <f t="shared" si="11"/>
        <v>450590.52663025307</v>
      </c>
    </row>
    <row r="169" spans="1:10" x14ac:dyDescent="0.25">
      <c r="A169" t="s">
        <v>431</v>
      </c>
      <c r="B169" t="s">
        <v>1939</v>
      </c>
      <c r="C169" t="s">
        <v>101</v>
      </c>
      <c r="D169" s="12" t="s">
        <v>1088</v>
      </c>
      <c r="E169" s="18">
        <f>VLOOKUP(A169,'ADM Data'!$A$2:$J$344,10,FALSE)</f>
        <v>393.71750799999995</v>
      </c>
      <c r="F169" s="1">
        <f>VLOOKUP(A169,'ADM Data'!$A$2:$Q$344,17,FALSE)</f>
        <v>393.51750800000002</v>
      </c>
      <c r="G169" s="19">
        <f t="shared" si="8"/>
        <v>0.99949202157400652</v>
      </c>
      <c r="H169" s="62">
        <f t="shared" si="9"/>
        <v>2.7749563921947065</v>
      </c>
      <c r="I169" s="5">
        <f t="shared" si="10"/>
        <v>460821.43603988556</v>
      </c>
      <c r="J169" s="5">
        <f t="shared" si="11"/>
        <v>460821.43603988556</v>
      </c>
    </row>
    <row r="170" spans="1:10" x14ac:dyDescent="0.25">
      <c r="A170" t="s">
        <v>433</v>
      </c>
      <c r="B170" t="s">
        <v>434</v>
      </c>
      <c r="C170" t="s">
        <v>75</v>
      </c>
      <c r="D170" s="12" t="s">
        <v>1088</v>
      </c>
      <c r="E170" s="18">
        <f>VLOOKUP(A170,'ADM Data'!$A$2:$J$344,10,FALSE)</f>
        <v>188.634019</v>
      </c>
      <c r="F170" s="1">
        <f>VLOOKUP(A170,'ADM Data'!$A$2:$Q$344,17,FALSE)</f>
        <v>187.634019</v>
      </c>
      <c r="G170" s="19">
        <f t="shared" si="8"/>
        <v>0.99469872928912151</v>
      </c>
      <c r="H170" s="62">
        <f t="shared" si="9"/>
        <v>2.7484043390260919</v>
      </c>
      <c r="I170" s="5">
        <f t="shared" si="10"/>
        <v>217622.93213070877</v>
      </c>
      <c r="J170" s="5">
        <f t="shared" si="11"/>
        <v>217622.93213070877</v>
      </c>
    </row>
    <row r="171" spans="1:10" x14ac:dyDescent="0.25">
      <c r="A171" t="s">
        <v>435</v>
      </c>
      <c r="B171" t="s">
        <v>436</v>
      </c>
      <c r="C171" t="s">
        <v>140</v>
      </c>
      <c r="D171" s="12" t="s">
        <v>2051</v>
      </c>
      <c r="E171" s="18">
        <f>VLOOKUP(A171,'ADM Data'!$A$2:$J$344,10,FALSE)</f>
        <v>661.40821800000003</v>
      </c>
      <c r="F171" s="1">
        <f>VLOOKUP(A171,'ADM Data'!$A$2:$Q$344,17,FALSE)</f>
        <v>242.02363299999999</v>
      </c>
      <c r="G171" s="19">
        <f t="shared" si="8"/>
        <v>0.3659217203739068</v>
      </c>
      <c r="H171" s="62">
        <f t="shared" si="9"/>
        <v>0.37194084844833231</v>
      </c>
      <c r="I171" s="5">
        <f t="shared" si="10"/>
        <v>37987.796619883607</v>
      </c>
      <c r="J171" s="5">
        <f t="shared" si="11"/>
        <v>37987.796619883607</v>
      </c>
    </row>
    <row r="172" spans="1:10" x14ac:dyDescent="0.25">
      <c r="A172" t="s">
        <v>437</v>
      </c>
      <c r="B172" t="s">
        <v>1940</v>
      </c>
      <c r="C172" t="s">
        <v>196</v>
      </c>
      <c r="D172" s="12" t="s">
        <v>1088</v>
      </c>
      <c r="E172" s="18">
        <f>VLOOKUP(A172,'ADM Data'!$A$2:$J$344,10,FALSE)</f>
        <v>45.978755</v>
      </c>
      <c r="F172" s="1">
        <f>VLOOKUP(A172,'ADM Data'!$A$2:$Q$344,17,FALSE)</f>
        <v>25.976213000000001</v>
      </c>
      <c r="G172" s="19">
        <f t="shared" si="8"/>
        <v>0.56496120871476407</v>
      </c>
      <c r="H172" s="62">
        <f t="shared" si="9"/>
        <v>0.88661435375679787</v>
      </c>
      <c r="I172" s="5">
        <f t="shared" si="10"/>
        <v>9719.0327534625394</v>
      </c>
      <c r="J172" s="5">
        <f t="shared" si="11"/>
        <v>9719.0327534625394</v>
      </c>
    </row>
    <row r="173" spans="1:10" x14ac:dyDescent="0.25">
      <c r="A173" t="s">
        <v>439</v>
      </c>
      <c r="B173" t="s">
        <v>1941</v>
      </c>
      <c r="C173" t="s">
        <v>80</v>
      </c>
      <c r="D173" s="12" t="s">
        <v>1088</v>
      </c>
      <c r="E173" s="18">
        <f>VLOOKUP(A173,'ADM Data'!$A$2:$J$344,10,FALSE)</f>
        <v>344.60822200000001</v>
      </c>
      <c r="F173" s="1">
        <f>VLOOKUP(A173,'ADM Data'!$A$2:$Q$344,17,FALSE)</f>
        <v>65.253924999999995</v>
      </c>
      <c r="G173" s="19">
        <f t="shared" si="8"/>
        <v>0.18935684302970576</v>
      </c>
      <c r="H173" s="62">
        <f t="shared" si="9"/>
        <v>9.96000388949351E-2</v>
      </c>
      <c r="I173" s="5">
        <f t="shared" si="10"/>
        <v>2742.7018435159089</v>
      </c>
      <c r="J173" s="5">
        <f t="shared" si="11"/>
        <v>2742.7018435159089</v>
      </c>
    </row>
    <row r="174" spans="1:10" x14ac:dyDescent="0.25">
      <c r="A174" t="s">
        <v>441</v>
      </c>
      <c r="B174" t="s">
        <v>442</v>
      </c>
      <c r="C174" t="s">
        <v>68</v>
      </c>
      <c r="D174" s="12" t="s">
        <v>1088</v>
      </c>
      <c r="E174" s="18">
        <f>VLOOKUP(A174,'ADM Data'!$A$2:$J$344,10,FALSE)</f>
        <v>101.49721600000001</v>
      </c>
      <c r="F174" s="1">
        <f>VLOOKUP(A174,'ADM Data'!$A$2:$Q$344,17,FALSE)</f>
        <v>38.532895000000003</v>
      </c>
      <c r="G174" s="19">
        <f t="shared" si="8"/>
        <v>0.37964484661332976</v>
      </c>
      <c r="H174" s="62">
        <f t="shared" si="9"/>
        <v>0.40036169322238524</v>
      </c>
      <c r="I174" s="5">
        <f t="shared" si="10"/>
        <v>6510.2341266972817</v>
      </c>
      <c r="J174" s="5">
        <f t="shared" si="11"/>
        <v>6510.2341266972817</v>
      </c>
    </row>
    <row r="175" spans="1:10" x14ac:dyDescent="0.25">
      <c r="A175" t="s">
        <v>443</v>
      </c>
      <c r="B175" t="s">
        <v>444</v>
      </c>
      <c r="C175" t="s">
        <v>80</v>
      </c>
      <c r="D175" s="12" t="s">
        <v>1088</v>
      </c>
      <c r="E175" s="18">
        <f>VLOOKUP(A175,'ADM Data'!$A$2:$J$344,10,FALSE)</f>
        <v>253.49352000000002</v>
      </c>
      <c r="F175" s="1">
        <f>VLOOKUP(A175,'ADM Data'!$A$2:$Q$344,17,FALSE)</f>
        <v>252.91776200000001</v>
      </c>
      <c r="G175" s="19">
        <f t="shared" si="8"/>
        <v>0.99772870722691454</v>
      </c>
      <c r="H175" s="62">
        <f t="shared" si="9"/>
        <v>2.7651738145130285</v>
      </c>
      <c r="I175" s="5">
        <f t="shared" si="10"/>
        <v>295130.58368262334</v>
      </c>
      <c r="J175" s="5">
        <f t="shared" si="11"/>
        <v>295130.58368262334</v>
      </c>
    </row>
    <row r="176" spans="1:10" x14ac:dyDescent="0.25">
      <c r="A176" t="s">
        <v>445</v>
      </c>
      <c r="B176" t="s">
        <v>1942</v>
      </c>
      <c r="C176" t="s">
        <v>98</v>
      </c>
      <c r="D176" s="12" t="s">
        <v>1088</v>
      </c>
      <c r="E176" s="18">
        <f>VLOOKUP(A176,'ADM Data'!$A$2:$J$344,10,FALSE)</f>
        <v>81.285031000000004</v>
      </c>
      <c r="F176" s="1">
        <f>VLOOKUP(A176,'ADM Data'!$A$2:$Q$344,17,FALSE)</f>
        <v>79.285031000000004</v>
      </c>
      <c r="G176" s="19">
        <f t="shared" si="8"/>
        <v>0.97539522375282106</v>
      </c>
      <c r="H176" s="62">
        <f t="shared" si="9"/>
        <v>2.6427662292217109</v>
      </c>
      <c r="I176" s="5">
        <f t="shared" si="10"/>
        <v>88422.420616849704</v>
      </c>
      <c r="J176" s="5">
        <f t="shared" si="11"/>
        <v>88422.420616849704</v>
      </c>
    </row>
    <row r="177" spans="1:10" x14ac:dyDescent="0.25">
      <c r="A177" t="s">
        <v>447</v>
      </c>
      <c r="B177" t="s">
        <v>448</v>
      </c>
      <c r="C177" t="s">
        <v>93</v>
      </c>
      <c r="D177" s="12" t="s">
        <v>1088</v>
      </c>
      <c r="E177" s="18">
        <f>VLOOKUP(A177,'ADM Data'!$A$2:$J$344,10,FALSE)</f>
        <v>113.502138</v>
      </c>
      <c r="F177" s="1">
        <f>VLOOKUP(A177,'ADM Data'!$A$2:$Q$344,17,FALSE)</f>
        <v>113.502138</v>
      </c>
      <c r="G177" s="19">
        <f t="shared" si="8"/>
        <v>1</v>
      </c>
      <c r="H177" s="62">
        <f t="shared" si="9"/>
        <v>2.7777777777777781</v>
      </c>
      <c r="I177" s="5">
        <f t="shared" si="10"/>
        <v>133049.72843333337</v>
      </c>
      <c r="J177" s="5">
        <f t="shared" si="11"/>
        <v>133049.72843333337</v>
      </c>
    </row>
    <row r="178" spans="1:10" x14ac:dyDescent="0.25">
      <c r="A178" t="s">
        <v>449</v>
      </c>
      <c r="B178" t="s">
        <v>1943</v>
      </c>
      <c r="C178" t="s">
        <v>93</v>
      </c>
      <c r="D178" s="12" t="s">
        <v>1088</v>
      </c>
      <c r="E178" s="18">
        <f>VLOOKUP(A178,'ADM Data'!$A$2:$J$344,10,FALSE)</f>
        <v>291.53999299999998</v>
      </c>
      <c r="F178" s="1">
        <f>VLOOKUP(A178,'ADM Data'!$A$2:$Q$344,17,FALSE)</f>
        <v>290.37949500000002</v>
      </c>
      <c r="G178" s="19">
        <f t="shared" si="8"/>
        <v>0.99601942091011864</v>
      </c>
      <c r="H178" s="62">
        <f t="shared" si="9"/>
        <v>2.7557074634170227</v>
      </c>
      <c r="I178" s="5">
        <f t="shared" si="10"/>
        <v>337684.79735299124</v>
      </c>
      <c r="J178" s="5">
        <f t="shared" si="11"/>
        <v>337684.79735299124</v>
      </c>
    </row>
    <row r="179" spans="1:10" x14ac:dyDescent="0.25">
      <c r="A179" t="s">
        <v>451</v>
      </c>
      <c r="B179" t="s">
        <v>1944</v>
      </c>
      <c r="C179" t="s">
        <v>68</v>
      </c>
      <c r="D179" s="12" t="s">
        <v>1088</v>
      </c>
      <c r="E179" s="18">
        <f>VLOOKUP(A179,'ADM Data'!$A$2:$J$344,10,FALSE)</f>
        <v>63.708861999999996</v>
      </c>
      <c r="F179" s="1">
        <f>VLOOKUP(A179,'ADM Data'!$A$2:$Q$344,17,FALSE)</f>
        <v>41.822786000000001</v>
      </c>
      <c r="G179" s="19">
        <f t="shared" si="8"/>
        <v>0.6564673216106105</v>
      </c>
      <c r="H179" s="62">
        <f t="shared" si="9"/>
        <v>1.197081512062802</v>
      </c>
      <c r="I179" s="5">
        <f t="shared" si="10"/>
        <v>21127.549807301893</v>
      </c>
      <c r="J179" s="5">
        <f t="shared" si="11"/>
        <v>21127.549807301893</v>
      </c>
    </row>
    <row r="180" spans="1:10" x14ac:dyDescent="0.25">
      <c r="A180" t="s">
        <v>453</v>
      </c>
      <c r="B180" t="s">
        <v>454</v>
      </c>
      <c r="C180" t="s">
        <v>98</v>
      </c>
      <c r="D180" s="12" t="s">
        <v>1088</v>
      </c>
      <c r="E180" s="18">
        <f>VLOOKUP(A180,'ADM Data'!$A$2:$J$344,10,FALSE)</f>
        <v>132.83653999999999</v>
      </c>
      <c r="F180" s="1">
        <f>VLOOKUP(A180,'ADM Data'!$A$2:$Q$344,17,FALSE)</f>
        <v>132.83654000000001</v>
      </c>
      <c r="G180" s="19">
        <f t="shared" si="8"/>
        <v>1.0000000000000002</v>
      </c>
      <c r="H180" s="62">
        <f t="shared" si="9"/>
        <v>2.7777777777777795</v>
      </c>
      <c r="I180" s="5">
        <f t="shared" si="10"/>
        <v>155713.94411111122</v>
      </c>
      <c r="J180" s="5">
        <f t="shared" si="11"/>
        <v>155713.94411111122</v>
      </c>
    </row>
    <row r="181" spans="1:10" x14ac:dyDescent="0.25">
      <c r="A181" t="s">
        <v>455</v>
      </c>
      <c r="B181" t="s">
        <v>1945</v>
      </c>
      <c r="C181" t="s">
        <v>93</v>
      </c>
      <c r="D181" s="12" t="s">
        <v>1088</v>
      </c>
      <c r="E181" s="18">
        <f>VLOOKUP(A181,'ADM Data'!$A$2:$J$344,10,FALSE)</f>
        <v>244.40296699999999</v>
      </c>
      <c r="F181" s="1">
        <f>VLOOKUP(A181,'ADM Data'!$A$2:$Q$344,17,FALSE)</f>
        <v>237.59238300000001</v>
      </c>
      <c r="G181" s="19">
        <f t="shared" si="8"/>
        <v>0.97213379164910063</v>
      </c>
      <c r="H181" s="62">
        <f t="shared" si="9"/>
        <v>2.6251225246279364</v>
      </c>
      <c r="I181" s="5">
        <f t="shared" si="10"/>
        <v>263205.24707578425</v>
      </c>
      <c r="J181" s="5">
        <f t="shared" si="11"/>
        <v>263205.24707578425</v>
      </c>
    </row>
    <row r="182" spans="1:10" x14ac:dyDescent="0.25">
      <c r="A182" t="s">
        <v>457</v>
      </c>
      <c r="B182" t="s">
        <v>1946</v>
      </c>
      <c r="C182" t="s">
        <v>80</v>
      </c>
      <c r="D182" s="12" t="s">
        <v>1088</v>
      </c>
      <c r="E182" s="18">
        <f>VLOOKUP(A182,'ADM Data'!$A$2:$J$344,10,FALSE)</f>
        <v>223.970789</v>
      </c>
      <c r="F182" s="1">
        <f>VLOOKUP(A182,'ADM Data'!$A$2:$Q$344,17,FALSE)</f>
        <v>223.970789</v>
      </c>
      <c r="G182" s="19">
        <f t="shared" si="8"/>
        <v>1</v>
      </c>
      <c r="H182" s="62">
        <f t="shared" si="9"/>
        <v>2.7777777777777781</v>
      </c>
      <c r="I182" s="5">
        <f t="shared" si="10"/>
        <v>262543.53599444445</v>
      </c>
      <c r="J182" s="5">
        <f t="shared" si="11"/>
        <v>262543.53599444445</v>
      </c>
    </row>
    <row r="183" spans="1:10" x14ac:dyDescent="0.25">
      <c r="A183" t="s">
        <v>459</v>
      </c>
      <c r="B183" t="s">
        <v>1947</v>
      </c>
      <c r="C183" t="s">
        <v>72</v>
      </c>
      <c r="D183" s="12" t="s">
        <v>1088</v>
      </c>
      <c r="E183" s="18">
        <f>VLOOKUP(A183,'ADM Data'!$A$2:$J$344,10,FALSE)</f>
        <v>82.866473000000013</v>
      </c>
      <c r="F183" s="1">
        <f>VLOOKUP(A183,'ADM Data'!$A$2:$Q$344,17,FALSE)</f>
        <v>82.866472999999999</v>
      </c>
      <c r="G183" s="19">
        <f t="shared" si="8"/>
        <v>0.99999999999999978</v>
      </c>
      <c r="H183" s="62">
        <f t="shared" si="9"/>
        <v>2.7777777777777763</v>
      </c>
      <c r="I183" s="5">
        <f t="shared" si="10"/>
        <v>97137.921127777721</v>
      </c>
      <c r="J183" s="5">
        <f t="shared" si="11"/>
        <v>97137.921127777721</v>
      </c>
    </row>
    <row r="184" spans="1:10" x14ac:dyDescent="0.25">
      <c r="A184" t="s">
        <v>461</v>
      </c>
      <c r="B184" t="s">
        <v>462</v>
      </c>
      <c r="C184" t="s">
        <v>80</v>
      </c>
      <c r="D184" s="12" t="s">
        <v>1088</v>
      </c>
      <c r="E184" s="18">
        <f>VLOOKUP(A184,'ADM Data'!$A$2:$J$344,10,FALSE)</f>
        <v>240.00365699999998</v>
      </c>
      <c r="F184" s="1">
        <f>VLOOKUP(A184,'ADM Data'!$A$2:$Q$344,17,FALSE)</f>
        <v>240.003657</v>
      </c>
      <c r="G184" s="19">
        <f t="shared" si="8"/>
        <v>1.0000000000000002</v>
      </c>
      <c r="H184" s="62">
        <f t="shared" si="9"/>
        <v>2.7777777777777795</v>
      </c>
      <c r="I184" s="5">
        <f t="shared" si="10"/>
        <v>281337.62015000021</v>
      </c>
      <c r="J184" s="5">
        <f t="shared" si="11"/>
        <v>281337.62015000021</v>
      </c>
    </row>
    <row r="185" spans="1:10" x14ac:dyDescent="0.25">
      <c r="A185" t="s">
        <v>463</v>
      </c>
      <c r="B185" t="s">
        <v>464</v>
      </c>
      <c r="C185" t="s">
        <v>68</v>
      </c>
      <c r="D185" s="12" t="s">
        <v>1088</v>
      </c>
      <c r="E185" s="18">
        <f>VLOOKUP(A185,'ADM Data'!$A$2:$J$344,10,FALSE)</f>
        <v>327.59020199999998</v>
      </c>
      <c r="F185" s="1">
        <f>VLOOKUP(A185,'ADM Data'!$A$2:$Q$344,17,FALSE)</f>
        <v>326.65117800000002</v>
      </c>
      <c r="G185" s="19">
        <f t="shared" si="8"/>
        <v>0.99713354064234205</v>
      </c>
      <c r="H185" s="62">
        <f t="shared" si="9"/>
        <v>2.761875827427593</v>
      </c>
      <c r="I185" s="5">
        <f t="shared" si="10"/>
        <v>380715.73684299603</v>
      </c>
      <c r="J185" s="5">
        <f t="shared" si="11"/>
        <v>380715.73684299603</v>
      </c>
    </row>
    <row r="186" spans="1:10" x14ac:dyDescent="0.25">
      <c r="A186" t="s">
        <v>465</v>
      </c>
      <c r="B186" t="s">
        <v>466</v>
      </c>
      <c r="C186" t="s">
        <v>80</v>
      </c>
      <c r="D186" s="12" t="s">
        <v>1088</v>
      </c>
      <c r="E186" s="18">
        <f>VLOOKUP(A186,'ADM Data'!$A$2:$J$344,10,FALSE)</f>
        <v>214.06465</v>
      </c>
      <c r="F186" s="1">
        <f>VLOOKUP(A186,'ADM Data'!$A$2:$Q$344,17,FALSE)</f>
        <v>214.06465</v>
      </c>
      <c r="G186" s="19">
        <f t="shared" si="8"/>
        <v>1</v>
      </c>
      <c r="H186" s="62">
        <f t="shared" si="9"/>
        <v>2.7777777777777781</v>
      </c>
      <c r="I186" s="5">
        <f t="shared" si="10"/>
        <v>250931.33972222227</v>
      </c>
      <c r="J186" s="5">
        <f t="shared" si="11"/>
        <v>250931.33972222227</v>
      </c>
    </row>
    <row r="187" spans="1:10" x14ac:dyDescent="0.25">
      <c r="A187" t="s">
        <v>467</v>
      </c>
      <c r="B187" t="s">
        <v>1948</v>
      </c>
      <c r="C187" t="s">
        <v>469</v>
      </c>
      <c r="D187" s="12" t="s">
        <v>2051</v>
      </c>
      <c r="E187" s="18">
        <f>VLOOKUP(A187,'ADM Data'!$A$2:$J$344,10,FALSE)</f>
        <v>929.55787900000007</v>
      </c>
      <c r="F187" s="1">
        <f>VLOOKUP(A187,'ADM Data'!$A$2:$Q$344,17,FALSE)</f>
        <v>241.651624</v>
      </c>
      <c r="G187" s="19">
        <f t="shared" si="8"/>
        <v>0.25996404254027089</v>
      </c>
      <c r="H187" s="62">
        <f t="shared" si="9"/>
        <v>0.18772584281633273</v>
      </c>
      <c r="I187" s="5">
        <f t="shared" si="10"/>
        <v>19143.715518567595</v>
      </c>
      <c r="J187" s="5">
        <f t="shared" si="11"/>
        <v>19143.715518567595</v>
      </c>
    </row>
    <row r="188" spans="1:10" x14ac:dyDescent="0.25">
      <c r="A188" t="s">
        <v>470</v>
      </c>
      <c r="B188" t="s">
        <v>471</v>
      </c>
      <c r="C188" t="s">
        <v>93</v>
      </c>
      <c r="D188" s="12" t="s">
        <v>1088</v>
      </c>
      <c r="E188" s="18">
        <f>VLOOKUP(A188,'ADM Data'!$A$2:$J$344,10,FALSE)</f>
        <v>826.272919</v>
      </c>
      <c r="F188" s="1">
        <f>VLOOKUP(A188,'ADM Data'!$A$2:$Q$344,17,FALSE)</f>
        <v>826.26115400000003</v>
      </c>
      <c r="G188" s="19">
        <f t="shared" si="8"/>
        <v>0.99998576136318951</v>
      </c>
      <c r="H188" s="62">
        <f t="shared" si="9"/>
        <v>2.777698674803105</v>
      </c>
      <c r="I188" s="5">
        <f t="shared" si="10"/>
        <v>968534.10427798959</v>
      </c>
      <c r="J188" s="5">
        <f t="shared" si="11"/>
        <v>968534.10427798959</v>
      </c>
    </row>
    <row r="189" spans="1:10" x14ac:dyDescent="0.25">
      <c r="A189" t="s">
        <v>472</v>
      </c>
      <c r="B189" t="s">
        <v>1949</v>
      </c>
      <c r="C189" t="s">
        <v>135</v>
      </c>
      <c r="D189" s="12" t="s">
        <v>1088</v>
      </c>
      <c r="E189" s="18">
        <f>VLOOKUP(A189,'ADM Data'!$A$2:$J$344,10,FALSE)</f>
        <v>126.404383</v>
      </c>
      <c r="F189" s="1">
        <f>VLOOKUP(A189,'ADM Data'!$A$2:$Q$344,17,FALSE)</f>
        <v>120.292494</v>
      </c>
      <c r="G189" s="19">
        <f t="shared" si="8"/>
        <v>0.95164812441669855</v>
      </c>
      <c r="H189" s="62">
        <f t="shared" si="9"/>
        <v>2.5156504241828341</v>
      </c>
      <c r="I189" s="5">
        <f t="shared" si="10"/>
        <v>127703.05042110085</v>
      </c>
      <c r="J189" s="5">
        <f t="shared" si="11"/>
        <v>127703.05042110085</v>
      </c>
    </row>
    <row r="190" spans="1:10" x14ac:dyDescent="0.25">
      <c r="A190" t="s">
        <v>474</v>
      </c>
      <c r="B190" t="s">
        <v>475</v>
      </c>
      <c r="C190" t="s">
        <v>80</v>
      </c>
      <c r="D190" s="12" t="s">
        <v>1088</v>
      </c>
      <c r="E190" s="18">
        <f>VLOOKUP(A190,'ADM Data'!$A$2:$J$344,10,FALSE)</f>
        <v>89.29946799999999</v>
      </c>
      <c r="F190" s="1">
        <f>VLOOKUP(A190,'ADM Data'!$A$2:$Q$344,17,FALSE)</f>
        <v>89.299468000000005</v>
      </c>
      <c r="G190" s="19">
        <f t="shared" si="8"/>
        <v>1.0000000000000002</v>
      </c>
      <c r="H190" s="62">
        <f t="shared" si="9"/>
        <v>2.7777777777777795</v>
      </c>
      <c r="I190" s="5">
        <f t="shared" si="10"/>
        <v>104678.82082222229</v>
      </c>
      <c r="J190" s="5">
        <f t="shared" si="11"/>
        <v>104678.82082222229</v>
      </c>
    </row>
    <row r="191" spans="1:10" x14ac:dyDescent="0.25">
      <c r="A191" t="s">
        <v>476</v>
      </c>
      <c r="B191" t="s">
        <v>1950</v>
      </c>
      <c r="C191" t="s">
        <v>80</v>
      </c>
      <c r="D191" s="12" t="s">
        <v>1088</v>
      </c>
      <c r="E191" s="18">
        <f>VLOOKUP(A191,'ADM Data'!$A$2:$J$344,10,FALSE)</f>
        <v>121.39962</v>
      </c>
      <c r="F191" s="1">
        <f>VLOOKUP(A191,'ADM Data'!$A$2:$Q$344,17,FALSE)</f>
        <v>121.39962</v>
      </c>
      <c r="G191" s="19">
        <f t="shared" si="8"/>
        <v>1</v>
      </c>
      <c r="H191" s="62">
        <f t="shared" si="9"/>
        <v>2.7777777777777781</v>
      </c>
      <c r="I191" s="5">
        <f t="shared" si="10"/>
        <v>142307.33233333335</v>
      </c>
      <c r="J191" s="5">
        <f t="shared" si="11"/>
        <v>142307.33233333335</v>
      </c>
    </row>
    <row r="192" spans="1:10" x14ac:dyDescent="0.25">
      <c r="A192" t="s">
        <v>478</v>
      </c>
      <c r="B192" t="s">
        <v>479</v>
      </c>
      <c r="C192" t="s">
        <v>98</v>
      </c>
      <c r="D192" s="12" t="s">
        <v>1088</v>
      </c>
      <c r="E192" s="18">
        <f>VLOOKUP(A192,'ADM Data'!$A$2:$J$344,10,FALSE)</f>
        <v>126.58450400000001</v>
      </c>
      <c r="F192" s="1">
        <f>VLOOKUP(A192,'ADM Data'!$A$2:$Q$344,17,FALSE)</f>
        <v>126.584504</v>
      </c>
      <c r="G192" s="19">
        <f t="shared" si="8"/>
        <v>0.99999999999999989</v>
      </c>
      <c r="H192" s="62">
        <f t="shared" si="9"/>
        <v>2.7777777777777772</v>
      </c>
      <c r="I192" s="5">
        <f t="shared" si="10"/>
        <v>148385.16857777775</v>
      </c>
      <c r="J192" s="5">
        <f t="shared" si="11"/>
        <v>148385.16857777775</v>
      </c>
    </row>
    <row r="193" spans="1:10" x14ac:dyDescent="0.25">
      <c r="A193" t="s">
        <v>480</v>
      </c>
      <c r="B193" t="s">
        <v>1951</v>
      </c>
      <c r="C193" t="s">
        <v>108</v>
      </c>
      <c r="D193" s="12" t="s">
        <v>2051</v>
      </c>
      <c r="E193" s="18">
        <f>VLOOKUP(A193,'ADM Data'!$A$2:$J$344,10,FALSE)</f>
        <v>210.41379499999999</v>
      </c>
      <c r="F193" s="1">
        <f>VLOOKUP(A193,'ADM Data'!$A$2:$Q$344,17,FALSE)</f>
        <v>98.614943999999994</v>
      </c>
      <c r="G193" s="19">
        <f t="shared" si="8"/>
        <v>0.46867147660161729</v>
      </c>
      <c r="H193" s="62">
        <f t="shared" si="9"/>
        <v>0.61014709161094538</v>
      </c>
      <c r="I193" s="5">
        <f t="shared" si="10"/>
        <v>25391.580176351974</v>
      </c>
      <c r="J193" s="5">
        <f t="shared" si="11"/>
        <v>25391.580176351974</v>
      </c>
    </row>
    <row r="194" spans="1:10" x14ac:dyDescent="0.25">
      <c r="A194" t="s">
        <v>482</v>
      </c>
      <c r="B194" t="s">
        <v>483</v>
      </c>
      <c r="C194" t="s">
        <v>93</v>
      </c>
      <c r="D194" s="12" t="s">
        <v>1088</v>
      </c>
      <c r="E194" s="18">
        <f>VLOOKUP(A194,'ADM Data'!$A$2:$J$344,10,FALSE)</f>
        <v>158.39581699999999</v>
      </c>
      <c r="F194" s="1">
        <f>VLOOKUP(A194,'ADM Data'!$A$2:$Q$344,17,FALSE)</f>
        <v>158.39581699999999</v>
      </c>
      <c r="G194" s="19">
        <f t="shared" si="8"/>
        <v>1</v>
      </c>
      <c r="H194" s="62">
        <f t="shared" si="9"/>
        <v>2.7777777777777781</v>
      </c>
      <c r="I194" s="5">
        <f t="shared" si="10"/>
        <v>185675.09659444448</v>
      </c>
      <c r="J194" s="5">
        <f t="shared" si="11"/>
        <v>185675.09659444448</v>
      </c>
    </row>
    <row r="195" spans="1:10" x14ac:dyDescent="0.25">
      <c r="A195" t="s">
        <v>484</v>
      </c>
      <c r="B195" t="s">
        <v>485</v>
      </c>
      <c r="C195" t="s">
        <v>93</v>
      </c>
      <c r="D195" s="12" t="s">
        <v>1088</v>
      </c>
      <c r="E195" s="18">
        <f>VLOOKUP(A195,'ADM Data'!$A$2:$J$344,10,FALSE)</f>
        <v>392.01783599999999</v>
      </c>
      <c r="F195" s="1">
        <f>VLOOKUP(A195,'ADM Data'!$A$2:$Q$344,17,FALSE)</f>
        <v>391.82094499999999</v>
      </c>
      <c r="G195" s="19">
        <f t="shared" si="8"/>
        <v>0.99949774989319617</v>
      </c>
      <c r="H195" s="62">
        <f t="shared" si="9"/>
        <v>2.7749882001154504</v>
      </c>
      <c r="I195" s="5">
        <f t="shared" si="10"/>
        <v>458839.96654976177</v>
      </c>
      <c r="J195" s="5">
        <f t="shared" si="11"/>
        <v>458839.96654976177</v>
      </c>
    </row>
    <row r="196" spans="1:10" x14ac:dyDescent="0.25">
      <c r="A196" t="s">
        <v>486</v>
      </c>
      <c r="B196" t="s">
        <v>487</v>
      </c>
      <c r="C196" t="s">
        <v>80</v>
      </c>
      <c r="D196" s="12" t="s">
        <v>1088</v>
      </c>
      <c r="E196" s="18">
        <f>VLOOKUP(A196,'ADM Data'!$A$2:$J$344,10,FALSE)</f>
        <v>664.16542800000002</v>
      </c>
      <c r="F196" s="1">
        <f>VLOOKUP(A196,'ADM Data'!$A$2:$Q$344,17,FALSE)</f>
        <v>624.11357799999996</v>
      </c>
      <c r="G196" s="19">
        <f t="shared" si="8"/>
        <v>0.93969597285331741</v>
      </c>
      <c r="H196" s="62">
        <f t="shared" si="9"/>
        <v>2.4528570038798412</v>
      </c>
      <c r="I196" s="5">
        <f t="shared" si="10"/>
        <v>646023.49434782681</v>
      </c>
      <c r="J196" s="5">
        <f t="shared" si="11"/>
        <v>646023.49434782681</v>
      </c>
    </row>
    <row r="197" spans="1:10" x14ac:dyDescent="0.25">
      <c r="A197" t="s">
        <v>488</v>
      </c>
      <c r="B197" t="s">
        <v>1952</v>
      </c>
      <c r="C197" t="s">
        <v>190</v>
      </c>
      <c r="D197" s="12" t="s">
        <v>2051</v>
      </c>
      <c r="E197" s="18">
        <f>VLOOKUP(A197,'ADM Data'!$A$2:$J$344,10,FALSE)</f>
        <v>186.57184000000001</v>
      </c>
      <c r="F197" s="1">
        <f>VLOOKUP(A197,'ADM Data'!$A$2:$Q$344,17,FALSE)</f>
        <v>38.201149999999998</v>
      </c>
      <c r="G197" s="19">
        <f t="shared" ref="G197:G260" si="12">F197/E197</f>
        <v>0.20475303239760081</v>
      </c>
      <c r="H197" s="62">
        <f t="shared" ref="H197:H260" si="13">((G197/$I$1)^2)</f>
        <v>0.1164550118778138</v>
      </c>
      <c r="I197" s="5">
        <f t="shared" ref="I197:I260" si="14">F197*$I$2*H197</f>
        <v>1877.3578890923739</v>
      </c>
      <c r="J197" s="5">
        <f t="shared" si="11"/>
        <v>1877.3578890923739</v>
      </c>
    </row>
    <row r="198" spans="1:10" x14ac:dyDescent="0.25">
      <c r="A198" t="s">
        <v>490</v>
      </c>
      <c r="B198" t="s">
        <v>1953</v>
      </c>
      <c r="C198" t="s">
        <v>492</v>
      </c>
      <c r="D198" s="12" t="s">
        <v>2051</v>
      </c>
      <c r="E198" s="18">
        <f>VLOOKUP(A198,'ADM Data'!$A$2:$J$344,10,FALSE)</f>
        <v>79.705555000000004</v>
      </c>
      <c r="F198" s="1">
        <f>VLOOKUP(A198,'ADM Data'!$A$2:$Q$344,17,FALSE)</f>
        <v>35.700000000000003</v>
      </c>
      <c r="G198" s="19">
        <f t="shared" si="12"/>
        <v>0.4478985184909634</v>
      </c>
      <c r="H198" s="62">
        <f t="shared" si="13"/>
        <v>0.55725856351777758</v>
      </c>
      <c r="I198" s="5">
        <f t="shared" si="14"/>
        <v>8395.3231628207268</v>
      </c>
      <c r="J198" s="5">
        <f t="shared" ref="J198:J261" si="15">IF(D198="Y",0,I198)</f>
        <v>8395.3231628207268</v>
      </c>
    </row>
    <row r="199" spans="1:10" x14ac:dyDescent="0.25">
      <c r="A199" t="s">
        <v>493</v>
      </c>
      <c r="B199" t="s">
        <v>1954</v>
      </c>
      <c r="C199" t="s">
        <v>101</v>
      </c>
      <c r="D199" s="12" t="s">
        <v>1088</v>
      </c>
      <c r="E199" s="18">
        <f>VLOOKUP(A199,'ADM Data'!$A$2:$J$344,10,FALSE)</f>
        <v>267.13975199999999</v>
      </c>
      <c r="F199" s="1">
        <f>VLOOKUP(A199,'ADM Data'!$A$2:$Q$344,17,FALSE)</f>
        <v>267.13975199999999</v>
      </c>
      <c r="G199" s="19">
        <f t="shared" si="12"/>
        <v>1</v>
      </c>
      <c r="H199" s="62">
        <f t="shared" si="13"/>
        <v>2.7777777777777781</v>
      </c>
      <c r="I199" s="5">
        <f t="shared" si="14"/>
        <v>313147.15373333334</v>
      </c>
      <c r="J199" s="5">
        <f t="shared" si="15"/>
        <v>313147.15373333334</v>
      </c>
    </row>
    <row r="200" spans="1:10" x14ac:dyDescent="0.25">
      <c r="A200" t="s">
        <v>495</v>
      </c>
      <c r="B200" t="s">
        <v>496</v>
      </c>
      <c r="C200" t="s">
        <v>93</v>
      </c>
      <c r="D200" s="12" t="s">
        <v>1088</v>
      </c>
      <c r="E200" s="18">
        <f>VLOOKUP(A200,'ADM Data'!$A$2:$J$344,10,FALSE)</f>
        <v>221.88136599999999</v>
      </c>
      <c r="F200" s="1">
        <f>VLOOKUP(A200,'ADM Data'!$A$2:$Q$344,17,FALSE)</f>
        <v>221.19045700000001</v>
      </c>
      <c r="G200" s="19">
        <f t="shared" si="12"/>
        <v>0.99688613328619957</v>
      </c>
      <c r="H200" s="62">
        <f t="shared" si="13"/>
        <v>2.7605054520508623</v>
      </c>
      <c r="I200" s="5">
        <f t="shared" si="14"/>
        <v>257672.12917083141</v>
      </c>
      <c r="J200" s="5">
        <f t="shared" si="15"/>
        <v>257672.12917083141</v>
      </c>
    </row>
    <row r="201" spans="1:10" x14ac:dyDescent="0.25">
      <c r="A201" t="s">
        <v>497</v>
      </c>
      <c r="B201" t="s">
        <v>1955</v>
      </c>
      <c r="C201" t="s">
        <v>80</v>
      </c>
      <c r="D201" s="12" t="s">
        <v>1088</v>
      </c>
      <c r="E201" s="18">
        <f>VLOOKUP(A201,'ADM Data'!$A$2:$J$344,10,FALSE)</f>
        <v>400.981156</v>
      </c>
      <c r="F201" s="1">
        <f>VLOOKUP(A201,'ADM Data'!$A$2:$Q$344,17,FALSE)</f>
        <v>400.86738400000002</v>
      </c>
      <c r="G201" s="19">
        <f t="shared" si="12"/>
        <v>0.99971626596836893</v>
      </c>
      <c r="H201" s="62">
        <f t="shared" si="13"/>
        <v>2.7762017012270519</v>
      </c>
      <c r="I201" s="5">
        <f t="shared" si="14"/>
        <v>469639.0370662944</v>
      </c>
      <c r="J201" s="5">
        <f t="shared" si="15"/>
        <v>469639.0370662944</v>
      </c>
    </row>
    <row r="202" spans="1:10" x14ac:dyDescent="0.25">
      <c r="A202" t="s">
        <v>499</v>
      </c>
      <c r="B202" t="s">
        <v>1956</v>
      </c>
      <c r="C202" t="s">
        <v>101</v>
      </c>
      <c r="D202" s="12" t="s">
        <v>1088</v>
      </c>
      <c r="E202" s="18">
        <f>VLOOKUP(A202,'ADM Data'!$A$2:$J$344,10,FALSE)</f>
        <v>151.64044200000001</v>
      </c>
      <c r="F202" s="1">
        <f>VLOOKUP(A202,'ADM Data'!$A$2:$Q$344,17,FALSE)</f>
        <v>151.52801700000001</v>
      </c>
      <c r="G202" s="19">
        <f t="shared" si="12"/>
        <v>0.9992586080697391</v>
      </c>
      <c r="H202" s="62">
        <f t="shared" si="13"/>
        <v>2.7736604605596455</v>
      </c>
      <c r="I202" s="5">
        <f t="shared" si="14"/>
        <v>177361.22769520196</v>
      </c>
      <c r="J202" s="5">
        <f t="shared" si="15"/>
        <v>177361.22769520196</v>
      </c>
    </row>
    <row r="203" spans="1:10" x14ac:dyDescent="0.25">
      <c r="A203" t="s">
        <v>501</v>
      </c>
      <c r="B203" t="s">
        <v>1957</v>
      </c>
      <c r="C203" t="s">
        <v>72</v>
      </c>
      <c r="D203" s="12" t="s">
        <v>1088</v>
      </c>
      <c r="E203" s="18">
        <f>VLOOKUP(A203,'ADM Data'!$A$2:$J$344,10,FALSE)</f>
        <v>89.836909000000006</v>
      </c>
      <c r="F203" s="1">
        <f>VLOOKUP(A203,'ADM Data'!$A$2:$Q$344,17,FALSE)</f>
        <v>72.708702000000002</v>
      </c>
      <c r="G203" s="19">
        <f t="shared" si="12"/>
        <v>0.80934109164419266</v>
      </c>
      <c r="H203" s="62">
        <f t="shared" si="13"/>
        <v>1.8195361183994818</v>
      </c>
      <c r="I203" s="5">
        <f t="shared" si="14"/>
        <v>55828.958171418642</v>
      </c>
      <c r="J203" s="5">
        <f t="shared" si="15"/>
        <v>55828.958171418642</v>
      </c>
    </row>
    <row r="204" spans="1:10" x14ac:dyDescent="0.25">
      <c r="A204" t="s">
        <v>503</v>
      </c>
      <c r="B204" t="s">
        <v>1958</v>
      </c>
      <c r="C204" t="s">
        <v>80</v>
      </c>
      <c r="D204" s="12" t="s">
        <v>1088</v>
      </c>
      <c r="E204" s="18">
        <f>VLOOKUP(A204,'ADM Data'!$A$2:$J$344,10,FALSE)</f>
        <v>493.854871</v>
      </c>
      <c r="F204" s="1">
        <f>VLOOKUP(A204,'ADM Data'!$A$2:$Q$344,17,FALSE)</f>
        <v>488.516369</v>
      </c>
      <c r="G204" s="19">
        <f t="shared" si="12"/>
        <v>0.98919014003204997</v>
      </c>
      <c r="H204" s="62">
        <f t="shared" si="13"/>
        <v>2.7180475920461857</v>
      </c>
      <c r="I204" s="5">
        <f t="shared" si="14"/>
        <v>560336.13246382144</v>
      </c>
      <c r="J204" s="5">
        <f t="shared" si="15"/>
        <v>560336.13246382144</v>
      </c>
    </row>
    <row r="205" spans="1:10" x14ac:dyDescent="0.25">
      <c r="A205" t="s">
        <v>506</v>
      </c>
      <c r="B205" t="s">
        <v>1959</v>
      </c>
      <c r="C205" t="s">
        <v>80</v>
      </c>
      <c r="D205" s="12" t="s">
        <v>1088</v>
      </c>
      <c r="E205" s="18">
        <f>VLOOKUP(A205,'ADM Data'!$A$2:$J$344,10,FALSE)</f>
        <v>305.09997399999997</v>
      </c>
      <c r="F205" s="1">
        <f>VLOOKUP(A205,'ADM Data'!$A$2:$Q$344,17,FALSE)</f>
        <v>195.98821799999999</v>
      </c>
      <c r="G205" s="19">
        <f t="shared" si="12"/>
        <v>0.64237376172310001</v>
      </c>
      <c r="H205" s="62">
        <f t="shared" si="13"/>
        <v>1.1462334715285725</v>
      </c>
      <c r="I205" s="5">
        <f t="shared" si="14"/>
        <v>94801.563819665898</v>
      </c>
      <c r="J205" s="5">
        <f t="shared" si="15"/>
        <v>94801.563819665898</v>
      </c>
    </row>
    <row r="206" spans="1:10" x14ac:dyDescent="0.25">
      <c r="A206" t="s">
        <v>508</v>
      </c>
      <c r="B206" t="s">
        <v>1960</v>
      </c>
      <c r="C206" t="s">
        <v>93</v>
      </c>
      <c r="D206" s="12" t="s">
        <v>1088</v>
      </c>
      <c r="E206" s="18">
        <f>VLOOKUP(A206,'ADM Data'!$A$2:$J$344,10,FALSE)</f>
        <v>354.446888</v>
      </c>
      <c r="F206" s="1">
        <f>VLOOKUP(A206,'ADM Data'!$A$2:$Q$344,17,FALSE)</f>
        <v>354.446888</v>
      </c>
      <c r="G206" s="19">
        <f t="shared" si="12"/>
        <v>1</v>
      </c>
      <c r="H206" s="62">
        <f t="shared" si="13"/>
        <v>2.7777777777777781</v>
      </c>
      <c r="I206" s="5">
        <f t="shared" si="14"/>
        <v>415490.51871111116</v>
      </c>
      <c r="J206" s="5">
        <f t="shared" si="15"/>
        <v>415490.51871111116</v>
      </c>
    </row>
    <row r="207" spans="1:10" x14ac:dyDescent="0.25">
      <c r="A207" t="s">
        <v>510</v>
      </c>
      <c r="B207" t="s">
        <v>511</v>
      </c>
      <c r="C207" t="s">
        <v>80</v>
      </c>
      <c r="D207" s="12" t="s">
        <v>1088</v>
      </c>
      <c r="E207" s="18">
        <f>VLOOKUP(A207,'ADM Data'!$A$2:$J$344,10,FALSE)</f>
        <v>73.660863000000006</v>
      </c>
      <c r="F207" s="1">
        <f>VLOOKUP(A207,'ADM Data'!$A$2:$Q$344,17,FALSE)</f>
        <v>73.660863000000006</v>
      </c>
      <c r="G207" s="19">
        <f t="shared" si="12"/>
        <v>1</v>
      </c>
      <c r="H207" s="62">
        <f t="shared" si="13"/>
        <v>2.7777777777777781</v>
      </c>
      <c r="I207" s="5">
        <f t="shared" si="14"/>
        <v>86346.90051666669</v>
      </c>
      <c r="J207" s="5">
        <f t="shared" si="15"/>
        <v>86346.90051666669</v>
      </c>
    </row>
    <row r="208" spans="1:10" x14ac:dyDescent="0.25">
      <c r="A208" t="s">
        <v>512</v>
      </c>
      <c r="B208" t="s">
        <v>1961</v>
      </c>
      <c r="C208" t="s">
        <v>93</v>
      </c>
      <c r="D208" s="12" t="s">
        <v>1088</v>
      </c>
      <c r="E208" s="18">
        <f>VLOOKUP(A208,'ADM Data'!$A$2:$J$344,10,FALSE)</f>
        <v>273.667959</v>
      </c>
      <c r="F208" s="1">
        <f>VLOOKUP(A208,'ADM Data'!$A$2:$Q$344,17,FALSE)</f>
        <v>273.43540200000001</v>
      </c>
      <c r="G208" s="19">
        <f t="shared" si="12"/>
        <v>0.9991502220396945</v>
      </c>
      <c r="H208" s="62">
        <f t="shared" si="13"/>
        <v>2.773058795005475</v>
      </c>
      <c r="I208" s="5">
        <f t="shared" si="14"/>
        <v>319982.53237318614</v>
      </c>
      <c r="J208" s="5">
        <f t="shared" si="15"/>
        <v>319982.53237318614</v>
      </c>
    </row>
    <row r="209" spans="1:10" x14ac:dyDescent="0.25">
      <c r="A209" t="s">
        <v>514</v>
      </c>
      <c r="B209" t="s">
        <v>515</v>
      </c>
      <c r="C209" t="s">
        <v>93</v>
      </c>
      <c r="D209" s="12" t="s">
        <v>1088</v>
      </c>
      <c r="E209" s="18">
        <f>VLOOKUP(A209,'ADM Data'!$A$2:$J$344,10,FALSE)</f>
        <v>135.66092</v>
      </c>
      <c r="F209" s="1">
        <f>VLOOKUP(A209,'ADM Data'!$A$2:$Q$344,17,FALSE)</f>
        <v>135.66092</v>
      </c>
      <c r="G209" s="19">
        <f t="shared" si="12"/>
        <v>1</v>
      </c>
      <c r="H209" s="62">
        <f t="shared" si="13"/>
        <v>2.7777777777777781</v>
      </c>
      <c r="I209" s="5">
        <f t="shared" si="14"/>
        <v>159024.74511111114</v>
      </c>
      <c r="J209" s="5">
        <f t="shared" si="15"/>
        <v>159024.74511111114</v>
      </c>
    </row>
    <row r="210" spans="1:10" x14ac:dyDescent="0.25">
      <c r="A210" t="s">
        <v>516</v>
      </c>
      <c r="B210" t="s">
        <v>517</v>
      </c>
      <c r="C210" t="s">
        <v>80</v>
      </c>
      <c r="D210" s="12" t="s">
        <v>1088</v>
      </c>
      <c r="E210" s="18">
        <f>VLOOKUP(A210,'ADM Data'!$A$2:$J$344,10,FALSE)</f>
        <v>267.63001700000001</v>
      </c>
      <c r="F210" s="1">
        <f>VLOOKUP(A210,'ADM Data'!$A$2:$Q$344,17,FALSE)</f>
        <v>267.63001700000001</v>
      </c>
      <c r="G210" s="19">
        <f t="shared" si="12"/>
        <v>1</v>
      </c>
      <c r="H210" s="62">
        <f t="shared" si="13"/>
        <v>2.7777777777777781</v>
      </c>
      <c r="I210" s="5">
        <f t="shared" si="14"/>
        <v>313721.85326111113</v>
      </c>
      <c r="J210" s="5">
        <f t="shared" si="15"/>
        <v>313721.85326111113</v>
      </c>
    </row>
    <row r="211" spans="1:10" x14ac:dyDescent="0.25">
      <c r="A211" t="s">
        <v>518</v>
      </c>
      <c r="B211" t="s">
        <v>1962</v>
      </c>
      <c r="C211" t="s">
        <v>80</v>
      </c>
      <c r="D211" s="12" t="s">
        <v>1088</v>
      </c>
      <c r="E211" s="18">
        <f>VLOOKUP(A211,'ADM Data'!$A$2:$J$344,10,FALSE)</f>
        <v>503.029605</v>
      </c>
      <c r="F211" s="1">
        <f>VLOOKUP(A211,'ADM Data'!$A$2:$Q$344,17,FALSE)</f>
        <v>497.61713800000001</v>
      </c>
      <c r="G211" s="19">
        <f t="shared" si="12"/>
        <v>0.98924026151502553</v>
      </c>
      <c r="H211" s="62">
        <f t="shared" si="13"/>
        <v>2.7183230416731003</v>
      </c>
      <c r="I211" s="5">
        <f t="shared" si="14"/>
        <v>570832.7037701793</v>
      </c>
      <c r="J211" s="5">
        <f t="shared" si="15"/>
        <v>570832.7037701793</v>
      </c>
    </row>
    <row r="212" spans="1:10" x14ac:dyDescent="0.25">
      <c r="A212" t="s">
        <v>520</v>
      </c>
      <c r="B212" t="s">
        <v>521</v>
      </c>
      <c r="C212" t="s">
        <v>72</v>
      </c>
      <c r="D212" s="12" t="s">
        <v>1088</v>
      </c>
      <c r="E212" s="18">
        <f>VLOOKUP(A212,'ADM Data'!$A$2:$J$344,10,FALSE)</f>
        <v>342.58317199999999</v>
      </c>
      <c r="F212" s="1">
        <f>VLOOKUP(A212,'ADM Data'!$A$2:$Q$344,17,FALSE)</f>
        <v>342.58317199999999</v>
      </c>
      <c r="G212" s="19">
        <f t="shared" si="12"/>
        <v>1</v>
      </c>
      <c r="H212" s="62">
        <f t="shared" si="13"/>
        <v>2.7777777777777781</v>
      </c>
      <c r="I212" s="5">
        <f t="shared" si="14"/>
        <v>401583.6071777778</v>
      </c>
      <c r="J212" s="5">
        <f t="shared" si="15"/>
        <v>401583.6071777778</v>
      </c>
    </row>
    <row r="213" spans="1:10" x14ac:dyDescent="0.25">
      <c r="A213" t="s">
        <v>522</v>
      </c>
      <c r="B213" t="s">
        <v>523</v>
      </c>
      <c r="C213" t="s">
        <v>75</v>
      </c>
      <c r="D213" s="12" t="s">
        <v>1088</v>
      </c>
      <c r="E213" s="18">
        <f>VLOOKUP(A213,'ADM Data'!$A$2:$J$344,10,FALSE)</f>
        <v>173.51183499999999</v>
      </c>
      <c r="F213" s="1">
        <f>VLOOKUP(A213,'ADM Data'!$A$2:$Q$344,17,FALSE)</f>
        <v>173.51183499999999</v>
      </c>
      <c r="G213" s="19">
        <f t="shared" si="12"/>
        <v>1</v>
      </c>
      <c r="H213" s="62">
        <f t="shared" si="13"/>
        <v>2.7777777777777781</v>
      </c>
      <c r="I213" s="5">
        <f t="shared" si="14"/>
        <v>203394.4288055556</v>
      </c>
      <c r="J213" s="5">
        <f t="shared" si="15"/>
        <v>203394.4288055556</v>
      </c>
    </row>
    <row r="214" spans="1:10" x14ac:dyDescent="0.25">
      <c r="A214" t="s">
        <v>525</v>
      </c>
      <c r="B214" t="s">
        <v>1963</v>
      </c>
      <c r="C214" t="s">
        <v>93</v>
      </c>
      <c r="D214" s="12" t="s">
        <v>1088</v>
      </c>
      <c r="E214" s="18">
        <f>VLOOKUP(A214,'ADM Data'!$A$2:$J$344,10,FALSE)</f>
        <v>366.28827899999999</v>
      </c>
      <c r="F214" s="1">
        <f>VLOOKUP(A214,'ADM Data'!$A$2:$Q$344,17,FALSE)</f>
        <v>366.28827899999999</v>
      </c>
      <c r="G214" s="19">
        <f t="shared" si="12"/>
        <v>1</v>
      </c>
      <c r="H214" s="62">
        <f t="shared" si="13"/>
        <v>2.7777777777777781</v>
      </c>
      <c r="I214" s="5">
        <f t="shared" si="14"/>
        <v>429371.26038333337</v>
      </c>
      <c r="J214" s="5">
        <f t="shared" si="15"/>
        <v>429371.26038333337</v>
      </c>
    </row>
    <row r="215" spans="1:10" x14ac:dyDescent="0.25">
      <c r="A215" t="s">
        <v>527</v>
      </c>
      <c r="B215" t="s">
        <v>528</v>
      </c>
      <c r="C215" t="s">
        <v>75</v>
      </c>
      <c r="D215" s="12" t="s">
        <v>1088</v>
      </c>
      <c r="E215" s="18">
        <f>VLOOKUP(A215,'ADM Data'!$A$2:$J$344,10,FALSE)</f>
        <v>125.953349</v>
      </c>
      <c r="F215" s="1">
        <f>VLOOKUP(A215,'ADM Data'!$A$2:$Q$344,17,FALSE)</f>
        <v>106.09089899999999</v>
      </c>
      <c r="G215" s="19">
        <f t="shared" si="12"/>
        <v>0.84230312129294782</v>
      </c>
      <c r="H215" s="62">
        <f t="shared" si="13"/>
        <v>1.9707626337217843</v>
      </c>
      <c r="I215" s="5">
        <f t="shared" si="14"/>
        <v>88231.751360458045</v>
      </c>
      <c r="J215" s="5">
        <f t="shared" si="15"/>
        <v>88231.751360458045</v>
      </c>
    </row>
    <row r="216" spans="1:10" x14ac:dyDescent="0.25">
      <c r="A216" t="s">
        <v>529</v>
      </c>
      <c r="B216" t="s">
        <v>1964</v>
      </c>
      <c r="C216" t="s">
        <v>93</v>
      </c>
      <c r="D216" s="12" t="s">
        <v>1842</v>
      </c>
      <c r="E216" s="18">
        <f>VLOOKUP(A216,'ADM Data'!$A$2:$J$344,10,FALSE)</f>
        <v>1515.8824030000001</v>
      </c>
      <c r="F216" s="1">
        <f>VLOOKUP(A216,'ADM Data'!$A$2:$Q$344,17,FALSE)</f>
        <v>750.25798299999997</v>
      </c>
      <c r="G216" s="19">
        <f t="shared" si="12"/>
        <v>0.49493152075332847</v>
      </c>
      <c r="H216" s="62">
        <f t="shared" si="13"/>
        <v>0.68043669509778459</v>
      </c>
      <c r="I216" s="5">
        <f t="shared" si="14"/>
        <v>215432.29234261141</v>
      </c>
      <c r="J216" s="5">
        <f t="shared" si="15"/>
        <v>0</v>
      </c>
    </row>
    <row r="217" spans="1:10" x14ac:dyDescent="0.25">
      <c r="A217" t="s">
        <v>531</v>
      </c>
      <c r="B217" t="s">
        <v>532</v>
      </c>
      <c r="C217" t="s">
        <v>72</v>
      </c>
      <c r="D217" s="12" t="s">
        <v>1088</v>
      </c>
      <c r="E217" s="18">
        <f>VLOOKUP(A217,'ADM Data'!$A$2:$J$344,10,FALSE)</f>
        <v>261.79985699999997</v>
      </c>
      <c r="F217" s="1">
        <f>VLOOKUP(A217,'ADM Data'!$A$2:$Q$344,17,FALSE)</f>
        <v>261.30281500000001</v>
      </c>
      <c r="G217" s="19">
        <f t="shared" si="12"/>
        <v>0.99810144281324042</v>
      </c>
      <c r="H217" s="62">
        <f t="shared" si="13"/>
        <v>2.7672402504052007</v>
      </c>
      <c r="I217" s="5">
        <f t="shared" si="14"/>
        <v>305142.9955635416</v>
      </c>
      <c r="J217" s="5">
        <f t="shared" si="15"/>
        <v>305142.9955635416</v>
      </c>
    </row>
    <row r="218" spans="1:10" x14ac:dyDescent="0.25">
      <c r="A218" t="s">
        <v>533</v>
      </c>
      <c r="B218" t="s">
        <v>1965</v>
      </c>
      <c r="C218" t="s">
        <v>125</v>
      </c>
      <c r="D218" s="12" t="s">
        <v>1088</v>
      </c>
      <c r="E218" s="18">
        <f>VLOOKUP(A218,'ADM Data'!$A$2:$J$344,10,FALSE)</f>
        <v>260.85714999999999</v>
      </c>
      <c r="F218" s="1">
        <f>VLOOKUP(A218,'ADM Data'!$A$2:$Q$344,17,FALSE)</f>
        <v>260.66072100000002</v>
      </c>
      <c r="G218" s="19">
        <f t="shared" si="12"/>
        <v>0.99924698632949116</v>
      </c>
      <c r="H218" s="62">
        <f t="shared" si="13"/>
        <v>2.773595943579362</v>
      </c>
      <c r="I218" s="5">
        <f t="shared" si="14"/>
        <v>305092.29277158232</v>
      </c>
      <c r="J218" s="5">
        <f t="shared" si="15"/>
        <v>305092.29277158232</v>
      </c>
    </row>
    <row r="219" spans="1:10" x14ac:dyDescent="0.25">
      <c r="A219" t="s">
        <v>535</v>
      </c>
      <c r="B219" t="s">
        <v>1966</v>
      </c>
      <c r="C219" t="s">
        <v>75</v>
      </c>
      <c r="D219" s="12" t="s">
        <v>1088</v>
      </c>
      <c r="E219" s="18">
        <f>VLOOKUP(A219,'ADM Data'!$A$2:$J$344,10,FALSE)</f>
        <v>406.35525099999995</v>
      </c>
      <c r="F219" s="1">
        <f>VLOOKUP(A219,'ADM Data'!$A$2:$Q$344,17,FALSE)</f>
        <v>406.13631700000002</v>
      </c>
      <c r="G219" s="19">
        <f t="shared" si="12"/>
        <v>0.99946122512392499</v>
      </c>
      <c r="H219" s="62">
        <f t="shared" si="13"/>
        <v>2.7747853903506035</v>
      </c>
      <c r="I219" s="5">
        <f t="shared" si="14"/>
        <v>475569.1521768134</v>
      </c>
      <c r="J219" s="5">
        <f t="shared" si="15"/>
        <v>475569.1521768134</v>
      </c>
    </row>
    <row r="220" spans="1:10" x14ac:dyDescent="0.25">
      <c r="A220" t="s">
        <v>537</v>
      </c>
      <c r="B220" t="s">
        <v>1967</v>
      </c>
      <c r="C220" t="s">
        <v>75</v>
      </c>
      <c r="D220" s="12" t="s">
        <v>1088</v>
      </c>
      <c r="E220" s="18">
        <f>VLOOKUP(A220,'ADM Data'!$A$2:$J$344,10,FALSE)</f>
        <v>278.44093299999997</v>
      </c>
      <c r="F220" s="1">
        <f>VLOOKUP(A220,'ADM Data'!$A$2:$Q$344,17,FALSE)</f>
        <v>257.67492800000002</v>
      </c>
      <c r="G220" s="19">
        <f t="shared" si="12"/>
        <v>0.92542043019228082</v>
      </c>
      <c r="H220" s="62">
        <f t="shared" si="13"/>
        <v>2.3788971461590727</v>
      </c>
      <c r="I220" s="5">
        <f t="shared" si="14"/>
        <v>258678.46766120862</v>
      </c>
      <c r="J220" s="5">
        <f t="shared" si="15"/>
        <v>258678.46766120862</v>
      </c>
    </row>
    <row r="221" spans="1:10" x14ac:dyDescent="0.25">
      <c r="A221" t="s">
        <v>539</v>
      </c>
      <c r="B221" t="s">
        <v>540</v>
      </c>
      <c r="C221" t="s">
        <v>75</v>
      </c>
      <c r="D221" s="12" t="s">
        <v>1088</v>
      </c>
      <c r="E221" s="18">
        <f>VLOOKUP(A221,'ADM Data'!$A$2:$J$344,10,FALSE)</f>
        <v>207.64213199999998</v>
      </c>
      <c r="F221" s="1">
        <f>VLOOKUP(A221,'ADM Data'!$A$2:$Q$344,17,FALSE)</f>
        <v>207.642132</v>
      </c>
      <c r="G221" s="19">
        <f t="shared" si="12"/>
        <v>1.0000000000000002</v>
      </c>
      <c r="H221" s="62">
        <f t="shared" si="13"/>
        <v>2.7777777777777795</v>
      </c>
      <c r="I221" s="5">
        <f t="shared" si="14"/>
        <v>243402.72140000013</v>
      </c>
      <c r="J221" s="5">
        <f t="shared" si="15"/>
        <v>243402.72140000013</v>
      </c>
    </row>
    <row r="222" spans="1:10" x14ac:dyDescent="0.25">
      <c r="A222" t="s">
        <v>541</v>
      </c>
      <c r="B222" t="s">
        <v>542</v>
      </c>
      <c r="C222" t="s">
        <v>230</v>
      </c>
      <c r="D222" s="12" t="s">
        <v>1088</v>
      </c>
      <c r="E222" s="18">
        <f>VLOOKUP(A222,'ADM Data'!$A$2:$J$344,10,FALSE)</f>
        <v>196.972193</v>
      </c>
      <c r="F222" s="1">
        <f>VLOOKUP(A222,'ADM Data'!$A$2:$Q$344,17,FALSE)</f>
        <v>196.972193</v>
      </c>
      <c r="G222" s="19">
        <f t="shared" si="12"/>
        <v>1</v>
      </c>
      <c r="H222" s="62">
        <f t="shared" si="13"/>
        <v>2.7777777777777781</v>
      </c>
      <c r="I222" s="5">
        <f t="shared" si="14"/>
        <v>230895.18179444448</v>
      </c>
      <c r="J222" s="5">
        <f t="shared" si="15"/>
        <v>230895.18179444448</v>
      </c>
    </row>
    <row r="223" spans="1:10" x14ac:dyDescent="0.25">
      <c r="A223" t="s">
        <v>543</v>
      </c>
      <c r="B223" t="s">
        <v>1968</v>
      </c>
      <c r="C223" t="s">
        <v>68</v>
      </c>
      <c r="D223" s="12" t="s">
        <v>1088</v>
      </c>
      <c r="E223" s="18">
        <f>VLOOKUP(A223,'ADM Data'!$A$2:$J$344,10,FALSE)</f>
        <v>562.23537199999998</v>
      </c>
      <c r="F223" s="1">
        <f>VLOOKUP(A223,'ADM Data'!$A$2:$Q$344,17,FALSE)</f>
        <v>165.69578200000001</v>
      </c>
      <c r="G223" s="19">
        <f t="shared" si="12"/>
        <v>0.29470892485932032</v>
      </c>
      <c r="H223" s="62">
        <f t="shared" si="13"/>
        <v>0.24125930664371253</v>
      </c>
      <c r="I223" s="5">
        <f t="shared" si="14"/>
        <v>16869.724080183467</v>
      </c>
      <c r="J223" s="5">
        <f t="shared" si="15"/>
        <v>16869.724080183467</v>
      </c>
    </row>
    <row r="224" spans="1:10" x14ac:dyDescent="0.25">
      <c r="A224" t="s">
        <v>545</v>
      </c>
      <c r="B224" t="s">
        <v>1969</v>
      </c>
      <c r="C224" t="s">
        <v>80</v>
      </c>
      <c r="D224" s="12" t="s">
        <v>1088</v>
      </c>
      <c r="E224" s="18">
        <f>VLOOKUP(A224,'ADM Data'!$A$2:$J$344,10,FALSE)</f>
        <v>166.239767</v>
      </c>
      <c r="F224" s="1">
        <f>VLOOKUP(A224,'ADM Data'!$A$2:$Q$344,17,FALSE)</f>
        <v>165.50877199999999</v>
      </c>
      <c r="G224" s="19">
        <f t="shared" si="12"/>
        <v>0.99560276693602434</v>
      </c>
      <c r="H224" s="62">
        <f t="shared" si="13"/>
        <v>2.7534024153629661</v>
      </c>
      <c r="I224" s="5">
        <f t="shared" si="14"/>
        <v>192310.57059237169</v>
      </c>
      <c r="J224" s="5">
        <f t="shared" si="15"/>
        <v>192310.57059237169</v>
      </c>
    </row>
    <row r="225" spans="1:10" x14ac:dyDescent="0.25">
      <c r="A225" t="s">
        <v>547</v>
      </c>
      <c r="B225" t="s">
        <v>1970</v>
      </c>
      <c r="C225" t="s">
        <v>68</v>
      </c>
      <c r="D225" s="12" t="s">
        <v>1088</v>
      </c>
      <c r="E225" s="18">
        <f>VLOOKUP(A225,'ADM Data'!$A$2:$J$344,10,FALSE)</f>
        <v>376.65527699999996</v>
      </c>
      <c r="F225" s="1">
        <f>VLOOKUP(A225,'ADM Data'!$A$2:$Q$344,17,FALSE)</f>
        <v>375.64305100000001</v>
      </c>
      <c r="G225" s="19">
        <f t="shared" si="12"/>
        <v>0.99731259307433007</v>
      </c>
      <c r="H225" s="62">
        <f t="shared" si="13"/>
        <v>2.7628678008462342</v>
      </c>
      <c r="I225" s="5">
        <f t="shared" si="14"/>
        <v>437973.58207264583</v>
      </c>
      <c r="J225" s="5">
        <f t="shared" si="15"/>
        <v>437973.58207264583</v>
      </c>
    </row>
    <row r="226" spans="1:10" x14ac:dyDescent="0.25">
      <c r="A226" t="s">
        <v>549</v>
      </c>
      <c r="B226" t="s">
        <v>1971</v>
      </c>
      <c r="C226" t="s">
        <v>93</v>
      </c>
      <c r="D226" s="12" t="s">
        <v>1088</v>
      </c>
      <c r="E226" s="18">
        <f>VLOOKUP(A226,'ADM Data'!$A$2:$J$344,10,FALSE)</f>
        <v>156.09770599999999</v>
      </c>
      <c r="F226" s="1">
        <f>VLOOKUP(A226,'ADM Data'!$A$2:$Q$344,17,FALSE)</f>
        <v>155.551727</v>
      </c>
      <c r="G226" s="19">
        <f t="shared" si="12"/>
        <v>0.99650232528080851</v>
      </c>
      <c r="H226" s="62">
        <f t="shared" si="13"/>
        <v>2.7583802341390511</v>
      </c>
      <c r="I226" s="5">
        <f t="shared" si="14"/>
        <v>181067.88145834336</v>
      </c>
      <c r="J226" s="5">
        <f t="shared" si="15"/>
        <v>181067.88145834336</v>
      </c>
    </row>
    <row r="227" spans="1:10" x14ac:dyDescent="0.25">
      <c r="A227" t="s">
        <v>551</v>
      </c>
      <c r="B227" t="s">
        <v>1972</v>
      </c>
      <c r="C227" t="s">
        <v>93</v>
      </c>
      <c r="D227" s="12" t="s">
        <v>1088</v>
      </c>
      <c r="E227" s="18">
        <f>VLOOKUP(A227,'ADM Data'!$A$2:$J$344,10,FALSE)</f>
        <v>127.525904</v>
      </c>
      <c r="F227" s="1">
        <f>VLOOKUP(A227,'ADM Data'!$A$2:$Q$344,17,FALSE)</f>
        <v>127.525904</v>
      </c>
      <c r="G227" s="19">
        <f t="shared" si="12"/>
        <v>1</v>
      </c>
      <c r="H227" s="62">
        <f t="shared" si="13"/>
        <v>2.7777777777777781</v>
      </c>
      <c r="I227" s="5">
        <f t="shared" si="14"/>
        <v>149488.6985777778</v>
      </c>
      <c r="J227" s="5">
        <f t="shared" si="15"/>
        <v>149488.6985777778</v>
      </c>
    </row>
    <row r="228" spans="1:10" x14ac:dyDescent="0.25">
      <c r="A228" t="s">
        <v>553</v>
      </c>
      <c r="B228" t="s">
        <v>554</v>
      </c>
      <c r="C228" t="s">
        <v>555</v>
      </c>
      <c r="D228" s="12" t="s">
        <v>1088</v>
      </c>
      <c r="E228" s="18">
        <f>VLOOKUP(A228,'ADM Data'!$A$2:$J$344,10,FALSE)</f>
        <v>183.55428700000002</v>
      </c>
      <c r="F228" s="1">
        <f>VLOOKUP(A228,'ADM Data'!$A$2:$Q$344,17,FALSE)</f>
        <v>183.28571500000001</v>
      </c>
      <c r="G228" s="19">
        <f t="shared" si="12"/>
        <v>0.99853682523906395</v>
      </c>
      <c r="H228" s="62">
        <f t="shared" si="13"/>
        <v>2.769654975995858</v>
      </c>
      <c r="I228" s="5">
        <f t="shared" si="14"/>
        <v>214223.31726821509</v>
      </c>
      <c r="J228" s="5">
        <f t="shared" si="15"/>
        <v>214223.31726821509</v>
      </c>
    </row>
    <row r="229" spans="1:10" x14ac:dyDescent="0.25">
      <c r="A229" t="s">
        <v>556</v>
      </c>
      <c r="B229" t="s">
        <v>557</v>
      </c>
      <c r="C229" t="s">
        <v>75</v>
      </c>
      <c r="D229" s="12" t="s">
        <v>1088</v>
      </c>
      <c r="E229" s="18">
        <f>VLOOKUP(A229,'ADM Data'!$A$2:$J$344,10,FALSE)</f>
        <v>126.235893</v>
      </c>
      <c r="F229" s="1">
        <f>VLOOKUP(A229,'ADM Data'!$A$2:$Q$344,17,FALSE)</f>
        <v>126.235893</v>
      </c>
      <c r="G229" s="19">
        <f t="shared" si="12"/>
        <v>1</v>
      </c>
      <c r="H229" s="62">
        <f t="shared" si="13"/>
        <v>2.7777777777777781</v>
      </c>
      <c r="I229" s="5">
        <f t="shared" si="14"/>
        <v>147976.51901666669</v>
      </c>
      <c r="J229" s="5">
        <f t="shared" si="15"/>
        <v>147976.51901666669</v>
      </c>
    </row>
    <row r="230" spans="1:10" x14ac:dyDescent="0.25">
      <c r="A230" t="s">
        <v>558</v>
      </c>
      <c r="B230" t="s">
        <v>559</v>
      </c>
      <c r="C230" t="s">
        <v>68</v>
      </c>
      <c r="D230" s="12" t="s">
        <v>1842</v>
      </c>
      <c r="E230" s="18">
        <f>VLOOKUP(A230,'ADM Data'!$A$2:$J$344,10,FALSE)</f>
        <v>943.438942</v>
      </c>
      <c r="F230" s="1">
        <f>VLOOKUP(A230,'ADM Data'!$A$2:$Q$344,17,FALSE)</f>
        <v>340.62975999999998</v>
      </c>
      <c r="G230" s="19">
        <f t="shared" si="12"/>
        <v>0.36105119773612226</v>
      </c>
      <c r="H230" s="62">
        <f t="shared" si="13"/>
        <v>0.36210546496302354</v>
      </c>
      <c r="I230" s="5">
        <f t="shared" si="14"/>
        <v>52051.124797768192</v>
      </c>
      <c r="J230" s="5">
        <f t="shared" si="15"/>
        <v>0</v>
      </c>
    </row>
    <row r="231" spans="1:10" x14ac:dyDescent="0.25">
      <c r="A231" t="s">
        <v>560</v>
      </c>
      <c r="B231" t="s">
        <v>561</v>
      </c>
      <c r="C231" t="s">
        <v>230</v>
      </c>
      <c r="D231" s="12" t="s">
        <v>1088</v>
      </c>
      <c r="E231" s="18">
        <f>VLOOKUP(A231,'ADM Data'!$A$2:$J$344,10,FALSE)</f>
        <v>510.79993300000001</v>
      </c>
      <c r="F231" s="1">
        <f>VLOOKUP(A231,'ADM Data'!$A$2:$Q$344,17,FALSE)</f>
        <v>486.18104299999999</v>
      </c>
      <c r="G231" s="19">
        <f t="shared" si="12"/>
        <v>0.95180326305955087</v>
      </c>
      <c r="H231" s="62">
        <f t="shared" si="13"/>
        <v>2.5164706988078014</v>
      </c>
      <c r="I231" s="5">
        <f t="shared" si="14"/>
        <v>516300.26728868322</v>
      </c>
      <c r="J231" s="5">
        <f t="shared" si="15"/>
        <v>516300.26728868322</v>
      </c>
    </row>
    <row r="232" spans="1:10" x14ac:dyDescent="0.25">
      <c r="A232" t="s">
        <v>562</v>
      </c>
      <c r="B232" t="s">
        <v>563</v>
      </c>
      <c r="C232" t="s">
        <v>84</v>
      </c>
      <c r="D232" s="12" t="s">
        <v>1842</v>
      </c>
      <c r="E232" s="18">
        <f>VLOOKUP(A232,'ADM Data'!$A$2:$J$344,10,FALSE)</f>
        <v>150.95214300000001</v>
      </c>
      <c r="F232" s="1">
        <f>VLOOKUP(A232,'ADM Data'!$A$2:$Q$344,17,FALSE)</f>
        <v>94.942234999999997</v>
      </c>
      <c r="G232" s="19">
        <f t="shared" si="12"/>
        <v>0.62895586053389119</v>
      </c>
      <c r="H232" s="62">
        <f t="shared" si="13"/>
        <v>1.0988485402775767</v>
      </c>
      <c r="I232" s="5">
        <f t="shared" si="14"/>
        <v>44026.051535665953</v>
      </c>
      <c r="J232" s="5">
        <f t="shared" si="15"/>
        <v>0</v>
      </c>
    </row>
    <row r="233" spans="1:10" x14ac:dyDescent="0.25">
      <c r="A233" t="s">
        <v>564</v>
      </c>
      <c r="B233" t="s">
        <v>565</v>
      </c>
      <c r="C233" t="s">
        <v>80</v>
      </c>
      <c r="D233" s="12" t="s">
        <v>1088</v>
      </c>
      <c r="E233" s="18">
        <f>VLOOKUP(A233,'ADM Data'!$A$2:$J$344,10,FALSE)</f>
        <v>149.95353399999999</v>
      </c>
      <c r="F233" s="1">
        <f>VLOOKUP(A233,'ADM Data'!$A$2:$Q$344,17,FALSE)</f>
        <v>149.95353399999999</v>
      </c>
      <c r="G233" s="19">
        <f t="shared" si="12"/>
        <v>1</v>
      </c>
      <c r="H233" s="62">
        <f t="shared" si="13"/>
        <v>2.7777777777777781</v>
      </c>
      <c r="I233" s="5">
        <f t="shared" si="14"/>
        <v>175778.86485555558</v>
      </c>
      <c r="J233" s="5">
        <f t="shared" si="15"/>
        <v>175778.86485555558</v>
      </c>
    </row>
    <row r="234" spans="1:10" x14ac:dyDescent="0.25">
      <c r="A234" t="s">
        <v>566</v>
      </c>
      <c r="B234" t="s">
        <v>1973</v>
      </c>
      <c r="C234" t="s">
        <v>93</v>
      </c>
      <c r="D234" s="12" t="s">
        <v>1088</v>
      </c>
      <c r="E234" s="18">
        <f>VLOOKUP(A234,'ADM Data'!$A$2:$J$344,10,FALSE)</f>
        <v>180.20605899999998</v>
      </c>
      <c r="F234" s="1">
        <f>VLOOKUP(A234,'ADM Data'!$A$2:$Q$344,17,FALSE)</f>
        <v>180.20605900000001</v>
      </c>
      <c r="G234" s="19">
        <f t="shared" si="12"/>
        <v>1.0000000000000002</v>
      </c>
      <c r="H234" s="62">
        <f t="shared" si="13"/>
        <v>2.7777777777777795</v>
      </c>
      <c r="I234" s="5">
        <f t="shared" si="14"/>
        <v>211241.54693888902</v>
      </c>
      <c r="J234" s="5">
        <f t="shared" si="15"/>
        <v>211241.54693888902</v>
      </c>
    </row>
    <row r="235" spans="1:10" x14ac:dyDescent="0.25">
      <c r="A235" t="s">
        <v>568</v>
      </c>
      <c r="B235" t="s">
        <v>1974</v>
      </c>
      <c r="C235" t="s">
        <v>93</v>
      </c>
      <c r="D235" s="12" t="s">
        <v>1088</v>
      </c>
      <c r="E235" s="18">
        <f>VLOOKUP(A235,'ADM Data'!$A$2:$J$344,10,FALSE)</f>
        <v>249.57369999999997</v>
      </c>
      <c r="F235" s="1">
        <f>VLOOKUP(A235,'ADM Data'!$A$2:$Q$344,17,FALSE)</f>
        <v>249.491828</v>
      </c>
      <c r="G235" s="19">
        <f t="shared" si="12"/>
        <v>0.99967195261359676</v>
      </c>
      <c r="H235" s="62">
        <f t="shared" si="13"/>
        <v>2.7759555912285592</v>
      </c>
      <c r="I235" s="5">
        <f t="shared" si="14"/>
        <v>292268.01512882713</v>
      </c>
      <c r="J235" s="5">
        <f t="shared" si="15"/>
        <v>292268.01512882713</v>
      </c>
    </row>
    <row r="236" spans="1:10" x14ac:dyDescent="0.25">
      <c r="A236" t="s">
        <v>570</v>
      </c>
      <c r="B236" t="s">
        <v>571</v>
      </c>
      <c r="C236" t="s">
        <v>93</v>
      </c>
      <c r="D236" s="12" t="s">
        <v>1088</v>
      </c>
      <c r="E236" s="18">
        <f>VLOOKUP(A236,'ADM Data'!$A$2:$J$344,10,FALSE)</f>
        <v>242.45468600000001</v>
      </c>
      <c r="F236" s="1">
        <f>VLOOKUP(A236,'ADM Data'!$A$2:$Q$344,17,FALSE)</f>
        <v>242.45468600000001</v>
      </c>
      <c r="G236" s="19">
        <f t="shared" si="12"/>
        <v>1</v>
      </c>
      <c r="H236" s="62">
        <f t="shared" si="13"/>
        <v>2.7777777777777781</v>
      </c>
      <c r="I236" s="5">
        <f t="shared" si="14"/>
        <v>284210.77081111114</v>
      </c>
      <c r="J236" s="5">
        <f t="shared" si="15"/>
        <v>284210.77081111114</v>
      </c>
    </row>
    <row r="237" spans="1:10" x14ac:dyDescent="0.25">
      <c r="A237" t="s">
        <v>572</v>
      </c>
      <c r="B237" t="s">
        <v>573</v>
      </c>
      <c r="C237" t="s">
        <v>93</v>
      </c>
      <c r="D237" s="12" t="s">
        <v>1088</v>
      </c>
      <c r="E237" s="18">
        <f>VLOOKUP(A237,'ADM Data'!$A$2:$J$344,10,FALSE)</f>
        <v>100.072805</v>
      </c>
      <c r="F237" s="1">
        <f>VLOOKUP(A237,'ADM Data'!$A$2:$Q$344,17,FALSE)</f>
        <v>27.738636</v>
      </c>
      <c r="G237" s="19">
        <f t="shared" si="12"/>
        <v>0.27718455578416135</v>
      </c>
      <c r="H237" s="62">
        <f t="shared" si="13"/>
        <v>0.21342021657017463</v>
      </c>
      <c r="I237" s="5">
        <f t="shared" si="14"/>
        <v>2498.2339664470842</v>
      </c>
      <c r="J237" s="5">
        <f t="shared" si="15"/>
        <v>2498.2339664470842</v>
      </c>
    </row>
    <row r="238" spans="1:10" x14ac:dyDescent="0.25">
      <c r="A238" t="s">
        <v>574</v>
      </c>
      <c r="B238" t="s">
        <v>575</v>
      </c>
      <c r="C238" t="s">
        <v>80</v>
      </c>
      <c r="D238" s="12" t="s">
        <v>1088</v>
      </c>
      <c r="E238" s="18">
        <f>VLOOKUP(A238,'ADM Data'!$A$2:$J$344,10,FALSE)</f>
        <v>241.08850899999999</v>
      </c>
      <c r="F238" s="1">
        <f>VLOOKUP(A238,'ADM Data'!$A$2:$Q$344,17,FALSE)</f>
        <v>236.47296</v>
      </c>
      <c r="G238" s="19">
        <f t="shared" si="12"/>
        <v>0.98085537540074141</v>
      </c>
      <c r="H238" s="62">
        <f t="shared" si="13"/>
        <v>2.6724368540348036</v>
      </c>
      <c r="I238" s="5">
        <f t="shared" si="14"/>
        <v>266686.72048698657</v>
      </c>
      <c r="J238" s="5">
        <f t="shared" si="15"/>
        <v>266686.72048698657</v>
      </c>
    </row>
    <row r="239" spans="1:10" x14ac:dyDescent="0.25">
      <c r="A239" t="s">
        <v>576</v>
      </c>
      <c r="B239" t="s">
        <v>577</v>
      </c>
      <c r="C239" t="s">
        <v>98</v>
      </c>
      <c r="D239" s="12" t="s">
        <v>1088</v>
      </c>
      <c r="E239" s="18">
        <f>VLOOKUP(A239,'ADM Data'!$A$2:$J$344,10,FALSE)</f>
        <v>320.00233500000002</v>
      </c>
      <c r="F239" s="1">
        <f>VLOOKUP(A239,'ADM Data'!$A$2:$Q$344,17,FALSE)</f>
        <v>319.94876499999998</v>
      </c>
      <c r="G239" s="19">
        <f t="shared" si="12"/>
        <v>0.99983259497153343</v>
      </c>
      <c r="H239" s="62">
        <f t="shared" si="13"/>
        <v>2.7768478276875292</v>
      </c>
      <c r="I239" s="5">
        <f t="shared" si="14"/>
        <v>374925.49195197737</v>
      </c>
      <c r="J239" s="5">
        <f t="shared" si="15"/>
        <v>374925.49195197737</v>
      </c>
    </row>
    <row r="240" spans="1:10" x14ac:dyDescent="0.25">
      <c r="A240" t="s">
        <v>578</v>
      </c>
      <c r="B240" t="s">
        <v>579</v>
      </c>
      <c r="C240" t="s">
        <v>93</v>
      </c>
      <c r="D240" s="12" t="s">
        <v>1088</v>
      </c>
      <c r="E240" s="18">
        <f>VLOOKUP(A240,'ADM Data'!$A$2:$J$344,10,FALSE)</f>
        <v>119.913628</v>
      </c>
      <c r="F240" s="1">
        <f>VLOOKUP(A240,'ADM Data'!$A$2:$Q$344,17,FALSE)</f>
        <v>113.419957</v>
      </c>
      <c r="G240" s="19">
        <f t="shared" si="12"/>
        <v>0.94584709754591023</v>
      </c>
      <c r="H240" s="62">
        <f t="shared" si="13"/>
        <v>2.4850742553778407</v>
      </c>
      <c r="I240" s="5">
        <f t="shared" si="14"/>
        <v>118943.66040881343</v>
      </c>
      <c r="J240" s="5">
        <f t="shared" si="15"/>
        <v>118943.66040881343</v>
      </c>
    </row>
    <row r="241" spans="1:12" x14ac:dyDescent="0.25">
      <c r="A241" t="s">
        <v>580</v>
      </c>
      <c r="B241" t="s">
        <v>1975</v>
      </c>
      <c r="C241" t="s">
        <v>75</v>
      </c>
      <c r="D241" s="12" t="s">
        <v>1088</v>
      </c>
      <c r="E241" s="18">
        <f>VLOOKUP(A241,'ADM Data'!$A$2:$J$344,10,FALSE)</f>
        <v>281.06102899999996</v>
      </c>
      <c r="F241" s="1">
        <f>VLOOKUP(A241,'ADM Data'!$A$2:$Q$344,17,FALSE)</f>
        <v>280.72967</v>
      </c>
      <c r="G241" s="19">
        <f t="shared" si="12"/>
        <v>0.99882104252880977</v>
      </c>
      <c r="H241" s="62">
        <f t="shared" si="13"/>
        <v>2.7712318749953848</v>
      </c>
      <c r="I241" s="5">
        <f t="shared" si="14"/>
        <v>328302.07811911486</v>
      </c>
      <c r="J241" s="5">
        <f t="shared" si="15"/>
        <v>328302.07811911486</v>
      </c>
    </row>
    <row r="242" spans="1:12" x14ac:dyDescent="0.25">
      <c r="A242" t="s">
        <v>582</v>
      </c>
      <c r="B242" t="s">
        <v>1976</v>
      </c>
      <c r="C242" t="s">
        <v>93</v>
      </c>
      <c r="D242" s="12" t="s">
        <v>1088</v>
      </c>
      <c r="E242" s="18">
        <f>VLOOKUP(A242,'ADM Data'!$A$2:$J$344,10,FALSE)</f>
        <v>127.397139</v>
      </c>
      <c r="F242" s="1">
        <f>VLOOKUP(A242,'ADM Data'!$A$2:$Q$344,17,FALSE)</f>
        <v>127.397139</v>
      </c>
      <c r="G242" s="19">
        <f t="shared" si="12"/>
        <v>1</v>
      </c>
      <c r="H242" s="62">
        <f t="shared" si="13"/>
        <v>2.7777777777777781</v>
      </c>
      <c r="I242" s="5">
        <f t="shared" si="14"/>
        <v>149337.75738333334</v>
      </c>
      <c r="J242" s="5">
        <f t="shared" si="15"/>
        <v>149337.75738333334</v>
      </c>
    </row>
    <row r="243" spans="1:12" x14ac:dyDescent="0.25">
      <c r="A243" t="s">
        <v>584</v>
      </c>
      <c r="B243" t="s">
        <v>1977</v>
      </c>
      <c r="C243" t="s">
        <v>72</v>
      </c>
      <c r="D243" s="12" t="s">
        <v>1088</v>
      </c>
      <c r="E243" s="18">
        <f>VLOOKUP(A243,'ADM Data'!$A$2:$J$344,10,FALSE)</f>
        <v>112.545815</v>
      </c>
      <c r="F243" s="1">
        <f>VLOOKUP(A243,'ADM Data'!$A$2:$Q$344,17,FALSE)</f>
        <v>111.710521</v>
      </c>
      <c r="G243" s="19">
        <f t="shared" si="12"/>
        <v>0.99257818693658217</v>
      </c>
      <c r="H243" s="62">
        <f t="shared" si="13"/>
        <v>2.7366984921730912</v>
      </c>
      <c r="I243" s="5">
        <f t="shared" si="14"/>
        <v>129013.00206860073</v>
      </c>
      <c r="J243" s="5">
        <f t="shared" si="15"/>
        <v>129013.00206860073</v>
      </c>
    </row>
    <row r="244" spans="1:12" x14ac:dyDescent="0.25">
      <c r="A244" t="s">
        <v>586</v>
      </c>
      <c r="B244" t="s">
        <v>587</v>
      </c>
      <c r="C244" t="s">
        <v>98</v>
      </c>
      <c r="D244" s="12" t="s">
        <v>1088</v>
      </c>
      <c r="E244" s="18">
        <f>VLOOKUP(A244,'ADM Data'!$A$2:$J$344,10,FALSE)</f>
        <v>74.700263000000007</v>
      </c>
      <c r="F244" s="1">
        <f>VLOOKUP(A244,'ADM Data'!$A$2:$Q$344,17,FALSE)</f>
        <v>74.700263000000007</v>
      </c>
      <c r="G244" s="19">
        <f t="shared" si="12"/>
        <v>1</v>
      </c>
      <c r="H244" s="62">
        <f t="shared" si="13"/>
        <v>2.7777777777777781</v>
      </c>
      <c r="I244" s="5">
        <f t="shared" si="14"/>
        <v>87565.308294444461</v>
      </c>
      <c r="J244" s="5">
        <f t="shared" si="15"/>
        <v>87565.308294444461</v>
      </c>
    </row>
    <row r="245" spans="1:12" x14ac:dyDescent="0.25">
      <c r="A245" t="s">
        <v>588</v>
      </c>
      <c r="B245" t="s">
        <v>1978</v>
      </c>
      <c r="C245" t="s">
        <v>590</v>
      </c>
      <c r="D245" s="12" t="s">
        <v>1088</v>
      </c>
      <c r="E245" s="18">
        <f>VLOOKUP(A245,'ADM Data'!$A$2:$J$344,10,FALSE)</f>
        <v>308.066731</v>
      </c>
      <c r="F245" s="1">
        <f>VLOOKUP(A245,'ADM Data'!$A$2:$Q$344,17,FALSE)</f>
        <v>287.35363799999999</v>
      </c>
      <c r="G245" s="19">
        <f t="shared" si="12"/>
        <v>0.93276426528510792</v>
      </c>
      <c r="H245" s="62">
        <f t="shared" si="13"/>
        <v>2.4168032627579641</v>
      </c>
      <c r="I245" s="5">
        <f t="shared" si="14"/>
        <v>293069.3825709513</v>
      </c>
      <c r="J245" s="5">
        <f t="shared" si="15"/>
        <v>293069.3825709513</v>
      </c>
    </row>
    <row r="246" spans="1:12" x14ac:dyDescent="0.25">
      <c r="A246" t="s">
        <v>591</v>
      </c>
      <c r="B246" t="s">
        <v>1979</v>
      </c>
      <c r="C246" t="s">
        <v>555</v>
      </c>
      <c r="D246" s="12" t="s">
        <v>1088</v>
      </c>
      <c r="E246" s="18">
        <f>VLOOKUP(A246,'ADM Data'!$A$2:$J$344,10,FALSE)</f>
        <v>634.51175499999999</v>
      </c>
      <c r="F246" s="1">
        <f>VLOOKUP(A246,'ADM Data'!$A$2:$Q$344,17,FALSE)</f>
        <v>485.609081</v>
      </c>
      <c r="G246" s="19">
        <f t="shared" si="12"/>
        <v>0.76532716245737642</v>
      </c>
      <c r="H246" s="62">
        <f t="shared" si="13"/>
        <v>1.6270157377640542</v>
      </c>
      <c r="I246" s="5">
        <f t="shared" si="14"/>
        <v>333419.50645339477</v>
      </c>
      <c r="J246" s="5">
        <f t="shared" si="15"/>
        <v>333419.50645339477</v>
      </c>
    </row>
    <row r="247" spans="1:12" x14ac:dyDescent="0.25">
      <c r="A247" t="s">
        <v>593</v>
      </c>
      <c r="B247" t="s">
        <v>594</v>
      </c>
      <c r="C247" t="s">
        <v>108</v>
      </c>
      <c r="D247" s="12" t="s">
        <v>1088</v>
      </c>
      <c r="E247" s="18">
        <f>VLOOKUP(A247,'ADM Data'!$A$2:$J$344,10,FALSE)</f>
        <v>98.760469999999998</v>
      </c>
      <c r="F247" s="1">
        <f>VLOOKUP(A247,'ADM Data'!$A$2:$Q$344,17,FALSE)</f>
        <v>98.381366</v>
      </c>
      <c r="G247" s="19">
        <f t="shared" si="12"/>
        <v>0.99616137914288994</v>
      </c>
      <c r="H247" s="62">
        <f t="shared" si="13"/>
        <v>2.756493036932957</v>
      </c>
      <c r="I247" s="5">
        <f t="shared" si="14"/>
        <v>114441.14624472607</v>
      </c>
      <c r="J247" s="5">
        <f t="shared" si="15"/>
        <v>114441.14624472607</v>
      </c>
    </row>
    <row r="248" spans="1:12" x14ac:dyDescent="0.25">
      <c r="A248" t="s">
        <v>596</v>
      </c>
      <c r="B248" t="s">
        <v>1980</v>
      </c>
      <c r="C248" t="s">
        <v>68</v>
      </c>
      <c r="D248" s="12" t="s">
        <v>1088</v>
      </c>
      <c r="E248" s="18">
        <f>VLOOKUP(A248,'ADM Data'!$A$2:$J$344,10,FALSE)</f>
        <v>248.341084</v>
      </c>
      <c r="F248" s="1">
        <f>VLOOKUP(A248,'ADM Data'!$A$2:$Q$344,17,FALSE)</f>
        <v>226.308153</v>
      </c>
      <c r="G248" s="19">
        <f t="shared" si="12"/>
        <v>0.91127955694998908</v>
      </c>
      <c r="H248" s="62">
        <f t="shared" si="13"/>
        <v>2.3067511969860237</v>
      </c>
      <c r="I248" s="5">
        <f t="shared" si="14"/>
        <v>220299.44639022829</v>
      </c>
      <c r="J248" s="5">
        <f t="shared" si="15"/>
        <v>220299.44639022829</v>
      </c>
    </row>
    <row r="249" spans="1:12" x14ac:dyDescent="0.25">
      <c r="A249" t="s">
        <v>598</v>
      </c>
      <c r="B249" t="s">
        <v>599</v>
      </c>
      <c r="C249" t="s">
        <v>111</v>
      </c>
      <c r="D249" s="12" t="s">
        <v>1088</v>
      </c>
      <c r="E249" s="18">
        <f>VLOOKUP(A249,'ADM Data'!$A$2:$J$344,10,FALSE)</f>
        <v>148.57396299999999</v>
      </c>
      <c r="F249" s="1">
        <f>VLOOKUP(A249,'ADM Data'!$A$2:$Q$344,17,FALSE)</f>
        <v>148.57396299999999</v>
      </c>
      <c r="G249" s="19">
        <f t="shared" si="12"/>
        <v>1</v>
      </c>
      <c r="H249" s="62">
        <f t="shared" si="13"/>
        <v>2.7777777777777781</v>
      </c>
      <c r="I249" s="5">
        <f t="shared" si="14"/>
        <v>174161.70107222223</v>
      </c>
      <c r="J249" s="5">
        <f t="shared" si="15"/>
        <v>174161.70107222223</v>
      </c>
    </row>
    <row r="250" spans="1:12" x14ac:dyDescent="0.25">
      <c r="A250" t="s">
        <v>600</v>
      </c>
      <c r="B250" t="s">
        <v>1981</v>
      </c>
      <c r="C250" t="s">
        <v>68</v>
      </c>
      <c r="D250" s="12" t="s">
        <v>1088</v>
      </c>
      <c r="E250" s="18">
        <f>VLOOKUP(A250,'ADM Data'!$A$2:$J$344,10,FALSE)</f>
        <v>309.86792500000001</v>
      </c>
      <c r="F250" s="1">
        <f>VLOOKUP(A250,'ADM Data'!$A$2:$Q$344,17,FALSE)</f>
        <v>303.31191799999999</v>
      </c>
      <c r="G250" s="19">
        <f t="shared" si="12"/>
        <v>0.97884257623631088</v>
      </c>
      <c r="H250" s="62">
        <f t="shared" si="13"/>
        <v>2.661479969591495</v>
      </c>
      <c r="I250" s="5">
        <f t="shared" si="14"/>
        <v>340663.12679264951</v>
      </c>
      <c r="J250" s="5">
        <f t="shared" si="15"/>
        <v>340663.12679264951</v>
      </c>
    </row>
    <row r="251" spans="1:12" x14ac:dyDescent="0.25">
      <c r="A251" t="s">
        <v>602</v>
      </c>
      <c r="B251" t="s">
        <v>603</v>
      </c>
      <c r="C251" t="s">
        <v>75</v>
      </c>
      <c r="D251" s="12" t="s">
        <v>1088</v>
      </c>
      <c r="E251" s="18">
        <f>VLOOKUP(A251,'ADM Data'!$A$2:$J$344,10,FALSE)</f>
        <v>599.05067499999996</v>
      </c>
      <c r="F251" s="1">
        <f>VLOOKUP(A251,'ADM Data'!$A$2:$Q$344,17,FALSE)</f>
        <v>95.859635999999995</v>
      </c>
      <c r="G251" s="19">
        <f t="shared" si="12"/>
        <v>0.16001924378100402</v>
      </c>
      <c r="H251" s="62">
        <f t="shared" si="13"/>
        <v>7.1128217722901108E-2</v>
      </c>
      <c r="I251" s="5">
        <f t="shared" si="14"/>
        <v>2877.3331754238325</v>
      </c>
      <c r="J251" s="5">
        <f t="shared" si="15"/>
        <v>2877.3331754238325</v>
      </c>
      <c r="L251" s="14"/>
    </row>
    <row r="252" spans="1:12" x14ac:dyDescent="0.25">
      <c r="A252" t="s">
        <v>604</v>
      </c>
      <c r="B252" t="s">
        <v>1982</v>
      </c>
      <c r="C252" t="s">
        <v>93</v>
      </c>
      <c r="D252" s="12" t="s">
        <v>1088</v>
      </c>
      <c r="E252" s="18">
        <f>VLOOKUP(A252,'ADM Data'!$A$2:$J$344,10,FALSE)</f>
        <v>76.802170000000004</v>
      </c>
      <c r="F252" s="1">
        <f>VLOOKUP(A252,'ADM Data'!$A$2:$Q$344,17,FALSE)</f>
        <v>76.802170000000004</v>
      </c>
      <c r="G252" s="19">
        <f t="shared" si="12"/>
        <v>1</v>
      </c>
      <c r="H252" s="62">
        <f t="shared" si="13"/>
        <v>2.7777777777777781</v>
      </c>
      <c r="I252" s="5">
        <f t="shared" si="14"/>
        <v>90029.210388888911</v>
      </c>
      <c r="J252" s="5">
        <f t="shared" si="15"/>
        <v>90029.210388888911</v>
      </c>
    </row>
    <row r="253" spans="1:12" x14ac:dyDescent="0.25">
      <c r="A253" t="s">
        <v>1983</v>
      </c>
      <c r="B253" t="s">
        <v>1984</v>
      </c>
      <c r="C253" t="s">
        <v>324</v>
      </c>
      <c r="D253" s="12" t="s">
        <v>2051</v>
      </c>
      <c r="E253" s="18">
        <f>VLOOKUP(A253,'ADM Data'!$A$2:$J$344,10,FALSE)</f>
        <v>138.37926099999999</v>
      </c>
      <c r="F253" s="1">
        <f>VLOOKUP(A253,'ADM Data'!$A$2:$Q$344,17,FALSE)</f>
        <v>72.944450000000003</v>
      </c>
      <c r="G253" s="19">
        <f t="shared" si="12"/>
        <v>0.52713426472193703</v>
      </c>
      <c r="H253" s="62">
        <f t="shared" si="13"/>
        <v>0.77186259178871441</v>
      </c>
      <c r="I253" s="5">
        <f t="shared" si="14"/>
        <v>23759.904922580165</v>
      </c>
      <c r="J253" s="5">
        <f t="shared" si="15"/>
        <v>23759.904922580165</v>
      </c>
    </row>
    <row r="254" spans="1:12" x14ac:dyDescent="0.25">
      <c r="A254" t="s">
        <v>606</v>
      </c>
      <c r="B254" t="s">
        <v>607</v>
      </c>
      <c r="C254" t="s">
        <v>75</v>
      </c>
      <c r="D254" s="12" t="s">
        <v>1088</v>
      </c>
      <c r="E254" s="18">
        <f>VLOOKUP(A254,'ADM Data'!$A$2:$J$344,10,FALSE)</f>
        <v>949.35317000000009</v>
      </c>
      <c r="F254" s="1">
        <f>VLOOKUP(A254,'ADM Data'!$A$2:$Q$344,17,FALSE)</f>
        <v>948.84439799999996</v>
      </c>
      <c r="G254" s="19">
        <f t="shared" si="12"/>
        <v>0.99946408563632838</v>
      </c>
      <c r="H254" s="62">
        <f t="shared" si="13"/>
        <v>2.774801273546839</v>
      </c>
      <c r="I254" s="5">
        <f t="shared" si="14"/>
        <v>1111064.6597545734</v>
      </c>
      <c r="J254" s="5">
        <f t="shared" si="15"/>
        <v>1111064.6597545734</v>
      </c>
    </row>
    <row r="255" spans="1:12" x14ac:dyDescent="0.25">
      <c r="A255" t="s">
        <v>608</v>
      </c>
      <c r="B255" t="s">
        <v>609</v>
      </c>
      <c r="C255" t="s">
        <v>93</v>
      </c>
      <c r="D255" s="12" t="s">
        <v>1088</v>
      </c>
      <c r="E255" s="18">
        <f>VLOOKUP(A255,'ADM Data'!$A$2:$J$344,10,FALSE)</f>
        <v>52.620482000000003</v>
      </c>
      <c r="F255" s="1">
        <f>VLOOKUP(A255,'ADM Data'!$A$2:$Q$344,17,FALSE)</f>
        <v>50.138553999999999</v>
      </c>
      <c r="G255" s="19">
        <f t="shared" si="12"/>
        <v>0.95283342330463638</v>
      </c>
      <c r="H255" s="62">
        <f t="shared" si="13"/>
        <v>2.5219209237956455</v>
      </c>
      <c r="I255" s="5">
        <f t="shared" si="14"/>
        <v>53359.987673855212</v>
      </c>
      <c r="J255" s="5">
        <f t="shared" si="15"/>
        <v>53359.987673855212</v>
      </c>
    </row>
    <row r="256" spans="1:12" x14ac:dyDescent="0.25">
      <c r="A256" t="s">
        <v>610</v>
      </c>
      <c r="B256" t="s">
        <v>611</v>
      </c>
      <c r="C256" t="s">
        <v>80</v>
      </c>
      <c r="D256" s="12" t="s">
        <v>1088</v>
      </c>
      <c r="E256" s="18">
        <f>VLOOKUP(A256,'ADM Data'!$A$2:$J$344,10,FALSE)</f>
        <v>65.760478000000006</v>
      </c>
      <c r="F256" s="1">
        <f>VLOOKUP(A256,'ADM Data'!$A$2:$Q$344,17,FALSE)</f>
        <v>0.20958099999999999</v>
      </c>
      <c r="G256" s="19">
        <f t="shared" si="12"/>
        <v>3.1870358363271017E-3</v>
      </c>
      <c r="H256" s="62">
        <f t="shared" si="13"/>
        <v>2.8214437283425525E-5</v>
      </c>
      <c r="I256" s="5">
        <f t="shared" si="14"/>
        <v>2.4953746116855892E-3</v>
      </c>
      <c r="J256" s="5">
        <f t="shared" si="15"/>
        <v>2.4953746116855892E-3</v>
      </c>
    </row>
    <row r="257" spans="1:10" x14ac:dyDescent="0.25">
      <c r="A257" t="s">
        <v>612</v>
      </c>
      <c r="B257" t="s">
        <v>613</v>
      </c>
      <c r="C257" t="s">
        <v>80</v>
      </c>
      <c r="D257" s="12" t="s">
        <v>1088</v>
      </c>
      <c r="E257" s="18">
        <f>VLOOKUP(A257,'ADM Data'!$A$2:$J$344,10,FALSE)</f>
        <v>30.238092999999999</v>
      </c>
      <c r="F257" s="1">
        <f>VLOOKUP(A257,'ADM Data'!$A$2:$Q$344,17,FALSE)</f>
        <v>0</v>
      </c>
      <c r="G257" s="19">
        <f t="shared" si="12"/>
        <v>0</v>
      </c>
      <c r="H257" s="62">
        <f t="shared" si="13"/>
        <v>0</v>
      </c>
      <c r="I257" s="5">
        <f t="shared" si="14"/>
        <v>0</v>
      </c>
      <c r="J257" s="5">
        <f t="shared" si="15"/>
        <v>0</v>
      </c>
    </row>
    <row r="258" spans="1:10" x14ac:dyDescent="0.25">
      <c r="A258" t="s">
        <v>614</v>
      </c>
      <c r="B258" t="s">
        <v>615</v>
      </c>
      <c r="C258" t="s">
        <v>80</v>
      </c>
      <c r="D258" s="12" t="s">
        <v>1842</v>
      </c>
      <c r="E258" s="18">
        <f>VLOOKUP(A258,'ADM Data'!$A$2:$J$344,10,FALSE)</f>
        <v>669.7485180000001</v>
      </c>
      <c r="F258" s="1">
        <f>VLOOKUP(A258,'ADM Data'!$A$2:$Q$344,17,FALSE)</f>
        <v>102.056658</v>
      </c>
      <c r="G258" s="19">
        <f t="shared" si="12"/>
        <v>0.15238056562597721</v>
      </c>
      <c r="H258" s="62">
        <f t="shared" si="13"/>
        <v>6.4499546612479863E-2</v>
      </c>
      <c r="I258" s="5">
        <f t="shared" si="14"/>
        <v>2777.8606476492346</v>
      </c>
      <c r="J258" s="5">
        <f t="shared" si="15"/>
        <v>0</v>
      </c>
    </row>
    <row r="259" spans="1:10" x14ac:dyDescent="0.25">
      <c r="A259" t="s">
        <v>616</v>
      </c>
      <c r="B259" t="s">
        <v>617</v>
      </c>
      <c r="C259" t="s">
        <v>93</v>
      </c>
      <c r="D259" s="12" t="s">
        <v>1088</v>
      </c>
      <c r="E259" s="18">
        <f>VLOOKUP(A259,'ADM Data'!$A$2:$J$344,10,FALSE)</f>
        <v>170.25505100000001</v>
      </c>
      <c r="F259" s="1">
        <f>VLOOKUP(A259,'ADM Data'!$A$2:$Q$344,17,FALSE)</f>
        <v>168.645295</v>
      </c>
      <c r="G259" s="19">
        <f t="shared" si="12"/>
        <v>0.99054503234679359</v>
      </c>
      <c r="H259" s="62">
        <f t="shared" si="13"/>
        <v>2.7254985030747507</v>
      </c>
      <c r="I259" s="5">
        <f t="shared" si="14"/>
        <v>193969.13460884811</v>
      </c>
      <c r="J259" s="5">
        <f t="shared" si="15"/>
        <v>193969.13460884811</v>
      </c>
    </row>
    <row r="260" spans="1:10" x14ac:dyDescent="0.25">
      <c r="A260" t="s">
        <v>618</v>
      </c>
      <c r="B260" t="s">
        <v>619</v>
      </c>
      <c r="C260" t="s">
        <v>125</v>
      </c>
      <c r="D260" s="12" t="s">
        <v>1088</v>
      </c>
      <c r="E260" s="18">
        <f>VLOOKUP(A260,'ADM Data'!$A$2:$J$344,10,FALSE)</f>
        <v>145.94610499999999</v>
      </c>
      <c r="F260" s="1">
        <f>VLOOKUP(A260,'ADM Data'!$A$2:$Q$344,17,FALSE)</f>
        <v>145.46706399999999</v>
      </c>
      <c r="G260" s="19">
        <f t="shared" si="12"/>
        <v>0.99671768561415186</v>
      </c>
      <c r="H260" s="62">
        <f t="shared" si="13"/>
        <v>2.7595726244889756</v>
      </c>
      <c r="I260" s="5">
        <f t="shared" si="14"/>
        <v>169402.16343841638</v>
      </c>
      <c r="J260" s="5">
        <f t="shared" si="15"/>
        <v>169402.16343841638</v>
      </c>
    </row>
    <row r="261" spans="1:10" x14ac:dyDescent="0.25">
      <c r="A261" t="s">
        <v>620</v>
      </c>
      <c r="B261" t="s">
        <v>621</v>
      </c>
      <c r="C261" t="s">
        <v>125</v>
      </c>
      <c r="D261" s="12" t="s">
        <v>1088</v>
      </c>
      <c r="E261" s="18">
        <f>VLOOKUP(A261,'ADM Data'!$A$2:$J$344,10,FALSE)</f>
        <v>106.604793</v>
      </c>
      <c r="F261" s="1">
        <f>VLOOKUP(A261,'ADM Data'!$A$2:$Q$344,17,FALSE)</f>
        <v>106.49700900000001</v>
      </c>
      <c r="G261" s="19">
        <f t="shared" ref="G261:G323" si="16">F261/E261</f>
        <v>0.99898893851798953</v>
      </c>
      <c r="H261" s="62">
        <f t="shared" ref="H261:H323" si="17">((G261/$I$1)^2)</f>
        <v>2.7721636091147208</v>
      </c>
      <c r="I261" s="5">
        <f t="shared" ref="I261:I323" si="18">F261*$I$2*H261</f>
        <v>124585.85005399115</v>
      </c>
      <c r="J261" s="5">
        <f t="shared" si="15"/>
        <v>124585.85005399115</v>
      </c>
    </row>
    <row r="262" spans="1:10" x14ac:dyDescent="0.25">
      <c r="A262" t="s">
        <v>1985</v>
      </c>
      <c r="B262" t="s">
        <v>1986</v>
      </c>
      <c r="C262" t="s">
        <v>1210</v>
      </c>
      <c r="D262" s="12" t="s">
        <v>1088</v>
      </c>
      <c r="E262" s="18">
        <f>VLOOKUP(A262,'ADM Data'!$A$2:$J$344,10,FALSE)</f>
        <v>29.834319000000001</v>
      </c>
      <c r="F262" s="1">
        <f>VLOOKUP(A262,'ADM Data'!$A$2:$Q$344,17,FALSE)</f>
        <v>9.8284020000000005</v>
      </c>
      <c r="G262" s="19">
        <f t="shared" si="16"/>
        <v>0.32943275829423158</v>
      </c>
      <c r="H262" s="62">
        <f t="shared" si="17"/>
        <v>0.30146095065929335</v>
      </c>
      <c r="I262" s="5">
        <f t="shared" si="18"/>
        <v>1250.3351111810773</v>
      </c>
      <c r="J262" s="5">
        <f t="shared" ref="J262:J324" si="19">IF(D262="Y",0,I262)</f>
        <v>1250.3351111810773</v>
      </c>
    </row>
    <row r="263" spans="1:10" x14ac:dyDescent="0.25">
      <c r="A263" t="s">
        <v>622</v>
      </c>
      <c r="B263" t="s">
        <v>623</v>
      </c>
      <c r="C263" t="s">
        <v>80</v>
      </c>
      <c r="D263" s="12" t="s">
        <v>1088</v>
      </c>
      <c r="E263" s="18">
        <f>VLOOKUP(A263,'ADM Data'!$A$2:$J$344,10,FALSE)</f>
        <v>36.124260999999997</v>
      </c>
      <c r="F263" s="1">
        <f>VLOOKUP(A263,'ADM Data'!$A$2:$Q$344,17,FALSE)</f>
        <v>0</v>
      </c>
      <c r="G263" s="19">
        <f t="shared" si="16"/>
        <v>0</v>
      </c>
      <c r="H263" s="62">
        <f t="shared" si="17"/>
        <v>0</v>
      </c>
      <c r="I263" s="5">
        <f t="shared" si="18"/>
        <v>0</v>
      </c>
      <c r="J263" s="5">
        <f t="shared" si="19"/>
        <v>0</v>
      </c>
    </row>
    <row r="264" spans="1:10" x14ac:dyDescent="0.25">
      <c r="A264" t="s">
        <v>624</v>
      </c>
      <c r="B264" t="s">
        <v>625</v>
      </c>
      <c r="C264" t="s">
        <v>68</v>
      </c>
      <c r="D264" s="12" t="s">
        <v>1088</v>
      </c>
      <c r="E264" s="18">
        <f>VLOOKUP(A264,'ADM Data'!$A$2:$J$344,10,FALSE)</f>
        <v>105.133782</v>
      </c>
      <c r="F264" s="1">
        <f>VLOOKUP(A264,'ADM Data'!$A$2:$Q$344,17,FALSE)</f>
        <v>90.571791000000005</v>
      </c>
      <c r="G264" s="19">
        <f t="shared" si="16"/>
        <v>0.86149084791794139</v>
      </c>
      <c r="H264" s="62">
        <f t="shared" si="17"/>
        <v>2.0615735584621491</v>
      </c>
      <c r="I264" s="5">
        <f t="shared" si="18"/>
        <v>78796.01279556354</v>
      </c>
      <c r="J264" s="5">
        <f t="shared" si="19"/>
        <v>78796.01279556354</v>
      </c>
    </row>
    <row r="265" spans="1:10" x14ac:dyDescent="0.25">
      <c r="A265" t="s">
        <v>626</v>
      </c>
      <c r="B265" t="s">
        <v>627</v>
      </c>
      <c r="C265" t="s">
        <v>72</v>
      </c>
      <c r="D265" s="12" t="s">
        <v>1088</v>
      </c>
      <c r="E265" s="18">
        <f>VLOOKUP(A265,'ADM Data'!$A$2:$J$344,10,FALSE)</f>
        <v>54.163938000000002</v>
      </c>
      <c r="F265" s="1">
        <f>VLOOKUP(A265,'ADM Data'!$A$2:$Q$344,17,FALSE)</f>
        <v>35.759177000000001</v>
      </c>
      <c r="G265" s="19">
        <f t="shared" si="16"/>
        <v>0.66020267950236555</v>
      </c>
      <c r="H265" s="62">
        <f t="shared" si="17"/>
        <v>1.2107432722836202</v>
      </c>
      <c r="I265" s="5">
        <f t="shared" si="18"/>
        <v>18270.56721551295</v>
      </c>
      <c r="J265" s="5">
        <f t="shared" si="19"/>
        <v>18270.56721551295</v>
      </c>
    </row>
    <row r="266" spans="1:10" x14ac:dyDescent="0.25">
      <c r="A266" t="s">
        <v>1989</v>
      </c>
      <c r="B266" t="s">
        <v>1990</v>
      </c>
      <c r="C266" t="s">
        <v>75</v>
      </c>
      <c r="D266" s="12" t="s">
        <v>1842</v>
      </c>
      <c r="E266" s="18">
        <f>VLOOKUP(A266,'ADM Data'!$A$2:$J$344,10,FALSE)</f>
        <v>94.139644000000004</v>
      </c>
      <c r="F266" s="1">
        <f>VLOOKUP(A266,'ADM Data'!$A$2:$Q$344,17,FALSE)</f>
        <v>31.715843</v>
      </c>
      <c r="G266" s="19">
        <f t="shared" si="16"/>
        <v>0.33690209196032223</v>
      </c>
      <c r="H266" s="62">
        <f t="shared" si="17"/>
        <v>0.31528616546455951</v>
      </c>
      <c r="I266" s="5">
        <f t="shared" si="18"/>
        <v>4219.8170731052087</v>
      </c>
      <c r="J266" s="5">
        <f t="shared" si="19"/>
        <v>0</v>
      </c>
    </row>
    <row r="267" spans="1:10" x14ac:dyDescent="0.25">
      <c r="A267" t="s">
        <v>1991</v>
      </c>
      <c r="B267" t="s">
        <v>1992</v>
      </c>
      <c r="C267" t="s">
        <v>68</v>
      </c>
      <c r="D267" s="12" t="s">
        <v>1088</v>
      </c>
      <c r="E267" s="18">
        <f>VLOOKUP(A267,'ADM Data'!$A$2:$J$344,10,FALSE)</f>
        <v>25.270465000000002</v>
      </c>
      <c r="F267" s="1">
        <f>VLOOKUP(A267,'ADM Data'!$A$2:$Q$344,17,FALSE)</f>
        <v>25.270465000000002</v>
      </c>
      <c r="G267" s="19">
        <f t="shared" si="16"/>
        <v>1</v>
      </c>
      <c r="H267" s="62">
        <f t="shared" si="17"/>
        <v>2.7777777777777781</v>
      </c>
      <c r="I267" s="5">
        <f t="shared" si="18"/>
        <v>29622.600638888893</v>
      </c>
      <c r="J267" s="5">
        <f t="shared" si="19"/>
        <v>29622.600638888893</v>
      </c>
    </row>
    <row r="268" spans="1:10" x14ac:dyDescent="0.25">
      <c r="A268" t="s">
        <v>1993</v>
      </c>
      <c r="B268" t="s">
        <v>1994</v>
      </c>
      <c r="C268" t="s">
        <v>98</v>
      </c>
      <c r="D268" s="12" t="s">
        <v>1088</v>
      </c>
      <c r="E268" s="18">
        <f>VLOOKUP(A268,'ADM Data'!$A$2:$J$344,10,FALSE)</f>
        <v>46.139535000000002</v>
      </c>
      <c r="F268" s="1">
        <f>VLOOKUP(A268,'ADM Data'!$A$2:$Q$344,17,FALSE)</f>
        <v>44.063952999999998</v>
      </c>
      <c r="G268" s="19">
        <f t="shared" si="16"/>
        <v>0.95501510797627231</v>
      </c>
      <c r="H268" s="62">
        <f t="shared" si="17"/>
        <v>2.5334829346192533</v>
      </c>
      <c r="I268" s="5">
        <f t="shared" si="18"/>
        <v>47110.085188007964</v>
      </c>
      <c r="J268" s="5">
        <f t="shared" si="19"/>
        <v>47110.085188007964</v>
      </c>
    </row>
    <row r="269" spans="1:10" x14ac:dyDescent="0.25">
      <c r="A269" t="s">
        <v>1995</v>
      </c>
      <c r="B269" t="s">
        <v>1996</v>
      </c>
      <c r="C269" t="s">
        <v>1286</v>
      </c>
      <c r="D269" s="12" t="s">
        <v>1088</v>
      </c>
      <c r="E269" s="18">
        <f>VLOOKUP(A269,'ADM Data'!$A$2:$J$344,10,FALSE)</f>
        <v>44.377603000000001</v>
      </c>
      <c r="F269" s="1">
        <f>VLOOKUP(A269,'ADM Data'!$A$2:$Q$344,17,FALSE)</f>
        <v>0</v>
      </c>
      <c r="G269" s="19">
        <f t="shared" si="16"/>
        <v>0</v>
      </c>
      <c r="H269" s="62">
        <f t="shared" si="17"/>
        <v>0</v>
      </c>
      <c r="I269" s="5">
        <f t="shared" si="18"/>
        <v>0</v>
      </c>
      <c r="J269" s="5">
        <f t="shared" si="19"/>
        <v>0</v>
      </c>
    </row>
    <row r="270" spans="1:10" x14ac:dyDescent="0.25">
      <c r="A270" t="s">
        <v>1997</v>
      </c>
      <c r="B270" t="s">
        <v>1998</v>
      </c>
      <c r="C270" t="s">
        <v>80</v>
      </c>
      <c r="D270" s="12" t="s">
        <v>1842</v>
      </c>
      <c r="E270" s="18">
        <f>VLOOKUP(A270,'ADM Data'!$A$2:$J$344,10,FALSE)</f>
        <v>176.804</v>
      </c>
      <c r="F270" s="1">
        <f>VLOOKUP(A270,'ADM Data'!$A$2:$Q$344,17,FALSE)</f>
        <v>8.3246739999999999</v>
      </c>
      <c r="G270" s="19">
        <f t="shared" si="16"/>
        <v>4.7084194927716566E-2</v>
      </c>
      <c r="H270" s="62">
        <f t="shared" si="17"/>
        <v>6.1581150333089195E-3</v>
      </c>
      <c r="I270" s="5">
        <f t="shared" si="18"/>
        <v>21.633534645067868</v>
      </c>
      <c r="J270" s="5">
        <f t="shared" si="19"/>
        <v>0</v>
      </c>
    </row>
    <row r="271" spans="1:10" x14ac:dyDescent="0.25">
      <c r="A271" t="s">
        <v>1999</v>
      </c>
      <c r="B271" t="s">
        <v>2000</v>
      </c>
      <c r="C271" t="s">
        <v>193</v>
      </c>
      <c r="D271" s="12" t="s">
        <v>1088</v>
      </c>
      <c r="E271" s="18">
        <f>VLOOKUP(A271,'ADM Data'!$A$2:$J$344,10,FALSE)</f>
        <v>108.065213</v>
      </c>
      <c r="F271" s="1">
        <f>VLOOKUP(A271,'ADM Data'!$A$2:$Q$344,17,FALSE)</f>
        <v>59.954914000000002</v>
      </c>
      <c r="G271" s="19">
        <f t="shared" si="16"/>
        <v>0.55480308913100462</v>
      </c>
      <c r="H271" s="62">
        <f t="shared" si="17"/>
        <v>0.85501796585918188</v>
      </c>
      <c r="I271" s="5">
        <f t="shared" si="18"/>
        <v>21632.787074070802</v>
      </c>
      <c r="J271" s="5">
        <f t="shared" si="19"/>
        <v>21632.787074070802</v>
      </c>
    </row>
    <row r="272" spans="1:10" x14ac:dyDescent="0.25">
      <c r="A272" t="s">
        <v>2001</v>
      </c>
      <c r="B272" t="s">
        <v>2002</v>
      </c>
      <c r="C272" t="s">
        <v>93</v>
      </c>
      <c r="D272" s="12" t="s">
        <v>1088</v>
      </c>
      <c r="E272" s="18">
        <f>VLOOKUP(A272,'ADM Data'!$A$2:$J$344,10,FALSE)</f>
        <v>26.786891999999998</v>
      </c>
      <c r="F272" s="1">
        <f>VLOOKUP(A272,'ADM Data'!$A$2:$Q$344,17,FALSE)</f>
        <v>21.873849</v>
      </c>
      <c r="G272" s="19">
        <f t="shared" si="16"/>
        <v>0.81658779226794964</v>
      </c>
      <c r="H272" s="62">
        <f t="shared" si="17"/>
        <v>1.8522656180029005</v>
      </c>
      <c r="I272" s="5">
        <f t="shared" si="18"/>
        <v>17097.82730002877</v>
      </c>
      <c r="J272" s="5">
        <f t="shared" si="19"/>
        <v>17097.82730002877</v>
      </c>
    </row>
    <row r="273" spans="1:10" x14ac:dyDescent="0.25">
      <c r="A273" t="s">
        <v>2003</v>
      </c>
      <c r="B273" t="s">
        <v>2004</v>
      </c>
      <c r="C273" t="s">
        <v>1147</v>
      </c>
      <c r="D273" s="12" t="s">
        <v>1088</v>
      </c>
      <c r="E273" s="18">
        <f>VLOOKUP(A273,'ADM Data'!$A$2:$J$344,10,FALSE)</f>
        <v>43.599594000000003</v>
      </c>
      <c r="F273" s="1">
        <f>VLOOKUP(A273,'ADM Data'!$A$2:$Q$344,17,FALSE)</f>
        <v>34.698740999999998</v>
      </c>
      <c r="G273" s="19">
        <f t="shared" si="16"/>
        <v>0.7958500943839063</v>
      </c>
      <c r="H273" s="62">
        <f t="shared" si="17"/>
        <v>1.7593815909190909</v>
      </c>
      <c r="I273" s="5">
        <f t="shared" si="18"/>
        <v>25762.393632544121</v>
      </c>
      <c r="J273" s="5">
        <f t="shared" si="19"/>
        <v>25762.393632544121</v>
      </c>
    </row>
    <row r="274" spans="1:10" x14ac:dyDescent="0.25">
      <c r="A274" t="s">
        <v>2005</v>
      </c>
      <c r="B274" t="s">
        <v>2006</v>
      </c>
      <c r="C274" t="s">
        <v>75</v>
      </c>
      <c r="D274" s="12" t="s">
        <v>1088</v>
      </c>
      <c r="E274" s="18">
        <f>VLOOKUP(A274,'ADM Data'!$A$2:$J$344,10,FALSE)</f>
        <v>107.71371000000001</v>
      </c>
      <c r="F274" s="1">
        <f>VLOOKUP(A274,'ADM Data'!$A$2:$Q$344,17,FALSE)</f>
        <v>90.154702</v>
      </c>
      <c r="G274" s="19">
        <f t="shared" si="16"/>
        <v>0.83698446558010109</v>
      </c>
      <c r="H274" s="62">
        <f t="shared" si="17"/>
        <v>1.9459527656177988</v>
      </c>
      <c r="I274" s="5">
        <f t="shared" si="18"/>
        <v>74034.326093327065</v>
      </c>
      <c r="J274" s="5">
        <f t="shared" si="19"/>
        <v>74034.326093327065</v>
      </c>
    </row>
    <row r="275" spans="1:10" x14ac:dyDescent="0.25">
      <c r="A275" t="s">
        <v>2007</v>
      </c>
      <c r="B275" t="s">
        <v>2008</v>
      </c>
      <c r="C275" t="s">
        <v>140</v>
      </c>
      <c r="D275" s="12" t="s">
        <v>1088</v>
      </c>
      <c r="E275" s="18">
        <f>VLOOKUP(A275,'ADM Data'!$A$2:$J$344,10,FALSE)</f>
        <v>79.485573000000002</v>
      </c>
      <c r="F275" s="1">
        <f>VLOOKUP(A275,'ADM Data'!$A$2:$Q$344,17,FALSE)</f>
        <v>59.260337</v>
      </c>
      <c r="G275" s="19">
        <f t="shared" si="16"/>
        <v>0.74554833994843317</v>
      </c>
      <c r="H275" s="62">
        <f t="shared" si="17"/>
        <v>1.5440064644440679</v>
      </c>
      <c r="I275" s="5">
        <f t="shared" si="18"/>
        <v>38612.300920342539</v>
      </c>
      <c r="J275" s="5">
        <f t="shared" si="19"/>
        <v>38612.300920342539</v>
      </c>
    </row>
    <row r="276" spans="1:10" x14ac:dyDescent="0.25">
      <c r="A276" t="s">
        <v>628</v>
      </c>
      <c r="B276" t="s">
        <v>2009</v>
      </c>
      <c r="C276" t="s">
        <v>193</v>
      </c>
      <c r="D276" s="12" t="s">
        <v>1088</v>
      </c>
      <c r="E276" s="18">
        <f>VLOOKUP(A276,'ADM Data'!$A$2:$J$344,10,FALSE)</f>
        <v>100.80855600000001</v>
      </c>
      <c r="F276" s="1">
        <f>VLOOKUP(A276,'ADM Data'!$A$2:$Q$344,17,FALSE)</f>
        <v>100.808556</v>
      </c>
      <c r="G276" s="19">
        <f t="shared" si="16"/>
        <v>0.99999999999999989</v>
      </c>
      <c r="H276" s="62">
        <f t="shared" si="17"/>
        <v>2.7777777777777772</v>
      </c>
      <c r="I276" s="5">
        <f t="shared" si="18"/>
        <v>118170.02953333329</v>
      </c>
      <c r="J276" s="5">
        <f t="shared" si="19"/>
        <v>118170.02953333329</v>
      </c>
    </row>
    <row r="277" spans="1:10" x14ac:dyDescent="0.25">
      <c r="A277" t="s">
        <v>630</v>
      </c>
      <c r="B277" t="s">
        <v>2010</v>
      </c>
      <c r="C277" t="s">
        <v>324</v>
      </c>
      <c r="D277" s="12" t="s">
        <v>1088</v>
      </c>
      <c r="E277" s="18">
        <f>VLOOKUP(A277,'ADM Data'!$A$2:$J$344,10,FALSE)</f>
        <v>135.67920100000001</v>
      </c>
      <c r="F277" s="1">
        <f>VLOOKUP(A277,'ADM Data'!$A$2:$Q$344,17,FALSE)</f>
        <v>135.637191</v>
      </c>
      <c r="G277" s="19">
        <f t="shared" si="16"/>
        <v>0.99969037258702609</v>
      </c>
      <c r="H277" s="62">
        <f t="shared" si="17"/>
        <v>2.776057891786631</v>
      </c>
      <c r="I277" s="5">
        <f t="shared" si="18"/>
        <v>158898.48507702528</v>
      </c>
      <c r="J277" s="5">
        <f t="shared" si="19"/>
        <v>158898.48507702528</v>
      </c>
    </row>
    <row r="278" spans="1:10" x14ac:dyDescent="0.25">
      <c r="A278" t="s">
        <v>632</v>
      </c>
      <c r="B278" t="s">
        <v>2011</v>
      </c>
      <c r="C278" t="s">
        <v>98</v>
      </c>
      <c r="D278" s="12" t="s">
        <v>1088</v>
      </c>
      <c r="E278" s="18">
        <f>VLOOKUP(A278,'ADM Data'!$A$2:$J$344,10,FALSE)</f>
        <v>73.808217999999997</v>
      </c>
      <c r="F278" s="1">
        <f>VLOOKUP(A278,'ADM Data'!$A$2:$Q$344,17,FALSE)</f>
        <v>73.808217999999997</v>
      </c>
      <c r="G278" s="19">
        <f t="shared" si="16"/>
        <v>1</v>
      </c>
      <c r="H278" s="62">
        <f t="shared" si="17"/>
        <v>2.7777777777777781</v>
      </c>
      <c r="I278" s="5">
        <f t="shared" si="18"/>
        <v>86519.633322222231</v>
      </c>
      <c r="J278" s="5">
        <f t="shared" si="19"/>
        <v>86519.633322222231</v>
      </c>
    </row>
    <row r="279" spans="1:10" x14ac:dyDescent="0.25">
      <c r="A279" t="s">
        <v>634</v>
      </c>
      <c r="B279" t="s">
        <v>635</v>
      </c>
      <c r="C279" t="s">
        <v>140</v>
      </c>
      <c r="D279" s="12" t="s">
        <v>1088</v>
      </c>
      <c r="E279" s="18">
        <f>VLOOKUP(A279,'ADM Data'!$A$2:$J$344,10,FALSE)</f>
        <v>352.23471699999999</v>
      </c>
      <c r="F279" s="1">
        <f>VLOOKUP(A279,'ADM Data'!$A$2:$Q$344,17,FALSE)</f>
        <v>352.23471699999999</v>
      </c>
      <c r="G279" s="19">
        <f t="shared" si="16"/>
        <v>1</v>
      </c>
      <c r="H279" s="62">
        <f t="shared" si="17"/>
        <v>2.7777777777777781</v>
      </c>
      <c r="I279" s="5">
        <f t="shared" si="18"/>
        <v>412897.36270555557</v>
      </c>
      <c r="J279" s="5">
        <f t="shared" si="19"/>
        <v>412897.36270555557</v>
      </c>
    </row>
    <row r="280" spans="1:10" x14ac:dyDescent="0.25">
      <c r="A280" t="s">
        <v>636</v>
      </c>
      <c r="B280" t="s">
        <v>637</v>
      </c>
      <c r="C280" t="s">
        <v>193</v>
      </c>
      <c r="D280" s="12" t="s">
        <v>1088</v>
      </c>
      <c r="E280" s="18">
        <f>VLOOKUP(A280,'ADM Data'!$A$2:$J$344,10,FALSE)</f>
        <v>601.24987299999998</v>
      </c>
      <c r="F280" s="1">
        <f>VLOOKUP(A280,'ADM Data'!$A$2:$Q$344,17,FALSE)</f>
        <v>601.24987299999998</v>
      </c>
      <c r="G280" s="19">
        <f t="shared" si="16"/>
        <v>1</v>
      </c>
      <c r="H280" s="62">
        <f t="shared" si="17"/>
        <v>2.7777777777777781</v>
      </c>
      <c r="I280" s="5">
        <f t="shared" si="18"/>
        <v>704798.46223888895</v>
      </c>
      <c r="J280" s="5">
        <f t="shared" si="19"/>
        <v>704798.46223888895</v>
      </c>
    </row>
    <row r="281" spans="1:10" x14ac:dyDescent="0.25">
      <c r="A281" t="s">
        <v>638</v>
      </c>
      <c r="B281" t="s">
        <v>639</v>
      </c>
      <c r="C281" t="s">
        <v>72</v>
      </c>
      <c r="D281" s="12" t="s">
        <v>1088</v>
      </c>
      <c r="E281" s="18">
        <f>VLOOKUP(A281,'ADM Data'!$A$2:$J$344,10,FALSE)</f>
        <v>113.26369699999999</v>
      </c>
      <c r="F281" s="1">
        <f>VLOOKUP(A281,'ADM Data'!$A$2:$Q$344,17,FALSE)</f>
        <v>113.26369699999999</v>
      </c>
      <c r="G281" s="19">
        <f t="shared" si="16"/>
        <v>1</v>
      </c>
      <c r="H281" s="62">
        <f t="shared" si="17"/>
        <v>2.7777777777777781</v>
      </c>
      <c r="I281" s="5">
        <f t="shared" si="18"/>
        <v>132770.22259444447</v>
      </c>
      <c r="J281" s="5">
        <f t="shared" si="19"/>
        <v>132770.22259444447</v>
      </c>
    </row>
    <row r="282" spans="1:10" x14ac:dyDescent="0.25">
      <c r="A282" t="s">
        <v>640</v>
      </c>
      <c r="B282" t="s">
        <v>2012</v>
      </c>
      <c r="C282" t="s">
        <v>125</v>
      </c>
      <c r="D282" s="12" t="s">
        <v>1088</v>
      </c>
      <c r="E282" s="18">
        <f>VLOOKUP(A282,'ADM Data'!$A$2:$J$344,10,FALSE)</f>
        <v>111.26086699999999</v>
      </c>
      <c r="F282" s="1">
        <f>VLOOKUP(A282,'ADM Data'!$A$2:$Q$344,17,FALSE)</f>
        <v>111.155277</v>
      </c>
      <c r="G282" s="19">
        <f t="shared" si="16"/>
        <v>0.99905096910668512</v>
      </c>
      <c r="H282" s="62">
        <f t="shared" si="17"/>
        <v>2.7725078857583521</v>
      </c>
      <c r="I282" s="5">
        <f t="shared" si="18"/>
        <v>130051.48821503698</v>
      </c>
      <c r="J282" s="5">
        <f t="shared" si="19"/>
        <v>130051.48821503698</v>
      </c>
    </row>
    <row r="283" spans="1:10" x14ac:dyDescent="0.25">
      <c r="A283" t="s">
        <v>642</v>
      </c>
      <c r="B283" t="s">
        <v>2013</v>
      </c>
      <c r="C283" t="s">
        <v>125</v>
      </c>
      <c r="D283" s="12" t="s">
        <v>1088</v>
      </c>
      <c r="E283" s="18">
        <f>VLOOKUP(A283,'ADM Data'!$A$2:$J$344,10,FALSE)</f>
        <v>394.80078600000002</v>
      </c>
      <c r="F283" s="1">
        <f>VLOOKUP(A283,'ADM Data'!$A$2:$Q$344,17,FALSE)</f>
        <v>305.22578600000003</v>
      </c>
      <c r="G283" s="19">
        <f t="shared" si="16"/>
        <v>0.77311342029597685</v>
      </c>
      <c r="H283" s="62">
        <f t="shared" si="17"/>
        <v>1.6602898906715107</v>
      </c>
      <c r="I283" s="5">
        <f t="shared" si="18"/>
        <v>213854.10705832383</v>
      </c>
      <c r="J283" s="5">
        <f t="shared" si="19"/>
        <v>213854.10705832383</v>
      </c>
    </row>
    <row r="284" spans="1:10" x14ac:dyDescent="0.25">
      <c r="A284" t="s">
        <v>644</v>
      </c>
      <c r="B284" t="s">
        <v>2014</v>
      </c>
      <c r="C284" t="s">
        <v>93</v>
      </c>
      <c r="D284" s="12" t="s">
        <v>1088</v>
      </c>
      <c r="E284" s="18">
        <f>VLOOKUP(A284,'ADM Data'!$A$2:$J$344,10,FALSE)</f>
        <v>222.722329</v>
      </c>
      <c r="F284" s="1">
        <f>VLOOKUP(A284,'ADM Data'!$A$2:$Q$344,17,FALSE)</f>
        <v>222.722329</v>
      </c>
      <c r="G284" s="19">
        <f t="shared" si="16"/>
        <v>1</v>
      </c>
      <c r="H284" s="62">
        <f t="shared" si="17"/>
        <v>2.7777777777777781</v>
      </c>
      <c r="I284" s="5">
        <f t="shared" si="18"/>
        <v>261080.06343888893</v>
      </c>
      <c r="J284" s="5">
        <f t="shared" si="19"/>
        <v>261080.06343888893</v>
      </c>
    </row>
    <row r="285" spans="1:10" x14ac:dyDescent="0.25">
      <c r="A285" t="s">
        <v>646</v>
      </c>
      <c r="B285" t="s">
        <v>2015</v>
      </c>
      <c r="C285" t="s">
        <v>80</v>
      </c>
      <c r="D285" s="12" t="s">
        <v>1088</v>
      </c>
      <c r="E285" s="18">
        <f>VLOOKUP(A285,'ADM Data'!$A$2:$J$344,10,FALSE)</f>
        <v>233.14670899999999</v>
      </c>
      <c r="F285" s="1">
        <f>VLOOKUP(A285,'ADM Data'!$A$2:$Q$344,17,FALSE)</f>
        <v>231.727959</v>
      </c>
      <c r="G285" s="19">
        <f t="shared" si="16"/>
        <v>0.99391477578180187</v>
      </c>
      <c r="H285" s="62">
        <f t="shared" si="17"/>
        <v>2.7440738375483043</v>
      </c>
      <c r="I285" s="5">
        <f t="shared" si="18"/>
        <v>268340.78174199449</v>
      </c>
      <c r="J285" s="5">
        <f t="shared" si="19"/>
        <v>268340.78174199449</v>
      </c>
    </row>
    <row r="286" spans="1:10" x14ac:dyDescent="0.25">
      <c r="A286" t="s">
        <v>648</v>
      </c>
      <c r="B286" t="s">
        <v>649</v>
      </c>
      <c r="C286" t="s">
        <v>80</v>
      </c>
      <c r="D286" s="12" t="s">
        <v>1088</v>
      </c>
      <c r="E286" s="18">
        <f>VLOOKUP(A286,'ADM Data'!$A$2:$J$344,10,FALSE)</f>
        <v>206.650171</v>
      </c>
      <c r="F286" s="1">
        <f>VLOOKUP(A286,'ADM Data'!$A$2:$Q$344,17,FALSE)</f>
        <v>140.11771400000001</v>
      </c>
      <c r="G286" s="19">
        <f t="shared" si="16"/>
        <v>0.67804305857554803</v>
      </c>
      <c r="H286" s="62">
        <f t="shared" si="17"/>
        <v>1.2770621924513448</v>
      </c>
      <c r="I286" s="5">
        <f t="shared" si="18"/>
        <v>75512.272787770635</v>
      </c>
      <c r="J286" s="5">
        <f t="shared" si="19"/>
        <v>75512.272787770635</v>
      </c>
    </row>
    <row r="287" spans="1:10" x14ac:dyDescent="0.25">
      <c r="A287" t="s">
        <v>650</v>
      </c>
      <c r="B287" t="s">
        <v>2016</v>
      </c>
      <c r="C287" t="s">
        <v>80</v>
      </c>
      <c r="D287" s="12" t="s">
        <v>1088</v>
      </c>
      <c r="E287" s="18">
        <f>VLOOKUP(A287,'ADM Data'!$A$2:$J$344,10,FALSE)</f>
        <v>1236.5924230000001</v>
      </c>
      <c r="F287" s="1">
        <f>VLOOKUP(A287,'ADM Data'!$A$2:$Q$344,17,FALSE)</f>
        <v>834.17929400000003</v>
      </c>
      <c r="G287" s="19">
        <f t="shared" si="16"/>
        <v>0.67457901122850406</v>
      </c>
      <c r="H287" s="62">
        <f t="shared" si="17"/>
        <v>1.2640467844167393</v>
      </c>
      <c r="I287" s="5">
        <f t="shared" si="18"/>
        <v>444974.37807566032</v>
      </c>
      <c r="J287" s="5">
        <f t="shared" si="19"/>
        <v>444974.37807566032</v>
      </c>
    </row>
    <row r="288" spans="1:10" x14ac:dyDescent="0.25">
      <c r="A288" t="s">
        <v>652</v>
      </c>
      <c r="B288" t="s">
        <v>653</v>
      </c>
      <c r="C288" t="s">
        <v>75</v>
      </c>
      <c r="D288" s="12" t="s">
        <v>1088</v>
      </c>
      <c r="E288" s="18">
        <f>VLOOKUP(A288,'ADM Data'!$A$2:$J$344,10,FALSE)</f>
        <v>1674.4844149999999</v>
      </c>
      <c r="F288" s="1">
        <f>VLOOKUP(A288,'ADM Data'!$A$2:$Q$344,17,FALSE)</f>
        <v>1660.85715</v>
      </c>
      <c r="G288" s="19">
        <f t="shared" si="16"/>
        <v>0.99186181437227661</v>
      </c>
      <c r="H288" s="62">
        <f t="shared" si="17"/>
        <v>2.7327496078051796</v>
      </c>
      <c r="I288" s="5">
        <f t="shared" si="18"/>
        <v>1915334.2380693958</v>
      </c>
      <c r="J288" s="5">
        <f t="shared" si="19"/>
        <v>1915334.2380693958</v>
      </c>
    </row>
    <row r="289" spans="1:10" x14ac:dyDescent="0.25">
      <c r="A289" t="s">
        <v>654</v>
      </c>
      <c r="B289" t="s">
        <v>2017</v>
      </c>
      <c r="C289" t="s">
        <v>80</v>
      </c>
      <c r="D289" s="12" t="s">
        <v>1088</v>
      </c>
      <c r="E289" s="18">
        <f>VLOOKUP(A289,'ADM Data'!$A$2:$J$344,10,FALSE)</f>
        <v>145.53846799999999</v>
      </c>
      <c r="F289" s="1">
        <f>VLOOKUP(A289,'ADM Data'!$A$2:$Q$344,17,FALSE)</f>
        <v>138.719785</v>
      </c>
      <c r="G289" s="19">
        <f t="shared" si="16"/>
        <v>0.95314858611813891</v>
      </c>
      <c r="H289" s="62">
        <f t="shared" si="17"/>
        <v>2.523589520052798</v>
      </c>
      <c r="I289" s="5">
        <f t="shared" si="18"/>
        <v>147730.29776429044</v>
      </c>
      <c r="J289" s="5">
        <f t="shared" si="19"/>
        <v>147730.29776429044</v>
      </c>
    </row>
    <row r="290" spans="1:10" x14ac:dyDescent="0.25">
      <c r="A290" t="s">
        <v>656</v>
      </c>
      <c r="B290" t="s">
        <v>2018</v>
      </c>
      <c r="C290" t="s">
        <v>101</v>
      </c>
      <c r="D290" s="12" t="s">
        <v>1088</v>
      </c>
      <c r="E290" s="18">
        <f>VLOOKUP(A290,'ADM Data'!$A$2:$J$344,10,FALSE)</f>
        <v>125.35821100000001</v>
      </c>
      <c r="F290" s="1">
        <f>VLOOKUP(A290,'ADM Data'!$A$2:$Q$344,17,FALSE)</f>
        <v>125.230694</v>
      </c>
      <c r="G290" s="19">
        <f t="shared" si="16"/>
        <v>0.99898277903790433</v>
      </c>
      <c r="H290" s="62">
        <f t="shared" si="17"/>
        <v>2.772129424484151</v>
      </c>
      <c r="I290" s="5">
        <f t="shared" si="18"/>
        <v>146499.70189147969</v>
      </c>
      <c r="J290" s="5">
        <f t="shared" si="19"/>
        <v>146499.70189147969</v>
      </c>
    </row>
    <row r="291" spans="1:10" x14ac:dyDescent="0.25">
      <c r="A291" t="s">
        <v>658</v>
      </c>
      <c r="B291" t="s">
        <v>2019</v>
      </c>
      <c r="C291" t="s">
        <v>125</v>
      </c>
      <c r="D291" s="12" t="s">
        <v>1088</v>
      </c>
      <c r="E291" s="18">
        <f>VLOOKUP(A291,'ADM Data'!$A$2:$J$344,10,FALSE)</f>
        <v>78.517848999999998</v>
      </c>
      <c r="F291" s="1">
        <f>VLOOKUP(A291,'ADM Data'!$A$2:$Q$344,17,FALSE)</f>
        <v>77.975008000000003</v>
      </c>
      <c r="G291" s="19">
        <f t="shared" si="16"/>
        <v>0.99308640001077975</v>
      </c>
      <c r="H291" s="62">
        <f t="shared" si="17"/>
        <v>2.7395016607954736</v>
      </c>
      <c r="I291" s="5">
        <f t="shared" si="18"/>
        <v>90144.544172780021</v>
      </c>
      <c r="J291" s="5">
        <f t="shared" si="19"/>
        <v>90144.544172780021</v>
      </c>
    </row>
    <row r="292" spans="1:10" x14ac:dyDescent="0.25">
      <c r="A292" t="s">
        <v>660</v>
      </c>
      <c r="B292" t="s">
        <v>661</v>
      </c>
      <c r="C292" t="s">
        <v>75</v>
      </c>
      <c r="D292" s="12" t="s">
        <v>1088</v>
      </c>
      <c r="E292" s="18">
        <f>VLOOKUP(A292,'ADM Data'!$A$2:$J$344,10,FALSE)</f>
        <v>350.68742499999996</v>
      </c>
      <c r="F292" s="1">
        <f>VLOOKUP(A292,'ADM Data'!$A$2:$Q$344,17,FALSE)</f>
        <v>302.74477100000001</v>
      </c>
      <c r="G292" s="19">
        <f t="shared" si="16"/>
        <v>0.86328949776285835</v>
      </c>
      <c r="H292" s="62">
        <f t="shared" si="17"/>
        <v>2.0701909915212453</v>
      </c>
      <c r="I292" s="5">
        <f t="shared" si="18"/>
        <v>264484.06801014091</v>
      </c>
      <c r="J292" s="5">
        <f t="shared" si="19"/>
        <v>264484.06801014091</v>
      </c>
    </row>
    <row r="293" spans="1:10" x14ac:dyDescent="0.25">
      <c r="A293" t="s">
        <v>662</v>
      </c>
      <c r="B293" t="s">
        <v>663</v>
      </c>
      <c r="C293" t="s">
        <v>72</v>
      </c>
      <c r="D293" s="12" t="s">
        <v>1088</v>
      </c>
      <c r="E293" s="18">
        <f>VLOOKUP(A293,'ADM Data'!$A$2:$J$344,10,FALSE)</f>
        <v>432.73787800000002</v>
      </c>
      <c r="F293" s="1">
        <f>VLOOKUP(A293,'ADM Data'!$A$2:$Q$344,17,FALSE)</f>
        <v>432.73787800000002</v>
      </c>
      <c r="G293" s="19">
        <f t="shared" si="16"/>
        <v>1</v>
      </c>
      <c r="H293" s="62">
        <f t="shared" si="17"/>
        <v>2.7777777777777781</v>
      </c>
      <c r="I293" s="5">
        <f t="shared" si="18"/>
        <v>507264.95698888903</v>
      </c>
      <c r="J293" s="5">
        <f t="shared" si="19"/>
        <v>507264.95698888903</v>
      </c>
    </row>
    <row r="294" spans="1:10" x14ac:dyDescent="0.25">
      <c r="A294" t="s">
        <v>664</v>
      </c>
      <c r="B294" t="s">
        <v>665</v>
      </c>
      <c r="C294" t="s">
        <v>93</v>
      </c>
      <c r="D294" s="12" t="s">
        <v>1088</v>
      </c>
      <c r="E294" s="18">
        <f>VLOOKUP(A294,'ADM Data'!$A$2:$J$344,10,FALSE)</f>
        <v>140.89196200000001</v>
      </c>
      <c r="F294" s="1">
        <f>VLOOKUP(A294,'ADM Data'!$A$2:$Q$344,17,FALSE)</f>
        <v>96.874341000000001</v>
      </c>
      <c r="G294" s="19">
        <f t="shared" si="16"/>
        <v>0.68757890531753685</v>
      </c>
      <c r="H294" s="62">
        <f t="shared" si="17"/>
        <v>1.3132354195490621</v>
      </c>
      <c r="I294" s="5">
        <f t="shared" si="18"/>
        <v>53686.340287296385</v>
      </c>
      <c r="J294" s="5">
        <f t="shared" si="19"/>
        <v>53686.340287296385</v>
      </c>
    </row>
    <row r="295" spans="1:10" x14ac:dyDescent="0.25">
      <c r="A295" t="s">
        <v>666</v>
      </c>
      <c r="B295" t="s">
        <v>2020</v>
      </c>
      <c r="C295" t="s">
        <v>93</v>
      </c>
      <c r="D295" s="12" t="s">
        <v>1088</v>
      </c>
      <c r="E295" s="18">
        <f>VLOOKUP(A295,'ADM Data'!$A$2:$J$344,10,FALSE)</f>
        <v>1034.638972</v>
      </c>
      <c r="F295" s="1">
        <f>VLOOKUP(A295,'ADM Data'!$A$2:$Q$344,17,FALSE)</f>
        <v>1032.506441</v>
      </c>
      <c r="G295" s="19">
        <f t="shared" si="16"/>
        <v>0.99793886461102688</v>
      </c>
      <c r="H295" s="62">
        <f t="shared" si="17"/>
        <v>2.766338826392071</v>
      </c>
      <c r="I295" s="5">
        <f t="shared" si="18"/>
        <v>1205342.840932518</v>
      </c>
      <c r="J295" s="5">
        <f t="shared" si="19"/>
        <v>1205342.840932518</v>
      </c>
    </row>
    <row r="296" spans="1:10" x14ac:dyDescent="0.25">
      <c r="A296" t="s">
        <v>668</v>
      </c>
      <c r="B296" t="s">
        <v>2021</v>
      </c>
      <c r="C296" t="s">
        <v>72</v>
      </c>
      <c r="D296" s="12" t="s">
        <v>1088</v>
      </c>
      <c r="E296" s="18">
        <f>VLOOKUP(A296,'ADM Data'!$A$2:$J$344,10,FALSE)</f>
        <v>483.16716000000002</v>
      </c>
      <c r="F296" s="1">
        <f>VLOOKUP(A296,'ADM Data'!$A$2:$Q$344,17,FALSE)</f>
        <v>482.53692699999999</v>
      </c>
      <c r="G296" s="19">
        <f t="shared" si="16"/>
        <v>0.9986956212007454</v>
      </c>
      <c r="H296" s="62">
        <f t="shared" si="17"/>
        <v>2.7705359550153963</v>
      </c>
      <c r="I296" s="5">
        <f t="shared" si="18"/>
        <v>564165.85227973096</v>
      </c>
      <c r="J296" s="5">
        <f t="shared" si="19"/>
        <v>564165.85227973096</v>
      </c>
    </row>
    <row r="297" spans="1:10" x14ac:dyDescent="0.25">
      <c r="A297" t="s">
        <v>670</v>
      </c>
      <c r="B297" t="s">
        <v>671</v>
      </c>
      <c r="C297" t="s">
        <v>111</v>
      </c>
      <c r="D297" s="12" t="s">
        <v>1088</v>
      </c>
      <c r="E297" s="18">
        <f>VLOOKUP(A297,'ADM Data'!$A$2:$J$344,10,FALSE)</f>
        <v>187.85984300000001</v>
      </c>
      <c r="F297" s="1">
        <f>VLOOKUP(A297,'ADM Data'!$A$2:$Q$344,17,FALSE)</f>
        <v>187.85984300000001</v>
      </c>
      <c r="G297" s="19">
        <f t="shared" si="16"/>
        <v>1</v>
      </c>
      <c r="H297" s="62">
        <f t="shared" si="17"/>
        <v>2.7777777777777781</v>
      </c>
      <c r="I297" s="5">
        <f t="shared" si="18"/>
        <v>220213.48262777782</v>
      </c>
      <c r="J297" s="5">
        <f t="shared" si="19"/>
        <v>220213.48262777782</v>
      </c>
    </row>
    <row r="298" spans="1:10" x14ac:dyDescent="0.25">
      <c r="A298" t="s">
        <v>672</v>
      </c>
      <c r="B298" t="s">
        <v>2022</v>
      </c>
      <c r="C298" t="s">
        <v>75</v>
      </c>
      <c r="D298" s="12" t="s">
        <v>1088</v>
      </c>
      <c r="E298" s="18">
        <f>VLOOKUP(A298,'ADM Data'!$A$2:$J$344,10,FALSE)</f>
        <v>122.334665</v>
      </c>
      <c r="F298" s="1">
        <f>VLOOKUP(A298,'ADM Data'!$A$2:$Q$344,17,FALSE)</f>
        <v>122.334665</v>
      </c>
      <c r="G298" s="19">
        <f t="shared" si="16"/>
        <v>1</v>
      </c>
      <c r="H298" s="62">
        <f t="shared" si="17"/>
        <v>2.7777777777777781</v>
      </c>
      <c r="I298" s="5">
        <f t="shared" si="18"/>
        <v>143403.41286111114</v>
      </c>
      <c r="J298" s="5">
        <f t="shared" si="19"/>
        <v>143403.41286111114</v>
      </c>
    </row>
    <row r="299" spans="1:10" x14ac:dyDescent="0.25">
      <c r="A299" t="s">
        <v>674</v>
      </c>
      <c r="B299" t="s">
        <v>2023</v>
      </c>
      <c r="C299" t="s">
        <v>75</v>
      </c>
      <c r="D299" s="12" t="s">
        <v>1088</v>
      </c>
      <c r="E299" s="18">
        <f>VLOOKUP(A299,'ADM Data'!$A$2:$J$344,10,FALSE)</f>
        <v>960.80256099999997</v>
      </c>
      <c r="F299" s="1">
        <f>VLOOKUP(A299,'ADM Data'!$A$2:$Q$344,17,FALSE)</f>
        <v>956.86020099999996</v>
      </c>
      <c r="G299" s="19">
        <f t="shared" si="16"/>
        <v>0.99589680527506419</v>
      </c>
      <c r="H299" s="62">
        <f t="shared" si="17"/>
        <v>2.755029018769664</v>
      </c>
      <c r="I299" s="5">
        <f t="shared" si="18"/>
        <v>1112466.9559188464</v>
      </c>
      <c r="J299" s="5">
        <f t="shared" si="19"/>
        <v>1112466.9559188464</v>
      </c>
    </row>
    <row r="300" spans="1:10" x14ac:dyDescent="0.25">
      <c r="A300" t="s">
        <v>676</v>
      </c>
      <c r="B300" t="s">
        <v>2024</v>
      </c>
      <c r="C300" t="s">
        <v>98</v>
      </c>
      <c r="D300" s="12" t="s">
        <v>1088</v>
      </c>
      <c r="E300" s="18">
        <f>VLOOKUP(A300,'ADM Data'!$A$2:$J$344,10,FALSE)</f>
        <v>240.588234</v>
      </c>
      <c r="F300" s="1">
        <f>VLOOKUP(A300,'ADM Data'!$A$2:$Q$344,17,FALSE)</f>
        <v>240.588234</v>
      </c>
      <c r="G300" s="19">
        <f t="shared" si="16"/>
        <v>1</v>
      </c>
      <c r="H300" s="62">
        <f t="shared" si="17"/>
        <v>2.7777777777777781</v>
      </c>
      <c r="I300" s="5">
        <f t="shared" si="18"/>
        <v>282022.87430000002</v>
      </c>
      <c r="J300" s="5">
        <f t="shared" si="19"/>
        <v>282022.87430000002</v>
      </c>
    </row>
    <row r="301" spans="1:10" x14ac:dyDescent="0.25">
      <c r="A301" t="s">
        <v>678</v>
      </c>
      <c r="B301" t="s">
        <v>2025</v>
      </c>
      <c r="C301" t="s">
        <v>93</v>
      </c>
      <c r="D301" s="12" t="s">
        <v>1088</v>
      </c>
      <c r="E301" s="18">
        <f>VLOOKUP(A301,'ADM Data'!$A$2:$J$344,10,FALSE)</f>
        <v>477.47578399999998</v>
      </c>
      <c r="F301" s="1">
        <f>VLOOKUP(A301,'ADM Data'!$A$2:$Q$344,17,FALSE)</f>
        <v>475.16990199999998</v>
      </c>
      <c r="G301" s="19">
        <f t="shared" si="16"/>
        <v>0.99517068283404297</v>
      </c>
      <c r="H301" s="62">
        <f t="shared" si="17"/>
        <v>2.7510130221454872</v>
      </c>
      <c r="I301" s="5">
        <f t="shared" si="18"/>
        <v>551637.80419237702</v>
      </c>
      <c r="J301" s="5">
        <f t="shared" si="19"/>
        <v>551637.80419237702</v>
      </c>
    </row>
    <row r="302" spans="1:10" x14ac:dyDescent="0.25">
      <c r="A302" t="s">
        <v>680</v>
      </c>
      <c r="B302" t="s">
        <v>2026</v>
      </c>
      <c r="C302" t="s">
        <v>98</v>
      </c>
      <c r="D302" s="12" t="s">
        <v>1088</v>
      </c>
      <c r="E302" s="18">
        <f>VLOOKUP(A302,'ADM Data'!$A$2:$J$344,10,FALSE)</f>
        <v>113.251746</v>
      </c>
      <c r="F302" s="1">
        <f>VLOOKUP(A302,'ADM Data'!$A$2:$Q$344,17,FALSE)</f>
        <v>112.902095</v>
      </c>
      <c r="G302" s="19">
        <f t="shared" si="16"/>
        <v>0.9969126215502232</v>
      </c>
      <c r="H302" s="62">
        <f t="shared" si="17"/>
        <v>2.7606521527948296</v>
      </c>
      <c r="I302" s="5">
        <f t="shared" si="18"/>
        <v>131530.39970228806</v>
      </c>
      <c r="J302" s="5">
        <f t="shared" si="19"/>
        <v>131530.39970228806</v>
      </c>
    </row>
    <row r="303" spans="1:10" x14ac:dyDescent="0.25">
      <c r="A303" t="s">
        <v>682</v>
      </c>
      <c r="B303" t="s">
        <v>683</v>
      </c>
      <c r="C303" t="s">
        <v>80</v>
      </c>
      <c r="D303" s="12" t="s">
        <v>1088</v>
      </c>
      <c r="E303" s="18">
        <f>VLOOKUP(A303,'ADM Data'!$A$2:$J$344,10,FALSE)</f>
        <v>294.60496799999999</v>
      </c>
      <c r="F303" s="1">
        <f>VLOOKUP(A303,'ADM Data'!$A$2:$Q$344,17,FALSE)</f>
        <v>294.60496799999999</v>
      </c>
      <c r="G303" s="19">
        <f t="shared" si="16"/>
        <v>1</v>
      </c>
      <c r="H303" s="62">
        <f t="shared" si="17"/>
        <v>2.7777777777777781</v>
      </c>
      <c r="I303" s="5">
        <f t="shared" si="18"/>
        <v>345342.49026666669</v>
      </c>
      <c r="J303" s="5">
        <f t="shared" si="19"/>
        <v>345342.49026666669</v>
      </c>
    </row>
    <row r="304" spans="1:10" x14ac:dyDescent="0.25">
      <c r="A304" t="s">
        <v>684</v>
      </c>
      <c r="B304" t="s">
        <v>2027</v>
      </c>
      <c r="C304" t="s">
        <v>93</v>
      </c>
      <c r="D304" s="12" t="s">
        <v>1088</v>
      </c>
      <c r="E304" s="18">
        <f>VLOOKUP(A304,'ADM Data'!$A$2:$J$344,10,FALSE)</f>
        <v>606.09206700000004</v>
      </c>
      <c r="F304" s="1">
        <f>VLOOKUP(A304,'ADM Data'!$A$2:$Q$344,17,FALSE)</f>
        <v>606.09206700000004</v>
      </c>
      <c r="G304" s="19">
        <f t="shared" si="16"/>
        <v>1</v>
      </c>
      <c r="H304" s="62">
        <f t="shared" si="17"/>
        <v>2.7777777777777781</v>
      </c>
      <c r="I304" s="5">
        <f t="shared" si="18"/>
        <v>710474.5896500001</v>
      </c>
      <c r="J304" s="5">
        <f t="shared" si="19"/>
        <v>710474.5896500001</v>
      </c>
    </row>
    <row r="305" spans="1:10" x14ac:dyDescent="0.25">
      <c r="A305" t="s">
        <v>686</v>
      </c>
      <c r="B305" t="s">
        <v>2028</v>
      </c>
      <c r="C305" t="s">
        <v>75</v>
      </c>
      <c r="D305" s="12" t="s">
        <v>1088</v>
      </c>
      <c r="E305" s="18">
        <f>VLOOKUP(A305,'ADM Data'!$A$2:$J$344,10,FALSE)</f>
        <v>188.69011899999998</v>
      </c>
      <c r="F305" s="1">
        <f>VLOOKUP(A305,'ADM Data'!$A$2:$Q$344,17,FALSE)</f>
        <v>188.648943</v>
      </c>
      <c r="G305" s="19">
        <f t="shared" si="16"/>
        <v>0.99978177977618432</v>
      </c>
      <c r="H305" s="62">
        <f t="shared" si="17"/>
        <v>2.7765655754789855</v>
      </c>
      <c r="I305" s="5">
        <f t="shared" si="18"/>
        <v>221041.97993537347</v>
      </c>
      <c r="J305" s="5">
        <f t="shared" si="19"/>
        <v>221041.97993537347</v>
      </c>
    </row>
    <row r="306" spans="1:10" x14ac:dyDescent="0.25">
      <c r="A306" t="s">
        <v>688</v>
      </c>
      <c r="B306" t="s">
        <v>689</v>
      </c>
      <c r="C306" t="s">
        <v>193</v>
      </c>
      <c r="D306" s="12" t="s">
        <v>1088</v>
      </c>
      <c r="E306" s="18">
        <f>VLOOKUP(A306,'ADM Data'!$A$2:$J$344,10,FALSE)</f>
        <v>111.042571</v>
      </c>
      <c r="F306" s="1">
        <f>VLOOKUP(A306,'ADM Data'!$A$2:$Q$344,17,FALSE)</f>
        <v>111.042571</v>
      </c>
      <c r="G306" s="19">
        <f t="shared" si="16"/>
        <v>1</v>
      </c>
      <c r="H306" s="62">
        <f t="shared" si="17"/>
        <v>2.7777777777777781</v>
      </c>
      <c r="I306" s="5">
        <f t="shared" si="18"/>
        <v>130166.5693388889</v>
      </c>
      <c r="J306" s="5">
        <f t="shared" si="19"/>
        <v>130166.5693388889</v>
      </c>
    </row>
    <row r="307" spans="1:10" x14ac:dyDescent="0.25">
      <c r="A307" t="s">
        <v>690</v>
      </c>
      <c r="B307" t="s">
        <v>2029</v>
      </c>
      <c r="C307" t="s">
        <v>75</v>
      </c>
      <c r="D307" s="12" t="s">
        <v>1088</v>
      </c>
      <c r="E307" s="18">
        <f>VLOOKUP(A307,'ADM Data'!$A$2:$J$344,10,FALSE)</f>
        <v>56.529907999999999</v>
      </c>
      <c r="F307" s="1">
        <f>VLOOKUP(A307,'ADM Data'!$A$2:$Q$344,17,FALSE)</f>
        <v>55.775522000000002</v>
      </c>
      <c r="G307" s="19">
        <f t="shared" si="16"/>
        <v>0.98665509945637986</v>
      </c>
      <c r="H307" s="62">
        <f t="shared" si="17"/>
        <v>2.7041341257868861</v>
      </c>
      <c r="I307" s="5">
        <f t="shared" si="18"/>
        <v>63647.935802833999</v>
      </c>
      <c r="J307" s="5">
        <f t="shared" si="19"/>
        <v>63647.935802833999</v>
      </c>
    </row>
    <row r="308" spans="1:10" x14ac:dyDescent="0.25">
      <c r="A308" t="s">
        <v>692</v>
      </c>
      <c r="B308" t="s">
        <v>693</v>
      </c>
      <c r="C308" t="s">
        <v>80</v>
      </c>
      <c r="D308" s="12" t="s">
        <v>1088</v>
      </c>
      <c r="E308" s="18">
        <f>VLOOKUP(A308,'ADM Data'!$A$2:$J$344,10,FALSE)</f>
        <v>329.12966499999999</v>
      </c>
      <c r="F308" s="1">
        <f>VLOOKUP(A308,'ADM Data'!$A$2:$Q$344,17,FALSE)</f>
        <v>329.12966499999999</v>
      </c>
      <c r="G308" s="19">
        <f t="shared" si="16"/>
        <v>1</v>
      </c>
      <c r="H308" s="62">
        <f t="shared" si="17"/>
        <v>2.7777777777777781</v>
      </c>
      <c r="I308" s="5">
        <f t="shared" si="18"/>
        <v>385813.10730555555</v>
      </c>
      <c r="J308" s="5">
        <f t="shared" si="19"/>
        <v>385813.10730555555</v>
      </c>
    </row>
    <row r="309" spans="1:10" x14ac:dyDescent="0.25">
      <c r="A309" t="s">
        <v>694</v>
      </c>
      <c r="B309" t="s">
        <v>695</v>
      </c>
      <c r="C309" t="s">
        <v>98</v>
      </c>
      <c r="D309" s="12" t="s">
        <v>1088</v>
      </c>
      <c r="E309" s="18">
        <f>VLOOKUP(A309,'ADM Data'!$A$2:$J$344,10,FALSE)</f>
        <v>642.22450800000001</v>
      </c>
      <c r="F309" s="1">
        <f>VLOOKUP(A309,'ADM Data'!$A$2:$Q$344,17,FALSE)</f>
        <v>642.22450800000001</v>
      </c>
      <c r="G309" s="19">
        <f t="shared" si="16"/>
        <v>1</v>
      </c>
      <c r="H309" s="62">
        <f t="shared" si="17"/>
        <v>2.7777777777777781</v>
      </c>
      <c r="I309" s="5">
        <f t="shared" si="18"/>
        <v>752829.83993333334</v>
      </c>
      <c r="J309" s="5">
        <f t="shared" si="19"/>
        <v>752829.83993333334</v>
      </c>
    </row>
    <row r="310" spans="1:10" x14ac:dyDescent="0.25">
      <c r="A310" t="s">
        <v>696</v>
      </c>
      <c r="B310" t="s">
        <v>697</v>
      </c>
      <c r="C310" t="s">
        <v>68</v>
      </c>
      <c r="D310" s="12" t="s">
        <v>1088</v>
      </c>
      <c r="E310" s="18">
        <f>VLOOKUP(A310,'ADM Data'!$A$2:$J$344,10,FALSE)</f>
        <v>736.73426999999992</v>
      </c>
      <c r="F310" s="1">
        <f>VLOOKUP(A310,'ADM Data'!$A$2:$Q$344,17,FALSE)</f>
        <v>336.28085499999997</v>
      </c>
      <c r="G310" s="19">
        <f t="shared" si="16"/>
        <v>0.45644796053806486</v>
      </c>
      <c r="H310" s="62">
        <f t="shared" si="17"/>
        <v>0.57873539077599678</v>
      </c>
      <c r="I310" s="5">
        <f t="shared" si="18"/>
        <v>82128.640716200563</v>
      </c>
      <c r="J310" s="5">
        <f t="shared" si="19"/>
        <v>82128.640716200563</v>
      </c>
    </row>
    <row r="311" spans="1:10" x14ac:dyDescent="0.25">
      <c r="A311" t="s">
        <v>698</v>
      </c>
      <c r="B311" t="s">
        <v>699</v>
      </c>
      <c r="C311" t="s">
        <v>108</v>
      </c>
      <c r="D311" s="12" t="s">
        <v>1088</v>
      </c>
      <c r="E311" s="18">
        <f>VLOOKUP(A311,'ADM Data'!$A$2:$J$344,10,FALSE)</f>
        <v>359.68047100000001</v>
      </c>
      <c r="F311" s="1">
        <f>VLOOKUP(A311,'ADM Data'!$A$2:$Q$344,17,FALSE)</f>
        <v>359.68047100000001</v>
      </c>
      <c r="G311" s="19">
        <f t="shared" si="16"/>
        <v>1</v>
      </c>
      <c r="H311" s="62">
        <f t="shared" si="17"/>
        <v>2.7777777777777781</v>
      </c>
      <c r="I311" s="5">
        <f t="shared" si="18"/>
        <v>421625.44100555562</v>
      </c>
      <c r="J311" s="5">
        <f t="shared" si="19"/>
        <v>421625.44100555562</v>
      </c>
    </row>
    <row r="312" spans="1:10" x14ac:dyDescent="0.25">
      <c r="A312" t="s">
        <v>700</v>
      </c>
      <c r="B312" t="s">
        <v>2030</v>
      </c>
      <c r="C312" t="s">
        <v>80</v>
      </c>
      <c r="D312" s="12" t="s">
        <v>1088</v>
      </c>
      <c r="E312" s="18">
        <f>VLOOKUP(A312,'ADM Data'!$A$2:$J$344,10,FALSE)</f>
        <v>334.28452799999997</v>
      </c>
      <c r="F312" s="1">
        <f>VLOOKUP(A312,'ADM Data'!$A$2:$Q$344,17,FALSE)</f>
        <v>333.99077799999998</v>
      </c>
      <c r="G312" s="19">
        <f t="shared" si="16"/>
        <v>0.99912125756535164</v>
      </c>
      <c r="H312" s="62">
        <f t="shared" si="17"/>
        <v>2.7728980203304721</v>
      </c>
      <c r="I312" s="5">
        <f t="shared" si="18"/>
        <v>390823.63892668003</v>
      </c>
      <c r="J312" s="5">
        <f t="shared" si="19"/>
        <v>390823.63892668003</v>
      </c>
    </row>
    <row r="313" spans="1:10" x14ac:dyDescent="0.25">
      <c r="A313" t="s">
        <v>702</v>
      </c>
      <c r="B313" t="s">
        <v>703</v>
      </c>
      <c r="C313" t="s">
        <v>68</v>
      </c>
      <c r="D313" s="12" t="s">
        <v>1088</v>
      </c>
      <c r="E313" s="18">
        <f>VLOOKUP(A313,'ADM Data'!$A$2:$J$344,10,FALSE)</f>
        <v>96.014895999999993</v>
      </c>
      <c r="F313" s="1">
        <f>VLOOKUP(A313,'ADM Data'!$A$2:$Q$344,17,FALSE)</f>
        <v>60.548507000000001</v>
      </c>
      <c r="G313" s="19">
        <f t="shared" si="16"/>
        <v>0.63061576403728026</v>
      </c>
      <c r="H313" s="62">
        <f t="shared" si="17"/>
        <v>1.1046562273675633</v>
      </c>
      <c r="I313" s="5">
        <f t="shared" si="18"/>
        <v>28225.590403081285</v>
      </c>
      <c r="J313" s="5">
        <f t="shared" si="19"/>
        <v>28225.590403081285</v>
      </c>
    </row>
    <row r="314" spans="1:10" x14ac:dyDescent="0.25">
      <c r="A314" t="s">
        <v>704</v>
      </c>
      <c r="B314" t="s">
        <v>2031</v>
      </c>
      <c r="C314" t="s">
        <v>80</v>
      </c>
      <c r="D314" s="12" t="s">
        <v>1088</v>
      </c>
      <c r="E314" s="18">
        <f>VLOOKUP(A314,'ADM Data'!$A$2:$J$344,10,FALSE)</f>
        <v>140.30226199999998</v>
      </c>
      <c r="F314" s="1">
        <f>VLOOKUP(A314,'ADM Data'!$A$2:$Q$344,17,FALSE)</f>
        <v>139.30226200000001</v>
      </c>
      <c r="G314" s="19">
        <f t="shared" si="16"/>
        <v>0.99287253116418062</v>
      </c>
      <c r="H314" s="62">
        <f t="shared" si="17"/>
        <v>2.7383218420565743</v>
      </c>
      <c r="I314" s="5">
        <f t="shared" si="18"/>
        <v>160973.76806000975</v>
      </c>
      <c r="J314" s="5">
        <f t="shared" si="19"/>
        <v>160973.76806000975</v>
      </c>
    </row>
    <row r="315" spans="1:10" x14ac:dyDescent="0.25">
      <c r="A315" t="s">
        <v>706</v>
      </c>
      <c r="B315" t="s">
        <v>707</v>
      </c>
      <c r="C315" t="s">
        <v>98</v>
      </c>
      <c r="D315" s="12" t="s">
        <v>1088</v>
      </c>
      <c r="E315" s="18">
        <f>VLOOKUP(A315,'ADM Data'!$A$2:$J$344,10,FALSE)</f>
        <v>204.94920999999997</v>
      </c>
      <c r="F315" s="1">
        <f>VLOOKUP(A315,'ADM Data'!$A$2:$Q$344,17,FALSE)</f>
        <v>204.94920999999999</v>
      </c>
      <c r="G315" s="19">
        <f t="shared" si="16"/>
        <v>1.0000000000000002</v>
      </c>
      <c r="H315" s="62">
        <f t="shared" si="17"/>
        <v>2.7777777777777795</v>
      </c>
      <c r="I315" s="5">
        <f t="shared" si="18"/>
        <v>240246.01838888903</v>
      </c>
      <c r="J315" s="5">
        <f t="shared" si="19"/>
        <v>240246.01838888903</v>
      </c>
    </row>
    <row r="316" spans="1:10" x14ac:dyDescent="0.25">
      <c r="A316" t="s">
        <v>708</v>
      </c>
      <c r="B316" t="s">
        <v>709</v>
      </c>
      <c r="C316" t="s">
        <v>72</v>
      </c>
      <c r="D316" s="12" t="s">
        <v>1088</v>
      </c>
      <c r="E316" s="18">
        <f>VLOOKUP(A316,'ADM Data'!$A$2:$J$344,10,FALSE)</f>
        <v>183.856335</v>
      </c>
      <c r="F316" s="1">
        <f>VLOOKUP(A316,'ADM Data'!$A$2:$Q$344,17,FALSE)</f>
        <v>181.87863400000001</v>
      </c>
      <c r="G316" s="19">
        <f t="shared" si="16"/>
        <v>0.98924322623966154</v>
      </c>
      <c r="H316" s="62">
        <f t="shared" si="17"/>
        <v>2.718339335169595</v>
      </c>
      <c r="I316" s="5">
        <f t="shared" si="18"/>
        <v>208640.11060228618</v>
      </c>
      <c r="J316" s="5">
        <f t="shared" si="19"/>
        <v>208640.11060228618</v>
      </c>
    </row>
    <row r="317" spans="1:10" x14ac:dyDescent="0.25">
      <c r="A317" t="s">
        <v>710</v>
      </c>
      <c r="B317" t="s">
        <v>2032</v>
      </c>
      <c r="C317" t="s">
        <v>101</v>
      </c>
      <c r="D317" s="12" t="s">
        <v>1088</v>
      </c>
      <c r="E317" s="18">
        <f>VLOOKUP(A317,'ADM Data'!$A$2:$J$344,10,FALSE)</f>
        <v>115.171098</v>
      </c>
      <c r="F317" s="1">
        <f>VLOOKUP(A317,'ADM Data'!$A$2:$Q$344,17,FALSE)</f>
        <v>113.323618</v>
      </c>
      <c r="G317" s="19">
        <f t="shared" si="16"/>
        <v>0.98395882272477764</v>
      </c>
      <c r="H317" s="62">
        <f t="shared" si="17"/>
        <v>2.689374902272029</v>
      </c>
      <c r="I317" s="5">
        <f t="shared" si="18"/>
        <v>128612.81090339008</v>
      </c>
      <c r="J317" s="5">
        <f t="shared" si="19"/>
        <v>128612.81090339008</v>
      </c>
    </row>
    <row r="318" spans="1:10" x14ac:dyDescent="0.25">
      <c r="A318" t="s">
        <v>712</v>
      </c>
      <c r="B318" t="s">
        <v>2033</v>
      </c>
      <c r="C318" t="s">
        <v>125</v>
      </c>
      <c r="D318" s="12" t="s">
        <v>1088</v>
      </c>
      <c r="E318" s="18">
        <f>VLOOKUP(A318,'ADM Data'!$A$2:$J$344,10,FALSE)</f>
        <v>187.03456600000001</v>
      </c>
      <c r="F318" s="1">
        <f>VLOOKUP(A318,'ADM Data'!$A$2:$Q$344,17,FALSE)</f>
        <v>187.03456600000001</v>
      </c>
      <c r="G318" s="19">
        <f t="shared" si="16"/>
        <v>1</v>
      </c>
      <c r="H318" s="62">
        <f t="shared" si="17"/>
        <v>2.7777777777777781</v>
      </c>
      <c r="I318" s="5">
        <f t="shared" si="18"/>
        <v>219246.07458888894</v>
      </c>
      <c r="J318" s="5">
        <f t="shared" si="19"/>
        <v>219246.07458888894</v>
      </c>
    </row>
    <row r="319" spans="1:10" x14ac:dyDescent="0.25">
      <c r="A319" t="s">
        <v>714</v>
      </c>
      <c r="B319" t="s">
        <v>2034</v>
      </c>
      <c r="C319" t="s">
        <v>93</v>
      </c>
      <c r="D319" s="12" t="s">
        <v>1088</v>
      </c>
      <c r="E319" s="18">
        <f>VLOOKUP(A319,'ADM Data'!$A$2:$J$344,10,FALSE)</f>
        <v>435.058942</v>
      </c>
      <c r="F319" s="1">
        <f>VLOOKUP(A319,'ADM Data'!$A$2:$Q$344,17,FALSE)</f>
        <v>435.058942</v>
      </c>
      <c r="G319" s="19">
        <f t="shared" si="16"/>
        <v>1</v>
      </c>
      <c r="H319" s="62">
        <f t="shared" si="17"/>
        <v>2.7777777777777781</v>
      </c>
      <c r="I319" s="5">
        <f t="shared" si="18"/>
        <v>509985.75978888891</v>
      </c>
      <c r="J319" s="5">
        <f t="shared" si="19"/>
        <v>509985.75978888891</v>
      </c>
    </row>
    <row r="320" spans="1:10" x14ac:dyDescent="0.25">
      <c r="A320" t="s">
        <v>716</v>
      </c>
      <c r="B320" t="s">
        <v>2035</v>
      </c>
      <c r="C320" t="s">
        <v>93</v>
      </c>
      <c r="D320" s="12" t="s">
        <v>1088</v>
      </c>
      <c r="E320" s="18">
        <f>VLOOKUP(A320,'ADM Data'!$A$2:$J$344,10,FALSE)</f>
        <v>268.022087</v>
      </c>
      <c r="F320" s="1">
        <f>VLOOKUP(A320,'ADM Data'!$A$2:$Q$344,17,FALSE)</f>
        <v>268.022087</v>
      </c>
      <c r="G320" s="19">
        <f t="shared" si="16"/>
        <v>1</v>
      </c>
      <c r="H320" s="62">
        <f t="shared" si="17"/>
        <v>2.7777777777777781</v>
      </c>
      <c r="I320" s="5">
        <f t="shared" si="18"/>
        <v>314181.44642777782</v>
      </c>
      <c r="J320" s="5">
        <f t="shared" si="19"/>
        <v>314181.44642777782</v>
      </c>
    </row>
    <row r="321" spans="1:12" x14ac:dyDescent="0.25">
      <c r="A321" t="s">
        <v>718</v>
      </c>
      <c r="B321" t="s">
        <v>2036</v>
      </c>
      <c r="C321" t="s">
        <v>93</v>
      </c>
      <c r="D321" s="12" t="s">
        <v>1088</v>
      </c>
      <c r="E321" s="18">
        <f>VLOOKUP(A321,'ADM Data'!$A$2:$J$344,10,FALSE)</f>
        <v>670.32535899999993</v>
      </c>
      <c r="F321" s="1">
        <f>VLOOKUP(A321,'ADM Data'!$A$2:$Q$344,17,FALSE)</f>
        <v>666.00957000000005</v>
      </c>
      <c r="G321" s="19">
        <f t="shared" si="16"/>
        <v>0.99356165041042421</v>
      </c>
      <c r="H321" s="62">
        <f t="shared" si="17"/>
        <v>2.7421243143507947</v>
      </c>
      <c r="I321" s="5">
        <f t="shared" si="18"/>
        <v>770690.59697564819</v>
      </c>
      <c r="J321" s="5">
        <f t="shared" si="19"/>
        <v>770690.59697564819</v>
      </c>
    </row>
    <row r="322" spans="1:12" x14ac:dyDescent="0.25">
      <c r="A322" t="s">
        <v>720</v>
      </c>
      <c r="B322" t="s">
        <v>721</v>
      </c>
      <c r="C322" t="s">
        <v>68</v>
      </c>
      <c r="D322" s="12" t="s">
        <v>1842</v>
      </c>
      <c r="E322" s="18">
        <f>VLOOKUP(A322,'ADM Data'!$A$2:$J$344,10,FALSE)</f>
        <v>13598.158576999998</v>
      </c>
      <c r="F322" s="1">
        <f>VLOOKUP(A322,'ADM Data'!$A$2:$Q$344,17,FALSE)</f>
        <v>8410.1710320000002</v>
      </c>
      <c r="G322" s="19">
        <f t="shared" si="16"/>
        <v>0.61847867006235757</v>
      </c>
      <c r="H322" s="62">
        <f t="shared" si="17"/>
        <v>1.0625440703391738</v>
      </c>
      <c r="I322" s="5">
        <f t="shared" si="18"/>
        <v>3771066.8461689334</v>
      </c>
      <c r="J322" s="5">
        <f t="shared" si="19"/>
        <v>0</v>
      </c>
    </row>
    <row r="323" spans="1:12" x14ac:dyDescent="0.25">
      <c r="A323" t="s">
        <v>722</v>
      </c>
      <c r="B323" t="s">
        <v>723</v>
      </c>
      <c r="C323" t="s">
        <v>80</v>
      </c>
      <c r="D323" s="12" t="s">
        <v>1088</v>
      </c>
      <c r="E323" s="18">
        <f>VLOOKUP(A323,'ADM Data'!$A$2:$J$344,10,FALSE)</f>
        <v>268.64467500000001</v>
      </c>
      <c r="F323" s="1">
        <f>VLOOKUP(A323,'ADM Data'!$A$2:$Q$344,17,FALSE)</f>
        <v>268.64467500000001</v>
      </c>
      <c r="G323" s="19">
        <f t="shared" si="16"/>
        <v>1</v>
      </c>
      <c r="H323" s="62">
        <f t="shared" si="17"/>
        <v>2.7777777777777781</v>
      </c>
      <c r="I323" s="5">
        <f t="shared" si="18"/>
        <v>314911.25791666674</v>
      </c>
      <c r="J323" s="5">
        <f t="shared" si="19"/>
        <v>314911.25791666674</v>
      </c>
    </row>
    <row r="324" spans="1:12" x14ac:dyDescent="0.25">
      <c r="A324" t="s">
        <v>724</v>
      </c>
      <c r="B324" t="s">
        <v>725</v>
      </c>
      <c r="C324" t="s">
        <v>93</v>
      </c>
      <c r="D324" s="12" t="s">
        <v>1088</v>
      </c>
      <c r="E324" s="18">
        <f>VLOOKUP(A324,'ADM Data'!$A$2:$J$344,10,FALSE)</f>
        <v>307.19539899999995</v>
      </c>
      <c r="F324" s="1">
        <f>VLOOKUP(A324,'ADM Data'!$A$2:$Q$344,17,FALSE)</f>
        <v>307.19539900000001</v>
      </c>
      <c r="G324" s="19">
        <f t="shared" ref="G324:G347" si="20">F324/E324</f>
        <v>1.0000000000000002</v>
      </c>
      <c r="H324" s="62">
        <f t="shared" ref="H324:H347" si="21">((G324/$I$1)^2)</f>
        <v>2.7777777777777795</v>
      </c>
      <c r="I324" s="5">
        <f t="shared" ref="I324:I347" si="22">F324*$I$2*H324</f>
        <v>360101.27327222249</v>
      </c>
      <c r="J324" s="5">
        <f t="shared" si="19"/>
        <v>360101.27327222249</v>
      </c>
    </row>
    <row r="325" spans="1:12" x14ac:dyDescent="0.25">
      <c r="A325" t="s">
        <v>726</v>
      </c>
      <c r="B325" t="s">
        <v>727</v>
      </c>
      <c r="C325" t="s">
        <v>93</v>
      </c>
      <c r="D325" s="12" t="s">
        <v>1088</v>
      </c>
      <c r="E325" s="18">
        <f>VLOOKUP(A325,'ADM Data'!$A$2:$J$344,10,FALSE)</f>
        <v>678.32691499999999</v>
      </c>
      <c r="F325" s="1">
        <f>VLOOKUP(A325,'ADM Data'!$A$2:$Q$344,17,FALSE)</f>
        <v>678.76152100000002</v>
      </c>
      <c r="G325" s="19">
        <f t="shared" si="20"/>
        <v>1.0006407028681739</v>
      </c>
      <c r="H325" s="62">
        <f t="shared" si="21"/>
        <v>2.7813383784347585</v>
      </c>
      <c r="I325" s="5">
        <f t="shared" si="22"/>
        <v>796679.22756438528</v>
      </c>
      <c r="J325" s="5">
        <f t="shared" ref="J325:J347" si="23">IF(D325="Y",0,I325)</f>
        <v>796679.22756438528</v>
      </c>
    </row>
    <row r="326" spans="1:12" x14ac:dyDescent="0.25">
      <c r="A326" t="s">
        <v>728</v>
      </c>
      <c r="B326" t="s">
        <v>2037</v>
      </c>
      <c r="C326" t="s">
        <v>72</v>
      </c>
      <c r="D326" s="12" t="s">
        <v>1088</v>
      </c>
      <c r="E326" s="18">
        <f>VLOOKUP(A326,'ADM Data'!$A$2:$J$344,10,FALSE)</f>
        <v>351.69589500000001</v>
      </c>
      <c r="F326" s="1">
        <f>VLOOKUP(A326,'ADM Data'!$A$2:$Q$344,17,FALSE)</f>
        <v>350.69589500000001</v>
      </c>
      <c r="G326" s="19">
        <f t="shared" si="20"/>
        <v>0.99715663442702396</v>
      </c>
      <c r="H326" s="62">
        <f t="shared" si="21"/>
        <v>2.7620037599495268</v>
      </c>
      <c r="I326" s="5">
        <f t="shared" si="22"/>
        <v>408759.06660850084</v>
      </c>
      <c r="J326" s="5">
        <f t="shared" si="23"/>
        <v>408759.06660850084</v>
      </c>
    </row>
    <row r="327" spans="1:12" x14ac:dyDescent="0.25">
      <c r="A327" t="s">
        <v>730</v>
      </c>
      <c r="B327" t="s">
        <v>2038</v>
      </c>
      <c r="C327" t="s">
        <v>193</v>
      </c>
      <c r="D327" s="12" t="s">
        <v>1088</v>
      </c>
      <c r="E327" s="18">
        <f>VLOOKUP(A327,'ADM Data'!$A$2:$J$344,10,FALSE)</f>
        <v>309.43031399999995</v>
      </c>
      <c r="F327" s="1">
        <f>VLOOKUP(A327,'ADM Data'!$A$2:$Q$344,17,FALSE)</f>
        <v>308.43031400000001</v>
      </c>
      <c r="G327" s="19">
        <f t="shared" si="20"/>
        <v>0.99676825458025442</v>
      </c>
      <c r="H327" s="62">
        <f t="shared" si="21"/>
        <v>2.7598526481637968</v>
      </c>
      <c r="I327" s="5">
        <f t="shared" si="22"/>
        <v>359215.77636182815</v>
      </c>
      <c r="J327" s="5">
        <f t="shared" si="23"/>
        <v>359215.77636182815</v>
      </c>
    </row>
    <row r="328" spans="1:12" s="33" customFormat="1" x14ac:dyDescent="0.25">
      <c r="A328" t="s">
        <v>732</v>
      </c>
      <c r="B328" t="s">
        <v>2039</v>
      </c>
      <c r="C328" t="s">
        <v>68</v>
      </c>
      <c r="D328" s="12" t="s">
        <v>1088</v>
      </c>
      <c r="E328" s="18">
        <f>VLOOKUP(A328,'ADM Data'!$A$2:$J$344,10,FALSE)</f>
        <v>52.071555000000004</v>
      </c>
      <c r="F328" s="1">
        <f>VLOOKUP(A328,'ADM Data'!$A$2:$Q$344,17,FALSE)</f>
        <v>38.906103000000002</v>
      </c>
      <c r="G328" s="19">
        <f t="shared" si="20"/>
        <v>0.74716614474063625</v>
      </c>
      <c r="H328" s="62">
        <f t="shared" si="21"/>
        <v>1.550714577351626</v>
      </c>
      <c r="I328" s="5">
        <f t="shared" si="22"/>
        <v>25460.214171558498</v>
      </c>
      <c r="J328" s="5">
        <f t="shared" si="23"/>
        <v>25460.214171558498</v>
      </c>
      <c r="K328"/>
      <c r="L328"/>
    </row>
    <row r="329" spans="1:12" x14ac:dyDescent="0.25">
      <c r="A329" t="s">
        <v>734</v>
      </c>
      <c r="B329" t="s">
        <v>735</v>
      </c>
      <c r="C329" t="s">
        <v>555</v>
      </c>
      <c r="D329" s="12" t="s">
        <v>1842</v>
      </c>
      <c r="E329" s="18">
        <f>VLOOKUP(A329,'ADM Data'!$A$2:$J$344,10,FALSE)</f>
        <v>2071.3175289999999</v>
      </c>
      <c r="F329" s="1">
        <f>VLOOKUP(A329,'ADM Data'!$A$2:$Q$344,17,FALSE)</f>
        <v>1202.878426</v>
      </c>
      <c r="G329" s="19">
        <f t="shared" si="20"/>
        <v>0.58073106086285631</v>
      </c>
      <c r="H329" s="62">
        <f t="shared" si="21"/>
        <v>0.93680156958582939</v>
      </c>
      <c r="I329" s="5">
        <f t="shared" si="22"/>
        <v>475534.24374404288</v>
      </c>
      <c r="J329" s="5">
        <f t="shared" si="23"/>
        <v>0</v>
      </c>
    </row>
    <row r="330" spans="1:12" x14ac:dyDescent="0.25">
      <c r="A330" t="s">
        <v>736</v>
      </c>
      <c r="B330" t="s">
        <v>737</v>
      </c>
      <c r="C330" t="s">
        <v>80</v>
      </c>
      <c r="D330" s="12" t="s">
        <v>1088</v>
      </c>
      <c r="E330" s="18">
        <f>VLOOKUP(A330,'ADM Data'!$A$2:$J$344,10,FALSE)</f>
        <v>128.35962599999999</v>
      </c>
      <c r="F330" s="1">
        <f>VLOOKUP(A330,'ADM Data'!$A$2:$Q$344,17,FALSE)</f>
        <v>128.124686</v>
      </c>
      <c r="G330" s="19">
        <f t="shared" si="20"/>
        <v>0.99816967369474885</v>
      </c>
      <c r="H330" s="62">
        <f t="shared" si="21"/>
        <v>2.7676186041218926</v>
      </c>
      <c r="I330" s="5">
        <f t="shared" si="22"/>
        <v>149641.31167000957</v>
      </c>
      <c r="J330" s="5">
        <f t="shared" si="23"/>
        <v>149641.31167000957</v>
      </c>
    </row>
    <row r="331" spans="1:12" x14ac:dyDescent="0.25">
      <c r="A331" t="s">
        <v>738</v>
      </c>
      <c r="B331" t="s">
        <v>2040</v>
      </c>
      <c r="C331" t="s">
        <v>98</v>
      </c>
      <c r="D331" s="12" t="s">
        <v>1842</v>
      </c>
      <c r="E331" s="18">
        <f>VLOOKUP(A331,'ADM Data'!$A$2:$J$344,10,FALSE)</f>
        <v>6678.2843630000007</v>
      </c>
      <c r="F331" s="1">
        <f>VLOOKUP(A331,'ADM Data'!$A$2:$Q$344,17,FALSE)</f>
        <v>2836.295251</v>
      </c>
      <c r="G331" s="19">
        <f t="shared" si="20"/>
        <v>0.42470417502945129</v>
      </c>
      <c r="H331" s="62">
        <f t="shared" si="21"/>
        <v>0.50103787857624105</v>
      </c>
      <c r="I331" s="5">
        <f t="shared" si="22"/>
        <v>599700.5520534548</v>
      </c>
      <c r="J331" s="5">
        <f t="shared" si="23"/>
        <v>0</v>
      </c>
    </row>
    <row r="332" spans="1:12" x14ac:dyDescent="0.25">
      <c r="A332" t="s">
        <v>740</v>
      </c>
      <c r="B332" t="s">
        <v>2041</v>
      </c>
      <c r="C332" t="s">
        <v>80</v>
      </c>
      <c r="D332" s="12" t="s">
        <v>1088</v>
      </c>
      <c r="E332" s="18">
        <f>VLOOKUP(A332,'ADM Data'!$A$2:$J$344,10,FALSE)</f>
        <v>145.63192799999999</v>
      </c>
      <c r="F332" s="1">
        <f>VLOOKUP(A332,'ADM Data'!$A$2:$Q$344,17,FALSE)</f>
        <v>145.63192799999999</v>
      </c>
      <c r="G332" s="19">
        <f t="shared" si="20"/>
        <v>1</v>
      </c>
      <c r="H332" s="62">
        <f t="shared" si="21"/>
        <v>2.7777777777777781</v>
      </c>
      <c r="I332" s="5">
        <f t="shared" si="22"/>
        <v>170712.98226666666</v>
      </c>
      <c r="J332" s="5">
        <f t="shared" si="23"/>
        <v>170712.98226666666</v>
      </c>
    </row>
    <row r="333" spans="1:12" x14ac:dyDescent="0.25">
      <c r="A333" t="s">
        <v>742</v>
      </c>
      <c r="B333" t="s">
        <v>2042</v>
      </c>
      <c r="C333" t="s">
        <v>80</v>
      </c>
      <c r="D333" s="12" t="s">
        <v>1088</v>
      </c>
      <c r="E333" s="18">
        <f>VLOOKUP(A333,'ADM Data'!$A$2:$J$344,10,FALSE)</f>
        <v>115.65</v>
      </c>
      <c r="F333" s="1">
        <f>VLOOKUP(A333,'ADM Data'!$A$2:$Q$344,17,FALSE)</f>
        <v>115.30625000000001</v>
      </c>
      <c r="G333" s="19">
        <f t="shared" si="20"/>
        <v>0.99702766969303935</v>
      </c>
      <c r="H333" s="62">
        <f t="shared" si="21"/>
        <v>2.7612893725931462</v>
      </c>
      <c r="I333" s="5">
        <f t="shared" si="22"/>
        <v>134362.23538723591</v>
      </c>
      <c r="J333" s="5">
        <f t="shared" si="23"/>
        <v>134362.23538723591</v>
      </c>
    </row>
    <row r="334" spans="1:12" x14ac:dyDescent="0.25">
      <c r="A334" t="s">
        <v>744</v>
      </c>
      <c r="B334" t="s">
        <v>2043</v>
      </c>
      <c r="C334" t="s">
        <v>72</v>
      </c>
      <c r="D334" s="12" t="s">
        <v>1088</v>
      </c>
      <c r="E334" s="18">
        <f>VLOOKUP(A334,'ADM Data'!$A$2:$J$344,10,FALSE)</f>
        <v>558.197633</v>
      </c>
      <c r="F334" s="1">
        <f>VLOOKUP(A334,'ADM Data'!$A$2:$Q$344,17,FALSE)</f>
        <v>556.197633</v>
      </c>
      <c r="G334" s="19">
        <f t="shared" si="20"/>
        <v>0.99641703962582018</v>
      </c>
      <c r="H334" s="62">
        <f t="shared" si="21"/>
        <v>2.7579081023796763</v>
      </c>
      <c r="I334" s="5">
        <f t="shared" si="22"/>
        <v>647323.5065186912</v>
      </c>
      <c r="J334" s="5">
        <f t="shared" si="23"/>
        <v>647323.5065186912</v>
      </c>
    </row>
    <row r="335" spans="1:12" x14ac:dyDescent="0.25">
      <c r="A335" t="s">
        <v>746</v>
      </c>
      <c r="B335" t="s">
        <v>747</v>
      </c>
      <c r="C335" t="s">
        <v>75</v>
      </c>
      <c r="D335" s="12" t="s">
        <v>1088</v>
      </c>
      <c r="E335" s="18">
        <f>VLOOKUP(A335,'ADM Data'!$A$2:$J$344,10,FALSE)</f>
        <v>604.38063499999998</v>
      </c>
      <c r="F335" s="1">
        <f>VLOOKUP(A335,'ADM Data'!$A$2:$Q$344,17,FALSE)</f>
        <v>366.19744700000001</v>
      </c>
      <c r="G335" s="19">
        <f t="shared" si="20"/>
        <v>0.60590532818775711</v>
      </c>
      <c r="H335" s="62">
        <f t="shared" si="21"/>
        <v>1.0197812964619826</v>
      </c>
      <c r="I335" s="5">
        <f t="shared" si="22"/>
        <v>157592.2316648713</v>
      </c>
      <c r="J335" s="5">
        <f t="shared" si="23"/>
        <v>157592.2316648713</v>
      </c>
    </row>
    <row r="336" spans="1:12" x14ac:dyDescent="0.25">
      <c r="A336" s="118" t="s">
        <v>748</v>
      </c>
      <c r="B336" t="s">
        <v>2044</v>
      </c>
      <c r="C336" t="s">
        <v>93</v>
      </c>
      <c r="D336" s="12" t="s">
        <v>1088</v>
      </c>
      <c r="E336" s="18">
        <f>VLOOKUP(A336,'ADM Data'!$A$2:$J$344,10,FALSE)</f>
        <v>459.56957499999999</v>
      </c>
      <c r="F336" s="1">
        <f>VLOOKUP(A336,'ADM Data'!$A$2:$Q$344,17,FALSE)</f>
        <v>230.83369300000001</v>
      </c>
      <c r="G336" s="19">
        <f t="shared" si="20"/>
        <v>0.50228236497161505</v>
      </c>
      <c r="H336" s="62">
        <f t="shared" si="21"/>
        <v>0.70079881711521863</v>
      </c>
      <c r="I336" s="5">
        <f t="shared" si="22"/>
        <v>68266.087139999232</v>
      </c>
      <c r="J336" s="5">
        <f t="shared" si="23"/>
        <v>68266.087139999232</v>
      </c>
    </row>
    <row r="337" spans="1:10" x14ac:dyDescent="0.25">
      <c r="A337" t="s">
        <v>750</v>
      </c>
      <c r="B337" t="s">
        <v>2045</v>
      </c>
      <c r="C337" t="s">
        <v>752</v>
      </c>
      <c r="D337" s="12" t="s">
        <v>1088</v>
      </c>
      <c r="E337" s="18">
        <f>VLOOKUP(A337,'ADM Data'!$A$2:$J$344,10,FALSE)</f>
        <v>393.72867599999995</v>
      </c>
      <c r="F337" s="1">
        <f>VLOOKUP(A337,'ADM Data'!$A$2:$Q$344,17,FALSE)</f>
        <v>388.28626800000001</v>
      </c>
      <c r="G337" s="19">
        <f t="shared" si="20"/>
        <v>0.98617726284178509</v>
      </c>
      <c r="H337" s="62">
        <f t="shared" si="21"/>
        <v>2.7015155381836533</v>
      </c>
      <c r="I337" s="5">
        <f t="shared" si="22"/>
        <v>442661.70500397444</v>
      </c>
      <c r="J337" s="5">
        <f t="shared" si="23"/>
        <v>442661.70500397444</v>
      </c>
    </row>
    <row r="338" spans="1:10" x14ac:dyDescent="0.25">
      <c r="A338" t="s">
        <v>753</v>
      </c>
      <c r="B338" t="s">
        <v>2046</v>
      </c>
      <c r="C338" t="s">
        <v>98</v>
      </c>
      <c r="D338" s="12" t="s">
        <v>1088</v>
      </c>
      <c r="E338" s="18">
        <f>VLOOKUP(A338,'ADM Data'!$A$2:$J$344,10,FALSE)</f>
        <v>79.285037000000003</v>
      </c>
      <c r="F338" s="1">
        <f>VLOOKUP(A338,'ADM Data'!$A$2:$Q$344,17,FALSE)</f>
        <v>58.226612000000003</v>
      </c>
      <c r="G338" s="19">
        <f t="shared" si="20"/>
        <v>0.73439597436272874</v>
      </c>
      <c r="H338" s="62">
        <f t="shared" si="21"/>
        <v>1.4981595754449493</v>
      </c>
      <c r="I338" s="5">
        <f t="shared" si="22"/>
        <v>36812.223164304509</v>
      </c>
      <c r="J338" s="5">
        <f t="shared" si="23"/>
        <v>36812.223164304509</v>
      </c>
    </row>
    <row r="339" spans="1:10" x14ac:dyDescent="0.25">
      <c r="A339" t="s">
        <v>755</v>
      </c>
      <c r="B339" t="s">
        <v>756</v>
      </c>
      <c r="C339" t="s">
        <v>757</v>
      </c>
      <c r="D339" s="12" t="s">
        <v>1088</v>
      </c>
      <c r="E339" s="18">
        <f>VLOOKUP(A339,'ADM Data'!$A$2:$J$344,10,FALSE)</f>
        <v>91.90111499999999</v>
      </c>
      <c r="F339" s="1">
        <f>VLOOKUP(A339,'ADM Data'!$A$2:$Q$344,17,FALSE)</f>
        <v>80.999187000000006</v>
      </c>
      <c r="G339" s="19">
        <f t="shared" si="20"/>
        <v>0.88137327822410005</v>
      </c>
      <c r="H339" s="62">
        <f t="shared" si="21"/>
        <v>2.157830154354158</v>
      </c>
      <c r="I339" s="5">
        <f t="shared" si="22"/>
        <v>73758.210014817494</v>
      </c>
      <c r="J339" s="5">
        <f t="shared" si="23"/>
        <v>73758.210014817494</v>
      </c>
    </row>
    <row r="340" spans="1:10" x14ac:dyDescent="0.25">
      <c r="A340" t="s">
        <v>758</v>
      </c>
      <c r="B340" t="s">
        <v>2047</v>
      </c>
      <c r="C340" t="s">
        <v>108</v>
      </c>
      <c r="D340" s="12" t="s">
        <v>1842</v>
      </c>
      <c r="E340" s="18">
        <f>VLOOKUP(A340,'ADM Data'!$A$2:$J$344,10,FALSE)</f>
        <v>101.19487899999999</v>
      </c>
      <c r="F340" s="1">
        <f>VLOOKUP(A340,'ADM Data'!$A$2:$Q$344,17,FALSE)</f>
        <v>48.250996000000001</v>
      </c>
      <c r="G340" s="19">
        <f t="shared" si="20"/>
        <v>0.47681262606183866</v>
      </c>
      <c r="H340" s="62">
        <f t="shared" si="21"/>
        <v>0.63152855658885232</v>
      </c>
      <c r="I340" s="5">
        <f t="shared" si="22"/>
        <v>12859.134144014595</v>
      </c>
      <c r="J340" s="5">
        <f t="shared" si="23"/>
        <v>0</v>
      </c>
    </row>
    <row r="341" spans="1:10" x14ac:dyDescent="0.25">
      <c r="A341" t="s">
        <v>760</v>
      </c>
      <c r="B341" t="s">
        <v>761</v>
      </c>
      <c r="C341" t="s">
        <v>230</v>
      </c>
      <c r="D341" s="12" t="s">
        <v>1842</v>
      </c>
      <c r="E341" s="18">
        <f>VLOOKUP(A341,'ADM Data'!$A$2:$J$344,10,FALSE)</f>
        <v>822.72929500000009</v>
      </c>
      <c r="F341" s="1">
        <f>VLOOKUP(A341,'ADM Data'!$A$2:$Q$344,17,FALSE)</f>
        <v>584.47377700000004</v>
      </c>
      <c r="G341" s="19">
        <f t="shared" si="20"/>
        <v>0.71040836949898567</v>
      </c>
      <c r="H341" s="62">
        <f t="shared" si="21"/>
        <v>1.4018890318172428</v>
      </c>
      <c r="I341" s="5">
        <f t="shared" si="22"/>
        <v>345773.03324638295</v>
      </c>
      <c r="J341" s="5">
        <f t="shared" si="23"/>
        <v>0</v>
      </c>
    </row>
    <row r="342" spans="1:10" x14ac:dyDescent="0.25">
      <c r="A342" t="s">
        <v>762</v>
      </c>
      <c r="B342" t="s">
        <v>763</v>
      </c>
      <c r="C342" t="s">
        <v>324</v>
      </c>
      <c r="D342" s="12" t="s">
        <v>1842</v>
      </c>
      <c r="E342" s="18">
        <f>VLOOKUP(A342,'ADM Data'!$A$2:$J$344,10,FALSE)</f>
        <v>218.19455400000001</v>
      </c>
      <c r="F342" s="1">
        <f>VLOOKUP(A342,'ADM Data'!$A$2:$Q$344,17,FALSE)</f>
        <v>138.37130500000001</v>
      </c>
      <c r="G342" s="19">
        <f t="shared" si="20"/>
        <v>0.63416479679873217</v>
      </c>
      <c r="H342" s="62">
        <f t="shared" si="21"/>
        <v>1.1171249708299369</v>
      </c>
      <c r="I342" s="5">
        <f t="shared" si="22"/>
        <v>65231.932906090282</v>
      </c>
      <c r="J342" s="5">
        <f t="shared" si="23"/>
        <v>0</v>
      </c>
    </row>
    <row r="343" spans="1:10" x14ac:dyDescent="0.25">
      <c r="A343" t="s">
        <v>764</v>
      </c>
      <c r="B343" t="s">
        <v>2048</v>
      </c>
      <c r="C343" t="s">
        <v>68</v>
      </c>
      <c r="D343" s="12" t="s">
        <v>1088</v>
      </c>
      <c r="E343" s="18">
        <f>VLOOKUP(A343,'ADM Data'!$A$2:$J$344,10,FALSE)</f>
        <v>353.071326</v>
      </c>
      <c r="F343" s="1">
        <f>VLOOKUP(A343,'ADM Data'!$A$2:$Q$344,17,FALSE)</f>
        <v>353.071326</v>
      </c>
      <c r="G343" s="19">
        <f t="shared" si="20"/>
        <v>1</v>
      </c>
      <c r="H343" s="62">
        <f t="shared" si="21"/>
        <v>2.7777777777777781</v>
      </c>
      <c r="I343" s="5">
        <f t="shared" si="22"/>
        <v>413878.05436666671</v>
      </c>
      <c r="J343" s="5">
        <f t="shared" si="23"/>
        <v>413878.05436666671</v>
      </c>
    </row>
    <row r="344" spans="1:10" x14ac:dyDescent="0.25">
      <c r="A344" t="s">
        <v>766</v>
      </c>
      <c r="B344" t="s">
        <v>767</v>
      </c>
      <c r="C344" t="s">
        <v>278</v>
      </c>
      <c r="D344" s="12" t="s">
        <v>1088</v>
      </c>
      <c r="E344" s="18">
        <f>VLOOKUP(A344,'ADM Data'!$A$2:$J$344,10,FALSE)</f>
        <v>267.56681200000003</v>
      </c>
      <c r="F344" s="1">
        <f>VLOOKUP(A344,'ADM Data'!$A$2:$Q$344,17,FALSE)</f>
        <v>267.19776400000001</v>
      </c>
      <c r="G344" s="19">
        <f t="shared" si="20"/>
        <v>0.99862072580212224</v>
      </c>
      <c r="H344" s="62">
        <f t="shared" si="21"/>
        <v>2.7701204277821043</v>
      </c>
      <c r="I344" s="5">
        <f t="shared" si="22"/>
        <v>312351.73338055093</v>
      </c>
      <c r="J344" s="5">
        <f t="shared" si="23"/>
        <v>312351.73338055093</v>
      </c>
    </row>
    <row r="345" spans="1:10" x14ac:dyDescent="0.25">
      <c r="A345" t="s">
        <v>768</v>
      </c>
      <c r="B345" t="s">
        <v>2049</v>
      </c>
      <c r="C345" t="s">
        <v>90</v>
      </c>
      <c r="D345" s="12" t="s">
        <v>1088</v>
      </c>
      <c r="E345" s="18">
        <f>VLOOKUP(A345,'ADM Data'!$A$2:$J$344,10,FALSE)</f>
        <v>56.663334000000006</v>
      </c>
      <c r="F345" s="1">
        <f>VLOOKUP(A345,'ADM Data'!$A$2:$Q$344,17,FALSE)</f>
        <v>38.809334999999997</v>
      </c>
      <c r="G345" s="19">
        <f t="shared" si="20"/>
        <v>0.68491089846566378</v>
      </c>
      <c r="H345" s="62">
        <f t="shared" si="21"/>
        <v>1.3030637189917855</v>
      </c>
      <c r="I345" s="5">
        <f t="shared" si="22"/>
        <v>21340.977359406581</v>
      </c>
      <c r="J345" s="5">
        <f t="shared" si="23"/>
        <v>21340.977359406581</v>
      </c>
    </row>
    <row r="346" spans="1:10" x14ac:dyDescent="0.25">
      <c r="A346" t="s">
        <v>770</v>
      </c>
      <c r="B346" t="s">
        <v>2050</v>
      </c>
      <c r="C346" t="s">
        <v>80</v>
      </c>
      <c r="D346" s="12" t="s">
        <v>1088</v>
      </c>
      <c r="E346" s="18">
        <f>VLOOKUP(A346,'ADM Data'!$A$2:$J$344,10,FALSE)</f>
        <v>126.13127900000001</v>
      </c>
      <c r="F346" s="1">
        <f>VLOOKUP(A346,'ADM Data'!$A$2:$Q$344,17,FALSE)</f>
        <v>126.13127900000001</v>
      </c>
      <c r="G346" s="19">
        <f t="shared" si="20"/>
        <v>1</v>
      </c>
      <c r="H346" s="62">
        <f t="shared" si="21"/>
        <v>2.7777777777777781</v>
      </c>
      <c r="I346" s="5">
        <f t="shared" si="22"/>
        <v>147853.88816111113</v>
      </c>
      <c r="J346" s="5">
        <f t="shared" si="23"/>
        <v>147853.88816111113</v>
      </c>
    </row>
    <row r="347" spans="1:10" x14ac:dyDescent="0.25">
      <c r="A347" t="s">
        <v>772</v>
      </c>
      <c r="B347" t="s">
        <v>773</v>
      </c>
      <c r="C347" t="s">
        <v>80</v>
      </c>
      <c r="D347" s="12" t="s">
        <v>1088</v>
      </c>
      <c r="E347" s="18">
        <f>VLOOKUP(A347,'ADM Data'!$A$2:$J$344,10,FALSE)</f>
        <v>166.314279</v>
      </c>
      <c r="F347" s="1">
        <f>VLOOKUP(A347,'ADM Data'!$A$2:$Q$344,17,FALSE)</f>
        <v>166.314279</v>
      </c>
      <c r="G347" s="19">
        <f t="shared" si="20"/>
        <v>1</v>
      </c>
      <c r="H347" s="62">
        <f t="shared" si="21"/>
        <v>2.7777777777777781</v>
      </c>
      <c r="I347" s="5">
        <f t="shared" si="22"/>
        <v>194957.2937166667</v>
      </c>
      <c r="J347" s="5">
        <f t="shared" si="23"/>
        <v>194957.2937166667</v>
      </c>
    </row>
    <row r="348" spans="1:10" x14ac:dyDescent="0.25">
      <c r="A348" s="118" t="s">
        <v>1840</v>
      </c>
      <c r="B348" t="s">
        <v>811</v>
      </c>
      <c r="C348" t="s">
        <v>2061</v>
      </c>
      <c r="E348" s="1">
        <f>SUM(E5:E347)</f>
        <v>122114.68303999999</v>
      </c>
      <c r="F348" s="1">
        <f>SUM(F5:F347)</f>
        <v>97048.684829999926</v>
      </c>
      <c r="G348" s="102">
        <f>I1</f>
        <v>0.6</v>
      </c>
      <c r="H348" s="102" t="s">
        <v>812</v>
      </c>
      <c r="I348" s="5">
        <f>SUM(I5:I347)</f>
        <v>92061041.188381374</v>
      </c>
      <c r="J348" s="5">
        <f>SUM(J5:J347)</f>
        <v>85674212.306785151</v>
      </c>
    </row>
  </sheetData>
  <autoFilter ref="A4:L4" xr:uid="{273F442D-D337-4556-8798-24DF9FE5AD87}">
    <sortState xmlns:xlrd2="http://schemas.microsoft.com/office/spreadsheetml/2017/richdata2" ref="A5:L336">
      <sortCondition ref="B4"/>
    </sortState>
  </autoFilter>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DB88D-04EE-46B7-9400-C0D8FC27F1F0}">
  <dimension ref="A1:L348"/>
  <sheetViews>
    <sheetView workbookViewId="0">
      <pane xSplit="3" ySplit="4" topLeftCell="D251" activePane="bottomRight" state="frozen"/>
      <selection pane="topRight" activeCell="D1" sqref="D1"/>
      <selection pane="bottomLeft" activeCell="A3" sqref="A3"/>
      <selection pane="bottomRight" activeCell="A264" sqref="A264:XFD264"/>
    </sheetView>
  </sheetViews>
  <sheetFormatPr defaultRowHeight="15" x14ac:dyDescent="0.25"/>
  <cols>
    <col min="1" max="1" width="7.5703125" bestFit="1" customWidth="1"/>
    <col min="2" max="2" width="46" bestFit="1" customWidth="1"/>
    <col min="3" max="3" width="14" bestFit="1" customWidth="1"/>
    <col min="4" max="4" width="9.140625" style="12"/>
    <col min="5" max="5" width="14" customWidth="1"/>
    <col min="6" max="6" width="14.42578125" customWidth="1"/>
    <col min="7" max="7" width="13.85546875" bestFit="1" customWidth="1"/>
    <col min="12" max="12" width="11.5703125" bestFit="1" customWidth="1"/>
  </cols>
  <sheetData>
    <row r="1" spans="1:12" x14ac:dyDescent="0.25">
      <c r="B1" s="10"/>
      <c r="C1" s="5"/>
      <c r="D1" s="12" t="s">
        <v>920</v>
      </c>
      <c r="F1" s="93">
        <v>1167.72</v>
      </c>
    </row>
    <row r="2" spans="1:12" x14ac:dyDescent="0.25">
      <c r="B2" s="10"/>
      <c r="C2" s="5"/>
    </row>
    <row r="4" spans="1:12" s="4" customFormat="1" ht="45" x14ac:dyDescent="0.25">
      <c r="A4" s="4" t="s">
        <v>55</v>
      </c>
      <c r="B4" s="4" t="s">
        <v>56</v>
      </c>
      <c r="C4" s="4" t="s">
        <v>57</v>
      </c>
      <c r="D4" s="3" t="s">
        <v>58</v>
      </c>
      <c r="E4" s="90" t="s">
        <v>921</v>
      </c>
      <c r="F4" s="91" t="s">
        <v>922</v>
      </c>
      <c r="G4" s="91" t="s">
        <v>922</v>
      </c>
    </row>
    <row r="5" spans="1:12" x14ac:dyDescent="0.25">
      <c r="A5" t="s">
        <v>66</v>
      </c>
      <c r="B5" t="s">
        <v>67</v>
      </c>
      <c r="C5" t="s">
        <v>68</v>
      </c>
      <c r="D5" s="12" t="s">
        <v>1088</v>
      </c>
      <c r="E5" s="1">
        <f>VLOOKUP(A5,'ADM Data'!$A$2:$AA$344,27,FALSE)</f>
        <v>0</v>
      </c>
      <c r="F5" s="5">
        <f t="shared" ref="F5:F68" si="0">E5*$F$1</f>
        <v>0</v>
      </c>
      <c r="G5" s="5">
        <f>IF(D5="Y",0,F5)</f>
        <v>0</v>
      </c>
    </row>
    <row r="6" spans="1:12" x14ac:dyDescent="0.25">
      <c r="A6" t="s">
        <v>70</v>
      </c>
      <c r="B6" t="s">
        <v>71</v>
      </c>
      <c r="C6" t="s">
        <v>72</v>
      </c>
      <c r="D6" s="12" t="s">
        <v>1088</v>
      </c>
      <c r="E6" s="1">
        <f>VLOOKUP(A6,'ADM Data'!$A$2:$AA$344,27,FALSE)</f>
        <v>0</v>
      </c>
      <c r="F6" s="5">
        <f t="shared" si="0"/>
        <v>0</v>
      </c>
      <c r="G6" s="5">
        <f t="shared" ref="G6:G69" si="1">IF(D6="Y",0,F6)</f>
        <v>0</v>
      </c>
      <c r="J6">
        <v>133</v>
      </c>
      <c r="K6">
        <v>1233.9100000000001</v>
      </c>
      <c r="L6" s="2">
        <f>J6*K6</f>
        <v>164110.03</v>
      </c>
    </row>
    <row r="7" spans="1:12" x14ac:dyDescent="0.25">
      <c r="A7" t="s">
        <v>73</v>
      </c>
      <c r="B7" t="s">
        <v>74</v>
      </c>
      <c r="C7" t="s">
        <v>75</v>
      </c>
      <c r="D7" s="12" t="s">
        <v>1088</v>
      </c>
      <c r="E7" s="1">
        <f>VLOOKUP(A7,'ADM Data'!$A$2:$AA$344,27,FALSE)</f>
        <v>133</v>
      </c>
      <c r="F7" s="5">
        <f t="shared" si="0"/>
        <v>155306.76</v>
      </c>
      <c r="G7" s="5">
        <f t="shared" si="1"/>
        <v>155306.76</v>
      </c>
    </row>
    <row r="8" spans="1:12" x14ac:dyDescent="0.25">
      <c r="A8" t="s">
        <v>76</v>
      </c>
      <c r="B8" t="s">
        <v>77</v>
      </c>
      <c r="C8" t="s">
        <v>68</v>
      </c>
      <c r="D8" s="12" t="s">
        <v>1088</v>
      </c>
      <c r="E8" s="1">
        <f>VLOOKUP(A8,'ADM Data'!$A$2:$AA$344,27,FALSE)</f>
        <v>0</v>
      </c>
      <c r="F8" s="5">
        <f t="shared" si="0"/>
        <v>0</v>
      </c>
      <c r="G8" s="5">
        <f t="shared" si="1"/>
        <v>0</v>
      </c>
    </row>
    <row r="9" spans="1:12" x14ac:dyDescent="0.25">
      <c r="A9" t="s">
        <v>78</v>
      </c>
      <c r="B9" t="s">
        <v>1841</v>
      </c>
      <c r="C9" t="s">
        <v>80</v>
      </c>
      <c r="D9" s="12" t="s">
        <v>1842</v>
      </c>
      <c r="E9" s="1">
        <f>VLOOKUP(A9,'ADM Data'!$A$2:$AA$344,27,FALSE)</f>
        <v>0</v>
      </c>
      <c r="F9" s="5">
        <f t="shared" si="0"/>
        <v>0</v>
      </c>
      <c r="G9" s="5">
        <f t="shared" si="1"/>
        <v>0</v>
      </c>
    </row>
    <row r="10" spans="1:12" x14ac:dyDescent="0.25">
      <c r="A10" t="s">
        <v>82</v>
      </c>
      <c r="B10" t="s">
        <v>1843</v>
      </c>
      <c r="C10" t="s">
        <v>84</v>
      </c>
      <c r="D10" s="12" t="s">
        <v>1842</v>
      </c>
      <c r="E10" s="1">
        <f>VLOOKUP(A10,'ADM Data'!$A$2:$AA$344,27,FALSE)</f>
        <v>0</v>
      </c>
      <c r="F10" s="5">
        <f t="shared" si="0"/>
        <v>0</v>
      </c>
      <c r="G10" s="5">
        <f t="shared" si="1"/>
        <v>0</v>
      </c>
    </row>
    <row r="11" spans="1:12" x14ac:dyDescent="0.25">
      <c r="A11" t="s">
        <v>85</v>
      </c>
      <c r="B11" t="s">
        <v>86</v>
      </c>
      <c r="C11" t="s">
        <v>87</v>
      </c>
      <c r="D11" s="12" t="s">
        <v>1842</v>
      </c>
      <c r="E11" s="1">
        <f>VLOOKUP(A11,'ADM Data'!$A$2:$AA$344,27,FALSE)</f>
        <v>0</v>
      </c>
      <c r="F11" s="5">
        <f t="shared" si="0"/>
        <v>0</v>
      </c>
      <c r="G11" s="5">
        <f t="shared" si="1"/>
        <v>0</v>
      </c>
    </row>
    <row r="12" spans="1:12" x14ac:dyDescent="0.25">
      <c r="A12" t="s">
        <v>88</v>
      </c>
      <c r="B12" t="s">
        <v>1844</v>
      </c>
      <c r="C12" t="s">
        <v>1530</v>
      </c>
      <c r="D12" s="12" t="s">
        <v>1842</v>
      </c>
      <c r="E12" s="1">
        <f>VLOOKUP(A12,'ADM Data'!$A$2:$AA$344,27,FALSE)</f>
        <v>0</v>
      </c>
      <c r="F12" s="5">
        <f t="shared" si="0"/>
        <v>0</v>
      </c>
      <c r="G12" s="5">
        <f t="shared" si="1"/>
        <v>0</v>
      </c>
    </row>
    <row r="13" spans="1:12" x14ac:dyDescent="0.25">
      <c r="A13" t="s">
        <v>91</v>
      </c>
      <c r="B13" t="s">
        <v>1845</v>
      </c>
      <c r="C13" t="s">
        <v>93</v>
      </c>
      <c r="D13" s="12" t="s">
        <v>1088</v>
      </c>
      <c r="E13" s="1">
        <f>VLOOKUP(A13,'ADM Data'!$A$2:$AA$344,27,FALSE)</f>
        <v>0</v>
      </c>
      <c r="F13" s="5">
        <f t="shared" si="0"/>
        <v>0</v>
      </c>
      <c r="G13" s="5">
        <f t="shared" si="1"/>
        <v>0</v>
      </c>
    </row>
    <row r="14" spans="1:12" x14ac:dyDescent="0.25">
      <c r="A14" t="s">
        <v>94</v>
      </c>
      <c r="B14" t="s">
        <v>1846</v>
      </c>
      <c r="C14" t="s">
        <v>72</v>
      </c>
      <c r="D14" s="12" t="s">
        <v>1088</v>
      </c>
      <c r="E14" s="1">
        <f>VLOOKUP(A14,'ADM Data'!$A$2:$AA$344,27,FALSE)</f>
        <v>0</v>
      </c>
      <c r="F14" s="5">
        <f t="shared" si="0"/>
        <v>0</v>
      </c>
      <c r="G14" s="5">
        <f t="shared" si="1"/>
        <v>0</v>
      </c>
    </row>
    <row r="15" spans="1:12" x14ac:dyDescent="0.25">
      <c r="A15" t="s">
        <v>96</v>
      </c>
      <c r="B15" t="s">
        <v>1847</v>
      </c>
      <c r="C15" t="s">
        <v>98</v>
      </c>
      <c r="D15" s="12" t="s">
        <v>1088</v>
      </c>
      <c r="E15" s="1">
        <f>VLOOKUP(A15,'ADM Data'!$A$2:$AA$344,27,FALSE)</f>
        <v>0</v>
      </c>
      <c r="F15" s="5">
        <f t="shared" si="0"/>
        <v>0</v>
      </c>
      <c r="G15" s="5">
        <f t="shared" si="1"/>
        <v>0</v>
      </c>
    </row>
    <row r="16" spans="1:12" x14ac:dyDescent="0.25">
      <c r="A16" t="s">
        <v>99</v>
      </c>
      <c r="B16" t="s">
        <v>1848</v>
      </c>
      <c r="C16" t="s">
        <v>101</v>
      </c>
      <c r="D16" s="12" t="s">
        <v>1088</v>
      </c>
      <c r="E16" s="1">
        <f>VLOOKUP(A16,'ADM Data'!$A$2:$AA$344,27,FALSE)</f>
        <v>0</v>
      </c>
      <c r="F16" s="5">
        <f t="shared" si="0"/>
        <v>0</v>
      </c>
      <c r="G16" s="5">
        <f t="shared" si="1"/>
        <v>0</v>
      </c>
    </row>
    <row r="17" spans="1:7" x14ac:dyDescent="0.25">
      <c r="A17" t="s">
        <v>102</v>
      </c>
      <c r="B17" t="s">
        <v>103</v>
      </c>
      <c r="C17" t="s">
        <v>68</v>
      </c>
      <c r="D17" s="12" t="s">
        <v>1088</v>
      </c>
      <c r="E17" s="1">
        <f>VLOOKUP(A17,'ADM Data'!$A$2:$AA$344,27,FALSE)</f>
        <v>0</v>
      </c>
      <c r="F17" s="5">
        <f t="shared" si="0"/>
        <v>0</v>
      </c>
      <c r="G17" s="5">
        <f t="shared" si="1"/>
        <v>0</v>
      </c>
    </row>
    <row r="18" spans="1:7" x14ac:dyDescent="0.25">
      <c r="A18" t="s">
        <v>104</v>
      </c>
      <c r="B18" t="s">
        <v>1849</v>
      </c>
      <c r="C18" t="s">
        <v>80</v>
      </c>
      <c r="D18" s="12" t="s">
        <v>1088</v>
      </c>
      <c r="E18" s="1">
        <f>VLOOKUP(A18,'ADM Data'!$A$2:$AA$344,27,FALSE)</f>
        <v>0</v>
      </c>
      <c r="F18" s="5">
        <f t="shared" si="0"/>
        <v>0</v>
      </c>
      <c r="G18" s="5">
        <f t="shared" si="1"/>
        <v>0</v>
      </c>
    </row>
    <row r="19" spans="1:7" x14ac:dyDescent="0.25">
      <c r="A19" t="s">
        <v>106</v>
      </c>
      <c r="B19" t="s">
        <v>1850</v>
      </c>
      <c r="C19" t="s">
        <v>108</v>
      </c>
      <c r="D19" s="12" t="s">
        <v>1088</v>
      </c>
      <c r="E19" s="1">
        <f>VLOOKUP(A19,'ADM Data'!$A$2:$AA$344,27,FALSE)</f>
        <v>0</v>
      </c>
      <c r="F19" s="5">
        <f t="shared" si="0"/>
        <v>0</v>
      </c>
      <c r="G19" s="5">
        <f t="shared" si="1"/>
        <v>0</v>
      </c>
    </row>
    <row r="20" spans="1:7" x14ac:dyDescent="0.25">
      <c r="A20" t="s">
        <v>109</v>
      </c>
      <c r="B20" t="s">
        <v>1851</v>
      </c>
      <c r="C20" t="s">
        <v>111</v>
      </c>
      <c r="D20" s="12" t="s">
        <v>1088</v>
      </c>
      <c r="E20" s="1">
        <f>VLOOKUP(A20,'ADM Data'!$A$2:$AA$344,27,FALSE)</f>
        <v>0</v>
      </c>
      <c r="F20" s="5">
        <f t="shared" si="0"/>
        <v>0</v>
      </c>
      <c r="G20" s="5">
        <f t="shared" si="1"/>
        <v>0</v>
      </c>
    </row>
    <row r="21" spans="1:7" x14ac:dyDescent="0.25">
      <c r="A21" t="s">
        <v>112</v>
      </c>
      <c r="B21" t="s">
        <v>1852</v>
      </c>
      <c r="C21" t="s">
        <v>75</v>
      </c>
      <c r="D21" s="12" t="s">
        <v>1088</v>
      </c>
      <c r="E21" s="1">
        <f>VLOOKUP(A21,'ADM Data'!$A$2:$AA$344,27,FALSE)</f>
        <v>0</v>
      </c>
      <c r="F21" s="5">
        <f t="shared" si="0"/>
        <v>0</v>
      </c>
      <c r="G21" s="5">
        <f t="shared" si="1"/>
        <v>0</v>
      </c>
    </row>
    <row r="22" spans="1:7" x14ac:dyDescent="0.25">
      <c r="A22" t="s">
        <v>114</v>
      </c>
      <c r="B22" t="s">
        <v>1853</v>
      </c>
      <c r="C22" t="s">
        <v>116</v>
      </c>
      <c r="D22" s="12" t="s">
        <v>1088</v>
      </c>
      <c r="E22" s="1">
        <f>VLOOKUP(A22,'ADM Data'!$A$2:$AA$344,27,FALSE)</f>
        <v>0</v>
      </c>
      <c r="F22" s="5">
        <f t="shared" si="0"/>
        <v>0</v>
      </c>
      <c r="G22" s="5">
        <f t="shared" si="1"/>
        <v>0</v>
      </c>
    </row>
    <row r="23" spans="1:7" x14ac:dyDescent="0.25">
      <c r="A23" t="s">
        <v>117</v>
      </c>
      <c r="B23" t="s">
        <v>1854</v>
      </c>
      <c r="C23" t="s">
        <v>80</v>
      </c>
      <c r="D23" s="12" t="s">
        <v>1088</v>
      </c>
      <c r="E23" s="1">
        <f>VLOOKUP(A23,'ADM Data'!$A$2:$AA$344,27,FALSE)</f>
        <v>0</v>
      </c>
      <c r="F23" s="5">
        <f t="shared" si="0"/>
        <v>0</v>
      </c>
      <c r="G23" s="5">
        <f t="shared" si="1"/>
        <v>0</v>
      </c>
    </row>
    <row r="24" spans="1:7" x14ac:dyDescent="0.25">
      <c r="A24" t="s">
        <v>119</v>
      </c>
      <c r="B24" t="s">
        <v>120</v>
      </c>
      <c r="C24" t="s">
        <v>80</v>
      </c>
      <c r="D24" s="12" t="s">
        <v>1088</v>
      </c>
      <c r="E24" s="1">
        <f>VLOOKUP(A24,'ADM Data'!$A$2:$AA$344,27,FALSE)</f>
        <v>0</v>
      </c>
      <c r="F24" s="5">
        <f t="shared" si="0"/>
        <v>0</v>
      </c>
      <c r="G24" s="5">
        <f t="shared" si="1"/>
        <v>0</v>
      </c>
    </row>
    <row r="25" spans="1:7" x14ac:dyDescent="0.25">
      <c r="A25" t="s">
        <v>121</v>
      </c>
      <c r="B25" t="s">
        <v>1855</v>
      </c>
      <c r="C25" t="s">
        <v>80</v>
      </c>
      <c r="D25" s="12" t="s">
        <v>1088</v>
      </c>
      <c r="E25" s="1">
        <f>VLOOKUP(A25,'ADM Data'!$A$2:$AA$344,27,FALSE)</f>
        <v>0</v>
      </c>
      <c r="F25" s="5">
        <f t="shared" si="0"/>
        <v>0</v>
      </c>
      <c r="G25" s="5">
        <f t="shared" si="1"/>
        <v>0</v>
      </c>
    </row>
    <row r="26" spans="1:7" x14ac:dyDescent="0.25">
      <c r="A26" t="s">
        <v>123</v>
      </c>
      <c r="B26" t="s">
        <v>1856</v>
      </c>
      <c r="C26" t="s">
        <v>125</v>
      </c>
      <c r="D26" s="12" t="s">
        <v>1088</v>
      </c>
      <c r="E26" s="1">
        <f>VLOOKUP(A26,'ADM Data'!$A$2:$AA$344,27,FALSE)</f>
        <v>0</v>
      </c>
      <c r="F26" s="5">
        <f t="shared" si="0"/>
        <v>0</v>
      </c>
      <c r="G26" s="5">
        <f t="shared" si="1"/>
        <v>0</v>
      </c>
    </row>
    <row r="27" spans="1:7" x14ac:dyDescent="0.25">
      <c r="A27" t="s">
        <v>126</v>
      </c>
      <c r="B27" t="s">
        <v>1857</v>
      </c>
      <c r="C27" t="s">
        <v>80</v>
      </c>
      <c r="D27" s="12" t="s">
        <v>1088</v>
      </c>
      <c r="E27" s="1">
        <f>VLOOKUP(A27,'ADM Data'!$A$2:$AA$344,27,FALSE)</f>
        <v>0</v>
      </c>
      <c r="F27" s="5">
        <f t="shared" si="0"/>
        <v>0</v>
      </c>
      <c r="G27" s="5">
        <f t="shared" si="1"/>
        <v>0</v>
      </c>
    </row>
    <row r="28" spans="1:7" x14ac:dyDescent="0.25">
      <c r="A28" t="s">
        <v>128</v>
      </c>
      <c r="B28" t="s">
        <v>129</v>
      </c>
      <c r="C28" t="s">
        <v>68</v>
      </c>
      <c r="D28" s="12" t="s">
        <v>1088</v>
      </c>
      <c r="E28" s="1">
        <f>VLOOKUP(A28,'ADM Data'!$A$2:$AA$344,27,FALSE)</f>
        <v>272</v>
      </c>
      <c r="F28" s="5">
        <f t="shared" si="0"/>
        <v>317619.84000000003</v>
      </c>
      <c r="G28" s="5">
        <f t="shared" si="1"/>
        <v>317619.84000000003</v>
      </c>
    </row>
    <row r="29" spans="1:7" x14ac:dyDescent="0.25">
      <c r="A29" t="s">
        <v>130</v>
      </c>
      <c r="B29" t="s">
        <v>131</v>
      </c>
      <c r="C29" t="s">
        <v>132</v>
      </c>
      <c r="D29" s="12" t="s">
        <v>1842</v>
      </c>
      <c r="E29" s="1">
        <f>VLOOKUP(A29,'ADM Data'!$A$2:$AA$344,27,FALSE)</f>
        <v>0</v>
      </c>
      <c r="F29" s="5">
        <f t="shared" si="0"/>
        <v>0</v>
      </c>
      <c r="G29" s="5">
        <f t="shared" si="1"/>
        <v>0</v>
      </c>
    </row>
    <row r="30" spans="1:7" x14ac:dyDescent="0.25">
      <c r="A30" t="s">
        <v>133</v>
      </c>
      <c r="B30" t="s">
        <v>1858</v>
      </c>
      <c r="C30" t="s">
        <v>135</v>
      </c>
      <c r="D30" s="12" t="s">
        <v>1842</v>
      </c>
      <c r="E30" s="1">
        <f>VLOOKUP(A30,'ADM Data'!$A$2:$AA$344,27,FALSE)</f>
        <v>0</v>
      </c>
      <c r="F30" s="5">
        <f t="shared" si="0"/>
        <v>0</v>
      </c>
      <c r="G30" s="5">
        <f t="shared" si="1"/>
        <v>0</v>
      </c>
    </row>
    <row r="31" spans="1:7" x14ac:dyDescent="0.25">
      <c r="A31" t="s">
        <v>136</v>
      </c>
      <c r="B31" t="s">
        <v>1859</v>
      </c>
      <c r="C31" t="s">
        <v>93</v>
      </c>
      <c r="D31" s="12" t="s">
        <v>1088</v>
      </c>
      <c r="E31" s="1">
        <f>VLOOKUP(A31,'ADM Data'!$A$2:$AA$344,27,FALSE)</f>
        <v>0</v>
      </c>
      <c r="F31" s="5">
        <f t="shared" si="0"/>
        <v>0</v>
      </c>
      <c r="G31" s="5">
        <f t="shared" si="1"/>
        <v>0</v>
      </c>
    </row>
    <row r="32" spans="1:7" x14ac:dyDescent="0.25">
      <c r="A32" t="s">
        <v>138</v>
      </c>
      <c r="B32" t="s">
        <v>1860</v>
      </c>
      <c r="C32" t="s">
        <v>140</v>
      </c>
      <c r="D32" s="12" t="s">
        <v>1088</v>
      </c>
      <c r="E32" s="1">
        <f>VLOOKUP(A32,'ADM Data'!$A$2:$AA$344,27,FALSE)</f>
        <v>0</v>
      </c>
      <c r="F32" s="5">
        <f t="shared" si="0"/>
        <v>0</v>
      </c>
      <c r="G32" s="5">
        <f t="shared" si="1"/>
        <v>0</v>
      </c>
    </row>
    <row r="33" spans="1:7" x14ac:dyDescent="0.25">
      <c r="A33" t="s">
        <v>141</v>
      </c>
      <c r="B33" t="s">
        <v>1861</v>
      </c>
      <c r="C33" t="s">
        <v>93</v>
      </c>
      <c r="D33" s="12" t="s">
        <v>1088</v>
      </c>
      <c r="E33" s="1">
        <f>VLOOKUP(A33,'ADM Data'!$A$2:$AA$344,27,FALSE)</f>
        <v>0</v>
      </c>
      <c r="F33" s="5">
        <f t="shared" si="0"/>
        <v>0</v>
      </c>
      <c r="G33" s="5">
        <f t="shared" si="1"/>
        <v>0</v>
      </c>
    </row>
    <row r="34" spans="1:7" x14ac:dyDescent="0.25">
      <c r="A34" t="s">
        <v>143</v>
      </c>
      <c r="B34" t="s">
        <v>1862</v>
      </c>
      <c r="C34" t="s">
        <v>101</v>
      </c>
      <c r="D34" s="12" t="s">
        <v>1088</v>
      </c>
      <c r="E34" s="1">
        <f>VLOOKUP(A34,'ADM Data'!$A$2:$AA$344,27,FALSE)</f>
        <v>0</v>
      </c>
      <c r="F34" s="5">
        <f t="shared" si="0"/>
        <v>0</v>
      </c>
      <c r="G34" s="5">
        <f t="shared" si="1"/>
        <v>0</v>
      </c>
    </row>
    <row r="35" spans="1:7" x14ac:dyDescent="0.25">
      <c r="A35" t="s">
        <v>145</v>
      </c>
      <c r="B35" t="s">
        <v>1863</v>
      </c>
      <c r="C35" t="s">
        <v>80</v>
      </c>
      <c r="D35" s="12" t="s">
        <v>1088</v>
      </c>
      <c r="E35" s="1">
        <f>VLOOKUP(A35,'ADM Data'!$A$2:$AA$344,27,FALSE)</f>
        <v>0</v>
      </c>
      <c r="F35" s="5">
        <f t="shared" si="0"/>
        <v>0</v>
      </c>
      <c r="G35" s="5">
        <f t="shared" si="1"/>
        <v>0</v>
      </c>
    </row>
    <row r="36" spans="1:7" x14ac:dyDescent="0.25">
      <c r="A36" t="s">
        <v>147</v>
      </c>
      <c r="B36" t="s">
        <v>1864</v>
      </c>
      <c r="C36" t="s">
        <v>80</v>
      </c>
      <c r="D36" s="12" t="s">
        <v>1088</v>
      </c>
      <c r="E36" s="1">
        <f>VLOOKUP(A36,'ADM Data'!$A$2:$AA$344,27,FALSE)</f>
        <v>0</v>
      </c>
      <c r="F36" s="5">
        <f t="shared" si="0"/>
        <v>0</v>
      </c>
      <c r="G36" s="5">
        <f t="shared" si="1"/>
        <v>0</v>
      </c>
    </row>
    <row r="37" spans="1:7" x14ac:dyDescent="0.25">
      <c r="A37" t="s">
        <v>149</v>
      </c>
      <c r="B37" t="s">
        <v>150</v>
      </c>
      <c r="C37" t="s">
        <v>80</v>
      </c>
      <c r="D37" s="12" t="s">
        <v>1088</v>
      </c>
      <c r="E37" s="1">
        <f>VLOOKUP(A37,'ADM Data'!$A$2:$AA$344,27,FALSE)</f>
        <v>0</v>
      </c>
      <c r="F37" s="5">
        <f t="shared" si="0"/>
        <v>0</v>
      </c>
      <c r="G37" s="5">
        <f t="shared" si="1"/>
        <v>0</v>
      </c>
    </row>
    <row r="38" spans="1:7" x14ac:dyDescent="0.25">
      <c r="A38" t="s">
        <v>151</v>
      </c>
      <c r="B38" t="s">
        <v>152</v>
      </c>
      <c r="C38" t="s">
        <v>68</v>
      </c>
      <c r="D38" s="12" t="s">
        <v>1088</v>
      </c>
      <c r="E38" s="1">
        <f>VLOOKUP(A38,'ADM Data'!$A$2:$AA$344,27,FALSE)</f>
        <v>160</v>
      </c>
      <c r="F38" s="5">
        <f t="shared" si="0"/>
        <v>186835.20000000001</v>
      </c>
      <c r="G38" s="5">
        <f t="shared" si="1"/>
        <v>186835.20000000001</v>
      </c>
    </row>
    <row r="39" spans="1:7" x14ac:dyDescent="0.25">
      <c r="A39" t="s">
        <v>153</v>
      </c>
      <c r="B39" t="s">
        <v>1865</v>
      </c>
      <c r="C39" t="s">
        <v>93</v>
      </c>
      <c r="D39" s="12" t="s">
        <v>1088</v>
      </c>
      <c r="E39" s="1">
        <f>VLOOKUP(A39,'ADM Data'!$A$2:$AA$344,27,FALSE)</f>
        <v>0</v>
      </c>
      <c r="F39" s="5">
        <f t="shared" si="0"/>
        <v>0</v>
      </c>
      <c r="G39" s="5">
        <f t="shared" si="1"/>
        <v>0</v>
      </c>
    </row>
    <row r="40" spans="1:7" x14ac:dyDescent="0.25">
      <c r="A40" t="s">
        <v>155</v>
      </c>
      <c r="B40" t="s">
        <v>156</v>
      </c>
      <c r="C40" t="s">
        <v>93</v>
      </c>
      <c r="D40" s="12" t="s">
        <v>1088</v>
      </c>
      <c r="E40" s="1">
        <f>VLOOKUP(A40,'ADM Data'!$A$2:$AA$344,27,FALSE)</f>
        <v>0</v>
      </c>
      <c r="F40" s="5">
        <f t="shared" si="0"/>
        <v>0</v>
      </c>
      <c r="G40" s="5">
        <f t="shared" si="1"/>
        <v>0</v>
      </c>
    </row>
    <row r="41" spans="1:7" x14ac:dyDescent="0.25">
      <c r="A41" t="s">
        <v>157</v>
      </c>
      <c r="B41" t="s">
        <v>1866</v>
      </c>
      <c r="C41" t="s">
        <v>93</v>
      </c>
      <c r="D41" s="12" t="s">
        <v>1088</v>
      </c>
      <c r="E41" s="1">
        <f>VLOOKUP(A41,'ADM Data'!$A$2:$AA$344,27,FALSE)</f>
        <v>0</v>
      </c>
      <c r="F41" s="5">
        <f t="shared" si="0"/>
        <v>0</v>
      </c>
      <c r="G41" s="5">
        <f t="shared" si="1"/>
        <v>0</v>
      </c>
    </row>
    <row r="42" spans="1:7" x14ac:dyDescent="0.25">
      <c r="A42" t="s">
        <v>159</v>
      </c>
      <c r="B42" t="s">
        <v>160</v>
      </c>
      <c r="C42" t="s">
        <v>93</v>
      </c>
      <c r="D42" s="12" t="s">
        <v>1088</v>
      </c>
      <c r="E42" s="1">
        <f>VLOOKUP(A42,'ADM Data'!$A$2:$AA$344,27,FALSE)</f>
        <v>0</v>
      </c>
      <c r="F42" s="5">
        <f t="shared" si="0"/>
        <v>0</v>
      </c>
      <c r="G42" s="5">
        <f t="shared" si="1"/>
        <v>0</v>
      </c>
    </row>
    <row r="43" spans="1:7" x14ac:dyDescent="0.25">
      <c r="A43" t="s">
        <v>161</v>
      </c>
      <c r="B43" t="s">
        <v>162</v>
      </c>
      <c r="C43" t="s">
        <v>75</v>
      </c>
      <c r="D43" s="12" t="s">
        <v>1088</v>
      </c>
      <c r="E43" s="1">
        <f>VLOOKUP(A43,'ADM Data'!$A$2:$AA$344,27,FALSE)</f>
        <v>197</v>
      </c>
      <c r="F43" s="5">
        <f t="shared" si="0"/>
        <v>230040.84</v>
      </c>
      <c r="G43" s="5">
        <f t="shared" si="1"/>
        <v>230040.84</v>
      </c>
    </row>
    <row r="44" spans="1:7" x14ac:dyDescent="0.25">
      <c r="A44" t="s">
        <v>163</v>
      </c>
      <c r="B44" t="s">
        <v>164</v>
      </c>
      <c r="C44" t="s">
        <v>80</v>
      </c>
      <c r="D44" s="12" t="s">
        <v>1088</v>
      </c>
      <c r="E44" s="1">
        <f>VLOOKUP(A44,'ADM Data'!$A$2:$AA$344,27,FALSE)</f>
        <v>0</v>
      </c>
      <c r="F44" s="5">
        <f t="shared" si="0"/>
        <v>0</v>
      </c>
      <c r="G44" s="5">
        <f t="shared" si="1"/>
        <v>0</v>
      </c>
    </row>
    <row r="45" spans="1:7" x14ac:dyDescent="0.25">
      <c r="A45" t="s">
        <v>165</v>
      </c>
      <c r="B45" t="s">
        <v>1867</v>
      </c>
      <c r="C45" t="s">
        <v>80</v>
      </c>
      <c r="D45" s="12" t="s">
        <v>1088</v>
      </c>
      <c r="E45" s="1">
        <f>VLOOKUP(A45,'ADM Data'!$A$2:$AA$344,27,FALSE)</f>
        <v>0</v>
      </c>
      <c r="F45" s="5">
        <f t="shared" si="0"/>
        <v>0</v>
      </c>
      <c r="G45" s="5">
        <f t="shared" si="1"/>
        <v>0</v>
      </c>
    </row>
    <row r="46" spans="1:7" x14ac:dyDescent="0.25">
      <c r="A46" t="s">
        <v>167</v>
      </c>
      <c r="B46" t="s">
        <v>1868</v>
      </c>
      <c r="C46" t="s">
        <v>75</v>
      </c>
      <c r="D46" s="12" t="s">
        <v>1088</v>
      </c>
      <c r="E46" s="1">
        <f>VLOOKUP(A46,'ADM Data'!$A$2:$AA$344,27,FALSE)</f>
        <v>61</v>
      </c>
      <c r="F46" s="5">
        <f t="shared" si="0"/>
        <v>71230.92</v>
      </c>
      <c r="G46" s="5">
        <f t="shared" si="1"/>
        <v>71230.92</v>
      </c>
    </row>
    <row r="47" spans="1:7" x14ac:dyDescent="0.25">
      <c r="A47" t="s">
        <v>169</v>
      </c>
      <c r="B47" t="s">
        <v>1869</v>
      </c>
      <c r="C47" t="s">
        <v>72</v>
      </c>
      <c r="D47" s="12" t="s">
        <v>1088</v>
      </c>
      <c r="E47" s="1">
        <f>VLOOKUP(A47,'ADM Data'!$A$2:$AA$344,27,FALSE)</f>
        <v>0</v>
      </c>
      <c r="F47" s="5">
        <f t="shared" si="0"/>
        <v>0</v>
      </c>
      <c r="G47" s="5">
        <f t="shared" si="1"/>
        <v>0</v>
      </c>
    </row>
    <row r="48" spans="1:7" x14ac:dyDescent="0.25">
      <c r="A48" t="s">
        <v>171</v>
      </c>
      <c r="B48" t="s">
        <v>172</v>
      </c>
      <c r="C48" t="s">
        <v>173</v>
      </c>
      <c r="D48" s="12" t="s">
        <v>1088</v>
      </c>
      <c r="E48" s="1">
        <f>VLOOKUP(A48,'ADM Data'!$A$2:$AA$344,27,FALSE)</f>
        <v>0</v>
      </c>
      <c r="F48" s="5">
        <f t="shared" si="0"/>
        <v>0</v>
      </c>
      <c r="G48" s="5">
        <f t="shared" si="1"/>
        <v>0</v>
      </c>
    </row>
    <row r="49" spans="1:7" x14ac:dyDescent="0.25">
      <c r="A49" t="s">
        <v>174</v>
      </c>
      <c r="B49" t="s">
        <v>1870</v>
      </c>
      <c r="C49" t="s">
        <v>75</v>
      </c>
      <c r="D49" s="12" t="s">
        <v>1088</v>
      </c>
      <c r="E49" s="1">
        <f>VLOOKUP(A49,'ADM Data'!$A$2:$AA$344,27,FALSE)</f>
        <v>0</v>
      </c>
      <c r="F49" s="5">
        <f t="shared" si="0"/>
        <v>0</v>
      </c>
      <c r="G49" s="5">
        <f t="shared" si="1"/>
        <v>0</v>
      </c>
    </row>
    <row r="50" spans="1:7" x14ac:dyDescent="0.25">
      <c r="A50" t="s">
        <v>177</v>
      </c>
      <c r="B50" t="s">
        <v>1871</v>
      </c>
      <c r="C50" t="s">
        <v>93</v>
      </c>
      <c r="D50" s="12" t="s">
        <v>1088</v>
      </c>
      <c r="E50" s="1">
        <f>VLOOKUP(A50,'ADM Data'!$A$2:$AA$344,27,FALSE)</f>
        <v>0</v>
      </c>
      <c r="F50" s="5">
        <f t="shared" si="0"/>
        <v>0</v>
      </c>
      <c r="G50" s="5">
        <f t="shared" si="1"/>
        <v>0</v>
      </c>
    </row>
    <row r="51" spans="1:7" x14ac:dyDescent="0.25">
      <c r="A51" t="s">
        <v>179</v>
      </c>
      <c r="B51" t="s">
        <v>180</v>
      </c>
      <c r="C51" t="s">
        <v>90</v>
      </c>
      <c r="D51" s="12" t="s">
        <v>1088</v>
      </c>
      <c r="E51" s="1">
        <f>VLOOKUP(A51,'ADM Data'!$A$2:$AA$344,27,FALSE)</f>
        <v>0</v>
      </c>
      <c r="F51" s="5">
        <f t="shared" si="0"/>
        <v>0</v>
      </c>
      <c r="G51" s="5">
        <f t="shared" si="1"/>
        <v>0</v>
      </c>
    </row>
    <row r="52" spans="1:7" x14ac:dyDescent="0.25">
      <c r="A52" t="s">
        <v>181</v>
      </c>
      <c r="B52" t="s">
        <v>1872</v>
      </c>
      <c r="C52" t="s">
        <v>93</v>
      </c>
      <c r="D52" s="12" t="s">
        <v>1088</v>
      </c>
      <c r="E52" s="1">
        <f>VLOOKUP(A52,'ADM Data'!$A$2:$AA$344,27,FALSE)</f>
        <v>0</v>
      </c>
      <c r="F52" s="5">
        <f t="shared" si="0"/>
        <v>0</v>
      </c>
      <c r="G52" s="5">
        <f t="shared" si="1"/>
        <v>0</v>
      </c>
    </row>
    <row r="53" spans="1:7" x14ac:dyDescent="0.25">
      <c r="A53" t="s">
        <v>183</v>
      </c>
      <c r="B53" t="s">
        <v>1873</v>
      </c>
      <c r="C53" t="s">
        <v>111</v>
      </c>
      <c r="D53" s="12" t="s">
        <v>1088</v>
      </c>
      <c r="E53" s="1">
        <f>VLOOKUP(A53,'ADM Data'!$A$2:$AA$344,27,FALSE)</f>
        <v>0</v>
      </c>
      <c r="F53" s="5">
        <f t="shared" si="0"/>
        <v>0</v>
      </c>
      <c r="G53" s="5">
        <f t="shared" si="1"/>
        <v>0</v>
      </c>
    </row>
    <row r="54" spans="1:7" x14ac:dyDescent="0.25">
      <c r="A54" t="s">
        <v>185</v>
      </c>
      <c r="B54" t="s">
        <v>1874</v>
      </c>
      <c r="C54" t="s">
        <v>72</v>
      </c>
      <c r="D54" s="12" t="s">
        <v>1088</v>
      </c>
      <c r="E54" s="1">
        <f>VLOOKUP(A54,'ADM Data'!$A$2:$AA$344,27,FALSE)</f>
        <v>0</v>
      </c>
      <c r="F54" s="5">
        <f t="shared" si="0"/>
        <v>0</v>
      </c>
      <c r="G54" s="5">
        <f t="shared" si="1"/>
        <v>0</v>
      </c>
    </row>
    <row r="55" spans="1:7" x14ac:dyDescent="0.25">
      <c r="A55" t="s">
        <v>187</v>
      </c>
      <c r="B55" t="s">
        <v>188</v>
      </c>
      <c r="C55" t="s">
        <v>108</v>
      </c>
      <c r="D55" s="12" t="s">
        <v>1088</v>
      </c>
      <c r="E55" s="1">
        <f>VLOOKUP(A55,'ADM Data'!$A$2:$AA$344,27,FALSE)</f>
        <v>0</v>
      </c>
      <c r="F55" s="5">
        <f t="shared" si="0"/>
        <v>0</v>
      </c>
      <c r="G55" s="5">
        <f t="shared" si="1"/>
        <v>0</v>
      </c>
    </row>
    <row r="56" spans="1:7" x14ac:dyDescent="0.25">
      <c r="A56" t="s">
        <v>191</v>
      </c>
      <c r="B56" t="s">
        <v>1875</v>
      </c>
      <c r="C56" t="s">
        <v>193</v>
      </c>
      <c r="D56" s="12" t="s">
        <v>1088</v>
      </c>
      <c r="E56" s="1">
        <f>VLOOKUP(A56,'ADM Data'!$A$2:$AA$344,27,FALSE)</f>
        <v>0</v>
      </c>
      <c r="F56" s="5">
        <f t="shared" si="0"/>
        <v>0</v>
      </c>
      <c r="G56" s="5">
        <f t="shared" si="1"/>
        <v>0</v>
      </c>
    </row>
    <row r="57" spans="1:7" x14ac:dyDescent="0.25">
      <c r="A57" t="s">
        <v>194</v>
      </c>
      <c r="B57" t="s">
        <v>195</v>
      </c>
      <c r="C57" t="s">
        <v>196</v>
      </c>
      <c r="D57" s="12" t="s">
        <v>1088</v>
      </c>
      <c r="E57" s="1">
        <f>VLOOKUP(A57,'ADM Data'!$A$2:$AA$344,27,FALSE)</f>
        <v>0</v>
      </c>
      <c r="F57" s="5">
        <f t="shared" si="0"/>
        <v>0</v>
      </c>
      <c r="G57" s="5">
        <f t="shared" si="1"/>
        <v>0</v>
      </c>
    </row>
    <row r="58" spans="1:7" x14ac:dyDescent="0.25">
      <c r="A58" t="s">
        <v>197</v>
      </c>
      <c r="B58" t="s">
        <v>1876</v>
      </c>
      <c r="C58" t="s">
        <v>93</v>
      </c>
      <c r="D58" s="12" t="s">
        <v>1088</v>
      </c>
      <c r="E58" s="1">
        <f>VLOOKUP(A58,'ADM Data'!$A$2:$AA$344,27,FALSE)</f>
        <v>0</v>
      </c>
      <c r="F58" s="5">
        <f t="shared" si="0"/>
        <v>0</v>
      </c>
      <c r="G58" s="5">
        <f t="shared" si="1"/>
        <v>0</v>
      </c>
    </row>
    <row r="59" spans="1:7" x14ac:dyDescent="0.25">
      <c r="A59" t="s">
        <v>199</v>
      </c>
      <c r="B59" t="s">
        <v>200</v>
      </c>
      <c r="C59" t="s">
        <v>93</v>
      </c>
      <c r="D59" s="12" t="s">
        <v>1088</v>
      </c>
      <c r="E59" s="1">
        <f>VLOOKUP(A59,'ADM Data'!$A$2:$AA$344,27,FALSE)</f>
        <v>0</v>
      </c>
      <c r="F59" s="5">
        <f t="shared" si="0"/>
        <v>0</v>
      </c>
      <c r="G59" s="5">
        <f t="shared" si="1"/>
        <v>0</v>
      </c>
    </row>
    <row r="60" spans="1:7" x14ac:dyDescent="0.25">
      <c r="A60" t="s">
        <v>201</v>
      </c>
      <c r="B60" t="s">
        <v>202</v>
      </c>
      <c r="C60" t="s">
        <v>93</v>
      </c>
      <c r="D60" s="12" t="s">
        <v>1088</v>
      </c>
      <c r="E60" s="1">
        <f>VLOOKUP(A60,'ADM Data'!$A$2:$AA$344,27,FALSE)</f>
        <v>295</v>
      </c>
      <c r="F60" s="5">
        <f t="shared" si="0"/>
        <v>344477.4</v>
      </c>
      <c r="G60" s="5">
        <f t="shared" si="1"/>
        <v>344477.4</v>
      </c>
    </row>
    <row r="61" spans="1:7" x14ac:dyDescent="0.25">
      <c r="A61" t="s">
        <v>203</v>
      </c>
      <c r="B61" t="s">
        <v>1877</v>
      </c>
      <c r="C61" t="s">
        <v>80</v>
      </c>
      <c r="D61" s="12" t="s">
        <v>1088</v>
      </c>
      <c r="E61" s="1">
        <f>VLOOKUP(A61,'ADM Data'!$A$2:$AA$344,27,FALSE)</f>
        <v>0</v>
      </c>
      <c r="F61" s="5">
        <f t="shared" si="0"/>
        <v>0</v>
      </c>
      <c r="G61" s="5">
        <f t="shared" si="1"/>
        <v>0</v>
      </c>
    </row>
    <row r="62" spans="1:7" x14ac:dyDescent="0.25">
      <c r="A62" t="s">
        <v>205</v>
      </c>
      <c r="B62" t="s">
        <v>1878</v>
      </c>
      <c r="C62" t="s">
        <v>68</v>
      </c>
      <c r="D62" s="12" t="s">
        <v>1088</v>
      </c>
      <c r="E62" s="1">
        <f>VLOOKUP(A62,'ADM Data'!$A$2:$AA$344,27,FALSE)</f>
        <v>0</v>
      </c>
      <c r="F62" s="5">
        <f t="shared" si="0"/>
        <v>0</v>
      </c>
      <c r="G62" s="5">
        <f t="shared" si="1"/>
        <v>0</v>
      </c>
    </row>
    <row r="63" spans="1:7" x14ac:dyDescent="0.25">
      <c r="A63" t="s">
        <v>207</v>
      </c>
      <c r="B63" t="s">
        <v>1879</v>
      </c>
      <c r="C63" t="s">
        <v>93</v>
      </c>
      <c r="D63" s="12" t="s">
        <v>1088</v>
      </c>
      <c r="E63" s="1">
        <f>VLOOKUP(A63,'ADM Data'!$A$2:$AA$344,27,FALSE)</f>
        <v>0</v>
      </c>
      <c r="F63" s="5">
        <f t="shared" si="0"/>
        <v>0</v>
      </c>
      <c r="G63" s="5">
        <f t="shared" si="1"/>
        <v>0</v>
      </c>
    </row>
    <row r="64" spans="1:7" x14ac:dyDescent="0.25">
      <c r="A64" t="s">
        <v>209</v>
      </c>
      <c r="B64" t="s">
        <v>1880</v>
      </c>
      <c r="C64" t="s">
        <v>93</v>
      </c>
      <c r="D64" s="12" t="s">
        <v>1088</v>
      </c>
      <c r="E64" s="1">
        <f>VLOOKUP(A64,'ADM Data'!$A$2:$AA$344,27,FALSE)</f>
        <v>0</v>
      </c>
      <c r="F64" s="5">
        <f t="shared" si="0"/>
        <v>0</v>
      </c>
      <c r="G64" s="5">
        <f t="shared" si="1"/>
        <v>0</v>
      </c>
    </row>
    <row r="65" spans="1:7" x14ac:dyDescent="0.25">
      <c r="A65" t="s">
        <v>211</v>
      </c>
      <c r="B65" t="s">
        <v>1881</v>
      </c>
      <c r="C65" t="s">
        <v>75</v>
      </c>
      <c r="D65" s="12" t="s">
        <v>1088</v>
      </c>
      <c r="E65" s="1">
        <f>VLOOKUP(A65,'ADM Data'!$A$2:$AA$344,27,FALSE)</f>
        <v>0</v>
      </c>
      <c r="F65" s="5">
        <f t="shared" si="0"/>
        <v>0</v>
      </c>
      <c r="G65" s="5">
        <f t="shared" si="1"/>
        <v>0</v>
      </c>
    </row>
    <row r="66" spans="1:7" x14ac:dyDescent="0.25">
      <c r="A66" t="s">
        <v>213</v>
      </c>
      <c r="B66" t="s">
        <v>1882</v>
      </c>
      <c r="C66" t="s">
        <v>72</v>
      </c>
      <c r="D66" s="12" t="s">
        <v>1088</v>
      </c>
      <c r="E66" s="1">
        <f>VLOOKUP(A66,'ADM Data'!$A$2:$AA$344,27,FALSE)</f>
        <v>106</v>
      </c>
      <c r="F66" s="5">
        <f t="shared" si="0"/>
        <v>123778.32</v>
      </c>
      <c r="G66" s="5">
        <f t="shared" si="1"/>
        <v>123778.32</v>
      </c>
    </row>
    <row r="67" spans="1:7" x14ac:dyDescent="0.25">
      <c r="A67" t="s">
        <v>215</v>
      </c>
      <c r="B67" t="s">
        <v>1883</v>
      </c>
      <c r="C67" t="s">
        <v>72</v>
      </c>
      <c r="D67" s="12" t="s">
        <v>1088</v>
      </c>
      <c r="E67" s="1">
        <f>VLOOKUP(A67,'ADM Data'!$A$2:$AA$344,27,FALSE)</f>
        <v>0</v>
      </c>
      <c r="F67" s="5">
        <f t="shared" si="0"/>
        <v>0</v>
      </c>
      <c r="G67" s="5">
        <f t="shared" si="1"/>
        <v>0</v>
      </c>
    </row>
    <row r="68" spans="1:7" x14ac:dyDescent="0.25">
      <c r="A68" t="s">
        <v>217</v>
      </c>
      <c r="B68" t="s">
        <v>1884</v>
      </c>
      <c r="C68" t="s">
        <v>68</v>
      </c>
      <c r="D68" s="12" t="s">
        <v>1088</v>
      </c>
      <c r="E68" s="1">
        <f>VLOOKUP(A68,'ADM Data'!$A$2:$AA$344,27,FALSE)</f>
        <v>285</v>
      </c>
      <c r="F68" s="5">
        <f t="shared" si="0"/>
        <v>332800.2</v>
      </c>
      <c r="G68" s="5">
        <f t="shared" si="1"/>
        <v>332800.2</v>
      </c>
    </row>
    <row r="69" spans="1:7" x14ac:dyDescent="0.25">
      <c r="A69" t="s">
        <v>219</v>
      </c>
      <c r="B69" t="s">
        <v>1885</v>
      </c>
      <c r="C69" t="s">
        <v>80</v>
      </c>
      <c r="D69" s="12" t="s">
        <v>1088</v>
      </c>
      <c r="E69" s="1">
        <f>VLOOKUP(A69,'ADM Data'!$A$2:$AA$344,27,FALSE)</f>
        <v>0</v>
      </c>
      <c r="F69" s="5">
        <f t="shared" ref="F69:F132" si="2">E69*$F$1</f>
        <v>0</v>
      </c>
      <c r="G69" s="5">
        <f t="shared" si="1"/>
        <v>0</v>
      </c>
    </row>
    <row r="70" spans="1:7" x14ac:dyDescent="0.25">
      <c r="A70" t="s">
        <v>221</v>
      </c>
      <c r="B70" t="s">
        <v>222</v>
      </c>
      <c r="C70" t="s">
        <v>68</v>
      </c>
      <c r="D70" s="12" t="s">
        <v>1088</v>
      </c>
      <c r="E70" s="1">
        <f>VLOOKUP(A70,'ADM Data'!$A$2:$AA$344,27,FALSE)</f>
        <v>0</v>
      </c>
      <c r="F70" s="5">
        <f t="shared" si="2"/>
        <v>0</v>
      </c>
      <c r="G70" s="5">
        <f t="shared" ref="G70:G133" si="3">IF(D70="Y",0,F70)</f>
        <v>0</v>
      </c>
    </row>
    <row r="71" spans="1:7" x14ac:dyDescent="0.25">
      <c r="A71" t="s">
        <v>223</v>
      </c>
      <c r="B71" t="s">
        <v>224</v>
      </c>
      <c r="C71" t="s">
        <v>108</v>
      </c>
      <c r="D71" s="12" t="s">
        <v>1088</v>
      </c>
      <c r="E71" s="1">
        <f>VLOOKUP(A71,'ADM Data'!$A$2:$AA$344,27,FALSE)</f>
        <v>0</v>
      </c>
      <c r="F71" s="5">
        <f t="shared" si="2"/>
        <v>0</v>
      </c>
      <c r="G71" s="5">
        <f t="shared" si="3"/>
        <v>0</v>
      </c>
    </row>
    <row r="72" spans="1:7" x14ac:dyDescent="0.25">
      <c r="A72" t="s">
        <v>225</v>
      </c>
      <c r="B72" t="s">
        <v>1886</v>
      </c>
      <c r="C72" t="s">
        <v>80</v>
      </c>
      <c r="D72" s="12" t="s">
        <v>1088</v>
      </c>
      <c r="E72" s="1">
        <f>VLOOKUP(A72,'ADM Data'!$A$2:$AA$344,27,FALSE)</f>
        <v>0</v>
      </c>
      <c r="F72" s="5">
        <f t="shared" si="2"/>
        <v>0</v>
      </c>
      <c r="G72" s="5">
        <f t="shared" si="3"/>
        <v>0</v>
      </c>
    </row>
    <row r="73" spans="1:7" x14ac:dyDescent="0.25">
      <c r="A73" t="s">
        <v>227</v>
      </c>
      <c r="B73" t="s">
        <v>228</v>
      </c>
      <c r="C73" t="s">
        <v>93</v>
      </c>
      <c r="D73" s="12" t="s">
        <v>1088</v>
      </c>
      <c r="E73" s="1">
        <f>VLOOKUP(A73,'ADM Data'!$A$2:$AA$344,27,FALSE)</f>
        <v>0</v>
      </c>
      <c r="F73" s="5">
        <f t="shared" si="2"/>
        <v>0</v>
      </c>
      <c r="G73" s="5">
        <f t="shared" si="3"/>
        <v>0</v>
      </c>
    </row>
    <row r="74" spans="1:7" x14ac:dyDescent="0.25">
      <c r="A74" t="s">
        <v>231</v>
      </c>
      <c r="B74" t="s">
        <v>232</v>
      </c>
      <c r="C74" t="s">
        <v>93</v>
      </c>
      <c r="D74" s="12" t="s">
        <v>1088</v>
      </c>
      <c r="E74" s="1">
        <f>VLOOKUP(A74,'ADM Data'!$A$2:$AA$344,27,FALSE)</f>
        <v>0</v>
      </c>
      <c r="F74" s="5">
        <f t="shared" si="2"/>
        <v>0</v>
      </c>
      <c r="G74" s="5">
        <f t="shared" si="3"/>
        <v>0</v>
      </c>
    </row>
    <row r="75" spans="1:7" x14ac:dyDescent="0.25">
      <c r="A75" t="s">
        <v>233</v>
      </c>
      <c r="B75" t="s">
        <v>234</v>
      </c>
      <c r="C75" t="s">
        <v>80</v>
      </c>
      <c r="D75" s="12" t="s">
        <v>1088</v>
      </c>
      <c r="E75" s="1">
        <f>VLOOKUP(A75,'ADM Data'!$A$2:$AA$344,27,FALSE)</f>
        <v>0</v>
      </c>
      <c r="F75" s="5">
        <f t="shared" si="2"/>
        <v>0</v>
      </c>
      <c r="G75" s="5">
        <f t="shared" si="3"/>
        <v>0</v>
      </c>
    </row>
    <row r="76" spans="1:7" x14ac:dyDescent="0.25">
      <c r="A76" t="s">
        <v>235</v>
      </c>
      <c r="B76" t="s">
        <v>1887</v>
      </c>
      <c r="C76" t="s">
        <v>93</v>
      </c>
      <c r="D76" s="12" t="s">
        <v>1088</v>
      </c>
      <c r="E76" s="1">
        <f>VLOOKUP(A76,'ADM Data'!$A$2:$AA$344,27,FALSE)</f>
        <v>0</v>
      </c>
      <c r="F76" s="5">
        <f t="shared" si="2"/>
        <v>0</v>
      </c>
      <c r="G76" s="5">
        <f t="shared" si="3"/>
        <v>0</v>
      </c>
    </row>
    <row r="77" spans="1:7" x14ac:dyDescent="0.25">
      <c r="A77" t="s">
        <v>237</v>
      </c>
      <c r="B77" t="s">
        <v>1888</v>
      </c>
      <c r="C77" t="s">
        <v>239</v>
      </c>
      <c r="D77" s="12" t="s">
        <v>1088</v>
      </c>
      <c r="E77" s="1">
        <f>VLOOKUP(A77,'ADM Data'!$A$2:$AA$344,27,FALSE)</f>
        <v>0</v>
      </c>
      <c r="F77" s="5">
        <f t="shared" si="2"/>
        <v>0</v>
      </c>
      <c r="G77" s="5">
        <f t="shared" si="3"/>
        <v>0</v>
      </c>
    </row>
    <row r="78" spans="1:7" x14ac:dyDescent="0.25">
      <c r="A78" t="s">
        <v>240</v>
      </c>
      <c r="B78" t="s">
        <v>1889</v>
      </c>
      <c r="C78" t="s">
        <v>68</v>
      </c>
      <c r="D78" s="12" t="s">
        <v>1088</v>
      </c>
      <c r="E78" s="1">
        <f>VLOOKUP(A78,'ADM Data'!$A$2:$AA$344,27,FALSE)</f>
        <v>0</v>
      </c>
      <c r="F78" s="5">
        <f t="shared" si="2"/>
        <v>0</v>
      </c>
      <c r="G78" s="5">
        <f t="shared" si="3"/>
        <v>0</v>
      </c>
    </row>
    <row r="79" spans="1:7" x14ac:dyDescent="0.25">
      <c r="A79" t="s">
        <v>242</v>
      </c>
      <c r="B79" t="s">
        <v>1890</v>
      </c>
      <c r="C79" t="s">
        <v>93</v>
      </c>
      <c r="D79" s="12" t="s">
        <v>1088</v>
      </c>
      <c r="E79" s="1">
        <f>VLOOKUP(A79,'ADM Data'!$A$2:$AA$344,27,FALSE)</f>
        <v>0</v>
      </c>
      <c r="F79" s="5">
        <f t="shared" si="2"/>
        <v>0</v>
      </c>
      <c r="G79" s="5">
        <f t="shared" si="3"/>
        <v>0</v>
      </c>
    </row>
    <row r="80" spans="1:7" x14ac:dyDescent="0.25">
      <c r="A80" t="s">
        <v>244</v>
      </c>
      <c r="B80" t="s">
        <v>1891</v>
      </c>
      <c r="C80" t="s">
        <v>75</v>
      </c>
      <c r="D80" s="12" t="s">
        <v>1088</v>
      </c>
      <c r="E80" s="1">
        <f>VLOOKUP(A80,'ADM Data'!$A$2:$AA$344,27,FALSE)</f>
        <v>0</v>
      </c>
      <c r="F80" s="5">
        <f t="shared" si="2"/>
        <v>0</v>
      </c>
      <c r="G80" s="5">
        <f t="shared" si="3"/>
        <v>0</v>
      </c>
    </row>
    <row r="81" spans="1:7" x14ac:dyDescent="0.25">
      <c r="A81" t="s">
        <v>246</v>
      </c>
      <c r="B81" t="s">
        <v>1892</v>
      </c>
      <c r="C81" t="s">
        <v>108</v>
      </c>
      <c r="D81" s="12" t="s">
        <v>1088</v>
      </c>
      <c r="E81" s="1">
        <f>VLOOKUP(A81,'ADM Data'!$A$2:$AA$344,27,FALSE)</f>
        <v>0</v>
      </c>
      <c r="F81" s="5">
        <f t="shared" si="2"/>
        <v>0</v>
      </c>
      <c r="G81" s="5">
        <f t="shared" si="3"/>
        <v>0</v>
      </c>
    </row>
    <row r="82" spans="1:7" x14ac:dyDescent="0.25">
      <c r="A82" t="s">
        <v>248</v>
      </c>
      <c r="B82" t="s">
        <v>1893</v>
      </c>
      <c r="C82" t="s">
        <v>80</v>
      </c>
      <c r="D82" s="12" t="s">
        <v>1088</v>
      </c>
      <c r="E82" s="1">
        <f>VLOOKUP(A82,'ADM Data'!$A$2:$AA$344,27,FALSE)</f>
        <v>0</v>
      </c>
      <c r="F82" s="5">
        <f t="shared" si="2"/>
        <v>0</v>
      </c>
      <c r="G82" s="5">
        <f t="shared" si="3"/>
        <v>0</v>
      </c>
    </row>
    <row r="83" spans="1:7" x14ac:dyDescent="0.25">
      <c r="A83" t="s">
        <v>250</v>
      </c>
      <c r="B83" t="s">
        <v>1894</v>
      </c>
      <c r="C83" t="s">
        <v>93</v>
      </c>
      <c r="D83" s="12" t="s">
        <v>1088</v>
      </c>
      <c r="E83" s="1">
        <f>VLOOKUP(A83,'ADM Data'!$A$2:$AA$344,27,FALSE)</f>
        <v>0</v>
      </c>
      <c r="F83" s="5">
        <f t="shared" si="2"/>
        <v>0</v>
      </c>
      <c r="G83" s="5">
        <f t="shared" si="3"/>
        <v>0</v>
      </c>
    </row>
    <row r="84" spans="1:7" x14ac:dyDescent="0.25">
      <c r="A84" t="s">
        <v>252</v>
      </c>
      <c r="B84" t="s">
        <v>253</v>
      </c>
      <c r="C84" t="s">
        <v>125</v>
      </c>
      <c r="D84" s="12" t="s">
        <v>1088</v>
      </c>
      <c r="E84" s="1">
        <f>VLOOKUP(A84,'ADM Data'!$A$2:$AA$344,27,FALSE)</f>
        <v>0</v>
      </c>
      <c r="F84" s="5">
        <f t="shared" si="2"/>
        <v>0</v>
      </c>
      <c r="G84" s="5">
        <f t="shared" si="3"/>
        <v>0</v>
      </c>
    </row>
    <row r="85" spans="1:7" x14ac:dyDescent="0.25">
      <c r="A85" t="s">
        <v>254</v>
      </c>
      <c r="B85" t="s">
        <v>1895</v>
      </c>
      <c r="C85" t="s">
        <v>98</v>
      </c>
      <c r="D85" s="12" t="s">
        <v>1088</v>
      </c>
      <c r="E85" s="1">
        <f>VLOOKUP(A85,'ADM Data'!$A$2:$AA$344,27,FALSE)</f>
        <v>0</v>
      </c>
      <c r="F85" s="5">
        <f t="shared" si="2"/>
        <v>0</v>
      </c>
      <c r="G85" s="5">
        <f t="shared" si="3"/>
        <v>0</v>
      </c>
    </row>
    <row r="86" spans="1:7" x14ac:dyDescent="0.25">
      <c r="A86" t="s">
        <v>256</v>
      </c>
      <c r="B86" t="s">
        <v>257</v>
      </c>
      <c r="C86" t="s">
        <v>258</v>
      </c>
      <c r="D86" s="12" t="s">
        <v>1088</v>
      </c>
      <c r="E86" s="1">
        <f>VLOOKUP(A86,'ADM Data'!$A$2:$AA$344,27,FALSE)</f>
        <v>0</v>
      </c>
      <c r="F86" s="5">
        <f t="shared" si="2"/>
        <v>0</v>
      </c>
      <c r="G86" s="5">
        <f t="shared" si="3"/>
        <v>0</v>
      </c>
    </row>
    <row r="87" spans="1:7" x14ac:dyDescent="0.25">
      <c r="A87" t="s">
        <v>259</v>
      </c>
      <c r="B87" t="s">
        <v>260</v>
      </c>
      <c r="C87" t="s">
        <v>80</v>
      </c>
      <c r="D87" s="12" t="s">
        <v>1088</v>
      </c>
      <c r="E87" s="1">
        <f>VLOOKUP(A87,'ADM Data'!$A$2:$AA$344,27,FALSE)</f>
        <v>0</v>
      </c>
      <c r="F87" s="5">
        <f t="shared" si="2"/>
        <v>0</v>
      </c>
      <c r="G87" s="5">
        <f t="shared" si="3"/>
        <v>0</v>
      </c>
    </row>
    <row r="88" spans="1:7" x14ac:dyDescent="0.25">
      <c r="A88" t="s">
        <v>261</v>
      </c>
      <c r="B88" t="s">
        <v>262</v>
      </c>
      <c r="C88" t="s">
        <v>93</v>
      </c>
      <c r="D88" s="12" t="s">
        <v>1088</v>
      </c>
      <c r="E88" s="1">
        <f>VLOOKUP(A88,'ADM Data'!$A$2:$AA$344,27,FALSE)</f>
        <v>0</v>
      </c>
      <c r="F88" s="5">
        <f t="shared" si="2"/>
        <v>0</v>
      </c>
      <c r="G88" s="5">
        <f t="shared" si="3"/>
        <v>0</v>
      </c>
    </row>
    <row r="89" spans="1:7" x14ac:dyDescent="0.25">
      <c r="A89" t="s">
        <v>263</v>
      </c>
      <c r="B89" t="s">
        <v>264</v>
      </c>
      <c r="C89" t="s">
        <v>93</v>
      </c>
      <c r="D89" s="12" t="s">
        <v>1088</v>
      </c>
      <c r="E89" s="1">
        <f>VLOOKUP(A89,'ADM Data'!$A$2:$AA$344,27,FALSE)</f>
        <v>0</v>
      </c>
      <c r="F89" s="5">
        <f t="shared" si="2"/>
        <v>0</v>
      </c>
      <c r="G89" s="5">
        <f t="shared" si="3"/>
        <v>0</v>
      </c>
    </row>
    <row r="90" spans="1:7" x14ac:dyDescent="0.25">
      <c r="A90" t="s">
        <v>265</v>
      </c>
      <c r="B90" t="s">
        <v>1896</v>
      </c>
      <c r="C90" t="s">
        <v>93</v>
      </c>
      <c r="D90" s="12" t="s">
        <v>1088</v>
      </c>
      <c r="E90" s="1">
        <f>VLOOKUP(A90,'ADM Data'!$A$2:$AA$344,27,FALSE)</f>
        <v>0</v>
      </c>
      <c r="F90" s="5">
        <f t="shared" si="2"/>
        <v>0</v>
      </c>
      <c r="G90" s="5">
        <f t="shared" si="3"/>
        <v>0</v>
      </c>
    </row>
    <row r="91" spans="1:7" x14ac:dyDescent="0.25">
      <c r="A91" t="s">
        <v>267</v>
      </c>
      <c r="B91" t="s">
        <v>1897</v>
      </c>
      <c r="C91" t="s">
        <v>72</v>
      </c>
      <c r="D91" s="12" t="s">
        <v>1088</v>
      </c>
      <c r="E91" s="1">
        <f>VLOOKUP(A91,'ADM Data'!$A$2:$AA$344,27,FALSE)</f>
        <v>0</v>
      </c>
      <c r="F91" s="5">
        <f t="shared" si="2"/>
        <v>0</v>
      </c>
      <c r="G91" s="5">
        <f t="shared" si="3"/>
        <v>0</v>
      </c>
    </row>
    <row r="92" spans="1:7" x14ac:dyDescent="0.25">
      <c r="A92" t="s">
        <v>269</v>
      </c>
      <c r="B92" t="s">
        <v>1898</v>
      </c>
      <c r="C92" t="s">
        <v>80</v>
      </c>
      <c r="D92" s="12" t="s">
        <v>1088</v>
      </c>
      <c r="E92" s="1">
        <f>VLOOKUP(A92,'ADM Data'!$A$2:$AA$344,27,FALSE)</f>
        <v>0</v>
      </c>
      <c r="F92" s="5">
        <f t="shared" si="2"/>
        <v>0</v>
      </c>
      <c r="G92" s="5">
        <f t="shared" si="3"/>
        <v>0</v>
      </c>
    </row>
    <row r="93" spans="1:7" x14ac:dyDescent="0.25">
      <c r="A93" t="s">
        <v>271</v>
      </c>
      <c r="B93" t="s">
        <v>272</v>
      </c>
      <c r="C93" t="s">
        <v>93</v>
      </c>
      <c r="D93" s="12" t="s">
        <v>1088</v>
      </c>
      <c r="E93" s="1">
        <f>VLOOKUP(A93,'ADM Data'!$A$2:$AA$344,27,FALSE)</f>
        <v>0</v>
      </c>
      <c r="F93" s="5">
        <f t="shared" si="2"/>
        <v>0</v>
      </c>
      <c r="G93" s="5">
        <f t="shared" si="3"/>
        <v>0</v>
      </c>
    </row>
    <row r="94" spans="1:7" x14ac:dyDescent="0.25">
      <c r="A94" t="s">
        <v>273</v>
      </c>
      <c r="B94" t="s">
        <v>274</v>
      </c>
      <c r="C94" t="s">
        <v>68</v>
      </c>
      <c r="D94" s="12" t="s">
        <v>1088</v>
      </c>
      <c r="E94" s="1">
        <f>VLOOKUP(A94,'ADM Data'!$A$2:$AA$344,27,FALSE)</f>
        <v>0</v>
      </c>
      <c r="F94" s="5">
        <f t="shared" si="2"/>
        <v>0</v>
      </c>
      <c r="G94" s="5">
        <f t="shared" si="3"/>
        <v>0</v>
      </c>
    </row>
    <row r="95" spans="1:7" x14ac:dyDescent="0.25">
      <c r="A95" t="s">
        <v>276</v>
      </c>
      <c r="B95" t="s">
        <v>1899</v>
      </c>
      <c r="C95" t="s">
        <v>278</v>
      </c>
      <c r="D95" s="12" t="s">
        <v>1088</v>
      </c>
      <c r="E95" s="1">
        <f>VLOOKUP(A95,'ADM Data'!$A$2:$AA$344,27,FALSE)</f>
        <v>0</v>
      </c>
      <c r="F95" s="5">
        <f t="shared" si="2"/>
        <v>0</v>
      </c>
      <c r="G95" s="5">
        <f t="shared" si="3"/>
        <v>0</v>
      </c>
    </row>
    <row r="96" spans="1:7" x14ac:dyDescent="0.25">
      <c r="A96" t="s">
        <v>279</v>
      </c>
      <c r="B96" t="s">
        <v>1900</v>
      </c>
      <c r="C96" t="s">
        <v>80</v>
      </c>
      <c r="D96" s="12" t="s">
        <v>1088</v>
      </c>
      <c r="E96" s="1">
        <f>VLOOKUP(A96,'ADM Data'!$A$2:$AA$344,27,FALSE)</f>
        <v>0</v>
      </c>
      <c r="F96" s="5">
        <f t="shared" si="2"/>
        <v>0</v>
      </c>
      <c r="G96" s="5">
        <f t="shared" si="3"/>
        <v>0</v>
      </c>
    </row>
    <row r="97" spans="1:7" x14ac:dyDescent="0.25">
      <c r="A97" t="s">
        <v>282</v>
      </c>
      <c r="B97" t="s">
        <v>1901</v>
      </c>
      <c r="C97" t="s">
        <v>93</v>
      </c>
      <c r="D97" s="12" t="s">
        <v>1088</v>
      </c>
      <c r="E97" s="1">
        <f>VLOOKUP(A97,'ADM Data'!$A$2:$AA$344,27,FALSE)</f>
        <v>0</v>
      </c>
      <c r="F97" s="5">
        <f t="shared" si="2"/>
        <v>0</v>
      </c>
      <c r="G97" s="5">
        <f t="shared" si="3"/>
        <v>0</v>
      </c>
    </row>
    <row r="98" spans="1:7" x14ac:dyDescent="0.25">
      <c r="A98" t="s">
        <v>284</v>
      </c>
      <c r="B98" t="s">
        <v>285</v>
      </c>
      <c r="C98" t="s">
        <v>230</v>
      </c>
      <c r="D98" s="12" t="s">
        <v>1088</v>
      </c>
      <c r="E98" s="1">
        <f>VLOOKUP(A98,'ADM Data'!$A$2:$AA$344,27,FALSE)</f>
        <v>0</v>
      </c>
      <c r="F98" s="5">
        <f t="shared" si="2"/>
        <v>0</v>
      </c>
      <c r="G98" s="5">
        <f t="shared" si="3"/>
        <v>0</v>
      </c>
    </row>
    <row r="99" spans="1:7" x14ac:dyDescent="0.25">
      <c r="A99" t="s">
        <v>286</v>
      </c>
      <c r="B99" t="s">
        <v>1902</v>
      </c>
      <c r="C99" t="s">
        <v>72</v>
      </c>
      <c r="D99" s="12" t="s">
        <v>1088</v>
      </c>
      <c r="E99" s="1">
        <f>VLOOKUP(A99,'ADM Data'!$A$2:$AA$344,27,FALSE)</f>
        <v>0</v>
      </c>
      <c r="F99" s="5">
        <f t="shared" si="2"/>
        <v>0</v>
      </c>
      <c r="G99" s="5">
        <f t="shared" si="3"/>
        <v>0</v>
      </c>
    </row>
    <row r="100" spans="1:7" x14ac:dyDescent="0.25">
      <c r="A100" t="s">
        <v>288</v>
      </c>
      <c r="B100" t="s">
        <v>1903</v>
      </c>
      <c r="C100" t="s">
        <v>93</v>
      </c>
      <c r="D100" s="12" t="s">
        <v>1088</v>
      </c>
      <c r="E100" s="1">
        <f>VLOOKUP(A100,'ADM Data'!$A$2:$AA$344,27,FALSE)</f>
        <v>0</v>
      </c>
      <c r="F100" s="5">
        <f t="shared" si="2"/>
        <v>0</v>
      </c>
      <c r="G100" s="5">
        <f t="shared" si="3"/>
        <v>0</v>
      </c>
    </row>
    <row r="101" spans="1:7" x14ac:dyDescent="0.25">
      <c r="A101" t="s">
        <v>290</v>
      </c>
      <c r="B101" t="s">
        <v>291</v>
      </c>
      <c r="C101" t="s">
        <v>68</v>
      </c>
      <c r="D101" s="12" t="s">
        <v>1088</v>
      </c>
      <c r="E101" s="1">
        <f>VLOOKUP(A101,'ADM Data'!$A$2:$AA$344,27,FALSE)</f>
        <v>212</v>
      </c>
      <c r="F101" s="5">
        <f t="shared" si="2"/>
        <v>247556.64</v>
      </c>
      <c r="G101" s="5">
        <f t="shared" si="3"/>
        <v>247556.64</v>
      </c>
    </row>
    <row r="102" spans="1:7" x14ac:dyDescent="0.25">
      <c r="A102" t="s">
        <v>292</v>
      </c>
      <c r="B102" t="s">
        <v>293</v>
      </c>
      <c r="C102" t="s">
        <v>72</v>
      </c>
      <c r="D102" s="12" t="s">
        <v>1088</v>
      </c>
      <c r="E102" s="1">
        <f>VLOOKUP(A102,'ADM Data'!$A$2:$AA$344,27,FALSE)</f>
        <v>486</v>
      </c>
      <c r="F102" s="5">
        <f t="shared" si="2"/>
        <v>567511.92000000004</v>
      </c>
      <c r="G102" s="5">
        <f t="shared" si="3"/>
        <v>567511.92000000004</v>
      </c>
    </row>
    <row r="103" spans="1:7" x14ac:dyDescent="0.25">
      <c r="A103" t="s">
        <v>294</v>
      </c>
      <c r="B103" t="s">
        <v>1904</v>
      </c>
      <c r="C103" t="s">
        <v>296</v>
      </c>
      <c r="D103" s="12" t="s">
        <v>1088</v>
      </c>
      <c r="E103" s="1">
        <f>VLOOKUP(A103,'ADM Data'!$A$2:$AA$344,27,FALSE)</f>
        <v>0</v>
      </c>
      <c r="F103" s="5">
        <f t="shared" si="2"/>
        <v>0</v>
      </c>
      <c r="G103" s="5">
        <f t="shared" si="3"/>
        <v>0</v>
      </c>
    </row>
    <row r="104" spans="1:7" x14ac:dyDescent="0.25">
      <c r="A104" t="s">
        <v>297</v>
      </c>
      <c r="B104" t="s">
        <v>1905</v>
      </c>
      <c r="C104" t="s">
        <v>93</v>
      </c>
      <c r="D104" s="12" t="s">
        <v>1088</v>
      </c>
      <c r="E104" s="1">
        <f>VLOOKUP(A104,'ADM Data'!$A$2:$AA$344,27,FALSE)</f>
        <v>0</v>
      </c>
      <c r="F104" s="5">
        <f t="shared" si="2"/>
        <v>0</v>
      </c>
      <c r="G104" s="5">
        <f t="shared" si="3"/>
        <v>0</v>
      </c>
    </row>
    <row r="105" spans="1:7" x14ac:dyDescent="0.25">
      <c r="A105" t="s">
        <v>299</v>
      </c>
      <c r="B105" t="s">
        <v>1490</v>
      </c>
      <c r="C105" t="s">
        <v>108</v>
      </c>
      <c r="D105" s="12" t="s">
        <v>1088</v>
      </c>
      <c r="E105" s="1">
        <f>VLOOKUP(A105,'ADM Data'!$A$2:$AA$344,27,FALSE)</f>
        <v>0</v>
      </c>
      <c r="F105" s="5">
        <f t="shared" si="2"/>
        <v>0</v>
      </c>
      <c r="G105" s="5">
        <f t="shared" si="3"/>
        <v>0</v>
      </c>
    </row>
    <row r="106" spans="1:7" x14ac:dyDescent="0.25">
      <c r="A106" t="s">
        <v>301</v>
      </c>
      <c r="B106" t="s">
        <v>302</v>
      </c>
      <c r="C106" t="s">
        <v>93</v>
      </c>
      <c r="D106" s="12" t="s">
        <v>1088</v>
      </c>
      <c r="E106" s="1">
        <f>VLOOKUP(A106,'ADM Data'!$A$2:$AA$344,27,FALSE)</f>
        <v>1251</v>
      </c>
      <c r="F106" s="5">
        <f t="shared" si="2"/>
        <v>1460817.72</v>
      </c>
      <c r="G106" s="5">
        <f t="shared" si="3"/>
        <v>1460817.72</v>
      </c>
    </row>
    <row r="107" spans="1:7" x14ac:dyDescent="0.25">
      <c r="A107" t="s">
        <v>303</v>
      </c>
      <c r="B107" t="s">
        <v>1906</v>
      </c>
      <c r="C107" t="s">
        <v>93</v>
      </c>
      <c r="D107" s="12" t="s">
        <v>1088</v>
      </c>
      <c r="E107" s="1">
        <f>VLOOKUP(A107,'ADM Data'!$A$2:$AA$344,27,FALSE)</f>
        <v>0</v>
      </c>
      <c r="F107" s="5">
        <f t="shared" si="2"/>
        <v>0</v>
      </c>
      <c r="G107" s="5">
        <f t="shared" si="3"/>
        <v>0</v>
      </c>
    </row>
    <row r="108" spans="1:7" x14ac:dyDescent="0.25">
      <c r="A108" t="s">
        <v>305</v>
      </c>
      <c r="B108" t="s">
        <v>306</v>
      </c>
      <c r="C108" t="s">
        <v>93</v>
      </c>
      <c r="D108" s="12" t="s">
        <v>1088</v>
      </c>
      <c r="E108" s="1">
        <f>VLOOKUP(A108,'ADM Data'!$A$2:$AA$344,27,FALSE)</f>
        <v>0</v>
      </c>
      <c r="F108" s="5">
        <f t="shared" si="2"/>
        <v>0</v>
      </c>
      <c r="G108" s="5">
        <f t="shared" si="3"/>
        <v>0</v>
      </c>
    </row>
    <row r="109" spans="1:7" x14ac:dyDescent="0.25">
      <c r="A109" t="s">
        <v>307</v>
      </c>
      <c r="B109" t="s">
        <v>1907</v>
      </c>
      <c r="C109" t="s">
        <v>68</v>
      </c>
      <c r="D109" s="12" t="s">
        <v>1088</v>
      </c>
      <c r="E109" s="1">
        <f>VLOOKUP(A109,'ADM Data'!$A$2:$AA$344,27,FALSE)</f>
        <v>0</v>
      </c>
      <c r="F109" s="5">
        <f t="shared" si="2"/>
        <v>0</v>
      </c>
      <c r="G109" s="5">
        <f t="shared" si="3"/>
        <v>0</v>
      </c>
    </row>
    <row r="110" spans="1:7" x14ac:dyDescent="0.25">
      <c r="A110" t="s">
        <v>309</v>
      </c>
      <c r="B110" t="s">
        <v>1908</v>
      </c>
      <c r="C110" t="s">
        <v>80</v>
      </c>
      <c r="D110" s="12" t="s">
        <v>1088</v>
      </c>
      <c r="E110" s="1">
        <f>VLOOKUP(A110,'ADM Data'!$A$2:$AA$344,27,FALSE)</f>
        <v>0</v>
      </c>
      <c r="F110" s="5">
        <f t="shared" si="2"/>
        <v>0</v>
      </c>
      <c r="G110" s="5">
        <f t="shared" si="3"/>
        <v>0</v>
      </c>
    </row>
    <row r="111" spans="1:7" x14ac:dyDescent="0.25">
      <c r="A111" t="s">
        <v>311</v>
      </c>
      <c r="B111" t="s">
        <v>312</v>
      </c>
      <c r="C111" t="s">
        <v>313</v>
      </c>
      <c r="D111" s="12" t="s">
        <v>1088</v>
      </c>
      <c r="E111" s="1">
        <f>VLOOKUP(A111,'ADM Data'!$A$2:$AA$344,27,FALSE)</f>
        <v>0</v>
      </c>
      <c r="F111" s="5">
        <f t="shared" si="2"/>
        <v>0</v>
      </c>
      <c r="G111" s="5">
        <f t="shared" si="3"/>
        <v>0</v>
      </c>
    </row>
    <row r="112" spans="1:7" x14ac:dyDescent="0.25">
      <c r="A112" t="s">
        <v>314</v>
      </c>
      <c r="B112" t="s">
        <v>1909</v>
      </c>
      <c r="C112" t="s">
        <v>98</v>
      </c>
      <c r="D112" s="12" t="s">
        <v>1088</v>
      </c>
      <c r="E112" s="1">
        <f>VLOOKUP(A112,'ADM Data'!$A$2:$AA$344,27,FALSE)</f>
        <v>0</v>
      </c>
      <c r="F112" s="5">
        <f t="shared" si="2"/>
        <v>0</v>
      </c>
      <c r="G112" s="5">
        <f t="shared" si="3"/>
        <v>0</v>
      </c>
    </row>
    <row r="113" spans="1:7" x14ac:dyDescent="0.25">
      <c r="A113" t="s">
        <v>316</v>
      </c>
      <c r="B113" t="s">
        <v>317</v>
      </c>
      <c r="C113" t="s">
        <v>80</v>
      </c>
      <c r="D113" s="12" t="s">
        <v>1088</v>
      </c>
      <c r="E113" s="1">
        <f>VLOOKUP(A113,'ADM Data'!$A$2:$AA$344,27,FALSE)</f>
        <v>0</v>
      </c>
      <c r="F113" s="5">
        <f t="shared" si="2"/>
        <v>0</v>
      </c>
      <c r="G113" s="5">
        <f t="shared" si="3"/>
        <v>0</v>
      </c>
    </row>
    <row r="114" spans="1:7" x14ac:dyDescent="0.25">
      <c r="A114" t="s">
        <v>318</v>
      </c>
      <c r="B114" t="s">
        <v>1910</v>
      </c>
      <c r="C114" t="s">
        <v>93</v>
      </c>
      <c r="D114" s="12" t="s">
        <v>1088</v>
      </c>
      <c r="E114" s="1">
        <f>VLOOKUP(A114,'ADM Data'!$A$2:$AA$344,27,FALSE)</f>
        <v>0</v>
      </c>
      <c r="F114" s="5">
        <f t="shared" si="2"/>
        <v>0</v>
      </c>
      <c r="G114" s="5">
        <f t="shared" si="3"/>
        <v>0</v>
      </c>
    </row>
    <row r="115" spans="1:7" x14ac:dyDescent="0.25">
      <c r="A115" t="s">
        <v>320</v>
      </c>
      <c r="B115" t="s">
        <v>1911</v>
      </c>
      <c r="C115" t="s">
        <v>93</v>
      </c>
      <c r="D115" s="12" t="s">
        <v>1088</v>
      </c>
      <c r="E115" s="1">
        <f>VLOOKUP(A115,'ADM Data'!$A$2:$AA$344,27,FALSE)</f>
        <v>0</v>
      </c>
      <c r="F115" s="5">
        <f t="shared" si="2"/>
        <v>0</v>
      </c>
      <c r="G115" s="5">
        <f t="shared" si="3"/>
        <v>0</v>
      </c>
    </row>
    <row r="116" spans="1:7" x14ac:dyDescent="0.25">
      <c r="A116" t="s">
        <v>322</v>
      </c>
      <c r="B116" t="s">
        <v>323</v>
      </c>
      <c r="C116" t="s">
        <v>72</v>
      </c>
      <c r="D116" s="12" t="s">
        <v>2051</v>
      </c>
      <c r="E116" s="1">
        <f>VLOOKUP(A116,'ADM Data'!$A$2:$AA$344,27,FALSE)</f>
        <v>0</v>
      </c>
      <c r="F116" s="5">
        <f t="shared" si="2"/>
        <v>0</v>
      </c>
      <c r="G116" s="5">
        <f t="shared" si="3"/>
        <v>0</v>
      </c>
    </row>
    <row r="117" spans="1:7" x14ac:dyDescent="0.25">
      <c r="A117" t="s">
        <v>326</v>
      </c>
      <c r="B117" t="s">
        <v>1912</v>
      </c>
      <c r="C117" t="s">
        <v>328</v>
      </c>
      <c r="D117" s="12" t="s">
        <v>1088</v>
      </c>
      <c r="E117" s="1">
        <f>VLOOKUP(A117,'ADM Data'!$A$2:$AA$344,27,FALSE)</f>
        <v>0</v>
      </c>
      <c r="F117" s="5">
        <f t="shared" si="2"/>
        <v>0</v>
      </c>
      <c r="G117" s="5">
        <f t="shared" si="3"/>
        <v>0</v>
      </c>
    </row>
    <row r="118" spans="1:7" x14ac:dyDescent="0.25">
      <c r="A118" t="s">
        <v>329</v>
      </c>
      <c r="B118" t="s">
        <v>330</v>
      </c>
      <c r="C118" t="s">
        <v>125</v>
      </c>
      <c r="D118" s="12" t="s">
        <v>1088</v>
      </c>
      <c r="E118" s="1">
        <f>VLOOKUP(A118,'ADM Data'!$A$2:$AA$344,27,FALSE)</f>
        <v>0</v>
      </c>
      <c r="F118" s="5">
        <f t="shared" si="2"/>
        <v>0</v>
      </c>
      <c r="G118" s="5">
        <f t="shared" si="3"/>
        <v>0</v>
      </c>
    </row>
    <row r="119" spans="1:7" x14ac:dyDescent="0.25">
      <c r="A119" t="s">
        <v>331</v>
      </c>
      <c r="B119" t="s">
        <v>1913</v>
      </c>
      <c r="C119" t="s">
        <v>72</v>
      </c>
      <c r="D119" s="12" t="s">
        <v>1088</v>
      </c>
      <c r="E119" s="1">
        <f>VLOOKUP(A119,'ADM Data'!$A$2:$AA$344,27,FALSE)</f>
        <v>59</v>
      </c>
      <c r="F119" s="5">
        <f t="shared" si="2"/>
        <v>68895.48</v>
      </c>
      <c r="G119" s="5">
        <f t="shared" si="3"/>
        <v>68895.48</v>
      </c>
    </row>
    <row r="120" spans="1:7" x14ac:dyDescent="0.25">
      <c r="A120" t="s">
        <v>333</v>
      </c>
      <c r="B120" t="s">
        <v>1914</v>
      </c>
      <c r="C120" t="s">
        <v>80</v>
      </c>
      <c r="D120" s="12" t="s">
        <v>1088</v>
      </c>
      <c r="E120" s="1">
        <f>VLOOKUP(A120,'ADM Data'!$A$2:$AA$344,27,FALSE)</f>
        <v>0</v>
      </c>
      <c r="F120" s="5">
        <f t="shared" si="2"/>
        <v>0</v>
      </c>
      <c r="G120" s="5">
        <f t="shared" si="3"/>
        <v>0</v>
      </c>
    </row>
    <row r="121" spans="1:7" x14ac:dyDescent="0.25">
      <c r="A121" t="s">
        <v>335</v>
      </c>
      <c r="B121" t="s">
        <v>336</v>
      </c>
      <c r="C121" t="s">
        <v>98</v>
      </c>
      <c r="D121" s="12" t="s">
        <v>1088</v>
      </c>
      <c r="E121" s="1">
        <f>VLOOKUP(A121,'ADM Data'!$A$2:$AA$344,27,FALSE)</f>
        <v>0</v>
      </c>
      <c r="F121" s="5">
        <f t="shared" si="2"/>
        <v>0</v>
      </c>
      <c r="G121" s="5">
        <f t="shared" si="3"/>
        <v>0</v>
      </c>
    </row>
    <row r="122" spans="1:7" x14ac:dyDescent="0.25">
      <c r="A122" t="s">
        <v>337</v>
      </c>
      <c r="B122" t="s">
        <v>1915</v>
      </c>
      <c r="C122" t="s">
        <v>230</v>
      </c>
      <c r="D122" s="12" t="s">
        <v>1088</v>
      </c>
      <c r="E122" s="1">
        <f>VLOOKUP(A122,'ADM Data'!$A$2:$AA$344,27,FALSE)</f>
        <v>0</v>
      </c>
      <c r="F122" s="5">
        <f t="shared" si="2"/>
        <v>0</v>
      </c>
      <c r="G122" s="5">
        <f t="shared" si="3"/>
        <v>0</v>
      </c>
    </row>
    <row r="123" spans="1:7" x14ac:dyDescent="0.25">
      <c r="A123" t="s">
        <v>339</v>
      </c>
      <c r="B123" t="s">
        <v>1916</v>
      </c>
      <c r="C123" t="s">
        <v>93</v>
      </c>
      <c r="D123" s="12" t="s">
        <v>1088</v>
      </c>
      <c r="E123" s="1">
        <f>VLOOKUP(A123,'ADM Data'!$A$2:$AA$344,27,FALSE)</f>
        <v>0</v>
      </c>
      <c r="F123" s="5">
        <f t="shared" si="2"/>
        <v>0</v>
      </c>
      <c r="G123" s="5">
        <f t="shared" si="3"/>
        <v>0</v>
      </c>
    </row>
    <row r="124" spans="1:7" x14ac:dyDescent="0.25">
      <c r="A124" t="s">
        <v>341</v>
      </c>
      <c r="B124" t="s">
        <v>1917</v>
      </c>
      <c r="C124" t="s">
        <v>72</v>
      </c>
      <c r="D124" s="12" t="s">
        <v>1088</v>
      </c>
      <c r="E124" s="1">
        <f>VLOOKUP(A124,'ADM Data'!$A$2:$AA$344,27,FALSE)</f>
        <v>115</v>
      </c>
      <c r="F124" s="5">
        <f t="shared" si="2"/>
        <v>134287.80000000002</v>
      </c>
      <c r="G124" s="5">
        <f t="shared" si="3"/>
        <v>134287.80000000002</v>
      </c>
    </row>
    <row r="125" spans="1:7" x14ac:dyDescent="0.25">
      <c r="A125" t="s">
        <v>342</v>
      </c>
      <c r="B125" t="s">
        <v>1918</v>
      </c>
      <c r="C125" t="s">
        <v>108</v>
      </c>
      <c r="D125" s="12" t="s">
        <v>1088</v>
      </c>
      <c r="E125" s="1">
        <f>VLOOKUP(A125,'ADM Data'!$A$2:$AA$344,27,FALSE)</f>
        <v>0</v>
      </c>
      <c r="F125" s="5">
        <f t="shared" si="2"/>
        <v>0</v>
      </c>
      <c r="G125" s="5">
        <f t="shared" si="3"/>
        <v>0</v>
      </c>
    </row>
    <row r="126" spans="1:7" x14ac:dyDescent="0.25">
      <c r="A126" t="s">
        <v>344</v>
      </c>
      <c r="B126" t="s">
        <v>345</v>
      </c>
      <c r="C126" t="s">
        <v>93</v>
      </c>
      <c r="D126" s="12" t="s">
        <v>1088</v>
      </c>
      <c r="E126" s="1">
        <f>VLOOKUP(A126,'ADM Data'!$A$2:$AA$344,27,FALSE)</f>
        <v>94</v>
      </c>
      <c r="F126" s="5">
        <f t="shared" si="2"/>
        <v>109765.68000000001</v>
      </c>
      <c r="G126" s="5">
        <f t="shared" si="3"/>
        <v>109765.68000000001</v>
      </c>
    </row>
    <row r="127" spans="1:7" x14ac:dyDescent="0.25">
      <c r="A127" t="s">
        <v>346</v>
      </c>
      <c r="B127" t="s">
        <v>1919</v>
      </c>
      <c r="C127" t="s">
        <v>80</v>
      </c>
      <c r="D127" s="12" t="s">
        <v>1088</v>
      </c>
      <c r="E127" s="1">
        <f>VLOOKUP(A127,'ADM Data'!$A$2:$AA$344,27,FALSE)</f>
        <v>0</v>
      </c>
      <c r="F127" s="5">
        <f t="shared" si="2"/>
        <v>0</v>
      </c>
      <c r="G127" s="5">
        <f t="shared" si="3"/>
        <v>0</v>
      </c>
    </row>
    <row r="128" spans="1:7" x14ac:dyDescent="0.25">
      <c r="A128" t="s">
        <v>348</v>
      </c>
      <c r="B128" t="s">
        <v>349</v>
      </c>
      <c r="C128" t="s">
        <v>93</v>
      </c>
      <c r="D128" s="12" t="s">
        <v>1088</v>
      </c>
      <c r="E128" s="1">
        <f>VLOOKUP(A128,'ADM Data'!$A$2:$AA$344,27,FALSE)</f>
        <v>0</v>
      </c>
      <c r="F128" s="5">
        <f t="shared" si="2"/>
        <v>0</v>
      </c>
      <c r="G128" s="5">
        <f t="shared" si="3"/>
        <v>0</v>
      </c>
    </row>
    <row r="129" spans="1:7" x14ac:dyDescent="0.25">
      <c r="A129" t="s">
        <v>350</v>
      </c>
      <c r="B129" t="s">
        <v>1920</v>
      </c>
      <c r="C129" t="s">
        <v>80</v>
      </c>
      <c r="D129" s="12" t="s">
        <v>1088</v>
      </c>
      <c r="E129" s="1">
        <f>VLOOKUP(A129,'ADM Data'!$A$2:$AA$344,27,FALSE)</f>
        <v>0</v>
      </c>
      <c r="F129" s="5">
        <f t="shared" si="2"/>
        <v>0</v>
      </c>
      <c r="G129" s="5">
        <f t="shared" si="3"/>
        <v>0</v>
      </c>
    </row>
    <row r="130" spans="1:7" x14ac:dyDescent="0.25">
      <c r="A130" t="s">
        <v>352</v>
      </c>
      <c r="B130" t="s">
        <v>1921</v>
      </c>
      <c r="C130" t="s">
        <v>80</v>
      </c>
      <c r="D130" s="12" t="s">
        <v>1088</v>
      </c>
      <c r="E130" s="1">
        <f>VLOOKUP(A130,'ADM Data'!$A$2:$AA$344,27,FALSE)</f>
        <v>0</v>
      </c>
      <c r="F130" s="5">
        <f t="shared" si="2"/>
        <v>0</v>
      </c>
      <c r="G130" s="5">
        <f t="shared" si="3"/>
        <v>0</v>
      </c>
    </row>
    <row r="131" spans="1:7" x14ac:dyDescent="0.25">
      <c r="A131" t="s">
        <v>354</v>
      </c>
      <c r="B131" t="s">
        <v>355</v>
      </c>
      <c r="C131" t="s">
        <v>278</v>
      </c>
      <c r="D131" s="12" t="s">
        <v>1088</v>
      </c>
      <c r="E131" s="1">
        <f>VLOOKUP(A131,'ADM Data'!$A$2:$AA$344,27,FALSE)</f>
        <v>0</v>
      </c>
      <c r="F131" s="5">
        <f t="shared" si="2"/>
        <v>0</v>
      </c>
      <c r="G131" s="5">
        <f t="shared" si="3"/>
        <v>0</v>
      </c>
    </row>
    <row r="132" spans="1:7" x14ac:dyDescent="0.25">
      <c r="A132" t="s">
        <v>356</v>
      </c>
      <c r="B132" t="s">
        <v>357</v>
      </c>
      <c r="C132" t="s">
        <v>80</v>
      </c>
      <c r="D132" s="12" t="s">
        <v>1088</v>
      </c>
      <c r="E132" s="1">
        <f>VLOOKUP(A132,'ADM Data'!$A$2:$AA$344,27,FALSE)</f>
        <v>0</v>
      </c>
      <c r="F132" s="5">
        <f t="shared" si="2"/>
        <v>0</v>
      </c>
      <c r="G132" s="5">
        <f t="shared" si="3"/>
        <v>0</v>
      </c>
    </row>
    <row r="133" spans="1:7" x14ac:dyDescent="0.25">
      <c r="A133" t="s">
        <v>358</v>
      </c>
      <c r="B133" t="s">
        <v>359</v>
      </c>
      <c r="C133" t="s">
        <v>93</v>
      </c>
      <c r="D133" s="12" t="s">
        <v>1088</v>
      </c>
      <c r="E133" s="1">
        <f>VLOOKUP(A133,'ADM Data'!$A$2:$AA$344,27,FALSE)</f>
        <v>0</v>
      </c>
      <c r="F133" s="5">
        <f t="shared" ref="F133:F196" si="4">E133*$F$1</f>
        <v>0</v>
      </c>
      <c r="G133" s="5">
        <f t="shared" si="3"/>
        <v>0</v>
      </c>
    </row>
    <row r="134" spans="1:7" x14ac:dyDescent="0.25">
      <c r="A134" t="s">
        <v>360</v>
      </c>
      <c r="B134" t="s">
        <v>1922</v>
      </c>
      <c r="C134" t="s">
        <v>80</v>
      </c>
      <c r="D134" s="12" t="s">
        <v>1088</v>
      </c>
      <c r="E134" s="1">
        <f>VLOOKUP(A134,'ADM Data'!$A$2:$AA$344,27,FALSE)</f>
        <v>0</v>
      </c>
      <c r="F134" s="5">
        <f t="shared" si="4"/>
        <v>0</v>
      </c>
      <c r="G134" s="5">
        <f t="shared" ref="G134:G197" si="5">IF(D134="Y",0,F134)</f>
        <v>0</v>
      </c>
    </row>
    <row r="135" spans="1:7" x14ac:dyDescent="0.25">
      <c r="A135" t="s">
        <v>362</v>
      </c>
      <c r="B135" t="s">
        <v>363</v>
      </c>
      <c r="C135" t="s">
        <v>93</v>
      </c>
      <c r="D135" s="12" t="s">
        <v>1088</v>
      </c>
      <c r="E135" s="1">
        <f>VLOOKUP(A135,'ADM Data'!$A$2:$AA$344,27,FALSE)</f>
        <v>0</v>
      </c>
      <c r="F135" s="5">
        <f t="shared" si="4"/>
        <v>0</v>
      </c>
      <c r="G135" s="5">
        <f t="shared" si="5"/>
        <v>0</v>
      </c>
    </row>
    <row r="136" spans="1:7" x14ac:dyDescent="0.25">
      <c r="A136" t="s">
        <v>364</v>
      </c>
      <c r="B136" t="s">
        <v>365</v>
      </c>
      <c r="C136" t="s">
        <v>93</v>
      </c>
      <c r="D136" s="12" t="s">
        <v>1088</v>
      </c>
      <c r="E136" s="1">
        <f>VLOOKUP(A136,'ADM Data'!$A$2:$AA$344,27,FALSE)</f>
        <v>0</v>
      </c>
      <c r="F136" s="5">
        <f t="shared" si="4"/>
        <v>0</v>
      </c>
      <c r="G136" s="5">
        <f t="shared" si="5"/>
        <v>0</v>
      </c>
    </row>
    <row r="137" spans="1:7" x14ac:dyDescent="0.25">
      <c r="A137" t="s">
        <v>366</v>
      </c>
      <c r="B137" t="s">
        <v>1923</v>
      </c>
      <c r="C137" t="s">
        <v>80</v>
      </c>
      <c r="D137" s="12" t="s">
        <v>1088</v>
      </c>
      <c r="E137" s="1">
        <f>VLOOKUP(A137,'ADM Data'!$A$2:$AA$344,27,FALSE)</f>
        <v>0</v>
      </c>
      <c r="F137" s="5">
        <f t="shared" si="4"/>
        <v>0</v>
      </c>
      <c r="G137" s="5">
        <f t="shared" si="5"/>
        <v>0</v>
      </c>
    </row>
    <row r="138" spans="1:7" x14ac:dyDescent="0.25">
      <c r="A138" t="s">
        <v>368</v>
      </c>
      <c r="B138" t="s">
        <v>1924</v>
      </c>
      <c r="C138" t="s">
        <v>80</v>
      </c>
      <c r="D138" s="12" t="s">
        <v>1088</v>
      </c>
      <c r="E138" s="1">
        <f>VLOOKUP(A138,'ADM Data'!$A$2:$AA$344,27,FALSE)</f>
        <v>0</v>
      </c>
      <c r="F138" s="5">
        <f t="shared" si="4"/>
        <v>0</v>
      </c>
      <c r="G138" s="5">
        <f t="shared" si="5"/>
        <v>0</v>
      </c>
    </row>
    <row r="139" spans="1:7" x14ac:dyDescent="0.25">
      <c r="A139" t="s">
        <v>370</v>
      </c>
      <c r="B139" t="s">
        <v>371</v>
      </c>
      <c r="C139" t="s">
        <v>93</v>
      </c>
      <c r="D139" s="12" t="s">
        <v>1088</v>
      </c>
      <c r="E139" s="1">
        <f>VLOOKUP(A139,'ADM Data'!$A$2:$AA$344,27,FALSE)</f>
        <v>0</v>
      </c>
      <c r="F139" s="5">
        <f t="shared" si="4"/>
        <v>0</v>
      </c>
      <c r="G139" s="5">
        <f t="shared" si="5"/>
        <v>0</v>
      </c>
    </row>
    <row r="140" spans="1:7" x14ac:dyDescent="0.25">
      <c r="A140" t="s">
        <v>372</v>
      </c>
      <c r="B140" t="s">
        <v>373</v>
      </c>
      <c r="C140" t="s">
        <v>93</v>
      </c>
      <c r="D140" s="12" t="s">
        <v>1088</v>
      </c>
      <c r="E140" s="1">
        <f>VLOOKUP(A140,'ADM Data'!$A$2:$AA$344,27,FALSE)</f>
        <v>56</v>
      </c>
      <c r="F140" s="5">
        <f t="shared" si="4"/>
        <v>65392.32</v>
      </c>
      <c r="G140" s="5">
        <f t="shared" si="5"/>
        <v>65392.32</v>
      </c>
    </row>
    <row r="141" spans="1:7" x14ac:dyDescent="0.25">
      <c r="A141" t="s">
        <v>374</v>
      </c>
      <c r="B141" t="s">
        <v>1925</v>
      </c>
      <c r="C141" t="s">
        <v>116</v>
      </c>
      <c r="D141" s="12" t="s">
        <v>1088</v>
      </c>
      <c r="E141" s="1">
        <f>VLOOKUP(A141,'ADM Data'!$A$2:$AA$344,27,FALSE)</f>
        <v>0</v>
      </c>
      <c r="F141" s="5">
        <f t="shared" si="4"/>
        <v>0</v>
      </c>
      <c r="G141" s="5">
        <f t="shared" si="5"/>
        <v>0</v>
      </c>
    </row>
    <row r="142" spans="1:7" x14ac:dyDescent="0.25">
      <c r="A142" t="s">
        <v>376</v>
      </c>
      <c r="B142" t="s">
        <v>377</v>
      </c>
      <c r="C142" t="s">
        <v>98</v>
      </c>
      <c r="D142" s="12" t="s">
        <v>1088</v>
      </c>
      <c r="E142" s="1">
        <f>VLOOKUP(A142,'ADM Data'!$A$2:$AA$344,27,FALSE)</f>
        <v>0</v>
      </c>
      <c r="F142" s="5">
        <f t="shared" si="4"/>
        <v>0</v>
      </c>
      <c r="G142" s="5">
        <f t="shared" si="5"/>
        <v>0</v>
      </c>
    </row>
    <row r="143" spans="1:7" x14ac:dyDescent="0.25">
      <c r="A143" t="s">
        <v>378</v>
      </c>
      <c r="B143" t="s">
        <v>379</v>
      </c>
      <c r="C143" t="s">
        <v>108</v>
      </c>
      <c r="D143" s="12" t="s">
        <v>1088</v>
      </c>
      <c r="E143" s="1">
        <f>VLOOKUP(A143,'ADM Data'!$A$2:$AA$344,27,FALSE)</f>
        <v>0</v>
      </c>
      <c r="F143" s="5">
        <f t="shared" si="4"/>
        <v>0</v>
      </c>
      <c r="G143" s="5">
        <f t="shared" si="5"/>
        <v>0</v>
      </c>
    </row>
    <row r="144" spans="1:7" x14ac:dyDescent="0.25">
      <c r="A144" t="s">
        <v>380</v>
      </c>
      <c r="B144" t="s">
        <v>1926</v>
      </c>
      <c r="C144" t="s">
        <v>93</v>
      </c>
      <c r="D144" s="12" t="s">
        <v>2051</v>
      </c>
      <c r="E144" s="1">
        <f>VLOOKUP(A144,'ADM Data'!$A$2:$AA$344,27,FALSE)</f>
        <v>0</v>
      </c>
      <c r="F144" s="5">
        <f t="shared" si="4"/>
        <v>0</v>
      </c>
      <c r="G144" s="5">
        <f t="shared" si="5"/>
        <v>0</v>
      </c>
    </row>
    <row r="145" spans="1:7" x14ac:dyDescent="0.25">
      <c r="A145" t="s">
        <v>382</v>
      </c>
      <c r="B145" t="s">
        <v>383</v>
      </c>
      <c r="C145" t="s">
        <v>196</v>
      </c>
      <c r="D145" s="12" t="s">
        <v>1088</v>
      </c>
      <c r="E145" s="1">
        <f>VLOOKUP(A145,'ADM Data'!$A$2:$AA$344,27,FALSE)</f>
        <v>0</v>
      </c>
      <c r="F145" s="5">
        <f t="shared" si="4"/>
        <v>0</v>
      </c>
      <c r="G145" s="5">
        <f t="shared" si="5"/>
        <v>0</v>
      </c>
    </row>
    <row r="146" spans="1:7" x14ac:dyDescent="0.25">
      <c r="A146" t="s">
        <v>384</v>
      </c>
      <c r="B146" t="s">
        <v>1927</v>
      </c>
      <c r="C146" t="s">
        <v>93</v>
      </c>
      <c r="D146" s="12" t="s">
        <v>1088</v>
      </c>
      <c r="E146" s="1">
        <f>VLOOKUP(A146,'ADM Data'!$A$2:$AA$344,27,FALSE)</f>
        <v>0</v>
      </c>
      <c r="F146" s="5">
        <f t="shared" si="4"/>
        <v>0</v>
      </c>
      <c r="G146" s="5">
        <f t="shared" si="5"/>
        <v>0</v>
      </c>
    </row>
    <row r="147" spans="1:7" x14ac:dyDescent="0.25">
      <c r="A147" t="s">
        <v>386</v>
      </c>
      <c r="B147" t="s">
        <v>387</v>
      </c>
      <c r="C147" t="s">
        <v>93</v>
      </c>
      <c r="D147" s="12" t="s">
        <v>1088</v>
      </c>
      <c r="E147" s="1">
        <f>VLOOKUP(A147,'ADM Data'!$A$2:$AA$344,27,FALSE)</f>
        <v>83</v>
      </c>
      <c r="F147" s="5">
        <f t="shared" si="4"/>
        <v>96920.760000000009</v>
      </c>
      <c r="G147" s="5">
        <f t="shared" si="5"/>
        <v>96920.760000000009</v>
      </c>
    </row>
    <row r="148" spans="1:7" x14ac:dyDescent="0.25">
      <c r="A148" t="s">
        <v>388</v>
      </c>
      <c r="B148" t="s">
        <v>1928</v>
      </c>
      <c r="C148" t="s">
        <v>80</v>
      </c>
      <c r="D148" s="12" t="s">
        <v>1088</v>
      </c>
      <c r="E148" s="1">
        <f>VLOOKUP(A148,'ADM Data'!$A$2:$AA$344,27,FALSE)</f>
        <v>0</v>
      </c>
      <c r="F148" s="5">
        <f t="shared" si="4"/>
        <v>0</v>
      </c>
      <c r="G148" s="5">
        <f t="shared" si="5"/>
        <v>0</v>
      </c>
    </row>
    <row r="149" spans="1:7" x14ac:dyDescent="0.25">
      <c r="A149" t="s">
        <v>390</v>
      </c>
      <c r="B149" t="s">
        <v>391</v>
      </c>
      <c r="C149" t="s">
        <v>80</v>
      </c>
      <c r="D149" s="12" t="s">
        <v>1088</v>
      </c>
      <c r="E149" s="1">
        <f>VLOOKUP(A149,'ADM Data'!$A$2:$AA$344,27,FALSE)</f>
        <v>0</v>
      </c>
      <c r="F149" s="5">
        <f t="shared" si="4"/>
        <v>0</v>
      </c>
      <c r="G149" s="5">
        <f t="shared" si="5"/>
        <v>0</v>
      </c>
    </row>
    <row r="150" spans="1:7" x14ac:dyDescent="0.25">
      <c r="A150" t="s">
        <v>392</v>
      </c>
      <c r="B150" t="s">
        <v>393</v>
      </c>
      <c r="C150" t="s">
        <v>98</v>
      </c>
      <c r="D150" s="12" t="s">
        <v>1088</v>
      </c>
      <c r="E150" s="1">
        <f>VLOOKUP(A150,'ADM Data'!$A$2:$AA$344,27,FALSE)</f>
        <v>0</v>
      </c>
      <c r="F150" s="5">
        <f t="shared" si="4"/>
        <v>0</v>
      </c>
      <c r="G150" s="5">
        <f t="shared" si="5"/>
        <v>0</v>
      </c>
    </row>
    <row r="151" spans="1:7" x14ac:dyDescent="0.25">
      <c r="A151" t="s">
        <v>394</v>
      </c>
      <c r="B151" t="s">
        <v>395</v>
      </c>
      <c r="C151" t="s">
        <v>111</v>
      </c>
      <c r="D151" s="12" t="s">
        <v>1088</v>
      </c>
      <c r="E151" s="1">
        <f>VLOOKUP(A151,'ADM Data'!$A$2:$AA$344,27,FALSE)</f>
        <v>0</v>
      </c>
      <c r="F151" s="5">
        <f t="shared" si="4"/>
        <v>0</v>
      </c>
      <c r="G151" s="5">
        <f t="shared" si="5"/>
        <v>0</v>
      </c>
    </row>
    <row r="152" spans="1:7" x14ac:dyDescent="0.25">
      <c r="A152" t="s">
        <v>396</v>
      </c>
      <c r="B152" t="s">
        <v>1929</v>
      </c>
      <c r="C152" t="s">
        <v>80</v>
      </c>
      <c r="D152" s="12" t="s">
        <v>1088</v>
      </c>
      <c r="E152" s="1">
        <f>VLOOKUP(A152,'ADM Data'!$A$2:$AA$344,27,FALSE)</f>
        <v>0</v>
      </c>
      <c r="F152" s="5">
        <f t="shared" si="4"/>
        <v>0</v>
      </c>
      <c r="G152" s="5">
        <f t="shared" si="5"/>
        <v>0</v>
      </c>
    </row>
    <row r="153" spans="1:7" x14ac:dyDescent="0.25">
      <c r="A153" t="s">
        <v>398</v>
      </c>
      <c r="B153" t="s">
        <v>399</v>
      </c>
      <c r="C153" t="s">
        <v>80</v>
      </c>
      <c r="D153" s="12" t="s">
        <v>1088</v>
      </c>
      <c r="E153" s="1">
        <f>VLOOKUP(A153,'ADM Data'!$A$2:$AA$344,27,FALSE)</f>
        <v>0</v>
      </c>
      <c r="F153" s="5">
        <f t="shared" si="4"/>
        <v>0</v>
      </c>
      <c r="G153" s="5">
        <f t="shared" si="5"/>
        <v>0</v>
      </c>
    </row>
    <row r="154" spans="1:7" x14ac:dyDescent="0.25">
      <c r="A154" t="s">
        <v>400</v>
      </c>
      <c r="B154" t="s">
        <v>1930</v>
      </c>
      <c r="C154" t="s">
        <v>258</v>
      </c>
      <c r="D154" s="12" t="s">
        <v>1088</v>
      </c>
      <c r="E154" s="1">
        <f>VLOOKUP(A154,'ADM Data'!$A$2:$AA$344,27,FALSE)</f>
        <v>0</v>
      </c>
      <c r="F154" s="5">
        <f t="shared" si="4"/>
        <v>0</v>
      </c>
      <c r="G154" s="5">
        <f t="shared" si="5"/>
        <v>0</v>
      </c>
    </row>
    <row r="155" spans="1:7" x14ac:dyDescent="0.25">
      <c r="A155" t="s">
        <v>402</v>
      </c>
      <c r="B155" t="s">
        <v>403</v>
      </c>
      <c r="C155" t="s">
        <v>72</v>
      </c>
      <c r="D155" s="12" t="s">
        <v>1088</v>
      </c>
      <c r="E155" s="1">
        <f>VLOOKUP(A155,'ADM Data'!$A$2:$AA$344,27,FALSE)</f>
        <v>322</v>
      </c>
      <c r="F155" s="5">
        <f t="shared" si="4"/>
        <v>376005.84</v>
      </c>
      <c r="G155" s="5">
        <f t="shared" si="5"/>
        <v>376005.84</v>
      </c>
    </row>
    <row r="156" spans="1:7" x14ac:dyDescent="0.25">
      <c r="A156" t="s">
        <v>405</v>
      </c>
      <c r="B156" t="s">
        <v>1931</v>
      </c>
      <c r="C156" t="s">
        <v>80</v>
      </c>
      <c r="D156" s="12" t="s">
        <v>1088</v>
      </c>
      <c r="E156" s="1">
        <f>VLOOKUP(A156,'ADM Data'!$A$2:$AA$344,27,FALSE)</f>
        <v>0</v>
      </c>
      <c r="F156" s="5">
        <f t="shared" si="4"/>
        <v>0</v>
      </c>
      <c r="G156" s="5">
        <f t="shared" si="5"/>
        <v>0</v>
      </c>
    </row>
    <row r="157" spans="1:7" x14ac:dyDescent="0.25">
      <c r="A157" t="s">
        <v>407</v>
      </c>
      <c r="B157" t="s">
        <v>1932</v>
      </c>
      <c r="C157" t="s">
        <v>80</v>
      </c>
      <c r="D157" s="12" t="s">
        <v>1088</v>
      </c>
      <c r="E157" s="1">
        <f>VLOOKUP(A157,'ADM Data'!$A$2:$AA$344,27,FALSE)</f>
        <v>0</v>
      </c>
      <c r="F157" s="5">
        <f t="shared" si="4"/>
        <v>0</v>
      </c>
      <c r="G157" s="5">
        <f t="shared" si="5"/>
        <v>0</v>
      </c>
    </row>
    <row r="158" spans="1:7" x14ac:dyDescent="0.25">
      <c r="A158" t="s">
        <v>409</v>
      </c>
      <c r="B158" t="s">
        <v>1933</v>
      </c>
      <c r="C158" t="s">
        <v>80</v>
      </c>
      <c r="D158" s="12" t="s">
        <v>1088</v>
      </c>
      <c r="E158" s="1">
        <f>VLOOKUP(A158,'ADM Data'!$A$2:$AA$344,27,FALSE)</f>
        <v>0</v>
      </c>
      <c r="F158" s="5">
        <f t="shared" si="4"/>
        <v>0</v>
      </c>
      <c r="G158" s="5">
        <f t="shared" si="5"/>
        <v>0</v>
      </c>
    </row>
    <row r="159" spans="1:7" x14ac:dyDescent="0.25">
      <c r="A159" t="s">
        <v>411</v>
      </c>
      <c r="B159" t="s">
        <v>412</v>
      </c>
      <c r="C159" t="s">
        <v>80</v>
      </c>
      <c r="D159" s="12" t="s">
        <v>1088</v>
      </c>
      <c r="E159" s="1">
        <f>VLOOKUP(A159,'ADM Data'!$A$2:$AA$344,27,FALSE)</f>
        <v>0</v>
      </c>
      <c r="F159" s="5">
        <f t="shared" si="4"/>
        <v>0</v>
      </c>
      <c r="G159" s="5">
        <f t="shared" si="5"/>
        <v>0</v>
      </c>
    </row>
    <row r="160" spans="1:7" x14ac:dyDescent="0.25">
      <c r="A160" t="s">
        <v>413</v>
      </c>
      <c r="B160" t="s">
        <v>1934</v>
      </c>
      <c r="C160" t="s">
        <v>80</v>
      </c>
      <c r="D160" s="12" t="s">
        <v>1088</v>
      </c>
      <c r="E160" s="1">
        <f>VLOOKUP(A160,'ADM Data'!$A$2:$AA$344,27,FALSE)</f>
        <v>82</v>
      </c>
      <c r="F160" s="5">
        <f t="shared" si="4"/>
        <v>95753.040000000008</v>
      </c>
      <c r="G160" s="5">
        <f t="shared" si="5"/>
        <v>95753.040000000008</v>
      </c>
    </row>
    <row r="161" spans="1:7" x14ac:dyDescent="0.25">
      <c r="A161" t="s">
        <v>415</v>
      </c>
      <c r="B161" t="s">
        <v>1935</v>
      </c>
      <c r="C161" t="s">
        <v>68</v>
      </c>
      <c r="D161" s="12" t="s">
        <v>1088</v>
      </c>
      <c r="E161" s="1">
        <f>VLOOKUP(A161,'ADM Data'!$A$2:$AA$344,27,FALSE)</f>
        <v>35</v>
      </c>
      <c r="F161" s="5">
        <f t="shared" si="4"/>
        <v>40870.200000000004</v>
      </c>
      <c r="G161" s="5">
        <f t="shared" si="5"/>
        <v>40870.200000000004</v>
      </c>
    </row>
    <row r="162" spans="1:7" x14ac:dyDescent="0.25">
      <c r="A162" t="s">
        <v>417</v>
      </c>
      <c r="B162" t="s">
        <v>418</v>
      </c>
      <c r="C162" t="s">
        <v>68</v>
      </c>
      <c r="D162" s="12" t="s">
        <v>1088</v>
      </c>
      <c r="E162" s="1">
        <f>VLOOKUP(A162,'ADM Data'!$A$2:$AA$344,27,FALSE)</f>
        <v>191</v>
      </c>
      <c r="F162" s="5">
        <f t="shared" si="4"/>
        <v>223034.52000000002</v>
      </c>
      <c r="G162" s="5">
        <f t="shared" si="5"/>
        <v>223034.52000000002</v>
      </c>
    </row>
    <row r="163" spans="1:7" x14ac:dyDescent="0.25">
      <c r="A163" t="s">
        <v>419</v>
      </c>
      <c r="B163" t="s">
        <v>1936</v>
      </c>
      <c r="C163" t="s">
        <v>68</v>
      </c>
      <c r="D163" s="12" t="s">
        <v>1088</v>
      </c>
      <c r="E163" s="1">
        <f>VLOOKUP(A163,'ADM Data'!$A$2:$AA$344,27,FALSE)</f>
        <v>121</v>
      </c>
      <c r="F163" s="5">
        <f t="shared" si="4"/>
        <v>141294.12</v>
      </c>
      <c r="G163" s="5">
        <f t="shared" si="5"/>
        <v>141294.12</v>
      </c>
    </row>
    <row r="164" spans="1:7" x14ac:dyDescent="0.25">
      <c r="A164" t="s">
        <v>421</v>
      </c>
      <c r="B164" t="s">
        <v>422</v>
      </c>
      <c r="C164" t="s">
        <v>80</v>
      </c>
      <c r="D164" s="12" t="s">
        <v>1088</v>
      </c>
      <c r="E164" s="1">
        <f>VLOOKUP(A164,'ADM Data'!$A$2:$AA$344,27,FALSE)</f>
        <v>0</v>
      </c>
      <c r="F164" s="5">
        <f t="shared" si="4"/>
        <v>0</v>
      </c>
      <c r="G164" s="5">
        <f t="shared" si="5"/>
        <v>0</v>
      </c>
    </row>
    <row r="165" spans="1:7" x14ac:dyDescent="0.25">
      <c r="A165" t="s">
        <v>423</v>
      </c>
      <c r="B165" t="s">
        <v>424</v>
      </c>
      <c r="C165" t="s">
        <v>93</v>
      </c>
      <c r="D165" s="12" t="s">
        <v>1088</v>
      </c>
      <c r="E165" s="1">
        <f>VLOOKUP(A165,'ADM Data'!$A$2:$AA$344,27,FALSE)</f>
        <v>0</v>
      </c>
      <c r="F165" s="5">
        <f t="shared" si="4"/>
        <v>0</v>
      </c>
      <c r="G165" s="5">
        <f t="shared" si="5"/>
        <v>0</v>
      </c>
    </row>
    <row r="166" spans="1:7" x14ac:dyDescent="0.25">
      <c r="A166" t="s">
        <v>425</v>
      </c>
      <c r="B166" t="s">
        <v>1937</v>
      </c>
      <c r="C166" t="s">
        <v>108</v>
      </c>
      <c r="D166" s="12" t="s">
        <v>1088</v>
      </c>
      <c r="E166" s="1">
        <f>VLOOKUP(A166,'ADM Data'!$A$2:$AA$344,27,FALSE)</f>
        <v>0</v>
      </c>
      <c r="F166" s="5">
        <f t="shared" si="4"/>
        <v>0</v>
      </c>
      <c r="G166" s="5">
        <f t="shared" si="5"/>
        <v>0</v>
      </c>
    </row>
    <row r="167" spans="1:7" x14ac:dyDescent="0.25">
      <c r="A167" t="s">
        <v>427</v>
      </c>
      <c r="B167" t="s">
        <v>1938</v>
      </c>
      <c r="C167" t="s">
        <v>80</v>
      </c>
      <c r="D167" s="12" t="s">
        <v>1088</v>
      </c>
      <c r="E167" s="1">
        <f>VLOOKUP(A167,'ADM Data'!$A$2:$AA$344,27,FALSE)</f>
        <v>0</v>
      </c>
      <c r="F167" s="5">
        <f t="shared" si="4"/>
        <v>0</v>
      </c>
      <c r="G167" s="5">
        <f t="shared" si="5"/>
        <v>0</v>
      </c>
    </row>
    <row r="168" spans="1:7" x14ac:dyDescent="0.25">
      <c r="A168" t="s">
        <v>429</v>
      </c>
      <c r="B168" t="s">
        <v>430</v>
      </c>
      <c r="C168" t="s">
        <v>98</v>
      </c>
      <c r="D168" s="12" t="s">
        <v>1088</v>
      </c>
      <c r="E168" s="1">
        <f>VLOOKUP(A168,'ADM Data'!$A$2:$AA$344,27,FALSE)</f>
        <v>0</v>
      </c>
      <c r="F168" s="5">
        <f t="shared" si="4"/>
        <v>0</v>
      </c>
      <c r="G168" s="5">
        <f t="shared" si="5"/>
        <v>0</v>
      </c>
    </row>
    <row r="169" spans="1:7" x14ac:dyDescent="0.25">
      <c r="A169" t="s">
        <v>431</v>
      </c>
      <c r="B169" t="s">
        <v>1939</v>
      </c>
      <c r="C169" t="s">
        <v>101</v>
      </c>
      <c r="D169" s="12" t="s">
        <v>1088</v>
      </c>
      <c r="E169" s="1">
        <f>VLOOKUP(A169,'ADM Data'!$A$2:$AA$344,27,FALSE)</f>
        <v>0</v>
      </c>
      <c r="F169" s="5">
        <f t="shared" si="4"/>
        <v>0</v>
      </c>
      <c r="G169" s="5">
        <f t="shared" si="5"/>
        <v>0</v>
      </c>
    </row>
    <row r="170" spans="1:7" x14ac:dyDescent="0.25">
      <c r="A170" t="s">
        <v>433</v>
      </c>
      <c r="B170" t="s">
        <v>434</v>
      </c>
      <c r="C170" t="s">
        <v>75</v>
      </c>
      <c r="D170" s="12" t="s">
        <v>1088</v>
      </c>
      <c r="E170" s="1">
        <f>VLOOKUP(A170,'ADM Data'!$A$2:$AA$344,27,FALSE)</f>
        <v>0</v>
      </c>
      <c r="F170" s="5">
        <f t="shared" si="4"/>
        <v>0</v>
      </c>
      <c r="G170" s="5">
        <f t="shared" si="5"/>
        <v>0</v>
      </c>
    </row>
    <row r="171" spans="1:7" x14ac:dyDescent="0.25">
      <c r="A171" t="s">
        <v>435</v>
      </c>
      <c r="B171" t="s">
        <v>436</v>
      </c>
      <c r="C171" t="s">
        <v>140</v>
      </c>
      <c r="D171" s="12" t="s">
        <v>2051</v>
      </c>
      <c r="E171" s="1">
        <f>VLOOKUP(A171,'ADM Data'!$A$2:$AA$344,27,FALSE)</f>
        <v>0</v>
      </c>
      <c r="F171" s="5">
        <f t="shared" si="4"/>
        <v>0</v>
      </c>
      <c r="G171" s="5">
        <f t="shared" si="5"/>
        <v>0</v>
      </c>
    </row>
    <row r="172" spans="1:7" x14ac:dyDescent="0.25">
      <c r="A172" t="s">
        <v>437</v>
      </c>
      <c r="B172" t="s">
        <v>1940</v>
      </c>
      <c r="C172" t="s">
        <v>196</v>
      </c>
      <c r="D172" s="12" t="s">
        <v>1088</v>
      </c>
      <c r="E172" s="1">
        <f>VLOOKUP(A172,'ADM Data'!$A$2:$AA$344,27,FALSE)</f>
        <v>0</v>
      </c>
      <c r="F172" s="5">
        <f t="shared" si="4"/>
        <v>0</v>
      </c>
      <c r="G172" s="5">
        <f t="shared" si="5"/>
        <v>0</v>
      </c>
    </row>
    <row r="173" spans="1:7" x14ac:dyDescent="0.25">
      <c r="A173" t="s">
        <v>439</v>
      </c>
      <c r="B173" t="s">
        <v>1941</v>
      </c>
      <c r="C173" t="s">
        <v>80</v>
      </c>
      <c r="D173" s="12" t="s">
        <v>1088</v>
      </c>
      <c r="E173" s="1">
        <f>VLOOKUP(A173,'ADM Data'!$A$2:$AA$344,27,FALSE)</f>
        <v>0</v>
      </c>
      <c r="F173" s="5">
        <f t="shared" si="4"/>
        <v>0</v>
      </c>
      <c r="G173" s="5">
        <f t="shared" si="5"/>
        <v>0</v>
      </c>
    </row>
    <row r="174" spans="1:7" x14ac:dyDescent="0.25">
      <c r="A174" t="s">
        <v>441</v>
      </c>
      <c r="B174" t="s">
        <v>442</v>
      </c>
      <c r="C174" t="s">
        <v>68</v>
      </c>
      <c r="D174" s="12" t="s">
        <v>1088</v>
      </c>
      <c r="E174" s="1">
        <f>VLOOKUP(A174,'ADM Data'!$A$2:$AA$344,27,FALSE)</f>
        <v>0</v>
      </c>
      <c r="F174" s="5">
        <f t="shared" si="4"/>
        <v>0</v>
      </c>
      <c r="G174" s="5">
        <f t="shared" si="5"/>
        <v>0</v>
      </c>
    </row>
    <row r="175" spans="1:7" x14ac:dyDescent="0.25">
      <c r="A175" t="s">
        <v>443</v>
      </c>
      <c r="B175" t="s">
        <v>444</v>
      </c>
      <c r="C175" t="s">
        <v>80</v>
      </c>
      <c r="D175" s="12" t="s">
        <v>1088</v>
      </c>
      <c r="E175" s="1">
        <f>VLOOKUP(A175,'ADM Data'!$A$2:$AA$344,27,FALSE)</f>
        <v>0</v>
      </c>
      <c r="F175" s="5">
        <f t="shared" si="4"/>
        <v>0</v>
      </c>
      <c r="G175" s="5">
        <f t="shared" si="5"/>
        <v>0</v>
      </c>
    </row>
    <row r="176" spans="1:7" x14ac:dyDescent="0.25">
      <c r="A176" t="s">
        <v>445</v>
      </c>
      <c r="B176" t="s">
        <v>1942</v>
      </c>
      <c r="C176" t="s">
        <v>98</v>
      </c>
      <c r="D176" s="12" t="s">
        <v>1088</v>
      </c>
      <c r="E176" s="1">
        <f>VLOOKUP(A176,'ADM Data'!$A$2:$AA$344,27,FALSE)</f>
        <v>0</v>
      </c>
      <c r="F176" s="5">
        <f t="shared" si="4"/>
        <v>0</v>
      </c>
      <c r="G176" s="5">
        <f t="shared" si="5"/>
        <v>0</v>
      </c>
    </row>
    <row r="177" spans="1:7" x14ac:dyDescent="0.25">
      <c r="A177" t="s">
        <v>447</v>
      </c>
      <c r="B177" t="s">
        <v>448</v>
      </c>
      <c r="C177" t="s">
        <v>93</v>
      </c>
      <c r="D177" s="12" t="s">
        <v>1088</v>
      </c>
      <c r="E177" s="1">
        <f>VLOOKUP(A177,'ADM Data'!$A$2:$AA$344,27,FALSE)</f>
        <v>0</v>
      </c>
      <c r="F177" s="5">
        <f t="shared" si="4"/>
        <v>0</v>
      </c>
      <c r="G177" s="5">
        <f t="shared" si="5"/>
        <v>0</v>
      </c>
    </row>
    <row r="178" spans="1:7" x14ac:dyDescent="0.25">
      <c r="A178" t="s">
        <v>449</v>
      </c>
      <c r="B178" t="s">
        <v>1943</v>
      </c>
      <c r="C178" t="s">
        <v>93</v>
      </c>
      <c r="D178" s="12" t="s">
        <v>1088</v>
      </c>
      <c r="E178" s="1">
        <f>VLOOKUP(A178,'ADM Data'!$A$2:$AA$344,27,FALSE)</f>
        <v>0</v>
      </c>
      <c r="F178" s="5">
        <f t="shared" si="4"/>
        <v>0</v>
      </c>
      <c r="G178" s="5">
        <f t="shared" si="5"/>
        <v>0</v>
      </c>
    </row>
    <row r="179" spans="1:7" x14ac:dyDescent="0.25">
      <c r="A179" t="s">
        <v>451</v>
      </c>
      <c r="B179" t="s">
        <v>1944</v>
      </c>
      <c r="C179" t="s">
        <v>68</v>
      </c>
      <c r="D179" s="12" t="s">
        <v>1088</v>
      </c>
      <c r="E179" s="1">
        <f>VLOOKUP(A179,'ADM Data'!$A$2:$AA$344,27,FALSE)</f>
        <v>0</v>
      </c>
      <c r="F179" s="5">
        <f t="shared" si="4"/>
        <v>0</v>
      </c>
      <c r="G179" s="5">
        <f t="shared" si="5"/>
        <v>0</v>
      </c>
    </row>
    <row r="180" spans="1:7" x14ac:dyDescent="0.25">
      <c r="A180" t="s">
        <v>453</v>
      </c>
      <c r="B180" t="s">
        <v>454</v>
      </c>
      <c r="C180" t="s">
        <v>98</v>
      </c>
      <c r="D180" s="12" t="s">
        <v>1088</v>
      </c>
      <c r="E180" s="1">
        <f>VLOOKUP(A180,'ADM Data'!$A$2:$AA$344,27,FALSE)</f>
        <v>0</v>
      </c>
      <c r="F180" s="5">
        <f t="shared" si="4"/>
        <v>0</v>
      </c>
      <c r="G180" s="5">
        <f t="shared" si="5"/>
        <v>0</v>
      </c>
    </row>
    <row r="181" spans="1:7" x14ac:dyDescent="0.25">
      <c r="A181" t="s">
        <v>455</v>
      </c>
      <c r="B181" t="s">
        <v>1945</v>
      </c>
      <c r="C181" t="s">
        <v>93</v>
      </c>
      <c r="D181" s="12" t="s">
        <v>1088</v>
      </c>
      <c r="E181" s="1">
        <f>VLOOKUP(A181,'ADM Data'!$A$2:$AA$344,27,FALSE)</f>
        <v>160</v>
      </c>
      <c r="F181" s="5">
        <f t="shared" si="4"/>
        <v>186835.20000000001</v>
      </c>
      <c r="G181" s="5">
        <f t="shared" si="5"/>
        <v>186835.20000000001</v>
      </c>
    </row>
    <row r="182" spans="1:7" x14ac:dyDescent="0.25">
      <c r="A182" t="s">
        <v>457</v>
      </c>
      <c r="B182" t="s">
        <v>1946</v>
      </c>
      <c r="C182" t="s">
        <v>80</v>
      </c>
      <c r="D182" s="12" t="s">
        <v>1088</v>
      </c>
      <c r="E182" s="1">
        <f>VLOOKUP(A182,'ADM Data'!$A$2:$AA$344,27,FALSE)</f>
        <v>0</v>
      </c>
      <c r="F182" s="5">
        <f t="shared" si="4"/>
        <v>0</v>
      </c>
      <c r="G182" s="5">
        <f t="shared" si="5"/>
        <v>0</v>
      </c>
    </row>
    <row r="183" spans="1:7" x14ac:dyDescent="0.25">
      <c r="A183" t="s">
        <v>459</v>
      </c>
      <c r="B183" t="s">
        <v>1947</v>
      </c>
      <c r="C183" t="s">
        <v>72</v>
      </c>
      <c r="D183" s="12" t="s">
        <v>1088</v>
      </c>
      <c r="E183" s="1">
        <f>VLOOKUP(A183,'ADM Data'!$A$2:$AA$344,27,FALSE)</f>
        <v>60</v>
      </c>
      <c r="F183" s="5">
        <f t="shared" si="4"/>
        <v>70063.199999999997</v>
      </c>
      <c r="G183" s="5">
        <f t="shared" si="5"/>
        <v>70063.199999999997</v>
      </c>
    </row>
    <row r="184" spans="1:7" x14ac:dyDescent="0.25">
      <c r="A184" t="s">
        <v>461</v>
      </c>
      <c r="B184" t="s">
        <v>462</v>
      </c>
      <c r="C184" t="s">
        <v>80</v>
      </c>
      <c r="D184" s="12" t="s">
        <v>1088</v>
      </c>
      <c r="E184" s="1">
        <f>VLOOKUP(A184,'ADM Data'!$A$2:$AA$344,27,FALSE)</f>
        <v>0</v>
      </c>
      <c r="F184" s="5">
        <f t="shared" si="4"/>
        <v>0</v>
      </c>
      <c r="G184" s="5">
        <f t="shared" si="5"/>
        <v>0</v>
      </c>
    </row>
    <row r="185" spans="1:7" x14ac:dyDescent="0.25">
      <c r="A185" t="s">
        <v>463</v>
      </c>
      <c r="B185" t="s">
        <v>464</v>
      </c>
      <c r="C185" t="s">
        <v>68</v>
      </c>
      <c r="D185" s="12" t="s">
        <v>1088</v>
      </c>
      <c r="E185" s="1">
        <f>VLOOKUP(A185,'ADM Data'!$A$2:$AA$344,27,FALSE)</f>
        <v>180</v>
      </c>
      <c r="F185" s="5">
        <f t="shared" si="4"/>
        <v>210189.6</v>
      </c>
      <c r="G185" s="5">
        <f t="shared" si="5"/>
        <v>210189.6</v>
      </c>
    </row>
    <row r="186" spans="1:7" x14ac:dyDescent="0.25">
      <c r="A186" t="s">
        <v>465</v>
      </c>
      <c r="B186" t="s">
        <v>466</v>
      </c>
      <c r="C186" t="s">
        <v>80</v>
      </c>
      <c r="D186" s="12" t="s">
        <v>1088</v>
      </c>
      <c r="E186" s="1">
        <f>VLOOKUP(A186,'ADM Data'!$A$2:$AA$344,27,FALSE)</f>
        <v>0</v>
      </c>
      <c r="F186" s="5">
        <f t="shared" si="4"/>
        <v>0</v>
      </c>
      <c r="G186" s="5">
        <f t="shared" si="5"/>
        <v>0</v>
      </c>
    </row>
    <row r="187" spans="1:7" x14ac:dyDescent="0.25">
      <c r="A187" t="s">
        <v>467</v>
      </c>
      <c r="B187" t="s">
        <v>1948</v>
      </c>
      <c r="C187" t="s">
        <v>469</v>
      </c>
      <c r="D187" s="12" t="s">
        <v>2051</v>
      </c>
      <c r="E187" s="1">
        <f>VLOOKUP(A187,'ADM Data'!$A$2:$AA$344,27,FALSE)</f>
        <v>0</v>
      </c>
      <c r="F187" s="5">
        <f t="shared" si="4"/>
        <v>0</v>
      </c>
      <c r="G187" s="5">
        <f t="shared" si="5"/>
        <v>0</v>
      </c>
    </row>
    <row r="188" spans="1:7" x14ac:dyDescent="0.25">
      <c r="A188" t="s">
        <v>470</v>
      </c>
      <c r="B188" t="s">
        <v>471</v>
      </c>
      <c r="C188" t="s">
        <v>93</v>
      </c>
      <c r="D188" s="12" t="s">
        <v>1088</v>
      </c>
      <c r="E188" s="1">
        <f>VLOOKUP(A188,'ADM Data'!$A$2:$AA$344,27,FALSE)</f>
        <v>0</v>
      </c>
      <c r="F188" s="5">
        <f t="shared" si="4"/>
        <v>0</v>
      </c>
      <c r="G188" s="5">
        <f t="shared" si="5"/>
        <v>0</v>
      </c>
    </row>
    <row r="189" spans="1:7" x14ac:dyDescent="0.25">
      <c r="A189" t="s">
        <v>472</v>
      </c>
      <c r="B189" t="s">
        <v>1949</v>
      </c>
      <c r="C189" t="s">
        <v>135</v>
      </c>
      <c r="D189" s="12" t="s">
        <v>1088</v>
      </c>
      <c r="E189" s="1">
        <f>VLOOKUP(A189,'ADM Data'!$A$2:$AA$344,27,FALSE)</f>
        <v>0</v>
      </c>
      <c r="F189" s="5">
        <f t="shared" si="4"/>
        <v>0</v>
      </c>
      <c r="G189" s="5">
        <f t="shared" si="5"/>
        <v>0</v>
      </c>
    </row>
    <row r="190" spans="1:7" x14ac:dyDescent="0.25">
      <c r="A190" t="s">
        <v>474</v>
      </c>
      <c r="B190" t="s">
        <v>475</v>
      </c>
      <c r="C190" t="s">
        <v>80</v>
      </c>
      <c r="D190" s="12" t="s">
        <v>1088</v>
      </c>
      <c r="E190" s="1">
        <f>VLOOKUP(A190,'ADM Data'!$A$2:$AA$344,27,FALSE)</f>
        <v>0</v>
      </c>
      <c r="F190" s="5">
        <f t="shared" si="4"/>
        <v>0</v>
      </c>
      <c r="G190" s="5">
        <f t="shared" si="5"/>
        <v>0</v>
      </c>
    </row>
    <row r="191" spans="1:7" x14ac:dyDescent="0.25">
      <c r="A191" t="s">
        <v>476</v>
      </c>
      <c r="B191" t="s">
        <v>1950</v>
      </c>
      <c r="C191" t="s">
        <v>80</v>
      </c>
      <c r="D191" s="12" t="s">
        <v>1088</v>
      </c>
      <c r="E191" s="1">
        <f>VLOOKUP(A191,'ADM Data'!$A$2:$AA$344,27,FALSE)</f>
        <v>0</v>
      </c>
      <c r="F191" s="5">
        <f t="shared" si="4"/>
        <v>0</v>
      </c>
      <c r="G191" s="5">
        <f t="shared" si="5"/>
        <v>0</v>
      </c>
    </row>
    <row r="192" spans="1:7" x14ac:dyDescent="0.25">
      <c r="A192" t="s">
        <v>478</v>
      </c>
      <c r="B192" t="s">
        <v>479</v>
      </c>
      <c r="C192" t="s">
        <v>98</v>
      </c>
      <c r="D192" s="12" t="s">
        <v>1088</v>
      </c>
      <c r="E192" s="1">
        <f>VLOOKUP(A192,'ADM Data'!$A$2:$AA$344,27,FALSE)</f>
        <v>112</v>
      </c>
      <c r="F192" s="5">
        <f t="shared" si="4"/>
        <v>130784.64</v>
      </c>
      <c r="G192" s="5">
        <f t="shared" si="5"/>
        <v>130784.64</v>
      </c>
    </row>
    <row r="193" spans="1:7" x14ac:dyDescent="0.25">
      <c r="A193" t="s">
        <v>480</v>
      </c>
      <c r="B193" t="s">
        <v>1951</v>
      </c>
      <c r="C193" t="s">
        <v>108</v>
      </c>
      <c r="D193" s="12" t="s">
        <v>2051</v>
      </c>
      <c r="E193" s="1">
        <f>VLOOKUP(A193,'ADM Data'!$A$2:$AA$344,27,FALSE)</f>
        <v>0</v>
      </c>
      <c r="F193" s="5">
        <f t="shared" si="4"/>
        <v>0</v>
      </c>
      <c r="G193" s="5">
        <f t="shared" si="5"/>
        <v>0</v>
      </c>
    </row>
    <row r="194" spans="1:7" x14ac:dyDescent="0.25">
      <c r="A194" t="s">
        <v>482</v>
      </c>
      <c r="B194" t="s">
        <v>483</v>
      </c>
      <c r="C194" t="s">
        <v>93</v>
      </c>
      <c r="D194" s="12" t="s">
        <v>1088</v>
      </c>
      <c r="E194" s="1">
        <f>VLOOKUP(A194,'ADM Data'!$A$2:$AA$344,27,FALSE)</f>
        <v>124</v>
      </c>
      <c r="F194" s="5">
        <f t="shared" si="4"/>
        <v>144797.28</v>
      </c>
      <c r="G194" s="5">
        <f t="shared" si="5"/>
        <v>144797.28</v>
      </c>
    </row>
    <row r="195" spans="1:7" x14ac:dyDescent="0.25">
      <c r="A195" t="s">
        <v>484</v>
      </c>
      <c r="B195" t="s">
        <v>485</v>
      </c>
      <c r="C195" t="s">
        <v>93</v>
      </c>
      <c r="D195" s="12" t="s">
        <v>1088</v>
      </c>
      <c r="E195" s="1">
        <f>VLOOKUP(A195,'ADM Data'!$A$2:$AA$344,27,FALSE)</f>
        <v>0</v>
      </c>
      <c r="F195" s="5">
        <f t="shared" si="4"/>
        <v>0</v>
      </c>
      <c r="G195" s="5">
        <f t="shared" si="5"/>
        <v>0</v>
      </c>
    </row>
    <row r="196" spans="1:7" x14ac:dyDescent="0.25">
      <c r="A196" t="s">
        <v>486</v>
      </c>
      <c r="B196" t="s">
        <v>487</v>
      </c>
      <c r="C196" t="s">
        <v>80</v>
      </c>
      <c r="D196" s="12" t="s">
        <v>1088</v>
      </c>
      <c r="E196" s="1">
        <f>VLOOKUP(A196,'ADM Data'!$A$2:$AA$344,27,FALSE)</f>
        <v>0</v>
      </c>
      <c r="F196" s="5">
        <f t="shared" si="4"/>
        <v>0</v>
      </c>
      <c r="G196" s="5">
        <f t="shared" si="5"/>
        <v>0</v>
      </c>
    </row>
    <row r="197" spans="1:7" x14ac:dyDescent="0.25">
      <c r="A197" t="s">
        <v>488</v>
      </c>
      <c r="B197" t="s">
        <v>1952</v>
      </c>
      <c r="C197" t="s">
        <v>190</v>
      </c>
      <c r="D197" s="12" t="s">
        <v>2051</v>
      </c>
      <c r="E197" s="1">
        <f>VLOOKUP(A197,'ADM Data'!$A$2:$AA$344,27,FALSE)</f>
        <v>0</v>
      </c>
      <c r="F197" s="5">
        <f t="shared" ref="F197:F260" si="6">E197*$F$1</f>
        <v>0</v>
      </c>
      <c r="G197" s="5">
        <f t="shared" si="5"/>
        <v>0</v>
      </c>
    </row>
    <row r="198" spans="1:7" x14ac:dyDescent="0.25">
      <c r="A198" t="s">
        <v>490</v>
      </c>
      <c r="B198" t="s">
        <v>1953</v>
      </c>
      <c r="C198" t="s">
        <v>492</v>
      </c>
      <c r="D198" s="12" t="s">
        <v>2051</v>
      </c>
      <c r="E198" s="1">
        <f>VLOOKUP(A198,'ADM Data'!$A$2:$AA$344,27,FALSE)</f>
        <v>0</v>
      </c>
      <c r="F198" s="5">
        <f t="shared" si="6"/>
        <v>0</v>
      </c>
      <c r="G198" s="5">
        <f t="shared" ref="G198:G261" si="7">IF(D198="Y",0,F198)</f>
        <v>0</v>
      </c>
    </row>
    <row r="199" spans="1:7" x14ac:dyDescent="0.25">
      <c r="A199" t="s">
        <v>493</v>
      </c>
      <c r="B199" t="s">
        <v>1954</v>
      </c>
      <c r="C199" t="s">
        <v>101</v>
      </c>
      <c r="D199" s="12" t="s">
        <v>1088</v>
      </c>
      <c r="E199" s="1">
        <f>VLOOKUP(A199,'ADM Data'!$A$2:$AA$344,27,FALSE)</f>
        <v>0</v>
      </c>
      <c r="F199" s="5">
        <f t="shared" si="6"/>
        <v>0</v>
      </c>
      <c r="G199" s="5">
        <f t="shared" si="7"/>
        <v>0</v>
      </c>
    </row>
    <row r="200" spans="1:7" x14ac:dyDescent="0.25">
      <c r="A200" t="s">
        <v>495</v>
      </c>
      <c r="B200" t="s">
        <v>496</v>
      </c>
      <c r="C200" t="s">
        <v>93</v>
      </c>
      <c r="D200" s="12" t="s">
        <v>1088</v>
      </c>
      <c r="E200" s="1">
        <f>VLOOKUP(A200,'ADM Data'!$A$2:$AA$344,27,FALSE)</f>
        <v>0</v>
      </c>
      <c r="F200" s="5">
        <f t="shared" si="6"/>
        <v>0</v>
      </c>
      <c r="G200" s="5">
        <f t="shared" si="7"/>
        <v>0</v>
      </c>
    </row>
    <row r="201" spans="1:7" x14ac:dyDescent="0.25">
      <c r="A201" t="s">
        <v>497</v>
      </c>
      <c r="B201" t="s">
        <v>1955</v>
      </c>
      <c r="C201" t="s">
        <v>80</v>
      </c>
      <c r="D201" s="12" t="s">
        <v>1088</v>
      </c>
      <c r="E201" s="1">
        <f>VLOOKUP(A201,'ADM Data'!$A$2:$AA$344,27,FALSE)</f>
        <v>0</v>
      </c>
      <c r="F201" s="5">
        <f t="shared" si="6"/>
        <v>0</v>
      </c>
      <c r="G201" s="5">
        <f t="shared" si="7"/>
        <v>0</v>
      </c>
    </row>
    <row r="202" spans="1:7" x14ac:dyDescent="0.25">
      <c r="A202" t="s">
        <v>499</v>
      </c>
      <c r="B202" t="s">
        <v>1956</v>
      </c>
      <c r="C202" t="s">
        <v>101</v>
      </c>
      <c r="D202" s="12" t="s">
        <v>1088</v>
      </c>
      <c r="E202" s="1">
        <f>VLOOKUP(A202,'ADM Data'!$A$2:$AA$344,27,FALSE)</f>
        <v>0</v>
      </c>
      <c r="F202" s="5">
        <f t="shared" si="6"/>
        <v>0</v>
      </c>
      <c r="G202" s="5">
        <f t="shared" si="7"/>
        <v>0</v>
      </c>
    </row>
    <row r="203" spans="1:7" x14ac:dyDescent="0.25">
      <c r="A203" t="s">
        <v>501</v>
      </c>
      <c r="B203" t="s">
        <v>1957</v>
      </c>
      <c r="C203" t="s">
        <v>72</v>
      </c>
      <c r="D203" s="12" t="s">
        <v>1088</v>
      </c>
      <c r="E203" s="1">
        <f>VLOOKUP(A203,'ADM Data'!$A$2:$AA$344,27,FALSE)</f>
        <v>0</v>
      </c>
      <c r="F203" s="5">
        <f t="shared" si="6"/>
        <v>0</v>
      </c>
      <c r="G203" s="5">
        <f t="shared" si="7"/>
        <v>0</v>
      </c>
    </row>
    <row r="204" spans="1:7" x14ac:dyDescent="0.25">
      <c r="A204" t="s">
        <v>503</v>
      </c>
      <c r="B204" t="s">
        <v>1958</v>
      </c>
      <c r="C204" t="s">
        <v>80</v>
      </c>
      <c r="D204" s="12" t="s">
        <v>1088</v>
      </c>
      <c r="E204" s="1">
        <f>VLOOKUP(A204,'ADM Data'!$A$2:$AA$344,27,FALSE)</f>
        <v>0</v>
      </c>
      <c r="F204" s="5">
        <f t="shared" si="6"/>
        <v>0</v>
      </c>
      <c r="G204" s="5">
        <f t="shared" si="7"/>
        <v>0</v>
      </c>
    </row>
    <row r="205" spans="1:7" x14ac:dyDescent="0.25">
      <c r="A205" t="s">
        <v>506</v>
      </c>
      <c r="B205" t="s">
        <v>1959</v>
      </c>
      <c r="C205" t="s">
        <v>80</v>
      </c>
      <c r="D205" s="12" t="s">
        <v>1088</v>
      </c>
      <c r="E205" s="1">
        <f>VLOOKUP(A205,'ADM Data'!$A$2:$AA$344,27,FALSE)</f>
        <v>0</v>
      </c>
      <c r="F205" s="5">
        <f t="shared" si="6"/>
        <v>0</v>
      </c>
      <c r="G205" s="5">
        <f t="shared" si="7"/>
        <v>0</v>
      </c>
    </row>
    <row r="206" spans="1:7" x14ac:dyDescent="0.25">
      <c r="A206" t="s">
        <v>508</v>
      </c>
      <c r="B206" t="s">
        <v>1960</v>
      </c>
      <c r="C206" t="s">
        <v>93</v>
      </c>
      <c r="D206" s="12" t="s">
        <v>1088</v>
      </c>
      <c r="E206" s="1">
        <f>VLOOKUP(A206,'ADM Data'!$A$2:$AA$344,27,FALSE)</f>
        <v>0</v>
      </c>
      <c r="F206" s="5">
        <f t="shared" si="6"/>
        <v>0</v>
      </c>
      <c r="G206" s="5">
        <f t="shared" si="7"/>
        <v>0</v>
      </c>
    </row>
    <row r="207" spans="1:7" x14ac:dyDescent="0.25">
      <c r="A207" t="s">
        <v>510</v>
      </c>
      <c r="B207" t="s">
        <v>511</v>
      </c>
      <c r="C207" t="s">
        <v>80</v>
      </c>
      <c r="D207" s="12" t="s">
        <v>1088</v>
      </c>
      <c r="E207" s="1">
        <f>VLOOKUP(A207,'ADM Data'!$A$2:$AA$344,27,FALSE)</f>
        <v>0</v>
      </c>
      <c r="F207" s="5">
        <f t="shared" si="6"/>
        <v>0</v>
      </c>
      <c r="G207" s="5">
        <f t="shared" si="7"/>
        <v>0</v>
      </c>
    </row>
    <row r="208" spans="1:7" x14ac:dyDescent="0.25">
      <c r="A208" t="s">
        <v>512</v>
      </c>
      <c r="B208" t="s">
        <v>1961</v>
      </c>
      <c r="C208" t="s">
        <v>93</v>
      </c>
      <c r="D208" s="12" t="s">
        <v>1088</v>
      </c>
      <c r="E208" s="1">
        <f>VLOOKUP(A208,'ADM Data'!$A$2:$AA$344,27,FALSE)</f>
        <v>0</v>
      </c>
      <c r="F208" s="5">
        <f t="shared" si="6"/>
        <v>0</v>
      </c>
      <c r="G208" s="5">
        <f t="shared" si="7"/>
        <v>0</v>
      </c>
    </row>
    <row r="209" spans="1:7" x14ac:dyDescent="0.25">
      <c r="A209" t="s">
        <v>514</v>
      </c>
      <c r="B209" t="s">
        <v>515</v>
      </c>
      <c r="C209" t="s">
        <v>93</v>
      </c>
      <c r="D209" s="12" t="s">
        <v>1088</v>
      </c>
      <c r="E209" s="1">
        <f>VLOOKUP(A209,'ADM Data'!$A$2:$AA$344,27,FALSE)</f>
        <v>0</v>
      </c>
      <c r="F209" s="5">
        <f t="shared" si="6"/>
        <v>0</v>
      </c>
      <c r="G209" s="5">
        <f t="shared" si="7"/>
        <v>0</v>
      </c>
    </row>
    <row r="210" spans="1:7" x14ac:dyDescent="0.25">
      <c r="A210" t="s">
        <v>516</v>
      </c>
      <c r="B210" t="s">
        <v>517</v>
      </c>
      <c r="C210" t="s">
        <v>80</v>
      </c>
      <c r="D210" s="12" t="s">
        <v>1088</v>
      </c>
      <c r="E210" s="1">
        <f>VLOOKUP(A210,'ADM Data'!$A$2:$AA$344,27,FALSE)</f>
        <v>0</v>
      </c>
      <c r="F210" s="5">
        <f t="shared" si="6"/>
        <v>0</v>
      </c>
      <c r="G210" s="5">
        <f t="shared" si="7"/>
        <v>0</v>
      </c>
    </row>
    <row r="211" spans="1:7" x14ac:dyDescent="0.25">
      <c r="A211" t="s">
        <v>518</v>
      </c>
      <c r="B211" t="s">
        <v>1962</v>
      </c>
      <c r="C211" t="s">
        <v>80</v>
      </c>
      <c r="D211" s="12" t="s">
        <v>1088</v>
      </c>
      <c r="E211" s="1">
        <f>VLOOKUP(A211,'ADM Data'!$A$2:$AA$344,27,FALSE)</f>
        <v>0</v>
      </c>
      <c r="F211" s="5">
        <f t="shared" si="6"/>
        <v>0</v>
      </c>
      <c r="G211" s="5">
        <f t="shared" si="7"/>
        <v>0</v>
      </c>
    </row>
    <row r="212" spans="1:7" x14ac:dyDescent="0.25">
      <c r="A212" t="s">
        <v>520</v>
      </c>
      <c r="B212" t="s">
        <v>521</v>
      </c>
      <c r="C212" t="s">
        <v>72</v>
      </c>
      <c r="D212" s="12" t="s">
        <v>1088</v>
      </c>
      <c r="E212" s="1">
        <f>VLOOKUP(A212,'ADM Data'!$A$2:$AA$344,27,FALSE)</f>
        <v>0</v>
      </c>
      <c r="F212" s="5">
        <f t="shared" si="6"/>
        <v>0</v>
      </c>
      <c r="G212" s="5">
        <f t="shared" si="7"/>
        <v>0</v>
      </c>
    </row>
    <row r="213" spans="1:7" x14ac:dyDescent="0.25">
      <c r="A213" t="s">
        <v>522</v>
      </c>
      <c r="B213" t="s">
        <v>523</v>
      </c>
      <c r="C213" t="s">
        <v>75</v>
      </c>
      <c r="D213" s="12" t="s">
        <v>1088</v>
      </c>
      <c r="E213" s="1">
        <f>VLOOKUP(A213,'ADM Data'!$A$2:$AA$344,27,FALSE)</f>
        <v>0</v>
      </c>
      <c r="F213" s="5">
        <f t="shared" si="6"/>
        <v>0</v>
      </c>
      <c r="G213" s="5">
        <f t="shared" si="7"/>
        <v>0</v>
      </c>
    </row>
    <row r="214" spans="1:7" x14ac:dyDescent="0.25">
      <c r="A214" t="s">
        <v>525</v>
      </c>
      <c r="B214" t="s">
        <v>1963</v>
      </c>
      <c r="C214" t="s">
        <v>93</v>
      </c>
      <c r="D214" s="12" t="s">
        <v>1088</v>
      </c>
      <c r="E214" s="1">
        <f>VLOOKUP(A214,'ADM Data'!$A$2:$AA$344,27,FALSE)</f>
        <v>0</v>
      </c>
      <c r="F214" s="5">
        <f t="shared" si="6"/>
        <v>0</v>
      </c>
      <c r="G214" s="5">
        <f t="shared" si="7"/>
        <v>0</v>
      </c>
    </row>
    <row r="215" spans="1:7" x14ac:dyDescent="0.25">
      <c r="A215" t="s">
        <v>527</v>
      </c>
      <c r="B215" t="s">
        <v>528</v>
      </c>
      <c r="C215" t="s">
        <v>75</v>
      </c>
      <c r="D215" s="12" t="s">
        <v>1088</v>
      </c>
      <c r="E215" s="1">
        <f>VLOOKUP(A215,'ADM Data'!$A$2:$AA$344,27,FALSE)</f>
        <v>99</v>
      </c>
      <c r="F215" s="5">
        <f t="shared" si="6"/>
        <v>115604.28</v>
      </c>
      <c r="G215" s="5">
        <f t="shared" si="7"/>
        <v>115604.28</v>
      </c>
    </row>
    <row r="216" spans="1:7" x14ac:dyDescent="0.25">
      <c r="A216" t="s">
        <v>529</v>
      </c>
      <c r="B216" t="s">
        <v>1964</v>
      </c>
      <c r="C216" t="s">
        <v>93</v>
      </c>
      <c r="D216" s="12" t="s">
        <v>1842</v>
      </c>
      <c r="E216" s="1">
        <f>VLOOKUP(A216,'ADM Data'!$A$2:$AA$344,27,FALSE)</f>
        <v>0</v>
      </c>
      <c r="F216" s="5">
        <f t="shared" si="6"/>
        <v>0</v>
      </c>
      <c r="G216" s="5">
        <f t="shared" si="7"/>
        <v>0</v>
      </c>
    </row>
    <row r="217" spans="1:7" x14ac:dyDescent="0.25">
      <c r="A217" t="s">
        <v>531</v>
      </c>
      <c r="B217" t="s">
        <v>532</v>
      </c>
      <c r="C217" t="s">
        <v>72</v>
      </c>
      <c r="D217" s="12" t="s">
        <v>1088</v>
      </c>
      <c r="E217" s="1">
        <f>VLOOKUP(A217,'ADM Data'!$A$2:$AA$344,27,FALSE)</f>
        <v>0</v>
      </c>
      <c r="F217" s="5">
        <f t="shared" si="6"/>
        <v>0</v>
      </c>
      <c r="G217" s="5">
        <f t="shared" si="7"/>
        <v>0</v>
      </c>
    </row>
    <row r="218" spans="1:7" x14ac:dyDescent="0.25">
      <c r="A218" t="s">
        <v>533</v>
      </c>
      <c r="B218" t="s">
        <v>1965</v>
      </c>
      <c r="C218" t="s">
        <v>125</v>
      </c>
      <c r="D218" s="12" t="s">
        <v>1088</v>
      </c>
      <c r="E218" s="1">
        <f>VLOOKUP(A218,'ADM Data'!$A$2:$AA$344,27,FALSE)</f>
        <v>0</v>
      </c>
      <c r="F218" s="5">
        <f t="shared" si="6"/>
        <v>0</v>
      </c>
      <c r="G218" s="5">
        <f t="shared" si="7"/>
        <v>0</v>
      </c>
    </row>
    <row r="219" spans="1:7" x14ac:dyDescent="0.25">
      <c r="A219" t="s">
        <v>535</v>
      </c>
      <c r="B219" t="s">
        <v>1966</v>
      </c>
      <c r="C219" t="s">
        <v>75</v>
      </c>
      <c r="D219" s="12" t="s">
        <v>1088</v>
      </c>
      <c r="E219" s="1">
        <f>VLOOKUP(A219,'ADM Data'!$A$2:$AA$344,27,FALSE)</f>
        <v>0</v>
      </c>
      <c r="F219" s="5">
        <f t="shared" si="6"/>
        <v>0</v>
      </c>
      <c r="G219" s="5">
        <f t="shared" si="7"/>
        <v>0</v>
      </c>
    </row>
    <row r="220" spans="1:7" x14ac:dyDescent="0.25">
      <c r="A220" t="s">
        <v>537</v>
      </c>
      <c r="B220" t="s">
        <v>1967</v>
      </c>
      <c r="C220" t="s">
        <v>75</v>
      </c>
      <c r="D220" s="12" t="s">
        <v>1088</v>
      </c>
      <c r="E220" s="1">
        <f>VLOOKUP(A220,'ADM Data'!$A$2:$AA$344,27,FALSE)</f>
        <v>0</v>
      </c>
      <c r="F220" s="5">
        <f t="shared" si="6"/>
        <v>0</v>
      </c>
      <c r="G220" s="5">
        <f t="shared" si="7"/>
        <v>0</v>
      </c>
    </row>
    <row r="221" spans="1:7" x14ac:dyDescent="0.25">
      <c r="A221" t="s">
        <v>539</v>
      </c>
      <c r="B221" t="s">
        <v>540</v>
      </c>
      <c r="C221" t="s">
        <v>75</v>
      </c>
      <c r="D221" s="12" t="s">
        <v>1088</v>
      </c>
      <c r="E221" s="1">
        <f>VLOOKUP(A221,'ADM Data'!$A$2:$AA$344,27,FALSE)</f>
        <v>0</v>
      </c>
      <c r="F221" s="5">
        <f t="shared" si="6"/>
        <v>0</v>
      </c>
      <c r="G221" s="5">
        <f t="shared" si="7"/>
        <v>0</v>
      </c>
    </row>
    <row r="222" spans="1:7" x14ac:dyDescent="0.25">
      <c r="A222" t="s">
        <v>541</v>
      </c>
      <c r="B222" t="s">
        <v>542</v>
      </c>
      <c r="C222" t="s">
        <v>230</v>
      </c>
      <c r="D222" s="12" t="s">
        <v>1088</v>
      </c>
      <c r="E222" s="1">
        <f>VLOOKUP(A222,'ADM Data'!$A$2:$AA$344,27,FALSE)</f>
        <v>0</v>
      </c>
      <c r="F222" s="5">
        <f t="shared" si="6"/>
        <v>0</v>
      </c>
      <c r="G222" s="5">
        <f t="shared" si="7"/>
        <v>0</v>
      </c>
    </row>
    <row r="223" spans="1:7" x14ac:dyDescent="0.25">
      <c r="A223" t="s">
        <v>543</v>
      </c>
      <c r="B223" t="s">
        <v>1968</v>
      </c>
      <c r="C223" t="s">
        <v>68</v>
      </c>
      <c r="D223" s="12" t="s">
        <v>1088</v>
      </c>
      <c r="E223" s="1">
        <f>VLOOKUP(A223,'ADM Data'!$A$2:$AA$344,27,FALSE)</f>
        <v>0</v>
      </c>
      <c r="F223" s="5">
        <f t="shared" si="6"/>
        <v>0</v>
      </c>
      <c r="G223" s="5">
        <f t="shared" si="7"/>
        <v>0</v>
      </c>
    </row>
    <row r="224" spans="1:7" x14ac:dyDescent="0.25">
      <c r="A224" t="s">
        <v>545</v>
      </c>
      <c r="B224" t="s">
        <v>1969</v>
      </c>
      <c r="C224" t="s">
        <v>80</v>
      </c>
      <c r="D224" s="12" t="s">
        <v>1088</v>
      </c>
      <c r="E224" s="1">
        <f>VLOOKUP(A224,'ADM Data'!$A$2:$AA$344,27,FALSE)</f>
        <v>0</v>
      </c>
      <c r="F224" s="5">
        <f t="shared" si="6"/>
        <v>0</v>
      </c>
      <c r="G224" s="5">
        <f t="shared" si="7"/>
        <v>0</v>
      </c>
    </row>
    <row r="225" spans="1:7" x14ac:dyDescent="0.25">
      <c r="A225" t="s">
        <v>547</v>
      </c>
      <c r="B225" t="s">
        <v>1970</v>
      </c>
      <c r="C225" t="s">
        <v>68</v>
      </c>
      <c r="D225" s="12" t="s">
        <v>1088</v>
      </c>
      <c r="E225" s="1">
        <f>VLOOKUP(A225,'ADM Data'!$A$2:$AA$344,27,FALSE)</f>
        <v>178</v>
      </c>
      <c r="F225" s="5">
        <f t="shared" si="6"/>
        <v>207854.16</v>
      </c>
      <c r="G225" s="5">
        <f t="shared" si="7"/>
        <v>207854.16</v>
      </c>
    </row>
    <row r="226" spans="1:7" x14ac:dyDescent="0.25">
      <c r="A226" t="s">
        <v>549</v>
      </c>
      <c r="B226" t="s">
        <v>1971</v>
      </c>
      <c r="C226" t="s">
        <v>93</v>
      </c>
      <c r="D226" s="12" t="s">
        <v>1088</v>
      </c>
      <c r="E226" s="1">
        <f>VLOOKUP(A226,'ADM Data'!$A$2:$AA$344,27,FALSE)</f>
        <v>0</v>
      </c>
      <c r="F226" s="5">
        <f t="shared" si="6"/>
        <v>0</v>
      </c>
      <c r="G226" s="5">
        <f t="shared" si="7"/>
        <v>0</v>
      </c>
    </row>
    <row r="227" spans="1:7" x14ac:dyDescent="0.25">
      <c r="A227" t="s">
        <v>551</v>
      </c>
      <c r="B227" t="s">
        <v>1972</v>
      </c>
      <c r="C227" t="s">
        <v>93</v>
      </c>
      <c r="D227" s="12" t="s">
        <v>1088</v>
      </c>
      <c r="E227" s="1">
        <f>VLOOKUP(A227,'ADM Data'!$A$2:$AA$344,27,FALSE)</f>
        <v>0</v>
      </c>
      <c r="F227" s="5">
        <f t="shared" si="6"/>
        <v>0</v>
      </c>
      <c r="G227" s="5">
        <f t="shared" si="7"/>
        <v>0</v>
      </c>
    </row>
    <row r="228" spans="1:7" x14ac:dyDescent="0.25">
      <c r="A228" t="s">
        <v>553</v>
      </c>
      <c r="B228" t="s">
        <v>554</v>
      </c>
      <c r="C228" t="s">
        <v>555</v>
      </c>
      <c r="D228" s="12" t="s">
        <v>1088</v>
      </c>
      <c r="E228" s="1">
        <f>VLOOKUP(A228,'ADM Data'!$A$2:$AA$344,27,FALSE)</f>
        <v>0</v>
      </c>
      <c r="F228" s="5">
        <f t="shared" si="6"/>
        <v>0</v>
      </c>
      <c r="G228" s="5">
        <f t="shared" si="7"/>
        <v>0</v>
      </c>
    </row>
    <row r="229" spans="1:7" x14ac:dyDescent="0.25">
      <c r="A229" t="s">
        <v>556</v>
      </c>
      <c r="B229" t="s">
        <v>557</v>
      </c>
      <c r="C229" t="s">
        <v>75</v>
      </c>
      <c r="D229" s="12" t="s">
        <v>1088</v>
      </c>
      <c r="E229" s="1">
        <f>VLOOKUP(A229,'ADM Data'!$A$2:$AA$344,27,FALSE)</f>
        <v>0</v>
      </c>
      <c r="F229" s="5">
        <f t="shared" si="6"/>
        <v>0</v>
      </c>
      <c r="G229" s="5">
        <f t="shared" si="7"/>
        <v>0</v>
      </c>
    </row>
    <row r="230" spans="1:7" x14ac:dyDescent="0.25">
      <c r="A230" t="s">
        <v>558</v>
      </c>
      <c r="B230" t="s">
        <v>559</v>
      </c>
      <c r="C230" t="s">
        <v>68</v>
      </c>
      <c r="D230" s="12" t="s">
        <v>1842</v>
      </c>
      <c r="E230" s="1">
        <f>VLOOKUP(A230,'ADM Data'!$A$2:$AA$344,27,FALSE)</f>
        <v>0</v>
      </c>
      <c r="F230" s="5">
        <f t="shared" si="6"/>
        <v>0</v>
      </c>
      <c r="G230" s="5">
        <f t="shared" si="7"/>
        <v>0</v>
      </c>
    </row>
    <row r="231" spans="1:7" x14ac:dyDescent="0.25">
      <c r="A231" t="s">
        <v>560</v>
      </c>
      <c r="B231" t="s">
        <v>561</v>
      </c>
      <c r="C231" t="s">
        <v>230</v>
      </c>
      <c r="D231" s="12" t="s">
        <v>1088</v>
      </c>
      <c r="E231" s="1">
        <f>VLOOKUP(A231,'ADM Data'!$A$2:$AA$344,27,FALSE)</f>
        <v>0</v>
      </c>
      <c r="F231" s="5">
        <f t="shared" si="6"/>
        <v>0</v>
      </c>
      <c r="G231" s="5">
        <f t="shared" si="7"/>
        <v>0</v>
      </c>
    </row>
    <row r="232" spans="1:7" x14ac:dyDescent="0.25">
      <c r="A232" t="s">
        <v>562</v>
      </c>
      <c r="B232" t="s">
        <v>563</v>
      </c>
      <c r="C232" t="s">
        <v>84</v>
      </c>
      <c r="D232" s="12" t="s">
        <v>1842</v>
      </c>
      <c r="E232" s="1">
        <f>VLOOKUP(A232,'ADM Data'!$A$2:$AA$344,27,FALSE)</f>
        <v>0</v>
      </c>
      <c r="F232" s="5">
        <f t="shared" si="6"/>
        <v>0</v>
      </c>
      <c r="G232" s="5">
        <f t="shared" si="7"/>
        <v>0</v>
      </c>
    </row>
    <row r="233" spans="1:7" x14ac:dyDescent="0.25">
      <c r="A233" t="s">
        <v>564</v>
      </c>
      <c r="B233" t="s">
        <v>565</v>
      </c>
      <c r="C233" t="s">
        <v>80</v>
      </c>
      <c r="D233" s="12" t="s">
        <v>1088</v>
      </c>
      <c r="E233" s="1">
        <f>VLOOKUP(A233,'ADM Data'!$A$2:$AA$344,27,FALSE)</f>
        <v>0</v>
      </c>
      <c r="F233" s="5">
        <f t="shared" si="6"/>
        <v>0</v>
      </c>
      <c r="G233" s="5">
        <f t="shared" si="7"/>
        <v>0</v>
      </c>
    </row>
    <row r="234" spans="1:7" x14ac:dyDescent="0.25">
      <c r="A234" t="s">
        <v>566</v>
      </c>
      <c r="B234" t="s">
        <v>1973</v>
      </c>
      <c r="C234" t="s">
        <v>93</v>
      </c>
      <c r="D234" s="12" t="s">
        <v>1088</v>
      </c>
      <c r="E234" s="1">
        <f>VLOOKUP(A234,'ADM Data'!$A$2:$AA$344,27,FALSE)</f>
        <v>0</v>
      </c>
      <c r="F234" s="5">
        <f t="shared" si="6"/>
        <v>0</v>
      </c>
      <c r="G234" s="5">
        <f t="shared" si="7"/>
        <v>0</v>
      </c>
    </row>
    <row r="235" spans="1:7" x14ac:dyDescent="0.25">
      <c r="A235" t="s">
        <v>568</v>
      </c>
      <c r="B235" t="s">
        <v>1974</v>
      </c>
      <c r="C235" t="s">
        <v>93</v>
      </c>
      <c r="D235" s="12" t="s">
        <v>1088</v>
      </c>
      <c r="E235" s="1">
        <f>VLOOKUP(A235,'ADM Data'!$A$2:$AA$344,27,FALSE)</f>
        <v>0</v>
      </c>
      <c r="F235" s="5">
        <f t="shared" si="6"/>
        <v>0</v>
      </c>
      <c r="G235" s="5">
        <f t="shared" si="7"/>
        <v>0</v>
      </c>
    </row>
    <row r="236" spans="1:7" x14ac:dyDescent="0.25">
      <c r="A236" t="s">
        <v>570</v>
      </c>
      <c r="B236" t="s">
        <v>571</v>
      </c>
      <c r="C236" t="s">
        <v>93</v>
      </c>
      <c r="D236" s="12" t="s">
        <v>1088</v>
      </c>
      <c r="E236" s="1">
        <f>VLOOKUP(A236,'ADM Data'!$A$2:$AA$344,27,FALSE)</f>
        <v>0</v>
      </c>
      <c r="F236" s="5">
        <f t="shared" si="6"/>
        <v>0</v>
      </c>
      <c r="G236" s="5">
        <f t="shared" si="7"/>
        <v>0</v>
      </c>
    </row>
    <row r="237" spans="1:7" x14ac:dyDescent="0.25">
      <c r="A237" t="s">
        <v>572</v>
      </c>
      <c r="B237" t="s">
        <v>573</v>
      </c>
      <c r="C237" t="s">
        <v>93</v>
      </c>
      <c r="D237" s="12" t="s">
        <v>1088</v>
      </c>
      <c r="E237" s="1">
        <f>VLOOKUP(A237,'ADM Data'!$A$2:$AA$344,27,FALSE)</f>
        <v>0</v>
      </c>
      <c r="F237" s="5">
        <f t="shared" si="6"/>
        <v>0</v>
      </c>
      <c r="G237" s="5">
        <f t="shared" si="7"/>
        <v>0</v>
      </c>
    </row>
    <row r="238" spans="1:7" x14ac:dyDescent="0.25">
      <c r="A238" t="s">
        <v>574</v>
      </c>
      <c r="B238" t="s">
        <v>575</v>
      </c>
      <c r="C238" t="s">
        <v>80</v>
      </c>
      <c r="D238" s="12" t="s">
        <v>1088</v>
      </c>
      <c r="E238" s="1">
        <f>VLOOKUP(A238,'ADM Data'!$A$2:$AA$344,27,FALSE)</f>
        <v>0</v>
      </c>
      <c r="F238" s="5">
        <f t="shared" si="6"/>
        <v>0</v>
      </c>
      <c r="G238" s="5">
        <f t="shared" si="7"/>
        <v>0</v>
      </c>
    </row>
    <row r="239" spans="1:7" x14ac:dyDescent="0.25">
      <c r="A239" t="s">
        <v>576</v>
      </c>
      <c r="B239" t="s">
        <v>577</v>
      </c>
      <c r="C239" t="s">
        <v>98</v>
      </c>
      <c r="D239" s="12" t="s">
        <v>1088</v>
      </c>
      <c r="E239" s="1">
        <f>VLOOKUP(A239,'ADM Data'!$A$2:$AA$344,27,FALSE)</f>
        <v>0</v>
      </c>
      <c r="F239" s="5">
        <f t="shared" si="6"/>
        <v>0</v>
      </c>
      <c r="G239" s="5">
        <f t="shared" si="7"/>
        <v>0</v>
      </c>
    </row>
    <row r="240" spans="1:7" x14ac:dyDescent="0.25">
      <c r="A240" t="s">
        <v>578</v>
      </c>
      <c r="B240" t="s">
        <v>579</v>
      </c>
      <c r="C240" t="s">
        <v>93</v>
      </c>
      <c r="D240" s="12" t="s">
        <v>1088</v>
      </c>
      <c r="E240" s="1">
        <f>VLOOKUP(A240,'ADM Data'!$A$2:$AA$344,27,FALSE)</f>
        <v>0</v>
      </c>
      <c r="F240" s="5">
        <f t="shared" si="6"/>
        <v>0</v>
      </c>
      <c r="G240" s="5">
        <f t="shared" si="7"/>
        <v>0</v>
      </c>
    </row>
    <row r="241" spans="1:7" x14ac:dyDescent="0.25">
      <c r="A241" t="s">
        <v>580</v>
      </c>
      <c r="B241" t="s">
        <v>1975</v>
      </c>
      <c r="C241" t="s">
        <v>75</v>
      </c>
      <c r="D241" s="12" t="s">
        <v>1088</v>
      </c>
      <c r="E241" s="1">
        <f>VLOOKUP(A241,'ADM Data'!$A$2:$AA$344,27,FALSE)</f>
        <v>0</v>
      </c>
      <c r="F241" s="5">
        <f t="shared" si="6"/>
        <v>0</v>
      </c>
      <c r="G241" s="5">
        <f t="shared" si="7"/>
        <v>0</v>
      </c>
    </row>
    <row r="242" spans="1:7" x14ac:dyDescent="0.25">
      <c r="A242" t="s">
        <v>582</v>
      </c>
      <c r="B242" t="s">
        <v>1976</v>
      </c>
      <c r="C242" t="s">
        <v>93</v>
      </c>
      <c r="D242" s="12" t="s">
        <v>1088</v>
      </c>
      <c r="E242" s="1">
        <f>VLOOKUP(A242,'ADM Data'!$A$2:$AA$344,27,FALSE)</f>
        <v>101</v>
      </c>
      <c r="F242" s="5">
        <f t="shared" si="6"/>
        <v>117939.72</v>
      </c>
      <c r="G242" s="5">
        <f t="shared" si="7"/>
        <v>117939.72</v>
      </c>
    </row>
    <row r="243" spans="1:7" x14ac:dyDescent="0.25">
      <c r="A243" t="s">
        <v>584</v>
      </c>
      <c r="B243" t="s">
        <v>1977</v>
      </c>
      <c r="C243" t="s">
        <v>72</v>
      </c>
      <c r="D243" s="12" t="s">
        <v>1088</v>
      </c>
      <c r="E243" s="1">
        <f>VLOOKUP(A243,'ADM Data'!$A$2:$AA$344,27,FALSE)</f>
        <v>0</v>
      </c>
      <c r="F243" s="5">
        <f t="shared" si="6"/>
        <v>0</v>
      </c>
      <c r="G243" s="5">
        <f t="shared" si="7"/>
        <v>0</v>
      </c>
    </row>
    <row r="244" spans="1:7" x14ac:dyDescent="0.25">
      <c r="A244" t="s">
        <v>586</v>
      </c>
      <c r="B244" t="s">
        <v>587</v>
      </c>
      <c r="C244" t="s">
        <v>98</v>
      </c>
      <c r="D244" s="12" t="s">
        <v>1088</v>
      </c>
      <c r="E244" s="1">
        <f>VLOOKUP(A244,'ADM Data'!$A$2:$AA$344,27,FALSE)</f>
        <v>0</v>
      </c>
      <c r="F244" s="5">
        <f t="shared" si="6"/>
        <v>0</v>
      </c>
      <c r="G244" s="5">
        <f t="shared" si="7"/>
        <v>0</v>
      </c>
    </row>
    <row r="245" spans="1:7" x14ac:dyDescent="0.25">
      <c r="A245" t="s">
        <v>588</v>
      </c>
      <c r="B245" t="s">
        <v>1978</v>
      </c>
      <c r="C245" t="s">
        <v>590</v>
      </c>
      <c r="D245" s="12" t="s">
        <v>1088</v>
      </c>
      <c r="E245" s="1">
        <f>VLOOKUP(A245,'ADM Data'!$A$2:$AA$344,27,FALSE)</f>
        <v>0</v>
      </c>
      <c r="F245" s="5">
        <f t="shared" si="6"/>
        <v>0</v>
      </c>
      <c r="G245" s="5">
        <f t="shared" si="7"/>
        <v>0</v>
      </c>
    </row>
    <row r="246" spans="1:7" x14ac:dyDescent="0.25">
      <c r="A246" t="s">
        <v>591</v>
      </c>
      <c r="B246" t="s">
        <v>1979</v>
      </c>
      <c r="C246" t="s">
        <v>555</v>
      </c>
      <c r="D246" s="12" t="s">
        <v>1088</v>
      </c>
      <c r="E246" s="1">
        <f>VLOOKUP(A246,'ADM Data'!$A$2:$AA$344,27,FALSE)</f>
        <v>0</v>
      </c>
      <c r="F246" s="5">
        <f t="shared" si="6"/>
        <v>0</v>
      </c>
      <c r="G246" s="5">
        <f t="shared" si="7"/>
        <v>0</v>
      </c>
    </row>
    <row r="247" spans="1:7" x14ac:dyDescent="0.25">
      <c r="A247" t="s">
        <v>593</v>
      </c>
      <c r="B247" t="s">
        <v>594</v>
      </c>
      <c r="C247" t="s">
        <v>108</v>
      </c>
      <c r="D247" s="12" t="s">
        <v>1088</v>
      </c>
      <c r="E247" s="1">
        <f>VLOOKUP(A247,'ADM Data'!$A$2:$AA$344,27,FALSE)</f>
        <v>0</v>
      </c>
      <c r="F247" s="5">
        <f t="shared" si="6"/>
        <v>0</v>
      </c>
      <c r="G247" s="5">
        <f t="shared" si="7"/>
        <v>0</v>
      </c>
    </row>
    <row r="248" spans="1:7" x14ac:dyDescent="0.25">
      <c r="A248" t="s">
        <v>596</v>
      </c>
      <c r="B248" t="s">
        <v>1980</v>
      </c>
      <c r="C248" t="s">
        <v>68</v>
      </c>
      <c r="D248" s="12" t="s">
        <v>1088</v>
      </c>
      <c r="E248" s="1">
        <f>VLOOKUP(A248,'ADM Data'!$A$2:$AA$344,27,FALSE)</f>
        <v>226</v>
      </c>
      <c r="F248" s="5">
        <f t="shared" si="6"/>
        <v>263904.72000000003</v>
      </c>
      <c r="G248" s="5">
        <f t="shared" si="7"/>
        <v>263904.72000000003</v>
      </c>
    </row>
    <row r="249" spans="1:7" x14ac:dyDescent="0.25">
      <c r="A249" t="s">
        <v>598</v>
      </c>
      <c r="B249" t="s">
        <v>599</v>
      </c>
      <c r="C249" t="s">
        <v>111</v>
      </c>
      <c r="D249" s="12" t="s">
        <v>1088</v>
      </c>
      <c r="E249" s="1">
        <f>VLOOKUP(A249,'ADM Data'!$A$2:$AA$344,27,FALSE)</f>
        <v>0</v>
      </c>
      <c r="F249" s="5">
        <f t="shared" si="6"/>
        <v>0</v>
      </c>
      <c r="G249" s="5">
        <f t="shared" si="7"/>
        <v>0</v>
      </c>
    </row>
    <row r="250" spans="1:7" x14ac:dyDescent="0.25">
      <c r="A250" t="s">
        <v>600</v>
      </c>
      <c r="B250" t="s">
        <v>1981</v>
      </c>
      <c r="C250" t="s">
        <v>68</v>
      </c>
      <c r="D250" s="12" t="s">
        <v>1088</v>
      </c>
      <c r="E250" s="1">
        <f>VLOOKUP(A250,'ADM Data'!$A$2:$AA$344,27,FALSE)</f>
        <v>111</v>
      </c>
      <c r="F250" s="5">
        <f t="shared" si="6"/>
        <v>129616.92</v>
      </c>
      <c r="G250" s="5">
        <f t="shared" si="7"/>
        <v>129616.92</v>
      </c>
    </row>
    <row r="251" spans="1:7" x14ac:dyDescent="0.25">
      <c r="A251" t="s">
        <v>602</v>
      </c>
      <c r="B251" t="s">
        <v>603</v>
      </c>
      <c r="C251" t="s">
        <v>75</v>
      </c>
      <c r="D251" s="12" t="s">
        <v>1088</v>
      </c>
      <c r="E251" s="1">
        <f>VLOOKUP(A251,'ADM Data'!$A$2:$AA$344,27,FALSE)</f>
        <v>0</v>
      </c>
      <c r="F251" s="5">
        <f t="shared" si="6"/>
        <v>0</v>
      </c>
      <c r="G251" s="5">
        <f t="shared" si="7"/>
        <v>0</v>
      </c>
    </row>
    <row r="252" spans="1:7" x14ac:dyDescent="0.25">
      <c r="A252" t="s">
        <v>604</v>
      </c>
      <c r="B252" t="s">
        <v>1982</v>
      </c>
      <c r="C252" t="s">
        <v>93</v>
      </c>
      <c r="D252" s="12" t="s">
        <v>1088</v>
      </c>
      <c r="E252" s="1">
        <f>VLOOKUP(A252,'ADM Data'!$A$2:$AA$344,27,FALSE)</f>
        <v>0</v>
      </c>
      <c r="F252" s="5">
        <f t="shared" si="6"/>
        <v>0</v>
      </c>
      <c r="G252" s="5">
        <f t="shared" si="7"/>
        <v>0</v>
      </c>
    </row>
    <row r="253" spans="1:7" x14ac:dyDescent="0.25">
      <c r="A253" t="s">
        <v>1983</v>
      </c>
      <c r="B253" t="s">
        <v>1984</v>
      </c>
      <c r="C253" t="s">
        <v>324</v>
      </c>
      <c r="D253" s="12" t="s">
        <v>2051</v>
      </c>
      <c r="E253" s="1">
        <f>VLOOKUP(A253,'ADM Data'!$A$2:$AA$344,27,FALSE)</f>
        <v>0</v>
      </c>
      <c r="F253" s="5">
        <f t="shared" si="6"/>
        <v>0</v>
      </c>
      <c r="G253" s="5">
        <f t="shared" si="7"/>
        <v>0</v>
      </c>
    </row>
    <row r="254" spans="1:7" x14ac:dyDescent="0.25">
      <c r="A254" t="s">
        <v>606</v>
      </c>
      <c r="B254" t="s">
        <v>607</v>
      </c>
      <c r="C254" t="s">
        <v>75</v>
      </c>
      <c r="D254" s="12" t="s">
        <v>1088</v>
      </c>
      <c r="E254" s="1">
        <f>VLOOKUP(A254,'ADM Data'!$A$2:$AA$344,27,FALSE)</f>
        <v>424</v>
      </c>
      <c r="F254" s="5">
        <f t="shared" si="6"/>
        <v>495113.28</v>
      </c>
      <c r="G254" s="5">
        <f t="shared" si="7"/>
        <v>495113.28</v>
      </c>
    </row>
    <row r="255" spans="1:7" x14ac:dyDescent="0.25">
      <c r="A255" t="s">
        <v>608</v>
      </c>
      <c r="B255" t="s">
        <v>609</v>
      </c>
      <c r="C255" t="s">
        <v>93</v>
      </c>
      <c r="D255" s="12" t="s">
        <v>1088</v>
      </c>
      <c r="E255" s="1">
        <f>VLOOKUP(A255,'ADM Data'!$A$2:$AA$344,27,FALSE)</f>
        <v>0</v>
      </c>
      <c r="F255" s="5">
        <f t="shared" si="6"/>
        <v>0</v>
      </c>
      <c r="G255" s="5">
        <f t="shared" si="7"/>
        <v>0</v>
      </c>
    </row>
    <row r="256" spans="1:7" x14ac:dyDescent="0.25">
      <c r="A256" t="s">
        <v>610</v>
      </c>
      <c r="B256" t="s">
        <v>611</v>
      </c>
      <c r="C256" t="s">
        <v>80</v>
      </c>
      <c r="D256" s="12" t="s">
        <v>1088</v>
      </c>
      <c r="E256" s="1">
        <f>VLOOKUP(A256,'ADM Data'!$A$2:$AA$344,27,FALSE)</f>
        <v>0</v>
      </c>
      <c r="F256" s="5">
        <f t="shared" si="6"/>
        <v>0</v>
      </c>
      <c r="G256" s="5">
        <f t="shared" si="7"/>
        <v>0</v>
      </c>
    </row>
    <row r="257" spans="1:7" x14ac:dyDescent="0.25">
      <c r="A257" t="s">
        <v>612</v>
      </c>
      <c r="B257" t="s">
        <v>613</v>
      </c>
      <c r="C257" t="s">
        <v>80</v>
      </c>
      <c r="D257" s="12" t="s">
        <v>1088</v>
      </c>
      <c r="E257" s="1">
        <f>VLOOKUP(A257,'ADM Data'!$A$2:$AA$344,27,FALSE)</f>
        <v>0</v>
      </c>
      <c r="F257" s="5">
        <f t="shared" si="6"/>
        <v>0</v>
      </c>
      <c r="G257" s="5">
        <f t="shared" si="7"/>
        <v>0</v>
      </c>
    </row>
    <row r="258" spans="1:7" x14ac:dyDescent="0.25">
      <c r="A258" t="s">
        <v>614</v>
      </c>
      <c r="B258" t="s">
        <v>615</v>
      </c>
      <c r="C258" t="s">
        <v>80</v>
      </c>
      <c r="D258" s="12" t="s">
        <v>1842</v>
      </c>
      <c r="E258" s="1">
        <f>VLOOKUP(A258,'ADM Data'!$A$2:$AA$344,27,FALSE)</f>
        <v>0</v>
      </c>
      <c r="F258" s="5">
        <f t="shared" si="6"/>
        <v>0</v>
      </c>
      <c r="G258" s="5">
        <f t="shared" si="7"/>
        <v>0</v>
      </c>
    </row>
    <row r="259" spans="1:7" x14ac:dyDescent="0.25">
      <c r="A259" t="s">
        <v>616</v>
      </c>
      <c r="B259" t="s">
        <v>617</v>
      </c>
      <c r="C259" t="s">
        <v>93</v>
      </c>
      <c r="D259" s="12" t="s">
        <v>1088</v>
      </c>
      <c r="E259" s="1">
        <f>VLOOKUP(A259,'ADM Data'!$A$2:$AA$344,27,FALSE)</f>
        <v>0</v>
      </c>
      <c r="F259" s="5">
        <f t="shared" si="6"/>
        <v>0</v>
      </c>
      <c r="G259" s="5">
        <f t="shared" si="7"/>
        <v>0</v>
      </c>
    </row>
    <row r="260" spans="1:7" x14ac:dyDescent="0.25">
      <c r="A260" t="s">
        <v>618</v>
      </c>
      <c r="B260" t="s">
        <v>619</v>
      </c>
      <c r="C260" t="s">
        <v>125</v>
      </c>
      <c r="D260" s="12" t="s">
        <v>1088</v>
      </c>
      <c r="E260" s="1">
        <f>VLOOKUP(A260,'ADM Data'!$A$2:$AA$344,27,FALSE)</f>
        <v>0</v>
      </c>
      <c r="F260" s="5">
        <f t="shared" si="6"/>
        <v>0</v>
      </c>
      <c r="G260" s="5">
        <f t="shared" si="7"/>
        <v>0</v>
      </c>
    </row>
    <row r="261" spans="1:7" x14ac:dyDescent="0.25">
      <c r="A261" t="s">
        <v>620</v>
      </c>
      <c r="B261" t="s">
        <v>621</v>
      </c>
      <c r="C261" t="s">
        <v>125</v>
      </c>
      <c r="D261" s="12" t="s">
        <v>1088</v>
      </c>
      <c r="E261" s="1">
        <f>VLOOKUP(A261,'ADM Data'!$A$2:$AA$344,27,FALSE)</f>
        <v>0</v>
      </c>
      <c r="F261" s="5">
        <f t="shared" ref="F261:F323" si="8">E261*$F$1</f>
        <v>0</v>
      </c>
      <c r="G261" s="5">
        <f t="shared" si="7"/>
        <v>0</v>
      </c>
    </row>
    <row r="262" spans="1:7" x14ac:dyDescent="0.25">
      <c r="A262" t="s">
        <v>1985</v>
      </c>
      <c r="B262" t="s">
        <v>1986</v>
      </c>
      <c r="C262" t="s">
        <v>1210</v>
      </c>
      <c r="D262" s="12" t="s">
        <v>1088</v>
      </c>
      <c r="E262" s="1">
        <f>VLOOKUP(A262,'ADM Data'!$A$2:$AA$344,27,FALSE)</f>
        <v>0</v>
      </c>
      <c r="F262" s="5">
        <f t="shared" si="8"/>
        <v>0</v>
      </c>
      <c r="G262" s="5">
        <f t="shared" ref="G262:G324" si="9">IF(D262="Y",0,F262)</f>
        <v>0</v>
      </c>
    </row>
    <row r="263" spans="1:7" x14ac:dyDescent="0.25">
      <c r="A263" t="s">
        <v>622</v>
      </c>
      <c r="B263" t="s">
        <v>623</v>
      </c>
      <c r="C263" t="s">
        <v>80</v>
      </c>
      <c r="D263" s="12" t="s">
        <v>1088</v>
      </c>
      <c r="E263" s="1">
        <f>VLOOKUP(A263,'ADM Data'!$A$2:$AA$344,27,FALSE)</f>
        <v>0</v>
      </c>
      <c r="F263" s="5">
        <f t="shared" si="8"/>
        <v>0</v>
      </c>
      <c r="G263" s="5">
        <f t="shared" si="9"/>
        <v>0</v>
      </c>
    </row>
    <row r="264" spans="1:7" x14ac:dyDescent="0.25">
      <c r="A264" t="s">
        <v>624</v>
      </c>
      <c r="B264" t="s">
        <v>625</v>
      </c>
      <c r="C264" t="s">
        <v>68</v>
      </c>
      <c r="D264" s="12" t="s">
        <v>1088</v>
      </c>
      <c r="E264" s="1">
        <f>VLOOKUP(A264,'ADM Data'!$A$2:$AA$344,27,FALSE)</f>
        <v>0</v>
      </c>
      <c r="F264" s="5">
        <f t="shared" si="8"/>
        <v>0</v>
      </c>
      <c r="G264" s="5">
        <f t="shared" si="9"/>
        <v>0</v>
      </c>
    </row>
    <row r="265" spans="1:7" x14ac:dyDescent="0.25">
      <c r="A265" t="s">
        <v>626</v>
      </c>
      <c r="B265" t="s">
        <v>627</v>
      </c>
      <c r="C265" t="s">
        <v>72</v>
      </c>
      <c r="D265" s="12" t="s">
        <v>1088</v>
      </c>
      <c r="E265" s="1">
        <f>VLOOKUP(A265,'ADM Data'!$A$2:$AA$344,27,FALSE)</f>
        <v>0</v>
      </c>
      <c r="F265" s="5">
        <f t="shared" si="8"/>
        <v>0</v>
      </c>
      <c r="G265" s="5">
        <f t="shared" si="9"/>
        <v>0</v>
      </c>
    </row>
    <row r="266" spans="1:7" x14ac:dyDescent="0.25">
      <c r="A266" t="s">
        <v>1989</v>
      </c>
      <c r="B266" t="s">
        <v>1990</v>
      </c>
      <c r="C266" t="s">
        <v>75</v>
      </c>
      <c r="D266" s="12" t="s">
        <v>1842</v>
      </c>
      <c r="E266" s="1">
        <f>VLOOKUP(A266,'ADM Data'!$A$2:$AA$344,27,FALSE)</f>
        <v>0</v>
      </c>
      <c r="F266" s="5">
        <f t="shared" si="8"/>
        <v>0</v>
      </c>
      <c r="G266" s="5">
        <f t="shared" si="9"/>
        <v>0</v>
      </c>
    </row>
    <row r="267" spans="1:7" x14ac:dyDescent="0.25">
      <c r="A267" t="s">
        <v>1991</v>
      </c>
      <c r="B267" t="s">
        <v>1992</v>
      </c>
      <c r="C267" t="s">
        <v>68</v>
      </c>
      <c r="D267" s="12" t="s">
        <v>1088</v>
      </c>
      <c r="E267" s="1">
        <f>VLOOKUP(A267,'ADM Data'!$A$2:$AA$344,27,FALSE)</f>
        <v>0</v>
      </c>
      <c r="F267" s="5">
        <f t="shared" si="8"/>
        <v>0</v>
      </c>
      <c r="G267" s="5">
        <f t="shared" si="9"/>
        <v>0</v>
      </c>
    </row>
    <row r="268" spans="1:7" x14ac:dyDescent="0.25">
      <c r="A268" t="s">
        <v>1993</v>
      </c>
      <c r="B268" t="s">
        <v>1994</v>
      </c>
      <c r="C268" t="s">
        <v>98</v>
      </c>
      <c r="D268" s="12" t="s">
        <v>1088</v>
      </c>
      <c r="E268" s="1">
        <f>VLOOKUP(A268,'ADM Data'!$A$2:$AA$344,27,FALSE)</f>
        <v>0</v>
      </c>
      <c r="F268" s="5">
        <f t="shared" si="8"/>
        <v>0</v>
      </c>
      <c r="G268" s="5">
        <f t="shared" si="9"/>
        <v>0</v>
      </c>
    </row>
    <row r="269" spans="1:7" x14ac:dyDescent="0.25">
      <c r="A269" t="s">
        <v>1995</v>
      </c>
      <c r="B269" t="s">
        <v>1996</v>
      </c>
      <c r="C269" t="s">
        <v>1286</v>
      </c>
      <c r="D269" s="12" t="s">
        <v>1088</v>
      </c>
      <c r="E269" s="1">
        <f>VLOOKUP(A269,'ADM Data'!$A$2:$AA$344,27,FALSE)</f>
        <v>0</v>
      </c>
      <c r="F269" s="5">
        <f t="shared" si="8"/>
        <v>0</v>
      </c>
      <c r="G269" s="5">
        <f t="shared" si="9"/>
        <v>0</v>
      </c>
    </row>
    <row r="270" spans="1:7" x14ac:dyDescent="0.25">
      <c r="A270" t="s">
        <v>1997</v>
      </c>
      <c r="B270" t="s">
        <v>1998</v>
      </c>
      <c r="C270" t="s">
        <v>80</v>
      </c>
      <c r="D270" s="12" t="s">
        <v>1842</v>
      </c>
      <c r="E270" s="1">
        <f>VLOOKUP(A270,'ADM Data'!$A$2:$AA$344,27,FALSE)</f>
        <v>0</v>
      </c>
      <c r="F270" s="5">
        <f t="shared" si="8"/>
        <v>0</v>
      </c>
      <c r="G270" s="5">
        <f t="shared" si="9"/>
        <v>0</v>
      </c>
    </row>
    <row r="271" spans="1:7" x14ac:dyDescent="0.25">
      <c r="A271" t="s">
        <v>1999</v>
      </c>
      <c r="B271" t="s">
        <v>2000</v>
      </c>
      <c r="C271" t="s">
        <v>193</v>
      </c>
      <c r="D271" s="12" t="s">
        <v>1088</v>
      </c>
      <c r="E271" s="1">
        <f>VLOOKUP(A271,'ADM Data'!$A$2:$AA$344,27,FALSE)</f>
        <v>0</v>
      </c>
      <c r="F271" s="5">
        <f t="shared" si="8"/>
        <v>0</v>
      </c>
      <c r="G271" s="5">
        <f t="shared" si="9"/>
        <v>0</v>
      </c>
    </row>
    <row r="272" spans="1:7" x14ac:dyDescent="0.25">
      <c r="A272" t="s">
        <v>2001</v>
      </c>
      <c r="B272" t="s">
        <v>2002</v>
      </c>
      <c r="C272" t="s">
        <v>93</v>
      </c>
      <c r="D272" s="12" t="s">
        <v>1088</v>
      </c>
      <c r="E272" s="1">
        <f>VLOOKUP(A272,'ADM Data'!$A$2:$AA$344,27,FALSE)</f>
        <v>0</v>
      </c>
      <c r="F272" s="5">
        <f t="shared" si="8"/>
        <v>0</v>
      </c>
      <c r="G272" s="5">
        <f t="shared" si="9"/>
        <v>0</v>
      </c>
    </row>
    <row r="273" spans="1:7" x14ac:dyDescent="0.25">
      <c r="A273" t="s">
        <v>2003</v>
      </c>
      <c r="B273" t="s">
        <v>2004</v>
      </c>
      <c r="C273" t="s">
        <v>1147</v>
      </c>
      <c r="D273" s="12" t="s">
        <v>1088</v>
      </c>
      <c r="E273" s="1">
        <f>VLOOKUP(A273,'ADM Data'!$A$2:$AA$344,27,FALSE)</f>
        <v>0</v>
      </c>
      <c r="F273" s="5">
        <f t="shared" si="8"/>
        <v>0</v>
      </c>
      <c r="G273" s="5">
        <f t="shared" si="9"/>
        <v>0</v>
      </c>
    </row>
    <row r="274" spans="1:7" x14ac:dyDescent="0.25">
      <c r="A274" t="s">
        <v>2005</v>
      </c>
      <c r="B274" t="s">
        <v>2006</v>
      </c>
      <c r="C274" t="s">
        <v>75</v>
      </c>
      <c r="D274" s="12" t="s">
        <v>1088</v>
      </c>
      <c r="E274" s="1">
        <f>VLOOKUP(A274,'ADM Data'!$A$2:$AA$344,27,FALSE)</f>
        <v>0</v>
      </c>
      <c r="F274" s="5">
        <f t="shared" si="8"/>
        <v>0</v>
      </c>
      <c r="G274" s="5">
        <f t="shared" si="9"/>
        <v>0</v>
      </c>
    </row>
    <row r="275" spans="1:7" x14ac:dyDescent="0.25">
      <c r="A275" t="s">
        <v>2007</v>
      </c>
      <c r="B275" t="s">
        <v>2008</v>
      </c>
      <c r="C275" t="s">
        <v>140</v>
      </c>
      <c r="D275" s="12" t="s">
        <v>1088</v>
      </c>
      <c r="E275" s="1">
        <f>VLOOKUP(A275,'ADM Data'!$A$2:$AA$344,27,FALSE)</f>
        <v>0</v>
      </c>
      <c r="F275" s="5">
        <f t="shared" si="8"/>
        <v>0</v>
      </c>
      <c r="G275" s="5">
        <f t="shared" si="9"/>
        <v>0</v>
      </c>
    </row>
    <row r="276" spans="1:7" x14ac:dyDescent="0.25">
      <c r="A276" t="s">
        <v>628</v>
      </c>
      <c r="B276" t="s">
        <v>2009</v>
      </c>
      <c r="C276" t="s">
        <v>193</v>
      </c>
      <c r="D276" s="12" t="s">
        <v>1088</v>
      </c>
      <c r="E276" s="1">
        <f>VLOOKUP(A276,'ADM Data'!$A$2:$AA$344,27,FALSE)</f>
        <v>0</v>
      </c>
      <c r="F276" s="5">
        <f t="shared" si="8"/>
        <v>0</v>
      </c>
      <c r="G276" s="5">
        <f t="shared" si="9"/>
        <v>0</v>
      </c>
    </row>
    <row r="277" spans="1:7" x14ac:dyDescent="0.25">
      <c r="A277" t="s">
        <v>630</v>
      </c>
      <c r="B277" t="s">
        <v>2010</v>
      </c>
      <c r="C277" t="s">
        <v>324</v>
      </c>
      <c r="D277" s="12" t="s">
        <v>1088</v>
      </c>
      <c r="E277" s="1">
        <f>VLOOKUP(A277,'ADM Data'!$A$2:$AA$344,27,FALSE)</f>
        <v>0</v>
      </c>
      <c r="F277" s="5">
        <f t="shared" si="8"/>
        <v>0</v>
      </c>
      <c r="G277" s="5">
        <f t="shared" si="9"/>
        <v>0</v>
      </c>
    </row>
    <row r="278" spans="1:7" x14ac:dyDescent="0.25">
      <c r="A278" t="s">
        <v>632</v>
      </c>
      <c r="B278" t="s">
        <v>2011</v>
      </c>
      <c r="C278" t="s">
        <v>98</v>
      </c>
      <c r="D278" s="12" t="s">
        <v>1088</v>
      </c>
      <c r="E278" s="1">
        <f>VLOOKUP(A278,'ADM Data'!$A$2:$AA$344,27,FALSE)</f>
        <v>0</v>
      </c>
      <c r="F278" s="5">
        <f t="shared" si="8"/>
        <v>0</v>
      </c>
      <c r="G278" s="5">
        <f t="shared" si="9"/>
        <v>0</v>
      </c>
    </row>
    <row r="279" spans="1:7" x14ac:dyDescent="0.25">
      <c r="A279" t="s">
        <v>634</v>
      </c>
      <c r="B279" t="s">
        <v>635</v>
      </c>
      <c r="C279" t="s">
        <v>140</v>
      </c>
      <c r="D279" s="12" t="s">
        <v>1088</v>
      </c>
      <c r="E279" s="1">
        <f>VLOOKUP(A279,'ADM Data'!$A$2:$AA$344,27,FALSE)</f>
        <v>0</v>
      </c>
      <c r="F279" s="5">
        <f t="shared" si="8"/>
        <v>0</v>
      </c>
      <c r="G279" s="5">
        <f t="shared" si="9"/>
        <v>0</v>
      </c>
    </row>
    <row r="280" spans="1:7" x14ac:dyDescent="0.25">
      <c r="A280" t="s">
        <v>636</v>
      </c>
      <c r="B280" t="s">
        <v>637</v>
      </c>
      <c r="C280" t="s">
        <v>193</v>
      </c>
      <c r="D280" s="12" t="s">
        <v>1088</v>
      </c>
      <c r="E280" s="1">
        <f>VLOOKUP(A280,'ADM Data'!$A$2:$AA$344,27,FALSE)</f>
        <v>0</v>
      </c>
      <c r="F280" s="5">
        <f t="shared" si="8"/>
        <v>0</v>
      </c>
      <c r="G280" s="5">
        <f t="shared" si="9"/>
        <v>0</v>
      </c>
    </row>
    <row r="281" spans="1:7" x14ac:dyDescent="0.25">
      <c r="A281" t="s">
        <v>638</v>
      </c>
      <c r="B281" t="s">
        <v>639</v>
      </c>
      <c r="C281" t="s">
        <v>72</v>
      </c>
      <c r="D281" s="12" t="s">
        <v>1088</v>
      </c>
      <c r="E281" s="1">
        <f>VLOOKUP(A281,'ADM Data'!$A$2:$AA$344,27,FALSE)</f>
        <v>0</v>
      </c>
      <c r="F281" s="5">
        <f t="shared" si="8"/>
        <v>0</v>
      </c>
      <c r="G281" s="5">
        <f t="shared" si="9"/>
        <v>0</v>
      </c>
    </row>
    <row r="282" spans="1:7" x14ac:dyDescent="0.25">
      <c r="A282" t="s">
        <v>640</v>
      </c>
      <c r="B282" t="s">
        <v>2012</v>
      </c>
      <c r="C282" t="s">
        <v>125</v>
      </c>
      <c r="D282" s="12" t="s">
        <v>1088</v>
      </c>
      <c r="E282" s="1">
        <f>VLOOKUP(A282,'ADM Data'!$A$2:$AA$344,27,FALSE)</f>
        <v>0</v>
      </c>
      <c r="F282" s="5">
        <f t="shared" si="8"/>
        <v>0</v>
      </c>
      <c r="G282" s="5">
        <f t="shared" si="9"/>
        <v>0</v>
      </c>
    </row>
    <row r="283" spans="1:7" x14ac:dyDescent="0.25">
      <c r="A283" t="s">
        <v>642</v>
      </c>
      <c r="B283" t="s">
        <v>2013</v>
      </c>
      <c r="C283" t="s">
        <v>125</v>
      </c>
      <c r="D283" s="12" t="s">
        <v>1088</v>
      </c>
      <c r="E283" s="1">
        <f>VLOOKUP(A283,'ADM Data'!$A$2:$AA$344,27,FALSE)</f>
        <v>0</v>
      </c>
      <c r="F283" s="5">
        <f t="shared" si="8"/>
        <v>0</v>
      </c>
      <c r="G283" s="5">
        <f t="shared" si="9"/>
        <v>0</v>
      </c>
    </row>
    <row r="284" spans="1:7" x14ac:dyDescent="0.25">
      <c r="A284" t="s">
        <v>644</v>
      </c>
      <c r="B284" t="s">
        <v>2014</v>
      </c>
      <c r="C284" t="s">
        <v>93</v>
      </c>
      <c r="D284" s="12" t="s">
        <v>1088</v>
      </c>
      <c r="E284" s="1">
        <f>VLOOKUP(A284,'ADM Data'!$A$2:$AA$344,27,FALSE)</f>
        <v>73</v>
      </c>
      <c r="F284" s="5">
        <f t="shared" si="8"/>
        <v>85243.56</v>
      </c>
      <c r="G284" s="5">
        <f t="shared" si="9"/>
        <v>85243.56</v>
      </c>
    </row>
    <row r="285" spans="1:7" x14ac:dyDescent="0.25">
      <c r="A285" t="s">
        <v>646</v>
      </c>
      <c r="B285" t="s">
        <v>2015</v>
      </c>
      <c r="C285" t="s">
        <v>80</v>
      </c>
      <c r="D285" s="12" t="s">
        <v>1088</v>
      </c>
      <c r="E285" s="1">
        <f>VLOOKUP(A285,'ADM Data'!$A$2:$AA$344,27,FALSE)</f>
        <v>0</v>
      </c>
      <c r="F285" s="5">
        <f t="shared" si="8"/>
        <v>0</v>
      </c>
      <c r="G285" s="5">
        <f t="shared" si="9"/>
        <v>0</v>
      </c>
    </row>
    <row r="286" spans="1:7" x14ac:dyDescent="0.25">
      <c r="A286" t="s">
        <v>648</v>
      </c>
      <c r="B286" t="s">
        <v>649</v>
      </c>
      <c r="C286" t="s">
        <v>80</v>
      </c>
      <c r="D286" s="12" t="s">
        <v>1088</v>
      </c>
      <c r="E286" s="1">
        <f>VLOOKUP(A286,'ADM Data'!$A$2:$AA$344,27,FALSE)</f>
        <v>0</v>
      </c>
      <c r="F286" s="5">
        <f t="shared" si="8"/>
        <v>0</v>
      </c>
      <c r="G286" s="5">
        <f t="shared" si="9"/>
        <v>0</v>
      </c>
    </row>
    <row r="287" spans="1:7" x14ac:dyDescent="0.25">
      <c r="A287" t="s">
        <v>650</v>
      </c>
      <c r="B287" t="s">
        <v>2016</v>
      </c>
      <c r="C287" t="s">
        <v>80</v>
      </c>
      <c r="D287" s="12" t="s">
        <v>1088</v>
      </c>
      <c r="E287" s="1">
        <f>VLOOKUP(A287,'ADM Data'!$A$2:$AA$344,27,FALSE)</f>
        <v>0</v>
      </c>
      <c r="F287" s="5">
        <f t="shared" si="8"/>
        <v>0</v>
      </c>
      <c r="G287" s="5">
        <f t="shared" si="9"/>
        <v>0</v>
      </c>
    </row>
    <row r="288" spans="1:7" x14ac:dyDescent="0.25">
      <c r="A288" t="s">
        <v>652</v>
      </c>
      <c r="B288" t="s">
        <v>653</v>
      </c>
      <c r="C288" t="s">
        <v>75</v>
      </c>
      <c r="D288" s="12" t="s">
        <v>1088</v>
      </c>
      <c r="E288" s="1">
        <f>VLOOKUP(A288,'ADM Data'!$A$2:$AA$344,27,FALSE)</f>
        <v>0</v>
      </c>
      <c r="F288" s="5">
        <f t="shared" si="8"/>
        <v>0</v>
      </c>
      <c r="G288" s="5">
        <f t="shared" si="9"/>
        <v>0</v>
      </c>
    </row>
    <row r="289" spans="1:7" x14ac:dyDescent="0.25">
      <c r="A289" t="s">
        <v>654</v>
      </c>
      <c r="B289" t="s">
        <v>2017</v>
      </c>
      <c r="C289" t="s">
        <v>80</v>
      </c>
      <c r="D289" s="12" t="s">
        <v>1088</v>
      </c>
      <c r="E289" s="1">
        <f>VLOOKUP(A289,'ADM Data'!$A$2:$AA$344,27,FALSE)</f>
        <v>0</v>
      </c>
      <c r="F289" s="5">
        <f t="shared" si="8"/>
        <v>0</v>
      </c>
      <c r="G289" s="5">
        <f t="shared" si="9"/>
        <v>0</v>
      </c>
    </row>
    <row r="290" spans="1:7" x14ac:dyDescent="0.25">
      <c r="A290" t="s">
        <v>656</v>
      </c>
      <c r="B290" t="s">
        <v>2018</v>
      </c>
      <c r="C290" t="s">
        <v>101</v>
      </c>
      <c r="D290" s="12" t="s">
        <v>1088</v>
      </c>
      <c r="E290" s="1">
        <f>VLOOKUP(A290,'ADM Data'!$A$2:$AA$344,27,FALSE)</f>
        <v>0</v>
      </c>
      <c r="F290" s="5">
        <f t="shared" si="8"/>
        <v>0</v>
      </c>
      <c r="G290" s="5">
        <f t="shared" si="9"/>
        <v>0</v>
      </c>
    </row>
    <row r="291" spans="1:7" x14ac:dyDescent="0.25">
      <c r="A291" t="s">
        <v>658</v>
      </c>
      <c r="B291" t="s">
        <v>2019</v>
      </c>
      <c r="C291" t="s">
        <v>125</v>
      </c>
      <c r="D291" s="12" t="s">
        <v>1088</v>
      </c>
      <c r="E291" s="1">
        <f>VLOOKUP(A291,'ADM Data'!$A$2:$AA$344,27,FALSE)</f>
        <v>0</v>
      </c>
      <c r="F291" s="5">
        <f t="shared" si="8"/>
        <v>0</v>
      </c>
      <c r="G291" s="5">
        <f t="shared" si="9"/>
        <v>0</v>
      </c>
    </row>
    <row r="292" spans="1:7" x14ac:dyDescent="0.25">
      <c r="A292" t="s">
        <v>660</v>
      </c>
      <c r="B292" t="s">
        <v>661</v>
      </c>
      <c r="C292" t="s">
        <v>75</v>
      </c>
      <c r="D292" s="12" t="s">
        <v>1088</v>
      </c>
      <c r="E292" s="1">
        <f>VLOOKUP(A292,'ADM Data'!$A$2:$AA$344,27,FALSE)</f>
        <v>0</v>
      </c>
      <c r="F292" s="5">
        <f t="shared" si="8"/>
        <v>0</v>
      </c>
      <c r="G292" s="5">
        <f t="shared" si="9"/>
        <v>0</v>
      </c>
    </row>
    <row r="293" spans="1:7" x14ac:dyDescent="0.25">
      <c r="A293" t="s">
        <v>662</v>
      </c>
      <c r="B293" t="s">
        <v>663</v>
      </c>
      <c r="C293" t="s">
        <v>72</v>
      </c>
      <c r="D293" s="12" t="s">
        <v>1088</v>
      </c>
      <c r="E293" s="1">
        <f>VLOOKUP(A293,'ADM Data'!$A$2:$AA$344,27,FALSE)</f>
        <v>0</v>
      </c>
      <c r="F293" s="5">
        <f t="shared" si="8"/>
        <v>0</v>
      </c>
      <c r="G293" s="5">
        <f t="shared" si="9"/>
        <v>0</v>
      </c>
    </row>
    <row r="294" spans="1:7" x14ac:dyDescent="0.25">
      <c r="A294" t="s">
        <v>664</v>
      </c>
      <c r="B294" t="s">
        <v>665</v>
      </c>
      <c r="C294" t="s">
        <v>93</v>
      </c>
      <c r="D294" s="12" t="s">
        <v>1088</v>
      </c>
      <c r="E294" s="1">
        <f>VLOOKUP(A294,'ADM Data'!$A$2:$AA$344,27,FALSE)</f>
        <v>0</v>
      </c>
      <c r="F294" s="5">
        <f t="shared" si="8"/>
        <v>0</v>
      </c>
      <c r="G294" s="5">
        <f t="shared" si="9"/>
        <v>0</v>
      </c>
    </row>
    <row r="295" spans="1:7" x14ac:dyDescent="0.25">
      <c r="A295" t="s">
        <v>666</v>
      </c>
      <c r="B295" t="s">
        <v>2020</v>
      </c>
      <c r="C295" t="s">
        <v>93</v>
      </c>
      <c r="D295" s="12" t="s">
        <v>1088</v>
      </c>
      <c r="E295" s="1">
        <f>VLOOKUP(A295,'ADM Data'!$A$2:$AA$344,27,FALSE)</f>
        <v>0</v>
      </c>
      <c r="F295" s="5">
        <f t="shared" si="8"/>
        <v>0</v>
      </c>
      <c r="G295" s="5">
        <f t="shared" si="9"/>
        <v>0</v>
      </c>
    </row>
    <row r="296" spans="1:7" x14ac:dyDescent="0.25">
      <c r="A296" t="s">
        <v>668</v>
      </c>
      <c r="B296" t="s">
        <v>2021</v>
      </c>
      <c r="C296" t="s">
        <v>72</v>
      </c>
      <c r="D296" s="12" t="s">
        <v>1088</v>
      </c>
      <c r="E296" s="1">
        <f>VLOOKUP(A296,'ADM Data'!$A$2:$AA$344,27,FALSE)</f>
        <v>0</v>
      </c>
      <c r="F296" s="5">
        <f t="shared" si="8"/>
        <v>0</v>
      </c>
      <c r="G296" s="5">
        <f t="shared" si="9"/>
        <v>0</v>
      </c>
    </row>
    <row r="297" spans="1:7" x14ac:dyDescent="0.25">
      <c r="A297" t="s">
        <v>670</v>
      </c>
      <c r="B297" t="s">
        <v>671</v>
      </c>
      <c r="C297" t="s">
        <v>111</v>
      </c>
      <c r="D297" s="12" t="s">
        <v>1088</v>
      </c>
      <c r="E297" s="1">
        <f>VLOOKUP(A297,'ADM Data'!$A$2:$AA$344,27,FALSE)</f>
        <v>0</v>
      </c>
      <c r="F297" s="5">
        <f t="shared" si="8"/>
        <v>0</v>
      </c>
      <c r="G297" s="5">
        <f t="shared" si="9"/>
        <v>0</v>
      </c>
    </row>
    <row r="298" spans="1:7" x14ac:dyDescent="0.25">
      <c r="A298" t="s">
        <v>672</v>
      </c>
      <c r="B298" t="s">
        <v>2022</v>
      </c>
      <c r="C298" t="s">
        <v>75</v>
      </c>
      <c r="D298" s="12" t="s">
        <v>1088</v>
      </c>
      <c r="E298" s="1">
        <f>VLOOKUP(A298,'ADM Data'!$A$2:$AA$344,27,FALSE)</f>
        <v>0</v>
      </c>
      <c r="F298" s="5">
        <f t="shared" si="8"/>
        <v>0</v>
      </c>
      <c r="G298" s="5">
        <f t="shared" si="9"/>
        <v>0</v>
      </c>
    </row>
    <row r="299" spans="1:7" x14ac:dyDescent="0.25">
      <c r="A299" t="s">
        <v>674</v>
      </c>
      <c r="B299" t="s">
        <v>2023</v>
      </c>
      <c r="C299" t="s">
        <v>75</v>
      </c>
      <c r="D299" s="12" t="s">
        <v>1088</v>
      </c>
      <c r="E299" s="1">
        <f>VLOOKUP(A299,'ADM Data'!$A$2:$AA$344,27,FALSE)</f>
        <v>0</v>
      </c>
      <c r="F299" s="5">
        <f t="shared" si="8"/>
        <v>0</v>
      </c>
      <c r="G299" s="5">
        <f t="shared" si="9"/>
        <v>0</v>
      </c>
    </row>
    <row r="300" spans="1:7" x14ac:dyDescent="0.25">
      <c r="A300" t="s">
        <v>676</v>
      </c>
      <c r="B300" t="s">
        <v>2024</v>
      </c>
      <c r="C300" t="s">
        <v>98</v>
      </c>
      <c r="D300" s="12" t="s">
        <v>1088</v>
      </c>
      <c r="E300" s="1">
        <f>VLOOKUP(A300,'ADM Data'!$A$2:$AA$344,27,FALSE)</f>
        <v>0</v>
      </c>
      <c r="F300" s="5">
        <f t="shared" si="8"/>
        <v>0</v>
      </c>
      <c r="G300" s="5">
        <f t="shared" si="9"/>
        <v>0</v>
      </c>
    </row>
    <row r="301" spans="1:7" x14ac:dyDescent="0.25">
      <c r="A301" t="s">
        <v>678</v>
      </c>
      <c r="B301" t="s">
        <v>2025</v>
      </c>
      <c r="C301" t="s">
        <v>93</v>
      </c>
      <c r="D301" s="12" t="s">
        <v>1088</v>
      </c>
      <c r="E301" s="1">
        <f>VLOOKUP(A301,'ADM Data'!$A$2:$AA$344,27,FALSE)</f>
        <v>0</v>
      </c>
      <c r="F301" s="5">
        <f t="shared" si="8"/>
        <v>0</v>
      </c>
      <c r="G301" s="5">
        <f t="shared" si="9"/>
        <v>0</v>
      </c>
    </row>
    <row r="302" spans="1:7" x14ac:dyDescent="0.25">
      <c r="A302" t="s">
        <v>680</v>
      </c>
      <c r="B302" t="s">
        <v>2026</v>
      </c>
      <c r="C302" t="s">
        <v>98</v>
      </c>
      <c r="D302" s="12" t="s">
        <v>1088</v>
      </c>
      <c r="E302" s="1">
        <f>VLOOKUP(A302,'ADM Data'!$A$2:$AA$344,27,FALSE)</f>
        <v>0</v>
      </c>
      <c r="F302" s="5">
        <f t="shared" si="8"/>
        <v>0</v>
      </c>
      <c r="G302" s="5">
        <f t="shared" si="9"/>
        <v>0</v>
      </c>
    </row>
    <row r="303" spans="1:7" x14ac:dyDescent="0.25">
      <c r="A303" t="s">
        <v>682</v>
      </c>
      <c r="B303" t="s">
        <v>683</v>
      </c>
      <c r="C303" t="s">
        <v>80</v>
      </c>
      <c r="D303" s="12" t="s">
        <v>1088</v>
      </c>
      <c r="E303" s="1">
        <f>VLOOKUP(A303,'ADM Data'!$A$2:$AA$344,27,FALSE)</f>
        <v>0</v>
      </c>
      <c r="F303" s="5">
        <f t="shared" si="8"/>
        <v>0</v>
      </c>
      <c r="G303" s="5">
        <f t="shared" si="9"/>
        <v>0</v>
      </c>
    </row>
    <row r="304" spans="1:7" x14ac:dyDescent="0.25">
      <c r="A304" t="s">
        <v>684</v>
      </c>
      <c r="B304" t="s">
        <v>2027</v>
      </c>
      <c r="C304" t="s">
        <v>93</v>
      </c>
      <c r="D304" s="12" t="s">
        <v>1088</v>
      </c>
      <c r="E304" s="1">
        <f>VLOOKUP(A304,'ADM Data'!$A$2:$AA$344,27,FALSE)</f>
        <v>0</v>
      </c>
      <c r="F304" s="5">
        <f t="shared" si="8"/>
        <v>0</v>
      </c>
      <c r="G304" s="5">
        <f t="shared" si="9"/>
        <v>0</v>
      </c>
    </row>
    <row r="305" spans="1:7" x14ac:dyDescent="0.25">
      <c r="A305" t="s">
        <v>686</v>
      </c>
      <c r="B305" t="s">
        <v>2028</v>
      </c>
      <c r="C305" t="s">
        <v>75</v>
      </c>
      <c r="D305" s="12" t="s">
        <v>1088</v>
      </c>
      <c r="E305" s="1">
        <f>VLOOKUP(A305,'ADM Data'!$A$2:$AA$344,27,FALSE)</f>
        <v>0</v>
      </c>
      <c r="F305" s="5">
        <f t="shared" si="8"/>
        <v>0</v>
      </c>
      <c r="G305" s="5">
        <f t="shared" si="9"/>
        <v>0</v>
      </c>
    </row>
    <row r="306" spans="1:7" x14ac:dyDescent="0.25">
      <c r="A306" t="s">
        <v>688</v>
      </c>
      <c r="B306" t="s">
        <v>689</v>
      </c>
      <c r="C306" t="s">
        <v>193</v>
      </c>
      <c r="D306" s="12" t="s">
        <v>1088</v>
      </c>
      <c r="E306" s="1">
        <f>VLOOKUP(A306,'ADM Data'!$A$2:$AA$344,27,FALSE)</f>
        <v>0</v>
      </c>
      <c r="F306" s="5">
        <f t="shared" si="8"/>
        <v>0</v>
      </c>
      <c r="G306" s="5">
        <f t="shared" si="9"/>
        <v>0</v>
      </c>
    </row>
    <row r="307" spans="1:7" x14ac:dyDescent="0.25">
      <c r="A307" t="s">
        <v>690</v>
      </c>
      <c r="B307" t="s">
        <v>2029</v>
      </c>
      <c r="C307" t="s">
        <v>75</v>
      </c>
      <c r="D307" s="12" t="s">
        <v>1088</v>
      </c>
      <c r="E307" s="1">
        <f>VLOOKUP(A307,'ADM Data'!$A$2:$AA$344,27,FALSE)</f>
        <v>0</v>
      </c>
      <c r="F307" s="5">
        <f t="shared" si="8"/>
        <v>0</v>
      </c>
      <c r="G307" s="5">
        <f t="shared" si="9"/>
        <v>0</v>
      </c>
    </row>
    <row r="308" spans="1:7" x14ac:dyDescent="0.25">
      <c r="A308" t="s">
        <v>692</v>
      </c>
      <c r="B308" t="s">
        <v>693</v>
      </c>
      <c r="C308" t="s">
        <v>80</v>
      </c>
      <c r="D308" s="12" t="s">
        <v>1088</v>
      </c>
      <c r="E308" s="1">
        <f>VLOOKUP(A308,'ADM Data'!$A$2:$AA$344,27,FALSE)</f>
        <v>0</v>
      </c>
      <c r="F308" s="5">
        <f t="shared" si="8"/>
        <v>0</v>
      </c>
      <c r="G308" s="5">
        <f t="shared" si="9"/>
        <v>0</v>
      </c>
    </row>
    <row r="309" spans="1:7" x14ac:dyDescent="0.25">
      <c r="A309" t="s">
        <v>694</v>
      </c>
      <c r="B309" t="s">
        <v>695</v>
      </c>
      <c r="C309" t="s">
        <v>98</v>
      </c>
      <c r="D309" s="12" t="s">
        <v>1088</v>
      </c>
      <c r="E309" s="1">
        <f>VLOOKUP(A309,'ADM Data'!$A$2:$AA$344,27,FALSE)</f>
        <v>0</v>
      </c>
      <c r="F309" s="5">
        <f t="shared" si="8"/>
        <v>0</v>
      </c>
      <c r="G309" s="5">
        <f t="shared" si="9"/>
        <v>0</v>
      </c>
    </row>
    <row r="310" spans="1:7" x14ac:dyDescent="0.25">
      <c r="A310" t="s">
        <v>696</v>
      </c>
      <c r="B310" t="s">
        <v>697</v>
      </c>
      <c r="C310" t="s">
        <v>68</v>
      </c>
      <c r="D310" s="12" t="s">
        <v>1088</v>
      </c>
      <c r="E310" s="1">
        <f>VLOOKUP(A310,'ADM Data'!$A$2:$AA$344,27,FALSE)</f>
        <v>0</v>
      </c>
      <c r="F310" s="5">
        <f t="shared" si="8"/>
        <v>0</v>
      </c>
      <c r="G310" s="5">
        <f t="shared" si="9"/>
        <v>0</v>
      </c>
    </row>
    <row r="311" spans="1:7" x14ac:dyDescent="0.25">
      <c r="A311" t="s">
        <v>698</v>
      </c>
      <c r="B311" t="s">
        <v>699</v>
      </c>
      <c r="C311" t="s">
        <v>108</v>
      </c>
      <c r="D311" s="12" t="s">
        <v>1088</v>
      </c>
      <c r="E311" s="1">
        <f>VLOOKUP(A311,'ADM Data'!$A$2:$AA$344,27,FALSE)</f>
        <v>0</v>
      </c>
      <c r="F311" s="5">
        <f t="shared" si="8"/>
        <v>0</v>
      </c>
      <c r="G311" s="5">
        <f t="shared" si="9"/>
        <v>0</v>
      </c>
    </row>
    <row r="312" spans="1:7" x14ac:dyDescent="0.25">
      <c r="A312" t="s">
        <v>700</v>
      </c>
      <c r="B312" t="s">
        <v>2030</v>
      </c>
      <c r="C312" t="s">
        <v>80</v>
      </c>
      <c r="D312" s="12" t="s">
        <v>1088</v>
      </c>
      <c r="E312" s="1">
        <f>VLOOKUP(A312,'ADM Data'!$A$2:$AA$344,27,FALSE)</f>
        <v>0</v>
      </c>
      <c r="F312" s="5">
        <f t="shared" si="8"/>
        <v>0</v>
      </c>
      <c r="G312" s="5">
        <f t="shared" si="9"/>
        <v>0</v>
      </c>
    </row>
    <row r="313" spans="1:7" x14ac:dyDescent="0.25">
      <c r="A313" t="s">
        <v>702</v>
      </c>
      <c r="B313" t="s">
        <v>703</v>
      </c>
      <c r="C313" t="s">
        <v>68</v>
      </c>
      <c r="D313" s="12" t="s">
        <v>1088</v>
      </c>
      <c r="E313" s="1">
        <f>VLOOKUP(A313,'ADM Data'!$A$2:$AA$344,27,FALSE)</f>
        <v>81</v>
      </c>
      <c r="F313" s="5">
        <f t="shared" si="8"/>
        <v>94585.32</v>
      </c>
      <c r="G313" s="5">
        <f t="shared" si="9"/>
        <v>94585.32</v>
      </c>
    </row>
    <row r="314" spans="1:7" x14ac:dyDescent="0.25">
      <c r="A314" t="s">
        <v>704</v>
      </c>
      <c r="B314" t="s">
        <v>2031</v>
      </c>
      <c r="C314" t="s">
        <v>80</v>
      </c>
      <c r="D314" s="12" t="s">
        <v>1088</v>
      </c>
      <c r="E314" s="1">
        <f>VLOOKUP(A314,'ADM Data'!$A$2:$AA$344,27,FALSE)</f>
        <v>0</v>
      </c>
      <c r="F314" s="5">
        <f t="shared" si="8"/>
        <v>0</v>
      </c>
      <c r="G314" s="5">
        <f t="shared" si="9"/>
        <v>0</v>
      </c>
    </row>
    <row r="315" spans="1:7" x14ac:dyDescent="0.25">
      <c r="A315" t="s">
        <v>706</v>
      </c>
      <c r="B315" t="s">
        <v>707</v>
      </c>
      <c r="C315" t="s">
        <v>98</v>
      </c>
      <c r="D315" s="12" t="s">
        <v>1088</v>
      </c>
      <c r="E315" s="1">
        <f>VLOOKUP(A315,'ADM Data'!$A$2:$AA$344,27,FALSE)</f>
        <v>0</v>
      </c>
      <c r="F315" s="5">
        <f t="shared" si="8"/>
        <v>0</v>
      </c>
      <c r="G315" s="5">
        <f t="shared" si="9"/>
        <v>0</v>
      </c>
    </row>
    <row r="316" spans="1:7" x14ac:dyDescent="0.25">
      <c r="A316" t="s">
        <v>708</v>
      </c>
      <c r="B316" t="s">
        <v>709</v>
      </c>
      <c r="C316" t="s">
        <v>72</v>
      </c>
      <c r="D316" s="12" t="s">
        <v>1088</v>
      </c>
      <c r="E316" s="1">
        <f>VLOOKUP(A316,'ADM Data'!$A$2:$AA$344,27,FALSE)</f>
        <v>130</v>
      </c>
      <c r="F316" s="5">
        <f t="shared" si="8"/>
        <v>151803.6</v>
      </c>
      <c r="G316" s="5">
        <f t="shared" si="9"/>
        <v>151803.6</v>
      </c>
    </row>
    <row r="317" spans="1:7" x14ac:dyDescent="0.25">
      <c r="A317" t="s">
        <v>710</v>
      </c>
      <c r="B317" t="s">
        <v>2032</v>
      </c>
      <c r="C317" t="s">
        <v>101</v>
      </c>
      <c r="D317" s="12" t="s">
        <v>1088</v>
      </c>
      <c r="E317" s="1">
        <f>VLOOKUP(A317,'ADM Data'!$A$2:$AA$344,27,FALSE)</f>
        <v>0</v>
      </c>
      <c r="F317" s="5">
        <f t="shared" si="8"/>
        <v>0</v>
      </c>
      <c r="G317" s="5">
        <f t="shared" si="9"/>
        <v>0</v>
      </c>
    </row>
    <row r="318" spans="1:7" x14ac:dyDescent="0.25">
      <c r="A318" t="s">
        <v>712</v>
      </c>
      <c r="B318" t="s">
        <v>2033</v>
      </c>
      <c r="C318" t="s">
        <v>125</v>
      </c>
      <c r="D318" s="12" t="s">
        <v>1088</v>
      </c>
      <c r="E318" s="1">
        <f>VLOOKUP(A318,'ADM Data'!$A$2:$AA$344,27,FALSE)</f>
        <v>0</v>
      </c>
      <c r="F318" s="5">
        <f t="shared" si="8"/>
        <v>0</v>
      </c>
      <c r="G318" s="5">
        <f t="shared" si="9"/>
        <v>0</v>
      </c>
    </row>
    <row r="319" spans="1:7" x14ac:dyDescent="0.25">
      <c r="A319" t="s">
        <v>714</v>
      </c>
      <c r="B319" t="s">
        <v>2034</v>
      </c>
      <c r="C319" t="s">
        <v>93</v>
      </c>
      <c r="D319" s="12" t="s">
        <v>1088</v>
      </c>
      <c r="E319" s="1">
        <f>VLOOKUP(A319,'ADM Data'!$A$2:$AA$344,27,FALSE)</f>
        <v>104</v>
      </c>
      <c r="F319" s="5">
        <f t="shared" si="8"/>
        <v>121442.88</v>
      </c>
      <c r="G319" s="5">
        <f t="shared" si="9"/>
        <v>121442.88</v>
      </c>
    </row>
    <row r="320" spans="1:7" x14ac:dyDescent="0.25">
      <c r="A320" t="s">
        <v>716</v>
      </c>
      <c r="B320" t="s">
        <v>2035</v>
      </c>
      <c r="C320" t="s">
        <v>93</v>
      </c>
      <c r="D320" s="12" t="s">
        <v>1088</v>
      </c>
      <c r="E320" s="1">
        <f>VLOOKUP(A320,'ADM Data'!$A$2:$AA$344,27,FALSE)</f>
        <v>68</v>
      </c>
      <c r="F320" s="5">
        <f t="shared" si="8"/>
        <v>79404.960000000006</v>
      </c>
      <c r="G320" s="5">
        <f t="shared" si="9"/>
        <v>79404.960000000006</v>
      </c>
    </row>
    <row r="321" spans="1:7" x14ac:dyDescent="0.25">
      <c r="A321" t="s">
        <v>718</v>
      </c>
      <c r="B321" t="s">
        <v>2036</v>
      </c>
      <c r="C321" t="s">
        <v>93</v>
      </c>
      <c r="D321" s="12" t="s">
        <v>1088</v>
      </c>
      <c r="E321" s="1">
        <f>VLOOKUP(A321,'ADM Data'!$A$2:$AA$344,27,FALSE)</f>
        <v>586</v>
      </c>
      <c r="F321" s="5">
        <f t="shared" si="8"/>
        <v>684283.92</v>
      </c>
      <c r="G321" s="5">
        <f t="shared" si="9"/>
        <v>684283.92</v>
      </c>
    </row>
    <row r="322" spans="1:7" x14ac:dyDescent="0.25">
      <c r="A322" t="s">
        <v>720</v>
      </c>
      <c r="B322" t="s">
        <v>721</v>
      </c>
      <c r="C322" t="s">
        <v>68</v>
      </c>
      <c r="D322" s="12" t="s">
        <v>1842</v>
      </c>
      <c r="E322" s="1">
        <f>VLOOKUP(A322,'ADM Data'!$A$2:$AA$344,27,FALSE)</f>
        <v>0</v>
      </c>
      <c r="F322" s="5">
        <f t="shared" si="8"/>
        <v>0</v>
      </c>
      <c r="G322" s="5">
        <f t="shared" si="9"/>
        <v>0</v>
      </c>
    </row>
    <row r="323" spans="1:7" x14ac:dyDescent="0.25">
      <c r="A323" t="s">
        <v>722</v>
      </c>
      <c r="B323" t="s">
        <v>723</v>
      </c>
      <c r="C323" t="s">
        <v>80</v>
      </c>
      <c r="D323" s="12" t="s">
        <v>1088</v>
      </c>
      <c r="E323" s="1">
        <f>VLOOKUP(A323,'ADM Data'!$A$2:$AA$344,27,FALSE)</f>
        <v>0</v>
      </c>
      <c r="F323" s="5">
        <f t="shared" si="8"/>
        <v>0</v>
      </c>
      <c r="G323" s="5">
        <f t="shared" si="9"/>
        <v>0</v>
      </c>
    </row>
    <row r="324" spans="1:7" x14ac:dyDescent="0.25">
      <c r="A324" t="s">
        <v>724</v>
      </c>
      <c r="B324" t="s">
        <v>725</v>
      </c>
      <c r="C324" t="s">
        <v>93</v>
      </c>
      <c r="D324" s="12" t="s">
        <v>1088</v>
      </c>
      <c r="E324" s="1">
        <f>VLOOKUP(A324,'ADM Data'!$A$2:$AA$344,27,FALSE)</f>
        <v>0</v>
      </c>
      <c r="F324" s="5">
        <f t="shared" ref="F324:F347" si="10">E324*$F$1</f>
        <v>0</v>
      </c>
      <c r="G324" s="5">
        <f t="shared" si="9"/>
        <v>0</v>
      </c>
    </row>
    <row r="325" spans="1:7" x14ac:dyDescent="0.25">
      <c r="A325" t="s">
        <v>726</v>
      </c>
      <c r="B325" t="s">
        <v>727</v>
      </c>
      <c r="C325" t="s">
        <v>93</v>
      </c>
      <c r="D325" s="12" t="s">
        <v>1088</v>
      </c>
      <c r="E325" s="1">
        <f>VLOOKUP(A325,'ADM Data'!$A$2:$AA$344,27,FALSE)</f>
        <v>0</v>
      </c>
      <c r="F325" s="5">
        <f t="shared" si="10"/>
        <v>0</v>
      </c>
      <c r="G325" s="5">
        <f t="shared" ref="G325:G347" si="11">IF(D325="Y",0,F325)</f>
        <v>0</v>
      </c>
    </row>
    <row r="326" spans="1:7" x14ac:dyDescent="0.25">
      <c r="A326" t="s">
        <v>728</v>
      </c>
      <c r="B326" t="s">
        <v>2037</v>
      </c>
      <c r="C326" t="s">
        <v>72</v>
      </c>
      <c r="D326" s="12" t="s">
        <v>1088</v>
      </c>
      <c r="E326" s="1">
        <f>VLOOKUP(A326,'ADM Data'!$A$2:$AA$344,27,FALSE)</f>
        <v>0</v>
      </c>
      <c r="F326" s="5">
        <f t="shared" si="10"/>
        <v>0</v>
      </c>
      <c r="G326" s="5">
        <f t="shared" si="11"/>
        <v>0</v>
      </c>
    </row>
    <row r="327" spans="1:7" x14ac:dyDescent="0.25">
      <c r="A327" t="s">
        <v>730</v>
      </c>
      <c r="B327" t="s">
        <v>2038</v>
      </c>
      <c r="C327" t="s">
        <v>193</v>
      </c>
      <c r="D327" s="12" t="s">
        <v>1088</v>
      </c>
      <c r="E327" s="1">
        <f>VLOOKUP(A327,'ADM Data'!$A$2:$AA$344,27,FALSE)</f>
        <v>0</v>
      </c>
      <c r="F327" s="5">
        <f t="shared" si="10"/>
        <v>0</v>
      </c>
      <c r="G327" s="5">
        <f t="shared" si="11"/>
        <v>0</v>
      </c>
    </row>
    <row r="328" spans="1:7" x14ac:dyDescent="0.25">
      <c r="A328" t="s">
        <v>732</v>
      </c>
      <c r="B328" t="s">
        <v>2039</v>
      </c>
      <c r="C328" t="s">
        <v>68</v>
      </c>
      <c r="D328" s="12" t="s">
        <v>1088</v>
      </c>
      <c r="E328" s="1">
        <f>VLOOKUP(A328,'ADM Data'!$A$2:$AA$344,27,FALSE)</f>
        <v>44</v>
      </c>
      <c r="F328" s="5">
        <f t="shared" si="10"/>
        <v>51379.68</v>
      </c>
      <c r="G328" s="5">
        <f t="shared" si="11"/>
        <v>51379.68</v>
      </c>
    </row>
    <row r="329" spans="1:7" x14ac:dyDescent="0.25">
      <c r="A329" t="s">
        <v>734</v>
      </c>
      <c r="B329" t="s">
        <v>735</v>
      </c>
      <c r="C329" t="s">
        <v>555</v>
      </c>
      <c r="D329" s="12" t="s">
        <v>1842</v>
      </c>
      <c r="E329" s="1">
        <f>VLOOKUP(A329,'ADM Data'!$A$2:$AA$344,27,FALSE)</f>
        <v>0</v>
      </c>
      <c r="F329" s="5">
        <f t="shared" si="10"/>
        <v>0</v>
      </c>
      <c r="G329" s="5">
        <f t="shared" si="11"/>
        <v>0</v>
      </c>
    </row>
    <row r="330" spans="1:7" x14ac:dyDescent="0.25">
      <c r="A330" t="s">
        <v>736</v>
      </c>
      <c r="B330" t="s">
        <v>737</v>
      </c>
      <c r="C330" t="s">
        <v>80</v>
      </c>
      <c r="D330" s="12" t="s">
        <v>1088</v>
      </c>
      <c r="E330" s="1">
        <f>VLOOKUP(A330,'ADM Data'!$A$2:$AA$344,27,FALSE)</f>
        <v>0</v>
      </c>
      <c r="F330" s="5">
        <f t="shared" si="10"/>
        <v>0</v>
      </c>
      <c r="G330" s="5">
        <f t="shared" si="11"/>
        <v>0</v>
      </c>
    </row>
    <row r="331" spans="1:7" x14ac:dyDescent="0.25">
      <c r="A331" t="s">
        <v>738</v>
      </c>
      <c r="B331" t="s">
        <v>2040</v>
      </c>
      <c r="C331" t="s">
        <v>98</v>
      </c>
      <c r="D331" s="12" t="s">
        <v>1842</v>
      </c>
      <c r="E331" s="1">
        <f>VLOOKUP(A331,'ADM Data'!$A$2:$AA$344,27,FALSE)</f>
        <v>0</v>
      </c>
      <c r="F331" s="5">
        <f t="shared" si="10"/>
        <v>0</v>
      </c>
      <c r="G331" s="5">
        <f t="shared" si="11"/>
        <v>0</v>
      </c>
    </row>
    <row r="332" spans="1:7" x14ac:dyDescent="0.25">
      <c r="A332" t="s">
        <v>740</v>
      </c>
      <c r="B332" t="s">
        <v>2041</v>
      </c>
      <c r="C332" t="s">
        <v>80</v>
      </c>
      <c r="D332" s="12" t="s">
        <v>1088</v>
      </c>
      <c r="E332" s="1">
        <f>VLOOKUP(A332,'ADM Data'!$A$2:$AA$344,27,FALSE)</f>
        <v>0</v>
      </c>
      <c r="F332" s="5">
        <f t="shared" si="10"/>
        <v>0</v>
      </c>
      <c r="G332" s="5">
        <f t="shared" si="11"/>
        <v>0</v>
      </c>
    </row>
    <row r="333" spans="1:7" x14ac:dyDescent="0.25">
      <c r="A333" t="s">
        <v>742</v>
      </c>
      <c r="B333" t="s">
        <v>2042</v>
      </c>
      <c r="C333" t="s">
        <v>80</v>
      </c>
      <c r="D333" s="12" t="s">
        <v>1088</v>
      </c>
      <c r="E333" s="1">
        <f>VLOOKUP(A333,'ADM Data'!$A$2:$AA$344,27,FALSE)</f>
        <v>0</v>
      </c>
      <c r="F333" s="5">
        <f t="shared" si="10"/>
        <v>0</v>
      </c>
      <c r="G333" s="5">
        <f t="shared" si="11"/>
        <v>0</v>
      </c>
    </row>
    <row r="334" spans="1:7" x14ac:dyDescent="0.25">
      <c r="A334" t="s">
        <v>744</v>
      </c>
      <c r="B334" t="s">
        <v>2043</v>
      </c>
      <c r="C334" t="s">
        <v>72</v>
      </c>
      <c r="D334" s="12" t="s">
        <v>1088</v>
      </c>
      <c r="E334" s="1">
        <f>VLOOKUP(A334,'ADM Data'!$A$2:$AA$344,27,FALSE)</f>
        <v>0</v>
      </c>
      <c r="F334" s="5">
        <f t="shared" si="10"/>
        <v>0</v>
      </c>
      <c r="G334" s="5">
        <f t="shared" si="11"/>
        <v>0</v>
      </c>
    </row>
    <row r="335" spans="1:7" x14ac:dyDescent="0.25">
      <c r="A335" t="s">
        <v>746</v>
      </c>
      <c r="B335" t="s">
        <v>747</v>
      </c>
      <c r="C335" t="s">
        <v>75</v>
      </c>
      <c r="D335" s="12" t="s">
        <v>1088</v>
      </c>
      <c r="E335" s="1">
        <f>VLOOKUP(A335,'ADM Data'!$A$2:$AA$344,27,FALSE)</f>
        <v>0</v>
      </c>
      <c r="F335" s="5">
        <f t="shared" si="10"/>
        <v>0</v>
      </c>
      <c r="G335" s="5">
        <f t="shared" si="11"/>
        <v>0</v>
      </c>
    </row>
    <row r="336" spans="1:7" x14ac:dyDescent="0.25">
      <c r="A336" t="s">
        <v>748</v>
      </c>
      <c r="B336" t="s">
        <v>2044</v>
      </c>
      <c r="C336" t="s">
        <v>93</v>
      </c>
      <c r="D336" s="12" t="s">
        <v>1088</v>
      </c>
      <c r="E336" s="1">
        <f>VLOOKUP(A336,'ADM Data'!$A$2:$AA$344,27,FALSE)</f>
        <v>0</v>
      </c>
      <c r="F336" s="5">
        <f t="shared" si="10"/>
        <v>0</v>
      </c>
      <c r="G336" s="5">
        <f t="shared" si="11"/>
        <v>0</v>
      </c>
    </row>
    <row r="337" spans="1:7" x14ac:dyDescent="0.25">
      <c r="A337" s="118" t="s">
        <v>750</v>
      </c>
      <c r="B337" t="s">
        <v>2045</v>
      </c>
      <c r="C337" t="s">
        <v>752</v>
      </c>
      <c r="D337" s="12" t="s">
        <v>1088</v>
      </c>
      <c r="E337" s="1">
        <f>VLOOKUP(A337,'ADM Data'!$A$2:$AA$344,27,FALSE)</f>
        <v>40</v>
      </c>
      <c r="F337" s="5">
        <f t="shared" si="10"/>
        <v>46708.800000000003</v>
      </c>
      <c r="G337" s="5">
        <f t="shared" si="11"/>
        <v>46708.800000000003</v>
      </c>
    </row>
    <row r="338" spans="1:7" x14ac:dyDescent="0.25">
      <c r="A338" t="s">
        <v>753</v>
      </c>
      <c r="B338" t="s">
        <v>2046</v>
      </c>
      <c r="C338" t="s">
        <v>98</v>
      </c>
      <c r="D338" s="12" t="s">
        <v>1088</v>
      </c>
      <c r="E338" s="1">
        <f>VLOOKUP(A338,'ADM Data'!$A$2:$AA$344,27,FALSE)</f>
        <v>0</v>
      </c>
      <c r="F338" s="5">
        <f t="shared" si="10"/>
        <v>0</v>
      </c>
      <c r="G338" s="5">
        <f t="shared" si="11"/>
        <v>0</v>
      </c>
    </row>
    <row r="339" spans="1:7" x14ac:dyDescent="0.25">
      <c r="A339" t="s">
        <v>755</v>
      </c>
      <c r="B339" t="s">
        <v>756</v>
      </c>
      <c r="C339" t="s">
        <v>757</v>
      </c>
      <c r="D339" s="12" t="s">
        <v>1088</v>
      </c>
      <c r="E339" s="1">
        <f>VLOOKUP(A339,'ADM Data'!$A$2:$AA$344,27,FALSE)</f>
        <v>0</v>
      </c>
      <c r="F339" s="5">
        <f t="shared" si="10"/>
        <v>0</v>
      </c>
      <c r="G339" s="5">
        <f t="shared" si="11"/>
        <v>0</v>
      </c>
    </row>
    <row r="340" spans="1:7" x14ac:dyDescent="0.25">
      <c r="A340" t="s">
        <v>758</v>
      </c>
      <c r="B340" t="s">
        <v>2047</v>
      </c>
      <c r="C340" t="s">
        <v>108</v>
      </c>
      <c r="D340" s="12" t="s">
        <v>1842</v>
      </c>
      <c r="E340" s="1">
        <f>VLOOKUP(A340,'ADM Data'!$A$2:$AA$344,27,FALSE)</f>
        <v>0</v>
      </c>
      <c r="F340" s="5">
        <f t="shared" si="10"/>
        <v>0</v>
      </c>
      <c r="G340" s="5">
        <f t="shared" si="11"/>
        <v>0</v>
      </c>
    </row>
    <row r="341" spans="1:7" x14ac:dyDescent="0.25">
      <c r="A341" t="s">
        <v>760</v>
      </c>
      <c r="B341" t="s">
        <v>761</v>
      </c>
      <c r="C341" t="s">
        <v>230</v>
      </c>
      <c r="D341" s="12" t="s">
        <v>1842</v>
      </c>
      <c r="E341" s="1">
        <f>VLOOKUP(A341,'ADM Data'!$A$2:$AA$344,27,FALSE)</f>
        <v>0</v>
      </c>
      <c r="F341" s="5">
        <f t="shared" si="10"/>
        <v>0</v>
      </c>
      <c r="G341" s="5">
        <f t="shared" si="11"/>
        <v>0</v>
      </c>
    </row>
    <row r="342" spans="1:7" x14ac:dyDescent="0.25">
      <c r="A342" t="s">
        <v>762</v>
      </c>
      <c r="B342" t="s">
        <v>763</v>
      </c>
      <c r="C342" t="s">
        <v>324</v>
      </c>
      <c r="D342" s="12" t="s">
        <v>1842</v>
      </c>
      <c r="E342" s="1">
        <f>VLOOKUP(A342,'ADM Data'!$A$2:$AA$344,27,FALSE)</f>
        <v>0</v>
      </c>
      <c r="F342" s="5">
        <f t="shared" si="10"/>
        <v>0</v>
      </c>
      <c r="G342" s="5">
        <f t="shared" si="11"/>
        <v>0</v>
      </c>
    </row>
    <row r="343" spans="1:7" x14ac:dyDescent="0.25">
      <c r="A343" t="s">
        <v>764</v>
      </c>
      <c r="B343" t="s">
        <v>2048</v>
      </c>
      <c r="C343" t="s">
        <v>68</v>
      </c>
      <c r="D343" s="12" t="s">
        <v>1088</v>
      </c>
      <c r="E343" s="1">
        <f>VLOOKUP(A343,'ADM Data'!$A$2:$AA$344,27,FALSE)</f>
        <v>0</v>
      </c>
      <c r="F343" s="5">
        <f t="shared" si="10"/>
        <v>0</v>
      </c>
      <c r="G343" s="5">
        <f t="shared" si="11"/>
        <v>0</v>
      </c>
    </row>
    <row r="344" spans="1:7" x14ac:dyDescent="0.25">
      <c r="A344" t="s">
        <v>766</v>
      </c>
      <c r="B344" t="s">
        <v>767</v>
      </c>
      <c r="C344" t="s">
        <v>278</v>
      </c>
      <c r="D344" s="12" t="s">
        <v>1088</v>
      </c>
      <c r="E344" s="1">
        <f>VLOOKUP(A344,'ADM Data'!$A$2:$AA$344,27,FALSE)</f>
        <v>0</v>
      </c>
      <c r="F344" s="5">
        <f t="shared" si="10"/>
        <v>0</v>
      </c>
      <c r="G344" s="5">
        <f t="shared" si="11"/>
        <v>0</v>
      </c>
    </row>
    <row r="345" spans="1:7" x14ac:dyDescent="0.25">
      <c r="A345" t="s">
        <v>768</v>
      </c>
      <c r="B345" t="s">
        <v>2049</v>
      </c>
      <c r="C345" t="s">
        <v>90</v>
      </c>
      <c r="D345" s="12" t="s">
        <v>1088</v>
      </c>
      <c r="E345" s="1">
        <f>VLOOKUP(A345,'ADM Data'!$A$2:$AA$344,27,FALSE)</f>
        <v>0</v>
      </c>
      <c r="F345" s="5">
        <f t="shared" si="10"/>
        <v>0</v>
      </c>
      <c r="G345" s="5">
        <f t="shared" si="11"/>
        <v>0</v>
      </c>
    </row>
    <row r="346" spans="1:7" x14ac:dyDescent="0.25">
      <c r="A346" t="s">
        <v>770</v>
      </c>
      <c r="B346" t="s">
        <v>2050</v>
      </c>
      <c r="C346" t="s">
        <v>80</v>
      </c>
      <c r="D346" s="12" t="s">
        <v>1088</v>
      </c>
      <c r="E346" s="1">
        <f>VLOOKUP(A346,'ADM Data'!$A$2:$AA$344,27,FALSE)</f>
        <v>0</v>
      </c>
      <c r="F346" s="5">
        <f t="shared" si="10"/>
        <v>0</v>
      </c>
      <c r="G346" s="5">
        <f t="shared" si="11"/>
        <v>0</v>
      </c>
    </row>
    <row r="347" spans="1:7" x14ac:dyDescent="0.25">
      <c r="A347" t="s">
        <v>772</v>
      </c>
      <c r="B347" t="s">
        <v>773</v>
      </c>
      <c r="C347" t="s">
        <v>80</v>
      </c>
      <c r="D347" s="12" t="s">
        <v>1088</v>
      </c>
      <c r="E347" s="1">
        <f>VLOOKUP(A347,'ADM Data'!$A$2:$AA$344,27,FALSE)</f>
        <v>0</v>
      </c>
      <c r="F347" s="5">
        <f t="shared" si="10"/>
        <v>0</v>
      </c>
      <c r="G347" s="5">
        <f t="shared" si="11"/>
        <v>0</v>
      </c>
    </row>
    <row r="348" spans="1:7" x14ac:dyDescent="0.25">
      <c r="E348" s="1">
        <f>SUM(E5:E347)</f>
        <v>7517</v>
      </c>
      <c r="F348" s="1">
        <f>SUM(F5:F347)</f>
        <v>8777751.2400000002</v>
      </c>
      <c r="G348" s="5">
        <f>SUM(G5:G347)</f>
        <v>8777751.2400000002</v>
      </c>
    </row>
  </sheetData>
  <autoFilter ref="A4:G4" xr:uid="{77ADB88D-04EE-46B7-9400-C0D8FC27F1F0}">
    <sortState xmlns:xlrd2="http://schemas.microsoft.com/office/spreadsheetml/2017/richdata2" ref="A5:G337">
      <sortCondition ref="B4"/>
    </sortState>
  </autoFilter>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8C1A-A067-4DBF-9C7B-567710D45614}">
  <dimension ref="A1:N47"/>
  <sheetViews>
    <sheetView workbookViewId="0">
      <pane ySplit="10" topLeftCell="A30" activePane="bottomLeft" state="frozen"/>
      <selection pane="bottomLeft" activeCell="O19" sqref="O19"/>
    </sheetView>
  </sheetViews>
  <sheetFormatPr defaultColWidth="9.140625" defaultRowHeight="15" x14ac:dyDescent="0.25"/>
  <cols>
    <col min="1" max="1" width="5.5703125" style="45" customWidth="1"/>
    <col min="2" max="2" width="5.7109375" style="45" customWidth="1"/>
    <col min="3" max="3" width="12" style="45" customWidth="1"/>
    <col min="4" max="4" width="13.140625" style="45" customWidth="1"/>
    <col min="5" max="5" width="19.85546875" style="45" customWidth="1"/>
    <col min="6" max="6" width="3.5703125" style="45" customWidth="1"/>
    <col min="7" max="7" width="10.85546875" style="45" customWidth="1"/>
    <col min="8" max="8" width="10.42578125" style="45" customWidth="1"/>
    <col min="9" max="9" width="6.140625" style="45" customWidth="1"/>
    <col min="10" max="10" width="1.140625" style="45" customWidth="1"/>
    <col min="11" max="11" width="16.7109375" style="45" customWidth="1"/>
    <col min="12" max="12" width="16" style="45" customWidth="1"/>
    <col min="13" max="13" width="9.140625" style="45" customWidth="1"/>
    <col min="14" max="14" width="15.28515625" style="45" bestFit="1" customWidth="1"/>
    <col min="15" max="16384" width="9.140625" style="45"/>
  </cols>
  <sheetData>
    <row r="1" spans="1:12" s="43" customFormat="1" ht="15" customHeight="1" x14ac:dyDescent="0.2">
      <c r="A1" s="361"/>
      <c r="B1" s="361"/>
      <c r="C1" s="361"/>
      <c r="D1" s="361"/>
      <c r="E1" s="361"/>
      <c r="F1" s="361"/>
      <c r="G1" s="361"/>
      <c r="H1" s="361"/>
      <c r="I1" s="361"/>
      <c r="J1" s="361"/>
      <c r="K1" s="361"/>
      <c r="L1" s="361"/>
    </row>
    <row r="2" spans="1:12" s="44" customFormat="1" ht="15" customHeight="1" x14ac:dyDescent="0.25">
      <c r="A2" s="362" t="s">
        <v>923</v>
      </c>
      <c r="B2" s="362"/>
      <c r="C2" s="362"/>
      <c r="D2" s="362"/>
      <c r="E2" s="362"/>
      <c r="F2" s="362"/>
      <c r="G2" s="362"/>
      <c r="H2" s="362"/>
      <c r="I2" s="362"/>
      <c r="J2" s="362"/>
      <c r="K2" s="362"/>
      <c r="L2" s="362"/>
    </row>
    <row r="3" spans="1:12" ht="15" customHeight="1" x14ac:dyDescent="0.25">
      <c r="A3" s="363" t="s">
        <v>924</v>
      </c>
      <c r="B3" s="363"/>
      <c r="C3" s="363"/>
      <c r="D3" s="363"/>
      <c r="E3" s="363"/>
      <c r="F3" s="363"/>
      <c r="G3" s="363"/>
      <c r="H3" s="363"/>
      <c r="I3" s="363"/>
      <c r="J3" s="363"/>
      <c r="K3" s="363"/>
      <c r="L3" s="363"/>
    </row>
    <row r="4" spans="1:12" ht="15" customHeight="1" x14ac:dyDescent="0.25">
      <c r="A4" s="364" t="s">
        <v>925</v>
      </c>
      <c r="B4" s="364"/>
      <c r="C4" s="364"/>
      <c r="D4" s="364"/>
      <c r="E4" s="364"/>
      <c r="F4" s="364"/>
      <c r="G4" s="364"/>
      <c r="H4" s="364"/>
      <c r="I4" s="364"/>
      <c r="J4" s="364"/>
      <c r="K4" s="364"/>
      <c r="L4" s="364"/>
    </row>
    <row r="5" spans="1:12" ht="15" customHeight="1" x14ac:dyDescent="0.25">
      <c r="A5" s="363" t="s">
        <v>926</v>
      </c>
      <c r="B5" s="363"/>
      <c r="C5" s="363"/>
      <c r="D5" s="363"/>
      <c r="E5" s="363"/>
      <c r="F5" s="363"/>
      <c r="G5" s="363"/>
      <c r="H5" s="363"/>
      <c r="I5" s="363"/>
      <c r="J5" s="363"/>
      <c r="K5" s="363"/>
      <c r="L5" s="363"/>
    </row>
    <row r="6" spans="1:12" ht="4.5" customHeight="1" x14ac:dyDescent="0.25">
      <c r="A6" s="365"/>
      <c r="B6" s="365"/>
      <c r="C6" s="365"/>
      <c r="D6" s="365"/>
      <c r="E6" s="365"/>
      <c r="F6" s="365"/>
      <c r="G6" s="365"/>
      <c r="H6" s="365"/>
      <c r="I6" s="365"/>
      <c r="J6" s="365"/>
      <c r="K6" s="365"/>
      <c r="L6" s="365"/>
    </row>
    <row r="7" spans="1:12" ht="15" customHeight="1" x14ac:dyDescent="0.25">
      <c r="A7" s="366" t="s">
        <v>927</v>
      </c>
      <c r="B7" s="366"/>
      <c r="C7" s="56">
        <v>50765</v>
      </c>
      <c r="D7" s="113" t="s">
        <v>928</v>
      </c>
      <c r="E7" s="355" t="str">
        <f>VLOOKUP(C7,cs_list!$A$5:$B$336,2,FALSE)</f>
        <v>State of Ohio</v>
      </c>
      <c r="F7" s="355"/>
      <c r="G7" s="355"/>
      <c r="H7" s="355"/>
      <c r="I7" s="355"/>
      <c r="J7" s="355"/>
      <c r="K7" s="113" t="s">
        <v>929</v>
      </c>
      <c r="L7" s="46" t="str">
        <f>VLOOKUP(C7,cs_list!$A$5:$C$336,3,FALSE)</f>
        <v>N/A</v>
      </c>
    </row>
    <row r="8" spans="1:12" ht="15" customHeight="1" x14ac:dyDescent="0.25">
      <c r="A8" s="366" t="s">
        <v>930</v>
      </c>
      <c r="B8" s="366"/>
      <c r="C8" s="366"/>
      <c r="D8" s="355" t="str">
        <f>VLOOKUP(C7,cs_list!$A$5:$F$336,6,FALSE)</f>
        <v>N/A</v>
      </c>
      <c r="E8" s="355"/>
      <c r="F8" s="355"/>
      <c r="G8" s="355"/>
      <c r="H8" s="355"/>
      <c r="I8" s="355"/>
      <c r="J8" s="355"/>
      <c r="K8" s="53" t="s">
        <v>931</v>
      </c>
      <c r="L8" s="55" t="str">
        <f>VLOOKUP(C7,cs_list!$A$5:$E$336,5,FALSE)</f>
        <v>No</v>
      </c>
    </row>
    <row r="9" spans="1:12" ht="5.25" customHeight="1" x14ac:dyDescent="0.25">
      <c r="A9" s="57"/>
      <c r="B9" s="367"/>
      <c r="C9" s="367"/>
      <c r="D9" s="367"/>
      <c r="E9" s="367"/>
      <c r="F9" s="367"/>
      <c r="G9" s="367"/>
      <c r="H9" s="367"/>
      <c r="I9" s="367"/>
      <c r="J9" s="367"/>
      <c r="K9" s="367"/>
      <c r="L9" s="367"/>
    </row>
    <row r="10" spans="1:12" s="47" customFormat="1" ht="14.45" customHeight="1" x14ac:dyDescent="0.25">
      <c r="A10" s="358" t="s">
        <v>932</v>
      </c>
      <c r="B10" s="358"/>
      <c r="C10" s="358"/>
      <c r="D10" s="358"/>
      <c r="E10" s="358"/>
      <c r="F10" s="358"/>
      <c r="G10" s="358"/>
      <c r="H10" s="358"/>
      <c r="I10" s="358"/>
      <c r="J10" s="358"/>
      <c r="K10" s="358"/>
      <c r="L10" s="358"/>
    </row>
    <row r="11" spans="1:12" s="47" customFormat="1" ht="14.45" customHeight="1" x14ac:dyDescent="0.25">
      <c r="A11" s="116" t="s">
        <v>41</v>
      </c>
      <c r="B11" s="354" t="s">
        <v>933</v>
      </c>
      <c r="C11" s="354"/>
      <c r="D11" s="354"/>
      <c r="E11" s="354"/>
      <c r="F11" s="354"/>
      <c r="G11" s="354"/>
      <c r="H11" s="354"/>
      <c r="I11" s="354"/>
      <c r="J11" s="354"/>
      <c r="K11" s="354"/>
      <c r="L11" s="58">
        <v>62696.18</v>
      </c>
    </row>
    <row r="12" spans="1:12" s="47" customFormat="1" ht="14.45" customHeight="1" x14ac:dyDescent="0.25">
      <c r="A12" s="116" t="s">
        <v>44</v>
      </c>
      <c r="B12" s="354" t="s">
        <v>934</v>
      </c>
      <c r="C12" s="357"/>
      <c r="D12" s="357"/>
      <c r="E12" s="357"/>
      <c r="F12" s="357"/>
      <c r="G12" s="357"/>
      <c r="H12" s="357"/>
      <c r="I12" s="357"/>
      <c r="J12" s="357"/>
      <c r="K12" s="357"/>
      <c r="L12" s="58">
        <v>14265.53</v>
      </c>
    </row>
    <row r="13" spans="1:12" s="47" customFormat="1" ht="14.45" customHeight="1" x14ac:dyDescent="0.25">
      <c r="A13" s="114" t="s">
        <v>935</v>
      </c>
      <c r="B13" s="354" t="s">
        <v>936</v>
      </c>
      <c r="C13" s="354"/>
      <c r="D13" s="354"/>
      <c r="E13" s="354"/>
      <c r="F13" s="354"/>
      <c r="G13" s="354"/>
      <c r="H13" s="354"/>
      <c r="I13" s="354"/>
      <c r="J13" s="354"/>
      <c r="K13" s="354"/>
      <c r="L13" s="354"/>
    </row>
    <row r="14" spans="1:12" s="47" customFormat="1" ht="14.45" customHeight="1" x14ac:dyDescent="0.25">
      <c r="A14" s="114"/>
      <c r="B14" s="50" t="s">
        <v>47</v>
      </c>
      <c r="C14" s="354" t="s">
        <v>48</v>
      </c>
      <c r="D14" s="357"/>
      <c r="E14" s="357"/>
      <c r="F14" s="357"/>
      <c r="G14" s="357"/>
      <c r="H14" s="357"/>
      <c r="I14" s="357"/>
      <c r="J14" s="357"/>
      <c r="K14" s="357"/>
      <c r="L14" s="65">
        <v>871.35</v>
      </c>
    </row>
    <row r="15" spans="1:12" s="47" customFormat="1" ht="14.45" customHeight="1" x14ac:dyDescent="0.25">
      <c r="A15" s="114"/>
      <c r="B15" s="50" t="s">
        <v>49</v>
      </c>
      <c r="C15" s="354" t="s">
        <v>50</v>
      </c>
      <c r="D15" s="357"/>
      <c r="E15" s="357"/>
      <c r="F15" s="357"/>
      <c r="G15" s="357"/>
      <c r="H15" s="357"/>
      <c r="I15" s="357"/>
      <c r="J15" s="357"/>
      <c r="K15" s="357"/>
      <c r="L15" s="65">
        <v>512.37</v>
      </c>
    </row>
    <row r="16" spans="1:12" s="47" customFormat="1" ht="14.45" customHeight="1" x14ac:dyDescent="0.25">
      <c r="A16" s="114"/>
      <c r="B16" s="50" t="s">
        <v>51</v>
      </c>
      <c r="C16" s="354" t="s">
        <v>52</v>
      </c>
      <c r="D16" s="357"/>
      <c r="E16" s="357"/>
      <c r="F16" s="357"/>
      <c r="G16" s="357"/>
      <c r="H16" s="357"/>
      <c r="I16" s="357"/>
      <c r="J16" s="357"/>
      <c r="K16" s="357"/>
      <c r="L16" s="65">
        <v>1555.83</v>
      </c>
    </row>
    <row r="17" spans="1:14" s="47" customFormat="1" ht="14.45" customHeight="1" x14ac:dyDescent="0.25">
      <c r="A17" s="114"/>
      <c r="B17" s="50" t="s">
        <v>53</v>
      </c>
      <c r="C17" s="354" t="s">
        <v>54</v>
      </c>
      <c r="D17" s="357"/>
      <c r="E17" s="357"/>
      <c r="F17" s="357"/>
      <c r="G17" s="357"/>
      <c r="H17" s="357"/>
      <c r="I17" s="357"/>
      <c r="J17" s="357"/>
      <c r="K17" s="357"/>
      <c r="L17" s="65">
        <v>163.27999999866822</v>
      </c>
    </row>
    <row r="18" spans="1:14" s="47" customFormat="1" ht="6.75" customHeight="1" x14ac:dyDescent="0.25">
      <c r="A18" s="114"/>
      <c r="B18" s="359"/>
      <c r="C18" s="360"/>
      <c r="D18" s="360"/>
      <c r="E18" s="360"/>
      <c r="F18" s="360"/>
      <c r="G18" s="360"/>
      <c r="H18" s="360"/>
      <c r="I18" s="360"/>
      <c r="J18" s="360"/>
      <c r="K18" s="360"/>
      <c r="L18" s="48"/>
    </row>
    <row r="19" spans="1:14" s="47" customFormat="1" ht="14.45" customHeight="1" x14ac:dyDescent="0.25">
      <c r="A19" s="358" t="s">
        <v>937</v>
      </c>
      <c r="B19" s="358"/>
      <c r="C19" s="358"/>
      <c r="D19" s="358"/>
      <c r="E19" s="358"/>
      <c r="F19" s="358"/>
      <c r="G19" s="358"/>
      <c r="H19" s="358"/>
      <c r="I19" s="358"/>
      <c r="J19" s="358"/>
      <c r="K19" s="358"/>
      <c r="L19" s="358"/>
    </row>
    <row r="20" spans="1:14" s="47" customFormat="1" ht="14.45" customHeight="1" x14ac:dyDescent="0.25">
      <c r="A20" s="114" t="s">
        <v>938</v>
      </c>
      <c r="B20" s="354" t="s">
        <v>939</v>
      </c>
      <c r="C20" s="354"/>
      <c r="D20" s="354"/>
      <c r="E20" s="354"/>
      <c r="F20" s="354"/>
      <c r="G20" s="354"/>
      <c r="H20" s="354"/>
      <c r="I20" s="354"/>
      <c r="J20" s="354"/>
      <c r="K20" s="354"/>
      <c r="L20" s="49" t="e">
        <f>VLOOKUP(C7,'Base Cost'!$A$5:$E$350,5,FALSE)</f>
        <v>#N/A</v>
      </c>
    </row>
    <row r="21" spans="1:14" s="47" customFormat="1" ht="14.45" customHeight="1" x14ac:dyDescent="0.25">
      <c r="A21" s="114"/>
      <c r="B21" s="114" t="s">
        <v>940</v>
      </c>
      <c r="C21" s="353" t="s">
        <v>941</v>
      </c>
      <c r="D21" s="353"/>
      <c r="E21" s="353"/>
      <c r="F21" s="353"/>
      <c r="G21" s="353"/>
      <c r="H21" s="353"/>
      <c r="I21" s="353"/>
      <c r="J21" s="353"/>
      <c r="K21" s="59" t="e">
        <f>VLOOKUP(C7,'Base Cost'!$A$5:$F$336,6,FALSE)</f>
        <v>#N/A</v>
      </c>
      <c r="L21" s="49"/>
    </row>
    <row r="22" spans="1:14" s="47" customFormat="1" ht="14.45" customHeight="1" x14ac:dyDescent="0.25">
      <c r="A22" s="114"/>
      <c r="B22" s="114" t="s">
        <v>942</v>
      </c>
      <c r="C22" s="357" t="s">
        <v>943</v>
      </c>
      <c r="D22" s="357"/>
      <c r="E22" s="357"/>
      <c r="F22" s="357"/>
      <c r="G22" s="357"/>
      <c r="H22" s="357"/>
      <c r="I22" s="357"/>
      <c r="J22" s="357"/>
      <c r="K22" s="59" t="e">
        <f>VLOOKUP(C7,'Base Cost'!$A$5:$G$336,7,FALSE)</f>
        <v>#N/A</v>
      </c>
      <c r="L22" s="49"/>
    </row>
    <row r="23" spans="1:14" s="47" customFormat="1" ht="14.45" customHeight="1" x14ac:dyDescent="0.25">
      <c r="A23" s="114"/>
      <c r="B23" s="114" t="s">
        <v>944</v>
      </c>
      <c r="C23" s="357" t="s">
        <v>945</v>
      </c>
      <c r="D23" s="357"/>
      <c r="E23" s="357"/>
      <c r="F23" s="357"/>
      <c r="G23" s="357"/>
      <c r="H23" s="357"/>
      <c r="I23" s="357"/>
      <c r="J23" s="357"/>
      <c r="K23" s="59" t="e">
        <f>VLOOKUP(C7,'Base Cost'!$A$5:$H$336,8,FALSE)</f>
        <v>#N/A</v>
      </c>
      <c r="L23" s="49"/>
    </row>
    <row r="24" spans="1:14" s="47" customFormat="1" ht="14.45" customHeight="1" x14ac:dyDescent="0.25">
      <c r="A24" s="114"/>
      <c r="B24" s="114" t="s">
        <v>946</v>
      </c>
      <c r="C24" s="357" t="s">
        <v>947</v>
      </c>
      <c r="D24" s="357"/>
      <c r="E24" s="357"/>
      <c r="F24" s="357"/>
      <c r="G24" s="357"/>
      <c r="H24" s="357"/>
      <c r="I24" s="357"/>
      <c r="J24" s="357"/>
      <c r="K24" s="59" t="e">
        <f>VLOOKUP(C7,'Base Cost'!$A$5:$I$336,9,FALSE)</f>
        <v>#N/A</v>
      </c>
      <c r="L24" s="49"/>
    </row>
    <row r="25" spans="1:14" s="47" customFormat="1" ht="14.45" customHeight="1" x14ac:dyDescent="0.25">
      <c r="A25" s="114"/>
      <c r="B25" s="114" t="s">
        <v>948</v>
      </c>
      <c r="C25" s="357" t="s">
        <v>949</v>
      </c>
      <c r="D25" s="357"/>
      <c r="E25" s="357"/>
      <c r="F25" s="357"/>
      <c r="G25" s="357"/>
      <c r="H25" s="357"/>
      <c r="I25" s="357"/>
      <c r="J25" s="357"/>
      <c r="K25" s="59" t="e">
        <f>VLOOKUP(C7,'Base Cost'!$A$5:$J$336,10,FALSE)</f>
        <v>#N/A</v>
      </c>
      <c r="L25" s="49"/>
    </row>
    <row r="26" spans="1:14" s="47" customFormat="1" ht="14.45" customHeight="1" x14ac:dyDescent="0.25">
      <c r="A26" s="114" t="s">
        <v>950</v>
      </c>
      <c r="B26" s="357" t="s">
        <v>951</v>
      </c>
      <c r="C26" s="357"/>
      <c r="D26" s="357"/>
      <c r="E26" s="357"/>
      <c r="F26" s="357"/>
      <c r="G26" s="357"/>
      <c r="H26" s="357"/>
      <c r="I26" s="357"/>
      <c r="J26" s="357"/>
      <c r="K26" s="357"/>
      <c r="L26" s="49" t="e">
        <f>VLOOKUP(C7,'Base Cost'!$A$5:$K$336,11,FALSE)</f>
        <v>#N/A</v>
      </c>
    </row>
    <row r="27" spans="1:14" s="47" customFormat="1" ht="14.45" customHeight="1" x14ac:dyDescent="0.25">
      <c r="A27" s="358" t="s">
        <v>952</v>
      </c>
      <c r="B27" s="358"/>
      <c r="C27" s="358"/>
      <c r="D27" s="358"/>
      <c r="E27" s="358"/>
      <c r="F27" s="358"/>
      <c r="G27" s="358"/>
      <c r="H27" s="358"/>
      <c r="I27" s="358"/>
      <c r="J27" s="358"/>
      <c r="K27" s="358"/>
      <c r="L27" s="48"/>
      <c r="N27" s="51"/>
    </row>
    <row r="28" spans="1:14" s="47" customFormat="1" ht="14.45" customHeight="1" x14ac:dyDescent="0.25">
      <c r="A28" s="114" t="s">
        <v>953</v>
      </c>
      <c r="B28" s="357" t="s">
        <v>954</v>
      </c>
      <c r="C28" s="357"/>
      <c r="D28" s="357"/>
      <c r="E28" s="357"/>
      <c r="F28" s="357"/>
      <c r="G28" s="357"/>
      <c r="H28" s="357"/>
      <c r="I28" s="357"/>
      <c r="J28" s="357"/>
      <c r="K28" s="357"/>
      <c r="L28" s="52" t="e">
        <f>VLOOKUP(C7,'Base Cost'!$A$5:$T$336,20,FALSE)</f>
        <v>#N/A</v>
      </c>
      <c r="N28" s="49"/>
    </row>
    <row r="29" spans="1:14" s="47" customFormat="1" ht="14.45" customHeight="1" x14ac:dyDescent="0.25">
      <c r="A29" s="114"/>
      <c r="B29" s="63" t="s">
        <v>955</v>
      </c>
      <c r="C29" s="357" t="s">
        <v>956</v>
      </c>
      <c r="D29" s="357"/>
      <c r="E29" s="357"/>
      <c r="F29" s="357"/>
      <c r="G29" s="357"/>
      <c r="H29" s="357"/>
      <c r="I29" s="357"/>
      <c r="J29" s="357"/>
      <c r="K29" s="58" t="e">
        <f>VLOOKUP(C7,'Base Cost'!$A$5:$N$336,14,FALSE)</f>
        <v>#N/A</v>
      </c>
      <c r="L29" s="49"/>
      <c r="N29" s="49"/>
    </row>
    <row r="30" spans="1:14" s="47" customFormat="1" ht="14.45" customHeight="1" x14ac:dyDescent="0.25">
      <c r="A30" s="114"/>
      <c r="B30" s="64" t="s">
        <v>957</v>
      </c>
      <c r="C30" s="357" t="s">
        <v>958</v>
      </c>
      <c r="D30" s="357"/>
      <c r="E30" s="357"/>
      <c r="F30" s="357"/>
      <c r="G30" s="357"/>
      <c r="H30" s="357"/>
      <c r="I30" s="357"/>
      <c r="J30" s="357"/>
      <c r="K30" s="58" t="e">
        <f>VLOOKUP(C7,'Base Cost'!$A$5:$L$336,12,FALSE)</f>
        <v>#N/A</v>
      </c>
      <c r="L30" s="49"/>
      <c r="N30" s="49"/>
    </row>
    <row r="31" spans="1:14" s="47" customFormat="1" ht="14.45" customHeight="1" x14ac:dyDescent="0.25">
      <c r="A31" s="114"/>
      <c r="B31" s="64" t="s">
        <v>959</v>
      </c>
      <c r="C31" s="357" t="s">
        <v>960</v>
      </c>
      <c r="D31" s="357"/>
      <c r="E31" s="357"/>
      <c r="F31" s="357"/>
      <c r="G31" s="357"/>
      <c r="H31" s="357"/>
      <c r="I31" s="357"/>
      <c r="J31" s="357"/>
      <c r="K31" s="58" t="e">
        <f>VLOOKUP(C7,'Base Cost'!$A$5:$M$336,13,FALSE)</f>
        <v>#N/A</v>
      </c>
      <c r="L31" s="49"/>
      <c r="N31" s="49"/>
    </row>
    <row r="32" spans="1:14" s="47" customFormat="1" ht="14.45" customHeight="1" x14ac:dyDescent="0.25">
      <c r="A32" s="114"/>
      <c r="B32" s="63" t="s">
        <v>961</v>
      </c>
      <c r="C32" s="357" t="s">
        <v>962</v>
      </c>
      <c r="D32" s="357"/>
      <c r="E32" s="357"/>
      <c r="F32" s="357"/>
      <c r="G32" s="357"/>
      <c r="H32" s="357"/>
      <c r="I32" s="357"/>
      <c r="J32" s="357"/>
      <c r="K32" s="58" t="e">
        <f>VLOOKUP(C7,'Base Cost'!$A$5:$P$336,16,FALSE)</f>
        <v>#N/A</v>
      </c>
      <c r="L32" s="49"/>
      <c r="N32" s="49"/>
    </row>
    <row r="33" spans="1:14" s="47" customFormat="1" ht="14.45" customHeight="1" x14ac:dyDescent="0.25">
      <c r="A33" s="114"/>
      <c r="B33" s="64" t="s">
        <v>963</v>
      </c>
      <c r="C33" s="357" t="s">
        <v>964</v>
      </c>
      <c r="D33" s="357"/>
      <c r="E33" s="357"/>
      <c r="F33" s="357"/>
      <c r="G33" s="357"/>
      <c r="H33" s="357"/>
      <c r="I33" s="357"/>
      <c r="J33" s="357"/>
      <c r="K33" s="58" t="e">
        <f>VLOOKUP(C7,'Base Cost'!$A$5:$O$336,15,FALSE)</f>
        <v>#N/A</v>
      </c>
      <c r="L33" s="49"/>
      <c r="N33" s="49"/>
    </row>
    <row r="34" spans="1:14" s="47" customFormat="1" ht="14.45" customHeight="1" x14ac:dyDescent="0.25">
      <c r="A34" s="114"/>
      <c r="B34" s="63" t="s">
        <v>965</v>
      </c>
      <c r="C34" s="357" t="s">
        <v>966</v>
      </c>
      <c r="D34" s="357"/>
      <c r="E34" s="357"/>
      <c r="F34" s="357"/>
      <c r="G34" s="357"/>
      <c r="H34" s="357"/>
      <c r="I34" s="357"/>
      <c r="J34" s="357"/>
      <c r="K34" s="58" t="e">
        <f>VLOOKUP(C7,'Base Cost'!$A$5:$R$336,18,FALSE)</f>
        <v>#N/A</v>
      </c>
      <c r="L34" s="49"/>
      <c r="N34" s="49"/>
    </row>
    <row r="35" spans="1:14" s="47" customFormat="1" ht="14.45" customHeight="1" x14ac:dyDescent="0.25">
      <c r="A35" s="114"/>
      <c r="B35" s="64" t="s">
        <v>967</v>
      </c>
      <c r="C35" s="357" t="s">
        <v>968</v>
      </c>
      <c r="D35" s="357"/>
      <c r="E35" s="357"/>
      <c r="F35" s="357"/>
      <c r="G35" s="357"/>
      <c r="H35" s="357"/>
      <c r="I35" s="357"/>
      <c r="J35" s="357"/>
      <c r="K35" s="58" t="e">
        <f>VLOOKUP(C7,'Base Cost'!$A$5:$Q$336,17,FALSE)</f>
        <v>#N/A</v>
      </c>
      <c r="L35" s="49"/>
      <c r="N35" s="49"/>
    </row>
    <row r="36" spans="1:14" s="47" customFormat="1" ht="14.45" customHeight="1" x14ac:dyDescent="0.25">
      <c r="A36" s="114"/>
      <c r="B36" s="63" t="s">
        <v>969</v>
      </c>
      <c r="C36" s="357" t="s">
        <v>970</v>
      </c>
      <c r="D36" s="357"/>
      <c r="E36" s="357"/>
      <c r="F36" s="357"/>
      <c r="G36" s="357"/>
      <c r="H36" s="357"/>
      <c r="I36" s="357"/>
      <c r="J36" s="357"/>
      <c r="K36" s="58" t="e">
        <f>VLOOKUP(C7,'Base Cost'!$A$5:$S$336,19,FALSE)</f>
        <v>#N/A</v>
      </c>
      <c r="L36" s="49"/>
      <c r="N36" s="49"/>
    </row>
    <row r="37" spans="1:14" s="47" customFormat="1" ht="14.45" customHeight="1" x14ac:dyDescent="0.25">
      <c r="A37" s="114" t="s">
        <v>971</v>
      </c>
      <c r="B37" s="357" t="s">
        <v>972</v>
      </c>
      <c r="C37" s="357"/>
      <c r="D37" s="357"/>
      <c r="E37" s="357"/>
      <c r="F37" s="357"/>
      <c r="G37" s="357"/>
      <c r="H37" s="357"/>
      <c r="I37" s="357"/>
      <c r="J37" s="357"/>
      <c r="K37" s="357"/>
      <c r="L37" s="52" t="e">
        <f>VLOOKUP(C7,'Base Cost'!$A$5:$U$336,21,FALSE)</f>
        <v>#N/A</v>
      </c>
      <c r="N37" s="51"/>
    </row>
    <row r="38" spans="1:14" s="47" customFormat="1" ht="14.45" customHeight="1" x14ac:dyDescent="0.25">
      <c r="A38" s="114" t="s">
        <v>973</v>
      </c>
      <c r="B38" s="357" t="s">
        <v>974</v>
      </c>
      <c r="C38" s="357"/>
      <c r="D38" s="357"/>
      <c r="E38" s="357"/>
      <c r="F38" s="357"/>
      <c r="G38" s="357"/>
      <c r="H38" s="357"/>
      <c r="I38" s="357"/>
      <c r="J38" s="357"/>
      <c r="K38" s="357"/>
      <c r="L38" s="52" t="e">
        <f>VLOOKUP(C7,'Base Cost'!$A$5:$V$336,22,FALSE)</f>
        <v>#N/A</v>
      </c>
      <c r="M38" s="60"/>
      <c r="N38" s="51"/>
    </row>
    <row r="39" spans="1:14" s="47" customFormat="1" ht="14.45" customHeight="1" x14ac:dyDescent="0.25">
      <c r="A39" s="114" t="s">
        <v>975</v>
      </c>
      <c r="B39" s="357" t="s">
        <v>976</v>
      </c>
      <c r="C39" s="357"/>
      <c r="D39" s="357"/>
      <c r="E39" s="357"/>
      <c r="F39" s="357"/>
      <c r="G39" s="357"/>
      <c r="H39" s="357"/>
      <c r="I39" s="357"/>
      <c r="J39" s="357"/>
      <c r="K39" s="357"/>
      <c r="L39" s="52" t="e">
        <f>VLOOKUP(C7,'Base Cost'!$A$5:$W$336,23,FALSE)</f>
        <v>#N/A</v>
      </c>
      <c r="N39" s="51"/>
    </row>
    <row r="40" spans="1:14" s="47" customFormat="1" ht="14.45" customHeight="1" x14ac:dyDescent="0.25">
      <c r="A40" s="114" t="s">
        <v>81</v>
      </c>
      <c r="B40" s="357" t="s">
        <v>977</v>
      </c>
      <c r="C40" s="357"/>
      <c r="D40" s="357"/>
      <c r="E40" s="357"/>
      <c r="F40" s="357"/>
      <c r="G40" s="357"/>
      <c r="H40" s="357"/>
      <c r="I40" s="357"/>
      <c r="J40" s="357"/>
      <c r="K40" s="357"/>
      <c r="L40" s="52" t="e">
        <f>VLOOKUP(C7,'Base Cost'!$A$5:$Y$336,25,FALSE)</f>
        <v>#N/A</v>
      </c>
      <c r="N40" s="51"/>
    </row>
    <row r="41" spans="1:14" s="47" customFormat="1" ht="14.45" customHeight="1" x14ac:dyDescent="0.25">
      <c r="A41" s="114"/>
      <c r="B41" s="11" t="s">
        <v>978</v>
      </c>
      <c r="C41" s="357" t="s">
        <v>979</v>
      </c>
      <c r="D41" s="357"/>
      <c r="E41" s="357"/>
      <c r="F41" s="357"/>
      <c r="G41" s="357"/>
      <c r="H41" s="357"/>
      <c r="I41" s="357"/>
      <c r="J41" s="357"/>
      <c r="K41" s="10" t="e">
        <f>VLOOKUP(C7,'Base Cost'!$A$5:$X$336,24,FALSE)</f>
        <v>#N/A</v>
      </c>
      <c r="L41" s="52"/>
      <c r="N41" s="51"/>
    </row>
    <row r="42" spans="1:14" s="47" customFormat="1" ht="14.45" customHeight="1" x14ac:dyDescent="0.25">
      <c r="A42" s="114" t="s">
        <v>980</v>
      </c>
      <c r="B42" s="357" t="s">
        <v>981</v>
      </c>
      <c r="C42" s="357"/>
      <c r="D42" s="357"/>
      <c r="E42" s="357"/>
      <c r="F42" s="357"/>
      <c r="G42" s="357"/>
      <c r="H42" s="357"/>
      <c r="I42" s="357"/>
      <c r="J42" s="357"/>
      <c r="K42" s="357"/>
      <c r="L42" s="52" t="e">
        <f>VLOOKUP(C7,'Base Cost'!$A$5:$Z$336,26,FALSE)</f>
        <v>#N/A</v>
      </c>
      <c r="N42" s="51"/>
    </row>
    <row r="43" spans="1:14" s="47" customFormat="1" ht="14.45" customHeight="1" x14ac:dyDescent="0.25">
      <c r="A43" s="114" t="s">
        <v>982</v>
      </c>
      <c r="B43" s="354" t="s">
        <v>983</v>
      </c>
      <c r="C43" s="354"/>
      <c r="D43" s="354"/>
      <c r="E43" s="354"/>
      <c r="F43" s="354"/>
      <c r="G43" s="354"/>
      <c r="H43" s="354"/>
      <c r="I43" s="354"/>
      <c r="J43" s="354"/>
      <c r="K43" s="354"/>
      <c r="L43" s="52" t="e">
        <f>VLOOKUP(C7,'Base Cost'!$A$5:$AA$336,27,FALSE)</f>
        <v>#N/A</v>
      </c>
      <c r="N43" s="51"/>
    </row>
    <row r="44" spans="1:14" s="47" customFormat="1" ht="14.45" customHeight="1" x14ac:dyDescent="0.25">
      <c r="A44" s="114" t="s">
        <v>984</v>
      </c>
      <c r="B44" s="354" t="s">
        <v>985</v>
      </c>
      <c r="C44" s="354"/>
      <c r="D44" s="354"/>
      <c r="E44" s="354"/>
      <c r="F44" s="354"/>
      <c r="G44" s="354"/>
      <c r="H44" s="354"/>
      <c r="I44" s="354"/>
      <c r="J44" s="354"/>
      <c r="K44" s="354"/>
      <c r="L44" s="61" t="e">
        <f>VLOOKUP(C7,'Base Cost'!$A$5:$AB$336,28,FALSE)</f>
        <v>#N/A</v>
      </c>
      <c r="N44" s="49"/>
    </row>
    <row r="45" spans="1:14" x14ac:dyDescent="0.25">
      <c r="A45" s="112" t="s">
        <v>986</v>
      </c>
      <c r="B45" s="355" t="s">
        <v>987</v>
      </c>
      <c r="C45" s="355"/>
      <c r="D45" s="355"/>
      <c r="E45" s="355"/>
      <c r="F45" s="355"/>
      <c r="G45" s="355"/>
      <c r="H45" s="355"/>
      <c r="I45" s="355"/>
      <c r="J45" s="355"/>
      <c r="K45" s="355"/>
      <c r="L45" s="66" t="e">
        <f>L44/L20</f>
        <v>#N/A</v>
      </c>
    </row>
    <row r="46" spans="1:14" x14ac:dyDescent="0.25">
      <c r="A46" s="112"/>
      <c r="B46" s="356"/>
      <c r="C46" s="356"/>
      <c r="D46" s="356"/>
      <c r="E46" s="356"/>
      <c r="F46" s="356"/>
      <c r="G46" s="356"/>
      <c r="H46" s="356"/>
      <c r="I46" s="356"/>
      <c r="J46" s="356"/>
      <c r="K46" s="356"/>
    </row>
    <row r="47" spans="1:14" x14ac:dyDescent="0.25">
      <c r="B47" s="355" t="s">
        <v>988</v>
      </c>
      <c r="C47" s="355"/>
      <c r="D47" s="355"/>
      <c r="E47" s="355"/>
      <c r="F47" s="355"/>
      <c r="G47" s="355"/>
      <c r="H47" s="355"/>
      <c r="I47" s="355"/>
      <c r="J47" s="355"/>
      <c r="K47" s="355"/>
    </row>
  </sheetData>
  <mergeCells count="49">
    <mergeCell ref="A10:L10"/>
    <mergeCell ref="A1:L1"/>
    <mergeCell ref="A2:L2"/>
    <mergeCell ref="A3:L3"/>
    <mergeCell ref="A4:L4"/>
    <mergeCell ref="A5:L5"/>
    <mergeCell ref="A6:L6"/>
    <mergeCell ref="A7:B7"/>
    <mergeCell ref="E7:J7"/>
    <mergeCell ref="A8:C8"/>
    <mergeCell ref="D8:J8"/>
    <mergeCell ref="B9:L9"/>
    <mergeCell ref="B11:K11"/>
    <mergeCell ref="B12:K12"/>
    <mergeCell ref="B18:K18"/>
    <mergeCell ref="A19:L19"/>
    <mergeCell ref="B13:L13"/>
    <mergeCell ref="C14:K14"/>
    <mergeCell ref="C15:K15"/>
    <mergeCell ref="C16:K16"/>
    <mergeCell ref="C17:K17"/>
    <mergeCell ref="B43:K43"/>
    <mergeCell ref="C25:J25"/>
    <mergeCell ref="B26:K26"/>
    <mergeCell ref="C31:J31"/>
    <mergeCell ref="C32:J32"/>
    <mergeCell ref="C33:J33"/>
    <mergeCell ref="A27:K27"/>
    <mergeCell ref="B28:K28"/>
    <mergeCell ref="C29:J29"/>
    <mergeCell ref="C30:J30"/>
    <mergeCell ref="B40:K40"/>
    <mergeCell ref="B42:K42"/>
    <mergeCell ref="C21:J21"/>
    <mergeCell ref="B20:K20"/>
    <mergeCell ref="B47:K47"/>
    <mergeCell ref="B46:K46"/>
    <mergeCell ref="C22:J22"/>
    <mergeCell ref="C23:J23"/>
    <mergeCell ref="C24:J24"/>
    <mergeCell ref="C35:J35"/>
    <mergeCell ref="B44:K44"/>
    <mergeCell ref="B45:K45"/>
    <mergeCell ref="C34:J34"/>
    <mergeCell ref="C36:J36"/>
    <mergeCell ref="B38:K38"/>
    <mergeCell ref="B37:K37"/>
    <mergeCell ref="C41:J41"/>
    <mergeCell ref="B39:K39"/>
  </mergeCells>
  <pageMargins left="0.25" right="0.25" top="0" bottom="0" header="0" footer="0"/>
  <pageSetup scale="7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7A235-7070-4477-A671-1956DCB03115}">
  <dimension ref="A1:Q333"/>
  <sheetViews>
    <sheetView workbookViewId="0">
      <selection sqref="A1:Q1"/>
    </sheetView>
  </sheetViews>
  <sheetFormatPr defaultRowHeight="15" x14ac:dyDescent="0.25"/>
  <cols>
    <col min="1" max="1" width="11.140625" bestFit="1" customWidth="1"/>
    <col min="2" max="2" width="25.140625" bestFit="1" customWidth="1"/>
    <col min="3" max="3" width="24.7109375" bestFit="1" customWidth="1"/>
    <col min="4" max="6" width="20.140625" bestFit="1" customWidth="1"/>
    <col min="7" max="12" width="25" bestFit="1" customWidth="1"/>
    <col min="13" max="17" width="27.7109375" bestFit="1" customWidth="1"/>
  </cols>
  <sheetData>
    <row r="1" spans="1:17" x14ac:dyDescent="0.25">
      <c r="A1">
        <v>1</v>
      </c>
      <c r="B1">
        <v>2</v>
      </c>
      <c r="C1">
        <v>3</v>
      </c>
      <c r="D1">
        <v>4</v>
      </c>
      <c r="E1">
        <v>5</v>
      </c>
      <c r="F1">
        <v>6</v>
      </c>
      <c r="G1">
        <v>7</v>
      </c>
      <c r="H1">
        <v>8</v>
      </c>
      <c r="I1">
        <v>9</v>
      </c>
      <c r="J1">
        <v>10</v>
      </c>
      <c r="K1">
        <v>11</v>
      </c>
      <c r="L1">
        <v>12</v>
      </c>
      <c r="M1">
        <v>13</v>
      </c>
      <c r="N1">
        <v>14</v>
      </c>
      <c r="O1">
        <v>15</v>
      </c>
      <c r="P1">
        <v>16</v>
      </c>
      <c r="Q1">
        <v>17</v>
      </c>
    </row>
    <row r="2" spans="1:17" x14ac:dyDescent="0.25">
      <c r="A2" t="s">
        <v>1092</v>
      </c>
      <c r="B2" t="s">
        <v>1093</v>
      </c>
      <c r="C2" t="s">
        <v>1094</v>
      </c>
      <c r="D2" t="s">
        <v>1095</v>
      </c>
      <c r="E2" t="s">
        <v>1096</v>
      </c>
      <c r="F2" t="s">
        <v>1097</v>
      </c>
      <c r="G2" t="s">
        <v>1098</v>
      </c>
      <c r="H2" t="s">
        <v>1099</v>
      </c>
      <c r="I2" t="s">
        <v>1100</v>
      </c>
      <c r="J2" t="s">
        <v>1101</v>
      </c>
      <c r="K2" t="s">
        <v>1102</v>
      </c>
      <c r="L2" t="s">
        <v>1103</v>
      </c>
      <c r="M2" t="s">
        <v>1104</v>
      </c>
      <c r="N2" t="s">
        <v>1105</v>
      </c>
      <c r="O2" t="s">
        <v>1106</v>
      </c>
      <c r="P2" t="s">
        <v>1107</v>
      </c>
      <c r="Q2" t="s">
        <v>1108</v>
      </c>
    </row>
    <row r="3" spans="1:17" x14ac:dyDescent="0.25">
      <c r="A3">
        <v>131</v>
      </c>
      <c r="B3">
        <v>318.26460400000002</v>
      </c>
      <c r="C3">
        <v>234.999121</v>
      </c>
      <c r="D3">
        <v>0</v>
      </c>
      <c r="E3">
        <v>0</v>
      </c>
      <c r="F3">
        <v>0</v>
      </c>
      <c r="G3">
        <v>0</v>
      </c>
      <c r="H3">
        <v>51.259532999999998</v>
      </c>
      <c r="I3">
        <v>10.049723999999999</v>
      </c>
      <c r="J3">
        <v>9.3923000000000006E-2</v>
      </c>
      <c r="K3">
        <v>0</v>
      </c>
      <c r="L3">
        <v>0.25414399999999998</v>
      </c>
      <c r="M3">
        <v>9.0352519999999998</v>
      </c>
      <c r="N3">
        <v>0</v>
      </c>
      <c r="O3">
        <v>16.304527</v>
      </c>
      <c r="P3">
        <v>0</v>
      </c>
      <c r="Q3">
        <v>0</v>
      </c>
    </row>
    <row r="4" spans="1:17" x14ac:dyDescent="0.25">
      <c r="A4">
        <v>138</v>
      </c>
      <c r="B4">
        <v>738.53100400000005</v>
      </c>
      <c r="C4">
        <v>582.25230999999997</v>
      </c>
      <c r="D4">
        <v>0</v>
      </c>
      <c r="E4">
        <v>53.825138000000003</v>
      </c>
      <c r="F4">
        <v>0</v>
      </c>
      <c r="G4">
        <v>9.8032780000000006</v>
      </c>
      <c r="H4">
        <v>77.579237000000006</v>
      </c>
      <c r="I4">
        <v>3.885246</v>
      </c>
      <c r="J4">
        <v>0</v>
      </c>
      <c r="K4">
        <v>1</v>
      </c>
      <c r="L4">
        <v>5.629346</v>
      </c>
      <c r="M4">
        <v>0</v>
      </c>
      <c r="N4">
        <v>0</v>
      </c>
      <c r="O4">
        <v>0</v>
      </c>
      <c r="P4">
        <v>0</v>
      </c>
      <c r="Q4">
        <v>0</v>
      </c>
    </row>
    <row r="5" spans="1:17" x14ac:dyDescent="0.25">
      <c r="A5">
        <v>139</v>
      </c>
      <c r="B5">
        <v>532.02085199999999</v>
      </c>
      <c r="C5">
        <v>532.02085199999999</v>
      </c>
      <c r="D5">
        <v>0</v>
      </c>
      <c r="E5">
        <v>2</v>
      </c>
      <c r="F5">
        <v>0</v>
      </c>
      <c r="G5">
        <v>14.474577</v>
      </c>
      <c r="H5">
        <v>70.703162000000006</v>
      </c>
      <c r="I5">
        <v>7.6384179999999997</v>
      </c>
      <c r="J5">
        <v>1</v>
      </c>
      <c r="K5">
        <v>0.94915300000000002</v>
      </c>
      <c r="L5">
        <v>1</v>
      </c>
      <c r="M5">
        <v>0</v>
      </c>
      <c r="N5">
        <v>0</v>
      </c>
      <c r="O5">
        <v>0</v>
      </c>
      <c r="P5">
        <v>0</v>
      </c>
      <c r="Q5">
        <v>0</v>
      </c>
    </row>
    <row r="6" spans="1:17" x14ac:dyDescent="0.25">
      <c r="A6">
        <v>222</v>
      </c>
      <c r="B6">
        <v>359.61599699999999</v>
      </c>
      <c r="C6">
        <v>227.303629</v>
      </c>
      <c r="D6">
        <v>0</v>
      </c>
      <c r="E6">
        <v>0</v>
      </c>
      <c r="F6">
        <v>0</v>
      </c>
      <c r="G6">
        <v>4.3710129999999996</v>
      </c>
      <c r="H6">
        <v>64.978110999999998</v>
      </c>
      <c r="I6">
        <v>2</v>
      </c>
      <c r="J6">
        <v>0</v>
      </c>
      <c r="K6">
        <v>1.5016</v>
      </c>
      <c r="L6">
        <v>13.525907999999999</v>
      </c>
      <c r="M6">
        <v>0</v>
      </c>
      <c r="N6">
        <v>0</v>
      </c>
      <c r="O6">
        <v>0</v>
      </c>
      <c r="P6">
        <v>0</v>
      </c>
      <c r="Q6">
        <v>0</v>
      </c>
    </row>
    <row r="7" spans="1:17" x14ac:dyDescent="0.25">
      <c r="A7">
        <v>236</v>
      </c>
      <c r="B7">
        <v>5320.6613770000004</v>
      </c>
      <c r="C7">
        <v>2378.2756890000001</v>
      </c>
      <c r="D7">
        <v>5</v>
      </c>
      <c r="E7">
        <v>22.534481</v>
      </c>
      <c r="F7">
        <v>0.612873</v>
      </c>
      <c r="G7">
        <v>79.229885999999993</v>
      </c>
      <c r="H7">
        <v>425.87857200000002</v>
      </c>
      <c r="I7">
        <v>23.123937000000002</v>
      </c>
      <c r="J7">
        <v>3.9796909999999999</v>
      </c>
      <c r="K7">
        <v>22.109197000000002</v>
      </c>
      <c r="L7">
        <v>103.379794</v>
      </c>
      <c r="M7">
        <v>117.696118</v>
      </c>
      <c r="N7">
        <v>37.677906999999998</v>
      </c>
      <c r="O7">
        <v>0</v>
      </c>
      <c r="P7">
        <v>0</v>
      </c>
      <c r="Q7">
        <v>220.32430199999999</v>
      </c>
    </row>
    <row r="8" spans="1:17" x14ac:dyDescent="0.25">
      <c r="A8">
        <v>241</v>
      </c>
      <c r="B8">
        <v>544.65152499999999</v>
      </c>
      <c r="C8">
        <v>342.407623</v>
      </c>
      <c r="D8">
        <v>1.6352</v>
      </c>
      <c r="E8">
        <v>5.8105830000000003</v>
      </c>
      <c r="F8">
        <v>0</v>
      </c>
      <c r="G8">
        <v>5.9139330000000001</v>
      </c>
      <c r="H8">
        <v>76.093731000000005</v>
      </c>
      <c r="I8">
        <v>4.8284419999999999</v>
      </c>
      <c r="J8">
        <v>0</v>
      </c>
      <c r="K8">
        <v>0.98</v>
      </c>
      <c r="L8">
        <v>8.2490439999999996</v>
      </c>
      <c r="M8">
        <v>0</v>
      </c>
      <c r="N8">
        <v>0</v>
      </c>
      <c r="O8">
        <v>0</v>
      </c>
      <c r="P8">
        <v>0</v>
      </c>
      <c r="Q8">
        <v>0</v>
      </c>
    </row>
    <row r="9" spans="1:17" x14ac:dyDescent="0.25">
      <c r="A9">
        <v>282</v>
      </c>
      <c r="B9">
        <v>379.44899400000003</v>
      </c>
      <c r="C9">
        <v>101.658755</v>
      </c>
      <c r="D9">
        <v>2.8790209999999998</v>
      </c>
      <c r="E9">
        <v>1.937989</v>
      </c>
      <c r="F9">
        <v>2</v>
      </c>
      <c r="G9">
        <v>1.944285</v>
      </c>
      <c r="H9">
        <v>59.185893</v>
      </c>
      <c r="I9">
        <v>7.0744819999999997</v>
      </c>
      <c r="J9">
        <v>0</v>
      </c>
      <c r="K9">
        <v>0.60809800000000003</v>
      </c>
      <c r="L9">
        <v>4.9539099999999996</v>
      </c>
      <c r="M9">
        <v>0</v>
      </c>
      <c r="N9">
        <v>0</v>
      </c>
      <c r="O9">
        <v>0</v>
      </c>
      <c r="P9">
        <v>0</v>
      </c>
      <c r="Q9">
        <v>0</v>
      </c>
    </row>
    <row r="10" spans="1:17" x14ac:dyDescent="0.25">
      <c r="A10">
        <v>288</v>
      </c>
      <c r="B10">
        <v>79.788053000000005</v>
      </c>
      <c r="C10">
        <v>37.969501000000001</v>
      </c>
      <c r="D10">
        <v>0</v>
      </c>
      <c r="E10">
        <v>0</v>
      </c>
      <c r="F10">
        <v>0</v>
      </c>
      <c r="G10">
        <v>0</v>
      </c>
      <c r="H10">
        <v>7.2059449999999998</v>
      </c>
      <c r="I10">
        <v>1</v>
      </c>
      <c r="J10">
        <v>0</v>
      </c>
      <c r="K10">
        <v>0</v>
      </c>
      <c r="L10">
        <v>0</v>
      </c>
      <c r="M10">
        <v>0</v>
      </c>
      <c r="N10">
        <v>0</v>
      </c>
      <c r="O10">
        <v>1.8315459999999999</v>
      </c>
      <c r="P10">
        <v>0</v>
      </c>
      <c r="Q10">
        <v>0</v>
      </c>
    </row>
    <row r="11" spans="1:17" x14ac:dyDescent="0.25">
      <c r="A11">
        <v>296</v>
      </c>
      <c r="B11">
        <v>33.534246000000003</v>
      </c>
      <c r="C11">
        <v>33.534246000000003</v>
      </c>
      <c r="D11">
        <v>0</v>
      </c>
      <c r="E11">
        <v>1</v>
      </c>
      <c r="F11">
        <v>0</v>
      </c>
      <c r="G11">
        <v>4.6027399999999998</v>
      </c>
      <c r="H11">
        <v>8.1506849999999993</v>
      </c>
      <c r="I11">
        <v>4</v>
      </c>
      <c r="J11">
        <v>0</v>
      </c>
      <c r="K11">
        <v>0</v>
      </c>
      <c r="L11">
        <v>1</v>
      </c>
      <c r="M11">
        <v>0</v>
      </c>
      <c r="N11">
        <v>0</v>
      </c>
      <c r="O11">
        <v>0</v>
      </c>
      <c r="P11">
        <v>0</v>
      </c>
      <c r="Q11">
        <v>0</v>
      </c>
    </row>
    <row r="12" spans="1:17" x14ac:dyDescent="0.25">
      <c r="A12">
        <v>297</v>
      </c>
      <c r="B12">
        <v>65.988946999999996</v>
      </c>
      <c r="C12">
        <v>65.988946999999996</v>
      </c>
      <c r="D12">
        <v>0</v>
      </c>
      <c r="E12">
        <v>0</v>
      </c>
      <c r="F12">
        <v>0</v>
      </c>
      <c r="G12">
        <v>0</v>
      </c>
      <c r="H12">
        <v>19.233844999999999</v>
      </c>
      <c r="I12">
        <v>1</v>
      </c>
      <c r="J12">
        <v>0</v>
      </c>
      <c r="K12">
        <v>0</v>
      </c>
      <c r="L12">
        <v>24.775513</v>
      </c>
      <c r="M12">
        <v>0</v>
      </c>
      <c r="N12">
        <v>0</v>
      </c>
      <c r="O12">
        <v>0</v>
      </c>
      <c r="P12">
        <v>0</v>
      </c>
      <c r="Q12">
        <v>0</v>
      </c>
    </row>
    <row r="13" spans="1:17" x14ac:dyDescent="0.25">
      <c r="A13">
        <v>298</v>
      </c>
      <c r="B13">
        <v>60.773127000000002</v>
      </c>
      <c r="C13">
        <v>60.773127000000002</v>
      </c>
      <c r="D13">
        <v>0</v>
      </c>
      <c r="E13">
        <v>0</v>
      </c>
      <c r="F13">
        <v>0</v>
      </c>
      <c r="G13">
        <v>0</v>
      </c>
      <c r="H13">
        <v>21.466498999999999</v>
      </c>
      <c r="I13">
        <v>9.2044700000000006</v>
      </c>
      <c r="J13">
        <v>0</v>
      </c>
      <c r="K13">
        <v>0</v>
      </c>
      <c r="L13">
        <v>17.668227999999999</v>
      </c>
      <c r="M13">
        <v>0</v>
      </c>
      <c r="N13">
        <v>0</v>
      </c>
      <c r="O13">
        <v>0</v>
      </c>
      <c r="P13">
        <v>0</v>
      </c>
      <c r="Q13">
        <v>0</v>
      </c>
    </row>
    <row r="14" spans="1:17" x14ac:dyDescent="0.25">
      <c r="A14">
        <v>300</v>
      </c>
      <c r="B14">
        <v>56.738852000000001</v>
      </c>
      <c r="C14">
        <v>56.286622999999999</v>
      </c>
      <c r="D14">
        <v>0</v>
      </c>
      <c r="E14">
        <v>0</v>
      </c>
      <c r="F14">
        <v>0</v>
      </c>
      <c r="G14">
        <v>0</v>
      </c>
      <c r="H14">
        <v>22.082802999999998</v>
      </c>
      <c r="I14">
        <v>5.9108280000000004</v>
      </c>
      <c r="J14">
        <v>0</v>
      </c>
      <c r="K14">
        <v>0</v>
      </c>
      <c r="L14">
        <v>9.5987259999999992</v>
      </c>
      <c r="M14">
        <v>0</v>
      </c>
      <c r="N14">
        <v>0</v>
      </c>
      <c r="O14">
        <v>0</v>
      </c>
      <c r="P14">
        <v>0</v>
      </c>
      <c r="Q14">
        <v>0</v>
      </c>
    </row>
    <row r="15" spans="1:17" x14ac:dyDescent="0.25">
      <c r="A15">
        <v>301</v>
      </c>
      <c r="B15">
        <v>113.06780000000001</v>
      </c>
      <c r="C15">
        <v>113.06780000000001</v>
      </c>
      <c r="D15">
        <v>0</v>
      </c>
      <c r="E15">
        <v>0</v>
      </c>
      <c r="F15">
        <v>0</v>
      </c>
      <c r="G15">
        <v>0</v>
      </c>
      <c r="H15">
        <v>36.512117000000003</v>
      </c>
      <c r="I15">
        <v>5</v>
      </c>
      <c r="J15">
        <v>0</v>
      </c>
      <c r="K15">
        <v>0</v>
      </c>
      <c r="L15">
        <v>28.629235999999999</v>
      </c>
      <c r="M15">
        <v>0</v>
      </c>
      <c r="N15">
        <v>0</v>
      </c>
      <c r="O15">
        <v>0</v>
      </c>
      <c r="P15">
        <v>0</v>
      </c>
      <c r="Q15">
        <v>0</v>
      </c>
    </row>
    <row r="16" spans="1:17" x14ac:dyDescent="0.25">
      <c r="A16">
        <v>302</v>
      </c>
      <c r="B16">
        <v>153.53864400000001</v>
      </c>
      <c r="C16">
        <v>153.53864400000001</v>
      </c>
      <c r="D16">
        <v>0</v>
      </c>
      <c r="E16">
        <v>0</v>
      </c>
      <c r="F16">
        <v>0</v>
      </c>
      <c r="G16">
        <v>1.851613</v>
      </c>
      <c r="H16">
        <v>43.181483</v>
      </c>
      <c r="I16">
        <v>20.031611000000002</v>
      </c>
      <c r="J16">
        <v>0</v>
      </c>
      <c r="K16">
        <v>1</v>
      </c>
      <c r="L16">
        <v>36.134967000000003</v>
      </c>
      <c r="M16">
        <v>0</v>
      </c>
      <c r="N16">
        <v>0</v>
      </c>
      <c r="O16">
        <v>0</v>
      </c>
      <c r="P16">
        <v>0</v>
      </c>
      <c r="Q16">
        <v>0</v>
      </c>
    </row>
    <row r="17" spans="1:17" x14ac:dyDescent="0.25">
      <c r="A17">
        <v>303</v>
      </c>
      <c r="B17">
        <v>132.411924</v>
      </c>
      <c r="C17">
        <v>132.411924</v>
      </c>
      <c r="D17">
        <v>0</v>
      </c>
      <c r="E17">
        <v>0</v>
      </c>
      <c r="F17">
        <v>0</v>
      </c>
      <c r="G17">
        <v>1</v>
      </c>
      <c r="H17">
        <v>44.789273000000001</v>
      </c>
      <c r="I17">
        <v>31.144189000000001</v>
      </c>
      <c r="J17">
        <v>0</v>
      </c>
      <c r="K17">
        <v>1.176026</v>
      </c>
      <c r="L17">
        <v>16.158504000000001</v>
      </c>
      <c r="M17">
        <v>0</v>
      </c>
      <c r="N17">
        <v>0</v>
      </c>
      <c r="O17">
        <v>0</v>
      </c>
      <c r="P17">
        <v>0</v>
      </c>
      <c r="Q17">
        <v>0</v>
      </c>
    </row>
    <row r="18" spans="1:17" x14ac:dyDescent="0.25">
      <c r="A18">
        <v>305</v>
      </c>
      <c r="B18">
        <v>96.502090999999993</v>
      </c>
      <c r="C18">
        <v>96.502090999999993</v>
      </c>
      <c r="D18">
        <v>0</v>
      </c>
      <c r="E18">
        <v>3</v>
      </c>
      <c r="F18">
        <v>0</v>
      </c>
      <c r="G18">
        <v>5.2</v>
      </c>
      <c r="H18">
        <v>24.837499999999999</v>
      </c>
      <c r="I18">
        <v>5.8375000000000004</v>
      </c>
      <c r="J18">
        <v>1</v>
      </c>
      <c r="K18">
        <v>0</v>
      </c>
      <c r="L18">
        <v>19.118749999999999</v>
      </c>
      <c r="M18">
        <v>0</v>
      </c>
      <c r="N18">
        <v>0</v>
      </c>
      <c r="O18">
        <v>0</v>
      </c>
      <c r="P18">
        <v>0</v>
      </c>
      <c r="Q18">
        <v>0</v>
      </c>
    </row>
    <row r="19" spans="1:17" x14ac:dyDescent="0.25">
      <c r="A19">
        <v>306</v>
      </c>
      <c r="B19">
        <v>77.852176999999998</v>
      </c>
      <c r="C19">
        <v>77.852176999999998</v>
      </c>
      <c r="D19">
        <v>0</v>
      </c>
      <c r="E19">
        <v>0</v>
      </c>
      <c r="F19">
        <v>0</v>
      </c>
      <c r="G19">
        <v>0</v>
      </c>
      <c r="H19">
        <v>23.472431</v>
      </c>
      <c r="I19">
        <v>12.900496</v>
      </c>
      <c r="J19">
        <v>0</v>
      </c>
      <c r="K19">
        <v>0</v>
      </c>
      <c r="L19">
        <v>20.028046</v>
      </c>
      <c r="M19">
        <v>0</v>
      </c>
      <c r="N19">
        <v>0</v>
      </c>
      <c r="O19">
        <v>0</v>
      </c>
      <c r="P19">
        <v>0</v>
      </c>
      <c r="Q19">
        <v>0</v>
      </c>
    </row>
    <row r="20" spans="1:17" x14ac:dyDescent="0.25">
      <c r="A20">
        <v>311</v>
      </c>
      <c r="B20">
        <v>77.228758999999997</v>
      </c>
      <c r="C20">
        <v>63.019219</v>
      </c>
      <c r="D20">
        <v>0</v>
      </c>
      <c r="E20">
        <v>2</v>
      </c>
      <c r="F20">
        <v>0</v>
      </c>
      <c r="G20">
        <v>4.3924050000000001</v>
      </c>
      <c r="H20">
        <v>4.4533519999999998</v>
      </c>
      <c r="I20">
        <v>0</v>
      </c>
      <c r="J20">
        <v>0</v>
      </c>
      <c r="K20">
        <v>0</v>
      </c>
      <c r="L20">
        <v>0</v>
      </c>
      <c r="M20">
        <v>0</v>
      </c>
      <c r="N20">
        <v>0</v>
      </c>
      <c r="O20">
        <v>0</v>
      </c>
      <c r="P20">
        <v>0</v>
      </c>
      <c r="Q20">
        <v>0</v>
      </c>
    </row>
    <row r="21" spans="1:17" x14ac:dyDescent="0.25">
      <c r="A21">
        <v>316</v>
      </c>
      <c r="B21">
        <v>192.56953799999999</v>
      </c>
      <c r="C21">
        <v>192.52999</v>
      </c>
      <c r="D21">
        <v>0</v>
      </c>
      <c r="E21">
        <v>0</v>
      </c>
      <c r="F21">
        <v>0</v>
      </c>
      <c r="G21">
        <v>1</v>
      </c>
      <c r="H21">
        <v>22.039353999999999</v>
      </c>
      <c r="I21">
        <v>1</v>
      </c>
      <c r="J21">
        <v>0</v>
      </c>
      <c r="K21">
        <v>0</v>
      </c>
      <c r="L21">
        <v>4.9426940000000004</v>
      </c>
      <c r="M21">
        <v>0</v>
      </c>
      <c r="N21">
        <v>0</v>
      </c>
      <c r="O21">
        <v>0</v>
      </c>
      <c r="P21">
        <v>0</v>
      </c>
      <c r="Q21">
        <v>0</v>
      </c>
    </row>
    <row r="22" spans="1:17" x14ac:dyDescent="0.25">
      <c r="A22">
        <v>318</v>
      </c>
      <c r="B22">
        <v>594.30629299999998</v>
      </c>
      <c r="C22">
        <v>145.04455200000001</v>
      </c>
      <c r="D22">
        <v>0</v>
      </c>
      <c r="E22">
        <v>34.859216000000004</v>
      </c>
      <c r="F22">
        <v>0</v>
      </c>
      <c r="G22">
        <v>5.3118639999999999</v>
      </c>
      <c r="H22">
        <v>8</v>
      </c>
      <c r="I22">
        <v>2.318228</v>
      </c>
      <c r="J22">
        <v>1</v>
      </c>
      <c r="K22">
        <v>0</v>
      </c>
      <c r="L22">
        <v>7.8727090000000004</v>
      </c>
      <c r="M22">
        <v>0</v>
      </c>
      <c r="N22">
        <v>0</v>
      </c>
      <c r="O22">
        <v>0</v>
      </c>
      <c r="P22">
        <v>0</v>
      </c>
      <c r="Q22">
        <v>0</v>
      </c>
    </row>
    <row r="23" spans="1:17" x14ac:dyDescent="0.25">
      <c r="A23">
        <v>319</v>
      </c>
      <c r="B23">
        <v>221.41258099999999</v>
      </c>
      <c r="C23">
        <v>221.41258099999999</v>
      </c>
      <c r="D23">
        <v>8</v>
      </c>
      <c r="E23">
        <v>31.140940000000001</v>
      </c>
      <c r="F23">
        <v>1</v>
      </c>
      <c r="G23">
        <v>2</v>
      </c>
      <c r="H23">
        <v>26.523506000000001</v>
      </c>
      <c r="I23">
        <v>2.4496639999999998</v>
      </c>
      <c r="J23">
        <v>0</v>
      </c>
      <c r="K23">
        <v>0</v>
      </c>
      <c r="L23">
        <v>2</v>
      </c>
      <c r="M23">
        <v>0</v>
      </c>
      <c r="N23">
        <v>0</v>
      </c>
      <c r="O23">
        <v>0</v>
      </c>
      <c r="P23">
        <v>0</v>
      </c>
      <c r="Q23">
        <v>0</v>
      </c>
    </row>
    <row r="24" spans="1:17" x14ac:dyDescent="0.25">
      <c r="A24">
        <v>320</v>
      </c>
      <c r="B24">
        <v>104.84320200000001</v>
      </c>
      <c r="C24">
        <v>104.84320200000001</v>
      </c>
      <c r="D24">
        <v>0</v>
      </c>
      <c r="E24">
        <v>3</v>
      </c>
      <c r="F24">
        <v>0</v>
      </c>
      <c r="G24">
        <v>0</v>
      </c>
      <c r="H24">
        <v>12.788079</v>
      </c>
      <c r="I24">
        <v>4</v>
      </c>
      <c r="J24">
        <v>0</v>
      </c>
      <c r="K24">
        <v>0</v>
      </c>
      <c r="L24">
        <v>2</v>
      </c>
      <c r="M24">
        <v>0</v>
      </c>
      <c r="N24">
        <v>0</v>
      </c>
      <c r="O24">
        <v>0</v>
      </c>
      <c r="P24">
        <v>0</v>
      </c>
      <c r="Q24">
        <v>0</v>
      </c>
    </row>
    <row r="25" spans="1:17" x14ac:dyDescent="0.25">
      <c r="A25">
        <v>321</v>
      </c>
      <c r="B25">
        <v>239.01822300000001</v>
      </c>
      <c r="C25">
        <v>93.759962999999999</v>
      </c>
      <c r="D25">
        <v>0</v>
      </c>
      <c r="E25">
        <v>0</v>
      </c>
      <c r="F25">
        <v>0</v>
      </c>
      <c r="G25">
        <v>2.6667E-2</v>
      </c>
      <c r="H25">
        <v>32.266418999999999</v>
      </c>
      <c r="I25">
        <v>0.58666700000000005</v>
      </c>
      <c r="J25">
        <v>0</v>
      </c>
      <c r="K25">
        <v>0</v>
      </c>
      <c r="L25">
        <v>1.72</v>
      </c>
      <c r="M25">
        <v>0</v>
      </c>
      <c r="N25">
        <v>0</v>
      </c>
      <c r="O25">
        <v>0</v>
      </c>
      <c r="P25">
        <v>0</v>
      </c>
      <c r="Q25">
        <v>0</v>
      </c>
    </row>
    <row r="26" spans="1:17" x14ac:dyDescent="0.25">
      <c r="A26">
        <v>338</v>
      </c>
      <c r="B26">
        <v>477.422146</v>
      </c>
      <c r="C26">
        <v>476.422146</v>
      </c>
      <c r="D26">
        <v>4</v>
      </c>
      <c r="E26">
        <v>20.142858</v>
      </c>
      <c r="F26">
        <v>0</v>
      </c>
      <c r="G26">
        <v>3</v>
      </c>
      <c r="H26">
        <v>40.828572999999999</v>
      </c>
      <c r="I26">
        <v>1</v>
      </c>
      <c r="J26">
        <v>0</v>
      </c>
      <c r="K26">
        <v>0</v>
      </c>
      <c r="L26">
        <v>1</v>
      </c>
      <c r="M26">
        <v>3.6888139999999998</v>
      </c>
      <c r="N26">
        <v>0</v>
      </c>
      <c r="O26">
        <v>0</v>
      </c>
      <c r="P26">
        <v>0</v>
      </c>
      <c r="Q26">
        <v>0</v>
      </c>
    </row>
    <row r="27" spans="1:17" x14ac:dyDescent="0.25">
      <c r="A27">
        <v>402</v>
      </c>
      <c r="B27">
        <v>120.887159</v>
      </c>
      <c r="C27">
        <v>76.718818999999996</v>
      </c>
      <c r="D27">
        <v>0.330592</v>
      </c>
      <c r="E27">
        <v>0</v>
      </c>
      <c r="F27">
        <v>0</v>
      </c>
      <c r="G27">
        <v>0</v>
      </c>
      <c r="H27">
        <v>23.070146000000001</v>
      </c>
      <c r="I27">
        <v>1.2646029999999999</v>
      </c>
      <c r="J27">
        <v>0</v>
      </c>
      <c r="K27">
        <v>0</v>
      </c>
      <c r="L27">
        <v>1.755355</v>
      </c>
      <c r="M27">
        <v>0</v>
      </c>
      <c r="N27">
        <v>0</v>
      </c>
      <c r="O27">
        <v>0</v>
      </c>
      <c r="P27">
        <v>0</v>
      </c>
      <c r="Q27">
        <v>0</v>
      </c>
    </row>
    <row r="28" spans="1:17" x14ac:dyDescent="0.25">
      <c r="A28">
        <v>417</v>
      </c>
      <c r="B28">
        <v>567.79695100000004</v>
      </c>
      <c r="C28">
        <v>246.581715</v>
      </c>
      <c r="D28">
        <v>0</v>
      </c>
      <c r="E28">
        <v>1.923913</v>
      </c>
      <c r="F28">
        <v>0</v>
      </c>
      <c r="G28">
        <v>5.0572280000000003</v>
      </c>
      <c r="H28">
        <v>91.930235999999994</v>
      </c>
      <c r="I28">
        <v>6.9719569999999997</v>
      </c>
      <c r="J28">
        <v>1.0956520000000001</v>
      </c>
      <c r="K28">
        <v>6.5519569999999998</v>
      </c>
      <c r="L28">
        <v>18.569455000000001</v>
      </c>
      <c r="M28">
        <v>0</v>
      </c>
      <c r="N28">
        <v>0</v>
      </c>
      <c r="O28">
        <v>0</v>
      </c>
      <c r="P28">
        <v>0</v>
      </c>
      <c r="Q28">
        <v>0</v>
      </c>
    </row>
    <row r="29" spans="1:17" x14ac:dyDescent="0.25">
      <c r="A29">
        <v>509</v>
      </c>
      <c r="B29">
        <v>319.48331999999999</v>
      </c>
      <c r="C29">
        <v>319.48331999999999</v>
      </c>
      <c r="D29">
        <v>0</v>
      </c>
      <c r="E29">
        <v>16.877300000000002</v>
      </c>
      <c r="F29">
        <v>1</v>
      </c>
      <c r="G29">
        <v>2.4171779999999998</v>
      </c>
      <c r="H29">
        <v>57.343558000000002</v>
      </c>
      <c r="I29">
        <v>0.91410999999999998</v>
      </c>
      <c r="J29">
        <v>0</v>
      </c>
      <c r="K29">
        <v>0.25766899999999998</v>
      </c>
      <c r="L29">
        <v>4.5582820000000002</v>
      </c>
      <c r="M29">
        <v>0</v>
      </c>
      <c r="N29">
        <v>0</v>
      </c>
      <c r="O29">
        <v>0</v>
      </c>
      <c r="P29">
        <v>0</v>
      </c>
      <c r="Q29">
        <v>0</v>
      </c>
    </row>
    <row r="30" spans="1:17" x14ac:dyDescent="0.25">
      <c r="A30">
        <v>510</v>
      </c>
      <c r="B30">
        <v>135.69135800000001</v>
      </c>
      <c r="C30">
        <v>135.69135800000001</v>
      </c>
      <c r="D30">
        <v>0</v>
      </c>
      <c r="E30">
        <v>0</v>
      </c>
      <c r="F30">
        <v>0</v>
      </c>
      <c r="G30">
        <v>5.8424250000000004</v>
      </c>
      <c r="H30">
        <v>24.490911000000001</v>
      </c>
      <c r="I30">
        <v>0.92121200000000003</v>
      </c>
      <c r="J30">
        <v>0</v>
      </c>
      <c r="K30">
        <v>0</v>
      </c>
      <c r="L30">
        <v>0</v>
      </c>
      <c r="M30">
        <v>0</v>
      </c>
      <c r="N30">
        <v>0</v>
      </c>
      <c r="O30">
        <v>0</v>
      </c>
      <c r="P30">
        <v>0</v>
      </c>
      <c r="Q30">
        <v>0</v>
      </c>
    </row>
    <row r="31" spans="1:17" x14ac:dyDescent="0.25">
      <c r="A31">
        <v>511</v>
      </c>
      <c r="B31">
        <v>201.637146</v>
      </c>
      <c r="C31">
        <v>201.637146</v>
      </c>
      <c r="D31">
        <v>0</v>
      </c>
      <c r="E31">
        <v>28.269939000000001</v>
      </c>
      <c r="F31">
        <v>0</v>
      </c>
      <c r="G31">
        <v>0</v>
      </c>
      <c r="H31">
        <v>20.122699999999998</v>
      </c>
      <c r="I31">
        <v>5</v>
      </c>
      <c r="J31">
        <v>0</v>
      </c>
      <c r="K31">
        <v>0</v>
      </c>
      <c r="L31">
        <v>0</v>
      </c>
      <c r="M31">
        <v>0</v>
      </c>
      <c r="N31">
        <v>0</v>
      </c>
      <c r="O31">
        <v>0</v>
      </c>
      <c r="P31">
        <v>0</v>
      </c>
      <c r="Q31">
        <v>0</v>
      </c>
    </row>
    <row r="32" spans="1:17" x14ac:dyDescent="0.25">
      <c r="A32">
        <v>525</v>
      </c>
      <c r="B32">
        <v>125.424228</v>
      </c>
      <c r="C32">
        <v>107.19051899999999</v>
      </c>
      <c r="D32">
        <v>0.75903600000000004</v>
      </c>
      <c r="E32">
        <v>0</v>
      </c>
      <c r="F32">
        <v>0</v>
      </c>
      <c r="G32">
        <v>0</v>
      </c>
      <c r="H32">
        <v>24.687498999999999</v>
      </c>
      <c r="I32">
        <v>4.2937500000000002</v>
      </c>
      <c r="J32">
        <v>0</v>
      </c>
      <c r="K32">
        <v>0</v>
      </c>
      <c r="L32">
        <v>0</v>
      </c>
      <c r="M32">
        <v>0</v>
      </c>
      <c r="N32">
        <v>0</v>
      </c>
      <c r="O32">
        <v>5.7741920000000002</v>
      </c>
      <c r="P32">
        <v>0</v>
      </c>
      <c r="Q32">
        <v>0</v>
      </c>
    </row>
    <row r="33" spans="1:17" x14ac:dyDescent="0.25">
      <c r="A33">
        <v>527</v>
      </c>
      <c r="B33">
        <v>354.47615200000001</v>
      </c>
      <c r="C33">
        <v>354.47615200000001</v>
      </c>
      <c r="D33">
        <v>0</v>
      </c>
      <c r="E33">
        <v>2</v>
      </c>
      <c r="F33">
        <v>0</v>
      </c>
      <c r="G33">
        <v>0</v>
      </c>
      <c r="H33">
        <v>79.206821000000005</v>
      </c>
      <c r="I33">
        <v>13.835336</v>
      </c>
      <c r="J33">
        <v>0</v>
      </c>
      <c r="K33">
        <v>0</v>
      </c>
      <c r="L33">
        <v>4.8787640000000003</v>
      </c>
      <c r="M33">
        <v>0</v>
      </c>
      <c r="N33">
        <v>3.267528</v>
      </c>
      <c r="O33">
        <v>377.80604</v>
      </c>
      <c r="P33">
        <v>0</v>
      </c>
      <c r="Q33">
        <v>0</v>
      </c>
    </row>
    <row r="34" spans="1:17" x14ac:dyDescent="0.25">
      <c r="A34">
        <v>534</v>
      </c>
      <c r="B34">
        <v>140.82792900000001</v>
      </c>
      <c r="C34">
        <v>137.70290900000001</v>
      </c>
      <c r="D34">
        <v>0</v>
      </c>
      <c r="E34">
        <v>7.4829549999999996</v>
      </c>
      <c r="F34">
        <v>0</v>
      </c>
      <c r="G34">
        <v>2</v>
      </c>
      <c r="H34">
        <v>17.846264000000001</v>
      </c>
      <c r="I34">
        <v>0</v>
      </c>
      <c r="J34">
        <v>0</v>
      </c>
      <c r="K34">
        <v>0</v>
      </c>
      <c r="L34">
        <v>1</v>
      </c>
      <c r="M34">
        <v>0</v>
      </c>
      <c r="N34">
        <v>0</v>
      </c>
      <c r="O34">
        <v>0</v>
      </c>
      <c r="P34">
        <v>0</v>
      </c>
      <c r="Q34">
        <v>0</v>
      </c>
    </row>
    <row r="35" spans="1:17" x14ac:dyDescent="0.25">
      <c r="A35">
        <v>543</v>
      </c>
      <c r="B35">
        <v>673.99757399999999</v>
      </c>
      <c r="C35">
        <v>558.73503900000003</v>
      </c>
      <c r="D35">
        <v>0</v>
      </c>
      <c r="E35">
        <v>0</v>
      </c>
      <c r="F35">
        <v>0</v>
      </c>
      <c r="G35">
        <v>2.9664799999999998</v>
      </c>
      <c r="H35">
        <v>62.486032999999999</v>
      </c>
      <c r="I35">
        <v>4.3854759999999997</v>
      </c>
      <c r="J35">
        <v>0.46927400000000002</v>
      </c>
      <c r="K35">
        <v>0</v>
      </c>
      <c r="L35">
        <v>3.8938549999999998</v>
      </c>
      <c r="M35">
        <v>0</v>
      </c>
      <c r="N35">
        <v>0</v>
      </c>
      <c r="O35">
        <v>0</v>
      </c>
      <c r="P35">
        <v>0</v>
      </c>
      <c r="Q35">
        <v>0</v>
      </c>
    </row>
    <row r="36" spans="1:17" x14ac:dyDescent="0.25">
      <c r="A36">
        <v>546</v>
      </c>
      <c r="B36">
        <v>520.78908200000001</v>
      </c>
      <c r="C36">
        <v>520.78908200000001</v>
      </c>
      <c r="D36">
        <v>0</v>
      </c>
      <c r="E36">
        <v>0</v>
      </c>
      <c r="F36">
        <v>0</v>
      </c>
      <c r="G36">
        <v>7.3957220000000001</v>
      </c>
      <c r="H36">
        <v>60.663099000000003</v>
      </c>
      <c r="I36">
        <v>3.9572189999999998</v>
      </c>
      <c r="J36">
        <v>0</v>
      </c>
      <c r="K36">
        <v>0</v>
      </c>
      <c r="L36">
        <v>1.0909089999999999</v>
      </c>
      <c r="M36">
        <v>0</v>
      </c>
      <c r="N36">
        <v>0</v>
      </c>
      <c r="O36">
        <v>0</v>
      </c>
      <c r="P36">
        <v>0</v>
      </c>
      <c r="Q36">
        <v>0</v>
      </c>
    </row>
    <row r="37" spans="1:17" x14ac:dyDescent="0.25">
      <c r="A37">
        <v>553</v>
      </c>
      <c r="B37">
        <v>622.74555899999996</v>
      </c>
      <c r="C37">
        <v>622.74555899999996</v>
      </c>
      <c r="D37">
        <v>59.153846000000001</v>
      </c>
      <c r="E37">
        <v>86.544379000000006</v>
      </c>
      <c r="F37">
        <v>33.029586000000002</v>
      </c>
      <c r="G37">
        <v>1.3846149999999999</v>
      </c>
      <c r="H37">
        <v>20.846153999999999</v>
      </c>
      <c r="I37">
        <v>2</v>
      </c>
      <c r="J37">
        <v>0.53254400000000002</v>
      </c>
      <c r="K37">
        <v>0</v>
      </c>
      <c r="L37">
        <v>2.2485210000000002</v>
      </c>
      <c r="M37">
        <v>0</v>
      </c>
      <c r="N37">
        <v>0</v>
      </c>
      <c r="O37">
        <v>0</v>
      </c>
      <c r="P37">
        <v>0</v>
      </c>
      <c r="Q37">
        <v>0</v>
      </c>
    </row>
    <row r="38" spans="1:17" x14ac:dyDescent="0.25">
      <c r="A38">
        <v>556</v>
      </c>
      <c r="B38">
        <v>515.19171300000005</v>
      </c>
      <c r="C38">
        <v>515.19171300000005</v>
      </c>
      <c r="D38">
        <v>0</v>
      </c>
      <c r="E38">
        <v>0</v>
      </c>
      <c r="F38">
        <v>0</v>
      </c>
      <c r="G38">
        <v>8.0681809999999992</v>
      </c>
      <c r="H38">
        <v>41.193182</v>
      </c>
      <c r="I38">
        <v>2.3238639999999999</v>
      </c>
      <c r="J38">
        <v>0</v>
      </c>
      <c r="K38">
        <v>0</v>
      </c>
      <c r="L38">
        <v>0</v>
      </c>
      <c r="M38">
        <v>0</v>
      </c>
      <c r="N38">
        <v>0</v>
      </c>
      <c r="O38">
        <v>0</v>
      </c>
      <c r="P38">
        <v>0</v>
      </c>
      <c r="Q38">
        <v>0</v>
      </c>
    </row>
    <row r="39" spans="1:17" x14ac:dyDescent="0.25">
      <c r="A39">
        <v>557</v>
      </c>
      <c r="B39">
        <v>500.57003700000001</v>
      </c>
      <c r="C39">
        <v>452.75637799999998</v>
      </c>
      <c r="D39">
        <v>0</v>
      </c>
      <c r="E39">
        <v>41.919255</v>
      </c>
      <c r="F39">
        <v>38.844720000000002</v>
      </c>
      <c r="G39">
        <v>3.4409930000000002</v>
      </c>
      <c r="H39">
        <v>12.745341</v>
      </c>
      <c r="I39">
        <v>1.0559000000000001</v>
      </c>
      <c r="J39">
        <v>0</v>
      </c>
      <c r="K39">
        <v>0</v>
      </c>
      <c r="L39">
        <v>0</v>
      </c>
      <c r="M39">
        <v>0</v>
      </c>
      <c r="N39">
        <v>8.3177070000000004</v>
      </c>
      <c r="O39">
        <v>0</v>
      </c>
      <c r="P39">
        <v>0</v>
      </c>
      <c r="Q39">
        <v>0</v>
      </c>
    </row>
    <row r="40" spans="1:17" x14ac:dyDescent="0.25">
      <c r="A40">
        <v>558</v>
      </c>
      <c r="B40">
        <v>800.17606999999998</v>
      </c>
      <c r="C40">
        <v>168.795028</v>
      </c>
      <c r="D40">
        <v>59.440992999999999</v>
      </c>
      <c r="E40">
        <v>15.819876000000001</v>
      </c>
      <c r="F40">
        <v>8.1739130000000007</v>
      </c>
      <c r="G40">
        <v>5.3167710000000001</v>
      </c>
      <c r="H40">
        <v>19.254659</v>
      </c>
      <c r="I40">
        <v>2.548829</v>
      </c>
      <c r="J40">
        <v>0</v>
      </c>
      <c r="K40">
        <v>0</v>
      </c>
      <c r="L40">
        <v>4</v>
      </c>
      <c r="M40">
        <v>0</v>
      </c>
      <c r="N40">
        <v>0</v>
      </c>
      <c r="O40">
        <v>0</v>
      </c>
      <c r="P40">
        <v>0</v>
      </c>
      <c r="Q40">
        <v>0</v>
      </c>
    </row>
    <row r="41" spans="1:17" x14ac:dyDescent="0.25">
      <c r="A41">
        <v>559</v>
      </c>
      <c r="B41">
        <v>486.38153899999998</v>
      </c>
      <c r="C41">
        <v>486.38153899999998</v>
      </c>
      <c r="D41">
        <v>1.8681319999999999</v>
      </c>
      <c r="E41">
        <v>30.978020999999998</v>
      </c>
      <c r="F41">
        <v>0</v>
      </c>
      <c r="G41">
        <v>1.961538</v>
      </c>
      <c r="H41">
        <v>49.110875</v>
      </c>
      <c r="I41">
        <v>7.8351649999999999</v>
      </c>
      <c r="J41">
        <v>0</v>
      </c>
      <c r="K41">
        <v>0</v>
      </c>
      <c r="L41">
        <v>1</v>
      </c>
      <c r="M41">
        <v>0</v>
      </c>
      <c r="N41">
        <v>0</v>
      </c>
      <c r="O41">
        <v>0</v>
      </c>
      <c r="P41">
        <v>0</v>
      </c>
      <c r="Q41">
        <v>0</v>
      </c>
    </row>
    <row r="42" spans="1:17" x14ac:dyDescent="0.25">
      <c r="A42">
        <v>560</v>
      </c>
      <c r="B42">
        <v>456.16150599999997</v>
      </c>
      <c r="C42">
        <v>456.16150599999997</v>
      </c>
      <c r="D42">
        <v>0</v>
      </c>
      <c r="E42">
        <v>3</v>
      </c>
      <c r="F42">
        <v>0</v>
      </c>
      <c r="G42">
        <v>4.3204419999999999</v>
      </c>
      <c r="H42">
        <v>64.502762000000004</v>
      </c>
      <c r="I42">
        <v>4.1436460000000004</v>
      </c>
      <c r="J42">
        <v>0</v>
      </c>
      <c r="K42">
        <v>1.1050000000000001E-2</v>
      </c>
      <c r="L42">
        <v>3.823204</v>
      </c>
      <c r="M42">
        <v>0</v>
      </c>
      <c r="N42">
        <v>0</v>
      </c>
      <c r="O42">
        <v>0</v>
      </c>
      <c r="P42">
        <v>0</v>
      </c>
      <c r="Q42">
        <v>0</v>
      </c>
    </row>
    <row r="43" spans="1:17" x14ac:dyDescent="0.25">
      <c r="A43">
        <v>575</v>
      </c>
      <c r="B43">
        <v>190.09908200000001</v>
      </c>
      <c r="C43">
        <v>190.09908200000001</v>
      </c>
      <c r="D43">
        <v>0</v>
      </c>
      <c r="E43">
        <v>9.2010629999999995</v>
      </c>
      <c r="F43">
        <v>0</v>
      </c>
      <c r="G43">
        <v>5</v>
      </c>
      <c r="H43">
        <v>29.121314000000002</v>
      </c>
      <c r="I43">
        <v>1</v>
      </c>
      <c r="J43">
        <v>0.22619600000000001</v>
      </c>
      <c r="K43">
        <v>0</v>
      </c>
      <c r="L43">
        <v>1.766554</v>
      </c>
      <c r="M43">
        <v>0</v>
      </c>
      <c r="N43">
        <v>0</v>
      </c>
      <c r="O43">
        <v>0</v>
      </c>
      <c r="P43">
        <v>0</v>
      </c>
      <c r="Q43">
        <v>0</v>
      </c>
    </row>
    <row r="44" spans="1:17" x14ac:dyDescent="0.25">
      <c r="A44">
        <v>576</v>
      </c>
      <c r="B44">
        <v>159.44650100000001</v>
      </c>
      <c r="C44">
        <v>158.44650100000001</v>
      </c>
      <c r="D44">
        <v>0</v>
      </c>
      <c r="E44">
        <v>0</v>
      </c>
      <c r="F44">
        <v>0</v>
      </c>
      <c r="G44">
        <v>0</v>
      </c>
      <c r="H44">
        <v>16.373563000000001</v>
      </c>
      <c r="I44">
        <v>0.114943</v>
      </c>
      <c r="J44">
        <v>0</v>
      </c>
      <c r="K44">
        <v>0</v>
      </c>
      <c r="L44">
        <v>0</v>
      </c>
      <c r="M44">
        <v>0</v>
      </c>
      <c r="N44">
        <v>0</v>
      </c>
      <c r="O44">
        <v>0</v>
      </c>
      <c r="P44">
        <v>0</v>
      </c>
      <c r="Q44">
        <v>0</v>
      </c>
    </row>
    <row r="45" spans="1:17" x14ac:dyDescent="0.25">
      <c r="A45">
        <v>577</v>
      </c>
      <c r="B45">
        <v>635.41299100000003</v>
      </c>
      <c r="C45">
        <v>635.41299100000003</v>
      </c>
      <c r="D45">
        <v>0</v>
      </c>
      <c r="E45">
        <v>2.9835159999999998</v>
      </c>
      <c r="F45">
        <v>0</v>
      </c>
      <c r="G45">
        <v>16.714285</v>
      </c>
      <c r="H45">
        <v>77.131867</v>
      </c>
      <c r="I45">
        <v>7.3351660000000001</v>
      </c>
      <c r="J45">
        <v>0</v>
      </c>
      <c r="K45">
        <v>2</v>
      </c>
      <c r="L45">
        <v>1.7912090000000001</v>
      </c>
      <c r="M45">
        <v>0</v>
      </c>
      <c r="N45">
        <v>0</v>
      </c>
      <c r="O45">
        <v>0</v>
      </c>
      <c r="P45">
        <v>0</v>
      </c>
      <c r="Q45">
        <v>0</v>
      </c>
    </row>
    <row r="46" spans="1:17" x14ac:dyDescent="0.25">
      <c r="A46">
        <v>598</v>
      </c>
      <c r="B46">
        <v>48.601005000000001</v>
      </c>
      <c r="C46">
        <v>47.212116999999999</v>
      </c>
      <c r="D46">
        <v>0</v>
      </c>
      <c r="E46">
        <v>0</v>
      </c>
      <c r="F46">
        <v>0</v>
      </c>
      <c r="G46">
        <v>0</v>
      </c>
      <c r="H46">
        <v>9.0611110000000004</v>
      </c>
      <c r="I46">
        <v>1.6166659999999999</v>
      </c>
      <c r="J46">
        <v>0</v>
      </c>
      <c r="K46">
        <v>0</v>
      </c>
      <c r="L46">
        <v>0.5</v>
      </c>
      <c r="M46">
        <v>0</v>
      </c>
      <c r="N46">
        <v>0</v>
      </c>
      <c r="O46">
        <v>6.242038</v>
      </c>
      <c r="P46">
        <v>0</v>
      </c>
      <c r="Q46">
        <v>0</v>
      </c>
    </row>
    <row r="47" spans="1:17" x14ac:dyDescent="0.25">
      <c r="A47">
        <v>608</v>
      </c>
      <c r="B47">
        <v>52.863371999999998</v>
      </c>
      <c r="C47">
        <v>52.863371999999998</v>
      </c>
      <c r="D47">
        <v>0</v>
      </c>
      <c r="E47">
        <v>0</v>
      </c>
      <c r="F47">
        <v>0</v>
      </c>
      <c r="G47">
        <v>0</v>
      </c>
      <c r="H47">
        <v>19.944744</v>
      </c>
      <c r="I47">
        <v>3.027056</v>
      </c>
      <c r="J47">
        <v>0</v>
      </c>
      <c r="K47">
        <v>1</v>
      </c>
      <c r="L47">
        <v>11.048743999999999</v>
      </c>
      <c r="M47">
        <v>0</v>
      </c>
      <c r="N47">
        <v>0</v>
      </c>
      <c r="O47">
        <v>0</v>
      </c>
      <c r="P47">
        <v>0</v>
      </c>
      <c r="Q47">
        <v>0</v>
      </c>
    </row>
    <row r="48" spans="1:17" x14ac:dyDescent="0.25">
      <c r="A48">
        <v>609</v>
      </c>
      <c r="B48">
        <v>82.938817999999998</v>
      </c>
      <c r="C48">
        <v>82.938817999999998</v>
      </c>
      <c r="D48">
        <v>0</v>
      </c>
      <c r="E48">
        <v>0</v>
      </c>
      <c r="F48">
        <v>0</v>
      </c>
      <c r="G48">
        <v>1.452814</v>
      </c>
      <c r="H48">
        <v>27.571327</v>
      </c>
      <c r="I48">
        <v>12.996468999999999</v>
      </c>
      <c r="J48">
        <v>0</v>
      </c>
      <c r="K48">
        <v>0</v>
      </c>
      <c r="L48">
        <v>14.574154999999999</v>
      </c>
      <c r="M48">
        <v>0</v>
      </c>
      <c r="N48">
        <v>0</v>
      </c>
      <c r="O48">
        <v>0</v>
      </c>
      <c r="P48">
        <v>0</v>
      </c>
      <c r="Q48">
        <v>0</v>
      </c>
    </row>
    <row r="49" spans="1:17" x14ac:dyDescent="0.25">
      <c r="A49">
        <v>610</v>
      </c>
      <c r="B49">
        <v>39.162413999999998</v>
      </c>
      <c r="C49">
        <v>39.162413999999998</v>
      </c>
      <c r="D49">
        <v>0</v>
      </c>
      <c r="E49">
        <v>0</v>
      </c>
      <c r="F49">
        <v>0</v>
      </c>
      <c r="G49">
        <v>3</v>
      </c>
      <c r="H49">
        <v>15.052068</v>
      </c>
      <c r="I49">
        <v>8.8965519999999998</v>
      </c>
      <c r="J49">
        <v>0</v>
      </c>
      <c r="K49">
        <v>1.096552</v>
      </c>
      <c r="L49">
        <v>2.7103449999999998</v>
      </c>
      <c r="M49">
        <v>0</v>
      </c>
      <c r="N49">
        <v>0</v>
      </c>
      <c r="O49">
        <v>0</v>
      </c>
      <c r="P49">
        <v>0</v>
      </c>
      <c r="Q49">
        <v>0</v>
      </c>
    </row>
    <row r="50" spans="1:17" x14ac:dyDescent="0.25">
      <c r="A50">
        <v>613</v>
      </c>
      <c r="B50">
        <v>232.954263</v>
      </c>
      <c r="C50">
        <v>60.172103</v>
      </c>
      <c r="D50">
        <v>0</v>
      </c>
      <c r="E50">
        <v>0</v>
      </c>
      <c r="F50">
        <v>0</v>
      </c>
      <c r="G50">
        <v>3.5970719999999998</v>
      </c>
      <c r="H50">
        <v>10.598960999999999</v>
      </c>
      <c r="I50">
        <v>0</v>
      </c>
      <c r="J50">
        <v>0</v>
      </c>
      <c r="K50">
        <v>1.010392</v>
      </c>
      <c r="L50">
        <v>0</v>
      </c>
      <c r="M50">
        <v>0</v>
      </c>
      <c r="N50">
        <v>0</v>
      </c>
      <c r="O50">
        <v>0</v>
      </c>
      <c r="P50">
        <v>0</v>
      </c>
      <c r="Q50">
        <v>0</v>
      </c>
    </row>
    <row r="51" spans="1:17" x14ac:dyDescent="0.25">
      <c r="A51">
        <v>614</v>
      </c>
      <c r="B51">
        <v>50.825007999999997</v>
      </c>
      <c r="C51">
        <v>50.825007999999997</v>
      </c>
      <c r="D51">
        <v>0</v>
      </c>
      <c r="E51">
        <v>0</v>
      </c>
      <c r="F51">
        <v>0</v>
      </c>
      <c r="G51">
        <v>1.682644</v>
      </c>
      <c r="H51">
        <v>18.697606</v>
      </c>
      <c r="I51">
        <v>9.0662590000000005</v>
      </c>
      <c r="J51">
        <v>0</v>
      </c>
      <c r="K51">
        <v>0</v>
      </c>
      <c r="L51">
        <v>8.4473680000000009</v>
      </c>
      <c r="M51">
        <v>0</v>
      </c>
      <c r="N51">
        <v>0</v>
      </c>
      <c r="O51">
        <v>0</v>
      </c>
      <c r="P51">
        <v>0</v>
      </c>
      <c r="Q51">
        <v>0</v>
      </c>
    </row>
    <row r="52" spans="1:17" x14ac:dyDescent="0.25">
      <c r="A52">
        <v>616</v>
      </c>
      <c r="B52">
        <v>85.239716000000001</v>
      </c>
      <c r="C52">
        <v>85.239716000000001</v>
      </c>
      <c r="D52">
        <v>0</v>
      </c>
      <c r="E52">
        <v>0.112583</v>
      </c>
      <c r="F52">
        <v>0</v>
      </c>
      <c r="G52">
        <v>1.13245</v>
      </c>
      <c r="H52">
        <v>25.077006999999998</v>
      </c>
      <c r="I52">
        <v>15.097151</v>
      </c>
      <c r="J52">
        <v>0</v>
      </c>
      <c r="K52">
        <v>0.490066</v>
      </c>
      <c r="L52">
        <v>19</v>
      </c>
      <c r="M52">
        <v>0</v>
      </c>
      <c r="N52">
        <v>0</v>
      </c>
      <c r="O52">
        <v>0</v>
      </c>
      <c r="P52">
        <v>0</v>
      </c>
      <c r="Q52">
        <v>0</v>
      </c>
    </row>
    <row r="53" spans="1:17" x14ac:dyDescent="0.25">
      <c r="A53">
        <v>621</v>
      </c>
      <c r="B53">
        <v>90.630538999999999</v>
      </c>
      <c r="C53">
        <v>90.630538999999999</v>
      </c>
      <c r="D53">
        <v>0</v>
      </c>
      <c r="E53">
        <v>0</v>
      </c>
      <c r="F53">
        <v>0</v>
      </c>
      <c r="G53">
        <v>1.3525640000000001</v>
      </c>
      <c r="H53">
        <v>30.884615</v>
      </c>
      <c r="I53">
        <v>9.0202469999999995</v>
      </c>
      <c r="J53">
        <v>0</v>
      </c>
      <c r="K53">
        <v>0.72435899999999998</v>
      </c>
      <c r="L53">
        <v>23.091387999999998</v>
      </c>
      <c r="M53">
        <v>0</v>
      </c>
      <c r="N53">
        <v>0</v>
      </c>
      <c r="O53">
        <v>0</v>
      </c>
      <c r="P53">
        <v>0</v>
      </c>
      <c r="Q53">
        <v>0</v>
      </c>
    </row>
    <row r="54" spans="1:17" x14ac:dyDescent="0.25">
      <c r="A54">
        <v>623</v>
      </c>
      <c r="B54">
        <v>151.67851999999999</v>
      </c>
      <c r="C54">
        <v>151.67851999999999</v>
      </c>
      <c r="D54">
        <v>0</v>
      </c>
      <c r="E54">
        <v>0</v>
      </c>
      <c r="F54">
        <v>0</v>
      </c>
      <c r="G54">
        <v>11.249834999999999</v>
      </c>
      <c r="H54">
        <v>20.172215999999999</v>
      </c>
      <c r="I54">
        <v>23.496102</v>
      </c>
      <c r="J54">
        <v>1</v>
      </c>
      <c r="K54">
        <v>0.54878000000000005</v>
      </c>
      <c r="L54">
        <v>21.00216</v>
      </c>
      <c r="M54">
        <v>0</v>
      </c>
      <c r="N54">
        <v>0</v>
      </c>
      <c r="O54">
        <v>0</v>
      </c>
      <c r="P54">
        <v>0</v>
      </c>
      <c r="Q54">
        <v>0</v>
      </c>
    </row>
    <row r="55" spans="1:17" x14ac:dyDescent="0.25">
      <c r="A55">
        <v>629</v>
      </c>
      <c r="B55">
        <v>34.157632999999997</v>
      </c>
      <c r="C55">
        <v>34.095520999999998</v>
      </c>
      <c r="D55">
        <v>0</v>
      </c>
      <c r="E55">
        <v>2</v>
      </c>
      <c r="F55">
        <v>0</v>
      </c>
      <c r="G55">
        <v>0.26708100000000001</v>
      </c>
      <c r="H55">
        <v>12.310558</v>
      </c>
      <c r="I55">
        <v>3.8074539999999999</v>
      </c>
      <c r="J55">
        <v>0</v>
      </c>
      <c r="K55">
        <v>0</v>
      </c>
      <c r="L55">
        <v>2.5944579999999999</v>
      </c>
      <c r="M55">
        <v>0</v>
      </c>
      <c r="N55">
        <v>0</v>
      </c>
      <c r="O55">
        <v>0</v>
      </c>
      <c r="P55">
        <v>0</v>
      </c>
      <c r="Q55">
        <v>0</v>
      </c>
    </row>
    <row r="56" spans="1:17" x14ac:dyDescent="0.25">
      <c r="A56">
        <v>634</v>
      </c>
      <c r="B56">
        <v>83.107393000000002</v>
      </c>
      <c r="C56">
        <v>83.107393000000002</v>
      </c>
      <c r="D56">
        <v>0</v>
      </c>
      <c r="E56">
        <v>0</v>
      </c>
      <c r="F56">
        <v>0</v>
      </c>
      <c r="G56">
        <v>1</v>
      </c>
      <c r="H56">
        <v>33.206901000000002</v>
      </c>
      <c r="I56">
        <v>9.0377360000000007</v>
      </c>
      <c r="J56">
        <v>0</v>
      </c>
      <c r="K56">
        <v>1.0691820000000001</v>
      </c>
      <c r="L56">
        <v>15.578616999999999</v>
      </c>
      <c r="M56">
        <v>0</v>
      </c>
      <c r="N56">
        <v>0</v>
      </c>
      <c r="O56">
        <v>0</v>
      </c>
      <c r="P56">
        <v>0</v>
      </c>
      <c r="Q56">
        <v>0</v>
      </c>
    </row>
    <row r="57" spans="1:17" x14ac:dyDescent="0.25">
      <c r="A57">
        <v>640</v>
      </c>
      <c r="B57">
        <v>36.475988000000001</v>
      </c>
      <c r="C57">
        <v>22.110980000000001</v>
      </c>
      <c r="D57">
        <v>0</v>
      </c>
      <c r="E57">
        <v>0</v>
      </c>
      <c r="F57">
        <v>0</v>
      </c>
      <c r="G57">
        <v>0</v>
      </c>
      <c r="H57">
        <v>8.2784209999999998</v>
      </c>
      <c r="I57">
        <v>1.1666669999999999</v>
      </c>
      <c r="J57">
        <v>0</v>
      </c>
      <c r="K57">
        <v>0</v>
      </c>
      <c r="L57">
        <v>0</v>
      </c>
      <c r="M57">
        <v>0</v>
      </c>
      <c r="N57">
        <v>0</v>
      </c>
      <c r="O57">
        <v>26.876978000000001</v>
      </c>
      <c r="P57">
        <v>0</v>
      </c>
      <c r="Q57">
        <v>0</v>
      </c>
    </row>
    <row r="58" spans="1:17" x14ac:dyDescent="0.25">
      <c r="A58">
        <v>664</v>
      </c>
      <c r="B58">
        <v>135.140683</v>
      </c>
      <c r="C58">
        <v>135.140683</v>
      </c>
      <c r="D58">
        <v>0</v>
      </c>
      <c r="E58">
        <v>3</v>
      </c>
      <c r="F58">
        <v>0</v>
      </c>
      <c r="G58">
        <v>0</v>
      </c>
      <c r="H58">
        <v>32.771078000000003</v>
      </c>
      <c r="I58">
        <v>6.6636620000000004</v>
      </c>
      <c r="J58">
        <v>0</v>
      </c>
      <c r="K58">
        <v>0</v>
      </c>
      <c r="L58">
        <v>8.3379999999999996E-2</v>
      </c>
      <c r="M58">
        <v>0</v>
      </c>
      <c r="N58">
        <v>0</v>
      </c>
      <c r="O58">
        <v>145.32791399999999</v>
      </c>
      <c r="P58">
        <v>0</v>
      </c>
      <c r="Q58">
        <v>0</v>
      </c>
    </row>
    <row r="59" spans="1:17" x14ac:dyDescent="0.25">
      <c r="A59">
        <v>679</v>
      </c>
      <c r="B59">
        <v>218.175814</v>
      </c>
      <c r="C59">
        <v>0</v>
      </c>
      <c r="D59">
        <v>0</v>
      </c>
      <c r="E59">
        <v>0</v>
      </c>
      <c r="F59">
        <v>0</v>
      </c>
      <c r="G59">
        <v>3</v>
      </c>
      <c r="H59">
        <v>34.893540000000002</v>
      </c>
      <c r="I59">
        <v>0</v>
      </c>
      <c r="J59">
        <v>0</v>
      </c>
      <c r="K59">
        <v>1</v>
      </c>
      <c r="L59">
        <v>179.07351800000001</v>
      </c>
      <c r="M59">
        <v>0</v>
      </c>
      <c r="N59">
        <v>0</v>
      </c>
      <c r="O59">
        <v>0</v>
      </c>
      <c r="P59">
        <v>0</v>
      </c>
      <c r="Q59">
        <v>0</v>
      </c>
    </row>
    <row r="60" spans="1:17" x14ac:dyDescent="0.25">
      <c r="A60">
        <v>725</v>
      </c>
      <c r="B60">
        <v>486.98228999999998</v>
      </c>
      <c r="C60">
        <v>460.169038</v>
      </c>
      <c r="D60">
        <v>18.379518000000001</v>
      </c>
      <c r="E60">
        <v>139.228916</v>
      </c>
      <c r="F60">
        <v>8.1566270000000003</v>
      </c>
      <c r="G60">
        <v>4.4096390000000003</v>
      </c>
      <c r="H60">
        <v>22.451806999999999</v>
      </c>
      <c r="I60">
        <v>1</v>
      </c>
      <c r="J60">
        <v>0</v>
      </c>
      <c r="K60">
        <v>0</v>
      </c>
      <c r="L60">
        <v>1</v>
      </c>
      <c r="M60">
        <v>24.028832000000001</v>
      </c>
      <c r="N60">
        <v>29.052420000000001</v>
      </c>
      <c r="O60">
        <v>0</v>
      </c>
      <c r="P60">
        <v>0</v>
      </c>
      <c r="Q60">
        <v>0</v>
      </c>
    </row>
    <row r="61" spans="1:17" x14ac:dyDescent="0.25">
      <c r="A61">
        <v>736</v>
      </c>
      <c r="B61">
        <v>155.792912</v>
      </c>
      <c r="C61">
        <v>155.792912</v>
      </c>
      <c r="D61">
        <v>0</v>
      </c>
      <c r="E61">
        <v>0</v>
      </c>
      <c r="F61">
        <v>0</v>
      </c>
      <c r="G61">
        <v>3</v>
      </c>
      <c r="H61">
        <v>9.7687500000000007</v>
      </c>
      <c r="I61">
        <v>0</v>
      </c>
      <c r="J61">
        <v>0</v>
      </c>
      <c r="K61">
        <v>0</v>
      </c>
      <c r="L61">
        <v>0</v>
      </c>
      <c r="M61">
        <v>0</v>
      </c>
      <c r="N61">
        <v>0</v>
      </c>
      <c r="O61">
        <v>0</v>
      </c>
      <c r="P61">
        <v>0</v>
      </c>
      <c r="Q61">
        <v>0</v>
      </c>
    </row>
    <row r="62" spans="1:17" x14ac:dyDescent="0.25">
      <c r="A62">
        <v>770</v>
      </c>
      <c r="B62">
        <v>260.28236700000002</v>
      </c>
      <c r="C62">
        <v>166.17651799999999</v>
      </c>
      <c r="D62">
        <v>0</v>
      </c>
      <c r="E62">
        <v>0</v>
      </c>
      <c r="F62">
        <v>0</v>
      </c>
      <c r="G62">
        <v>1</v>
      </c>
      <c r="H62">
        <v>34.715121000000003</v>
      </c>
      <c r="I62">
        <v>4.4802270000000002</v>
      </c>
      <c r="J62">
        <v>0</v>
      </c>
      <c r="K62">
        <v>0</v>
      </c>
      <c r="L62">
        <v>2</v>
      </c>
      <c r="M62">
        <v>2.7049120000000002</v>
      </c>
      <c r="N62">
        <v>20.496939999999999</v>
      </c>
      <c r="O62">
        <v>0</v>
      </c>
      <c r="P62">
        <v>0</v>
      </c>
      <c r="Q62">
        <v>0</v>
      </c>
    </row>
    <row r="63" spans="1:17" x14ac:dyDescent="0.25">
      <c r="A63">
        <v>779</v>
      </c>
      <c r="B63">
        <v>133.07329200000001</v>
      </c>
      <c r="C63">
        <v>133.07329200000001</v>
      </c>
      <c r="D63">
        <v>17.801044999999998</v>
      </c>
      <c r="E63">
        <v>78.963350000000005</v>
      </c>
      <c r="F63">
        <v>0</v>
      </c>
      <c r="G63">
        <v>1.570681</v>
      </c>
      <c r="H63">
        <v>5</v>
      </c>
      <c r="I63">
        <v>0</v>
      </c>
      <c r="J63">
        <v>0</v>
      </c>
      <c r="K63">
        <v>1</v>
      </c>
      <c r="L63">
        <v>0</v>
      </c>
      <c r="M63">
        <v>0</v>
      </c>
      <c r="N63">
        <v>0</v>
      </c>
      <c r="O63">
        <v>0</v>
      </c>
      <c r="P63">
        <v>0</v>
      </c>
      <c r="Q63">
        <v>0</v>
      </c>
    </row>
    <row r="64" spans="1:17" x14ac:dyDescent="0.25">
      <c r="A64">
        <v>780</v>
      </c>
      <c r="B64">
        <v>140.65445500000001</v>
      </c>
      <c r="C64">
        <v>140.65445500000001</v>
      </c>
      <c r="D64">
        <v>0</v>
      </c>
      <c r="E64">
        <v>62.141362999999998</v>
      </c>
      <c r="F64">
        <v>0</v>
      </c>
      <c r="G64">
        <v>0</v>
      </c>
      <c r="H64">
        <v>10.319372</v>
      </c>
      <c r="I64">
        <v>0</v>
      </c>
      <c r="J64">
        <v>0</v>
      </c>
      <c r="K64">
        <v>0</v>
      </c>
      <c r="L64">
        <v>0</v>
      </c>
      <c r="M64">
        <v>0</v>
      </c>
      <c r="N64">
        <v>0</v>
      </c>
      <c r="O64">
        <v>0</v>
      </c>
      <c r="P64">
        <v>0</v>
      </c>
      <c r="Q64">
        <v>0</v>
      </c>
    </row>
    <row r="65" spans="1:17" x14ac:dyDescent="0.25">
      <c r="A65">
        <v>804</v>
      </c>
      <c r="B65">
        <v>86.525138999999996</v>
      </c>
      <c r="C65">
        <v>85.966480000000004</v>
      </c>
      <c r="D65">
        <v>0</v>
      </c>
      <c r="E65">
        <v>2.1061450000000002</v>
      </c>
      <c r="F65">
        <v>0</v>
      </c>
      <c r="G65">
        <v>0</v>
      </c>
      <c r="H65">
        <v>16.798883</v>
      </c>
      <c r="I65">
        <v>2.2234639999999999</v>
      </c>
      <c r="J65">
        <v>0</v>
      </c>
      <c r="K65">
        <v>0</v>
      </c>
      <c r="L65">
        <v>0</v>
      </c>
      <c r="M65">
        <v>0</v>
      </c>
      <c r="N65">
        <v>0</v>
      </c>
      <c r="O65">
        <v>0</v>
      </c>
      <c r="P65">
        <v>0</v>
      </c>
      <c r="Q65">
        <v>0</v>
      </c>
    </row>
    <row r="66" spans="1:17" x14ac:dyDescent="0.25">
      <c r="A66">
        <v>808</v>
      </c>
      <c r="B66">
        <v>184.909156</v>
      </c>
      <c r="C66">
        <v>178.33853500000001</v>
      </c>
      <c r="D66">
        <v>0</v>
      </c>
      <c r="E66">
        <v>1</v>
      </c>
      <c r="F66">
        <v>0</v>
      </c>
      <c r="G66">
        <v>2.169492</v>
      </c>
      <c r="H66">
        <v>9.2090399999999999</v>
      </c>
      <c r="I66">
        <v>0</v>
      </c>
      <c r="J66">
        <v>0</v>
      </c>
      <c r="K66">
        <v>0</v>
      </c>
      <c r="L66">
        <v>0</v>
      </c>
      <c r="M66">
        <v>0</v>
      </c>
      <c r="N66">
        <v>0</v>
      </c>
      <c r="O66">
        <v>0</v>
      </c>
      <c r="P66">
        <v>0</v>
      </c>
      <c r="Q66">
        <v>0</v>
      </c>
    </row>
    <row r="67" spans="1:17" x14ac:dyDescent="0.25">
      <c r="A67">
        <v>813</v>
      </c>
      <c r="B67">
        <v>129.87192400000001</v>
      </c>
      <c r="C67">
        <v>129.87192400000001</v>
      </c>
      <c r="D67">
        <v>0</v>
      </c>
      <c r="E67">
        <v>0</v>
      </c>
      <c r="F67">
        <v>0</v>
      </c>
      <c r="G67">
        <v>0</v>
      </c>
      <c r="H67">
        <v>10.938173000000001</v>
      </c>
      <c r="I67">
        <v>0.94408599999999998</v>
      </c>
      <c r="J67">
        <v>0</v>
      </c>
      <c r="K67">
        <v>0</v>
      </c>
      <c r="L67">
        <v>0</v>
      </c>
      <c r="M67">
        <v>0</v>
      </c>
      <c r="N67">
        <v>0</v>
      </c>
      <c r="O67">
        <v>137.42828800000001</v>
      </c>
      <c r="P67">
        <v>0</v>
      </c>
      <c r="Q67">
        <v>0</v>
      </c>
    </row>
    <row r="68" spans="1:17" x14ac:dyDescent="0.25">
      <c r="A68">
        <v>825</v>
      </c>
      <c r="B68">
        <v>320.55204199999997</v>
      </c>
      <c r="C68">
        <v>319.97826400000002</v>
      </c>
      <c r="D68">
        <v>0</v>
      </c>
      <c r="E68">
        <v>4.1015040000000003</v>
      </c>
      <c r="F68">
        <v>0</v>
      </c>
      <c r="G68">
        <v>7.2918240000000001</v>
      </c>
      <c r="H68">
        <v>21.472273000000001</v>
      </c>
      <c r="I68">
        <v>0.208647</v>
      </c>
      <c r="J68">
        <v>0</v>
      </c>
      <c r="K68">
        <v>0</v>
      </c>
      <c r="L68">
        <v>0.81391000000000002</v>
      </c>
      <c r="M68">
        <v>4.5495289999999997</v>
      </c>
      <c r="N68">
        <v>0</v>
      </c>
      <c r="O68">
        <v>0</v>
      </c>
      <c r="P68">
        <v>0</v>
      </c>
      <c r="Q68">
        <v>0</v>
      </c>
    </row>
    <row r="69" spans="1:17" x14ac:dyDescent="0.25">
      <c r="A69">
        <v>838</v>
      </c>
      <c r="B69">
        <v>251.90725</v>
      </c>
      <c r="C69">
        <v>249.76232200000001</v>
      </c>
      <c r="D69">
        <v>5</v>
      </c>
      <c r="E69">
        <v>31.678260999999999</v>
      </c>
      <c r="F69">
        <v>0</v>
      </c>
      <c r="G69">
        <v>6.0405790000000001</v>
      </c>
      <c r="H69">
        <v>14.173914999999999</v>
      </c>
      <c r="I69">
        <v>0</v>
      </c>
      <c r="J69">
        <v>0</v>
      </c>
      <c r="K69">
        <v>0</v>
      </c>
      <c r="L69">
        <v>1</v>
      </c>
      <c r="M69">
        <v>12.404043</v>
      </c>
      <c r="N69">
        <v>0</v>
      </c>
      <c r="O69">
        <v>0</v>
      </c>
      <c r="P69">
        <v>0.91303800000000002</v>
      </c>
      <c r="Q69">
        <v>0</v>
      </c>
    </row>
    <row r="70" spans="1:17" x14ac:dyDescent="0.25">
      <c r="A70">
        <v>843</v>
      </c>
      <c r="B70">
        <v>608.72373000000005</v>
      </c>
      <c r="C70">
        <v>608.72373000000005</v>
      </c>
      <c r="D70">
        <v>0</v>
      </c>
      <c r="E70">
        <v>1</v>
      </c>
      <c r="F70">
        <v>0</v>
      </c>
      <c r="G70">
        <v>8.4042560000000002</v>
      </c>
      <c r="H70">
        <v>61.118405000000003</v>
      </c>
      <c r="I70">
        <v>5.5691490000000003</v>
      </c>
      <c r="J70">
        <v>0</v>
      </c>
      <c r="K70">
        <v>0</v>
      </c>
      <c r="L70">
        <v>4</v>
      </c>
      <c r="M70">
        <v>0</v>
      </c>
      <c r="N70">
        <v>0</v>
      </c>
      <c r="O70">
        <v>0</v>
      </c>
      <c r="P70">
        <v>0</v>
      </c>
      <c r="Q70">
        <v>0</v>
      </c>
    </row>
    <row r="71" spans="1:17" x14ac:dyDescent="0.25">
      <c r="A71">
        <v>855</v>
      </c>
      <c r="B71">
        <v>492.19596799999999</v>
      </c>
      <c r="C71">
        <v>492.19596799999999</v>
      </c>
      <c r="D71">
        <v>0.33707900000000002</v>
      </c>
      <c r="E71">
        <v>19.825776999999999</v>
      </c>
      <c r="F71">
        <v>0</v>
      </c>
      <c r="G71">
        <v>1.831461</v>
      </c>
      <c r="H71">
        <v>77.668539999999993</v>
      </c>
      <c r="I71">
        <v>4.831461</v>
      </c>
      <c r="J71">
        <v>0</v>
      </c>
      <c r="K71">
        <v>0.85393200000000002</v>
      </c>
      <c r="L71">
        <v>2</v>
      </c>
      <c r="M71">
        <v>0</v>
      </c>
      <c r="N71">
        <v>0</v>
      </c>
      <c r="O71">
        <v>0</v>
      </c>
      <c r="P71">
        <v>0</v>
      </c>
      <c r="Q71">
        <v>0</v>
      </c>
    </row>
    <row r="72" spans="1:17" x14ac:dyDescent="0.25">
      <c r="A72">
        <v>858</v>
      </c>
      <c r="B72">
        <v>233.198826</v>
      </c>
      <c r="C72">
        <v>231.32163299999999</v>
      </c>
      <c r="D72">
        <v>0</v>
      </c>
      <c r="E72">
        <v>0</v>
      </c>
      <c r="F72">
        <v>0</v>
      </c>
      <c r="G72">
        <v>7.9707600000000003</v>
      </c>
      <c r="H72">
        <v>19.578946999999999</v>
      </c>
      <c r="I72">
        <v>0</v>
      </c>
      <c r="J72">
        <v>0</v>
      </c>
      <c r="K72">
        <v>0</v>
      </c>
      <c r="L72">
        <v>2</v>
      </c>
      <c r="M72">
        <v>7.033175</v>
      </c>
      <c r="N72">
        <v>0</v>
      </c>
      <c r="O72">
        <v>0</v>
      </c>
      <c r="P72">
        <v>0</v>
      </c>
      <c r="Q72">
        <v>0</v>
      </c>
    </row>
    <row r="73" spans="1:17" x14ac:dyDescent="0.25">
      <c r="A73">
        <v>875</v>
      </c>
      <c r="B73">
        <v>315.16226699999999</v>
      </c>
      <c r="C73">
        <v>314.526116</v>
      </c>
      <c r="D73">
        <v>54.901691</v>
      </c>
      <c r="E73">
        <v>152.85747599999999</v>
      </c>
      <c r="F73">
        <v>0</v>
      </c>
      <c r="G73">
        <v>2.7906369999999998</v>
      </c>
      <c r="H73">
        <v>8.3123539999999991</v>
      </c>
      <c r="I73">
        <v>0</v>
      </c>
      <c r="J73">
        <v>0</v>
      </c>
      <c r="K73">
        <v>1</v>
      </c>
      <c r="L73">
        <v>1</v>
      </c>
      <c r="M73">
        <v>0</v>
      </c>
      <c r="N73">
        <v>0</v>
      </c>
      <c r="O73">
        <v>0</v>
      </c>
      <c r="P73">
        <v>0</v>
      </c>
      <c r="Q73">
        <v>0</v>
      </c>
    </row>
    <row r="74" spans="1:17" x14ac:dyDescent="0.25">
      <c r="A74">
        <v>905</v>
      </c>
      <c r="B74">
        <v>29.448321</v>
      </c>
      <c r="C74">
        <v>29.448321</v>
      </c>
      <c r="D74">
        <v>0</v>
      </c>
      <c r="E74">
        <v>0</v>
      </c>
      <c r="F74">
        <v>0</v>
      </c>
      <c r="G74">
        <v>0</v>
      </c>
      <c r="H74">
        <v>12.449239</v>
      </c>
      <c r="I74">
        <v>2.3940380000000001</v>
      </c>
      <c r="J74">
        <v>0</v>
      </c>
      <c r="K74">
        <v>0.47688999999999998</v>
      </c>
      <c r="L74">
        <v>0.99369700000000005</v>
      </c>
      <c r="M74">
        <v>0</v>
      </c>
      <c r="N74">
        <v>0</v>
      </c>
      <c r="O74">
        <v>0</v>
      </c>
      <c r="P74">
        <v>0</v>
      </c>
      <c r="Q74">
        <v>0</v>
      </c>
    </row>
    <row r="75" spans="1:17" x14ac:dyDescent="0.25">
      <c r="A75">
        <v>912</v>
      </c>
      <c r="B75">
        <v>108.733689</v>
      </c>
      <c r="C75">
        <v>108.733689</v>
      </c>
      <c r="D75">
        <v>0</v>
      </c>
      <c r="E75">
        <v>0</v>
      </c>
      <c r="F75">
        <v>0</v>
      </c>
      <c r="G75">
        <v>0</v>
      </c>
      <c r="H75">
        <v>6.7645140000000001</v>
      </c>
      <c r="I75">
        <v>2.7323740000000001</v>
      </c>
      <c r="J75">
        <v>2.67699</v>
      </c>
      <c r="K75">
        <v>0</v>
      </c>
      <c r="L75">
        <v>0</v>
      </c>
      <c r="M75">
        <v>0</v>
      </c>
      <c r="N75">
        <v>0</v>
      </c>
      <c r="O75">
        <v>0</v>
      </c>
      <c r="P75">
        <v>0</v>
      </c>
      <c r="Q75">
        <v>0</v>
      </c>
    </row>
    <row r="76" spans="1:17" x14ac:dyDescent="0.25">
      <c r="A76">
        <v>936</v>
      </c>
      <c r="B76">
        <v>92.860523999999998</v>
      </c>
      <c r="C76">
        <v>55.434550000000002</v>
      </c>
      <c r="D76">
        <v>0</v>
      </c>
      <c r="E76">
        <v>0</v>
      </c>
      <c r="F76">
        <v>0</v>
      </c>
      <c r="G76">
        <v>0</v>
      </c>
      <c r="H76">
        <v>14.540126000000001</v>
      </c>
      <c r="I76">
        <v>1.96</v>
      </c>
      <c r="J76">
        <v>0</v>
      </c>
      <c r="K76">
        <v>0</v>
      </c>
      <c r="L76">
        <v>0</v>
      </c>
      <c r="M76">
        <v>0</v>
      </c>
      <c r="N76">
        <v>0</v>
      </c>
      <c r="O76">
        <v>0</v>
      </c>
      <c r="P76">
        <v>0</v>
      </c>
      <c r="Q76">
        <v>0</v>
      </c>
    </row>
    <row r="77" spans="1:17" x14ac:dyDescent="0.25">
      <c r="A77">
        <v>938</v>
      </c>
      <c r="B77">
        <v>135.80257399999999</v>
      </c>
      <c r="C77">
        <v>135.311665</v>
      </c>
      <c r="D77">
        <v>10.284848</v>
      </c>
      <c r="E77">
        <v>67.454543999999999</v>
      </c>
      <c r="F77">
        <v>0</v>
      </c>
      <c r="G77">
        <v>1.860606</v>
      </c>
      <c r="H77">
        <v>7.8762990000000004</v>
      </c>
      <c r="I77">
        <v>1.363637</v>
      </c>
      <c r="J77">
        <v>0</v>
      </c>
      <c r="K77">
        <v>0</v>
      </c>
      <c r="L77">
        <v>0</v>
      </c>
      <c r="M77">
        <v>0</v>
      </c>
      <c r="N77">
        <v>0</v>
      </c>
      <c r="O77">
        <v>16.387370000000001</v>
      </c>
      <c r="P77">
        <v>0</v>
      </c>
      <c r="Q77">
        <v>0</v>
      </c>
    </row>
    <row r="78" spans="1:17" x14ac:dyDescent="0.25">
      <c r="A78">
        <v>941</v>
      </c>
      <c r="B78">
        <v>199.83481599999999</v>
      </c>
      <c r="C78">
        <v>166.96248499999999</v>
      </c>
      <c r="D78">
        <v>0</v>
      </c>
      <c r="E78">
        <v>0</v>
      </c>
      <c r="F78">
        <v>0</v>
      </c>
      <c r="G78">
        <v>5.1808269999999998</v>
      </c>
      <c r="H78">
        <v>25.078600999999999</v>
      </c>
      <c r="I78">
        <v>3.383912</v>
      </c>
      <c r="J78">
        <v>0.118128</v>
      </c>
      <c r="K78">
        <v>0</v>
      </c>
      <c r="L78">
        <v>3.2539760000000002</v>
      </c>
      <c r="M78">
        <v>0</v>
      </c>
      <c r="N78">
        <v>0</v>
      </c>
      <c r="O78">
        <v>0</v>
      </c>
      <c r="P78">
        <v>0</v>
      </c>
      <c r="Q78">
        <v>0</v>
      </c>
    </row>
    <row r="79" spans="1:17" x14ac:dyDescent="0.25">
      <c r="A79">
        <v>951</v>
      </c>
      <c r="B79">
        <v>201.592479</v>
      </c>
      <c r="C79">
        <v>201.592479</v>
      </c>
      <c r="D79">
        <v>0</v>
      </c>
      <c r="E79">
        <v>1</v>
      </c>
      <c r="F79">
        <v>0</v>
      </c>
      <c r="G79">
        <v>1.9365250000000001</v>
      </c>
      <c r="H79">
        <v>35.759261000000002</v>
      </c>
      <c r="I79">
        <v>3</v>
      </c>
      <c r="J79">
        <v>0</v>
      </c>
      <c r="K79">
        <v>0</v>
      </c>
      <c r="L79">
        <v>3</v>
      </c>
      <c r="M79">
        <v>0</v>
      </c>
      <c r="N79">
        <v>0</v>
      </c>
      <c r="O79">
        <v>0</v>
      </c>
      <c r="P79">
        <v>0</v>
      </c>
      <c r="Q79">
        <v>0</v>
      </c>
    </row>
    <row r="80" spans="1:17" x14ac:dyDescent="0.25">
      <c r="A80">
        <v>952</v>
      </c>
      <c r="B80">
        <v>405.78878400000002</v>
      </c>
      <c r="C80">
        <v>405.78878400000002</v>
      </c>
      <c r="D80">
        <v>33.299010000000003</v>
      </c>
      <c r="E80">
        <v>120.58282199999999</v>
      </c>
      <c r="F80">
        <v>18</v>
      </c>
      <c r="G80">
        <v>8.9419939999999993</v>
      </c>
      <c r="H80">
        <v>60.969327</v>
      </c>
      <c r="I80">
        <v>1.8527610000000001</v>
      </c>
      <c r="J80">
        <v>0</v>
      </c>
      <c r="K80">
        <v>1.8527610000000001</v>
      </c>
      <c r="L80">
        <v>2.04908</v>
      </c>
      <c r="M80">
        <v>0</v>
      </c>
      <c r="N80">
        <v>0</v>
      </c>
      <c r="O80">
        <v>0</v>
      </c>
      <c r="P80">
        <v>0</v>
      </c>
      <c r="Q80">
        <v>0</v>
      </c>
    </row>
    <row r="81" spans="1:17" x14ac:dyDescent="0.25">
      <c r="A81">
        <v>953</v>
      </c>
      <c r="B81">
        <v>196.787767</v>
      </c>
      <c r="C81">
        <v>196.787767</v>
      </c>
      <c r="D81">
        <v>0</v>
      </c>
      <c r="E81">
        <v>0</v>
      </c>
      <c r="F81">
        <v>0</v>
      </c>
      <c r="G81">
        <v>2.8303029999999998</v>
      </c>
      <c r="H81">
        <v>28.618179000000001</v>
      </c>
      <c r="I81">
        <v>2</v>
      </c>
      <c r="J81">
        <v>0</v>
      </c>
      <c r="K81">
        <v>2</v>
      </c>
      <c r="L81">
        <v>0</v>
      </c>
      <c r="M81">
        <v>0</v>
      </c>
      <c r="N81">
        <v>0</v>
      </c>
      <c r="O81">
        <v>0</v>
      </c>
      <c r="P81">
        <v>0</v>
      </c>
      <c r="Q81">
        <v>0</v>
      </c>
    </row>
    <row r="82" spans="1:17" x14ac:dyDescent="0.25">
      <c r="A82">
        <v>7984</v>
      </c>
      <c r="B82">
        <v>201.784434</v>
      </c>
      <c r="C82">
        <v>201.784434</v>
      </c>
      <c r="D82">
        <v>0</v>
      </c>
      <c r="E82">
        <v>8.9640719999999998</v>
      </c>
      <c r="F82">
        <v>4</v>
      </c>
      <c r="G82">
        <v>1.6287419999999999</v>
      </c>
      <c r="H82">
        <v>27.233533000000001</v>
      </c>
      <c r="I82">
        <v>0</v>
      </c>
      <c r="J82">
        <v>0</v>
      </c>
      <c r="K82">
        <v>1</v>
      </c>
      <c r="L82">
        <v>0.92215599999999998</v>
      </c>
      <c r="M82">
        <v>0</v>
      </c>
      <c r="N82">
        <v>0</v>
      </c>
      <c r="O82">
        <v>0</v>
      </c>
      <c r="P82">
        <v>0</v>
      </c>
      <c r="Q82">
        <v>0</v>
      </c>
    </row>
    <row r="83" spans="1:17" x14ac:dyDescent="0.25">
      <c r="A83">
        <v>7995</v>
      </c>
      <c r="B83">
        <v>299.849403</v>
      </c>
      <c r="C83">
        <v>299.849403</v>
      </c>
      <c r="D83">
        <v>0</v>
      </c>
      <c r="E83">
        <v>0</v>
      </c>
      <c r="F83">
        <v>0</v>
      </c>
      <c r="G83">
        <v>0.48795100000000002</v>
      </c>
      <c r="H83">
        <v>19.867469</v>
      </c>
      <c r="I83">
        <v>1.5120480000000001</v>
      </c>
      <c r="J83">
        <v>0</v>
      </c>
      <c r="K83">
        <v>0</v>
      </c>
      <c r="L83">
        <v>1</v>
      </c>
      <c r="M83">
        <v>0</v>
      </c>
      <c r="N83">
        <v>0</v>
      </c>
      <c r="O83">
        <v>0</v>
      </c>
      <c r="P83">
        <v>0</v>
      </c>
      <c r="Q83">
        <v>0</v>
      </c>
    </row>
    <row r="84" spans="1:17" x14ac:dyDescent="0.25">
      <c r="A84">
        <v>7999</v>
      </c>
      <c r="B84">
        <v>306.069681</v>
      </c>
      <c r="C84">
        <v>128.40644</v>
      </c>
      <c r="D84">
        <v>0.53189900000000001</v>
      </c>
      <c r="E84">
        <v>25.648582000000001</v>
      </c>
      <c r="F84">
        <v>0</v>
      </c>
      <c r="G84">
        <v>0.23396</v>
      </c>
      <c r="H84">
        <v>47.580038999999999</v>
      </c>
      <c r="I84">
        <v>4.1737989999999998</v>
      </c>
      <c r="J84">
        <v>0</v>
      </c>
      <c r="K84">
        <v>0</v>
      </c>
      <c r="L84">
        <v>3</v>
      </c>
      <c r="M84">
        <v>7.9463280000000003</v>
      </c>
      <c r="N84">
        <v>0</v>
      </c>
      <c r="O84">
        <v>0</v>
      </c>
      <c r="P84">
        <v>0</v>
      </c>
      <c r="Q84">
        <v>0</v>
      </c>
    </row>
    <row r="85" spans="1:17" x14ac:dyDescent="0.25">
      <c r="A85">
        <v>8000</v>
      </c>
      <c r="B85">
        <v>519.97497899999996</v>
      </c>
      <c r="C85">
        <v>519.97497899999996</v>
      </c>
      <c r="D85">
        <v>0</v>
      </c>
      <c r="E85">
        <v>10.786127</v>
      </c>
      <c r="F85">
        <v>0</v>
      </c>
      <c r="G85">
        <v>6.8265900000000004</v>
      </c>
      <c r="H85">
        <v>47.457394999999998</v>
      </c>
      <c r="I85">
        <v>0</v>
      </c>
      <c r="J85">
        <v>0</v>
      </c>
      <c r="K85">
        <v>0</v>
      </c>
      <c r="L85">
        <v>0.84393099999999999</v>
      </c>
      <c r="M85">
        <v>0</v>
      </c>
      <c r="N85">
        <v>0</v>
      </c>
      <c r="O85">
        <v>0</v>
      </c>
      <c r="P85">
        <v>0</v>
      </c>
      <c r="Q85">
        <v>0</v>
      </c>
    </row>
    <row r="86" spans="1:17" x14ac:dyDescent="0.25">
      <c r="A86">
        <v>8063</v>
      </c>
      <c r="B86">
        <v>111.048152</v>
      </c>
      <c r="C86">
        <v>108.359042</v>
      </c>
      <c r="D86">
        <v>0</v>
      </c>
      <c r="E86">
        <v>0</v>
      </c>
      <c r="F86">
        <v>0</v>
      </c>
      <c r="G86">
        <v>0</v>
      </c>
      <c r="H86">
        <v>29.607721000000002</v>
      </c>
      <c r="I86">
        <v>5.7285019999999998</v>
      </c>
      <c r="J86">
        <v>0</v>
      </c>
      <c r="K86">
        <v>0</v>
      </c>
      <c r="L86">
        <v>0</v>
      </c>
      <c r="M86">
        <v>0</v>
      </c>
      <c r="N86">
        <v>0</v>
      </c>
      <c r="O86">
        <v>113.90895500000001</v>
      </c>
      <c r="P86">
        <v>0</v>
      </c>
      <c r="Q86">
        <v>0</v>
      </c>
    </row>
    <row r="87" spans="1:17" x14ac:dyDescent="0.25">
      <c r="A87">
        <v>8064</v>
      </c>
      <c r="B87">
        <v>245.94545600000001</v>
      </c>
      <c r="C87">
        <v>245.94545600000001</v>
      </c>
      <c r="D87">
        <v>0</v>
      </c>
      <c r="E87">
        <v>0</v>
      </c>
      <c r="F87">
        <v>0</v>
      </c>
      <c r="G87">
        <v>4.0242420000000001</v>
      </c>
      <c r="H87">
        <v>21.666665999999999</v>
      </c>
      <c r="I87">
        <v>2.412121</v>
      </c>
      <c r="J87">
        <v>0</v>
      </c>
      <c r="K87">
        <v>0</v>
      </c>
      <c r="L87">
        <v>5.036365</v>
      </c>
      <c r="M87">
        <v>0</v>
      </c>
      <c r="N87">
        <v>0</v>
      </c>
      <c r="O87">
        <v>0</v>
      </c>
      <c r="P87">
        <v>0</v>
      </c>
      <c r="Q87">
        <v>0</v>
      </c>
    </row>
    <row r="88" spans="1:17" x14ac:dyDescent="0.25">
      <c r="A88">
        <v>8278</v>
      </c>
      <c r="B88">
        <v>351.72568799999999</v>
      </c>
      <c r="C88">
        <v>308.06376399999999</v>
      </c>
      <c r="D88">
        <v>0</v>
      </c>
      <c r="E88">
        <v>0</v>
      </c>
      <c r="F88">
        <v>0</v>
      </c>
      <c r="G88">
        <v>6.2415310000000002</v>
      </c>
      <c r="H88">
        <v>21.520854</v>
      </c>
      <c r="I88">
        <v>2</v>
      </c>
      <c r="J88">
        <v>0</v>
      </c>
      <c r="K88">
        <v>0</v>
      </c>
      <c r="L88">
        <v>1</v>
      </c>
      <c r="M88">
        <v>8.2144200000000005</v>
      </c>
      <c r="N88">
        <v>0</v>
      </c>
      <c r="O88">
        <v>0</v>
      </c>
      <c r="P88">
        <v>0</v>
      </c>
      <c r="Q88">
        <v>0</v>
      </c>
    </row>
    <row r="89" spans="1:17" x14ac:dyDescent="0.25">
      <c r="A89">
        <v>8280</v>
      </c>
      <c r="B89">
        <v>300.02792899999997</v>
      </c>
      <c r="C89">
        <v>294.81005199999998</v>
      </c>
      <c r="D89">
        <v>2.7374299999999998</v>
      </c>
      <c r="E89">
        <v>103.469273</v>
      </c>
      <c r="F89">
        <v>0</v>
      </c>
      <c r="G89">
        <v>3.7150829999999999</v>
      </c>
      <c r="H89">
        <v>17.670392</v>
      </c>
      <c r="I89">
        <v>0.80446899999999999</v>
      </c>
      <c r="J89">
        <v>0</v>
      </c>
      <c r="K89">
        <v>0</v>
      </c>
      <c r="L89">
        <v>0.51955300000000004</v>
      </c>
      <c r="M89">
        <v>0</v>
      </c>
      <c r="N89">
        <v>0</v>
      </c>
      <c r="O89">
        <v>0</v>
      </c>
      <c r="P89">
        <v>0</v>
      </c>
      <c r="Q89">
        <v>0</v>
      </c>
    </row>
    <row r="90" spans="1:17" x14ac:dyDescent="0.25">
      <c r="A90">
        <v>8281</v>
      </c>
      <c r="B90">
        <v>201.379828</v>
      </c>
      <c r="C90">
        <v>201.379828</v>
      </c>
      <c r="D90">
        <v>0</v>
      </c>
      <c r="E90">
        <v>3.2576679999999998</v>
      </c>
      <c r="F90">
        <v>0</v>
      </c>
      <c r="G90">
        <v>8.1349689999999999</v>
      </c>
      <c r="H90">
        <v>47.588957999999998</v>
      </c>
      <c r="I90">
        <v>1.981595</v>
      </c>
      <c r="J90">
        <v>0</v>
      </c>
      <c r="K90">
        <v>2</v>
      </c>
      <c r="L90">
        <v>4.8650310000000001</v>
      </c>
      <c r="M90">
        <v>0</v>
      </c>
      <c r="N90">
        <v>0</v>
      </c>
      <c r="O90">
        <v>0</v>
      </c>
      <c r="P90">
        <v>0</v>
      </c>
      <c r="Q90">
        <v>0</v>
      </c>
    </row>
    <row r="91" spans="1:17" x14ac:dyDescent="0.25">
      <c r="A91">
        <v>8282</v>
      </c>
      <c r="B91">
        <v>106.322373</v>
      </c>
      <c r="C91">
        <v>106.322373</v>
      </c>
      <c r="D91">
        <v>2.0887349999999998</v>
      </c>
      <c r="E91">
        <v>15.690222</v>
      </c>
      <c r="F91">
        <v>2.5531350000000002</v>
      </c>
      <c r="G91">
        <v>0</v>
      </c>
      <c r="H91">
        <v>8.6512980000000006</v>
      </c>
      <c r="I91">
        <v>1.4628049999999999</v>
      </c>
      <c r="J91">
        <v>0</v>
      </c>
      <c r="K91">
        <v>0</v>
      </c>
      <c r="L91">
        <v>0</v>
      </c>
      <c r="M91">
        <v>0</v>
      </c>
      <c r="N91">
        <v>0</v>
      </c>
      <c r="O91">
        <v>112.10477299999999</v>
      </c>
      <c r="P91">
        <v>0</v>
      </c>
      <c r="Q91">
        <v>0</v>
      </c>
    </row>
    <row r="92" spans="1:17" x14ac:dyDescent="0.25">
      <c r="A92">
        <v>8283</v>
      </c>
      <c r="B92">
        <v>69.770992000000007</v>
      </c>
      <c r="C92">
        <v>69.770992000000007</v>
      </c>
      <c r="D92">
        <v>0</v>
      </c>
      <c r="E92">
        <v>0</v>
      </c>
      <c r="F92">
        <v>0</v>
      </c>
      <c r="G92">
        <v>0</v>
      </c>
      <c r="H92">
        <v>11.499269</v>
      </c>
      <c r="I92">
        <v>3.9311509999999998</v>
      </c>
      <c r="J92">
        <v>0</v>
      </c>
      <c r="K92">
        <v>0</v>
      </c>
      <c r="L92">
        <v>1</v>
      </c>
      <c r="M92">
        <v>0</v>
      </c>
      <c r="N92">
        <v>2.2348300000000001</v>
      </c>
      <c r="O92">
        <v>44.131746</v>
      </c>
      <c r="P92">
        <v>0</v>
      </c>
      <c r="Q92">
        <v>0</v>
      </c>
    </row>
    <row r="93" spans="1:17" x14ac:dyDescent="0.25">
      <c r="A93">
        <v>8286</v>
      </c>
      <c r="B93">
        <v>280.83786300000003</v>
      </c>
      <c r="C93">
        <v>280.83786300000003</v>
      </c>
      <c r="D93">
        <v>0</v>
      </c>
      <c r="E93">
        <v>0</v>
      </c>
      <c r="F93">
        <v>0</v>
      </c>
      <c r="G93">
        <v>3.1633979999999999</v>
      </c>
      <c r="H93">
        <v>46.346404999999997</v>
      </c>
      <c r="I93">
        <v>0</v>
      </c>
      <c r="J93">
        <v>0</v>
      </c>
      <c r="K93">
        <v>0</v>
      </c>
      <c r="L93">
        <v>0</v>
      </c>
      <c r="M93">
        <v>0</v>
      </c>
      <c r="N93">
        <v>0</v>
      </c>
      <c r="O93">
        <v>0</v>
      </c>
      <c r="P93">
        <v>0</v>
      </c>
      <c r="Q93">
        <v>0</v>
      </c>
    </row>
    <row r="94" spans="1:17" x14ac:dyDescent="0.25">
      <c r="A94">
        <v>8287</v>
      </c>
      <c r="B94">
        <v>669.86804800000004</v>
      </c>
      <c r="C94">
        <v>495.00564200000002</v>
      </c>
      <c r="D94">
        <v>18.796610000000001</v>
      </c>
      <c r="E94">
        <v>70.813557000000003</v>
      </c>
      <c r="F94">
        <v>5.0734459999999997</v>
      </c>
      <c r="G94">
        <v>18.446328000000001</v>
      </c>
      <c r="H94">
        <v>27.367232000000001</v>
      </c>
      <c r="I94">
        <v>2</v>
      </c>
      <c r="J94">
        <v>0</v>
      </c>
      <c r="K94">
        <v>0</v>
      </c>
      <c r="L94">
        <v>3.740113</v>
      </c>
      <c r="M94">
        <v>0</v>
      </c>
      <c r="N94">
        <v>0</v>
      </c>
      <c r="O94">
        <v>0</v>
      </c>
      <c r="P94">
        <v>0</v>
      </c>
      <c r="Q94">
        <v>0</v>
      </c>
    </row>
    <row r="95" spans="1:17" x14ac:dyDescent="0.25">
      <c r="A95">
        <v>8289</v>
      </c>
      <c r="B95">
        <v>50.241598000000003</v>
      </c>
      <c r="C95">
        <v>37.147834000000003</v>
      </c>
      <c r="D95">
        <v>0</v>
      </c>
      <c r="E95">
        <v>1</v>
      </c>
      <c r="F95">
        <v>0</v>
      </c>
      <c r="G95">
        <v>0</v>
      </c>
      <c r="H95">
        <v>4.2305830000000002</v>
      </c>
      <c r="I95">
        <v>2.972826</v>
      </c>
      <c r="J95">
        <v>0</v>
      </c>
      <c r="K95">
        <v>0</v>
      </c>
      <c r="L95">
        <v>0</v>
      </c>
      <c r="M95">
        <v>0</v>
      </c>
      <c r="N95">
        <v>0</v>
      </c>
      <c r="O95">
        <v>0</v>
      </c>
      <c r="P95">
        <v>0</v>
      </c>
      <c r="Q95">
        <v>0</v>
      </c>
    </row>
    <row r="96" spans="1:17" x14ac:dyDescent="0.25">
      <c r="A96">
        <v>9122</v>
      </c>
      <c r="B96">
        <v>223.606112</v>
      </c>
      <c r="C96">
        <v>222.48052200000001</v>
      </c>
      <c r="D96">
        <v>0.88953499999999996</v>
      </c>
      <c r="E96">
        <v>14.197673999999999</v>
      </c>
      <c r="F96">
        <v>0</v>
      </c>
      <c r="G96">
        <v>3.8139539999999998</v>
      </c>
      <c r="H96">
        <v>25.622094000000001</v>
      </c>
      <c r="I96">
        <v>2.0813959999999998</v>
      </c>
      <c r="J96">
        <v>1</v>
      </c>
      <c r="K96">
        <v>1</v>
      </c>
      <c r="L96">
        <v>1</v>
      </c>
      <c r="M96">
        <v>0</v>
      </c>
      <c r="N96">
        <v>0</v>
      </c>
      <c r="O96">
        <v>0</v>
      </c>
      <c r="P96">
        <v>0</v>
      </c>
      <c r="Q96">
        <v>0</v>
      </c>
    </row>
    <row r="97" spans="1:17" x14ac:dyDescent="0.25">
      <c r="A97">
        <v>9148</v>
      </c>
      <c r="B97">
        <v>130.354488</v>
      </c>
      <c r="C97">
        <v>128.381981</v>
      </c>
      <c r="D97">
        <v>0</v>
      </c>
      <c r="E97">
        <v>0</v>
      </c>
      <c r="F97">
        <v>0</v>
      </c>
      <c r="G97">
        <v>0</v>
      </c>
      <c r="H97">
        <v>34.093293000000003</v>
      </c>
      <c r="I97">
        <v>2.14967</v>
      </c>
      <c r="J97">
        <v>0</v>
      </c>
      <c r="K97">
        <v>2</v>
      </c>
      <c r="L97">
        <v>2.8398919999999999</v>
      </c>
      <c r="M97">
        <v>0</v>
      </c>
      <c r="N97">
        <v>0</v>
      </c>
      <c r="O97">
        <v>0</v>
      </c>
      <c r="P97">
        <v>0</v>
      </c>
      <c r="Q97">
        <v>0</v>
      </c>
    </row>
    <row r="98" spans="1:17" x14ac:dyDescent="0.25">
      <c r="A98">
        <v>9149</v>
      </c>
      <c r="B98">
        <v>188.87773100000001</v>
      </c>
      <c r="C98">
        <v>187.80258699999999</v>
      </c>
      <c r="D98">
        <v>0</v>
      </c>
      <c r="E98">
        <v>18.994219999999999</v>
      </c>
      <c r="F98">
        <v>0</v>
      </c>
      <c r="G98">
        <v>2.242775</v>
      </c>
      <c r="H98">
        <v>15.502889</v>
      </c>
      <c r="I98">
        <v>0</v>
      </c>
      <c r="J98">
        <v>0</v>
      </c>
      <c r="K98">
        <v>0.50867099999999998</v>
      </c>
      <c r="L98">
        <v>0</v>
      </c>
      <c r="M98">
        <v>0</v>
      </c>
      <c r="N98">
        <v>0</v>
      </c>
      <c r="O98">
        <v>0</v>
      </c>
      <c r="P98">
        <v>0</v>
      </c>
      <c r="Q98">
        <v>0</v>
      </c>
    </row>
    <row r="99" spans="1:17" x14ac:dyDescent="0.25">
      <c r="A99">
        <v>9164</v>
      </c>
      <c r="B99">
        <v>81.935790999999995</v>
      </c>
      <c r="C99">
        <v>67.321551999999997</v>
      </c>
      <c r="D99">
        <v>0</v>
      </c>
      <c r="E99">
        <v>0</v>
      </c>
      <c r="F99">
        <v>0</v>
      </c>
      <c r="G99">
        <v>1</v>
      </c>
      <c r="H99">
        <v>5.4467350000000003</v>
      </c>
      <c r="I99">
        <v>0</v>
      </c>
      <c r="J99">
        <v>0</v>
      </c>
      <c r="K99">
        <v>0</v>
      </c>
      <c r="L99">
        <v>3.5223369999999998</v>
      </c>
      <c r="M99">
        <v>0</v>
      </c>
      <c r="N99">
        <v>0</v>
      </c>
      <c r="O99">
        <v>0</v>
      </c>
      <c r="P99">
        <v>0</v>
      </c>
      <c r="Q99">
        <v>0</v>
      </c>
    </row>
    <row r="100" spans="1:17" x14ac:dyDescent="0.25">
      <c r="A100">
        <v>9179</v>
      </c>
      <c r="B100">
        <v>480.70614499999999</v>
      </c>
      <c r="C100">
        <v>478.70614499999999</v>
      </c>
      <c r="D100">
        <v>1.687589</v>
      </c>
      <c r="E100">
        <v>69.222539999999995</v>
      </c>
      <c r="F100">
        <v>25.445080000000001</v>
      </c>
      <c r="G100">
        <v>2</v>
      </c>
      <c r="H100">
        <v>47.938662000000001</v>
      </c>
      <c r="I100">
        <v>1.7902990000000001</v>
      </c>
      <c r="J100">
        <v>0</v>
      </c>
      <c r="K100">
        <v>0</v>
      </c>
      <c r="L100">
        <v>2.8131249999999999</v>
      </c>
      <c r="M100">
        <v>4.5351379999999999</v>
      </c>
      <c r="N100">
        <v>0</v>
      </c>
      <c r="O100">
        <v>0</v>
      </c>
      <c r="P100">
        <v>9.0961839999999992</v>
      </c>
      <c r="Q100">
        <v>0</v>
      </c>
    </row>
    <row r="101" spans="1:17" x14ac:dyDescent="0.25">
      <c r="A101">
        <v>9192</v>
      </c>
      <c r="B101">
        <v>445.31282099999999</v>
      </c>
      <c r="C101">
        <v>445.31282099999999</v>
      </c>
      <c r="D101">
        <v>0</v>
      </c>
      <c r="E101">
        <v>0</v>
      </c>
      <c r="F101">
        <v>0</v>
      </c>
      <c r="G101">
        <v>10.87782</v>
      </c>
      <c r="H101">
        <v>38.987783</v>
      </c>
      <c r="I101">
        <v>3.9816729999999998</v>
      </c>
      <c r="J101">
        <v>1</v>
      </c>
      <c r="K101">
        <v>2.969455</v>
      </c>
      <c r="L101">
        <v>1.969455</v>
      </c>
      <c r="M101">
        <v>0</v>
      </c>
      <c r="N101">
        <v>0</v>
      </c>
      <c r="O101">
        <v>0</v>
      </c>
      <c r="P101">
        <v>0</v>
      </c>
      <c r="Q101">
        <v>0</v>
      </c>
    </row>
    <row r="102" spans="1:17" x14ac:dyDescent="0.25">
      <c r="A102">
        <v>9283</v>
      </c>
      <c r="B102">
        <v>345.83984600000002</v>
      </c>
      <c r="C102">
        <v>127.227051</v>
      </c>
      <c r="D102">
        <v>0</v>
      </c>
      <c r="E102">
        <v>0</v>
      </c>
      <c r="F102">
        <v>0</v>
      </c>
      <c r="G102">
        <v>0</v>
      </c>
      <c r="H102">
        <v>25.105263999999998</v>
      </c>
      <c r="I102">
        <v>4</v>
      </c>
      <c r="J102">
        <v>0</v>
      </c>
      <c r="K102">
        <v>1</v>
      </c>
      <c r="L102">
        <v>0</v>
      </c>
      <c r="M102">
        <v>0</v>
      </c>
      <c r="N102">
        <v>0</v>
      </c>
      <c r="O102">
        <v>0</v>
      </c>
      <c r="P102">
        <v>0</v>
      </c>
      <c r="Q102">
        <v>0</v>
      </c>
    </row>
    <row r="103" spans="1:17" x14ac:dyDescent="0.25">
      <c r="A103">
        <v>9953</v>
      </c>
      <c r="B103">
        <v>289.31677200000001</v>
      </c>
      <c r="C103">
        <v>285.47571900000003</v>
      </c>
      <c r="D103">
        <v>22.680071999999999</v>
      </c>
      <c r="E103">
        <v>115.47056499999999</v>
      </c>
      <c r="F103">
        <v>6.9246819999999998</v>
      </c>
      <c r="G103">
        <v>6</v>
      </c>
      <c r="H103">
        <v>22.473163</v>
      </c>
      <c r="I103">
        <v>1.9184049999999999</v>
      </c>
      <c r="J103">
        <v>0</v>
      </c>
      <c r="K103">
        <v>0</v>
      </c>
      <c r="L103">
        <v>0</v>
      </c>
      <c r="M103">
        <v>0</v>
      </c>
      <c r="N103">
        <v>0</v>
      </c>
      <c r="O103">
        <v>0</v>
      </c>
      <c r="P103">
        <v>0</v>
      </c>
      <c r="Q103">
        <v>0</v>
      </c>
    </row>
    <row r="104" spans="1:17" x14ac:dyDescent="0.25">
      <c r="A104">
        <v>9955</v>
      </c>
      <c r="B104">
        <v>459.502995</v>
      </c>
      <c r="C104">
        <v>459.502995</v>
      </c>
      <c r="D104">
        <v>0</v>
      </c>
      <c r="E104">
        <v>0</v>
      </c>
      <c r="F104">
        <v>0</v>
      </c>
      <c r="G104">
        <v>1.185629</v>
      </c>
      <c r="H104">
        <v>15.395210000000001</v>
      </c>
      <c r="I104">
        <v>3.8982039999999998</v>
      </c>
      <c r="J104">
        <v>0</v>
      </c>
      <c r="K104">
        <v>0</v>
      </c>
      <c r="L104">
        <v>1</v>
      </c>
      <c r="M104">
        <v>0</v>
      </c>
      <c r="N104">
        <v>0</v>
      </c>
      <c r="O104">
        <v>0</v>
      </c>
      <c r="P104">
        <v>0</v>
      </c>
      <c r="Q104">
        <v>0</v>
      </c>
    </row>
    <row r="105" spans="1:17" x14ac:dyDescent="0.25">
      <c r="A105">
        <v>9957</v>
      </c>
      <c r="B105">
        <v>530.61379399999998</v>
      </c>
      <c r="C105">
        <v>519.890264</v>
      </c>
      <c r="D105">
        <v>0</v>
      </c>
      <c r="E105">
        <v>0</v>
      </c>
      <c r="F105">
        <v>0</v>
      </c>
      <c r="G105">
        <v>5.9941180000000003</v>
      </c>
      <c r="H105">
        <v>49.541179</v>
      </c>
      <c r="I105">
        <v>4</v>
      </c>
      <c r="J105">
        <v>0.8</v>
      </c>
      <c r="K105">
        <v>0</v>
      </c>
      <c r="L105">
        <v>3.988235</v>
      </c>
      <c r="M105">
        <v>0</v>
      </c>
      <c r="N105">
        <v>0</v>
      </c>
      <c r="O105">
        <v>0</v>
      </c>
      <c r="P105">
        <v>0</v>
      </c>
      <c r="Q105">
        <v>0</v>
      </c>
    </row>
    <row r="106" spans="1:17" x14ac:dyDescent="0.25">
      <c r="A106">
        <v>9971</v>
      </c>
      <c r="B106">
        <v>81.141757999999996</v>
      </c>
      <c r="C106">
        <v>48.148496999999999</v>
      </c>
      <c r="D106">
        <v>0</v>
      </c>
      <c r="E106">
        <v>0</v>
      </c>
      <c r="F106">
        <v>0</v>
      </c>
      <c r="G106">
        <v>0</v>
      </c>
      <c r="H106">
        <v>24.698208999999999</v>
      </c>
      <c r="I106">
        <v>2.3307150000000001</v>
      </c>
      <c r="J106">
        <v>0</v>
      </c>
      <c r="K106">
        <v>0</v>
      </c>
      <c r="L106">
        <v>0</v>
      </c>
      <c r="M106">
        <v>0</v>
      </c>
      <c r="N106">
        <v>0</v>
      </c>
      <c r="O106">
        <v>0</v>
      </c>
      <c r="P106">
        <v>0</v>
      </c>
      <c r="Q106">
        <v>0</v>
      </c>
    </row>
    <row r="107" spans="1:17" x14ac:dyDescent="0.25">
      <c r="A107">
        <v>9990</v>
      </c>
      <c r="B107">
        <v>425.51030400000002</v>
      </c>
      <c r="C107">
        <v>423.80453599999998</v>
      </c>
      <c r="D107">
        <v>1</v>
      </c>
      <c r="E107">
        <v>153.11440999999999</v>
      </c>
      <c r="F107">
        <v>5</v>
      </c>
      <c r="G107">
        <v>5.4692080000000001</v>
      </c>
      <c r="H107">
        <v>42.858769000000002</v>
      </c>
      <c r="I107">
        <v>3.6647110000000001</v>
      </c>
      <c r="J107">
        <v>0</v>
      </c>
      <c r="K107">
        <v>0</v>
      </c>
      <c r="L107">
        <v>1</v>
      </c>
      <c r="M107">
        <v>0</v>
      </c>
      <c r="N107">
        <v>0</v>
      </c>
      <c r="O107">
        <v>0</v>
      </c>
      <c r="P107">
        <v>0</v>
      </c>
      <c r="Q107">
        <v>0</v>
      </c>
    </row>
    <row r="108" spans="1:17" x14ac:dyDescent="0.25">
      <c r="A108">
        <v>9996</v>
      </c>
      <c r="B108">
        <v>112.021798</v>
      </c>
      <c r="C108">
        <v>111.534751</v>
      </c>
      <c r="D108">
        <v>0</v>
      </c>
      <c r="E108">
        <v>0</v>
      </c>
      <c r="F108">
        <v>0</v>
      </c>
      <c r="G108">
        <v>0</v>
      </c>
      <c r="H108">
        <v>27.147545999999998</v>
      </c>
      <c r="I108">
        <v>10.911917000000001</v>
      </c>
      <c r="J108">
        <v>0</v>
      </c>
      <c r="K108">
        <v>0</v>
      </c>
      <c r="L108">
        <v>0.92746099999999998</v>
      </c>
      <c r="M108">
        <v>0</v>
      </c>
      <c r="N108">
        <v>0</v>
      </c>
      <c r="O108">
        <v>0</v>
      </c>
      <c r="P108">
        <v>0</v>
      </c>
      <c r="Q108">
        <v>0</v>
      </c>
    </row>
    <row r="109" spans="1:17" x14ac:dyDescent="0.25">
      <c r="A109">
        <v>9997</v>
      </c>
      <c r="B109">
        <v>1848.8962939999999</v>
      </c>
      <c r="C109">
        <v>1813.02495</v>
      </c>
      <c r="D109">
        <v>7.1637430000000002</v>
      </c>
      <c r="E109">
        <v>48.298245999999999</v>
      </c>
      <c r="F109">
        <v>0.368421</v>
      </c>
      <c r="G109">
        <v>32.625731000000002</v>
      </c>
      <c r="H109">
        <v>163.28568799999999</v>
      </c>
      <c r="I109">
        <v>13.461988</v>
      </c>
      <c r="J109">
        <v>1</v>
      </c>
      <c r="K109">
        <v>1</v>
      </c>
      <c r="L109">
        <v>16.017544000000001</v>
      </c>
      <c r="M109">
        <v>0</v>
      </c>
      <c r="N109">
        <v>0</v>
      </c>
      <c r="O109">
        <v>0</v>
      </c>
      <c r="P109">
        <v>0</v>
      </c>
      <c r="Q109">
        <v>0</v>
      </c>
    </row>
    <row r="110" spans="1:17" x14ac:dyDescent="0.25">
      <c r="A110">
        <v>10036</v>
      </c>
      <c r="B110">
        <v>291.85653200000002</v>
      </c>
      <c r="C110">
        <v>283.85129599999999</v>
      </c>
      <c r="D110">
        <v>56.840322999999998</v>
      </c>
      <c r="E110">
        <v>164.963853</v>
      </c>
      <c r="F110">
        <v>0</v>
      </c>
      <c r="G110">
        <v>1</v>
      </c>
      <c r="H110">
        <v>5</v>
      </c>
      <c r="I110">
        <v>0</v>
      </c>
      <c r="J110">
        <v>0</v>
      </c>
      <c r="K110">
        <v>0</v>
      </c>
      <c r="L110">
        <v>0.492147</v>
      </c>
      <c r="M110">
        <v>0</v>
      </c>
      <c r="N110">
        <v>0</v>
      </c>
      <c r="O110">
        <v>0</v>
      </c>
      <c r="P110">
        <v>0</v>
      </c>
      <c r="Q110">
        <v>0</v>
      </c>
    </row>
    <row r="111" spans="1:17" x14ac:dyDescent="0.25">
      <c r="A111">
        <v>10182</v>
      </c>
      <c r="B111">
        <v>289.57576999999998</v>
      </c>
      <c r="C111">
        <v>289.57576999999998</v>
      </c>
      <c r="D111">
        <v>13.850345000000001</v>
      </c>
      <c r="E111">
        <v>44.484662</v>
      </c>
      <c r="F111">
        <v>1</v>
      </c>
      <c r="G111">
        <v>7.8628830000000001</v>
      </c>
      <c r="H111">
        <v>33.680982</v>
      </c>
      <c r="I111">
        <v>0.70552099999999995</v>
      </c>
      <c r="J111">
        <v>0</v>
      </c>
      <c r="K111">
        <v>0</v>
      </c>
      <c r="L111">
        <v>4.92638</v>
      </c>
      <c r="M111">
        <v>0</v>
      </c>
      <c r="N111">
        <v>0</v>
      </c>
      <c r="O111">
        <v>0</v>
      </c>
      <c r="P111">
        <v>0</v>
      </c>
      <c r="Q111">
        <v>0</v>
      </c>
    </row>
    <row r="112" spans="1:17" x14ac:dyDescent="0.25">
      <c r="A112">
        <v>10205</v>
      </c>
      <c r="B112">
        <v>289.10613799999999</v>
      </c>
      <c r="C112">
        <v>285.62215600000002</v>
      </c>
      <c r="D112">
        <v>4</v>
      </c>
      <c r="E112">
        <v>15.469136000000001</v>
      </c>
      <c r="F112">
        <v>3</v>
      </c>
      <c r="G112">
        <v>6.7222229999999996</v>
      </c>
      <c r="H112">
        <v>15.993828000000001</v>
      </c>
      <c r="I112">
        <v>8.6419999999999997E-2</v>
      </c>
      <c r="J112">
        <v>0</v>
      </c>
      <c r="K112">
        <v>2</v>
      </c>
      <c r="L112">
        <v>2.493827</v>
      </c>
      <c r="M112">
        <v>0</v>
      </c>
      <c r="N112">
        <v>0</v>
      </c>
      <c r="O112">
        <v>0</v>
      </c>
      <c r="P112">
        <v>0</v>
      </c>
      <c r="Q112">
        <v>0</v>
      </c>
    </row>
    <row r="113" spans="1:17" x14ac:dyDescent="0.25">
      <c r="A113">
        <v>11291</v>
      </c>
      <c r="B113">
        <v>654.57398799999999</v>
      </c>
      <c r="C113">
        <v>653.25218600000005</v>
      </c>
      <c r="D113">
        <v>0</v>
      </c>
      <c r="E113">
        <v>17.666936</v>
      </c>
      <c r="F113">
        <v>2.9600010000000001</v>
      </c>
      <c r="G113">
        <v>6.3581969999999997</v>
      </c>
      <c r="H113">
        <v>55.339143999999997</v>
      </c>
      <c r="I113">
        <v>3.273333</v>
      </c>
      <c r="J113">
        <v>0</v>
      </c>
      <c r="K113">
        <v>0</v>
      </c>
      <c r="L113">
        <v>2</v>
      </c>
      <c r="M113">
        <v>0</v>
      </c>
      <c r="N113">
        <v>0</v>
      </c>
      <c r="O113">
        <v>0</v>
      </c>
      <c r="P113">
        <v>0</v>
      </c>
      <c r="Q113">
        <v>0</v>
      </c>
    </row>
    <row r="114" spans="1:17" x14ac:dyDescent="0.25">
      <c r="A114">
        <v>11324</v>
      </c>
      <c r="B114">
        <v>37.581525999999997</v>
      </c>
      <c r="C114">
        <v>31.671173</v>
      </c>
      <c r="D114">
        <v>0</v>
      </c>
      <c r="E114">
        <v>0</v>
      </c>
      <c r="F114">
        <v>0</v>
      </c>
      <c r="G114">
        <v>0</v>
      </c>
      <c r="H114">
        <v>11.297895</v>
      </c>
      <c r="I114">
        <v>1.8908199999999999</v>
      </c>
      <c r="J114">
        <v>0</v>
      </c>
      <c r="K114">
        <v>0</v>
      </c>
      <c r="L114">
        <v>0</v>
      </c>
      <c r="M114">
        <v>0</v>
      </c>
      <c r="N114">
        <v>0</v>
      </c>
      <c r="O114">
        <v>0</v>
      </c>
      <c r="P114">
        <v>0</v>
      </c>
      <c r="Q114">
        <v>0</v>
      </c>
    </row>
    <row r="115" spans="1:17" x14ac:dyDescent="0.25">
      <c r="A115">
        <v>11381</v>
      </c>
      <c r="B115">
        <v>109.82954700000001</v>
      </c>
      <c r="C115">
        <v>38.119318999999997</v>
      </c>
      <c r="D115">
        <v>1</v>
      </c>
      <c r="E115">
        <v>5</v>
      </c>
      <c r="F115">
        <v>0</v>
      </c>
      <c r="G115">
        <v>2</v>
      </c>
      <c r="H115">
        <v>5.2897730000000003</v>
      </c>
      <c r="I115">
        <v>1</v>
      </c>
      <c r="J115">
        <v>0</v>
      </c>
      <c r="K115">
        <v>0</v>
      </c>
      <c r="L115">
        <v>1.193182</v>
      </c>
      <c r="M115">
        <v>0</v>
      </c>
      <c r="N115">
        <v>0</v>
      </c>
      <c r="O115">
        <v>0</v>
      </c>
      <c r="P115">
        <v>0</v>
      </c>
      <c r="Q115">
        <v>0</v>
      </c>
    </row>
    <row r="116" spans="1:17" x14ac:dyDescent="0.25">
      <c r="A116">
        <v>11390</v>
      </c>
      <c r="B116">
        <v>190.375822</v>
      </c>
      <c r="C116">
        <v>173.36760899999999</v>
      </c>
      <c r="D116">
        <v>0</v>
      </c>
      <c r="E116">
        <v>0</v>
      </c>
      <c r="F116">
        <v>0</v>
      </c>
      <c r="G116">
        <v>0</v>
      </c>
      <c r="H116">
        <v>11.970444000000001</v>
      </c>
      <c r="I116">
        <v>0.94047599999999998</v>
      </c>
      <c r="J116">
        <v>0</v>
      </c>
      <c r="K116">
        <v>0</v>
      </c>
      <c r="L116">
        <v>1</v>
      </c>
      <c r="M116">
        <v>0</v>
      </c>
      <c r="N116">
        <v>0</v>
      </c>
      <c r="O116">
        <v>0</v>
      </c>
      <c r="P116">
        <v>0</v>
      </c>
      <c r="Q116">
        <v>0</v>
      </c>
    </row>
    <row r="117" spans="1:17" x14ac:dyDescent="0.25">
      <c r="A117">
        <v>11439</v>
      </c>
      <c r="B117">
        <v>103.132558</v>
      </c>
      <c r="C117">
        <v>103.132558</v>
      </c>
      <c r="D117">
        <v>0</v>
      </c>
      <c r="E117">
        <v>0</v>
      </c>
      <c r="F117">
        <v>0</v>
      </c>
      <c r="G117">
        <v>0</v>
      </c>
      <c r="H117">
        <v>10.466258</v>
      </c>
      <c r="I117">
        <v>1.5214719999999999</v>
      </c>
      <c r="J117">
        <v>0</v>
      </c>
      <c r="K117">
        <v>0</v>
      </c>
      <c r="L117">
        <v>0.435583</v>
      </c>
      <c r="M117">
        <v>0</v>
      </c>
      <c r="N117">
        <v>0</v>
      </c>
      <c r="O117">
        <v>12.068232999999999</v>
      </c>
      <c r="P117">
        <v>0</v>
      </c>
      <c r="Q117">
        <v>0</v>
      </c>
    </row>
    <row r="118" spans="1:17" x14ac:dyDescent="0.25">
      <c r="A118">
        <v>11468</v>
      </c>
      <c r="B118">
        <v>415.14594699999998</v>
      </c>
      <c r="C118">
        <v>414.14594699999998</v>
      </c>
      <c r="D118">
        <v>0.88953499999999996</v>
      </c>
      <c r="E118">
        <v>225.92441500000001</v>
      </c>
      <c r="F118">
        <v>1</v>
      </c>
      <c r="G118">
        <v>3.982558</v>
      </c>
      <c r="H118">
        <v>32.098833999999997</v>
      </c>
      <c r="I118">
        <v>1</v>
      </c>
      <c r="J118">
        <v>0</v>
      </c>
      <c r="K118">
        <v>3</v>
      </c>
      <c r="L118">
        <v>1</v>
      </c>
      <c r="M118">
        <v>0</v>
      </c>
      <c r="N118">
        <v>0</v>
      </c>
      <c r="O118">
        <v>0</v>
      </c>
      <c r="P118">
        <v>0</v>
      </c>
      <c r="Q118">
        <v>0</v>
      </c>
    </row>
    <row r="119" spans="1:17" x14ac:dyDescent="0.25">
      <c r="A119">
        <v>11506</v>
      </c>
      <c r="B119">
        <v>719.04289300000005</v>
      </c>
      <c r="C119">
        <v>100.40432800000001</v>
      </c>
      <c r="D119">
        <v>0</v>
      </c>
      <c r="E119">
        <v>0</v>
      </c>
      <c r="F119">
        <v>0</v>
      </c>
      <c r="G119">
        <v>1</v>
      </c>
      <c r="H119">
        <v>16.977143000000002</v>
      </c>
      <c r="I119">
        <v>4.1666670000000003</v>
      </c>
      <c r="J119">
        <v>1</v>
      </c>
      <c r="K119">
        <v>0</v>
      </c>
      <c r="L119">
        <v>8.7714289999999995</v>
      </c>
      <c r="M119">
        <v>142.44052300000001</v>
      </c>
      <c r="N119">
        <v>0</v>
      </c>
      <c r="O119">
        <v>0</v>
      </c>
      <c r="P119">
        <v>173.74011300000001</v>
      </c>
      <c r="Q119">
        <v>0</v>
      </c>
    </row>
    <row r="120" spans="1:17" x14ac:dyDescent="0.25">
      <c r="A120">
        <v>11507</v>
      </c>
      <c r="B120">
        <v>72.618870999999999</v>
      </c>
      <c r="C120">
        <v>70.455348999999998</v>
      </c>
      <c r="D120">
        <v>0</v>
      </c>
      <c r="E120">
        <v>0</v>
      </c>
      <c r="F120">
        <v>0</v>
      </c>
      <c r="G120">
        <v>0</v>
      </c>
      <c r="H120">
        <v>18.572579999999999</v>
      </c>
      <c r="I120">
        <v>3.0141979999999999</v>
      </c>
      <c r="J120">
        <v>0</v>
      </c>
      <c r="K120">
        <v>0</v>
      </c>
      <c r="L120">
        <v>1</v>
      </c>
      <c r="M120">
        <v>0</v>
      </c>
      <c r="N120">
        <v>0</v>
      </c>
      <c r="O120">
        <v>0</v>
      </c>
      <c r="P120">
        <v>0</v>
      </c>
      <c r="Q120">
        <v>0</v>
      </c>
    </row>
    <row r="121" spans="1:17" x14ac:dyDescent="0.25">
      <c r="A121">
        <v>11511</v>
      </c>
      <c r="B121">
        <v>86.897216999999998</v>
      </c>
      <c r="C121">
        <v>0</v>
      </c>
      <c r="D121">
        <v>0</v>
      </c>
      <c r="E121">
        <v>0</v>
      </c>
      <c r="F121">
        <v>0</v>
      </c>
      <c r="G121">
        <v>5.0864050000000001</v>
      </c>
      <c r="H121">
        <v>13.000021</v>
      </c>
      <c r="I121">
        <v>1</v>
      </c>
      <c r="J121">
        <v>0</v>
      </c>
      <c r="K121">
        <v>0</v>
      </c>
      <c r="L121">
        <v>1.9939389999999999</v>
      </c>
      <c r="M121">
        <v>0</v>
      </c>
      <c r="N121">
        <v>0</v>
      </c>
      <c r="O121">
        <v>0</v>
      </c>
      <c r="P121">
        <v>0</v>
      </c>
      <c r="Q121">
        <v>0</v>
      </c>
    </row>
    <row r="122" spans="1:17" x14ac:dyDescent="0.25">
      <c r="A122">
        <v>11533</v>
      </c>
      <c r="B122">
        <v>808.32506599999999</v>
      </c>
      <c r="C122">
        <v>808.29496700000004</v>
      </c>
      <c r="D122">
        <v>0.59499199999999997</v>
      </c>
      <c r="E122">
        <v>91.158680000000004</v>
      </c>
      <c r="F122">
        <v>0</v>
      </c>
      <c r="G122">
        <v>6.5352759999999996</v>
      </c>
      <c r="H122">
        <v>58.851191999999998</v>
      </c>
      <c r="I122">
        <v>3.5051770000000002</v>
      </c>
      <c r="J122">
        <v>0</v>
      </c>
      <c r="K122">
        <v>0.308693</v>
      </c>
      <c r="L122">
        <v>4.7936430000000003</v>
      </c>
      <c r="M122">
        <v>12.844149</v>
      </c>
      <c r="N122">
        <v>0</v>
      </c>
      <c r="O122">
        <v>0</v>
      </c>
      <c r="P122">
        <v>0</v>
      </c>
      <c r="Q122">
        <v>0</v>
      </c>
    </row>
    <row r="123" spans="1:17" x14ac:dyDescent="0.25">
      <c r="A123">
        <v>11534</v>
      </c>
      <c r="B123">
        <v>293.13872800000001</v>
      </c>
      <c r="C123">
        <v>291.64739800000001</v>
      </c>
      <c r="D123">
        <v>0.97687900000000005</v>
      </c>
      <c r="E123">
        <v>6.0057799999999997</v>
      </c>
      <c r="F123">
        <v>0</v>
      </c>
      <c r="G123">
        <v>0</v>
      </c>
      <c r="H123">
        <v>44.994219999999999</v>
      </c>
      <c r="I123">
        <v>2.924855</v>
      </c>
      <c r="J123">
        <v>0</v>
      </c>
      <c r="K123">
        <v>0</v>
      </c>
      <c r="L123">
        <v>2</v>
      </c>
      <c r="M123">
        <v>0</v>
      </c>
      <c r="N123">
        <v>0</v>
      </c>
      <c r="O123">
        <v>0</v>
      </c>
      <c r="P123">
        <v>0</v>
      </c>
      <c r="Q123">
        <v>0</v>
      </c>
    </row>
    <row r="124" spans="1:17" x14ac:dyDescent="0.25">
      <c r="A124">
        <v>11923</v>
      </c>
      <c r="B124">
        <v>511.98584699999998</v>
      </c>
      <c r="C124">
        <v>511.98584699999998</v>
      </c>
      <c r="D124">
        <v>0</v>
      </c>
      <c r="E124">
        <v>16.900621000000001</v>
      </c>
      <c r="F124">
        <v>0.91925500000000004</v>
      </c>
      <c r="G124">
        <v>4</v>
      </c>
      <c r="H124">
        <v>83.433055999999993</v>
      </c>
      <c r="I124">
        <v>7.0683230000000004</v>
      </c>
      <c r="J124">
        <v>0</v>
      </c>
      <c r="K124">
        <v>1</v>
      </c>
      <c r="L124">
        <v>7.8385100000000003</v>
      </c>
      <c r="M124">
        <v>0</v>
      </c>
      <c r="N124">
        <v>0</v>
      </c>
      <c r="O124">
        <v>0</v>
      </c>
      <c r="P124">
        <v>0</v>
      </c>
      <c r="Q124">
        <v>0</v>
      </c>
    </row>
    <row r="125" spans="1:17" x14ac:dyDescent="0.25">
      <c r="A125">
        <v>11947</v>
      </c>
      <c r="B125">
        <v>29.319970000000001</v>
      </c>
      <c r="C125">
        <v>26.511889</v>
      </c>
      <c r="D125">
        <v>0</v>
      </c>
      <c r="E125">
        <v>0</v>
      </c>
      <c r="F125">
        <v>0</v>
      </c>
      <c r="G125">
        <v>0</v>
      </c>
      <c r="H125">
        <v>1</v>
      </c>
      <c r="I125">
        <v>0</v>
      </c>
      <c r="J125">
        <v>0</v>
      </c>
      <c r="K125">
        <v>0</v>
      </c>
      <c r="L125">
        <v>0</v>
      </c>
      <c r="M125">
        <v>0</v>
      </c>
      <c r="N125">
        <v>0</v>
      </c>
      <c r="O125">
        <v>0</v>
      </c>
      <c r="P125">
        <v>0</v>
      </c>
      <c r="Q125">
        <v>0</v>
      </c>
    </row>
    <row r="126" spans="1:17" x14ac:dyDescent="0.25">
      <c r="A126">
        <v>11956</v>
      </c>
      <c r="B126">
        <v>59.551130999999998</v>
      </c>
      <c r="C126">
        <v>0</v>
      </c>
      <c r="D126">
        <v>0</v>
      </c>
      <c r="E126">
        <v>0.83548800000000001</v>
      </c>
      <c r="F126">
        <v>0</v>
      </c>
      <c r="G126">
        <v>0</v>
      </c>
      <c r="H126">
        <v>1.3678159999999999</v>
      </c>
      <c r="I126">
        <v>2.0459770000000002</v>
      </c>
      <c r="J126">
        <v>0</v>
      </c>
      <c r="K126">
        <v>0</v>
      </c>
      <c r="L126">
        <v>0</v>
      </c>
      <c r="M126">
        <v>0</v>
      </c>
      <c r="N126">
        <v>0</v>
      </c>
      <c r="O126">
        <v>0</v>
      </c>
      <c r="P126">
        <v>0</v>
      </c>
      <c r="Q126">
        <v>0</v>
      </c>
    </row>
    <row r="127" spans="1:17" x14ac:dyDescent="0.25">
      <c r="A127">
        <v>11967</v>
      </c>
      <c r="B127">
        <v>328.42082099999999</v>
      </c>
      <c r="C127">
        <v>205.98844099999999</v>
      </c>
      <c r="D127">
        <v>0</v>
      </c>
      <c r="E127">
        <v>0</v>
      </c>
      <c r="F127">
        <v>0</v>
      </c>
      <c r="G127">
        <v>4.9595370000000001</v>
      </c>
      <c r="H127">
        <v>20.045100000000001</v>
      </c>
      <c r="I127">
        <v>1</v>
      </c>
      <c r="J127">
        <v>0</v>
      </c>
      <c r="K127">
        <v>0</v>
      </c>
      <c r="L127">
        <v>1</v>
      </c>
      <c r="M127">
        <v>0</v>
      </c>
      <c r="N127">
        <v>0</v>
      </c>
      <c r="O127">
        <v>0</v>
      </c>
      <c r="P127">
        <v>0</v>
      </c>
      <c r="Q127">
        <v>0</v>
      </c>
    </row>
    <row r="128" spans="1:17" x14ac:dyDescent="0.25">
      <c r="A128">
        <v>11972</v>
      </c>
      <c r="B128">
        <v>322.71421900000001</v>
      </c>
      <c r="C128">
        <v>150.72448399999999</v>
      </c>
      <c r="D128">
        <v>1</v>
      </c>
      <c r="E128">
        <v>4</v>
      </c>
      <c r="F128">
        <v>0</v>
      </c>
      <c r="G128">
        <v>2.306667</v>
      </c>
      <c r="H128">
        <v>75.858112000000006</v>
      </c>
      <c r="I128">
        <v>8.5</v>
      </c>
      <c r="J128">
        <v>0</v>
      </c>
      <c r="K128">
        <v>1</v>
      </c>
      <c r="L128">
        <v>9.2814770000000006</v>
      </c>
      <c r="M128">
        <v>0</v>
      </c>
      <c r="N128">
        <v>0</v>
      </c>
      <c r="O128">
        <v>0</v>
      </c>
      <c r="P128">
        <v>0</v>
      </c>
      <c r="Q128">
        <v>0</v>
      </c>
    </row>
    <row r="129" spans="1:17" x14ac:dyDescent="0.25">
      <c r="A129">
        <v>11976</v>
      </c>
      <c r="B129">
        <v>179.07344800000001</v>
      </c>
      <c r="C129">
        <v>177.25988899999999</v>
      </c>
      <c r="D129">
        <v>0</v>
      </c>
      <c r="E129">
        <v>22.384181999999999</v>
      </c>
      <c r="F129">
        <v>0</v>
      </c>
      <c r="G129">
        <v>2.7627120000000001</v>
      </c>
      <c r="H129">
        <v>22.248588000000002</v>
      </c>
      <c r="I129">
        <v>2.4689269999999999</v>
      </c>
      <c r="J129">
        <v>0</v>
      </c>
      <c r="K129">
        <v>0</v>
      </c>
      <c r="L129">
        <v>0</v>
      </c>
      <c r="M129">
        <v>0</v>
      </c>
      <c r="N129">
        <v>0</v>
      </c>
      <c r="O129">
        <v>0</v>
      </c>
      <c r="P129">
        <v>0</v>
      </c>
      <c r="Q129">
        <v>0</v>
      </c>
    </row>
    <row r="130" spans="1:17" x14ac:dyDescent="0.25">
      <c r="A130">
        <v>11986</v>
      </c>
      <c r="B130">
        <v>403.278863</v>
      </c>
      <c r="C130">
        <v>403.278863</v>
      </c>
      <c r="D130">
        <v>5</v>
      </c>
      <c r="E130">
        <v>10.545977000000001</v>
      </c>
      <c r="F130">
        <v>5.5344829999999998</v>
      </c>
      <c r="G130">
        <v>12.775862</v>
      </c>
      <c r="H130">
        <v>21.051725000000001</v>
      </c>
      <c r="I130">
        <v>0</v>
      </c>
      <c r="J130">
        <v>1</v>
      </c>
      <c r="K130">
        <v>0</v>
      </c>
      <c r="L130">
        <v>2</v>
      </c>
      <c r="M130">
        <v>7.5224830000000003</v>
      </c>
      <c r="N130">
        <v>0</v>
      </c>
      <c r="O130">
        <v>0</v>
      </c>
      <c r="P130">
        <v>0</v>
      </c>
      <c r="Q130">
        <v>0</v>
      </c>
    </row>
    <row r="131" spans="1:17" x14ac:dyDescent="0.25">
      <c r="A131">
        <v>12009</v>
      </c>
      <c r="B131">
        <v>315.85061000000002</v>
      </c>
      <c r="C131">
        <v>307.34045800000001</v>
      </c>
      <c r="D131">
        <v>40</v>
      </c>
      <c r="E131">
        <v>43.439024000000003</v>
      </c>
      <c r="F131">
        <v>3</v>
      </c>
      <c r="G131">
        <v>2</v>
      </c>
      <c r="H131">
        <v>12.215611000000001</v>
      </c>
      <c r="I131">
        <v>0</v>
      </c>
      <c r="J131">
        <v>0</v>
      </c>
      <c r="K131">
        <v>0</v>
      </c>
      <c r="L131">
        <v>0</v>
      </c>
      <c r="M131">
        <v>8.1521500000000007</v>
      </c>
      <c r="N131">
        <v>0</v>
      </c>
      <c r="O131">
        <v>0</v>
      </c>
      <c r="P131">
        <v>0</v>
      </c>
      <c r="Q131">
        <v>0</v>
      </c>
    </row>
    <row r="132" spans="1:17" x14ac:dyDescent="0.25">
      <c r="A132">
        <v>12010</v>
      </c>
      <c r="B132">
        <v>221.153548</v>
      </c>
      <c r="C132">
        <v>221.153548</v>
      </c>
      <c r="D132">
        <v>0</v>
      </c>
      <c r="E132">
        <v>14.222222</v>
      </c>
      <c r="F132">
        <v>0</v>
      </c>
      <c r="G132">
        <v>4.4691369999999999</v>
      </c>
      <c r="H132">
        <v>30.039007999999999</v>
      </c>
      <c r="I132">
        <v>1</v>
      </c>
      <c r="J132">
        <v>1</v>
      </c>
      <c r="K132">
        <v>1</v>
      </c>
      <c r="L132">
        <v>1</v>
      </c>
      <c r="M132">
        <v>0</v>
      </c>
      <c r="N132">
        <v>0</v>
      </c>
      <c r="O132">
        <v>0</v>
      </c>
      <c r="P132">
        <v>0</v>
      </c>
      <c r="Q132">
        <v>0</v>
      </c>
    </row>
    <row r="133" spans="1:17" x14ac:dyDescent="0.25">
      <c r="A133">
        <v>12011</v>
      </c>
      <c r="B133">
        <v>157.01774800000001</v>
      </c>
      <c r="C133">
        <v>157.01774800000001</v>
      </c>
      <c r="D133">
        <v>0</v>
      </c>
      <c r="E133">
        <v>0</v>
      </c>
      <c r="F133">
        <v>0</v>
      </c>
      <c r="G133">
        <v>3</v>
      </c>
      <c r="H133">
        <v>29.067484</v>
      </c>
      <c r="I133">
        <v>3.7668710000000001</v>
      </c>
      <c r="J133">
        <v>0</v>
      </c>
      <c r="K133">
        <v>0</v>
      </c>
      <c r="L133">
        <v>1</v>
      </c>
      <c r="M133">
        <v>0</v>
      </c>
      <c r="N133">
        <v>0</v>
      </c>
      <c r="O133">
        <v>0</v>
      </c>
      <c r="P133">
        <v>0</v>
      </c>
      <c r="Q133">
        <v>0</v>
      </c>
    </row>
    <row r="134" spans="1:17" x14ac:dyDescent="0.25">
      <c r="A134">
        <v>12025</v>
      </c>
      <c r="B134">
        <v>65.206896</v>
      </c>
      <c r="C134">
        <v>65.206896</v>
      </c>
      <c r="D134">
        <v>0</v>
      </c>
      <c r="E134">
        <v>5.4655170000000002</v>
      </c>
      <c r="F134">
        <v>0</v>
      </c>
      <c r="G134">
        <v>0</v>
      </c>
      <c r="H134">
        <v>8.1264369999999992</v>
      </c>
      <c r="I134">
        <v>3</v>
      </c>
      <c r="J134">
        <v>0</v>
      </c>
      <c r="K134">
        <v>0</v>
      </c>
      <c r="L134">
        <v>1</v>
      </c>
      <c r="M134">
        <v>0</v>
      </c>
      <c r="N134">
        <v>0</v>
      </c>
      <c r="O134">
        <v>0</v>
      </c>
      <c r="P134">
        <v>0</v>
      </c>
      <c r="Q134">
        <v>0</v>
      </c>
    </row>
    <row r="135" spans="1:17" x14ac:dyDescent="0.25">
      <c r="A135">
        <v>12029</v>
      </c>
      <c r="B135">
        <v>419.82655</v>
      </c>
      <c r="C135">
        <v>414.22460699999999</v>
      </c>
      <c r="D135">
        <v>0</v>
      </c>
      <c r="E135">
        <v>0</v>
      </c>
      <c r="F135">
        <v>0</v>
      </c>
      <c r="G135">
        <v>3.0777480000000002</v>
      </c>
      <c r="H135">
        <v>28.975128999999999</v>
      </c>
      <c r="I135">
        <v>0.94335599999999997</v>
      </c>
      <c r="J135">
        <v>0</v>
      </c>
      <c r="K135">
        <v>0</v>
      </c>
      <c r="L135">
        <v>0</v>
      </c>
      <c r="M135">
        <v>0</v>
      </c>
      <c r="N135">
        <v>0</v>
      </c>
      <c r="O135">
        <v>0</v>
      </c>
      <c r="P135">
        <v>0</v>
      </c>
      <c r="Q135">
        <v>0</v>
      </c>
    </row>
    <row r="136" spans="1:17" x14ac:dyDescent="0.25">
      <c r="A136">
        <v>12030</v>
      </c>
      <c r="B136">
        <v>220.80723</v>
      </c>
      <c r="C136">
        <v>220.80723</v>
      </c>
      <c r="D136">
        <v>1</v>
      </c>
      <c r="E136">
        <v>4</v>
      </c>
      <c r="F136">
        <v>0</v>
      </c>
      <c r="G136">
        <v>2</v>
      </c>
      <c r="H136">
        <v>24.608433000000002</v>
      </c>
      <c r="I136">
        <v>2</v>
      </c>
      <c r="J136">
        <v>1</v>
      </c>
      <c r="K136">
        <v>0</v>
      </c>
      <c r="L136">
        <v>1</v>
      </c>
      <c r="M136">
        <v>0</v>
      </c>
      <c r="N136">
        <v>0</v>
      </c>
      <c r="O136">
        <v>0</v>
      </c>
      <c r="P136">
        <v>0</v>
      </c>
      <c r="Q136">
        <v>0</v>
      </c>
    </row>
    <row r="137" spans="1:17" x14ac:dyDescent="0.25">
      <c r="A137">
        <v>12033</v>
      </c>
      <c r="B137">
        <v>132.264858</v>
      </c>
      <c r="C137">
        <v>131.72416000000001</v>
      </c>
      <c r="D137">
        <v>0</v>
      </c>
      <c r="E137">
        <v>0</v>
      </c>
      <c r="F137">
        <v>0</v>
      </c>
      <c r="G137">
        <v>5.4476740000000001</v>
      </c>
      <c r="H137">
        <v>41.978653000000001</v>
      </c>
      <c r="I137">
        <v>15.534378999999999</v>
      </c>
      <c r="J137">
        <v>0</v>
      </c>
      <c r="K137">
        <v>5.0058129999999998</v>
      </c>
      <c r="L137">
        <v>4.0232559999999999</v>
      </c>
      <c r="M137">
        <v>0</v>
      </c>
      <c r="N137">
        <v>0</v>
      </c>
      <c r="O137">
        <v>0</v>
      </c>
      <c r="P137">
        <v>0</v>
      </c>
      <c r="Q137">
        <v>0</v>
      </c>
    </row>
    <row r="138" spans="1:17" x14ac:dyDescent="0.25">
      <c r="A138">
        <v>12036</v>
      </c>
      <c r="B138">
        <v>222.906263</v>
      </c>
      <c r="C138">
        <v>222.906263</v>
      </c>
      <c r="D138">
        <v>0</v>
      </c>
      <c r="E138">
        <v>0</v>
      </c>
      <c r="F138">
        <v>0</v>
      </c>
      <c r="G138">
        <v>0</v>
      </c>
      <c r="H138">
        <v>31.015346999999998</v>
      </c>
      <c r="I138">
        <v>5.4230689999999999</v>
      </c>
      <c r="J138">
        <v>0</v>
      </c>
      <c r="K138">
        <v>0</v>
      </c>
      <c r="L138">
        <v>0.69756099999999999</v>
      </c>
      <c r="M138">
        <v>125.90336600000001</v>
      </c>
      <c r="N138">
        <v>13.623514999999999</v>
      </c>
      <c r="O138">
        <v>91.407330999999999</v>
      </c>
      <c r="P138">
        <v>0</v>
      </c>
      <c r="Q138">
        <v>0</v>
      </c>
    </row>
    <row r="139" spans="1:17" x14ac:dyDescent="0.25">
      <c r="A139">
        <v>12037</v>
      </c>
      <c r="B139">
        <v>193.22929199999999</v>
      </c>
      <c r="C139">
        <v>193.22929199999999</v>
      </c>
      <c r="D139">
        <v>0</v>
      </c>
      <c r="E139">
        <v>1</v>
      </c>
      <c r="F139">
        <v>0</v>
      </c>
      <c r="G139">
        <v>0.25248799999999999</v>
      </c>
      <c r="H139">
        <v>25.442115999999999</v>
      </c>
      <c r="I139">
        <v>9.2781570000000002</v>
      </c>
      <c r="J139">
        <v>0</v>
      </c>
      <c r="K139">
        <v>0</v>
      </c>
      <c r="L139">
        <v>0.66422199999999998</v>
      </c>
      <c r="M139">
        <v>2.3689719999999999</v>
      </c>
      <c r="N139">
        <v>0.61308300000000004</v>
      </c>
      <c r="O139">
        <v>197.23407800000001</v>
      </c>
      <c r="P139">
        <v>0</v>
      </c>
      <c r="Q139">
        <v>0</v>
      </c>
    </row>
    <row r="140" spans="1:17" x14ac:dyDescent="0.25">
      <c r="A140">
        <v>12038</v>
      </c>
      <c r="B140">
        <v>259.86673100000002</v>
      </c>
      <c r="C140">
        <v>258.85209700000001</v>
      </c>
      <c r="D140">
        <v>0</v>
      </c>
      <c r="E140">
        <v>10.243903</v>
      </c>
      <c r="F140">
        <v>0</v>
      </c>
      <c r="G140">
        <v>0</v>
      </c>
      <c r="H140">
        <v>30.292684000000001</v>
      </c>
      <c r="I140">
        <v>5.0487799999999998</v>
      </c>
      <c r="J140">
        <v>0</v>
      </c>
      <c r="K140">
        <v>0</v>
      </c>
      <c r="L140">
        <v>2.4325369999999999</v>
      </c>
      <c r="M140">
        <v>229.91215199999999</v>
      </c>
      <c r="N140">
        <v>4.1740899999999996</v>
      </c>
      <c r="O140">
        <v>40.137008999999999</v>
      </c>
      <c r="P140">
        <v>0</v>
      </c>
      <c r="Q140">
        <v>0</v>
      </c>
    </row>
    <row r="141" spans="1:17" x14ac:dyDescent="0.25">
      <c r="A141">
        <v>12040</v>
      </c>
      <c r="B141">
        <v>75.746765999999994</v>
      </c>
      <c r="C141">
        <v>74.425336999999999</v>
      </c>
      <c r="D141">
        <v>0</v>
      </c>
      <c r="E141">
        <v>0</v>
      </c>
      <c r="F141">
        <v>0</v>
      </c>
      <c r="G141">
        <v>0</v>
      </c>
      <c r="H141">
        <v>8.2316979999999997</v>
      </c>
      <c r="I141">
        <v>4.125</v>
      </c>
      <c r="J141">
        <v>0</v>
      </c>
      <c r="K141">
        <v>0</v>
      </c>
      <c r="L141">
        <v>0</v>
      </c>
      <c r="M141">
        <v>3.3383210000000001</v>
      </c>
      <c r="N141">
        <v>0</v>
      </c>
      <c r="O141">
        <v>79.319642000000002</v>
      </c>
      <c r="P141">
        <v>0</v>
      </c>
      <c r="Q141">
        <v>0</v>
      </c>
    </row>
    <row r="142" spans="1:17" x14ac:dyDescent="0.25">
      <c r="A142">
        <v>12041</v>
      </c>
      <c r="B142">
        <v>94.419492000000005</v>
      </c>
      <c r="C142">
        <v>93.419492000000005</v>
      </c>
      <c r="D142">
        <v>0</v>
      </c>
      <c r="E142">
        <v>0</v>
      </c>
      <c r="F142">
        <v>0</v>
      </c>
      <c r="G142">
        <v>1</v>
      </c>
      <c r="H142">
        <v>9.1360729999999997</v>
      </c>
      <c r="I142">
        <v>2.9706510000000002</v>
      </c>
      <c r="J142">
        <v>0</v>
      </c>
      <c r="K142">
        <v>0</v>
      </c>
      <c r="L142">
        <v>0</v>
      </c>
      <c r="M142">
        <v>0</v>
      </c>
      <c r="N142">
        <v>0</v>
      </c>
      <c r="O142">
        <v>95.175107999999994</v>
      </c>
      <c r="P142">
        <v>0</v>
      </c>
      <c r="Q142">
        <v>0</v>
      </c>
    </row>
    <row r="143" spans="1:17" x14ac:dyDescent="0.25">
      <c r="A143">
        <v>12042</v>
      </c>
      <c r="B143">
        <v>33.446204999999999</v>
      </c>
      <c r="C143">
        <v>29.896587</v>
      </c>
      <c r="D143">
        <v>0</v>
      </c>
      <c r="E143">
        <v>0</v>
      </c>
      <c r="F143">
        <v>0</v>
      </c>
      <c r="G143">
        <v>0</v>
      </c>
      <c r="H143">
        <v>6.4961840000000004</v>
      </c>
      <c r="I143">
        <v>1</v>
      </c>
      <c r="J143">
        <v>0</v>
      </c>
      <c r="K143">
        <v>0</v>
      </c>
      <c r="L143">
        <v>0</v>
      </c>
      <c r="M143">
        <v>0</v>
      </c>
      <c r="N143">
        <v>0</v>
      </c>
      <c r="O143">
        <v>0</v>
      </c>
      <c r="P143">
        <v>0</v>
      </c>
      <c r="Q143">
        <v>0</v>
      </c>
    </row>
    <row r="144" spans="1:17" x14ac:dyDescent="0.25">
      <c r="A144">
        <v>12043</v>
      </c>
      <c r="B144">
        <v>169.67140900000001</v>
      </c>
      <c r="C144">
        <v>169.67140900000001</v>
      </c>
      <c r="D144">
        <v>9.2585379999999997</v>
      </c>
      <c r="E144">
        <v>11.312194999999999</v>
      </c>
      <c r="F144">
        <v>3.1707320000000001</v>
      </c>
      <c r="G144">
        <v>0</v>
      </c>
      <c r="H144">
        <v>29.381657000000001</v>
      </c>
      <c r="I144">
        <v>8.4176439999999992</v>
      </c>
      <c r="J144">
        <v>0</v>
      </c>
      <c r="K144">
        <v>0</v>
      </c>
      <c r="L144">
        <v>8.2927000000000001E-2</v>
      </c>
      <c r="M144">
        <v>101.03721</v>
      </c>
      <c r="N144">
        <v>13.995949</v>
      </c>
      <c r="O144">
        <v>59.962350000000001</v>
      </c>
      <c r="P144">
        <v>0</v>
      </c>
      <c r="Q144">
        <v>0</v>
      </c>
    </row>
    <row r="145" spans="1:17" x14ac:dyDescent="0.25">
      <c r="A145">
        <v>12044</v>
      </c>
      <c r="B145">
        <v>113.76297700000001</v>
      </c>
      <c r="C145">
        <v>112.446057</v>
      </c>
      <c r="D145">
        <v>0</v>
      </c>
      <c r="E145">
        <v>0</v>
      </c>
      <c r="F145">
        <v>0</v>
      </c>
      <c r="G145">
        <v>0</v>
      </c>
      <c r="H145">
        <v>19.452069999999999</v>
      </c>
      <c r="I145">
        <v>6.7595599999999996</v>
      </c>
      <c r="J145">
        <v>0</v>
      </c>
      <c r="K145">
        <v>0</v>
      </c>
      <c r="L145">
        <v>1</v>
      </c>
      <c r="M145">
        <v>3.1430829999999998</v>
      </c>
      <c r="N145">
        <v>1.711471</v>
      </c>
      <c r="O145">
        <v>101.625545</v>
      </c>
      <c r="P145">
        <v>0</v>
      </c>
      <c r="Q145">
        <v>0</v>
      </c>
    </row>
    <row r="146" spans="1:17" x14ac:dyDescent="0.25">
      <c r="A146">
        <v>12045</v>
      </c>
      <c r="B146">
        <v>708.35066300000005</v>
      </c>
      <c r="C146">
        <v>411.99583100000001</v>
      </c>
      <c r="D146">
        <v>12.670002</v>
      </c>
      <c r="E146">
        <v>41.462108000000001</v>
      </c>
      <c r="F146">
        <v>6</v>
      </c>
      <c r="G146">
        <v>21.700192000000001</v>
      </c>
      <c r="H146">
        <v>57.106569</v>
      </c>
      <c r="I146">
        <v>3.891785</v>
      </c>
      <c r="J146">
        <v>1.240478</v>
      </c>
      <c r="K146">
        <v>2</v>
      </c>
      <c r="L146">
        <v>8</v>
      </c>
      <c r="M146">
        <v>0</v>
      </c>
      <c r="N146">
        <v>0</v>
      </c>
      <c r="O146">
        <v>0</v>
      </c>
      <c r="P146">
        <v>0</v>
      </c>
      <c r="Q146">
        <v>0</v>
      </c>
    </row>
    <row r="147" spans="1:17" x14ac:dyDescent="0.25">
      <c r="A147">
        <v>12054</v>
      </c>
      <c r="B147">
        <v>75.879026999999994</v>
      </c>
      <c r="C147">
        <v>46.290852000000001</v>
      </c>
      <c r="D147">
        <v>0</v>
      </c>
      <c r="E147">
        <v>0</v>
      </c>
      <c r="F147">
        <v>0</v>
      </c>
      <c r="G147">
        <v>9.3361E-2</v>
      </c>
      <c r="H147">
        <v>14.195641999999999</v>
      </c>
      <c r="I147">
        <v>0.77261400000000002</v>
      </c>
      <c r="J147">
        <v>1</v>
      </c>
      <c r="K147">
        <v>2</v>
      </c>
      <c r="L147">
        <v>7.5</v>
      </c>
      <c r="M147">
        <v>0</v>
      </c>
      <c r="N147">
        <v>0</v>
      </c>
      <c r="O147">
        <v>0</v>
      </c>
      <c r="P147">
        <v>0</v>
      </c>
      <c r="Q147">
        <v>0</v>
      </c>
    </row>
    <row r="148" spans="1:17" x14ac:dyDescent="0.25">
      <c r="A148">
        <v>12060</v>
      </c>
      <c r="B148">
        <v>124.502926</v>
      </c>
      <c r="C148">
        <v>124.502926</v>
      </c>
      <c r="D148">
        <v>0</v>
      </c>
      <c r="E148">
        <v>1</v>
      </c>
      <c r="F148">
        <v>1</v>
      </c>
      <c r="G148">
        <v>0</v>
      </c>
      <c r="H148">
        <v>24.076024</v>
      </c>
      <c r="I148">
        <v>3.491228</v>
      </c>
      <c r="J148">
        <v>0</v>
      </c>
      <c r="K148">
        <v>0</v>
      </c>
      <c r="L148">
        <v>3</v>
      </c>
      <c r="M148">
        <v>0</v>
      </c>
      <c r="N148">
        <v>0</v>
      </c>
      <c r="O148">
        <v>0</v>
      </c>
      <c r="P148">
        <v>0</v>
      </c>
      <c r="Q148">
        <v>0</v>
      </c>
    </row>
    <row r="149" spans="1:17" x14ac:dyDescent="0.25">
      <c r="A149">
        <v>12105</v>
      </c>
      <c r="B149">
        <v>146.117616</v>
      </c>
      <c r="C149">
        <v>146.117616</v>
      </c>
      <c r="D149">
        <v>0</v>
      </c>
      <c r="E149">
        <v>0</v>
      </c>
      <c r="F149">
        <v>0</v>
      </c>
      <c r="G149">
        <v>17.527608000000001</v>
      </c>
      <c r="H149">
        <v>17.921022000000001</v>
      </c>
      <c r="I149">
        <v>0</v>
      </c>
      <c r="J149">
        <v>0</v>
      </c>
      <c r="K149">
        <v>0</v>
      </c>
      <c r="L149">
        <v>0</v>
      </c>
      <c r="M149">
        <v>0</v>
      </c>
      <c r="N149">
        <v>0</v>
      </c>
      <c r="O149">
        <v>21.733825</v>
      </c>
      <c r="P149">
        <v>0</v>
      </c>
      <c r="Q149">
        <v>0</v>
      </c>
    </row>
    <row r="150" spans="1:17" x14ac:dyDescent="0.25">
      <c r="A150">
        <v>12391</v>
      </c>
      <c r="B150">
        <v>884.24520800000005</v>
      </c>
      <c r="C150">
        <v>274.90723200000002</v>
      </c>
      <c r="D150">
        <v>0</v>
      </c>
      <c r="E150">
        <v>80</v>
      </c>
      <c r="F150">
        <v>0</v>
      </c>
      <c r="G150">
        <v>3</v>
      </c>
      <c r="H150">
        <v>20.957895000000001</v>
      </c>
      <c r="I150">
        <v>2</v>
      </c>
      <c r="J150">
        <v>0</v>
      </c>
      <c r="K150">
        <v>0</v>
      </c>
      <c r="L150">
        <v>3</v>
      </c>
      <c r="M150">
        <v>35.951394999999998</v>
      </c>
      <c r="N150">
        <v>12.373415</v>
      </c>
      <c r="O150">
        <v>0</v>
      </c>
      <c r="P150">
        <v>0</v>
      </c>
      <c r="Q150">
        <v>0</v>
      </c>
    </row>
    <row r="151" spans="1:17" x14ac:dyDescent="0.25">
      <c r="A151">
        <v>12501</v>
      </c>
      <c r="B151">
        <v>49.738093999999997</v>
      </c>
      <c r="C151">
        <v>14.220241</v>
      </c>
      <c r="D151">
        <v>0</v>
      </c>
      <c r="E151">
        <v>11.535714</v>
      </c>
      <c r="F151">
        <v>0</v>
      </c>
      <c r="G151">
        <v>0.95238100000000003</v>
      </c>
      <c r="H151">
        <v>6.732145</v>
      </c>
      <c r="I151">
        <v>0</v>
      </c>
      <c r="J151">
        <v>0</v>
      </c>
      <c r="K151">
        <v>0</v>
      </c>
      <c r="L151">
        <v>0</v>
      </c>
      <c r="M151">
        <v>2.81575</v>
      </c>
      <c r="N151">
        <v>0</v>
      </c>
      <c r="O151">
        <v>0</v>
      </c>
      <c r="P151">
        <v>0</v>
      </c>
      <c r="Q151">
        <v>0</v>
      </c>
    </row>
    <row r="152" spans="1:17" x14ac:dyDescent="0.25">
      <c r="A152">
        <v>12528</v>
      </c>
      <c r="B152">
        <v>311.592219</v>
      </c>
      <c r="C152">
        <v>304.33126299999998</v>
      </c>
      <c r="D152">
        <v>0</v>
      </c>
      <c r="E152">
        <v>0</v>
      </c>
      <c r="F152">
        <v>0</v>
      </c>
      <c r="G152">
        <v>0</v>
      </c>
      <c r="H152">
        <v>38.767843999999997</v>
      </c>
      <c r="I152">
        <v>14.131156000000001</v>
      </c>
      <c r="J152">
        <v>0</v>
      </c>
      <c r="K152">
        <v>1</v>
      </c>
      <c r="L152">
        <v>1.4860340000000001</v>
      </c>
      <c r="M152">
        <v>0</v>
      </c>
      <c r="N152">
        <v>0</v>
      </c>
      <c r="O152">
        <v>273.38505900000001</v>
      </c>
      <c r="P152">
        <v>0</v>
      </c>
      <c r="Q152">
        <v>0</v>
      </c>
    </row>
    <row r="153" spans="1:17" x14ac:dyDescent="0.25">
      <c r="A153">
        <v>12529</v>
      </c>
      <c r="B153">
        <v>165.49878899999999</v>
      </c>
      <c r="C153">
        <v>165.49878899999999</v>
      </c>
      <c r="D153">
        <v>11.559411000000001</v>
      </c>
      <c r="E153">
        <v>26.620691000000001</v>
      </c>
      <c r="F153">
        <v>0</v>
      </c>
      <c r="G153">
        <v>1</v>
      </c>
      <c r="H153">
        <v>27.264565999999999</v>
      </c>
      <c r="I153">
        <v>8.9870850000000004</v>
      </c>
      <c r="J153">
        <v>0.98620699999999994</v>
      </c>
      <c r="K153">
        <v>0</v>
      </c>
      <c r="L153">
        <v>0</v>
      </c>
      <c r="M153">
        <v>0</v>
      </c>
      <c r="N153">
        <v>6.4066049999999999</v>
      </c>
      <c r="O153">
        <v>19.260255999999998</v>
      </c>
      <c r="P153">
        <v>0</v>
      </c>
      <c r="Q153">
        <v>0</v>
      </c>
    </row>
    <row r="154" spans="1:17" x14ac:dyDescent="0.25">
      <c r="A154">
        <v>12541</v>
      </c>
      <c r="B154">
        <v>210.47477599999999</v>
      </c>
      <c r="C154">
        <v>210.47477599999999</v>
      </c>
      <c r="D154">
        <v>0</v>
      </c>
      <c r="E154">
        <v>1</v>
      </c>
      <c r="F154">
        <v>0</v>
      </c>
      <c r="G154">
        <v>1</v>
      </c>
      <c r="H154">
        <v>28.852900000000002</v>
      </c>
      <c r="I154">
        <v>1</v>
      </c>
      <c r="J154">
        <v>0</v>
      </c>
      <c r="K154">
        <v>1</v>
      </c>
      <c r="L154">
        <v>0</v>
      </c>
      <c r="M154">
        <v>0</v>
      </c>
      <c r="N154">
        <v>0</v>
      </c>
      <c r="O154">
        <v>0</v>
      </c>
      <c r="P154">
        <v>0</v>
      </c>
      <c r="Q154">
        <v>0</v>
      </c>
    </row>
    <row r="155" spans="1:17" x14ac:dyDescent="0.25">
      <c r="A155">
        <v>12558</v>
      </c>
      <c r="B155">
        <v>201.84117599999999</v>
      </c>
      <c r="C155">
        <v>121.841176</v>
      </c>
      <c r="D155">
        <v>22</v>
      </c>
      <c r="E155">
        <v>72.841176000000004</v>
      </c>
      <c r="F155">
        <v>0</v>
      </c>
      <c r="G155">
        <v>0</v>
      </c>
      <c r="H155">
        <v>2</v>
      </c>
      <c r="I155">
        <v>0</v>
      </c>
      <c r="J155">
        <v>0</v>
      </c>
      <c r="K155">
        <v>0</v>
      </c>
      <c r="L155">
        <v>0</v>
      </c>
      <c r="M155">
        <v>0</v>
      </c>
      <c r="N155">
        <v>0</v>
      </c>
      <c r="O155">
        <v>0</v>
      </c>
      <c r="P155">
        <v>0</v>
      </c>
      <c r="Q155">
        <v>0</v>
      </c>
    </row>
    <row r="156" spans="1:17" x14ac:dyDescent="0.25">
      <c r="A156">
        <v>12627</v>
      </c>
      <c r="B156">
        <v>122.305885</v>
      </c>
      <c r="C156">
        <v>109.400003</v>
      </c>
      <c r="D156">
        <v>0</v>
      </c>
      <c r="E156">
        <v>0</v>
      </c>
      <c r="F156">
        <v>0</v>
      </c>
      <c r="G156">
        <v>3.682353</v>
      </c>
      <c r="H156">
        <v>6.252942</v>
      </c>
      <c r="I156">
        <v>0</v>
      </c>
      <c r="J156">
        <v>0</v>
      </c>
      <c r="K156">
        <v>1.211765</v>
      </c>
      <c r="L156">
        <v>0</v>
      </c>
      <c r="M156">
        <v>0</v>
      </c>
      <c r="N156">
        <v>0</v>
      </c>
      <c r="O156">
        <v>0</v>
      </c>
      <c r="P156">
        <v>0</v>
      </c>
      <c r="Q156">
        <v>0</v>
      </c>
    </row>
    <row r="157" spans="1:17" x14ac:dyDescent="0.25">
      <c r="A157">
        <v>12644</v>
      </c>
      <c r="B157">
        <v>277.43228499999998</v>
      </c>
      <c r="C157">
        <v>277.43228499999998</v>
      </c>
      <c r="D157">
        <v>0</v>
      </c>
      <c r="E157">
        <v>0</v>
      </c>
      <c r="F157">
        <v>0</v>
      </c>
      <c r="G157">
        <v>1.298246</v>
      </c>
      <c r="H157">
        <v>22.912282000000001</v>
      </c>
      <c r="I157">
        <v>0.245614</v>
      </c>
      <c r="J157">
        <v>0</v>
      </c>
      <c r="K157">
        <v>1</v>
      </c>
      <c r="L157">
        <v>1.538011</v>
      </c>
      <c r="M157">
        <v>0</v>
      </c>
      <c r="N157">
        <v>0</v>
      </c>
      <c r="O157">
        <v>0</v>
      </c>
      <c r="P157">
        <v>0</v>
      </c>
      <c r="Q157">
        <v>0</v>
      </c>
    </row>
    <row r="158" spans="1:17" x14ac:dyDescent="0.25">
      <c r="A158">
        <v>12671</v>
      </c>
      <c r="B158">
        <v>105.363124</v>
      </c>
      <c r="C158">
        <v>105.363124</v>
      </c>
      <c r="D158">
        <v>0</v>
      </c>
      <c r="E158">
        <v>0</v>
      </c>
      <c r="F158">
        <v>0</v>
      </c>
      <c r="G158">
        <v>2</v>
      </c>
      <c r="H158">
        <v>8.1700680000000006</v>
      </c>
      <c r="I158">
        <v>0</v>
      </c>
      <c r="J158">
        <v>0</v>
      </c>
      <c r="K158">
        <v>1</v>
      </c>
      <c r="L158">
        <v>1.3673470000000001</v>
      </c>
      <c r="M158">
        <v>0</v>
      </c>
      <c r="N158">
        <v>0</v>
      </c>
      <c r="O158">
        <v>0</v>
      </c>
      <c r="P158">
        <v>0</v>
      </c>
      <c r="Q158">
        <v>0</v>
      </c>
    </row>
    <row r="159" spans="1:17" x14ac:dyDescent="0.25">
      <c r="A159">
        <v>12684</v>
      </c>
      <c r="B159">
        <v>359.16335400000003</v>
      </c>
      <c r="C159">
        <v>359.16335400000003</v>
      </c>
      <c r="D159">
        <v>0</v>
      </c>
      <c r="E159">
        <v>0</v>
      </c>
      <c r="F159">
        <v>0</v>
      </c>
      <c r="G159">
        <v>4.8302420000000001</v>
      </c>
      <c r="H159">
        <v>47.899090000000001</v>
      </c>
      <c r="I159">
        <v>4.2640690000000001</v>
      </c>
      <c r="J159">
        <v>1</v>
      </c>
      <c r="K159">
        <v>0</v>
      </c>
      <c r="L159">
        <v>0</v>
      </c>
      <c r="M159">
        <v>0</v>
      </c>
      <c r="N159">
        <v>0</v>
      </c>
      <c r="O159">
        <v>0</v>
      </c>
      <c r="P159">
        <v>0</v>
      </c>
      <c r="Q159">
        <v>0</v>
      </c>
    </row>
    <row r="160" spans="1:17" x14ac:dyDescent="0.25">
      <c r="A160">
        <v>12867</v>
      </c>
      <c r="B160">
        <v>511.57983300000001</v>
      </c>
      <c r="C160">
        <v>269.65460899999999</v>
      </c>
      <c r="D160">
        <v>0</v>
      </c>
      <c r="E160">
        <v>1</v>
      </c>
      <c r="F160">
        <v>0</v>
      </c>
      <c r="G160">
        <v>9.5505999999999994E-2</v>
      </c>
      <c r="H160">
        <v>99.345883000000001</v>
      </c>
      <c r="I160">
        <v>9.0168529999999993</v>
      </c>
      <c r="J160">
        <v>1</v>
      </c>
      <c r="K160">
        <v>1</v>
      </c>
      <c r="L160">
        <v>4.8622249999999996</v>
      </c>
      <c r="M160">
        <v>0</v>
      </c>
      <c r="N160">
        <v>0</v>
      </c>
      <c r="O160">
        <v>461.29127699999998</v>
      </c>
      <c r="P160">
        <v>0</v>
      </c>
      <c r="Q160">
        <v>0</v>
      </c>
    </row>
    <row r="161" spans="1:17" x14ac:dyDescent="0.25">
      <c r="A161">
        <v>12924</v>
      </c>
      <c r="B161">
        <v>934.71004800000003</v>
      </c>
      <c r="C161">
        <v>438.07602000000003</v>
      </c>
      <c r="D161">
        <v>0</v>
      </c>
      <c r="E161">
        <v>0</v>
      </c>
      <c r="F161">
        <v>0</v>
      </c>
      <c r="G161">
        <v>11.188566</v>
      </c>
      <c r="H161">
        <v>57.629240000000003</v>
      </c>
      <c r="I161">
        <v>8.6266510000000007</v>
      </c>
      <c r="J161">
        <v>1</v>
      </c>
      <c r="K161">
        <v>0</v>
      </c>
      <c r="L161">
        <v>4.023809</v>
      </c>
      <c r="M161">
        <v>0</v>
      </c>
      <c r="N161">
        <v>0</v>
      </c>
      <c r="O161">
        <v>0</v>
      </c>
      <c r="P161">
        <v>0</v>
      </c>
      <c r="Q161">
        <v>0</v>
      </c>
    </row>
    <row r="162" spans="1:17" x14ac:dyDescent="0.25">
      <c r="A162">
        <v>12951</v>
      </c>
      <c r="B162">
        <v>222.434515</v>
      </c>
      <c r="C162">
        <v>222.434515</v>
      </c>
      <c r="D162">
        <v>0</v>
      </c>
      <c r="E162">
        <v>2</v>
      </c>
      <c r="F162">
        <v>0</v>
      </c>
      <c r="G162">
        <v>0</v>
      </c>
      <c r="H162">
        <v>37.334791000000003</v>
      </c>
      <c r="I162">
        <v>7.141178</v>
      </c>
      <c r="J162">
        <v>0</v>
      </c>
      <c r="K162">
        <v>0</v>
      </c>
      <c r="L162">
        <v>2.884118</v>
      </c>
      <c r="M162">
        <v>0</v>
      </c>
      <c r="N162">
        <v>0</v>
      </c>
      <c r="O162">
        <v>0</v>
      </c>
      <c r="P162">
        <v>0</v>
      </c>
      <c r="Q162">
        <v>0</v>
      </c>
    </row>
    <row r="163" spans="1:17" x14ac:dyDescent="0.25">
      <c r="A163">
        <v>13034</v>
      </c>
      <c r="B163">
        <v>677.99390800000003</v>
      </c>
      <c r="C163">
        <v>677.99390800000003</v>
      </c>
      <c r="D163">
        <v>0</v>
      </c>
      <c r="E163">
        <v>0</v>
      </c>
      <c r="F163">
        <v>0</v>
      </c>
      <c r="G163">
        <v>3.7933330000000001</v>
      </c>
      <c r="H163">
        <v>68.660002000000006</v>
      </c>
      <c r="I163">
        <v>1.226667</v>
      </c>
      <c r="J163">
        <v>1</v>
      </c>
      <c r="K163">
        <v>1</v>
      </c>
      <c r="L163">
        <v>5.466666</v>
      </c>
      <c r="M163">
        <v>0</v>
      </c>
      <c r="N163">
        <v>0</v>
      </c>
      <c r="O163">
        <v>0</v>
      </c>
      <c r="P163">
        <v>0</v>
      </c>
      <c r="Q163">
        <v>0</v>
      </c>
    </row>
    <row r="164" spans="1:17" x14ac:dyDescent="0.25">
      <c r="A164">
        <v>13132</v>
      </c>
      <c r="B164">
        <v>275.776095</v>
      </c>
      <c r="C164">
        <v>275.776095</v>
      </c>
      <c r="D164">
        <v>0</v>
      </c>
      <c r="E164">
        <v>0</v>
      </c>
      <c r="F164">
        <v>0</v>
      </c>
      <c r="G164">
        <v>3</v>
      </c>
      <c r="H164">
        <v>20.240511000000001</v>
      </c>
      <c r="I164">
        <v>0.54933600000000005</v>
      </c>
      <c r="J164">
        <v>0</v>
      </c>
      <c r="K164">
        <v>0</v>
      </c>
      <c r="L164">
        <v>1.1418410000000001</v>
      </c>
      <c r="M164">
        <v>0</v>
      </c>
      <c r="N164">
        <v>0</v>
      </c>
      <c r="O164">
        <v>0</v>
      </c>
      <c r="P164">
        <v>0</v>
      </c>
      <c r="Q164">
        <v>0</v>
      </c>
    </row>
    <row r="165" spans="1:17" x14ac:dyDescent="0.25">
      <c r="A165">
        <v>13147</v>
      </c>
      <c r="B165">
        <v>216.487718</v>
      </c>
      <c r="C165">
        <v>216.487718</v>
      </c>
      <c r="D165">
        <v>0</v>
      </c>
      <c r="E165">
        <v>0</v>
      </c>
      <c r="F165">
        <v>0</v>
      </c>
      <c r="G165">
        <v>1</v>
      </c>
      <c r="H165">
        <v>13.17544</v>
      </c>
      <c r="I165">
        <v>2.0409350000000002</v>
      </c>
      <c r="J165">
        <v>0</v>
      </c>
      <c r="K165">
        <v>0</v>
      </c>
      <c r="L165">
        <v>0</v>
      </c>
      <c r="M165">
        <v>0</v>
      </c>
      <c r="N165">
        <v>0</v>
      </c>
      <c r="O165">
        <v>0</v>
      </c>
      <c r="P165">
        <v>0</v>
      </c>
      <c r="Q165">
        <v>0</v>
      </c>
    </row>
    <row r="166" spans="1:17" x14ac:dyDescent="0.25">
      <c r="A166">
        <v>13148</v>
      </c>
      <c r="B166">
        <v>182.85713999999999</v>
      </c>
      <c r="C166">
        <v>172.96428299999999</v>
      </c>
      <c r="D166">
        <v>0</v>
      </c>
      <c r="E166">
        <v>0</v>
      </c>
      <c r="F166">
        <v>0</v>
      </c>
      <c r="G166">
        <v>4</v>
      </c>
      <c r="H166">
        <v>8.1011900000000008</v>
      </c>
      <c r="I166">
        <v>0</v>
      </c>
      <c r="J166">
        <v>0</v>
      </c>
      <c r="K166">
        <v>0</v>
      </c>
      <c r="L166">
        <v>1</v>
      </c>
      <c r="M166">
        <v>0</v>
      </c>
      <c r="N166">
        <v>0</v>
      </c>
      <c r="O166">
        <v>0</v>
      </c>
      <c r="P166">
        <v>0</v>
      </c>
      <c r="Q166">
        <v>0</v>
      </c>
    </row>
    <row r="167" spans="1:17" x14ac:dyDescent="0.25">
      <c r="A167">
        <v>13170</v>
      </c>
      <c r="B167">
        <v>240.45026300000001</v>
      </c>
      <c r="C167">
        <v>232.33737300000001</v>
      </c>
      <c r="D167">
        <v>0</v>
      </c>
      <c r="E167">
        <v>0</v>
      </c>
      <c r="F167">
        <v>0</v>
      </c>
      <c r="G167">
        <v>0.96666700000000005</v>
      </c>
      <c r="H167">
        <v>19.703551000000001</v>
      </c>
      <c r="I167">
        <v>1.723808</v>
      </c>
      <c r="J167">
        <v>0</v>
      </c>
      <c r="K167">
        <v>1.1666669999999999</v>
      </c>
      <c r="L167">
        <v>4.7619000000000002E-2</v>
      </c>
      <c r="M167">
        <v>0</v>
      </c>
      <c r="N167">
        <v>0</v>
      </c>
      <c r="O167">
        <v>0</v>
      </c>
      <c r="P167">
        <v>0</v>
      </c>
      <c r="Q167">
        <v>0</v>
      </c>
    </row>
    <row r="168" spans="1:17" x14ac:dyDescent="0.25">
      <c r="A168">
        <v>13173</v>
      </c>
      <c r="B168">
        <v>108.263474</v>
      </c>
      <c r="C168">
        <v>103.11976300000001</v>
      </c>
      <c r="D168">
        <v>0</v>
      </c>
      <c r="E168">
        <v>0</v>
      </c>
      <c r="F168">
        <v>0</v>
      </c>
      <c r="G168">
        <v>0</v>
      </c>
      <c r="H168">
        <v>7.0718560000000004</v>
      </c>
      <c r="I168">
        <v>0.35928100000000002</v>
      </c>
      <c r="J168">
        <v>0</v>
      </c>
      <c r="K168">
        <v>0</v>
      </c>
      <c r="L168">
        <v>0</v>
      </c>
      <c r="M168">
        <v>0</v>
      </c>
      <c r="N168">
        <v>0</v>
      </c>
      <c r="O168">
        <v>0</v>
      </c>
      <c r="P168">
        <v>0</v>
      </c>
      <c r="Q168">
        <v>0</v>
      </c>
    </row>
    <row r="169" spans="1:17" x14ac:dyDescent="0.25">
      <c r="A169">
        <v>13175</v>
      </c>
      <c r="B169">
        <v>246.315563</v>
      </c>
      <c r="C169">
        <v>232.072282</v>
      </c>
      <c r="D169">
        <v>0</v>
      </c>
      <c r="E169">
        <v>0</v>
      </c>
      <c r="F169">
        <v>0</v>
      </c>
      <c r="G169">
        <v>2</v>
      </c>
      <c r="H169">
        <v>21.978916000000002</v>
      </c>
      <c r="I169">
        <v>1.8630679999999999</v>
      </c>
      <c r="J169">
        <v>0</v>
      </c>
      <c r="K169">
        <v>0</v>
      </c>
      <c r="L169">
        <v>2.9073220000000002</v>
      </c>
      <c r="M169">
        <v>0</v>
      </c>
      <c r="N169">
        <v>0</v>
      </c>
      <c r="O169">
        <v>0</v>
      </c>
      <c r="P169">
        <v>0</v>
      </c>
      <c r="Q169">
        <v>0</v>
      </c>
    </row>
    <row r="170" spans="1:17" x14ac:dyDescent="0.25">
      <c r="A170">
        <v>13195</v>
      </c>
      <c r="B170">
        <v>95.988095000000001</v>
      </c>
      <c r="C170">
        <v>95.988095000000001</v>
      </c>
      <c r="D170">
        <v>0</v>
      </c>
      <c r="E170">
        <v>0</v>
      </c>
      <c r="F170">
        <v>0</v>
      </c>
      <c r="G170">
        <v>2</v>
      </c>
      <c r="H170">
        <v>8.1964279999999992</v>
      </c>
      <c r="I170">
        <v>1</v>
      </c>
      <c r="J170">
        <v>0</v>
      </c>
      <c r="K170">
        <v>1</v>
      </c>
      <c r="L170">
        <v>0.53571400000000002</v>
      </c>
      <c r="M170">
        <v>0</v>
      </c>
      <c r="N170">
        <v>0</v>
      </c>
      <c r="O170">
        <v>0</v>
      </c>
      <c r="P170">
        <v>0</v>
      </c>
      <c r="Q170">
        <v>0</v>
      </c>
    </row>
    <row r="171" spans="1:17" x14ac:dyDescent="0.25">
      <c r="A171">
        <v>13199</v>
      </c>
      <c r="B171">
        <v>128.562363</v>
      </c>
      <c r="C171">
        <v>128.562363</v>
      </c>
      <c r="D171">
        <v>0</v>
      </c>
      <c r="E171">
        <v>0</v>
      </c>
      <c r="F171">
        <v>0</v>
      </c>
      <c r="G171">
        <v>0</v>
      </c>
      <c r="H171">
        <v>16.656803</v>
      </c>
      <c r="I171">
        <v>0</v>
      </c>
      <c r="J171">
        <v>0</v>
      </c>
      <c r="K171">
        <v>0</v>
      </c>
      <c r="L171">
        <v>1</v>
      </c>
      <c r="M171">
        <v>0</v>
      </c>
      <c r="N171">
        <v>0</v>
      </c>
      <c r="O171">
        <v>0</v>
      </c>
      <c r="P171">
        <v>0</v>
      </c>
      <c r="Q171">
        <v>0</v>
      </c>
    </row>
    <row r="172" spans="1:17" x14ac:dyDescent="0.25">
      <c r="A172">
        <v>13232</v>
      </c>
      <c r="B172">
        <v>101.46446400000001</v>
      </c>
      <c r="C172">
        <v>101.46446400000001</v>
      </c>
      <c r="D172">
        <v>0</v>
      </c>
      <c r="E172">
        <v>0</v>
      </c>
      <c r="F172">
        <v>0</v>
      </c>
      <c r="G172">
        <v>1.27044</v>
      </c>
      <c r="H172">
        <v>15.958572999999999</v>
      </c>
      <c r="I172">
        <v>0</v>
      </c>
      <c r="J172">
        <v>0</v>
      </c>
      <c r="K172">
        <v>1</v>
      </c>
      <c r="L172">
        <v>1</v>
      </c>
      <c r="M172">
        <v>0</v>
      </c>
      <c r="N172">
        <v>0</v>
      </c>
      <c r="O172">
        <v>0</v>
      </c>
      <c r="P172">
        <v>0</v>
      </c>
      <c r="Q172">
        <v>0</v>
      </c>
    </row>
    <row r="173" spans="1:17" x14ac:dyDescent="0.25">
      <c r="A173">
        <v>13249</v>
      </c>
      <c r="B173">
        <v>228.367581</v>
      </c>
      <c r="C173">
        <v>228.367581</v>
      </c>
      <c r="D173">
        <v>0</v>
      </c>
      <c r="E173">
        <v>0</v>
      </c>
      <c r="F173">
        <v>0</v>
      </c>
      <c r="G173">
        <v>0</v>
      </c>
      <c r="H173">
        <v>36.945284999999998</v>
      </c>
      <c r="I173">
        <v>12.630573999999999</v>
      </c>
      <c r="J173">
        <v>0</v>
      </c>
      <c r="K173">
        <v>0</v>
      </c>
      <c r="L173">
        <v>0.89808900000000003</v>
      </c>
      <c r="M173">
        <v>0</v>
      </c>
      <c r="N173">
        <v>0</v>
      </c>
      <c r="O173">
        <v>215.66584800000001</v>
      </c>
      <c r="P173">
        <v>0</v>
      </c>
      <c r="Q173">
        <v>0</v>
      </c>
    </row>
    <row r="174" spans="1:17" x14ac:dyDescent="0.25">
      <c r="A174">
        <v>13253</v>
      </c>
      <c r="B174">
        <v>260.36970000000002</v>
      </c>
      <c r="C174">
        <v>260.36970000000002</v>
      </c>
      <c r="D174">
        <v>0</v>
      </c>
      <c r="E174">
        <v>0</v>
      </c>
      <c r="F174">
        <v>0</v>
      </c>
      <c r="G174">
        <v>0</v>
      </c>
      <c r="H174">
        <v>28.745453000000001</v>
      </c>
      <c r="I174">
        <v>0.85454600000000003</v>
      </c>
      <c r="J174">
        <v>1</v>
      </c>
      <c r="K174">
        <v>0</v>
      </c>
      <c r="L174">
        <v>2.4787880000000002</v>
      </c>
      <c r="M174">
        <v>0</v>
      </c>
      <c r="N174">
        <v>0</v>
      </c>
      <c r="O174">
        <v>0</v>
      </c>
      <c r="P174">
        <v>0</v>
      </c>
      <c r="Q174">
        <v>0</v>
      </c>
    </row>
    <row r="175" spans="1:17" x14ac:dyDescent="0.25">
      <c r="A175">
        <v>13254</v>
      </c>
      <c r="B175">
        <v>358.09477900000002</v>
      </c>
      <c r="C175">
        <v>358.09477900000002</v>
      </c>
      <c r="D175">
        <v>0</v>
      </c>
      <c r="E175">
        <v>0</v>
      </c>
      <c r="F175">
        <v>0</v>
      </c>
      <c r="G175">
        <v>4.9407420000000002</v>
      </c>
      <c r="H175">
        <v>38.058450999999998</v>
      </c>
      <c r="I175">
        <v>2.3640249999999998</v>
      </c>
      <c r="J175">
        <v>0.62932999999999995</v>
      </c>
      <c r="K175">
        <v>0</v>
      </c>
      <c r="L175">
        <v>4.5619360000000002</v>
      </c>
      <c r="M175">
        <v>0</v>
      </c>
      <c r="N175">
        <v>0</v>
      </c>
      <c r="O175">
        <v>0</v>
      </c>
      <c r="P175">
        <v>0</v>
      </c>
      <c r="Q175">
        <v>0</v>
      </c>
    </row>
    <row r="176" spans="1:17" x14ac:dyDescent="0.25">
      <c r="A176">
        <v>13255</v>
      </c>
      <c r="B176">
        <v>337.71529900000002</v>
      </c>
      <c r="C176">
        <v>337.71529900000002</v>
      </c>
      <c r="D176">
        <v>0</v>
      </c>
      <c r="E176">
        <v>2.0796790000000001</v>
      </c>
      <c r="F176">
        <v>0</v>
      </c>
      <c r="G176">
        <v>3.9938709999999999</v>
      </c>
      <c r="H176">
        <v>31.736446000000001</v>
      </c>
      <c r="I176">
        <v>0</v>
      </c>
      <c r="J176">
        <v>0</v>
      </c>
      <c r="K176">
        <v>0.601603</v>
      </c>
      <c r="L176">
        <v>2.932579</v>
      </c>
      <c r="M176">
        <v>0</v>
      </c>
      <c r="N176">
        <v>0</v>
      </c>
      <c r="O176">
        <v>0</v>
      </c>
      <c r="P176">
        <v>0</v>
      </c>
      <c r="Q176">
        <v>0</v>
      </c>
    </row>
    <row r="177" spans="1:17" x14ac:dyDescent="0.25">
      <c r="A177">
        <v>13864</v>
      </c>
      <c r="B177">
        <v>212.56647899999999</v>
      </c>
      <c r="C177">
        <v>212.56647899999999</v>
      </c>
      <c r="D177">
        <v>30.763007000000002</v>
      </c>
      <c r="E177">
        <v>37.768785999999999</v>
      </c>
      <c r="F177">
        <v>0</v>
      </c>
      <c r="G177">
        <v>0</v>
      </c>
      <c r="H177">
        <v>38.728324999999998</v>
      </c>
      <c r="I177">
        <v>1</v>
      </c>
      <c r="J177">
        <v>0</v>
      </c>
      <c r="K177">
        <v>2</v>
      </c>
      <c r="L177">
        <v>1.5028900000000001</v>
      </c>
      <c r="M177">
        <v>0</v>
      </c>
      <c r="N177">
        <v>0</v>
      </c>
      <c r="O177">
        <v>0</v>
      </c>
      <c r="P177">
        <v>0</v>
      </c>
      <c r="Q177">
        <v>0</v>
      </c>
    </row>
    <row r="178" spans="1:17" x14ac:dyDescent="0.25">
      <c r="A178">
        <v>13930</v>
      </c>
      <c r="B178">
        <v>630.83022700000004</v>
      </c>
      <c r="C178">
        <v>149.56585000000001</v>
      </c>
      <c r="D178">
        <v>0</v>
      </c>
      <c r="E178">
        <v>0</v>
      </c>
      <c r="F178">
        <v>0</v>
      </c>
      <c r="G178">
        <v>0.96550899999999995</v>
      </c>
      <c r="H178">
        <v>29.885256999999999</v>
      </c>
      <c r="I178">
        <v>0</v>
      </c>
      <c r="J178">
        <v>1.5</v>
      </c>
      <c r="K178">
        <v>0</v>
      </c>
      <c r="L178">
        <v>3</v>
      </c>
      <c r="M178">
        <v>212.89732000000001</v>
      </c>
      <c r="N178">
        <v>0</v>
      </c>
      <c r="O178">
        <v>0</v>
      </c>
      <c r="P178">
        <v>6.7967769999999996</v>
      </c>
      <c r="Q178">
        <v>0</v>
      </c>
    </row>
    <row r="179" spans="1:17" x14ac:dyDescent="0.25">
      <c r="A179">
        <v>13962</v>
      </c>
      <c r="B179">
        <v>50.294673000000003</v>
      </c>
      <c r="C179">
        <v>43.368673000000001</v>
      </c>
      <c r="D179">
        <v>0</v>
      </c>
      <c r="E179">
        <v>0</v>
      </c>
      <c r="F179">
        <v>0</v>
      </c>
      <c r="G179">
        <v>0</v>
      </c>
      <c r="H179">
        <v>11.500185999999999</v>
      </c>
      <c r="I179">
        <v>2.0533809999999999</v>
      </c>
      <c r="J179">
        <v>0</v>
      </c>
      <c r="K179">
        <v>0</v>
      </c>
      <c r="L179">
        <v>0</v>
      </c>
      <c r="M179">
        <v>0</v>
      </c>
      <c r="N179">
        <v>0</v>
      </c>
      <c r="O179">
        <v>3.562284</v>
      </c>
      <c r="P179">
        <v>0</v>
      </c>
      <c r="Q179">
        <v>0</v>
      </c>
    </row>
    <row r="180" spans="1:17" x14ac:dyDescent="0.25">
      <c r="A180">
        <v>13994</v>
      </c>
      <c r="B180">
        <v>381.36697099999998</v>
      </c>
      <c r="C180">
        <v>99.026095999999995</v>
      </c>
      <c r="D180">
        <v>0.43169400000000002</v>
      </c>
      <c r="E180">
        <v>0</v>
      </c>
      <c r="F180">
        <v>0</v>
      </c>
      <c r="G180">
        <v>5.1584690000000002</v>
      </c>
      <c r="H180">
        <v>58.400545000000001</v>
      </c>
      <c r="I180">
        <v>10.594372</v>
      </c>
      <c r="J180">
        <v>1</v>
      </c>
      <c r="K180">
        <v>3</v>
      </c>
      <c r="L180">
        <v>27.907119999999999</v>
      </c>
      <c r="M180">
        <v>0</v>
      </c>
      <c r="N180">
        <v>0</v>
      </c>
      <c r="O180">
        <v>0</v>
      </c>
      <c r="P180">
        <v>0</v>
      </c>
      <c r="Q180">
        <v>0</v>
      </c>
    </row>
    <row r="181" spans="1:17" x14ac:dyDescent="0.25">
      <c r="A181">
        <v>13999</v>
      </c>
      <c r="B181">
        <v>113.471358</v>
      </c>
      <c r="C181">
        <v>112.338025</v>
      </c>
      <c r="D181">
        <v>0</v>
      </c>
      <c r="E181">
        <v>0</v>
      </c>
      <c r="F181">
        <v>0</v>
      </c>
      <c r="G181">
        <v>1</v>
      </c>
      <c r="H181">
        <v>6.0909089999999999</v>
      </c>
      <c r="I181">
        <v>0</v>
      </c>
      <c r="J181">
        <v>0</v>
      </c>
      <c r="K181">
        <v>0</v>
      </c>
      <c r="L181">
        <v>0</v>
      </c>
      <c r="M181">
        <v>0</v>
      </c>
      <c r="N181">
        <v>0</v>
      </c>
      <c r="O181">
        <v>0</v>
      </c>
      <c r="P181">
        <v>0</v>
      </c>
      <c r="Q181">
        <v>0</v>
      </c>
    </row>
    <row r="182" spans="1:17" x14ac:dyDescent="0.25">
      <c r="A182">
        <v>14065</v>
      </c>
      <c r="B182">
        <v>355.76439499999998</v>
      </c>
      <c r="C182">
        <v>355.76439499999998</v>
      </c>
      <c r="D182">
        <v>0</v>
      </c>
      <c r="E182">
        <v>14.892405999999999</v>
      </c>
      <c r="F182">
        <v>1</v>
      </c>
      <c r="G182">
        <v>8.0569620000000004</v>
      </c>
      <c r="H182">
        <v>46.151899999999998</v>
      </c>
      <c r="I182">
        <v>4.0822779999999996</v>
      </c>
      <c r="J182">
        <v>1</v>
      </c>
      <c r="K182">
        <v>0</v>
      </c>
      <c r="L182">
        <v>4.0569620000000004</v>
      </c>
      <c r="M182">
        <v>0</v>
      </c>
      <c r="N182">
        <v>0</v>
      </c>
      <c r="O182">
        <v>0</v>
      </c>
      <c r="P182">
        <v>0</v>
      </c>
      <c r="Q182">
        <v>0</v>
      </c>
    </row>
    <row r="183" spans="1:17" x14ac:dyDescent="0.25">
      <c r="A183">
        <v>14066</v>
      </c>
      <c r="B183">
        <v>109.143405</v>
      </c>
      <c r="C183">
        <v>109.143405</v>
      </c>
      <c r="D183">
        <v>0</v>
      </c>
      <c r="E183">
        <v>5.1136000000000001E-2</v>
      </c>
      <c r="F183">
        <v>0</v>
      </c>
      <c r="G183">
        <v>1.8877269999999999</v>
      </c>
      <c r="H183">
        <v>8.6931809999999992</v>
      </c>
      <c r="I183">
        <v>0</v>
      </c>
      <c r="J183">
        <v>0</v>
      </c>
      <c r="K183">
        <v>0</v>
      </c>
      <c r="L183">
        <v>0.5</v>
      </c>
      <c r="M183">
        <v>0</v>
      </c>
      <c r="N183">
        <v>0</v>
      </c>
      <c r="O183">
        <v>0</v>
      </c>
      <c r="P183">
        <v>0</v>
      </c>
      <c r="Q183">
        <v>0</v>
      </c>
    </row>
    <row r="184" spans="1:17" x14ac:dyDescent="0.25">
      <c r="A184">
        <v>14067</v>
      </c>
      <c r="B184">
        <v>80.609286999999995</v>
      </c>
      <c r="C184">
        <v>80.609286999999995</v>
      </c>
      <c r="D184">
        <v>0</v>
      </c>
      <c r="E184">
        <v>0.38505800000000001</v>
      </c>
      <c r="F184">
        <v>0</v>
      </c>
      <c r="G184">
        <v>0</v>
      </c>
      <c r="H184">
        <v>12.752874</v>
      </c>
      <c r="I184">
        <v>5.4482749999999998</v>
      </c>
      <c r="J184">
        <v>1</v>
      </c>
      <c r="K184">
        <v>0.74712699999999999</v>
      </c>
      <c r="L184">
        <v>0.89080499999999996</v>
      </c>
      <c r="M184">
        <v>19.977032000000001</v>
      </c>
      <c r="N184">
        <v>0</v>
      </c>
      <c r="O184">
        <v>68.655085</v>
      </c>
      <c r="P184">
        <v>0</v>
      </c>
      <c r="Q184">
        <v>0</v>
      </c>
    </row>
    <row r="185" spans="1:17" x14ac:dyDescent="0.25">
      <c r="A185">
        <v>14091</v>
      </c>
      <c r="B185">
        <v>53.353293000000001</v>
      </c>
      <c r="C185">
        <v>33.958083999999999</v>
      </c>
      <c r="D185">
        <v>0</v>
      </c>
      <c r="E185">
        <v>0</v>
      </c>
      <c r="F185">
        <v>0</v>
      </c>
      <c r="G185">
        <v>3.6407189999999998</v>
      </c>
      <c r="H185">
        <v>16.017963999999999</v>
      </c>
      <c r="I185">
        <v>4.4790419999999997</v>
      </c>
      <c r="J185">
        <v>0</v>
      </c>
      <c r="K185">
        <v>0</v>
      </c>
      <c r="L185">
        <v>8.3712569999999999</v>
      </c>
      <c r="M185">
        <v>0</v>
      </c>
      <c r="N185">
        <v>0</v>
      </c>
      <c r="O185">
        <v>0</v>
      </c>
      <c r="P185">
        <v>0</v>
      </c>
      <c r="Q185">
        <v>0</v>
      </c>
    </row>
    <row r="186" spans="1:17" x14ac:dyDescent="0.25">
      <c r="A186">
        <v>14121</v>
      </c>
      <c r="B186">
        <v>114.101512</v>
      </c>
      <c r="C186">
        <v>102.171043</v>
      </c>
      <c r="D186">
        <v>0</v>
      </c>
      <c r="E186">
        <v>1</v>
      </c>
      <c r="F186">
        <v>0</v>
      </c>
      <c r="G186">
        <v>1.949495</v>
      </c>
      <c r="H186">
        <v>14.469016999999999</v>
      </c>
      <c r="I186">
        <v>1</v>
      </c>
      <c r="J186">
        <v>0</v>
      </c>
      <c r="K186">
        <v>2.9949499999999998</v>
      </c>
      <c r="L186">
        <v>0</v>
      </c>
      <c r="M186">
        <v>0</v>
      </c>
      <c r="N186">
        <v>0</v>
      </c>
      <c r="O186">
        <v>0</v>
      </c>
      <c r="P186">
        <v>0</v>
      </c>
      <c r="Q186">
        <v>0</v>
      </c>
    </row>
    <row r="187" spans="1:17" x14ac:dyDescent="0.25">
      <c r="A187">
        <v>14139</v>
      </c>
      <c r="B187">
        <v>214.76431099999999</v>
      </c>
      <c r="C187">
        <v>214.76431099999999</v>
      </c>
      <c r="D187">
        <v>0.30864200000000003</v>
      </c>
      <c r="E187">
        <v>27.438272000000001</v>
      </c>
      <c r="F187">
        <v>0</v>
      </c>
      <c r="G187">
        <v>6.0185190000000004</v>
      </c>
      <c r="H187">
        <v>4.2716050000000001</v>
      </c>
      <c r="I187">
        <v>1</v>
      </c>
      <c r="J187">
        <v>0</v>
      </c>
      <c r="K187">
        <v>0</v>
      </c>
      <c r="L187">
        <v>1.6258030000000001</v>
      </c>
      <c r="M187">
        <v>0</v>
      </c>
      <c r="N187">
        <v>0</v>
      </c>
      <c r="O187">
        <v>0</v>
      </c>
      <c r="P187">
        <v>0</v>
      </c>
      <c r="Q187">
        <v>0</v>
      </c>
    </row>
    <row r="188" spans="1:17" x14ac:dyDescent="0.25">
      <c r="A188">
        <v>14147</v>
      </c>
      <c r="B188">
        <v>198.574703</v>
      </c>
      <c r="C188">
        <v>198.574703</v>
      </c>
      <c r="D188">
        <v>0</v>
      </c>
      <c r="E188">
        <v>0</v>
      </c>
      <c r="F188">
        <v>0</v>
      </c>
      <c r="G188">
        <v>1</v>
      </c>
      <c r="H188">
        <v>14.428572000000001</v>
      </c>
      <c r="I188">
        <v>0.29166700000000001</v>
      </c>
      <c r="J188">
        <v>0</v>
      </c>
      <c r="K188">
        <v>0</v>
      </c>
      <c r="L188">
        <v>1</v>
      </c>
      <c r="M188">
        <v>0</v>
      </c>
      <c r="N188">
        <v>0</v>
      </c>
      <c r="O188">
        <v>0</v>
      </c>
      <c r="P188">
        <v>0</v>
      </c>
      <c r="Q188">
        <v>0</v>
      </c>
    </row>
    <row r="189" spans="1:17" x14ac:dyDescent="0.25">
      <c r="A189">
        <v>14149</v>
      </c>
      <c r="B189">
        <v>96.444383000000002</v>
      </c>
      <c r="C189">
        <v>96.444383000000002</v>
      </c>
      <c r="D189">
        <v>4.4980630000000001</v>
      </c>
      <c r="E189">
        <v>16</v>
      </c>
      <c r="F189">
        <v>0</v>
      </c>
      <c r="G189">
        <v>1.784173</v>
      </c>
      <c r="H189">
        <v>7.43553</v>
      </c>
      <c r="I189">
        <v>2.3707799999999999</v>
      </c>
      <c r="J189">
        <v>0</v>
      </c>
      <c r="K189">
        <v>0</v>
      </c>
      <c r="L189">
        <v>0</v>
      </c>
      <c r="M189">
        <v>0</v>
      </c>
      <c r="N189">
        <v>0</v>
      </c>
      <c r="O189">
        <v>0</v>
      </c>
      <c r="P189">
        <v>0</v>
      </c>
      <c r="Q189">
        <v>0</v>
      </c>
    </row>
    <row r="190" spans="1:17" x14ac:dyDescent="0.25">
      <c r="A190">
        <v>14187</v>
      </c>
      <c r="B190">
        <v>238.26563899999999</v>
      </c>
      <c r="C190">
        <v>238.26563899999999</v>
      </c>
      <c r="D190">
        <v>0</v>
      </c>
      <c r="E190">
        <v>0</v>
      </c>
      <c r="F190">
        <v>0</v>
      </c>
      <c r="G190">
        <v>6.3231999999999997E-2</v>
      </c>
      <c r="H190">
        <v>25.606085</v>
      </c>
      <c r="I190">
        <v>1.7281029999999999</v>
      </c>
      <c r="J190">
        <v>0</v>
      </c>
      <c r="K190">
        <v>0</v>
      </c>
      <c r="L190">
        <v>0</v>
      </c>
      <c r="M190">
        <v>0</v>
      </c>
      <c r="N190">
        <v>0</v>
      </c>
      <c r="O190">
        <v>0</v>
      </c>
      <c r="P190">
        <v>0</v>
      </c>
      <c r="Q190">
        <v>0</v>
      </c>
    </row>
    <row r="191" spans="1:17" x14ac:dyDescent="0.25">
      <c r="A191">
        <v>14188</v>
      </c>
      <c r="B191">
        <v>352.61741599999999</v>
      </c>
      <c r="C191">
        <v>352.05568799999998</v>
      </c>
      <c r="D191">
        <v>0</v>
      </c>
      <c r="E191">
        <v>0</v>
      </c>
      <c r="F191">
        <v>0</v>
      </c>
      <c r="G191">
        <v>15.938271</v>
      </c>
      <c r="H191">
        <v>44.765431999999997</v>
      </c>
      <c r="I191">
        <v>5.512346</v>
      </c>
      <c r="J191">
        <v>0</v>
      </c>
      <c r="K191">
        <v>2</v>
      </c>
      <c r="L191">
        <v>24.836244000000001</v>
      </c>
      <c r="M191">
        <v>0</v>
      </c>
      <c r="N191">
        <v>0</v>
      </c>
      <c r="O191">
        <v>0</v>
      </c>
      <c r="P191">
        <v>0</v>
      </c>
      <c r="Q191">
        <v>0</v>
      </c>
    </row>
    <row r="192" spans="1:17" x14ac:dyDescent="0.25">
      <c r="A192">
        <v>14189</v>
      </c>
      <c r="B192">
        <v>258.410078</v>
      </c>
      <c r="C192">
        <v>258.410078</v>
      </c>
      <c r="D192">
        <v>0</v>
      </c>
      <c r="E192">
        <v>27.672328</v>
      </c>
      <c r="F192">
        <v>0</v>
      </c>
      <c r="G192">
        <v>2.4461240000000002</v>
      </c>
      <c r="H192">
        <v>25.095185000000001</v>
      </c>
      <c r="I192">
        <v>6.0377010000000002</v>
      </c>
      <c r="J192">
        <v>0</v>
      </c>
      <c r="K192">
        <v>1</v>
      </c>
      <c r="L192">
        <v>1</v>
      </c>
      <c r="M192">
        <v>0</v>
      </c>
      <c r="N192">
        <v>0</v>
      </c>
      <c r="O192">
        <v>0</v>
      </c>
      <c r="P192">
        <v>0</v>
      </c>
      <c r="Q192">
        <v>0</v>
      </c>
    </row>
    <row r="193" spans="1:17" x14ac:dyDescent="0.25">
      <c r="A193">
        <v>14231</v>
      </c>
      <c r="B193">
        <v>1031.803441</v>
      </c>
      <c r="C193">
        <v>144.591452</v>
      </c>
      <c r="D193">
        <v>0</v>
      </c>
      <c r="E193">
        <v>0</v>
      </c>
      <c r="F193">
        <v>0</v>
      </c>
      <c r="G193">
        <v>12.221928999999999</v>
      </c>
      <c r="H193">
        <v>54.582965999999999</v>
      </c>
      <c r="I193">
        <v>1</v>
      </c>
      <c r="J193">
        <v>0</v>
      </c>
      <c r="K193">
        <v>1</v>
      </c>
      <c r="L193">
        <v>6.5814380000000003</v>
      </c>
      <c r="M193">
        <v>185.55995999999999</v>
      </c>
      <c r="N193">
        <v>11.895842</v>
      </c>
      <c r="O193">
        <v>0</v>
      </c>
      <c r="P193">
        <v>6.563663</v>
      </c>
      <c r="Q193">
        <v>0</v>
      </c>
    </row>
    <row r="194" spans="1:17" x14ac:dyDescent="0.25">
      <c r="A194">
        <v>14467</v>
      </c>
      <c r="B194">
        <v>273.368066</v>
      </c>
      <c r="C194">
        <v>270.368066</v>
      </c>
      <c r="D194">
        <v>9.1812869999999993</v>
      </c>
      <c r="E194">
        <v>18.269006000000001</v>
      </c>
      <c r="F194">
        <v>0</v>
      </c>
      <c r="G194">
        <v>8.4619890000000009</v>
      </c>
      <c r="H194">
        <v>20.725147</v>
      </c>
      <c r="I194">
        <v>2</v>
      </c>
      <c r="J194">
        <v>0</v>
      </c>
      <c r="K194">
        <v>0</v>
      </c>
      <c r="L194">
        <v>2</v>
      </c>
      <c r="M194">
        <v>0</v>
      </c>
      <c r="N194">
        <v>0</v>
      </c>
      <c r="O194">
        <v>0</v>
      </c>
      <c r="P194">
        <v>0</v>
      </c>
      <c r="Q194">
        <v>0</v>
      </c>
    </row>
    <row r="195" spans="1:17" x14ac:dyDescent="0.25">
      <c r="A195">
        <v>14830</v>
      </c>
      <c r="B195">
        <v>84.265584000000004</v>
      </c>
      <c r="C195">
        <v>64.121379000000005</v>
      </c>
      <c r="D195">
        <v>0</v>
      </c>
      <c r="E195">
        <v>0</v>
      </c>
      <c r="F195">
        <v>0</v>
      </c>
      <c r="G195">
        <v>0</v>
      </c>
      <c r="H195">
        <v>14.841271000000001</v>
      </c>
      <c r="I195">
        <v>4.0389609999999996</v>
      </c>
      <c r="J195">
        <v>0</v>
      </c>
      <c r="K195">
        <v>0</v>
      </c>
      <c r="L195">
        <v>2.347194</v>
      </c>
      <c r="M195">
        <v>86.360684000000006</v>
      </c>
      <c r="N195">
        <v>0</v>
      </c>
      <c r="O195">
        <v>0</v>
      </c>
      <c r="P195">
        <v>0</v>
      </c>
      <c r="Q195">
        <v>0</v>
      </c>
    </row>
    <row r="196" spans="1:17" x14ac:dyDescent="0.25">
      <c r="A196">
        <v>14904</v>
      </c>
      <c r="B196">
        <v>94.861575000000002</v>
      </c>
      <c r="C196">
        <v>91.861575000000002</v>
      </c>
      <c r="D196">
        <v>0</v>
      </c>
      <c r="E196">
        <v>0</v>
      </c>
      <c r="F196">
        <v>0</v>
      </c>
      <c r="G196">
        <v>0</v>
      </c>
      <c r="H196">
        <v>15.577921999999999</v>
      </c>
      <c r="I196">
        <v>2.1363629999999998</v>
      </c>
      <c r="J196">
        <v>0</v>
      </c>
      <c r="K196">
        <v>0</v>
      </c>
      <c r="L196">
        <v>0</v>
      </c>
      <c r="M196">
        <v>0</v>
      </c>
      <c r="N196">
        <v>0</v>
      </c>
      <c r="O196">
        <v>0</v>
      </c>
      <c r="P196">
        <v>0</v>
      </c>
      <c r="Q196">
        <v>0</v>
      </c>
    </row>
    <row r="197" spans="1:17" x14ac:dyDescent="0.25">
      <c r="A197">
        <v>14913</v>
      </c>
      <c r="B197">
        <v>227.72975500000001</v>
      </c>
      <c r="C197">
        <v>227.72975500000001</v>
      </c>
      <c r="D197">
        <v>0</v>
      </c>
      <c r="E197">
        <v>0</v>
      </c>
      <c r="F197">
        <v>0</v>
      </c>
      <c r="G197">
        <v>1</v>
      </c>
      <c r="H197">
        <v>30.624241000000001</v>
      </c>
      <c r="I197">
        <v>1</v>
      </c>
      <c r="J197">
        <v>0</v>
      </c>
      <c r="K197">
        <v>0</v>
      </c>
      <c r="L197">
        <v>2.8727269999999998</v>
      </c>
      <c r="M197">
        <v>0</v>
      </c>
      <c r="N197">
        <v>0</v>
      </c>
      <c r="O197">
        <v>0</v>
      </c>
      <c r="P197">
        <v>0</v>
      </c>
      <c r="Q197">
        <v>0</v>
      </c>
    </row>
    <row r="198" spans="1:17" x14ac:dyDescent="0.25">
      <c r="A198">
        <v>14927</v>
      </c>
      <c r="B198">
        <v>138.67014599999999</v>
      </c>
      <c r="C198">
        <v>138.67014599999999</v>
      </c>
      <c r="D198">
        <v>0.25149700000000003</v>
      </c>
      <c r="E198">
        <v>0.61077800000000004</v>
      </c>
      <c r="F198">
        <v>0</v>
      </c>
      <c r="G198">
        <v>1.640719</v>
      </c>
      <c r="H198">
        <v>40.007488000000002</v>
      </c>
      <c r="I198">
        <v>4.449103</v>
      </c>
      <c r="J198">
        <v>0</v>
      </c>
      <c r="K198">
        <v>2.5209579999999998</v>
      </c>
      <c r="L198">
        <v>6.5275730000000003</v>
      </c>
      <c r="M198">
        <v>0</v>
      </c>
      <c r="N198">
        <v>0</v>
      </c>
      <c r="O198">
        <v>67.495767999999998</v>
      </c>
      <c r="P198">
        <v>0</v>
      </c>
      <c r="Q198">
        <v>0</v>
      </c>
    </row>
    <row r="199" spans="1:17" x14ac:dyDescent="0.25">
      <c r="A199">
        <v>14943</v>
      </c>
      <c r="B199">
        <v>221.67943299999999</v>
      </c>
      <c r="C199">
        <v>94.025215000000003</v>
      </c>
      <c r="D199">
        <v>0</v>
      </c>
      <c r="E199">
        <v>0</v>
      </c>
      <c r="F199">
        <v>0</v>
      </c>
      <c r="G199">
        <v>0</v>
      </c>
      <c r="H199">
        <v>45.662430000000001</v>
      </c>
      <c r="I199">
        <v>0.92665600000000004</v>
      </c>
      <c r="J199">
        <v>0.45492500000000002</v>
      </c>
      <c r="K199">
        <v>0</v>
      </c>
      <c r="L199">
        <v>5</v>
      </c>
      <c r="M199">
        <v>24.230833000000001</v>
      </c>
      <c r="N199">
        <v>0</v>
      </c>
      <c r="O199">
        <v>0</v>
      </c>
      <c r="P199">
        <v>0</v>
      </c>
      <c r="Q199">
        <v>0</v>
      </c>
    </row>
    <row r="200" spans="1:17" x14ac:dyDescent="0.25">
      <c r="A200">
        <v>15234</v>
      </c>
      <c r="B200">
        <v>197.196629</v>
      </c>
      <c r="C200">
        <v>193.714922</v>
      </c>
      <c r="D200">
        <v>23.044187000000001</v>
      </c>
      <c r="E200">
        <v>108.439026</v>
      </c>
      <c r="F200">
        <v>6</v>
      </c>
      <c r="G200">
        <v>4</v>
      </c>
      <c r="H200">
        <v>5.5731710000000003</v>
      </c>
      <c r="I200">
        <v>0</v>
      </c>
      <c r="J200">
        <v>0</v>
      </c>
      <c r="K200">
        <v>0.353659</v>
      </c>
      <c r="L200">
        <v>1</v>
      </c>
      <c r="M200">
        <v>5.9354719999999999</v>
      </c>
      <c r="N200">
        <v>0</v>
      </c>
      <c r="O200">
        <v>0</v>
      </c>
      <c r="P200">
        <v>0</v>
      </c>
      <c r="Q200">
        <v>0</v>
      </c>
    </row>
    <row r="201" spans="1:17" x14ac:dyDescent="0.25">
      <c r="A201">
        <v>15237</v>
      </c>
      <c r="B201">
        <v>303.62749700000001</v>
      </c>
      <c r="C201">
        <v>303.62749700000001</v>
      </c>
      <c r="D201">
        <v>0</v>
      </c>
      <c r="E201">
        <v>40.475318000000001</v>
      </c>
      <c r="F201">
        <v>0</v>
      </c>
      <c r="G201">
        <v>0</v>
      </c>
      <c r="H201">
        <v>51.828203999999999</v>
      </c>
      <c r="I201">
        <v>6.374358</v>
      </c>
      <c r="J201">
        <v>0</v>
      </c>
      <c r="K201">
        <v>0</v>
      </c>
      <c r="L201">
        <v>1</v>
      </c>
      <c r="M201">
        <v>0</v>
      </c>
      <c r="N201">
        <v>0</v>
      </c>
      <c r="O201">
        <v>0</v>
      </c>
      <c r="P201">
        <v>0</v>
      </c>
      <c r="Q201">
        <v>0</v>
      </c>
    </row>
    <row r="202" spans="1:17" x14ac:dyDescent="0.25">
      <c r="A202">
        <v>15261</v>
      </c>
      <c r="B202">
        <v>652.01770099999999</v>
      </c>
      <c r="C202">
        <v>645.74367600000005</v>
      </c>
      <c r="D202">
        <v>0</v>
      </c>
      <c r="E202">
        <v>0</v>
      </c>
      <c r="F202">
        <v>0</v>
      </c>
      <c r="G202">
        <v>3</v>
      </c>
      <c r="H202">
        <v>43.372121</v>
      </c>
      <c r="I202">
        <v>2.1411380000000002</v>
      </c>
      <c r="J202">
        <v>0</v>
      </c>
      <c r="K202">
        <v>0</v>
      </c>
      <c r="L202">
        <v>1.6778519999999999</v>
      </c>
      <c r="M202">
        <v>0</v>
      </c>
      <c r="N202">
        <v>0</v>
      </c>
      <c r="O202">
        <v>0</v>
      </c>
      <c r="P202">
        <v>0</v>
      </c>
      <c r="Q202">
        <v>0</v>
      </c>
    </row>
    <row r="203" spans="1:17" x14ac:dyDescent="0.25">
      <c r="A203">
        <v>15329</v>
      </c>
      <c r="B203">
        <v>157.65909199999999</v>
      </c>
      <c r="C203">
        <v>18.676136</v>
      </c>
      <c r="D203">
        <v>0</v>
      </c>
      <c r="E203">
        <v>0</v>
      </c>
      <c r="F203">
        <v>0</v>
      </c>
      <c r="G203">
        <v>0</v>
      </c>
      <c r="H203">
        <v>4.0795459999999997</v>
      </c>
      <c r="I203">
        <v>1.380682</v>
      </c>
      <c r="J203">
        <v>0</v>
      </c>
      <c r="K203">
        <v>0</v>
      </c>
      <c r="L203">
        <v>1.1988639999999999</v>
      </c>
      <c r="M203">
        <v>0</v>
      </c>
      <c r="N203">
        <v>0</v>
      </c>
      <c r="O203">
        <v>0</v>
      </c>
      <c r="P203">
        <v>0</v>
      </c>
      <c r="Q203">
        <v>0</v>
      </c>
    </row>
    <row r="204" spans="1:17" x14ac:dyDescent="0.25">
      <c r="A204">
        <v>15344</v>
      </c>
      <c r="B204">
        <v>70.964492000000007</v>
      </c>
      <c r="C204">
        <v>21.121053</v>
      </c>
      <c r="D204">
        <v>0</v>
      </c>
      <c r="E204">
        <v>0</v>
      </c>
      <c r="F204">
        <v>0</v>
      </c>
      <c r="G204">
        <v>0</v>
      </c>
      <c r="H204">
        <v>4.9368420000000004</v>
      </c>
      <c r="I204">
        <v>0</v>
      </c>
      <c r="J204">
        <v>1</v>
      </c>
      <c r="K204">
        <v>0</v>
      </c>
      <c r="L204">
        <v>1</v>
      </c>
      <c r="M204">
        <v>1.4017120000000001</v>
      </c>
      <c r="N204">
        <v>0</v>
      </c>
      <c r="O204">
        <v>0</v>
      </c>
      <c r="P204">
        <v>0</v>
      </c>
      <c r="Q204">
        <v>0</v>
      </c>
    </row>
    <row r="205" spans="1:17" x14ac:dyDescent="0.25">
      <c r="A205">
        <v>15709</v>
      </c>
      <c r="B205">
        <v>247.282411</v>
      </c>
      <c r="C205">
        <v>246.702529</v>
      </c>
      <c r="D205">
        <v>0</v>
      </c>
      <c r="E205">
        <v>0</v>
      </c>
      <c r="F205">
        <v>0</v>
      </c>
      <c r="G205">
        <v>3.568047</v>
      </c>
      <c r="H205">
        <v>43.939428999999997</v>
      </c>
      <c r="I205">
        <v>1</v>
      </c>
      <c r="J205">
        <v>1</v>
      </c>
      <c r="K205">
        <v>0</v>
      </c>
      <c r="L205">
        <v>0.41603600000000002</v>
      </c>
      <c r="M205">
        <v>0</v>
      </c>
      <c r="N205">
        <v>0</v>
      </c>
      <c r="O205">
        <v>36.753320000000002</v>
      </c>
      <c r="P205">
        <v>0</v>
      </c>
      <c r="Q205">
        <v>0</v>
      </c>
    </row>
    <row r="206" spans="1:17" x14ac:dyDescent="0.25">
      <c r="A206">
        <v>15710</v>
      </c>
      <c r="B206">
        <v>242.55373700000001</v>
      </c>
      <c r="C206">
        <v>241.49491399999999</v>
      </c>
      <c r="D206">
        <v>49.235294000000003</v>
      </c>
      <c r="E206">
        <v>154.58235500000001</v>
      </c>
      <c r="F206">
        <v>0</v>
      </c>
      <c r="G206">
        <v>0</v>
      </c>
      <c r="H206">
        <v>17.635293000000001</v>
      </c>
      <c r="I206">
        <v>1.0647059999999999</v>
      </c>
      <c r="J206">
        <v>0</v>
      </c>
      <c r="K206">
        <v>0</v>
      </c>
      <c r="L206">
        <v>0</v>
      </c>
      <c r="M206">
        <v>0</v>
      </c>
      <c r="N206">
        <v>0</v>
      </c>
      <c r="O206">
        <v>43.622056999999998</v>
      </c>
      <c r="P206">
        <v>0</v>
      </c>
      <c r="Q206">
        <v>0</v>
      </c>
    </row>
    <row r="207" spans="1:17" x14ac:dyDescent="0.25">
      <c r="A207">
        <v>15712</v>
      </c>
      <c r="B207">
        <v>359.85049500000002</v>
      </c>
      <c r="C207">
        <v>359.85049500000002</v>
      </c>
      <c r="D207">
        <v>0</v>
      </c>
      <c r="E207">
        <v>2</v>
      </c>
      <c r="F207">
        <v>0</v>
      </c>
      <c r="G207">
        <v>5.2616110000000003</v>
      </c>
      <c r="H207">
        <v>18.950005000000001</v>
      </c>
      <c r="I207">
        <v>3.1170620000000002</v>
      </c>
      <c r="J207">
        <v>0</v>
      </c>
      <c r="K207">
        <v>0</v>
      </c>
      <c r="L207">
        <v>2.6488149999999999</v>
      </c>
      <c r="M207">
        <v>0</v>
      </c>
      <c r="N207">
        <v>0</v>
      </c>
      <c r="O207">
        <v>0</v>
      </c>
      <c r="P207">
        <v>0</v>
      </c>
      <c r="Q207">
        <v>0</v>
      </c>
    </row>
    <row r="208" spans="1:17" x14ac:dyDescent="0.25">
      <c r="A208">
        <v>15713</v>
      </c>
      <c r="B208">
        <v>124.55901900000001</v>
      </c>
      <c r="C208">
        <v>124.55901900000001</v>
      </c>
      <c r="D208">
        <v>0</v>
      </c>
      <c r="E208">
        <v>0</v>
      </c>
      <c r="F208">
        <v>0</v>
      </c>
      <c r="G208">
        <v>3.6625000000000001</v>
      </c>
      <c r="H208">
        <v>15.2425</v>
      </c>
      <c r="I208">
        <v>0</v>
      </c>
      <c r="J208">
        <v>0</v>
      </c>
      <c r="K208">
        <v>0</v>
      </c>
      <c r="L208">
        <v>0</v>
      </c>
      <c r="M208">
        <v>0</v>
      </c>
      <c r="N208">
        <v>0</v>
      </c>
      <c r="O208">
        <v>0</v>
      </c>
      <c r="P208">
        <v>0</v>
      </c>
      <c r="Q208">
        <v>0</v>
      </c>
    </row>
    <row r="209" spans="1:17" x14ac:dyDescent="0.25">
      <c r="A209">
        <v>15714</v>
      </c>
      <c r="B209">
        <v>52.456628000000002</v>
      </c>
      <c r="C209">
        <v>35.546419</v>
      </c>
      <c r="D209">
        <v>0</v>
      </c>
      <c r="E209">
        <v>0</v>
      </c>
      <c r="F209">
        <v>0</v>
      </c>
      <c r="G209">
        <v>0</v>
      </c>
      <c r="H209">
        <v>4.018116</v>
      </c>
      <c r="I209">
        <v>0.108374</v>
      </c>
      <c r="J209">
        <v>0</v>
      </c>
      <c r="K209">
        <v>0.90268599999999999</v>
      </c>
      <c r="L209">
        <v>0.91625599999999996</v>
      </c>
      <c r="M209">
        <v>0</v>
      </c>
      <c r="N209">
        <v>0</v>
      </c>
      <c r="O209">
        <v>0</v>
      </c>
      <c r="P209">
        <v>0</v>
      </c>
      <c r="Q209">
        <v>0</v>
      </c>
    </row>
    <row r="210" spans="1:17" x14ac:dyDescent="0.25">
      <c r="A210">
        <v>15722</v>
      </c>
      <c r="B210">
        <v>506.39911999999998</v>
      </c>
      <c r="C210">
        <v>505.83830899999998</v>
      </c>
      <c r="D210">
        <v>0</v>
      </c>
      <c r="E210">
        <v>38.569726000000003</v>
      </c>
      <c r="F210">
        <v>11.593336000000001</v>
      </c>
      <c r="G210">
        <v>3.168539</v>
      </c>
      <c r="H210">
        <v>37.286664999999999</v>
      </c>
      <c r="I210">
        <v>1.0733330000000001</v>
      </c>
      <c r="J210">
        <v>0</v>
      </c>
      <c r="K210">
        <v>1</v>
      </c>
      <c r="L210">
        <v>2.8985590000000001</v>
      </c>
      <c r="M210">
        <v>0</v>
      </c>
      <c r="N210">
        <v>0</v>
      </c>
      <c r="O210">
        <v>0</v>
      </c>
      <c r="P210">
        <v>0</v>
      </c>
      <c r="Q210">
        <v>0</v>
      </c>
    </row>
    <row r="211" spans="1:17" x14ac:dyDescent="0.25">
      <c r="A211">
        <v>15736</v>
      </c>
      <c r="B211">
        <v>211.64254299999999</v>
      </c>
      <c r="C211">
        <v>87.559078999999997</v>
      </c>
      <c r="D211">
        <v>0</v>
      </c>
      <c r="E211">
        <v>0</v>
      </c>
      <c r="F211">
        <v>0</v>
      </c>
      <c r="G211">
        <v>5.0303690000000003</v>
      </c>
      <c r="H211">
        <v>35.509762000000002</v>
      </c>
      <c r="I211">
        <v>2.8351410000000001</v>
      </c>
      <c r="J211">
        <v>0</v>
      </c>
      <c r="K211">
        <v>1</v>
      </c>
      <c r="L211">
        <v>6.0672439999999996</v>
      </c>
      <c r="M211">
        <v>0</v>
      </c>
      <c r="N211">
        <v>0</v>
      </c>
      <c r="O211">
        <v>0</v>
      </c>
      <c r="P211">
        <v>0</v>
      </c>
      <c r="Q211">
        <v>0</v>
      </c>
    </row>
    <row r="212" spans="1:17" x14ac:dyDescent="0.25">
      <c r="A212">
        <v>15737</v>
      </c>
      <c r="B212">
        <v>286.86027799999999</v>
      </c>
      <c r="C212">
        <v>141.439393</v>
      </c>
      <c r="D212">
        <v>26.10014</v>
      </c>
      <c r="E212">
        <v>18.910686999999999</v>
      </c>
      <c r="F212">
        <v>4</v>
      </c>
      <c r="G212">
        <v>1</v>
      </c>
      <c r="H212">
        <v>10.506022</v>
      </c>
      <c r="I212">
        <v>2</v>
      </c>
      <c r="J212">
        <v>0</v>
      </c>
      <c r="K212">
        <v>0</v>
      </c>
      <c r="L212">
        <v>0.47671999999999998</v>
      </c>
      <c r="M212">
        <v>0</v>
      </c>
      <c r="N212">
        <v>0</v>
      </c>
      <c r="O212">
        <v>0</v>
      </c>
      <c r="P212">
        <v>0</v>
      </c>
      <c r="Q212">
        <v>0</v>
      </c>
    </row>
    <row r="213" spans="1:17" x14ac:dyDescent="0.25">
      <c r="A213">
        <v>15741</v>
      </c>
      <c r="B213">
        <v>220.83493300000001</v>
      </c>
      <c r="C213">
        <v>220.42557600000001</v>
      </c>
      <c r="D213">
        <v>0</v>
      </c>
      <c r="E213">
        <v>0</v>
      </c>
      <c r="F213">
        <v>0</v>
      </c>
      <c r="G213">
        <v>4.9260999999999999E-2</v>
      </c>
      <c r="H213">
        <v>46.851401000000003</v>
      </c>
      <c r="I213">
        <v>32.364102000000003</v>
      </c>
      <c r="J213">
        <v>1</v>
      </c>
      <c r="K213">
        <v>25.372333999999999</v>
      </c>
      <c r="L213">
        <v>23.616851</v>
      </c>
      <c r="M213">
        <v>82.414444000000003</v>
      </c>
      <c r="N213">
        <v>0</v>
      </c>
      <c r="O213">
        <v>70.478014000000002</v>
      </c>
      <c r="P213">
        <v>0</v>
      </c>
      <c r="Q213">
        <v>0</v>
      </c>
    </row>
    <row r="214" spans="1:17" x14ac:dyDescent="0.25">
      <c r="A214">
        <v>16812</v>
      </c>
      <c r="B214">
        <v>109.01254400000001</v>
      </c>
      <c r="C214">
        <v>89.274855000000002</v>
      </c>
      <c r="D214">
        <v>0</v>
      </c>
      <c r="E214">
        <v>0</v>
      </c>
      <c r="F214">
        <v>0</v>
      </c>
      <c r="G214">
        <v>2.9532159999999998</v>
      </c>
      <c r="H214">
        <v>9.3801170000000003</v>
      </c>
      <c r="I214">
        <v>1.3099419999999999</v>
      </c>
      <c r="J214">
        <v>0</v>
      </c>
      <c r="K214">
        <v>2</v>
      </c>
      <c r="L214">
        <v>4.4912280000000004</v>
      </c>
      <c r="M214">
        <v>0</v>
      </c>
      <c r="N214">
        <v>0</v>
      </c>
      <c r="O214">
        <v>0</v>
      </c>
      <c r="P214">
        <v>0</v>
      </c>
      <c r="Q214">
        <v>0</v>
      </c>
    </row>
    <row r="215" spans="1:17" x14ac:dyDescent="0.25">
      <c r="A215">
        <v>16829</v>
      </c>
      <c r="B215">
        <v>265.93757900000003</v>
      </c>
      <c r="C215">
        <v>251.29726099999999</v>
      </c>
      <c r="D215">
        <v>0</v>
      </c>
      <c r="E215">
        <v>1.5235289999999999</v>
      </c>
      <c r="F215">
        <v>0.52352900000000002</v>
      </c>
      <c r="G215">
        <v>8.7235289999999992</v>
      </c>
      <c r="H215">
        <v>9.3588229999999992</v>
      </c>
      <c r="I215">
        <v>0</v>
      </c>
      <c r="J215">
        <v>0</v>
      </c>
      <c r="K215">
        <v>0</v>
      </c>
      <c r="L215">
        <v>0.611765</v>
      </c>
      <c r="M215">
        <v>0</v>
      </c>
      <c r="N215">
        <v>0</v>
      </c>
      <c r="O215">
        <v>0</v>
      </c>
      <c r="P215">
        <v>0</v>
      </c>
      <c r="Q215">
        <v>0</v>
      </c>
    </row>
    <row r="216" spans="1:17" x14ac:dyDescent="0.25">
      <c r="A216">
        <v>16836</v>
      </c>
      <c r="B216">
        <v>138.49906999999999</v>
      </c>
      <c r="C216">
        <v>138.49906999999999</v>
      </c>
      <c r="D216">
        <v>13.994286000000001</v>
      </c>
      <c r="E216">
        <v>24.240000999999999</v>
      </c>
      <c r="F216">
        <v>0</v>
      </c>
      <c r="G216">
        <v>1.7361960000000001</v>
      </c>
      <c r="H216">
        <v>6.72</v>
      </c>
      <c r="I216">
        <v>0</v>
      </c>
      <c r="J216">
        <v>0</v>
      </c>
      <c r="K216">
        <v>0</v>
      </c>
      <c r="L216">
        <v>0</v>
      </c>
      <c r="M216">
        <v>0</v>
      </c>
      <c r="N216">
        <v>0</v>
      </c>
      <c r="O216">
        <v>0</v>
      </c>
      <c r="P216">
        <v>0</v>
      </c>
      <c r="Q216">
        <v>0</v>
      </c>
    </row>
    <row r="217" spans="1:17" x14ac:dyDescent="0.25">
      <c r="A217">
        <v>16837</v>
      </c>
      <c r="B217">
        <v>212.15796</v>
      </c>
      <c r="C217">
        <v>212.15796</v>
      </c>
      <c r="D217">
        <v>10.011561</v>
      </c>
      <c r="E217">
        <v>13.052023</v>
      </c>
      <c r="F217">
        <v>1.2254339999999999</v>
      </c>
      <c r="G217">
        <v>2.5317919999999998</v>
      </c>
      <c r="H217">
        <v>24.910855999999999</v>
      </c>
      <c r="I217">
        <v>4.8208089999999997</v>
      </c>
      <c r="J217">
        <v>0</v>
      </c>
      <c r="K217">
        <v>1</v>
      </c>
      <c r="L217">
        <v>0</v>
      </c>
      <c r="M217">
        <v>0</v>
      </c>
      <c r="N217">
        <v>0</v>
      </c>
      <c r="O217">
        <v>0</v>
      </c>
      <c r="P217">
        <v>0</v>
      </c>
      <c r="Q217">
        <v>0</v>
      </c>
    </row>
    <row r="218" spans="1:17" x14ac:dyDescent="0.25">
      <c r="A218">
        <v>16843</v>
      </c>
      <c r="B218">
        <v>499.86542200000002</v>
      </c>
      <c r="C218">
        <v>496.03664500000002</v>
      </c>
      <c r="D218">
        <v>0</v>
      </c>
      <c r="E218">
        <v>0</v>
      </c>
      <c r="F218">
        <v>0</v>
      </c>
      <c r="G218">
        <v>4.405405</v>
      </c>
      <c r="H218">
        <v>32.488765000000001</v>
      </c>
      <c r="I218">
        <v>1</v>
      </c>
      <c r="J218">
        <v>0</v>
      </c>
      <c r="K218">
        <v>1.150685</v>
      </c>
      <c r="L218">
        <v>2</v>
      </c>
      <c r="M218">
        <v>0</v>
      </c>
      <c r="N218">
        <v>0</v>
      </c>
      <c r="O218">
        <v>0</v>
      </c>
      <c r="P218">
        <v>0</v>
      </c>
      <c r="Q218">
        <v>0</v>
      </c>
    </row>
    <row r="219" spans="1:17" x14ac:dyDescent="0.25">
      <c r="A219">
        <v>16849</v>
      </c>
      <c r="B219">
        <v>281.88358699999998</v>
      </c>
      <c r="C219">
        <v>281.88358699999998</v>
      </c>
      <c r="D219">
        <v>0</v>
      </c>
      <c r="E219">
        <v>0</v>
      </c>
      <c r="F219">
        <v>0</v>
      </c>
      <c r="G219">
        <v>0</v>
      </c>
      <c r="H219">
        <v>18.839024999999999</v>
      </c>
      <c r="I219">
        <v>1.3512189999999999</v>
      </c>
      <c r="J219">
        <v>0.687805</v>
      </c>
      <c r="K219">
        <v>0</v>
      </c>
      <c r="L219">
        <v>0</v>
      </c>
      <c r="M219">
        <v>285.57523500000002</v>
      </c>
      <c r="N219">
        <v>4.689184</v>
      </c>
      <c r="O219">
        <v>0</v>
      </c>
      <c r="P219">
        <v>0</v>
      </c>
      <c r="Q219">
        <v>0</v>
      </c>
    </row>
    <row r="220" spans="1:17" x14ac:dyDescent="0.25">
      <c r="A220">
        <v>16850</v>
      </c>
      <c r="B220">
        <v>97.796839000000006</v>
      </c>
      <c r="C220">
        <v>97.364090000000004</v>
      </c>
      <c r="D220">
        <v>0</v>
      </c>
      <c r="E220">
        <v>0</v>
      </c>
      <c r="F220">
        <v>0</v>
      </c>
      <c r="G220">
        <v>0.32748500000000003</v>
      </c>
      <c r="H220">
        <v>12.996392</v>
      </c>
      <c r="I220">
        <v>-6.3800000000000003E-3</v>
      </c>
      <c r="J220">
        <v>0</v>
      </c>
      <c r="K220">
        <v>0</v>
      </c>
      <c r="L220">
        <v>0</v>
      </c>
      <c r="M220">
        <v>0</v>
      </c>
      <c r="N220">
        <v>0</v>
      </c>
      <c r="O220">
        <v>11.62856</v>
      </c>
      <c r="P220">
        <v>0</v>
      </c>
      <c r="Q220">
        <v>0</v>
      </c>
    </row>
    <row r="221" spans="1:17" x14ac:dyDescent="0.25">
      <c r="A221">
        <v>16858</v>
      </c>
      <c r="B221">
        <v>231.474976</v>
      </c>
      <c r="C221">
        <v>231.474976</v>
      </c>
      <c r="D221">
        <v>9.5764700000000005</v>
      </c>
      <c r="E221">
        <v>24.647058999999999</v>
      </c>
      <c r="F221">
        <v>0</v>
      </c>
      <c r="G221">
        <v>4</v>
      </c>
      <c r="H221">
        <v>13.084447000000001</v>
      </c>
      <c r="I221">
        <v>0</v>
      </c>
      <c r="J221">
        <v>0</v>
      </c>
      <c r="K221">
        <v>0</v>
      </c>
      <c r="L221">
        <v>4.4764710000000001</v>
      </c>
      <c r="M221">
        <v>0</v>
      </c>
      <c r="N221">
        <v>0</v>
      </c>
      <c r="O221">
        <v>0</v>
      </c>
      <c r="P221">
        <v>0</v>
      </c>
      <c r="Q221">
        <v>0</v>
      </c>
    </row>
    <row r="222" spans="1:17" x14ac:dyDescent="0.25">
      <c r="A222">
        <v>17123</v>
      </c>
      <c r="B222">
        <v>444.03785199999999</v>
      </c>
      <c r="C222">
        <v>440.97614900000002</v>
      </c>
      <c r="D222">
        <v>92.967679000000004</v>
      </c>
      <c r="E222">
        <v>157.549115</v>
      </c>
      <c r="F222">
        <v>0</v>
      </c>
      <c r="G222">
        <v>5.683643</v>
      </c>
      <c r="H222">
        <v>7.1332019999999998</v>
      </c>
      <c r="I222">
        <v>0.761019</v>
      </c>
      <c r="J222">
        <v>0</v>
      </c>
      <c r="K222">
        <v>0</v>
      </c>
      <c r="L222">
        <v>0</v>
      </c>
      <c r="M222">
        <v>0</v>
      </c>
      <c r="N222">
        <v>0</v>
      </c>
      <c r="O222">
        <v>0</v>
      </c>
      <c r="P222">
        <v>0</v>
      </c>
      <c r="Q222">
        <v>0</v>
      </c>
    </row>
    <row r="223" spans="1:17" x14ac:dyDescent="0.25">
      <c r="A223">
        <v>17212</v>
      </c>
      <c r="B223">
        <v>208.683403</v>
      </c>
      <c r="C223">
        <v>207.98453900000001</v>
      </c>
      <c r="D223">
        <v>0</v>
      </c>
      <c r="E223">
        <v>0</v>
      </c>
      <c r="F223">
        <v>0</v>
      </c>
      <c r="G223">
        <v>1</v>
      </c>
      <c r="H223">
        <v>17.572806</v>
      </c>
      <c r="I223">
        <v>2</v>
      </c>
      <c r="J223">
        <v>0</v>
      </c>
      <c r="K223">
        <v>0</v>
      </c>
      <c r="L223">
        <v>0</v>
      </c>
      <c r="M223">
        <v>0</v>
      </c>
      <c r="N223">
        <v>0</v>
      </c>
      <c r="O223">
        <v>0</v>
      </c>
      <c r="P223">
        <v>0</v>
      </c>
      <c r="Q223">
        <v>0</v>
      </c>
    </row>
    <row r="224" spans="1:17" x14ac:dyDescent="0.25">
      <c r="A224">
        <v>17233</v>
      </c>
      <c r="B224">
        <v>1583.5736649999999</v>
      </c>
      <c r="C224">
        <v>817.06563700000004</v>
      </c>
      <c r="D224">
        <v>0.66666700000000001</v>
      </c>
      <c r="E224">
        <v>8.8237290000000002</v>
      </c>
      <c r="F224">
        <v>0</v>
      </c>
      <c r="G224">
        <v>14.842359</v>
      </c>
      <c r="H224">
        <v>149.49838299999999</v>
      </c>
      <c r="I224">
        <v>16.390454999999999</v>
      </c>
      <c r="J224">
        <v>0.52840900000000002</v>
      </c>
      <c r="K224">
        <v>8.8211849999999998</v>
      </c>
      <c r="L224">
        <v>22.341206</v>
      </c>
      <c r="M224">
        <v>0</v>
      </c>
      <c r="N224">
        <v>0</v>
      </c>
      <c r="O224">
        <v>0</v>
      </c>
      <c r="P224">
        <v>0</v>
      </c>
      <c r="Q224">
        <v>0</v>
      </c>
    </row>
    <row r="225" spans="1:17" x14ac:dyDescent="0.25">
      <c r="A225">
        <v>17259</v>
      </c>
      <c r="B225">
        <v>242.89299800000001</v>
      </c>
      <c r="C225">
        <v>242.89299800000001</v>
      </c>
      <c r="D225">
        <v>0</v>
      </c>
      <c r="E225">
        <v>0</v>
      </c>
      <c r="F225">
        <v>0</v>
      </c>
      <c r="G225">
        <v>4.3411759999999999</v>
      </c>
      <c r="H225">
        <v>25.429413</v>
      </c>
      <c r="I225">
        <v>1.170588</v>
      </c>
      <c r="J225">
        <v>0</v>
      </c>
      <c r="K225">
        <v>2.047059</v>
      </c>
      <c r="L225">
        <v>0.98235300000000003</v>
      </c>
      <c r="M225">
        <v>0</v>
      </c>
      <c r="N225">
        <v>0</v>
      </c>
      <c r="O225">
        <v>0</v>
      </c>
      <c r="P225">
        <v>0</v>
      </c>
      <c r="Q225">
        <v>0</v>
      </c>
    </row>
    <row r="226" spans="1:17" x14ac:dyDescent="0.25">
      <c r="A226">
        <v>17270</v>
      </c>
      <c r="B226">
        <v>262.103813</v>
      </c>
      <c r="C226">
        <v>262.103813</v>
      </c>
      <c r="D226">
        <v>1.2485550000000001</v>
      </c>
      <c r="E226">
        <v>34.393064000000003</v>
      </c>
      <c r="F226">
        <v>6</v>
      </c>
      <c r="G226">
        <v>0.62427699999999997</v>
      </c>
      <c r="H226">
        <v>10.468207</v>
      </c>
      <c r="I226">
        <v>0</v>
      </c>
      <c r="J226">
        <v>0</v>
      </c>
      <c r="K226">
        <v>0</v>
      </c>
      <c r="L226">
        <v>0.64739899999999995</v>
      </c>
      <c r="M226">
        <v>0</v>
      </c>
      <c r="N226">
        <v>0</v>
      </c>
      <c r="O226">
        <v>0</v>
      </c>
      <c r="P226">
        <v>0</v>
      </c>
      <c r="Q226">
        <v>0</v>
      </c>
    </row>
    <row r="227" spans="1:17" x14ac:dyDescent="0.25">
      <c r="A227">
        <v>17274</v>
      </c>
      <c r="B227">
        <v>343.468951</v>
      </c>
      <c r="C227">
        <v>343.468951</v>
      </c>
      <c r="D227">
        <v>0</v>
      </c>
      <c r="E227">
        <v>0</v>
      </c>
      <c r="F227">
        <v>0</v>
      </c>
      <c r="G227">
        <v>6.3779070000000004</v>
      </c>
      <c r="H227">
        <v>39.784883000000001</v>
      </c>
      <c r="I227">
        <v>3.9005879999999999</v>
      </c>
      <c r="J227">
        <v>0</v>
      </c>
      <c r="K227">
        <v>0.74418600000000001</v>
      </c>
      <c r="L227">
        <v>0</v>
      </c>
      <c r="M227">
        <v>0</v>
      </c>
      <c r="N227">
        <v>0</v>
      </c>
      <c r="O227">
        <v>0</v>
      </c>
      <c r="P227">
        <v>0</v>
      </c>
      <c r="Q227">
        <v>0</v>
      </c>
    </row>
    <row r="228" spans="1:17" x14ac:dyDescent="0.25">
      <c r="A228">
        <v>17275</v>
      </c>
      <c r="B228">
        <v>176.28706</v>
      </c>
      <c r="C228">
        <v>127.874415</v>
      </c>
      <c r="D228">
        <v>0</v>
      </c>
      <c r="E228">
        <v>0</v>
      </c>
      <c r="F228">
        <v>0</v>
      </c>
      <c r="G228">
        <v>0</v>
      </c>
      <c r="H228">
        <v>34.088087000000002</v>
      </c>
      <c r="I228">
        <v>4.0255099999999997</v>
      </c>
      <c r="J228">
        <v>0</v>
      </c>
      <c r="K228">
        <v>0</v>
      </c>
      <c r="L228">
        <v>0.98979600000000001</v>
      </c>
      <c r="M228">
        <v>3.7927590000000002</v>
      </c>
      <c r="N228">
        <v>0</v>
      </c>
      <c r="O228">
        <v>0</v>
      </c>
      <c r="P228">
        <v>0</v>
      </c>
      <c r="Q228">
        <v>0</v>
      </c>
    </row>
    <row r="229" spans="1:17" x14ac:dyDescent="0.25">
      <c r="A229">
        <v>17490</v>
      </c>
      <c r="B229">
        <v>246.17696000000001</v>
      </c>
      <c r="C229">
        <v>246.02951400000001</v>
      </c>
      <c r="D229">
        <v>0</v>
      </c>
      <c r="E229">
        <v>0</v>
      </c>
      <c r="F229">
        <v>0</v>
      </c>
      <c r="G229">
        <v>0.65181299999999998</v>
      </c>
      <c r="H229">
        <v>14.18934</v>
      </c>
      <c r="I229">
        <v>0</v>
      </c>
      <c r="J229">
        <v>0</v>
      </c>
      <c r="K229">
        <v>0</v>
      </c>
      <c r="L229">
        <v>0.80835599999999996</v>
      </c>
      <c r="M229">
        <v>0</v>
      </c>
      <c r="N229">
        <v>0</v>
      </c>
      <c r="O229">
        <v>0</v>
      </c>
      <c r="P229">
        <v>0</v>
      </c>
      <c r="Q229">
        <v>0</v>
      </c>
    </row>
    <row r="230" spans="1:17" x14ac:dyDescent="0.25">
      <c r="A230">
        <v>17497</v>
      </c>
      <c r="B230">
        <v>160.592443</v>
      </c>
      <c r="C230">
        <v>160.097297</v>
      </c>
      <c r="D230">
        <v>0</v>
      </c>
      <c r="E230">
        <v>0</v>
      </c>
      <c r="F230">
        <v>0</v>
      </c>
      <c r="G230">
        <v>0</v>
      </c>
      <c r="H230">
        <v>27.764894999999999</v>
      </c>
      <c r="I230">
        <v>1.776699</v>
      </c>
      <c r="J230">
        <v>0</v>
      </c>
      <c r="K230">
        <v>0.77669900000000003</v>
      </c>
      <c r="L230">
        <v>1.203884</v>
      </c>
      <c r="M230">
        <v>150.644891</v>
      </c>
      <c r="N230">
        <v>16.748421</v>
      </c>
      <c r="O230">
        <v>0</v>
      </c>
      <c r="P230">
        <v>0</v>
      </c>
      <c r="Q230">
        <v>0</v>
      </c>
    </row>
    <row r="231" spans="1:17" x14ac:dyDescent="0.25">
      <c r="A231">
        <v>17498</v>
      </c>
      <c r="B231">
        <v>412.35363699999999</v>
      </c>
      <c r="C231">
        <v>146.55818400000001</v>
      </c>
      <c r="D231">
        <v>0</v>
      </c>
      <c r="E231">
        <v>0</v>
      </c>
      <c r="F231">
        <v>0</v>
      </c>
      <c r="G231">
        <v>2.7045460000000001</v>
      </c>
      <c r="H231">
        <v>10.948862999999999</v>
      </c>
      <c r="I231">
        <v>1</v>
      </c>
      <c r="J231">
        <v>0</v>
      </c>
      <c r="K231">
        <v>0</v>
      </c>
      <c r="L231">
        <v>4.9147730000000003</v>
      </c>
      <c r="M231">
        <v>0</v>
      </c>
      <c r="N231">
        <v>0</v>
      </c>
      <c r="O231">
        <v>0</v>
      </c>
      <c r="P231">
        <v>0</v>
      </c>
      <c r="Q231">
        <v>0</v>
      </c>
    </row>
    <row r="232" spans="1:17" x14ac:dyDescent="0.25">
      <c r="A232">
        <v>17535</v>
      </c>
      <c r="B232">
        <v>150.02667</v>
      </c>
      <c r="C232">
        <v>150.02667</v>
      </c>
      <c r="D232">
        <v>0</v>
      </c>
      <c r="E232">
        <v>5</v>
      </c>
      <c r="F232">
        <v>0</v>
      </c>
      <c r="G232">
        <v>1.5112030000000001</v>
      </c>
      <c r="H232">
        <v>11.786009</v>
      </c>
      <c r="I232">
        <v>0</v>
      </c>
      <c r="J232">
        <v>0</v>
      </c>
      <c r="K232">
        <v>0</v>
      </c>
      <c r="L232">
        <v>2</v>
      </c>
      <c r="M232">
        <v>0</v>
      </c>
      <c r="N232">
        <v>0</v>
      </c>
      <c r="O232">
        <v>0</v>
      </c>
      <c r="P232">
        <v>0</v>
      </c>
      <c r="Q232">
        <v>0</v>
      </c>
    </row>
    <row r="233" spans="1:17" x14ac:dyDescent="0.25">
      <c r="A233">
        <v>17536</v>
      </c>
      <c r="B233">
        <v>348.020599</v>
      </c>
      <c r="C233">
        <v>346.69875999999999</v>
      </c>
      <c r="D233">
        <v>0</v>
      </c>
      <c r="E233">
        <v>0</v>
      </c>
      <c r="F233">
        <v>0</v>
      </c>
      <c r="G233">
        <v>2.9540220000000001</v>
      </c>
      <c r="H233">
        <v>28.600574999999999</v>
      </c>
      <c r="I233">
        <v>0.73563199999999995</v>
      </c>
      <c r="J233">
        <v>0</v>
      </c>
      <c r="K233">
        <v>0</v>
      </c>
      <c r="L233">
        <v>2.3854169999999999</v>
      </c>
      <c r="M233">
        <v>0</v>
      </c>
      <c r="N233">
        <v>0</v>
      </c>
      <c r="O233">
        <v>0</v>
      </c>
      <c r="P233">
        <v>0</v>
      </c>
      <c r="Q233">
        <v>0</v>
      </c>
    </row>
    <row r="234" spans="1:17" x14ac:dyDescent="0.25">
      <c r="A234">
        <v>17537</v>
      </c>
      <c r="B234">
        <v>137.25000499999999</v>
      </c>
      <c r="C234">
        <v>132.29762400000001</v>
      </c>
      <c r="D234">
        <v>0</v>
      </c>
      <c r="E234">
        <v>0</v>
      </c>
      <c r="F234">
        <v>0</v>
      </c>
      <c r="G234">
        <v>4.1488100000000001</v>
      </c>
      <c r="H234">
        <v>16.369047999999999</v>
      </c>
      <c r="I234">
        <v>0</v>
      </c>
      <c r="J234">
        <v>0</v>
      </c>
      <c r="K234">
        <v>0</v>
      </c>
      <c r="L234">
        <v>1</v>
      </c>
      <c r="M234">
        <v>0</v>
      </c>
      <c r="N234">
        <v>0</v>
      </c>
      <c r="O234">
        <v>0</v>
      </c>
      <c r="P234">
        <v>0</v>
      </c>
      <c r="Q234">
        <v>0</v>
      </c>
    </row>
    <row r="235" spans="1:17" x14ac:dyDescent="0.25">
      <c r="A235">
        <v>17538</v>
      </c>
      <c r="B235">
        <v>174.88439099999999</v>
      </c>
      <c r="C235">
        <v>174.88439099999999</v>
      </c>
      <c r="D235">
        <v>0</v>
      </c>
      <c r="E235">
        <v>3</v>
      </c>
      <c r="F235">
        <v>0</v>
      </c>
      <c r="G235">
        <v>1.3063579999999999</v>
      </c>
      <c r="H235">
        <v>14.583816000000001</v>
      </c>
      <c r="I235">
        <v>5</v>
      </c>
      <c r="J235">
        <v>0</v>
      </c>
      <c r="K235">
        <v>0</v>
      </c>
      <c r="L235">
        <v>0.51445099999999999</v>
      </c>
      <c r="M235">
        <v>0</v>
      </c>
      <c r="N235">
        <v>0</v>
      </c>
      <c r="O235">
        <v>0</v>
      </c>
      <c r="P235">
        <v>0</v>
      </c>
      <c r="Q235">
        <v>0</v>
      </c>
    </row>
    <row r="236" spans="1:17" x14ac:dyDescent="0.25">
      <c r="A236">
        <v>17585</v>
      </c>
      <c r="B236">
        <v>247.58181999999999</v>
      </c>
      <c r="C236">
        <v>247.31811400000001</v>
      </c>
      <c r="D236">
        <v>0</v>
      </c>
      <c r="E236">
        <v>0</v>
      </c>
      <c r="F236">
        <v>0</v>
      </c>
      <c r="G236">
        <v>4.4639790000000001</v>
      </c>
      <c r="H236">
        <v>25.118009000000001</v>
      </c>
      <c r="I236">
        <v>2.9456280000000001</v>
      </c>
      <c r="J236">
        <v>0</v>
      </c>
      <c r="K236">
        <v>1</v>
      </c>
      <c r="L236">
        <v>1.9882200000000001</v>
      </c>
      <c r="M236">
        <v>0</v>
      </c>
      <c r="N236">
        <v>0</v>
      </c>
      <c r="O236">
        <v>0</v>
      </c>
      <c r="P236">
        <v>0</v>
      </c>
      <c r="Q236">
        <v>0</v>
      </c>
    </row>
    <row r="237" spans="1:17" x14ac:dyDescent="0.25">
      <c r="A237">
        <v>17599</v>
      </c>
      <c r="B237">
        <v>95.378366999999997</v>
      </c>
      <c r="C237">
        <v>95.378366999999997</v>
      </c>
      <c r="D237">
        <v>0</v>
      </c>
      <c r="E237">
        <v>0</v>
      </c>
      <c r="F237">
        <v>0</v>
      </c>
      <c r="G237">
        <v>0</v>
      </c>
      <c r="H237">
        <v>1.1506019999999999</v>
      </c>
      <c r="I237">
        <v>2.3493979999999999</v>
      </c>
      <c r="J237">
        <v>0</v>
      </c>
      <c r="K237">
        <v>0</v>
      </c>
      <c r="L237">
        <v>0</v>
      </c>
      <c r="M237">
        <v>0</v>
      </c>
      <c r="N237">
        <v>0</v>
      </c>
      <c r="O237">
        <v>0</v>
      </c>
      <c r="P237">
        <v>0</v>
      </c>
      <c r="Q237">
        <v>0</v>
      </c>
    </row>
    <row r="238" spans="1:17" x14ac:dyDescent="0.25">
      <c r="A238">
        <v>17643</v>
      </c>
      <c r="B238">
        <v>780.94055200000003</v>
      </c>
      <c r="C238">
        <v>375.807681</v>
      </c>
      <c r="D238">
        <v>0</v>
      </c>
      <c r="E238">
        <v>0</v>
      </c>
      <c r="F238">
        <v>0</v>
      </c>
      <c r="G238">
        <v>0.76630399999999999</v>
      </c>
      <c r="H238">
        <v>110.801483</v>
      </c>
      <c r="I238">
        <v>17.203099999999999</v>
      </c>
      <c r="J238">
        <v>0.79858700000000005</v>
      </c>
      <c r="K238">
        <v>1.768859</v>
      </c>
      <c r="L238">
        <v>10.259221999999999</v>
      </c>
      <c r="M238">
        <v>0</v>
      </c>
      <c r="N238">
        <v>0</v>
      </c>
      <c r="O238">
        <v>0</v>
      </c>
      <c r="P238">
        <v>0</v>
      </c>
      <c r="Q238">
        <v>0</v>
      </c>
    </row>
    <row r="239" spans="1:17" x14ac:dyDescent="0.25">
      <c r="A239">
        <v>19152</v>
      </c>
      <c r="B239">
        <v>329.88191599999999</v>
      </c>
      <c r="C239">
        <v>231.654144</v>
      </c>
      <c r="D239">
        <v>0</v>
      </c>
      <c r="E239">
        <v>0</v>
      </c>
      <c r="F239">
        <v>0</v>
      </c>
      <c r="G239">
        <v>0</v>
      </c>
      <c r="H239">
        <v>65.480227999999997</v>
      </c>
      <c r="I239">
        <v>7.5406719999999998</v>
      </c>
      <c r="J239">
        <v>0</v>
      </c>
      <c r="K239">
        <v>0</v>
      </c>
      <c r="L239">
        <v>3.3815029999999999</v>
      </c>
      <c r="M239">
        <v>0</v>
      </c>
      <c r="N239">
        <v>0</v>
      </c>
      <c r="O239">
        <v>68.291995999999997</v>
      </c>
      <c r="P239">
        <v>0</v>
      </c>
      <c r="Q239">
        <v>0</v>
      </c>
    </row>
    <row r="240" spans="1:17" x14ac:dyDescent="0.25">
      <c r="A240">
        <v>19156</v>
      </c>
      <c r="B240">
        <v>133.855208</v>
      </c>
      <c r="C240">
        <v>84.349637999999999</v>
      </c>
      <c r="D240">
        <v>0</v>
      </c>
      <c r="E240">
        <v>0</v>
      </c>
      <c r="F240">
        <v>0</v>
      </c>
      <c r="G240">
        <v>2.3728699999999998</v>
      </c>
      <c r="H240">
        <v>0.91845900000000003</v>
      </c>
      <c r="I240">
        <v>0</v>
      </c>
      <c r="J240">
        <v>0</v>
      </c>
      <c r="K240">
        <v>0</v>
      </c>
      <c r="L240">
        <v>0</v>
      </c>
      <c r="M240">
        <v>0</v>
      </c>
      <c r="N240">
        <v>0</v>
      </c>
      <c r="O240">
        <v>0</v>
      </c>
      <c r="P240">
        <v>0</v>
      </c>
      <c r="Q240">
        <v>0</v>
      </c>
    </row>
    <row r="241" spans="1:17" x14ac:dyDescent="0.25">
      <c r="A241">
        <v>19197</v>
      </c>
      <c r="B241">
        <v>64.595236999999997</v>
      </c>
      <c r="C241">
        <v>64.595236999999997</v>
      </c>
      <c r="D241">
        <v>0</v>
      </c>
      <c r="E241">
        <v>0</v>
      </c>
      <c r="F241">
        <v>0</v>
      </c>
      <c r="G241">
        <v>0</v>
      </c>
      <c r="H241">
        <v>10.466666</v>
      </c>
      <c r="I241">
        <v>1.9666669999999999</v>
      </c>
      <c r="J241">
        <v>0</v>
      </c>
      <c r="K241">
        <v>1</v>
      </c>
      <c r="L241">
        <v>0.86190500000000003</v>
      </c>
      <c r="M241">
        <v>0</v>
      </c>
      <c r="N241">
        <v>0</v>
      </c>
      <c r="O241">
        <v>0</v>
      </c>
      <c r="P241">
        <v>0</v>
      </c>
      <c r="Q241">
        <v>0</v>
      </c>
    </row>
    <row r="242" spans="1:17" x14ac:dyDescent="0.25">
      <c r="A242">
        <v>19199</v>
      </c>
      <c r="B242">
        <v>200.939278</v>
      </c>
      <c r="C242">
        <v>185.85594699999999</v>
      </c>
      <c r="D242">
        <v>0</v>
      </c>
      <c r="E242">
        <v>0</v>
      </c>
      <c r="F242">
        <v>0</v>
      </c>
      <c r="G242">
        <v>2.4345240000000001</v>
      </c>
      <c r="H242">
        <v>7.9702380000000002</v>
      </c>
      <c r="I242">
        <v>2.779763</v>
      </c>
      <c r="J242">
        <v>0.67261899999999997</v>
      </c>
      <c r="K242">
        <v>0</v>
      </c>
      <c r="L242">
        <v>0</v>
      </c>
      <c r="M242">
        <v>0</v>
      </c>
      <c r="N242">
        <v>0</v>
      </c>
      <c r="O242">
        <v>0</v>
      </c>
      <c r="P242">
        <v>0</v>
      </c>
      <c r="Q242">
        <v>0</v>
      </c>
    </row>
    <row r="243" spans="1:17" x14ac:dyDescent="0.25">
      <c r="A243">
        <v>19200</v>
      </c>
      <c r="B243">
        <v>275.08092499999998</v>
      </c>
      <c r="C243">
        <v>259.54334899999998</v>
      </c>
      <c r="D243">
        <v>0</v>
      </c>
      <c r="E243">
        <v>1</v>
      </c>
      <c r="F243">
        <v>0</v>
      </c>
      <c r="G243">
        <v>7.3988440000000004</v>
      </c>
      <c r="H243">
        <v>26.791909</v>
      </c>
      <c r="I243">
        <v>0.479769</v>
      </c>
      <c r="J243">
        <v>0</v>
      </c>
      <c r="K243">
        <v>0</v>
      </c>
      <c r="L243">
        <v>0.47976799999999997</v>
      </c>
      <c r="M243">
        <v>0</v>
      </c>
      <c r="N243">
        <v>0</v>
      </c>
      <c r="O243">
        <v>0</v>
      </c>
      <c r="P243">
        <v>0</v>
      </c>
      <c r="Q243">
        <v>0</v>
      </c>
    </row>
    <row r="244" spans="1:17" x14ac:dyDescent="0.25">
      <c r="A244">
        <v>19201</v>
      </c>
      <c r="B244">
        <v>171.64893799999999</v>
      </c>
      <c r="C244">
        <v>171.64893799999999</v>
      </c>
      <c r="D244">
        <v>0</v>
      </c>
      <c r="E244">
        <v>2.8292679999999999</v>
      </c>
      <c r="F244">
        <v>0</v>
      </c>
      <c r="G244">
        <v>0</v>
      </c>
      <c r="H244">
        <v>26.648783000000002</v>
      </c>
      <c r="I244">
        <v>5.5073169999999996</v>
      </c>
      <c r="J244">
        <v>0</v>
      </c>
      <c r="K244">
        <v>-1.4633999999999999E-2</v>
      </c>
      <c r="L244">
        <v>1.4780489999999999</v>
      </c>
      <c r="M244">
        <v>178.575579</v>
      </c>
      <c r="N244">
        <v>3.5109119999999998</v>
      </c>
      <c r="O244">
        <v>0</v>
      </c>
      <c r="P244">
        <v>0</v>
      </c>
      <c r="Q244">
        <v>0</v>
      </c>
    </row>
    <row r="245" spans="1:17" x14ac:dyDescent="0.25">
      <c r="A245">
        <v>19212</v>
      </c>
      <c r="B245">
        <v>87.526692999999995</v>
      </c>
      <c r="C245">
        <v>69.139842999999999</v>
      </c>
      <c r="D245">
        <v>0</v>
      </c>
      <c r="E245">
        <v>0</v>
      </c>
      <c r="F245">
        <v>0</v>
      </c>
      <c r="G245">
        <v>0.92405099999999996</v>
      </c>
      <c r="H245">
        <v>5.7107400000000004</v>
      </c>
      <c r="I245">
        <v>1</v>
      </c>
      <c r="J245">
        <v>3.7025320000000002</v>
      </c>
      <c r="K245">
        <v>0</v>
      </c>
      <c r="L245">
        <v>2.0654249999999998</v>
      </c>
      <c r="M245">
        <v>0</v>
      </c>
      <c r="N245">
        <v>0</v>
      </c>
      <c r="O245">
        <v>0</v>
      </c>
      <c r="P245">
        <v>0</v>
      </c>
      <c r="Q245">
        <v>0</v>
      </c>
    </row>
    <row r="246" spans="1:17" x14ac:dyDescent="0.25">
      <c r="A246">
        <v>19220</v>
      </c>
      <c r="B246">
        <v>149.542721</v>
      </c>
      <c r="C246">
        <v>138.332471</v>
      </c>
      <c r="D246">
        <v>0</v>
      </c>
      <c r="E246">
        <v>1</v>
      </c>
      <c r="F246">
        <v>0</v>
      </c>
      <c r="G246">
        <v>0.668605</v>
      </c>
      <c r="H246">
        <v>22.918603999999998</v>
      </c>
      <c r="I246">
        <v>6.3837219999999997</v>
      </c>
      <c r="J246">
        <v>0</v>
      </c>
      <c r="K246">
        <v>0</v>
      </c>
      <c r="L246">
        <v>0.82558100000000001</v>
      </c>
      <c r="M246">
        <v>0</v>
      </c>
      <c r="N246">
        <v>0</v>
      </c>
      <c r="O246">
        <v>145.78186700000001</v>
      </c>
      <c r="P246">
        <v>0</v>
      </c>
      <c r="Q246">
        <v>0</v>
      </c>
    </row>
    <row r="247" spans="1:17" x14ac:dyDescent="0.25">
      <c r="A247">
        <v>19221</v>
      </c>
      <c r="B247">
        <v>259.05579999999998</v>
      </c>
      <c r="C247">
        <v>235.79676900000001</v>
      </c>
      <c r="D247">
        <v>0</v>
      </c>
      <c r="E247">
        <v>4</v>
      </c>
      <c r="F247">
        <v>0</v>
      </c>
      <c r="G247">
        <v>5.8313249999999996</v>
      </c>
      <c r="H247">
        <v>34.873494999999998</v>
      </c>
      <c r="I247">
        <v>1.638555</v>
      </c>
      <c r="J247">
        <v>0</v>
      </c>
      <c r="K247">
        <v>1.560241</v>
      </c>
      <c r="L247">
        <v>1.5240959999999999</v>
      </c>
      <c r="M247">
        <v>0</v>
      </c>
      <c r="N247">
        <v>0</v>
      </c>
      <c r="O247">
        <v>0</v>
      </c>
      <c r="P247">
        <v>0</v>
      </c>
      <c r="Q247">
        <v>0</v>
      </c>
    </row>
    <row r="248" spans="1:17" x14ac:dyDescent="0.25">
      <c r="A248">
        <v>19226</v>
      </c>
      <c r="B248">
        <v>171.06611799999999</v>
      </c>
      <c r="C248">
        <v>161.42853400000001</v>
      </c>
      <c r="D248">
        <v>0</v>
      </c>
      <c r="E248">
        <v>0</v>
      </c>
      <c r="F248">
        <v>0</v>
      </c>
      <c r="G248">
        <v>0</v>
      </c>
      <c r="H248">
        <v>24.138262999999998</v>
      </c>
      <c r="I248">
        <v>1</v>
      </c>
      <c r="J248">
        <v>0</v>
      </c>
      <c r="K248">
        <v>0</v>
      </c>
      <c r="L248">
        <v>4</v>
      </c>
      <c r="M248">
        <v>0</v>
      </c>
      <c r="N248">
        <v>0</v>
      </c>
      <c r="O248">
        <v>0</v>
      </c>
      <c r="P248">
        <v>0</v>
      </c>
      <c r="Q248">
        <v>0</v>
      </c>
    </row>
    <row r="249" spans="1:17" x14ac:dyDescent="0.25">
      <c r="A249">
        <v>19227</v>
      </c>
      <c r="B249">
        <v>250.72673900000001</v>
      </c>
      <c r="C249">
        <v>250.72673900000001</v>
      </c>
      <c r="D249">
        <v>0</v>
      </c>
      <c r="E249">
        <v>1</v>
      </c>
      <c r="F249">
        <v>0</v>
      </c>
      <c r="G249">
        <v>2</v>
      </c>
      <c r="H249">
        <v>23.726744</v>
      </c>
      <c r="I249">
        <v>0.45930199999999999</v>
      </c>
      <c r="J249">
        <v>0</v>
      </c>
      <c r="K249">
        <v>1</v>
      </c>
      <c r="L249">
        <v>0</v>
      </c>
      <c r="M249">
        <v>0</v>
      </c>
      <c r="N249">
        <v>0</v>
      </c>
      <c r="O249">
        <v>0</v>
      </c>
      <c r="P249">
        <v>0</v>
      </c>
      <c r="Q249">
        <v>0</v>
      </c>
    </row>
    <row r="250" spans="1:17" x14ac:dyDescent="0.25">
      <c r="A250">
        <v>19235</v>
      </c>
      <c r="B250">
        <v>76.195257999999995</v>
      </c>
      <c r="C250">
        <v>76.195257999999995</v>
      </c>
      <c r="D250">
        <v>21.276730000000001</v>
      </c>
      <c r="E250">
        <v>33.500580999999997</v>
      </c>
      <c r="F250">
        <v>0</v>
      </c>
      <c r="G250">
        <v>0</v>
      </c>
      <c r="H250">
        <v>3.616352</v>
      </c>
      <c r="I250">
        <v>0</v>
      </c>
      <c r="J250">
        <v>0</v>
      </c>
      <c r="K250">
        <v>0</v>
      </c>
      <c r="L250">
        <v>0.54717000000000005</v>
      </c>
      <c r="M250">
        <v>0</v>
      </c>
      <c r="N250">
        <v>0</v>
      </c>
      <c r="O250">
        <v>0</v>
      </c>
      <c r="P250">
        <v>0</v>
      </c>
      <c r="Q250">
        <v>0</v>
      </c>
    </row>
    <row r="251" spans="1:17" x14ac:dyDescent="0.25">
      <c r="A251">
        <v>19426</v>
      </c>
      <c r="B251">
        <v>88.963262</v>
      </c>
      <c r="C251">
        <v>84.787824000000001</v>
      </c>
      <c r="D251">
        <v>0</v>
      </c>
      <c r="E251">
        <v>0</v>
      </c>
      <c r="F251">
        <v>0</v>
      </c>
      <c r="G251">
        <v>0</v>
      </c>
      <c r="H251">
        <v>5.1486320000000001</v>
      </c>
      <c r="I251">
        <v>0.63742699999999997</v>
      </c>
      <c r="J251">
        <v>0</v>
      </c>
      <c r="K251">
        <v>0.245614</v>
      </c>
      <c r="L251">
        <v>-9.3566999999999997E-2</v>
      </c>
      <c r="M251">
        <v>0</v>
      </c>
      <c r="N251">
        <v>15.112252</v>
      </c>
      <c r="O251">
        <v>91.092408000000006</v>
      </c>
      <c r="P251">
        <v>0</v>
      </c>
      <c r="Q251">
        <v>0</v>
      </c>
    </row>
    <row r="252" spans="1:17" x14ac:dyDescent="0.25">
      <c r="A252">
        <v>19427</v>
      </c>
      <c r="B252">
        <v>27.654419999999998</v>
      </c>
      <c r="C252">
        <v>25.214696</v>
      </c>
      <c r="D252">
        <v>0</v>
      </c>
      <c r="E252">
        <v>0</v>
      </c>
      <c r="F252">
        <v>0</v>
      </c>
      <c r="G252">
        <v>0</v>
      </c>
      <c r="H252">
        <v>7.1552290000000003</v>
      </c>
      <c r="I252">
        <v>0.15789500000000001</v>
      </c>
      <c r="J252">
        <v>0</v>
      </c>
      <c r="K252">
        <v>0</v>
      </c>
      <c r="L252">
        <v>0</v>
      </c>
      <c r="M252">
        <v>0</v>
      </c>
      <c r="N252">
        <v>0</v>
      </c>
      <c r="O252">
        <v>30.808800000000002</v>
      </c>
      <c r="P252">
        <v>0</v>
      </c>
      <c r="Q252">
        <v>0</v>
      </c>
    </row>
    <row r="253" spans="1:17" x14ac:dyDescent="0.25">
      <c r="A253">
        <v>19441</v>
      </c>
      <c r="B253">
        <v>77.187066999999999</v>
      </c>
      <c r="C253">
        <v>42.415796</v>
      </c>
      <c r="D253">
        <v>0</v>
      </c>
      <c r="E253">
        <v>0</v>
      </c>
      <c r="F253">
        <v>0</v>
      </c>
      <c r="G253">
        <v>0</v>
      </c>
      <c r="H253">
        <v>19.762563</v>
      </c>
      <c r="I253">
        <v>2.1150139999999999</v>
      </c>
      <c r="J253">
        <v>0</v>
      </c>
      <c r="K253">
        <v>0</v>
      </c>
      <c r="L253">
        <v>0</v>
      </c>
      <c r="M253">
        <v>0</v>
      </c>
      <c r="N253">
        <v>0</v>
      </c>
      <c r="O253">
        <v>9.2948079999999997</v>
      </c>
      <c r="P253">
        <v>0</v>
      </c>
      <c r="Q253">
        <v>0</v>
      </c>
    </row>
    <row r="254" spans="1:17" x14ac:dyDescent="0.25">
      <c r="A254">
        <v>19442</v>
      </c>
      <c r="B254">
        <v>238.47588300000001</v>
      </c>
      <c r="C254">
        <v>168.94293500000001</v>
      </c>
      <c r="D254">
        <v>1</v>
      </c>
      <c r="E254">
        <v>0</v>
      </c>
      <c r="F254">
        <v>0</v>
      </c>
      <c r="G254">
        <v>0.56570200000000004</v>
      </c>
      <c r="H254">
        <v>48.757396</v>
      </c>
      <c r="I254">
        <v>7.6375849999999996</v>
      </c>
      <c r="J254">
        <v>0</v>
      </c>
      <c r="K254">
        <v>2.8715079999999999</v>
      </c>
      <c r="L254">
        <v>0.801284</v>
      </c>
      <c r="M254">
        <v>0</v>
      </c>
      <c r="N254">
        <v>0</v>
      </c>
      <c r="O254">
        <v>66.485037000000005</v>
      </c>
      <c r="P254">
        <v>0</v>
      </c>
      <c r="Q254">
        <v>0</v>
      </c>
    </row>
    <row r="255" spans="1:17" x14ac:dyDescent="0.25">
      <c r="A255">
        <v>19450</v>
      </c>
      <c r="B255">
        <v>47.128858999999999</v>
      </c>
      <c r="C255">
        <v>46.128858999999999</v>
      </c>
      <c r="D255">
        <v>0</v>
      </c>
      <c r="E255">
        <v>0</v>
      </c>
      <c r="F255">
        <v>0</v>
      </c>
      <c r="G255">
        <v>0</v>
      </c>
      <c r="H255">
        <v>4.6726770000000002</v>
      </c>
      <c r="I255">
        <v>0</v>
      </c>
      <c r="J255">
        <v>0</v>
      </c>
      <c r="K255">
        <v>0</v>
      </c>
      <c r="L255">
        <v>0</v>
      </c>
      <c r="M255">
        <v>0</v>
      </c>
      <c r="N255">
        <v>0</v>
      </c>
      <c r="O255">
        <v>0</v>
      </c>
      <c r="P255">
        <v>0</v>
      </c>
      <c r="Q255">
        <v>0</v>
      </c>
    </row>
    <row r="256" spans="1:17" x14ac:dyDescent="0.25">
      <c r="A256">
        <v>19452</v>
      </c>
      <c r="B256">
        <v>30.925930999999999</v>
      </c>
      <c r="C256">
        <v>14.818180999999999</v>
      </c>
      <c r="D256">
        <v>0</v>
      </c>
      <c r="E256">
        <v>0</v>
      </c>
      <c r="F256">
        <v>0</v>
      </c>
      <c r="G256">
        <v>0</v>
      </c>
      <c r="H256">
        <v>0</v>
      </c>
      <c r="I256">
        <v>0</v>
      </c>
      <c r="J256">
        <v>0</v>
      </c>
      <c r="K256">
        <v>0</v>
      </c>
      <c r="L256">
        <v>0</v>
      </c>
      <c r="M256">
        <v>0</v>
      </c>
      <c r="N256">
        <v>0</v>
      </c>
      <c r="O256">
        <v>0</v>
      </c>
      <c r="P256">
        <v>0</v>
      </c>
      <c r="Q256">
        <v>0</v>
      </c>
    </row>
    <row r="257" spans="1:17" x14ac:dyDescent="0.25">
      <c r="A257">
        <v>19474</v>
      </c>
      <c r="B257">
        <v>125.43644</v>
      </c>
      <c r="C257">
        <v>123.152497</v>
      </c>
      <c r="D257">
        <v>0</v>
      </c>
      <c r="E257">
        <v>0</v>
      </c>
      <c r="F257">
        <v>0</v>
      </c>
      <c r="G257">
        <v>2.680555</v>
      </c>
      <c r="H257">
        <v>11.888805</v>
      </c>
      <c r="I257">
        <v>0.93518500000000004</v>
      </c>
      <c r="J257">
        <v>0</v>
      </c>
      <c r="K257">
        <v>0</v>
      </c>
      <c r="L257">
        <v>0.94907399999999997</v>
      </c>
      <c r="M257">
        <v>0</v>
      </c>
      <c r="N257">
        <v>0</v>
      </c>
      <c r="O257">
        <v>0</v>
      </c>
      <c r="P257">
        <v>0</v>
      </c>
      <c r="Q257">
        <v>0</v>
      </c>
    </row>
    <row r="258" spans="1:17" x14ac:dyDescent="0.25">
      <c r="A258">
        <v>19478</v>
      </c>
      <c r="B258">
        <v>94.087716999999998</v>
      </c>
      <c r="C258">
        <v>52.999997999999998</v>
      </c>
      <c r="D258">
        <v>0</v>
      </c>
      <c r="E258">
        <v>0</v>
      </c>
      <c r="F258">
        <v>0</v>
      </c>
      <c r="G258">
        <v>3.356725</v>
      </c>
      <c r="H258">
        <v>1.5146200000000001</v>
      </c>
      <c r="I258">
        <v>0.86549699999999996</v>
      </c>
      <c r="J258">
        <v>0</v>
      </c>
      <c r="K258">
        <v>0</v>
      </c>
      <c r="L258">
        <v>9.9415000000000003E-2</v>
      </c>
      <c r="M258">
        <v>0</v>
      </c>
      <c r="N258">
        <v>0</v>
      </c>
      <c r="O258">
        <v>0</v>
      </c>
      <c r="P258">
        <v>0</v>
      </c>
      <c r="Q258">
        <v>0</v>
      </c>
    </row>
    <row r="259" spans="1:17" x14ac:dyDescent="0.25">
      <c r="A259">
        <v>19511</v>
      </c>
      <c r="B259">
        <v>161.80002400000001</v>
      </c>
      <c r="C259">
        <v>106.135283</v>
      </c>
      <c r="D259">
        <v>0</v>
      </c>
      <c r="E259">
        <v>0</v>
      </c>
      <c r="F259">
        <v>0</v>
      </c>
      <c r="G259">
        <v>0.98823499999999997</v>
      </c>
      <c r="H259">
        <v>9.2748539999999995</v>
      </c>
      <c r="I259">
        <v>1.6140350000000001</v>
      </c>
      <c r="J259">
        <v>1.4970760000000001</v>
      </c>
      <c r="K259">
        <v>0</v>
      </c>
      <c r="L259">
        <v>0</v>
      </c>
      <c r="M259">
        <v>0</v>
      </c>
      <c r="N259">
        <v>0</v>
      </c>
      <c r="O259">
        <v>0</v>
      </c>
      <c r="P259">
        <v>0</v>
      </c>
      <c r="Q259">
        <v>0</v>
      </c>
    </row>
    <row r="260" spans="1:17" x14ac:dyDescent="0.25">
      <c r="A260">
        <v>19533</v>
      </c>
      <c r="B260">
        <v>58.582259000000001</v>
      </c>
      <c r="C260">
        <v>37.257792999999999</v>
      </c>
      <c r="D260">
        <v>0</v>
      </c>
      <c r="E260">
        <v>0</v>
      </c>
      <c r="F260">
        <v>0</v>
      </c>
      <c r="G260">
        <v>0.88741700000000001</v>
      </c>
      <c r="H260">
        <v>1.6708019999999999</v>
      </c>
      <c r="I260">
        <v>0.105242</v>
      </c>
      <c r="J260">
        <v>0</v>
      </c>
      <c r="K260">
        <v>0</v>
      </c>
      <c r="L260">
        <v>0</v>
      </c>
      <c r="M260">
        <v>0</v>
      </c>
      <c r="N260">
        <v>0</v>
      </c>
      <c r="O260">
        <v>0</v>
      </c>
      <c r="P260">
        <v>0</v>
      </c>
      <c r="Q260">
        <v>0</v>
      </c>
    </row>
    <row r="261" spans="1:17" x14ac:dyDescent="0.25">
      <c r="A261">
        <v>132746</v>
      </c>
      <c r="B261">
        <v>86.913038</v>
      </c>
      <c r="C261">
        <v>86.913038</v>
      </c>
      <c r="D261">
        <v>0</v>
      </c>
      <c r="E261">
        <v>0.25624999999999998</v>
      </c>
      <c r="F261">
        <v>0</v>
      </c>
      <c r="G261">
        <v>3.53125</v>
      </c>
      <c r="H261">
        <v>21.49</v>
      </c>
      <c r="I261">
        <v>10.957698000000001</v>
      </c>
      <c r="J261">
        <v>0</v>
      </c>
      <c r="K261">
        <v>0</v>
      </c>
      <c r="L261">
        <v>18.657093</v>
      </c>
      <c r="M261">
        <v>0</v>
      </c>
      <c r="N261">
        <v>0</v>
      </c>
      <c r="O261">
        <v>0</v>
      </c>
      <c r="P261">
        <v>0</v>
      </c>
      <c r="Q261">
        <v>0</v>
      </c>
    </row>
    <row r="262" spans="1:17" x14ac:dyDescent="0.25">
      <c r="A262">
        <v>132761</v>
      </c>
      <c r="B262">
        <v>152.484171</v>
      </c>
      <c r="C262">
        <v>152.484171</v>
      </c>
      <c r="D262">
        <v>0</v>
      </c>
      <c r="E262">
        <v>1</v>
      </c>
      <c r="F262">
        <v>0</v>
      </c>
      <c r="G262">
        <v>0.17536499999999999</v>
      </c>
      <c r="H262">
        <v>56.427799</v>
      </c>
      <c r="I262">
        <v>8.2567839999999997</v>
      </c>
      <c r="J262">
        <v>0</v>
      </c>
      <c r="K262">
        <v>0</v>
      </c>
      <c r="L262">
        <v>38.993735999999998</v>
      </c>
      <c r="M262">
        <v>0</v>
      </c>
      <c r="N262">
        <v>0</v>
      </c>
      <c r="O262">
        <v>0</v>
      </c>
      <c r="P262">
        <v>0</v>
      </c>
      <c r="Q262">
        <v>0</v>
      </c>
    </row>
    <row r="263" spans="1:17" x14ac:dyDescent="0.25">
      <c r="A263">
        <v>132779</v>
      </c>
      <c r="B263">
        <v>67.943399999999997</v>
      </c>
      <c r="C263">
        <v>67.930820999999995</v>
      </c>
      <c r="D263">
        <v>0</v>
      </c>
      <c r="E263">
        <v>0</v>
      </c>
      <c r="F263">
        <v>0</v>
      </c>
      <c r="G263">
        <v>0.60377400000000003</v>
      </c>
      <c r="H263">
        <v>23.955974000000001</v>
      </c>
      <c r="I263">
        <v>7.0251570000000001</v>
      </c>
      <c r="J263">
        <v>0</v>
      </c>
      <c r="K263">
        <v>0</v>
      </c>
      <c r="L263">
        <v>15.603774</v>
      </c>
      <c r="M263">
        <v>0</v>
      </c>
      <c r="N263">
        <v>0</v>
      </c>
      <c r="O263">
        <v>0</v>
      </c>
      <c r="P263">
        <v>0</v>
      </c>
      <c r="Q263">
        <v>0</v>
      </c>
    </row>
    <row r="264" spans="1:17" x14ac:dyDescent="0.25">
      <c r="A264">
        <v>132795</v>
      </c>
      <c r="B264">
        <v>214.41347300000001</v>
      </c>
      <c r="C264">
        <v>214.30615599999999</v>
      </c>
      <c r="D264">
        <v>0</v>
      </c>
      <c r="E264">
        <v>0</v>
      </c>
      <c r="F264">
        <v>0</v>
      </c>
      <c r="G264">
        <v>0</v>
      </c>
      <c r="H264">
        <v>31.459598</v>
      </c>
      <c r="I264">
        <v>0.55609699999999995</v>
      </c>
      <c r="J264">
        <v>0</v>
      </c>
      <c r="K264">
        <v>0</v>
      </c>
      <c r="L264">
        <v>0</v>
      </c>
      <c r="M264">
        <v>212.99804499999999</v>
      </c>
      <c r="N264">
        <v>15.544301000000001</v>
      </c>
      <c r="O264">
        <v>0</v>
      </c>
      <c r="P264">
        <v>0</v>
      </c>
      <c r="Q264">
        <v>0</v>
      </c>
    </row>
    <row r="265" spans="1:17" x14ac:dyDescent="0.25">
      <c r="A265">
        <v>132803</v>
      </c>
      <c r="B265">
        <v>303.47273200000001</v>
      </c>
      <c r="C265">
        <v>303.47273200000001</v>
      </c>
      <c r="D265">
        <v>2.0195120000000002</v>
      </c>
      <c r="E265">
        <v>12.638114</v>
      </c>
      <c r="F265">
        <v>0</v>
      </c>
      <c r="G265">
        <v>1.4780489999999999</v>
      </c>
      <c r="H265">
        <v>61.157282000000002</v>
      </c>
      <c r="I265">
        <v>11.49127</v>
      </c>
      <c r="J265">
        <v>0</v>
      </c>
      <c r="K265">
        <v>0</v>
      </c>
      <c r="L265">
        <v>1.4975609999999999</v>
      </c>
      <c r="M265">
        <v>298.43754799999999</v>
      </c>
      <c r="N265">
        <v>15.009399</v>
      </c>
      <c r="O265">
        <v>0</v>
      </c>
      <c r="P265">
        <v>0</v>
      </c>
      <c r="Q265">
        <v>0</v>
      </c>
    </row>
    <row r="266" spans="1:17" x14ac:dyDescent="0.25">
      <c r="A266">
        <v>132944</v>
      </c>
      <c r="B266">
        <v>120.2685</v>
      </c>
      <c r="C266">
        <v>120.2685</v>
      </c>
      <c r="D266">
        <v>0</v>
      </c>
      <c r="E266">
        <v>1.0287360000000001</v>
      </c>
      <c r="F266">
        <v>0</v>
      </c>
      <c r="G266">
        <v>5.6034480000000002</v>
      </c>
      <c r="H266">
        <v>14.804598</v>
      </c>
      <c r="I266">
        <v>1.8908039999999999</v>
      </c>
      <c r="J266">
        <v>0</v>
      </c>
      <c r="K266">
        <v>0</v>
      </c>
      <c r="L266">
        <v>1.8908050000000001</v>
      </c>
      <c r="M266">
        <v>0</v>
      </c>
      <c r="N266">
        <v>0</v>
      </c>
      <c r="O266">
        <v>12.128954999999999</v>
      </c>
      <c r="P266">
        <v>0</v>
      </c>
      <c r="Q266">
        <v>0</v>
      </c>
    </row>
    <row r="267" spans="1:17" x14ac:dyDescent="0.25">
      <c r="A267">
        <v>132951</v>
      </c>
      <c r="B267">
        <v>147.545074</v>
      </c>
      <c r="C267">
        <v>147.545074</v>
      </c>
      <c r="D267">
        <v>2</v>
      </c>
      <c r="E267">
        <v>7.1854300000000002</v>
      </c>
      <c r="F267">
        <v>0</v>
      </c>
      <c r="G267">
        <v>0.41721900000000001</v>
      </c>
      <c r="H267">
        <v>13.860927</v>
      </c>
      <c r="I267">
        <v>1</v>
      </c>
      <c r="J267">
        <v>0</v>
      </c>
      <c r="K267">
        <v>0</v>
      </c>
      <c r="L267">
        <v>1</v>
      </c>
      <c r="M267">
        <v>0</v>
      </c>
      <c r="N267">
        <v>0</v>
      </c>
      <c r="O267">
        <v>0</v>
      </c>
      <c r="P267">
        <v>0</v>
      </c>
      <c r="Q267">
        <v>0</v>
      </c>
    </row>
    <row r="268" spans="1:17" x14ac:dyDescent="0.25">
      <c r="A268">
        <v>132969</v>
      </c>
      <c r="B268">
        <v>368.08297199999998</v>
      </c>
      <c r="C268">
        <v>176.79164900000001</v>
      </c>
      <c r="D268">
        <v>0</v>
      </c>
      <c r="E268">
        <v>0</v>
      </c>
      <c r="F268">
        <v>0</v>
      </c>
      <c r="G268">
        <v>4</v>
      </c>
      <c r="H268">
        <v>38.966667000000001</v>
      </c>
      <c r="I268">
        <v>3</v>
      </c>
      <c r="J268">
        <v>0</v>
      </c>
      <c r="K268">
        <v>0</v>
      </c>
      <c r="L268">
        <v>2</v>
      </c>
      <c r="M268">
        <v>0</v>
      </c>
      <c r="N268">
        <v>0</v>
      </c>
      <c r="O268">
        <v>0</v>
      </c>
      <c r="P268">
        <v>0</v>
      </c>
      <c r="Q268">
        <v>0</v>
      </c>
    </row>
    <row r="269" spans="1:17" x14ac:dyDescent="0.25">
      <c r="A269">
        <v>132985</v>
      </c>
      <c r="B269">
        <v>228.033354</v>
      </c>
      <c r="C269">
        <v>228.033354</v>
      </c>
      <c r="D269">
        <v>0</v>
      </c>
      <c r="E269">
        <v>0</v>
      </c>
      <c r="F269">
        <v>0</v>
      </c>
      <c r="G269">
        <v>0</v>
      </c>
      <c r="H269">
        <v>52.713593000000003</v>
      </c>
      <c r="I269">
        <v>17.449054</v>
      </c>
      <c r="J269">
        <v>0</v>
      </c>
      <c r="K269">
        <v>0</v>
      </c>
      <c r="L269">
        <v>2</v>
      </c>
      <c r="M269">
        <v>238.16877700000001</v>
      </c>
      <c r="N269">
        <v>11.592340999999999</v>
      </c>
      <c r="O269">
        <v>0</v>
      </c>
      <c r="P269">
        <v>0</v>
      </c>
      <c r="Q269">
        <v>0</v>
      </c>
    </row>
    <row r="270" spans="1:17" x14ac:dyDescent="0.25">
      <c r="A270">
        <v>132993</v>
      </c>
      <c r="B270">
        <v>226.66302300000001</v>
      </c>
      <c r="C270">
        <v>117.36758</v>
      </c>
      <c r="D270">
        <v>0</v>
      </c>
      <c r="E270">
        <v>0</v>
      </c>
      <c r="F270">
        <v>0</v>
      </c>
      <c r="G270">
        <v>1.3463689999999999</v>
      </c>
      <c r="H270">
        <v>14.670391</v>
      </c>
      <c r="I270">
        <v>0</v>
      </c>
      <c r="J270">
        <v>0</v>
      </c>
      <c r="K270">
        <v>0</v>
      </c>
      <c r="L270">
        <v>4.3351959999999998</v>
      </c>
      <c r="M270">
        <v>0</v>
      </c>
      <c r="N270">
        <v>0</v>
      </c>
      <c r="O270">
        <v>0</v>
      </c>
      <c r="P270">
        <v>0</v>
      </c>
      <c r="Q270">
        <v>0</v>
      </c>
    </row>
    <row r="271" spans="1:17" x14ac:dyDescent="0.25">
      <c r="A271">
        <v>133215</v>
      </c>
      <c r="B271">
        <v>232.32540599999999</v>
      </c>
      <c r="C271">
        <v>232.32540599999999</v>
      </c>
      <c r="D271">
        <v>0</v>
      </c>
      <c r="E271">
        <v>1.5301199999999999</v>
      </c>
      <c r="F271">
        <v>0</v>
      </c>
      <c r="G271">
        <v>1.8433729999999999</v>
      </c>
      <c r="H271">
        <v>22.550239999999999</v>
      </c>
      <c r="I271">
        <v>4</v>
      </c>
      <c r="J271">
        <v>0</v>
      </c>
      <c r="K271">
        <v>1</v>
      </c>
      <c r="L271">
        <v>3.927711</v>
      </c>
      <c r="M271">
        <v>0</v>
      </c>
      <c r="N271">
        <v>0</v>
      </c>
      <c r="O271">
        <v>0</v>
      </c>
      <c r="P271">
        <v>0</v>
      </c>
      <c r="Q271">
        <v>0</v>
      </c>
    </row>
    <row r="272" spans="1:17" x14ac:dyDescent="0.25">
      <c r="A272">
        <v>133256</v>
      </c>
      <c r="B272">
        <v>1126.2191049999999</v>
      </c>
      <c r="C272">
        <v>421.696958</v>
      </c>
      <c r="D272">
        <v>29.728908000000001</v>
      </c>
      <c r="E272">
        <v>32.739806000000002</v>
      </c>
      <c r="F272">
        <v>3.3776600000000001</v>
      </c>
      <c r="G272">
        <v>8.9238739999999996</v>
      </c>
      <c r="H272">
        <v>129.539129</v>
      </c>
      <c r="I272">
        <v>9.797186</v>
      </c>
      <c r="J272">
        <v>0</v>
      </c>
      <c r="K272">
        <v>3.324468</v>
      </c>
      <c r="L272">
        <v>14.994624</v>
      </c>
      <c r="M272">
        <v>0</v>
      </c>
      <c r="N272">
        <v>0</v>
      </c>
      <c r="O272">
        <v>0</v>
      </c>
      <c r="P272">
        <v>0</v>
      </c>
      <c r="Q272">
        <v>0</v>
      </c>
    </row>
    <row r="273" spans="1:17" x14ac:dyDescent="0.25">
      <c r="A273">
        <v>133264</v>
      </c>
      <c r="B273">
        <v>1463.1992620000001</v>
      </c>
      <c r="C273">
        <v>1398.479957</v>
      </c>
      <c r="D273">
        <v>0</v>
      </c>
      <c r="E273">
        <v>0</v>
      </c>
      <c r="F273">
        <v>0</v>
      </c>
      <c r="G273">
        <v>0</v>
      </c>
      <c r="H273">
        <v>162.02397099999999</v>
      </c>
      <c r="I273">
        <v>51.676299</v>
      </c>
      <c r="J273">
        <v>0</v>
      </c>
      <c r="K273">
        <v>1</v>
      </c>
      <c r="L273">
        <v>0</v>
      </c>
      <c r="M273">
        <v>0</v>
      </c>
      <c r="N273">
        <v>0</v>
      </c>
      <c r="O273">
        <v>0</v>
      </c>
      <c r="P273">
        <v>0</v>
      </c>
      <c r="Q273">
        <v>0</v>
      </c>
    </row>
    <row r="274" spans="1:17" x14ac:dyDescent="0.25">
      <c r="A274">
        <v>133280</v>
      </c>
      <c r="B274">
        <v>174.728298</v>
      </c>
      <c r="C274">
        <v>171.501698</v>
      </c>
      <c r="D274">
        <v>0</v>
      </c>
      <c r="E274">
        <v>0</v>
      </c>
      <c r="F274">
        <v>0</v>
      </c>
      <c r="G274">
        <v>6</v>
      </c>
      <c r="H274">
        <v>13.000000999999999</v>
      </c>
      <c r="I274">
        <v>0.99507400000000001</v>
      </c>
      <c r="J274">
        <v>0</v>
      </c>
      <c r="K274">
        <v>0</v>
      </c>
      <c r="L274">
        <v>2</v>
      </c>
      <c r="M274">
        <v>0</v>
      </c>
      <c r="N274">
        <v>0</v>
      </c>
      <c r="O274">
        <v>0</v>
      </c>
      <c r="P274">
        <v>0</v>
      </c>
      <c r="Q274">
        <v>0</v>
      </c>
    </row>
    <row r="275" spans="1:17" x14ac:dyDescent="0.25">
      <c r="A275">
        <v>133306</v>
      </c>
      <c r="B275">
        <v>92.232069999999993</v>
      </c>
      <c r="C275">
        <v>92.232069999999993</v>
      </c>
      <c r="D275">
        <v>0</v>
      </c>
      <c r="E275">
        <v>0</v>
      </c>
      <c r="F275">
        <v>0</v>
      </c>
      <c r="G275">
        <v>3.646442</v>
      </c>
      <c r="H275">
        <v>39.244244999999999</v>
      </c>
      <c r="I275">
        <v>10.225669</v>
      </c>
      <c r="J275">
        <v>0</v>
      </c>
      <c r="K275">
        <v>1</v>
      </c>
      <c r="L275">
        <v>7.0528040000000001</v>
      </c>
      <c r="M275">
        <v>0</v>
      </c>
      <c r="N275">
        <v>0</v>
      </c>
      <c r="O275">
        <v>0</v>
      </c>
      <c r="P275">
        <v>0</v>
      </c>
      <c r="Q275">
        <v>0</v>
      </c>
    </row>
    <row r="276" spans="1:17" x14ac:dyDescent="0.25">
      <c r="A276">
        <v>133322</v>
      </c>
      <c r="B276">
        <v>73.280996000000002</v>
      </c>
      <c r="C276">
        <v>73.280996000000002</v>
      </c>
      <c r="D276">
        <v>0</v>
      </c>
      <c r="E276">
        <v>0</v>
      </c>
      <c r="F276">
        <v>0</v>
      </c>
      <c r="G276">
        <v>0.88934299999999999</v>
      </c>
      <c r="H276">
        <v>21.290123999999999</v>
      </c>
      <c r="I276">
        <v>8</v>
      </c>
      <c r="J276">
        <v>0</v>
      </c>
      <c r="K276">
        <v>0</v>
      </c>
      <c r="L276">
        <v>7.8209869999999997</v>
      </c>
      <c r="M276">
        <v>0</v>
      </c>
      <c r="N276">
        <v>0</v>
      </c>
      <c r="O276">
        <v>0</v>
      </c>
      <c r="P276">
        <v>0</v>
      </c>
      <c r="Q276">
        <v>0</v>
      </c>
    </row>
    <row r="277" spans="1:17" x14ac:dyDescent="0.25">
      <c r="A277">
        <v>133330</v>
      </c>
      <c r="B277">
        <v>452.521278</v>
      </c>
      <c r="C277">
        <v>350.59574700000002</v>
      </c>
      <c r="D277">
        <v>4</v>
      </c>
      <c r="E277">
        <v>0</v>
      </c>
      <c r="F277">
        <v>0</v>
      </c>
      <c r="G277">
        <v>1</v>
      </c>
      <c r="H277">
        <v>43.590426000000001</v>
      </c>
      <c r="I277">
        <v>0.37234099999999998</v>
      </c>
      <c r="J277">
        <v>0</v>
      </c>
      <c r="K277">
        <v>0</v>
      </c>
      <c r="L277">
        <v>0</v>
      </c>
      <c r="M277">
        <v>0</v>
      </c>
      <c r="N277">
        <v>0</v>
      </c>
      <c r="O277">
        <v>0</v>
      </c>
      <c r="P277">
        <v>0</v>
      </c>
      <c r="Q277">
        <v>0</v>
      </c>
    </row>
    <row r="278" spans="1:17" x14ac:dyDescent="0.25">
      <c r="A278">
        <v>133348</v>
      </c>
      <c r="B278">
        <v>390.51051000000001</v>
      </c>
      <c r="C278">
        <v>390.51051000000001</v>
      </c>
      <c r="D278">
        <v>3</v>
      </c>
      <c r="E278">
        <v>0</v>
      </c>
      <c r="F278">
        <v>0</v>
      </c>
      <c r="G278">
        <v>7.3793090000000001</v>
      </c>
      <c r="H278">
        <v>14.810344000000001</v>
      </c>
      <c r="I278">
        <v>1</v>
      </c>
      <c r="J278">
        <v>0</v>
      </c>
      <c r="K278">
        <v>0</v>
      </c>
      <c r="L278">
        <v>0</v>
      </c>
      <c r="M278">
        <v>0</v>
      </c>
      <c r="N278">
        <v>0</v>
      </c>
      <c r="O278">
        <v>0</v>
      </c>
      <c r="P278">
        <v>0</v>
      </c>
      <c r="Q278">
        <v>0</v>
      </c>
    </row>
    <row r="279" spans="1:17" x14ac:dyDescent="0.25">
      <c r="A279">
        <v>133421</v>
      </c>
      <c r="B279">
        <v>195.269972</v>
      </c>
      <c r="C279">
        <v>113.890522</v>
      </c>
      <c r="D279">
        <v>0.96632099999999999</v>
      </c>
      <c r="E279">
        <v>8</v>
      </c>
      <c r="F279">
        <v>2</v>
      </c>
      <c r="G279">
        <v>0</v>
      </c>
      <c r="H279">
        <v>53.815434000000003</v>
      </c>
      <c r="I279">
        <v>4.9145899999999996</v>
      </c>
      <c r="J279">
        <v>0</v>
      </c>
      <c r="K279">
        <v>1</v>
      </c>
      <c r="L279">
        <v>8</v>
      </c>
      <c r="M279">
        <v>10.191060999999999</v>
      </c>
      <c r="N279">
        <v>0</v>
      </c>
      <c r="O279">
        <v>0</v>
      </c>
      <c r="P279">
        <v>0</v>
      </c>
      <c r="Q279">
        <v>0</v>
      </c>
    </row>
    <row r="280" spans="1:17" x14ac:dyDescent="0.25">
      <c r="A280">
        <v>133439</v>
      </c>
      <c r="B280">
        <v>980.65145199999995</v>
      </c>
      <c r="C280">
        <v>596.67918299999997</v>
      </c>
      <c r="D280">
        <v>16.533334</v>
      </c>
      <c r="E280">
        <v>79.351516000000004</v>
      </c>
      <c r="F280">
        <v>7.1939390000000003</v>
      </c>
      <c r="G280">
        <v>17.054544</v>
      </c>
      <c r="H280">
        <v>35.866667</v>
      </c>
      <c r="I280">
        <v>1</v>
      </c>
      <c r="J280">
        <v>0</v>
      </c>
      <c r="K280">
        <v>0</v>
      </c>
      <c r="L280">
        <v>9.2484850000000005</v>
      </c>
      <c r="M280">
        <v>0</v>
      </c>
      <c r="N280">
        <v>0</v>
      </c>
      <c r="O280">
        <v>0</v>
      </c>
      <c r="P280">
        <v>0</v>
      </c>
      <c r="Q280">
        <v>0</v>
      </c>
    </row>
    <row r="281" spans="1:17" x14ac:dyDescent="0.25">
      <c r="A281">
        <v>133454</v>
      </c>
      <c r="B281">
        <v>498.31464899999997</v>
      </c>
      <c r="C281">
        <v>498.31464899999997</v>
      </c>
      <c r="D281">
        <v>0</v>
      </c>
      <c r="E281">
        <v>0</v>
      </c>
      <c r="F281">
        <v>0</v>
      </c>
      <c r="G281">
        <v>7.5178570000000002</v>
      </c>
      <c r="H281">
        <v>41.735101999999998</v>
      </c>
      <c r="I281">
        <v>3.2678579999999999</v>
      </c>
      <c r="J281">
        <v>0</v>
      </c>
      <c r="K281">
        <v>1</v>
      </c>
      <c r="L281">
        <v>4.5595239999999997</v>
      </c>
      <c r="M281">
        <v>0</v>
      </c>
      <c r="N281">
        <v>0</v>
      </c>
      <c r="O281">
        <v>0</v>
      </c>
      <c r="P281">
        <v>0</v>
      </c>
      <c r="Q281">
        <v>0</v>
      </c>
    </row>
    <row r="282" spans="1:17" x14ac:dyDescent="0.25">
      <c r="A282">
        <v>133488</v>
      </c>
      <c r="B282">
        <v>161.31162900000001</v>
      </c>
      <c r="C282">
        <v>161.31162900000001</v>
      </c>
      <c r="D282">
        <v>0</v>
      </c>
      <c r="E282">
        <v>0</v>
      </c>
      <c r="F282">
        <v>0</v>
      </c>
      <c r="G282">
        <v>0</v>
      </c>
      <c r="H282">
        <v>12.861566</v>
      </c>
      <c r="I282">
        <v>0.11956600000000001</v>
      </c>
      <c r="J282">
        <v>0</v>
      </c>
      <c r="K282">
        <v>0</v>
      </c>
      <c r="L282">
        <v>0</v>
      </c>
      <c r="M282">
        <v>0</v>
      </c>
      <c r="N282">
        <v>0</v>
      </c>
      <c r="O282">
        <v>75.140761999999995</v>
      </c>
      <c r="P282">
        <v>0</v>
      </c>
      <c r="Q282">
        <v>0</v>
      </c>
    </row>
    <row r="283" spans="1:17" x14ac:dyDescent="0.25">
      <c r="A283">
        <v>133504</v>
      </c>
      <c r="B283">
        <v>269.30746299999998</v>
      </c>
      <c r="C283">
        <v>264.83792999999997</v>
      </c>
      <c r="D283">
        <v>0</v>
      </c>
      <c r="E283">
        <v>0</v>
      </c>
      <c r="F283">
        <v>0</v>
      </c>
      <c r="G283">
        <v>0.99404800000000004</v>
      </c>
      <c r="H283">
        <v>20.228254</v>
      </c>
      <c r="I283">
        <v>0</v>
      </c>
      <c r="J283">
        <v>0</v>
      </c>
      <c r="K283">
        <v>0</v>
      </c>
      <c r="L283">
        <v>0</v>
      </c>
      <c r="M283">
        <v>0</v>
      </c>
      <c r="N283">
        <v>0</v>
      </c>
      <c r="O283">
        <v>0</v>
      </c>
      <c r="P283">
        <v>0</v>
      </c>
      <c r="Q283">
        <v>0</v>
      </c>
    </row>
    <row r="284" spans="1:17" x14ac:dyDescent="0.25">
      <c r="A284">
        <v>133512</v>
      </c>
      <c r="B284">
        <v>908.47555799999998</v>
      </c>
      <c r="C284">
        <v>897.98664900000006</v>
      </c>
      <c r="D284">
        <v>8.8430230000000005</v>
      </c>
      <c r="E284">
        <v>21</v>
      </c>
      <c r="F284">
        <v>0</v>
      </c>
      <c r="G284">
        <v>6.9771799999999997</v>
      </c>
      <c r="H284">
        <v>47.489001999999999</v>
      </c>
      <c r="I284">
        <v>2</v>
      </c>
      <c r="J284">
        <v>0</v>
      </c>
      <c r="K284">
        <v>0</v>
      </c>
      <c r="L284">
        <v>1</v>
      </c>
      <c r="M284">
        <v>0</v>
      </c>
      <c r="N284">
        <v>0</v>
      </c>
      <c r="O284">
        <v>0</v>
      </c>
      <c r="P284">
        <v>0</v>
      </c>
      <c r="Q284">
        <v>0</v>
      </c>
    </row>
    <row r="285" spans="1:17" x14ac:dyDescent="0.25">
      <c r="A285">
        <v>133538</v>
      </c>
      <c r="B285">
        <v>206.90176400000001</v>
      </c>
      <c r="C285">
        <v>206.90176400000001</v>
      </c>
      <c r="D285">
        <v>6</v>
      </c>
      <c r="E285">
        <v>3</v>
      </c>
      <c r="F285">
        <v>2</v>
      </c>
      <c r="G285">
        <v>7.8470579999999996</v>
      </c>
      <c r="H285">
        <v>25.125292999999999</v>
      </c>
      <c r="I285">
        <v>1</v>
      </c>
      <c r="J285">
        <v>0</v>
      </c>
      <c r="K285">
        <v>0</v>
      </c>
      <c r="L285">
        <v>3</v>
      </c>
      <c r="M285">
        <v>0</v>
      </c>
      <c r="N285">
        <v>0</v>
      </c>
      <c r="O285">
        <v>0</v>
      </c>
      <c r="P285">
        <v>0</v>
      </c>
      <c r="Q285">
        <v>0</v>
      </c>
    </row>
    <row r="286" spans="1:17" x14ac:dyDescent="0.25">
      <c r="A286">
        <v>133561</v>
      </c>
      <c r="B286">
        <v>462.46191499999998</v>
      </c>
      <c r="C286">
        <v>451.96277300000003</v>
      </c>
      <c r="D286">
        <v>0</v>
      </c>
      <c r="E286">
        <v>1</v>
      </c>
      <c r="F286">
        <v>0</v>
      </c>
      <c r="G286">
        <v>5.6035500000000003</v>
      </c>
      <c r="H286">
        <v>14.142013</v>
      </c>
      <c r="I286">
        <v>1</v>
      </c>
      <c r="J286">
        <v>4.7336999999999997E-2</v>
      </c>
      <c r="K286">
        <v>0</v>
      </c>
      <c r="L286">
        <v>3</v>
      </c>
      <c r="M286">
        <v>2.3478119999999998</v>
      </c>
      <c r="N286">
        <v>1.1785369999999999</v>
      </c>
      <c r="O286">
        <v>0</v>
      </c>
      <c r="P286">
        <v>1.061609</v>
      </c>
      <c r="Q286">
        <v>0</v>
      </c>
    </row>
    <row r="287" spans="1:17" x14ac:dyDescent="0.25">
      <c r="A287">
        <v>133587</v>
      </c>
      <c r="B287">
        <v>90.349615</v>
      </c>
      <c r="C287">
        <v>90.349615</v>
      </c>
      <c r="D287">
        <v>0</v>
      </c>
      <c r="E287">
        <v>0</v>
      </c>
      <c r="F287">
        <v>0</v>
      </c>
      <c r="G287">
        <v>0</v>
      </c>
      <c r="H287">
        <v>31.572482999999998</v>
      </c>
      <c r="I287">
        <v>13.217392</v>
      </c>
      <c r="J287">
        <v>0</v>
      </c>
      <c r="K287">
        <v>0</v>
      </c>
      <c r="L287">
        <v>13.024846</v>
      </c>
      <c r="M287">
        <v>0</v>
      </c>
      <c r="N287">
        <v>0</v>
      </c>
      <c r="O287">
        <v>0</v>
      </c>
      <c r="P287">
        <v>0</v>
      </c>
      <c r="Q287">
        <v>0</v>
      </c>
    </row>
    <row r="288" spans="1:17" x14ac:dyDescent="0.25">
      <c r="A288">
        <v>133629</v>
      </c>
      <c r="B288">
        <v>316.54310800000002</v>
      </c>
      <c r="C288">
        <v>301.50787300000002</v>
      </c>
      <c r="D288">
        <v>0</v>
      </c>
      <c r="E288">
        <v>5</v>
      </c>
      <c r="F288">
        <v>0</v>
      </c>
      <c r="G288">
        <v>0</v>
      </c>
      <c r="H288">
        <v>58.867516999999999</v>
      </c>
      <c r="I288">
        <v>5.9740840000000004</v>
      </c>
      <c r="J288">
        <v>0</v>
      </c>
      <c r="K288">
        <v>0.352134</v>
      </c>
      <c r="L288">
        <v>0</v>
      </c>
      <c r="M288">
        <v>59.017797000000002</v>
      </c>
      <c r="N288">
        <v>0</v>
      </c>
      <c r="O288">
        <v>0</v>
      </c>
      <c r="P288">
        <v>0</v>
      </c>
      <c r="Q288">
        <v>0</v>
      </c>
    </row>
    <row r="289" spans="1:17" x14ac:dyDescent="0.25">
      <c r="A289">
        <v>133660</v>
      </c>
      <c r="B289">
        <v>496.537397</v>
      </c>
      <c r="C289">
        <v>496.537397</v>
      </c>
      <c r="D289">
        <v>1.9690080000000001</v>
      </c>
      <c r="E289">
        <v>53.493802000000002</v>
      </c>
      <c r="F289">
        <v>17</v>
      </c>
      <c r="G289">
        <v>1</v>
      </c>
      <c r="H289">
        <v>38.894629000000002</v>
      </c>
      <c r="I289">
        <v>0</v>
      </c>
      <c r="J289">
        <v>0</v>
      </c>
      <c r="K289">
        <v>0</v>
      </c>
      <c r="L289">
        <v>1</v>
      </c>
      <c r="M289">
        <v>100.703107</v>
      </c>
      <c r="N289">
        <v>1.021733</v>
      </c>
      <c r="O289">
        <v>47.380333</v>
      </c>
      <c r="P289">
        <v>0</v>
      </c>
      <c r="Q289">
        <v>0</v>
      </c>
    </row>
    <row r="290" spans="1:17" x14ac:dyDescent="0.25">
      <c r="A290">
        <v>133678</v>
      </c>
      <c r="B290">
        <v>183.535798</v>
      </c>
      <c r="C290">
        <v>183.535798</v>
      </c>
      <c r="D290">
        <v>0</v>
      </c>
      <c r="E290">
        <v>1</v>
      </c>
      <c r="F290">
        <v>0</v>
      </c>
      <c r="G290">
        <v>4.4556209999999998</v>
      </c>
      <c r="H290">
        <v>22.473371</v>
      </c>
      <c r="I290">
        <v>8.9940840000000009</v>
      </c>
      <c r="J290">
        <v>0</v>
      </c>
      <c r="K290">
        <v>0</v>
      </c>
      <c r="L290">
        <v>1</v>
      </c>
      <c r="M290">
        <v>0</v>
      </c>
      <c r="N290">
        <v>0</v>
      </c>
      <c r="O290">
        <v>0</v>
      </c>
      <c r="P290">
        <v>0</v>
      </c>
      <c r="Q290">
        <v>0</v>
      </c>
    </row>
    <row r="291" spans="1:17" x14ac:dyDescent="0.25">
      <c r="A291">
        <v>133736</v>
      </c>
      <c r="B291">
        <v>119.80328299999999</v>
      </c>
      <c r="C291">
        <v>119.80328299999999</v>
      </c>
      <c r="D291">
        <v>15.32184</v>
      </c>
      <c r="E291">
        <v>31.925288999999999</v>
      </c>
      <c r="F291">
        <v>0</v>
      </c>
      <c r="G291">
        <v>6.2413790000000002</v>
      </c>
      <c r="H291">
        <v>11.994254</v>
      </c>
      <c r="I291">
        <v>0</v>
      </c>
      <c r="J291">
        <v>0</v>
      </c>
      <c r="K291">
        <v>0</v>
      </c>
      <c r="L291">
        <v>0</v>
      </c>
      <c r="M291">
        <v>0</v>
      </c>
      <c r="N291">
        <v>0</v>
      </c>
      <c r="O291">
        <v>0</v>
      </c>
      <c r="P291">
        <v>0</v>
      </c>
      <c r="Q291">
        <v>0</v>
      </c>
    </row>
    <row r="292" spans="1:17" x14ac:dyDescent="0.25">
      <c r="A292">
        <v>133785</v>
      </c>
      <c r="B292">
        <v>61.775937999999996</v>
      </c>
      <c r="C292">
        <v>61.775937999999996</v>
      </c>
      <c r="D292">
        <v>0</v>
      </c>
      <c r="E292">
        <v>0</v>
      </c>
      <c r="F292">
        <v>0</v>
      </c>
      <c r="G292">
        <v>0</v>
      </c>
      <c r="H292">
        <v>8.4094569999999997</v>
      </c>
      <c r="I292">
        <v>4.3363449999999997</v>
      </c>
      <c r="J292">
        <v>0</v>
      </c>
      <c r="K292">
        <v>0</v>
      </c>
      <c r="L292">
        <v>0</v>
      </c>
      <c r="M292">
        <v>0</v>
      </c>
      <c r="N292">
        <v>0</v>
      </c>
      <c r="O292">
        <v>10.840909999999999</v>
      </c>
      <c r="P292">
        <v>0</v>
      </c>
      <c r="Q292">
        <v>0</v>
      </c>
    </row>
    <row r="293" spans="1:17" x14ac:dyDescent="0.25">
      <c r="A293">
        <v>133835</v>
      </c>
      <c r="B293">
        <v>297.23542700000002</v>
      </c>
      <c r="C293">
        <v>297.23542700000002</v>
      </c>
      <c r="D293">
        <v>0</v>
      </c>
      <c r="E293">
        <v>0</v>
      </c>
      <c r="F293">
        <v>0</v>
      </c>
      <c r="G293">
        <v>0</v>
      </c>
      <c r="H293">
        <v>53.434742</v>
      </c>
      <c r="I293">
        <v>15.448943</v>
      </c>
      <c r="J293">
        <v>1</v>
      </c>
      <c r="K293">
        <v>0.13259699999999999</v>
      </c>
      <c r="L293">
        <v>1.823205</v>
      </c>
      <c r="M293">
        <v>0</v>
      </c>
      <c r="N293">
        <v>0</v>
      </c>
      <c r="O293">
        <v>305.988922</v>
      </c>
      <c r="P293">
        <v>0</v>
      </c>
      <c r="Q293">
        <v>0</v>
      </c>
    </row>
    <row r="294" spans="1:17" x14ac:dyDescent="0.25">
      <c r="A294">
        <v>133868</v>
      </c>
      <c r="B294">
        <v>408.04918400000003</v>
      </c>
      <c r="C294">
        <v>408.04918400000003</v>
      </c>
      <c r="D294">
        <v>0</v>
      </c>
      <c r="E294">
        <v>0</v>
      </c>
      <c r="F294">
        <v>0</v>
      </c>
      <c r="G294">
        <v>0</v>
      </c>
      <c r="H294">
        <v>70.227952000000002</v>
      </c>
      <c r="I294">
        <v>8.4140910000000009</v>
      </c>
      <c r="J294">
        <v>0</v>
      </c>
      <c r="K294">
        <v>0</v>
      </c>
      <c r="L294">
        <v>1</v>
      </c>
      <c r="M294">
        <v>401.323307</v>
      </c>
      <c r="N294">
        <v>10.072946</v>
      </c>
      <c r="O294">
        <v>19.997563</v>
      </c>
      <c r="P294">
        <v>0</v>
      </c>
      <c r="Q294">
        <v>0</v>
      </c>
    </row>
    <row r="295" spans="1:17" x14ac:dyDescent="0.25">
      <c r="A295">
        <v>133942</v>
      </c>
      <c r="B295">
        <v>675.59346100000005</v>
      </c>
      <c r="C295">
        <v>284.82431000000003</v>
      </c>
      <c r="D295">
        <v>0</v>
      </c>
      <c r="E295">
        <v>0</v>
      </c>
      <c r="F295">
        <v>1</v>
      </c>
      <c r="G295">
        <v>1</v>
      </c>
      <c r="H295">
        <v>32.611134</v>
      </c>
      <c r="I295">
        <v>1</v>
      </c>
      <c r="J295">
        <v>0</v>
      </c>
      <c r="K295">
        <v>0</v>
      </c>
      <c r="L295">
        <v>5</v>
      </c>
      <c r="M295">
        <v>0</v>
      </c>
      <c r="N295">
        <v>52.980739</v>
      </c>
      <c r="O295">
        <v>0</v>
      </c>
      <c r="P295">
        <v>0</v>
      </c>
      <c r="Q295">
        <v>0</v>
      </c>
    </row>
    <row r="296" spans="1:17" x14ac:dyDescent="0.25">
      <c r="A296">
        <v>134072</v>
      </c>
      <c r="B296">
        <v>337.44868100000002</v>
      </c>
      <c r="C296">
        <v>336.94868100000002</v>
      </c>
      <c r="D296">
        <v>1</v>
      </c>
      <c r="E296">
        <v>2</v>
      </c>
      <c r="F296">
        <v>0</v>
      </c>
      <c r="G296">
        <v>7.0138860000000003</v>
      </c>
      <c r="H296">
        <v>17.285444999999999</v>
      </c>
      <c r="I296">
        <v>0.29518100000000003</v>
      </c>
      <c r="J296">
        <v>0</v>
      </c>
      <c r="K296">
        <v>0</v>
      </c>
      <c r="L296">
        <v>1.8313250000000001</v>
      </c>
      <c r="M296">
        <v>0</v>
      </c>
      <c r="N296">
        <v>0</v>
      </c>
      <c r="O296">
        <v>0</v>
      </c>
      <c r="P296">
        <v>0</v>
      </c>
      <c r="Q296">
        <v>0</v>
      </c>
    </row>
    <row r="297" spans="1:17" x14ac:dyDescent="0.25">
      <c r="A297">
        <v>134098</v>
      </c>
      <c r="B297">
        <v>247.40660099999999</v>
      </c>
      <c r="C297">
        <v>170.45667900000001</v>
      </c>
      <c r="D297">
        <v>0</v>
      </c>
      <c r="E297">
        <v>0</v>
      </c>
      <c r="F297">
        <v>0</v>
      </c>
      <c r="G297">
        <v>5</v>
      </c>
      <c r="H297">
        <v>8.58</v>
      </c>
      <c r="I297">
        <v>0</v>
      </c>
      <c r="J297">
        <v>0</v>
      </c>
      <c r="K297">
        <v>0.50666699999999998</v>
      </c>
      <c r="L297">
        <v>2</v>
      </c>
      <c r="M297">
        <v>0</v>
      </c>
      <c r="N297">
        <v>0</v>
      </c>
      <c r="O297">
        <v>0</v>
      </c>
      <c r="P297">
        <v>0</v>
      </c>
      <c r="Q297">
        <v>0</v>
      </c>
    </row>
    <row r="298" spans="1:17" x14ac:dyDescent="0.25">
      <c r="A298">
        <v>134122</v>
      </c>
      <c r="B298">
        <v>97.847313999999997</v>
      </c>
      <c r="C298">
        <v>64.297314</v>
      </c>
      <c r="D298">
        <v>0</v>
      </c>
      <c r="E298">
        <v>1</v>
      </c>
      <c r="F298">
        <v>0</v>
      </c>
      <c r="G298">
        <v>0</v>
      </c>
      <c r="H298">
        <v>9.5500000000000007</v>
      </c>
      <c r="I298">
        <v>3</v>
      </c>
      <c r="J298">
        <v>2</v>
      </c>
      <c r="K298">
        <v>6</v>
      </c>
      <c r="L298">
        <v>77.297314</v>
      </c>
      <c r="M298">
        <v>0</v>
      </c>
      <c r="N298">
        <v>34.81474</v>
      </c>
      <c r="O298">
        <v>0</v>
      </c>
      <c r="P298">
        <v>0</v>
      </c>
      <c r="Q298">
        <v>0</v>
      </c>
    </row>
    <row r="299" spans="1:17" x14ac:dyDescent="0.25">
      <c r="A299">
        <v>134197</v>
      </c>
      <c r="B299">
        <v>187.87485799999999</v>
      </c>
      <c r="C299">
        <v>176.845618</v>
      </c>
      <c r="D299">
        <v>0</v>
      </c>
      <c r="E299">
        <v>0</v>
      </c>
      <c r="F299">
        <v>0</v>
      </c>
      <c r="G299">
        <v>8.1870999999999999E-2</v>
      </c>
      <c r="H299">
        <v>18.675775999999999</v>
      </c>
      <c r="I299">
        <v>0</v>
      </c>
      <c r="J299">
        <v>0</v>
      </c>
      <c r="K299">
        <v>0</v>
      </c>
      <c r="L299">
        <v>0</v>
      </c>
      <c r="M299">
        <v>0</v>
      </c>
      <c r="N299">
        <v>0</v>
      </c>
      <c r="O299">
        <v>0</v>
      </c>
      <c r="P299">
        <v>0</v>
      </c>
      <c r="Q299">
        <v>0</v>
      </c>
    </row>
    <row r="300" spans="1:17" x14ac:dyDescent="0.25">
      <c r="A300">
        <v>134213</v>
      </c>
      <c r="B300">
        <v>114.300577</v>
      </c>
      <c r="C300">
        <v>114.300577</v>
      </c>
      <c r="D300">
        <v>0</v>
      </c>
      <c r="E300">
        <v>2</v>
      </c>
      <c r="F300">
        <v>0</v>
      </c>
      <c r="G300">
        <v>2.0289009999999998</v>
      </c>
      <c r="H300">
        <v>13.572253999999999</v>
      </c>
      <c r="I300">
        <v>3.9075139999999999</v>
      </c>
      <c r="J300">
        <v>0</v>
      </c>
      <c r="K300">
        <v>0</v>
      </c>
      <c r="L300">
        <v>0</v>
      </c>
      <c r="M300">
        <v>0</v>
      </c>
      <c r="N300">
        <v>0</v>
      </c>
      <c r="O300">
        <v>0</v>
      </c>
      <c r="P300">
        <v>0</v>
      </c>
      <c r="Q300">
        <v>0</v>
      </c>
    </row>
    <row r="301" spans="1:17" x14ac:dyDescent="0.25">
      <c r="A301">
        <v>134247</v>
      </c>
      <c r="B301">
        <v>180.766581</v>
      </c>
      <c r="C301">
        <v>174.96911299999999</v>
      </c>
      <c r="D301">
        <v>0</v>
      </c>
      <c r="E301">
        <v>0</v>
      </c>
      <c r="F301">
        <v>0</v>
      </c>
      <c r="G301">
        <v>3.5126590000000002</v>
      </c>
      <c r="H301">
        <v>21.740504999999999</v>
      </c>
      <c r="I301">
        <v>0</v>
      </c>
      <c r="J301">
        <v>0</v>
      </c>
      <c r="K301">
        <v>0</v>
      </c>
      <c r="L301">
        <v>0</v>
      </c>
      <c r="M301">
        <v>0</v>
      </c>
      <c r="N301">
        <v>0</v>
      </c>
      <c r="O301">
        <v>0</v>
      </c>
      <c r="P301">
        <v>0</v>
      </c>
      <c r="Q301">
        <v>0</v>
      </c>
    </row>
    <row r="302" spans="1:17" x14ac:dyDescent="0.25">
      <c r="A302">
        <v>142901</v>
      </c>
      <c r="B302">
        <v>113.07916</v>
      </c>
      <c r="C302">
        <v>113.07916</v>
      </c>
      <c r="D302">
        <v>0</v>
      </c>
      <c r="E302">
        <v>0</v>
      </c>
      <c r="F302">
        <v>0</v>
      </c>
      <c r="G302">
        <v>0</v>
      </c>
      <c r="H302">
        <v>17.075578</v>
      </c>
      <c r="I302">
        <v>0.14534900000000001</v>
      </c>
      <c r="J302">
        <v>0</v>
      </c>
      <c r="K302">
        <v>6.3952999999999996E-2</v>
      </c>
      <c r="L302">
        <v>0</v>
      </c>
      <c r="M302">
        <v>0</v>
      </c>
      <c r="N302">
        <v>1.3418639999999999</v>
      </c>
      <c r="O302">
        <v>121.651991</v>
      </c>
      <c r="P302">
        <v>0</v>
      </c>
      <c r="Q302">
        <v>0</v>
      </c>
    </row>
    <row r="303" spans="1:17" x14ac:dyDescent="0.25">
      <c r="A303">
        <v>142919</v>
      </c>
      <c r="B303">
        <v>125.00663400000001</v>
      </c>
      <c r="C303">
        <v>125.00663400000001</v>
      </c>
      <c r="D303">
        <v>0.96021500000000004</v>
      </c>
      <c r="E303">
        <v>1.960215</v>
      </c>
      <c r="F303">
        <v>0</v>
      </c>
      <c r="G303">
        <v>0</v>
      </c>
      <c r="H303">
        <v>31.369613999999999</v>
      </c>
      <c r="I303">
        <v>2.3256549999999998</v>
      </c>
      <c r="J303">
        <v>0</v>
      </c>
      <c r="K303">
        <v>0</v>
      </c>
      <c r="L303">
        <v>0.758602</v>
      </c>
      <c r="M303">
        <v>0</v>
      </c>
      <c r="N303">
        <v>0</v>
      </c>
      <c r="O303">
        <v>114.562304</v>
      </c>
      <c r="P303">
        <v>0</v>
      </c>
      <c r="Q303">
        <v>0</v>
      </c>
    </row>
    <row r="304" spans="1:17" x14ac:dyDescent="0.25">
      <c r="A304">
        <v>142927</v>
      </c>
      <c r="B304">
        <v>254.71450300000001</v>
      </c>
      <c r="C304">
        <v>254.71450300000001</v>
      </c>
      <c r="D304">
        <v>0</v>
      </c>
      <c r="E304">
        <v>0.55101999999999995</v>
      </c>
      <c r="F304">
        <v>0</v>
      </c>
      <c r="G304">
        <v>0</v>
      </c>
      <c r="H304">
        <v>47.473706999999997</v>
      </c>
      <c r="I304">
        <v>19.570069</v>
      </c>
      <c r="J304">
        <v>0</v>
      </c>
      <c r="K304">
        <v>0</v>
      </c>
      <c r="L304">
        <v>1.0563199999999999</v>
      </c>
      <c r="M304">
        <v>0</v>
      </c>
      <c r="N304">
        <v>0</v>
      </c>
      <c r="O304">
        <v>47.973401000000003</v>
      </c>
      <c r="P304">
        <v>0</v>
      </c>
      <c r="Q304">
        <v>0</v>
      </c>
    </row>
    <row r="305" spans="1:17" x14ac:dyDescent="0.25">
      <c r="A305">
        <v>142935</v>
      </c>
      <c r="B305">
        <v>138.25107499999999</v>
      </c>
      <c r="C305">
        <v>138.25107499999999</v>
      </c>
      <c r="D305">
        <v>0</v>
      </c>
      <c r="E305">
        <v>0</v>
      </c>
      <c r="F305">
        <v>0</v>
      </c>
      <c r="G305">
        <v>0</v>
      </c>
      <c r="H305">
        <v>20.096520999999999</v>
      </c>
      <c r="I305">
        <v>6.1449059999999998</v>
      </c>
      <c r="J305">
        <v>0.87074799999999997</v>
      </c>
      <c r="K305">
        <v>0.94557800000000003</v>
      </c>
      <c r="L305">
        <v>0.75510200000000005</v>
      </c>
      <c r="M305">
        <v>0</v>
      </c>
      <c r="N305">
        <v>9.2156079999999996</v>
      </c>
      <c r="O305">
        <v>0</v>
      </c>
      <c r="P305">
        <v>0</v>
      </c>
      <c r="Q305">
        <v>0</v>
      </c>
    </row>
    <row r="306" spans="1:17" x14ac:dyDescent="0.25">
      <c r="A306">
        <v>142943</v>
      </c>
      <c r="B306">
        <v>597.08500000000004</v>
      </c>
      <c r="C306">
        <v>582.00807499999996</v>
      </c>
      <c r="D306">
        <v>74.591713999999996</v>
      </c>
      <c r="E306">
        <v>289.54983700000003</v>
      </c>
      <c r="F306">
        <v>0</v>
      </c>
      <c r="G306">
        <v>1.5917159999999999</v>
      </c>
      <c r="H306">
        <v>11.863905000000001</v>
      </c>
      <c r="I306">
        <v>0</v>
      </c>
      <c r="J306">
        <v>0</v>
      </c>
      <c r="K306">
        <v>0.43786999999999998</v>
      </c>
      <c r="L306">
        <v>2.0355029999999998</v>
      </c>
      <c r="M306">
        <v>0</v>
      </c>
      <c r="N306">
        <v>0</v>
      </c>
      <c r="O306">
        <v>0</v>
      </c>
      <c r="P306">
        <v>0</v>
      </c>
      <c r="Q306">
        <v>0</v>
      </c>
    </row>
    <row r="307" spans="1:17" x14ac:dyDescent="0.25">
      <c r="A307">
        <v>142950</v>
      </c>
      <c r="B307">
        <v>15182.889579999999</v>
      </c>
      <c r="C307">
        <v>8129.0446009999996</v>
      </c>
      <c r="D307">
        <v>3.1166670000000001</v>
      </c>
      <c r="E307">
        <v>127.019272</v>
      </c>
      <c r="F307">
        <v>15.182888999999999</v>
      </c>
      <c r="G307">
        <v>206.51424600000001</v>
      </c>
      <c r="H307">
        <v>1702.2061670000001</v>
      </c>
      <c r="I307">
        <v>143.06485499999999</v>
      </c>
      <c r="J307">
        <v>7.9222219999999997</v>
      </c>
      <c r="K307">
        <v>102.085762</v>
      </c>
      <c r="L307">
        <v>319.34804200000002</v>
      </c>
      <c r="M307">
        <v>302.22126200000002</v>
      </c>
      <c r="N307">
        <v>0</v>
      </c>
      <c r="O307">
        <v>0</v>
      </c>
      <c r="P307">
        <v>43.758553999999997</v>
      </c>
      <c r="Q307">
        <v>0</v>
      </c>
    </row>
    <row r="308" spans="1:17" x14ac:dyDescent="0.25">
      <c r="A308">
        <v>142968</v>
      </c>
      <c r="B308">
        <v>314.11222600000002</v>
      </c>
      <c r="C308">
        <v>314.11222600000002</v>
      </c>
      <c r="D308">
        <v>3.2407409999999999</v>
      </c>
      <c r="E308">
        <v>8</v>
      </c>
      <c r="F308">
        <v>1</v>
      </c>
      <c r="G308">
        <v>3.5987650000000002</v>
      </c>
      <c r="H308">
        <v>47.473826000000003</v>
      </c>
      <c r="I308">
        <v>2</v>
      </c>
      <c r="J308">
        <v>0</v>
      </c>
      <c r="K308">
        <v>0.27777800000000002</v>
      </c>
      <c r="L308">
        <v>1</v>
      </c>
      <c r="M308">
        <v>0</v>
      </c>
      <c r="N308">
        <v>0</v>
      </c>
      <c r="O308">
        <v>0</v>
      </c>
      <c r="P308">
        <v>0</v>
      </c>
      <c r="Q308">
        <v>0</v>
      </c>
    </row>
    <row r="309" spans="1:17" x14ac:dyDescent="0.25">
      <c r="A309">
        <v>143172</v>
      </c>
      <c r="B309">
        <v>264.13646999999997</v>
      </c>
      <c r="C309">
        <v>264.13646999999997</v>
      </c>
      <c r="D309">
        <v>9.9878049999999998</v>
      </c>
      <c r="E309">
        <v>81.446563999999995</v>
      </c>
      <c r="F309">
        <v>0</v>
      </c>
      <c r="G309">
        <v>2</v>
      </c>
      <c r="H309">
        <v>11.048780000000001</v>
      </c>
      <c r="I309">
        <v>0</v>
      </c>
      <c r="J309">
        <v>0</v>
      </c>
      <c r="K309">
        <v>0</v>
      </c>
      <c r="L309">
        <v>2</v>
      </c>
      <c r="M309">
        <v>0</v>
      </c>
      <c r="N309">
        <v>0</v>
      </c>
      <c r="O309">
        <v>0</v>
      </c>
      <c r="P309">
        <v>0</v>
      </c>
      <c r="Q309">
        <v>0</v>
      </c>
    </row>
    <row r="310" spans="1:17" x14ac:dyDescent="0.25">
      <c r="A310">
        <v>143198</v>
      </c>
      <c r="B310">
        <v>726.58211400000005</v>
      </c>
      <c r="C310">
        <v>725.63736100000006</v>
      </c>
      <c r="D310">
        <v>32.226740999999997</v>
      </c>
      <c r="E310">
        <v>159.993889</v>
      </c>
      <c r="F310">
        <v>22.203627000000001</v>
      </c>
      <c r="G310">
        <v>12.819675999999999</v>
      </c>
      <c r="H310">
        <v>36.205942</v>
      </c>
      <c r="I310">
        <v>1.611111</v>
      </c>
      <c r="J310">
        <v>0</v>
      </c>
      <c r="K310">
        <v>1</v>
      </c>
      <c r="L310">
        <v>1.8703700000000001</v>
      </c>
      <c r="M310">
        <v>0</v>
      </c>
      <c r="N310">
        <v>0</v>
      </c>
      <c r="O310">
        <v>0</v>
      </c>
      <c r="P310">
        <v>0</v>
      </c>
      <c r="Q310">
        <v>0</v>
      </c>
    </row>
    <row r="311" spans="1:17" x14ac:dyDescent="0.25">
      <c r="A311">
        <v>143206</v>
      </c>
      <c r="B311">
        <v>347.74616500000002</v>
      </c>
      <c r="C311">
        <v>347.74616500000002</v>
      </c>
      <c r="D311">
        <v>0</v>
      </c>
      <c r="E311">
        <v>0</v>
      </c>
      <c r="F311">
        <v>0</v>
      </c>
      <c r="G311">
        <v>1.740874</v>
      </c>
      <c r="H311">
        <v>46.202455</v>
      </c>
      <c r="I311">
        <v>0</v>
      </c>
      <c r="J311">
        <v>0</v>
      </c>
      <c r="K311">
        <v>2</v>
      </c>
      <c r="L311">
        <v>3.1656439999999999</v>
      </c>
      <c r="M311">
        <v>0</v>
      </c>
      <c r="N311">
        <v>0</v>
      </c>
      <c r="O311">
        <v>0</v>
      </c>
      <c r="P311">
        <v>0</v>
      </c>
      <c r="Q311">
        <v>0</v>
      </c>
    </row>
    <row r="312" spans="1:17" x14ac:dyDescent="0.25">
      <c r="A312">
        <v>143214</v>
      </c>
      <c r="B312">
        <v>283.20678800000002</v>
      </c>
      <c r="C312">
        <v>283.20678800000002</v>
      </c>
      <c r="D312">
        <v>17.354037000000002</v>
      </c>
      <c r="E312">
        <v>65.097560999999999</v>
      </c>
      <c r="F312">
        <v>1</v>
      </c>
      <c r="G312">
        <v>12.956522</v>
      </c>
      <c r="H312">
        <v>41.231707999999998</v>
      </c>
      <c r="I312">
        <v>1.487805</v>
      </c>
      <c r="J312">
        <v>0</v>
      </c>
      <c r="K312">
        <v>0</v>
      </c>
      <c r="L312">
        <v>0</v>
      </c>
      <c r="M312">
        <v>0</v>
      </c>
      <c r="N312">
        <v>0</v>
      </c>
      <c r="O312">
        <v>0</v>
      </c>
      <c r="P312">
        <v>0</v>
      </c>
      <c r="Q312">
        <v>0</v>
      </c>
    </row>
    <row r="313" spans="1:17" x14ac:dyDescent="0.25">
      <c r="A313">
        <v>143297</v>
      </c>
      <c r="B313">
        <v>43.234600999999998</v>
      </c>
      <c r="C313">
        <v>11.553991</v>
      </c>
      <c r="D313">
        <v>0</v>
      </c>
      <c r="E313">
        <v>0</v>
      </c>
      <c r="F313">
        <v>0</v>
      </c>
      <c r="G313">
        <v>0</v>
      </c>
      <c r="H313">
        <v>1.7699530000000001</v>
      </c>
      <c r="I313">
        <v>0</v>
      </c>
      <c r="J313">
        <v>0</v>
      </c>
      <c r="K313">
        <v>5.7230049999999997</v>
      </c>
      <c r="L313">
        <v>32.168872999999998</v>
      </c>
      <c r="M313">
        <v>0</v>
      </c>
      <c r="N313">
        <v>0</v>
      </c>
      <c r="O313">
        <v>0</v>
      </c>
      <c r="P313">
        <v>0</v>
      </c>
      <c r="Q313">
        <v>0</v>
      </c>
    </row>
    <row r="314" spans="1:17" x14ac:dyDescent="0.25">
      <c r="A314">
        <v>143305</v>
      </c>
      <c r="B314">
        <v>1868.786709</v>
      </c>
      <c r="C314">
        <v>1110.1190180000001</v>
      </c>
      <c r="D314">
        <v>0.95580100000000001</v>
      </c>
      <c r="E314">
        <v>38.889358999999999</v>
      </c>
      <c r="F314">
        <v>1.8564000000000001E-2</v>
      </c>
      <c r="G314">
        <v>9.2878989999999995</v>
      </c>
      <c r="H314">
        <v>268.399407</v>
      </c>
      <c r="I314">
        <v>17.067744999999999</v>
      </c>
      <c r="J314">
        <v>2.6619890000000002</v>
      </c>
      <c r="K314">
        <v>10.474088999999999</v>
      </c>
      <c r="L314">
        <v>22.969964000000001</v>
      </c>
      <c r="M314">
        <v>6.5498510000000003</v>
      </c>
      <c r="N314">
        <v>5.0439999999999999E-3</v>
      </c>
      <c r="O314">
        <v>0</v>
      </c>
      <c r="P314">
        <v>0</v>
      </c>
      <c r="Q314">
        <v>0</v>
      </c>
    </row>
    <row r="315" spans="1:17" x14ac:dyDescent="0.25">
      <c r="A315">
        <v>143313</v>
      </c>
      <c r="B315">
        <v>102.56877299999999</v>
      </c>
      <c r="C315">
        <v>102.56877299999999</v>
      </c>
      <c r="D315">
        <v>4.8242419999999999</v>
      </c>
      <c r="E315">
        <v>10.557575</v>
      </c>
      <c r="F315">
        <v>1.1808959999999999</v>
      </c>
      <c r="G315">
        <v>1.99394</v>
      </c>
      <c r="H315">
        <v>11.522721000000001</v>
      </c>
      <c r="I315">
        <v>0</v>
      </c>
      <c r="J315">
        <v>0</v>
      </c>
      <c r="K315">
        <v>0</v>
      </c>
      <c r="L315">
        <v>0</v>
      </c>
      <c r="M315">
        <v>0</v>
      </c>
      <c r="N315">
        <v>0</v>
      </c>
      <c r="O315">
        <v>12.778639999999999</v>
      </c>
      <c r="P315">
        <v>0</v>
      </c>
      <c r="Q315">
        <v>0</v>
      </c>
    </row>
    <row r="316" spans="1:17" x14ac:dyDescent="0.25">
      <c r="A316">
        <v>143396</v>
      </c>
      <c r="B316">
        <v>5776.6538119999996</v>
      </c>
      <c r="C316">
        <v>3489.7077180000001</v>
      </c>
      <c r="D316">
        <v>1</v>
      </c>
      <c r="E316">
        <v>15.365435</v>
      </c>
      <c r="F316">
        <v>1</v>
      </c>
      <c r="G316">
        <v>51.761436000000003</v>
      </c>
      <c r="H316">
        <v>695.03163600000005</v>
      </c>
      <c r="I316">
        <v>53.544258999999997</v>
      </c>
      <c r="J316">
        <v>1.7934779999999999</v>
      </c>
      <c r="K316">
        <v>30.43093</v>
      </c>
      <c r="L316">
        <v>102.801447</v>
      </c>
      <c r="M316">
        <v>0</v>
      </c>
      <c r="N316">
        <v>0</v>
      </c>
      <c r="O316">
        <v>0</v>
      </c>
      <c r="P316">
        <v>0</v>
      </c>
      <c r="Q316">
        <v>0</v>
      </c>
    </row>
    <row r="317" spans="1:17" x14ac:dyDescent="0.25">
      <c r="A317">
        <v>143479</v>
      </c>
      <c r="B317">
        <v>161.394544</v>
      </c>
      <c r="C317">
        <v>156.714754</v>
      </c>
      <c r="D317">
        <v>0</v>
      </c>
      <c r="E317">
        <v>11.999999000000001</v>
      </c>
      <c r="F317">
        <v>2</v>
      </c>
      <c r="G317">
        <v>1.6067419999999999</v>
      </c>
      <c r="H317">
        <v>8.1853940000000005</v>
      </c>
      <c r="I317">
        <v>0</v>
      </c>
      <c r="J317">
        <v>0</v>
      </c>
      <c r="K317">
        <v>0</v>
      </c>
      <c r="L317">
        <v>1.938202</v>
      </c>
      <c r="M317">
        <v>0</v>
      </c>
      <c r="N317">
        <v>0</v>
      </c>
      <c r="O317">
        <v>0</v>
      </c>
      <c r="P317">
        <v>0</v>
      </c>
      <c r="Q317">
        <v>0</v>
      </c>
    </row>
    <row r="318" spans="1:17" x14ac:dyDescent="0.25">
      <c r="A318">
        <v>143487</v>
      </c>
      <c r="B318">
        <v>160.30758800000001</v>
      </c>
      <c r="C318">
        <v>160.30758800000001</v>
      </c>
      <c r="D318">
        <v>9</v>
      </c>
      <c r="E318">
        <v>29.886364</v>
      </c>
      <c r="F318">
        <v>0</v>
      </c>
      <c r="G318">
        <v>0</v>
      </c>
      <c r="H318">
        <v>10.172717</v>
      </c>
      <c r="I318">
        <v>2.3352270000000002</v>
      </c>
      <c r="J318">
        <v>0</v>
      </c>
      <c r="K318">
        <v>0</v>
      </c>
      <c r="L318">
        <v>2</v>
      </c>
      <c r="M318">
        <v>0</v>
      </c>
      <c r="N318">
        <v>0</v>
      </c>
      <c r="O318">
        <v>0</v>
      </c>
      <c r="P318">
        <v>0</v>
      </c>
      <c r="Q318">
        <v>0</v>
      </c>
    </row>
    <row r="319" spans="1:17" x14ac:dyDescent="0.25">
      <c r="A319">
        <v>143529</v>
      </c>
      <c r="B319">
        <v>552.07065499999999</v>
      </c>
      <c r="C319">
        <v>552.07065499999999</v>
      </c>
      <c r="D319">
        <v>0</v>
      </c>
      <c r="E319">
        <v>15.491892</v>
      </c>
      <c r="F319">
        <v>0</v>
      </c>
      <c r="G319">
        <v>6.72973</v>
      </c>
      <c r="H319">
        <v>51.854053999999998</v>
      </c>
      <c r="I319">
        <v>2</v>
      </c>
      <c r="J319">
        <v>0</v>
      </c>
      <c r="K319">
        <v>0</v>
      </c>
      <c r="L319">
        <v>2.5459459999999998</v>
      </c>
      <c r="M319">
        <v>0</v>
      </c>
      <c r="N319">
        <v>0</v>
      </c>
      <c r="O319">
        <v>0</v>
      </c>
      <c r="P319">
        <v>0</v>
      </c>
      <c r="Q319">
        <v>0</v>
      </c>
    </row>
    <row r="320" spans="1:17" x14ac:dyDescent="0.25">
      <c r="A320">
        <v>143602</v>
      </c>
      <c r="B320">
        <v>604.340104</v>
      </c>
      <c r="C320">
        <v>376.11848600000002</v>
      </c>
      <c r="D320">
        <v>0</v>
      </c>
      <c r="E320">
        <v>0</v>
      </c>
      <c r="F320">
        <v>0</v>
      </c>
      <c r="G320">
        <v>0</v>
      </c>
      <c r="H320">
        <v>14.871919999999999</v>
      </c>
      <c r="I320">
        <v>0</v>
      </c>
      <c r="J320">
        <v>0</v>
      </c>
      <c r="K320">
        <v>0</v>
      </c>
      <c r="L320">
        <v>0</v>
      </c>
      <c r="M320">
        <v>0</v>
      </c>
      <c r="N320">
        <v>0</v>
      </c>
      <c r="O320">
        <v>0</v>
      </c>
      <c r="P320">
        <v>0</v>
      </c>
      <c r="Q320">
        <v>0</v>
      </c>
    </row>
    <row r="321" spans="1:17" x14ac:dyDescent="0.25">
      <c r="A321">
        <v>143610</v>
      </c>
      <c r="B321">
        <v>483.57950599999998</v>
      </c>
      <c r="C321">
        <v>264.92989399999999</v>
      </c>
      <c r="D321">
        <v>0</v>
      </c>
      <c r="E321">
        <v>0</v>
      </c>
      <c r="F321">
        <v>0</v>
      </c>
      <c r="G321">
        <v>2</v>
      </c>
      <c r="H321">
        <v>46.457318999999998</v>
      </c>
      <c r="I321">
        <v>3.4939019999999998</v>
      </c>
      <c r="J321">
        <v>1</v>
      </c>
      <c r="K321">
        <v>0</v>
      </c>
      <c r="L321">
        <v>4.5243900000000004</v>
      </c>
      <c r="M321">
        <v>0</v>
      </c>
      <c r="N321">
        <v>0</v>
      </c>
      <c r="O321">
        <v>0</v>
      </c>
      <c r="P321">
        <v>0</v>
      </c>
      <c r="Q321">
        <v>0</v>
      </c>
    </row>
    <row r="322" spans="1:17" x14ac:dyDescent="0.25">
      <c r="A322">
        <v>143644</v>
      </c>
      <c r="B322">
        <v>361.70825400000001</v>
      </c>
      <c r="C322">
        <v>360.70825400000001</v>
      </c>
      <c r="D322">
        <v>0</v>
      </c>
      <c r="E322">
        <v>0</v>
      </c>
      <c r="F322">
        <v>0</v>
      </c>
      <c r="G322">
        <v>4.8666660000000004</v>
      </c>
      <c r="H322">
        <v>33.721209000000002</v>
      </c>
      <c r="I322">
        <v>1</v>
      </c>
      <c r="J322">
        <v>1</v>
      </c>
      <c r="K322">
        <v>0.86060599999999998</v>
      </c>
      <c r="L322">
        <v>3.5030299999999999</v>
      </c>
      <c r="M322">
        <v>0</v>
      </c>
      <c r="N322">
        <v>0</v>
      </c>
      <c r="O322">
        <v>0</v>
      </c>
      <c r="P322">
        <v>0</v>
      </c>
      <c r="Q322">
        <v>0</v>
      </c>
    </row>
    <row r="323" spans="1:17" x14ac:dyDescent="0.25">
      <c r="A323">
        <v>147231</v>
      </c>
      <c r="B323">
        <v>76.974459999999993</v>
      </c>
      <c r="C323">
        <v>53.867148</v>
      </c>
      <c r="D323">
        <v>0</v>
      </c>
      <c r="E323">
        <v>0</v>
      </c>
      <c r="F323">
        <v>0</v>
      </c>
      <c r="G323">
        <v>0</v>
      </c>
      <c r="H323">
        <v>18.950658000000001</v>
      </c>
      <c r="I323">
        <v>4.8548970000000002</v>
      </c>
      <c r="J323">
        <v>0</v>
      </c>
      <c r="K323">
        <v>0</v>
      </c>
      <c r="L323">
        <v>0</v>
      </c>
      <c r="M323">
        <v>0</v>
      </c>
      <c r="N323">
        <v>0</v>
      </c>
      <c r="O323">
        <v>0</v>
      </c>
      <c r="P323">
        <v>0</v>
      </c>
      <c r="Q323">
        <v>0</v>
      </c>
    </row>
    <row r="324" spans="1:17" x14ac:dyDescent="0.25">
      <c r="A324">
        <v>148981</v>
      </c>
      <c r="B324">
        <v>86.461676999999995</v>
      </c>
      <c r="C324">
        <v>86.461676999999995</v>
      </c>
      <c r="D324">
        <v>0</v>
      </c>
      <c r="E324">
        <v>0</v>
      </c>
      <c r="F324">
        <v>0</v>
      </c>
      <c r="G324">
        <v>0.5</v>
      </c>
      <c r="H324">
        <v>26.904896000000001</v>
      </c>
      <c r="I324">
        <v>8.5127749999999995</v>
      </c>
      <c r="J324">
        <v>0</v>
      </c>
      <c r="K324">
        <v>0.268293</v>
      </c>
      <c r="L324">
        <v>1</v>
      </c>
      <c r="M324">
        <v>0</v>
      </c>
      <c r="N324">
        <v>0</v>
      </c>
      <c r="O324">
        <v>0</v>
      </c>
      <c r="P324">
        <v>0</v>
      </c>
      <c r="Q324">
        <v>0</v>
      </c>
    </row>
    <row r="325" spans="1:17" x14ac:dyDescent="0.25">
      <c r="A325">
        <v>148999</v>
      </c>
      <c r="B325">
        <v>75.233881999999994</v>
      </c>
      <c r="C325">
        <v>33.573171000000002</v>
      </c>
      <c r="D325">
        <v>0</v>
      </c>
      <c r="E325">
        <v>0</v>
      </c>
      <c r="F325">
        <v>0</v>
      </c>
      <c r="G325">
        <v>0</v>
      </c>
      <c r="H325">
        <v>14.101718</v>
      </c>
      <c r="I325">
        <v>0.78578300000000001</v>
      </c>
      <c r="J325">
        <v>0</v>
      </c>
      <c r="K325">
        <v>0</v>
      </c>
      <c r="L325">
        <v>1.266087</v>
      </c>
      <c r="M325">
        <v>0</v>
      </c>
      <c r="N325">
        <v>0</v>
      </c>
      <c r="O325">
        <v>0</v>
      </c>
      <c r="P325">
        <v>0</v>
      </c>
      <c r="Q325">
        <v>0</v>
      </c>
    </row>
    <row r="326" spans="1:17" x14ac:dyDescent="0.25">
      <c r="A326">
        <v>149047</v>
      </c>
      <c r="B326">
        <v>702.23966399999995</v>
      </c>
      <c r="C326">
        <v>487.50459499999999</v>
      </c>
      <c r="D326">
        <v>0</v>
      </c>
      <c r="E326">
        <v>10.010267000000001</v>
      </c>
      <c r="F326">
        <v>0</v>
      </c>
      <c r="G326">
        <v>6.4127229999999997</v>
      </c>
      <c r="H326">
        <v>142.91698600000001</v>
      </c>
      <c r="I326">
        <v>19.751721</v>
      </c>
      <c r="J326">
        <v>0.92414799999999997</v>
      </c>
      <c r="K326">
        <v>1.1284920000000001</v>
      </c>
      <c r="L326">
        <v>17.315574000000002</v>
      </c>
      <c r="M326">
        <v>3.262775</v>
      </c>
      <c r="N326">
        <v>7.8024339999999999</v>
      </c>
      <c r="O326">
        <v>0</v>
      </c>
      <c r="P326">
        <v>0</v>
      </c>
      <c r="Q326">
        <v>0</v>
      </c>
    </row>
    <row r="327" spans="1:17" x14ac:dyDescent="0.25">
      <c r="A327">
        <v>149088</v>
      </c>
      <c r="B327">
        <v>145.845933</v>
      </c>
      <c r="C327">
        <v>95.682198</v>
      </c>
      <c r="D327">
        <v>0</v>
      </c>
      <c r="E327">
        <v>0</v>
      </c>
      <c r="F327">
        <v>0</v>
      </c>
      <c r="G327">
        <v>0</v>
      </c>
      <c r="H327">
        <v>19.308928999999999</v>
      </c>
      <c r="I327">
        <v>1.537371</v>
      </c>
      <c r="J327">
        <v>0</v>
      </c>
      <c r="K327">
        <v>0</v>
      </c>
      <c r="L327">
        <v>2.5843479999999999</v>
      </c>
      <c r="M327">
        <v>0</v>
      </c>
      <c r="N327">
        <v>0</v>
      </c>
      <c r="O327">
        <v>0</v>
      </c>
      <c r="P327">
        <v>0</v>
      </c>
      <c r="Q327">
        <v>0</v>
      </c>
    </row>
    <row r="328" spans="1:17" x14ac:dyDescent="0.25">
      <c r="A328">
        <v>149302</v>
      </c>
      <c r="B328">
        <v>202.88978399999999</v>
      </c>
      <c r="C328">
        <v>202.88978399999999</v>
      </c>
      <c r="D328">
        <v>0</v>
      </c>
      <c r="E328">
        <v>0</v>
      </c>
      <c r="F328">
        <v>0</v>
      </c>
      <c r="G328">
        <v>0</v>
      </c>
      <c r="H328">
        <v>43.610900000000001</v>
      </c>
      <c r="I328">
        <v>8.1294120000000003</v>
      </c>
      <c r="J328">
        <v>0</v>
      </c>
      <c r="K328">
        <v>0</v>
      </c>
      <c r="L328">
        <v>1.9</v>
      </c>
      <c r="M328">
        <v>0</v>
      </c>
      <c r="N328">
        <v>0</v>
      </c>
      <c r="O328">
        <v>159.017787</v>
      </c>
      <c r="P328">
        <v>0</v>
      </c>
      <c r="Q328">
        <v>0</v>
      </c>
    </row>
    <row r="329" spans="1:17" x14ac:dyDescent="0.25">
      <c r="A329">
        <v>149328</v>
      </c>
      <c r="B329">
        <v>237.74678499999999</v>
      </c>
      <c r="C329">
        <v>237.74678499999999</v>
      </c>
      <c r="D329">
        <v>0</v>
      </c>
      <c r="E329">
        <v>0</v>
      </c>
      <c r="F329">
        <v>0</v>
      </c>
      <c r="G329">
        <v>0</v>
      </c>
      <c r="H329">
        <v>74.590613000000005</v>
      </c>
      <c r="I329">
        <v>26.852094000000001</v>
      </c>
      <c r="J329">
        <v>0</v>
      </c>
      <c r="K329">
        <v>18.599402999999999</v>
      </c>
      <c r="L329">
        <v>1.0232559999999999</v>
      </c>
      <c r="M329">
        <v>0</v>
      </c>
      <c r="N329">
        <v>0</v>
      </c>
      <c r="O329">
        <v>0</v>
      </c>
      <c r="P329">
        <v>0</v>
      </c>
      <c r="Q329">
        <v>0</v>
      </c>
    </row>
    <row r="330" spans="1:17" x14ac:dyDescent="0.25">
      <c r="A330">
        <v>151175</v>
      </c>
      <c r="B330">
        <v>71.492609999999999</v>
      </c>
      <c r="C330">
        <v>51.908056000000002</v>
      </c>
      <c r="D330">
        <v>0</v>
      </c>
      <c r="E330">
        <v>0</v>
      </c>
      <c r="F330">
        <v>0</v>
      </c>
      <c r="G330">
        <v>0</v>
      </c>
      <c r="H330">
        <v>7.2225419999999998</v>
      </c>
      <c r="I330">
        <v>0</v>
      </c>
      <c r="J330">
        <v>0</v>
      </c>
      <c r="K330">
        <v>0</v>
      </c>
      <c r="L330">
        <v>0</v>
      </c>
      <c r="M330">
        <v>0</v>
      </c>
      <c r="N330">
        <v>0</v>
      </c>
      <c r="O330">
        <v>67.296441999999999</v>
      </c>
      <c r="P330">
        <v>0</v>
      </c>
      <c r="Q330">
        <v>0</v>
      </c>
    </row>
    <row r="331" spans="1:17" x14ac:dyDescent="0.25">
      <c r="A331">
        <v>151183</v>
      </c>
      <c r="B331">
        <v>186.52949699999999</v>
      </c>
      <c r="C331">
        <v>186.52949699999999</v>
      </c>
      <c r="D331">
        <v>1</v>
      </c>
      <c r="E331">
        <v>21.503910000000001</v>
      </c>
      <c r="F331">
        <v>0</v>
      </c>
      <c r="G331">
        <v>0</v>
      </c>
      <c r="H331">
        <v>34.713681999999999</v>
      </c>
      <c r="I331">
        <v>2.179894</v>
      </c>
      <c r="J331">
        <v>0.12698400000000001</v>
      </c>
      <c r="K331">
        <v>0</v>
      </c>
      <c r="L331">
        <v>1.6989179999999999</v>
      </c>
      <c r="M331">
        <v>0</v>
      </c>
      <c r="N331">
        <v>0</v>
      </c>
      <c r="O331">
        <v>128.608237</v>
      </c>
      <c r="P331">
        <v>0</v>
      </c>
      <c r="Q331">
        <v>0</v>
      </c>
    </row>
    <row r="332" spans="1:17" x14ac:dyDescent="0.25">
      <c r="A332">
        <v>151209</v>
      </c>
      <c r="B332">
        <v>139.042205</v>
      </c>
      <c r="C332">
        <v>139.042205</v>
      </c>
      <c r="D332">
        <v>0</v>
      </c>
      <c r="E332">
        <v>0</v>
      </c>
      <c r="F332">
        <v>0</v>
      </c>
      <c r="G332">
        <v>0</v>
      </c>
      <c r="H332">
        <v>14.896868</v>
      </c>
      <c r="I332">
        <v>2.1756090000000001</v>
      </c>
      <c r="J332">
        <v>0</v>
      </c>
      <c r="K332">
        <v>0</v>
      </c>
      <c r="L332">
        <v>1.9268289999999999</v>
      </c>
      <c r="M332">
        <v>121.908164</v>
      </c>
      <c r="N332">
        <v>0</v>
      </c>
      <c r="O332">
        <v>24.301929000000001</v>
      </c>
      <c r="P332">
        <v>0</v>
      </c>
      <c r="Q332">
        <v>0</v>
      </c>
    </row>
    <row r="333" spans="1:17" x14ac:dyDescent="0.25">
      <c r="A333" t="s">
        <v>1109</v>
      </c>
      <c r="B333">
        <v>116071.76730000001</v>
      </c>
      <c r="C333">
        <v>88538.831269999995</v>
      </c>
      <c r="D333">
        <v>1065.481317</v>
      </c>
      <c r="E333">
        <v>4703.8887510000004</v>
      </c>
      <c r="F333">
        <v>294.26682799999998</v>
      </c>
      <c r="G333">
        <v>1276.7014079999999</v>
      </c>
      <c r="H333">
        <v>12448.14147</v>
      </c>
      <c r="I333">
        <v>1445.7685530000001</v>
      </c>
      <c r="J333">
        <v>65.037272000000002</v>
      </c>
      <c r="K333">
        <v>351.51507199999998</v>
      </c>
      <c r="L333">
        <v>1893.77523</v>
      </c>
      <c r="M333">
        <v>3871.7615420000002</v>
      </c>
      <c r="N333">
        <v>366.48175700000002</v>
      </c>
      <c r="O333">
        <v>4534.008108</v>
      </c>
      <c r="P333">
        <v>241.92993799999999</v>
      </c>
      <c r="Q333">
        <v>220.32430199999999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70DE1-0034-4573-8A65-618D78A5759F}">
  <dimension ref="A1:Q335"/>
  <sheetViews>
    <sheetView workbookViewId="0">
      <pane xSplit="1" ySplit="3" topLeftCell="G4" activePane="bottomRight" state="frozen"/>
      <selection pane="topRight" activeCell="B1" sqref="B1"/>
      <selection pane="bottomLeft" activeCell="A3" sqref="A3"/>
      <selection pane="bottomRight" activeCell="M24" sqref="M24"/>
    </sheetView>
  </sheetViews>
  <sheetFormatPr defaultRowHeight="15" x14ac:dyDescent="0.25"/>
  <cols>
    <col min="1" max="1" width="7" bestFit="1" customWidth="1"/>
    <col min="2" max="3" width="18.42578125" bestFit="1" customWidth="1"/>
    <col min="4" max="4" width="13.42578125" bestFit="1" customWidth="1"/>
    <col min="5" max="6" width="13.85546875" bestFit="1" customWidth="1"/>
    <col min="7" max="8" width="18.28515625" bestFit="1" customWidth="1"/>
    <col min="9" max="9" width="18.7109375" bestFit="1" customWidth="1"/>
    <col min="10" max="10" width="18.28515625" bestFit="1" customWidth="1"/>
    <col min="11" max="11" width="18.7109375" bestFit="1" customWidth="1"/>
    <col min="12" max="12" width="18.28515625" bestFit="1" customWidth="1"/>
    <col min="13" max="13" width="21.42578125" bestFit="1" customWidth="1"/>
    <col min="14" max="14" width="20.85546875" bestFit="1" customWidth="1"/>
    <col min="15" max="17" width="21.42578125" bestFit="1" customWidth="1"/>
  </cols>
  <sheetData>
    <row r="1" spans="1:17" x14ac:dyDescent="0.25">
      <c r="A1" s="12">
        <v>1</v>
      </c>
      <c r="B1" s="12">
        <v>2</v>
      </c>
      <c r="C1" s="12">
        <v>3</v>
      </c>
      <c r="D1" s="12">
        <v>4</v>
      </c>
      <c r="E1" s="12">
        <v>5</v>
      </c>
      <c r="F1" s="12">
        <v>6</v>
      </c>
      <c r="G1" s="12">
        <v>7</v>
      </c>
      <c r="H1" s="12">
        <v>8</v>
      </c>
      <c r="I1" s="12">
        <v>9</v>
      </c>
      <c r="J1" s="12">
        <v>10</v>
      </c>
      <c r="K1" s="12">
        <v>11</v>
      </c>
      <c r="L1" s="12">
        <v>12</v>
      </c>
      <c r="M1" s="12">
        <v>13</v>
      </c>
      <c r="N1" s="12">
        <v>14</v>
      </c>
      <c r="O1" s="12">
        <v>15</v>
      </c>
      <c r="P1" s="12">
        <v>16</v>
      </c>
      <c r="Q1" s="12">
        <v>17</v>
      </c>
    </row>
    <row r="2" spans="1:17" s="12" customFormat="1" x14ac:dyDescent="0.25"/>
    <row r="3" spans="1:17" x14ac:dyDescent="0.25">
      <c r="A3" t="s">
        <v>1110</v>
      </c>
      <c r="B3" t="s">
        <v>1111</v>
      </c>
      <c r="C3" t="s">
        <v>1112</v>
      </c>
      <c r="D3" t="s">
        <v>1113</v>
      </c>
      <c r="E3" t="s">
        <v>1114</v>
      </c>
      <c r="F3" t="s">
        <v>1115</v>
      </c>
      <c r="G3" t="s">
        <v>1116</v>
      </c>
      <c r="H3" t="s">
        <v>1117</v>
      </c>
      <c r="I3" t="s">
        <v>1118</v>
      </c>
      <c r="J3" t="s">
        <v>1119</v>
      </c>
      <c r="K3" t="s">
        <v>1120</v>
      </c>
      <c r="L3" t="s">
        <v>1121</v>
      </c>
      <c r="M3" t="s">
        <v>1122</v>
      </c>
      <c r="N3" t="s">
        <v>1123</v>
      </c>
      <c r="O3" t="s">
        <v>1124</v>
      </c>
      <c r="P3" t="s">
        <v>1125</v>
      </c>
      <c r="Q3" t="s">
        <v>1126</v>
      </c>
    </row>
    <row r="4" spans="1:17" x14ac:dyDescent="0.25">
      <c r="A4">
        <v>131</v>
      </c>
      <c r="B4" s="1">
        <v>327.127702</v>
      </c>
      <c r="C4" s="1">
        <v>241.31355199999999</v>
      </c>
      <c r="D4" s="1">
        <v>0</v>
      </c>
      <c r="E4" s="1">
        <v>0</v>
      </c>
      <c r="F4" s="1">
        <v>0</v>
      </c>
      <c r="G4" s="1">
        <v>0</v>
      </c>
      <c r="H4" s="1">
        <v>53.862845999999998</v>
      </c>
      <c r="I4" s="1">
        <v>10.38921</v>
      </c>
      <c r="J4" s="1">
        <v>9.5466999999999996E-2</v>
      </c>
      <c r="K4" s="1">
        <v>0</v>
      </c>
      <c r="L4" s="1">
        <v>0.25832300000000002</v>
      </c>
      <c r="M4" s="1">
        <v>7.933554</v>
      </c>
      <c r="N4" s="1">
        <v>0</v>
      </c>
      <c r="O4" s="1">
        <v>21.120781000000001</v>
      </c>
      <c r="P4" s="1">
        <v>0</v>
      </c>
      <c r="Q4" s="1">
        <v>0</v>
      </c>
    </row>
    <row r="5" spans="1:17" x14ac:dyDescent="0.25">
      <c r="A5">
        <v>138</v>
      </c>
      <c r="B5" s="1">
        <v>734.47647500000005</v>
      </c>
      <c r="C5" s="1">
        <v>586.38092400000005</v>
      </c>
      <c r="D5" s="1">
        <v>0</v>
      </c>
      <c r="E5" s="1">
        <v>57.611108999999999</v>
      </c>
      <c r="F5" s="1">
        <v>0</v>
      </c>
      <c r="G5" s="1">
        <v>8.9688890000000008</v>
      </c>
      <c r="H5" s="1">
        <v>74.755551999999994</v>
      </c>
      <c r="I5" s="1">
        <v>3.1722220000000001</v>
      </c>
      <c r="J5" s="1">
        <v>0</v>
      </c>
      <c r="K5" s="1">
        <v>1</v>
      </c>
      <c r="L5" s="1">
        <v>5.6399990000000004</v>
      </c>
      <c r="M5" s="1">
        <v>0</v>
      </c>
      <c r="N5" s="1">
        <v>0</v>
      </c>
      <c r="O5" s="1">
        <v>0</v>
      </c>
      <c r="P5" s="1">
        <v>0</v>
      </c>
      <c r="Q5" s="1">
        <v>0</v>
      </c>
    </row>
    <row r="6" spans="1:17" x14ac:dyDescent="0.25">
      <c r="A6">
        <v>139</v>
      </c>
      <c r="B6" s="1">
        <v>532.48738900000001</v>
      </c>
      <c r="C6" s="1">
        <v>532.48738900000001</v>
      </c>
      <c r="D6" s="1">
        <v>0</v>
      </c>
      <c r="E6" s="1">
        <v>2</v>
      </c>
      <c r="F6" s="1">
        <v>0</v>
      </c>
      <c r="G6" s="1">
        <v>14.141244</v>
      </c>
      <c r="H6" s="1">
        <v>69.618415999999996</v>
      </c>
      <c r="I6" s="1">
        <v>7.6384179999999997</v>
      </c>
      <c r="J6" s="1">
        <v>1</v>
      </c>
      <c r="K6" s="1">
        <v>0.94915300000000002</v>
      </c>
      <c r="L6" s="1">
        <v>1</v>
      </c>
      <c r="M6" s="1">
        <v>0</v>
      </c>
      <c r="N6" s="1">
        <v>0</v>
      </c>
      <c r="O6" s="1">
        <v>0</v>
      </c>
      <c r="P6" s="1">
        <v>0</v>
      </c>
      <c r="Q6" s="1">
        <v>0</v>
      </c>
    </row>
    <row r="7" spans="1:17" x14ac:dyDescent="0.25">
      <c r="A7">
        <v>222</v>
      </c>
      <c r="B7" s="1">
        <v>357.31344200000001</v>
      </c>
      <c r="C7" s="1">
        <v>227.70633100000001</v>
      </c>
      <c r="D7" s="1">
        <v>0</v>
      </c>
      <c r="E7" s="1">
        <v>0</v>
      </c>
      <c r="F7" s="1">
        <v>0</v>
      </c>
      <c r="G7" s="1">
        <v>3.4597410000000002</v>
      </c>
      <c r="H7" s="1">
        <v>68.495410000000007</v>
      </c>
      <c r="I7" s="1">
        <v>2</v>
      </c>
      <c r="J7" s="1">
        <v>0</v>
      </c>
      <c r="K7" s="1">
        <v>1.4983949999999999</v>
      </c>
      <c r="L7" s="1">
        <v>13.532939000000001</v>
      </c>
      <c r="M7" s="1">
        <v>0</v>
      </c>
      <c r="N7" s="1">
        <v>0</v>
      </c>
      <c r="O7" s="1">
        <v>0</v>
      </c>
      <c r="P7" s="1">
        <v>0</v>
      </c>
      <c r="Q7" s="1">
        <v>0</v>
      </c>
    </row>
    <row r="8" spans="1:17" x14ac:dyDescent="0.25">
      <c r="A8">
        <v>236</v>
      </c>
      <c r="B8" s="1">
        <v>5096.2765399999998</v>
      </c>
      <c r="C8" s="1">
        <v>2231.5244090000001</v>
      </c>
      <c r="D8" s="1">
        <v>1.826954</v>
      </c>
      <c r="E8" s="1">
        <v>18.832681999999998</v>
      </c>
      <c r="F8" s="1">
        <v>0.612873</v>
      </c>
      <c r="G8" s="1">
        <v>72.810114999999996</v>
      </c>
      <c r="H8" s="1">
        <v>419.88606299999998</v>
      </c>
      <c r="I8" s="1">
        <v>22.650013999999999</v>
      </c>
      <c r="J8" s="1">
        <v>4.3379310000000002</v>
      </c>
      <c r="K8" s="1">
        <v>21.164080999999999</v>
      </c>
      <c r="L8" s="1">
        <v>108.855062</v>
      </c>
      <c r="M8" s="1">
        <v>123.51570599999999</v>
      </c>
      <c r="N8" s="1">
        <v>37.279699999999998</v>
      </c>
      <c r="O8" s="1">
        <v>0</v>
      </c>
      <c r="P8" s="1">
        <v>0</v>
      </c>
      <c r="Q8" s="1">
        <v>229.43464</v>
      </c>
    </row>
    <row r="9" spans="1:17" x14ac:dyDescent="0.25">
      <c r="A9">
        <v>241</v>
      </c>
      <c r="B9" s="1">
        <v>542.73081200000001</v>
      </c>
      <c r="C9" s="1">
        <v>331.82607000000002</v>
      </c>
      <c r="D9" s="1">
        <v>2.7027760000000001</v>
      </c>
      <c r="E9" s="1">
        <v>5.5513539999999999</v>
      </c>
      <c r="F9" s="1">
        <v>0</v>
      </c>
      <c r="G9" s="1">
        <v>5.922949</v>
      </c>
      <c r="H9" s="1">
        <v>73.868577999999999</v>
      </c>
      <c r="I9" s="1">
        <v>4.2321850000000003</v>
      </c>
      <c r="J9" s="1">
        <v>0</v>
      </c>
      <c r="K9" s="1">
        <v>1</v>
      </c>
      <c r="L9" s="1">
        <v>8.0780019999999997</v>
      </c>
      <c r="M9" s="1">
        <v>0</v>
      </c>
      <c r="N9" s="1">
        <v>0</v>
      </c>
      <c r="O9" s="1">
        <v>0</v>
      </c>
      <c r="P9" s="1">
        <v>0</v>
      </c>
      <c r="Q9" s="1">
        <v>0</v>
      </c>
    </row>
    <row r="10" spans="1:17" x14ac:dyDescent="0.25">
      <c r="A10">
        <v>282</v>
      </c>
      <c r="B10" s="1">
        <v>376.84436499999998</v>
      </c>
      <c r="C10" s="1">
        <v>97.238302000000004</v>
      </c>
      <c r="D10" s="1">
        <v>2.3332060000000001</v>
      </c>
      <c r="E10" s="1">
        <v>1.551358</v>
      </c>
      <c r="F10" s="1">
        <v>1.4028799999999999</v>
      </c>
      <c r="G10" s="1">
        <v>1.929214</v>
      </c>
      <c r="H10" s="1">
        <v>58.986058999999997</v>
      </c>
      <c r="I10" s="1">
        <v>7.5327409999999997</v>
      </c>
      <c r="J10" s="1">
        <v>0</v>
      </c>
      <c r="K10" s="1">
        <v>0.38119599999999998</v>
      </c>
      <c r="L10" s="1">
        <v>4.5170789999999998</v>
      </c>
      <c r="M10" s="1">
        <v>0</v>
      </c>
      <c r="N10" s="1">
        <v>0</v>
      </c>
      <c r="O10" s="1">
        <v>0</v>
      </c>
      <c r="P10" s="1">
        <v>0</v>
      </c>
      <c r="Q10" s="1">
        <v>0</v>
      </c>
    </row>
    <row r="11" spans="1:17" x14ac:dyDescent="0.25">
      <c r="A11">
        <v>288</v>
      </c>
      <c r="B11" s="1">
        <v>80.010540000000006</v>
      </c>
      <c r="C11" s="1">
        <v>50.327409000000003</v>
      </c>
      <c r="D11" s="1">
        <v>0</v>
      </c>
      <c r="E11" s="1">
        <v>0</v>
      </c>
      <c r="F11" s="1">
        <v>0</v>
      </c>
      <c r="G11" s="1">
        <v>0</v>
      </c>
      <c r="H11" s="1">
        <v>7.1216119999999998</v>
      </c>
      <c r="I11" s="1">
        <v>1</v>
      </c>
      <c r="J11" s="1">
        <v>0</v>
      </c>
      <c r="K11" s="1">
        <v>0</v>
      </c>
      <c r="L11" s="1">
        <v>0</v>
      </c>
      <c r="M11" s="1">
        <v>0</v>
      </c>
      <c r="N11" s="1">
        <v>0</v>
      </c>
      <c r="O11" s="1">
        <v>33.509036999999999</v>
      </c>
      <c r="P11" s="1">
        <v>0</v>
      </c>
      <c r="Q11" s="1">
        <v>0</v>
      </c>
    </row>
    <row r="12" spans="1:17" x14ac:dyDescent="0.25">
      <c r="A12">
        <v>296</v>
      </c>
      <c r="B12" s="1">
        <v>33.202328000000001</v>
      </c>
      <c r="C12" s="1">
        <v>33.202328000000001</v>
      </c>
      <c r="D12" s="1">
        <v>0</v>
      </c>
      <c r="E12" s="1">
        <v>1</v>
      </c>
      <c r="F12" s="1">
        <v>0</v>
      </c>
      <c r="G12" s="1">
        <v>5.3050689999999996</v>
      </c>
      <c r="H12" s="1">
        <v>8.3698630000000005</v>
      </c>
      <c r="I12" s="1">
        <v>4</v>
      </c>
      <c r="J12" s="1">
        <v>0</v>
      </c>
      <c r="K12" s="1">
        <v>0</v>
      </c>
      <c r="L12" s="1">
        <v>1</v>
      </c>
      <c r="M12" s="1">
        <v>0</v>
      </c>
      <c r="N12" s="1">
        <v>0</v>
      </c>
      <c r="O12" s="1">
        <v>0</v>
      </c>
      <c r="P12" s="1">
        <v>0</v>
      </c>
      <c r="Q12" s="1">
        <v>0</v>
      </c>
    </row>
    <row r="13" spans="1:17" x14ac:dyDescent="0.25">
      <c r="A13">
        <v>297</v>
      </c>
      <c r="B13" s="1">
        <v>65.975840000000005</v>
      </c>
      <c r="C13" s="1">
        <v>65.975840000000005</v>
      </c>
      <c r="D13" s="1">
        <v>0</v>
      </c>
      <c r="E13" s="1">
        <v>0</v>
      </c>
      <c r="F13" s="1">
        <v>0</v>
      </c>
      <c r="G13" s="1">
        <v>0</v>
      </c>
      <c r="H13" s="1">
        <v>20.215568000000001</v>
      </c>
      <c r="I13" s="1">
        <v>1.287671</v>
      </c>
      <c r="J13" s="1">
        <v>0</v>
      </c>
      <c r="K13" s="1">
        <v>0</v>
      </c>
      <c r="L13" s="1">
        <v>24.958904</v>
      </c>
      <c r="M13" s="1">
        <v>0</v>
      </c>
      <c r="N13" s="1">
        <v>0</v>
      </c>
      <c r="O13" s="1">
        <v>0</v>
      </c>
      <c r="P13" s="1">
        <v>0</v>
      </c>
      <c r="Q13" s="1">
        <v>0</v>
      </c>
    </row>
    <row r="14" spans="1:17" x14ac:dyDescent="0.25">
      <c r="A14">
        <v>298</v>
      </c>
      <c r="B14" s="1">
        <v>60.829731000000002</v>
      </c>
      <c r="C14" s="1">
        <v>60.829731000000002</v>
      </c>
      <c r="D14" s="1">
        <v>0</v>
      </c>
      <c r="E14" s="1">
        <v>0</v>
      </c>
      <c r="F14" s="1">
        <v>0</v>
      </c>
      <c r="G14" s="1">
        <v>0</v>
      </c>
      <c r="H14" s="1">
        <v>21.704000000000001</v>
      </c>
      <c r="I14" s="1">
        <v>9.2044700000000006</v>
      </c>
      <c r="J14" s="1">
        <v>0</v>
      </c>
      <c r="K14" s="1">
        <v>0</v>
      </c>
      <c r="L14" s="1">
        <v>18.095901000000001</v>
      </c>
      <c r="M14" s="1">
        <v>0</v>
      </c>
      <c r="N14" s="1">
        <v>0</v>
      </c>
      <c r="O14" s="1">
        <v>0</v>
      </c>
      <c r="P14" s="1">
        <v>0</v>
      </c>
      <c r="Q14" s="1">
        <v>0</v>
      </c>
    </row>
    <row r="15" spans="1:17" x14ac:dyDescent="0.25">
      <c r="A15">
        <v>300</v>
      </c>
      <c r="B15" s="1">
        <v>56.450310999999999</v>
      </c>
      <c r="C15" s="1">
        <v>56.450310999999999</v>
      </c>
      <c r="D15" s="1">
        <v>0</v>
      </c>
      <c r="E15" s="1">
        <v>0</v>
      </c>
      <c r="F15" s="1">
        <v>0</v>
      </c>
      <c r="G15" s="1">
        <v>0</v>
      </c>
      <c r="H15" s="1">
        <v>22.492159999999998</v>
      </c>
      <c r="I15" s="1">
        <v>5.9008279999999997</v>
      </c>
      <c r="J15" s="1">
        <v>0</v>
      </c>
      <c r="K15" s="1">
        <v>0</v>
      </c>
      <c r="L15" s="1">
        <v>9.5987259999999992</v>
      </c>
      <c r="M15" s="1">
        <v>0</v>
      </c>
      <c r="N15" s="1">
        <v>0</v>
      </c>
      <c r="O15" s="1">
        <v>0</v>
      </c>
      <c r="P15" s="1">
        <v>0</v>
      </c>
      <c r="Q15" s="1">
        <v>0</v>
      </c>
    </row>
    <row r="16" spans="1:17" x14ac:dyDescent="0.25">
      <c r="A16">
        <v>301</v>
      </c>
      <c r="B16" s="1">
        <v>113.413417</v>
      </c>
      <c r="C16" s="1">
        <v>113.413417</v>
      </c>
      <c r="D16" s="1">
        <v>0</v>
      </c>
      <c r="E16" s="1">
        <v>0</v>
      </c>
      <c r="F16" s="1">
        <v>0</v>
      </c>
      <c r="G16" s="1">
        <v>0</v>
      </c>
      <c r="H16" s="1">
        <v>36.332478000000002</v>
      </c>
      <c r="I16" s="1">
        <v>5.3894890000000002</v>
      </c>
      <c r="J16" s="1">
        <v>0</v>
      </c>
      <c r="K16" s="1">
        <v>0</v>
      </c>
      <c r="L16" s="1">
        <v>29.045317000000001</v>
      </c>
      <c r="M16" s="1">
        <v>0</v>
      </c>
      <c r="N16" s="1">
        <v>0</v>
      </c>
      <c r="O16" s="1">
        <v>0</v>
      </c>
      <c r="P16" s="1">
        <v>0</v>
      </c>
      <c r="Q16" s="1">
        <v>0</v>
      </c>
    </row>
    <row r="17" spans="1:17" x14ac:dyDescent="0.25">
      <c r="A17">
        <v>302</v>
      </c>
      <c r="B17" s="1">
        <v>152.540401</v>
      </c>
      <c r="C17" s="1">
        <v>152.540401</v>
      </c>
      <c r="D17" s="1">
        <v>0</v>
      </c>
      <c r="E17" s="1">
        <v>0</v>
      </c>
      <c r="F17" s="1">
        <v>0</v>
      </c>
      <c r="G17" s="1">
        <v>1.851613</v>
      </c>
      <c r="H17" s="1">
        <v>42.787934</v>
      </c>
      <c r="I17" s="1">
        <v>20.711932000000001</v>
      </c>
      <c r="J17" s="1">
        <v>0</v>
      </c>
      <c r="K17" s="1">
        <v>1.5161290000000001</v>
      </c>
      <c r="L17" s="1">
        <v>35.683354999999999</v>
      </c>
      <c r="M17" s="1">
        <v>0</v>
      </c>
      <c r="N17" s="1">
        <v>0</v>
      </c>
      <c r="O17" s="1">
        <v>0</v>
      </c>
      <c r="P17" s="1">
        <v>0</v>
      </c>
      <c r="Q17" s="1">
        <v>0</v>
      </c>
    </row>
    <row r="18" spans="1:17" x14ac:dyDescent="0.25">
      <c r="A18">
        <v>303</v>
      </c>
      <c r="B18" s="1">
        <v>134.960612</v>
      </c>
      <c r="C18" s="1">
        <v>134.960612</v>
      </c>
      <c r="D18" s="1">
        <v>0</v>
      </c>
      <c r="E18" s="1">
        <v>0</v>
      </c>
      <c r="F18" s="1">
        <v>0</v>
      </c>
      <c r="G18" s="1">
        <v>1</v>
      </c>
      <c r="H18" s="1">
        <v>45.929256000000002</v>
      </c>
      <c r="I18" s="1">
        <v>32.919666999999997</v>
      </c>
      <c r="J18" s="1">
        <v>0</v>
      </c>
      <c r="K18" s="1">
        <v>1.181538</v>
      </c>
      <c r="L18" s="1">
        <v>16.054496</v>
      </c>
      <c r="M18" s="1">
        <v>0</v>
      </c>
      <c r="N18" s="1">
        <v>0</v>
      </c>
      <c r="O18" s="1">
        <v>0</v>
      </c>
      <c r="P18" s="1">
        <v>0</v>
      </c>
      <c r="Q18" s="1">
        <v>0</v>
      </c>
    </row>
    <row r="19" spans="1:17" x14ac:dyDescent="0.25">
      <c r="A19">
        <v>305</v>
      </c>
      <c r="B19" s="1">
        <v>95.069402999999994</v>
      </c>
      <c r="C19" s="1">
        <v>95.069402999999994</v>
      </c>
      <c r="D19" s="1">
        <v>0</v>
      </c>
      <c r="E19" s="1">
        <v>2.5874999999999999</v>
      </c>
      <c r="F19" s="1">
        <v>0</v>
      </c>
      <c r="G19" s="1">
        <v>5.3125</v>
      </c>
      <c r="H19" s="1">
        <v>25.024999999999999</v>
      </c>
      <c r="I19" s="1">
        <v>5.5187499999999998</v>
      </c>
      <c r="J19" s="1">
        <v>1</v>
      </c>
      <c r="K19" s="1">
        <v>0</v>
      </c>
      <c r="L19" s="1">
        <v>19.2</v>
      </c>
      <c r="M19" s="1">
        <v>0</v>
      </c>
      <c r="N19" s="1">
        <v>0</v>
      </c>
      <c r="O19" s="1">
        <v>0</v>
      </c>
      <c r="P19" s="1">
        <v>0</v>
      </c>
      <c r="Q19" s="1">
        <v>0</v>
      </c>
    </row>
    <row r="20" spans="1:17" x14ac:dyDescent="0.25">
      <c r="A20">
        <v>306</v>
      </c>
      <c r="B20" s="1">
        <v>79.275861000000006</v>
      </c>
      <c r="C20" s="1">
        <v>79.275861000000006</v>
      </c>
      <c r="D20" s="1">
        <v>0</v>
      </c>
      <c r="E20" s="1">
        <v>0</v>
      </c>
      <c r="F20" s="1">
        <v>0</v>
      </c>
      <c r="G20" s="1">
        <v>0</v>
      </c>
      <c r="H20" s="1">
        <v>25.025869</v>
      </c>
      <c r="I20" s="1">
        <v>12.825097</v>
      </c>
      <c r="J20" s="1">
        <v>0</v>
      </c>
      <c r="K20" s="1">
        <v>0</v>
      </c>
      <c r="L20" s="1">
        <v>20.683267000000001</v>
      </c>
      <c r="M20" s="1">
        <v>0</v>
      </c>
      <c r="N20" s="1">
        <v>0</v>
      </c>
      <c r="O20" s="1">
        <v>0</v>
      </c>
      <c r="P20" s="1">
        <v>0</v>
      </c>
      <c r="Q20" s="1">
        <v>0</v>
      </c>
    </row>
    <row r="21" spans="1:17" x14ac:dyDescent="0.25">
      <c r="A21">
        <v>311</v>
      </c>
      <c r="B21" s="1">
        <v>76.857243999999994</v>
      </c>
      <c r="C21" s="1">
        <v>69.142995999999997</v>
      </c>
      <c r="D21" s="1">
        <v>0</v>
      </c>
      <c r="E21" s="1">
        <v>2</v>
      </c>
      <c r="F21" s="1">
        <v>0</v>
      </c>
      <c r="G21" s="1">
        <v>11.28694</v>
      </c>
      <c r="H21" s="1">
        <v>8.1587219999999991</v>
      </c>
      <c r="I21" s="1">
        <v>0</v>
      </c>
      <c r="J21" s="1">
        <v>0</v>
      </c>
      <c r="K21" s="1">
        <v>0</v>
      </c>
      <c r="L21" s="1">
        <v>0.78693999999999997</v>
      </c>
      <c r="M21" s="1">
        <v>0</v>
      </c>
      <c r="N21" s="1">
        <v>0</v>
      </c>
      <c r="O21" s="1">
        <v>0</v>
      </c>
      <c r="P21" s="1">
        <v>0</v>
      </c>
      <c r="Q21" s="1">
        <v>0</v>
      </c>
    </row>
    <row r="22" spans="1:17" x14ac:dyDescent="0.25">
      <c r="A22">
        <v>316</v>
      </c>
      <c r="B22" s="1">
        <v>190.43547000000001</v>
      </c>
      <c r="C22" s="1">
        <v>190.39524</v>
      </c>
      <c r="D22" s="1">
        <v>0</v>
      </c>
      <c r="E22" s="1">
        <v>0</v>
      </c>
      <c r="F22" s="1">
        <v>0</v>
      </c>
      <c r="G22" s="1">
        <v>1</v>
      </c>
      <c r="H22" s="1">
        <v>22.675402999999999</v>
      </c>
      <c r="I22" s="1">
        <v>1</v>
      </c>
      <c r="J22" s="1">
        <v>0</v>
      </c>
      <c r="K22" s="1">
        <v>0</v>
      </c>
      <c r="L22" s="1">
        <v>4.298851</v>
      </c>
      <c r="M22" s="1">
        <v>0</v>
      </c>
      <c r="N22" s="1">
        <v>0</v>
      </c>
      <c r="O22" s="1">
        <v>0</v>
      </c>
      <c r="P22" s="1">
        <v>0</v>
      </c>
      <c r="Q22" s="1">
        <v>0</v>
      </c>
    </row>
    <row r="23" spans="1:17" x14ac:dyDescent="0.25">
      <c r="A23">
        <v>318</v>
      </c>
      <c r="B23" s="1">
        <v>592.126442</v>
      </c>
      <c r="C23" s="1">
        <v>151.26114699999999</v>
      </c>
      <c r="D23" s="1">
        <v>4.4267519999999996</v>
      </c>
      <c r="E23" s="1">
        <v>35.439489999999999</v>
      </c>
      <c r="F23" s="1">
        <v>0</v>
      </c>
      <c r="G23" s="1">
        <v>5.5605099999999998</v>
      </c>
      <c r="H23" s="1">
        <v>8.0828030000000002</v>
      </c>
      <c r="I23" s="1">
        <v>2.3184710000000002</v>
      </c>
      <c r="J23" s="1">
        <v>1</v>
      </c>
      <c r="K23" s="1">
        <v>0</v>
      </c>
      <c r="L23" s="1">
        <v>8.1401269999999997</v>
      </c>
      <c r="M23" s="1">
        <v>0</v>
      </c>
      <c r="N23" s="1">
        <v>0</v>
      </c>
      <c r="O23" s="1">
        <v>0</v>
      </c>
      <c r="P23" s="1">
        <v>0</v>
      </c>
      <c r="Q23" s="1">
        <v>0</v>
      </c>
    </row>
    <row r="24" spans="1:17" x14ac:dyDescent="0.25">
      <c r="A24">
        <v>319</v>
      </c>
      <c r="B24" s="1">
        <v>218.989611</v>
      </c>
      <c r="C24" s="1">
        <v>218.989611</v>
      </c>
      <c r="D24" s="1">
        <v>8</v>
      </c>
      <c r="E24" s="1">
        <v>31.141891999999999</v>
      </c>
      <c r="F24" s="1">
        <v>1</v>
      </c>
      <c r="G24" s="1">
        <v>1.736486</v>
      </c>
      <c r="H24" s="1">
        <v>25.593264999999999</v>
      </c>
      <c r="I24" s="1">
        <v>2.4527030000000001</v>
      </c>
      <c r="J24" s="1">
        <v>0</v>
      </c>
      <c r="K24" s="1">
        <v>0</v>
      </c>
      <c r="L24" s="1">
        <v>2</v>
      </c>
      <c r="M24" s="1">
        <v>0</v>
      </c>
      <c r="N24" s="1">
        <v>0</v>
      </c>
      <c r="O24" s="1">
        <v>0</v>
      </c>
      <c r="P24" s="1">
        <v>0</v>
      </c>
      <c r="Q24" s="1">
        <v>0</v>
      </c>
    </row>
    <row r="25" spans="1:17" x14ac:dyDescent="0.25">
      <c r="A25">
        <v>320</v>
      </c>
      <c r="B25" s="1">
        <v>104.843248</v>
      </c>
      <c r="C25" s="1">
        <v>104.843248</v>
      </c>
      <c r="D25" s="1">
        <v>0</v>
      </c>
      <c r="E25" s="1">
        <v>3</v>
      </c>
      <c r="F25" s="1">
        <v>0</v>
      </c>
      <c r="G25" s="1">
        <v>0</v>
      </c>
      <c r="H25" s="1">
        <v>13.529801000000001</v>
      </c>
      <c r="I25" s="1">
        <v>3.1324510000000001</v>
      </c>
      <c r="J25" s="1">
        <v>0</v>
      </c>
      <c r="K25" s="1">
        <v>0</v>
      </c>
      <c r="L25" s="1">
        <v>2</v>
      </c>
      <c r="M25" s="1">
        <v>0</v>
      </c>
      <c r="N25" s="1">
        <v>0</v>
      </c>
      <c r="O25" s="1">
        <v>0</v>
      </c>
      <c r="P25" s="1">
        <v>0</v>
      </c>
      <c r="Q25" s="1">
        <v>0</v>
      </c>
    </row>
    <row r="26" spans="1:17" x14ac:dyDescent="0.25">
      <c r="A26">
        <v>321</v>
      </c>
      <c r="B26" s="1">
        <v>238.27654699999999</v>
      </c>
      <c r="C26" s="1">
        <v>93.251620000000003</v>
      </c>
      <c r="D26" s="1">
        <v>0</v>
      </c>
      <c r="E26" s="1">
        <v>0</v>
      </c>
      <c r="F26" s="1">
        <v>0</v>
      </c>
      <c r="G26" s="1">
        <v>0.96666700000000005</v>
      </c>
      <c r="H26" s="1">
        <v>32.032457999999998</v>
      </c>
      <c r="I26" s="1">
        <v>0.58666700000000005</v>
      </c>
      <c r="J26" s="1">
        <v>0</v>
      </c>
      <c r="K26" s="1">
        <v>0</v>
      </c>
      <c r="L26" s="1">
        <v>1.72</v>
      </c>
      <c r="M26" s="1">
        <v>0</v>
      </c>
      <c r="N26" s="1">
        <v>0</v>
      </c>
      <c r="O26" s="1">
        <v>0</v>
      </c>
      <c r="P26" s="1">
        <v>0</v>
      </c>
      <c r="Q26" s="1">
        <v>0</v>
      </c>
    </row>
    <row r="27" spans="1:17" x14ac:dyDescent="0.25">
      <c r="A27">
        <v>338</v>
      </c>
      <c r="B27" s="1">
        <v>476.985727</v>
      </c>
      <c r="C27" s="1">
        <v>475.985727</v>
      </c>
      <c r="D27" s="1">
        <v>4</v>
      </c>
      <c r="E27" s="1">
        <v>20.005846999999999</v>
      </c>
      <c r="F27" s="1">
        <v>0</v>
      </c>
      <c r="G27" s="1">
        <v>3.2923979999999999</v>
      </c>
      <c r="H27" s="1">
        <v>42.719298000000002</v>
      </c>
      <c r="I27" s="1">
        <v>1</v>
      </c>
      <c r="J27" s="1">
        <v>0</v>
      </c>
      <c r="K27" s="1">
        <v>0</v>
      </c>
      <c r="L27" s="1">
        <v>1.4327490000000001</v>
      </c>
      <c r="M27" s="1">
        <v>3.6282679999999998</v>
      </c>
      <c r="N27" s="1">
        <v>0</v>
      </c>
      <c r="O27" s="1">
        <v>0</v>
      </c>
      <c r="P27" s="1">
        <v>0</v>
      </c>
      <c r="Q27" s="1">
        <v>0</v>
      </c>
    </row>
    <row r="28" spans="1:17" x14ac:dyDescent="0.25">
      <c r="A28">
        <v>402</v>
      </c>
      <c r="B28" s="1">
        <v>102.12217</v>
      </c>
      <c r="C28" s="1">
        <v>58.427968999999997</v>
      </c>
      <c r="D28" s="1">
        <v>0.18513199999999999</v>
      </c>
      <c r="E28" s="1">
        <v>0</v>
      </c>
      <c r="F28" s="1">
        <v>0</v>
      </c>
      <c r="G28" s="1">
        <v>0</v>
      </c>
      <c r="H28" s="1">
        <v>21.445858000000001</v>
      </c>
      <c r="I28" s="1">
        <v>0.68641799999999997</v>
      </c>
      <c r="J28" s="1">
        <v>0</v>
      </c>
      <c r="K28" s="1">
        <v>0</v>
      </c>
      <c r="L28" s="1">
        <v>1.8756090000000001</v>
      </c>
      <c r="M28" s="1">
        <v>0</v>
      </c>
      <c r="N28" s="1">
        <v>0</v>
      </c>
      <c r="O28" s="1">
        <v>0</v>
      </c>
      <c r="P28" s="1">
        <v>0</v>
      </c>
      <c r="Q28" s="1">
        <v>0</v>
      </c>
    </row>
    <row r="29" spans="1:17" x14ac:dyDescent="0.25">
      <c r="A29">
        <v>417</v>
      </c>
      <c r="B29" s="1">
        <v>589.03208600000005</v>
      </c>
      <c r="C29" s="1">
        <v>260.89004499999999</v>
      </c>
      <c r="D29" s="1">
        <v>0</v>
      </c>
      <c r="E29" s="1">
        <v>1.665</v>
      </c>
      <c r="F29" s="1">
        <v>0</v>
      </c>
      <c r="G29" s="1">
        <v>5.4728250000000003</v>
      </c>
      <c r="H29" s="1">
        <v>88.359911999999994</v>
      </c>
      <c r="I29" s="1">
        <v>6.7685329999999997</v>
      </c>
      <c r="J29" s="1">
        <v>1.1956519999999999</v>
      </c>
      <c r="K29" s="1">
        <v>7.1195659999999998</v>
      </c>
      <c r="L29" s="1">
        <v>19.517661</v>
      </c>
      <c r="M29" s="1">
        <v>0</v>
      </c>
      <c r="N29" s="1">
        <v>0</v>
      </c>
      <c r="O29" s="1">
        <v>0</v>
      </c>
      <c r="P29" s="1">
        <v>0</v>
      </c>
      <c r="Q29" s="1">
        <v>0</v>
      </c>
    </row>
    <row r="30" spans="1:17" x14ac:dyDescent="0.25">
      <c r="A30">
        <v>509</v>
      </c>
      <c r="B30" s="1">
        <v>319.41810600000002</v>
      </c>
      <c r="C30" s="1">
        <v>319.41810600000002</v>
      </c>
      <c r="D30" s="1">
        <v>0</v>
      </c>
      <c r="E30" s="1">
        <v>17.791412000000001</v>
      </c>
      <c r="F30" s="1">
        <v>1</v>
      </c>
      <c r="G30" s="1">
        <v>4.07362</v>
      </c>
      <c r="H30" s="1">
        <v>58.779142</v>
      </c>
      <c r="I30" s="1">
        <v>1.0736190000000001</v>
      </c>
      <c r="J30" s="1">
        <v>0</v>
      </c>
      <c r="K30" s="1">
        <v>0.25766899999999998</v>
      </c>
      <c r="L30" s="1">
        <v>4.5582820000000002</v>
      </c>
      <c r="M30" s="1">
        <v>0</v>
      </c>
      <c r="N30" s="1">
        <v>0</v>
      </c>
      <c r="O30" s="1">
        <v>0</v>
      </c>
      <c r="P30" s="1">
        <v>0</v>
      </c>
      <c r="Q30" s="1">
        <v>0</v>
      </c>
    </row>
    <row r="31" spans="1:17" x14ac:dyDescent="0.25">
      <c r="A31">
        <v>510</v>
      </c>
      <c r="B31" s="1">
        <v>132.26492400000001</v>
      </c>
      <c r="C31" s="1">
        <v>132.26492400000001</v>
      </c>
      <c r="D31" s="1">
        <v>0</v>
      </c>
      <c r="E31" s="1">
        <v>0</v>
      </c>
      <c r="F31" s="1">
        <v>0</v>
      </c>
      <c r="G31" s="1">
        <v>5.5090909999999997</v>
      </c>
      <c r="H31" s="1">
        <v>24.266667000000002</v>
      </c>
      <c r="I31" s="1">
        <v>0.52727299999999999</v>
      </c>
      <c r="J31" s="1">
        <v>0</v>
      </c>
      <c r="K31" s="1">
        <v>0</v>
      </c>
      <c r="L31" s="1">
        <v>0</v>
      </c>
      <c r="M31" s="1">
        <v>0</v>
      </c>
      <c r="N31" s="1">
        <v>0</v>
      </c>
      <c r="O31" s="1">
        <v>0</v>
      </c>
      <c r="P31" s="1">
        <v>0</v>
      </c>
      <c r="Q31" s="1">
        <v>0</v>
      </c>
    </row>
    <row r="32" spans="1:17" x14ac:dyDescent="0.25">
      <c r="A32">
        <v>511</v>
      </c>
      <c r="B32" s="1">
        <v>199.48185899999999</v>
      </c>
      <c r="C32" s="1">
        <v>199.48185899999999</v>
      </c>
      <c r="D32" s="1">
        <v>0</v>
      </c>
      <c r="E32" s="1">
        <v>28.509201999999998</v>
      </c>
      <c r="F32" s="1">
        <v>0</v>
      </c>
      <c r="G32" s="1">
        <v>8.7499999999999994E-2</v>
      </c>
      <c r="H32" s="1">
        <v>21.585084999999999</v>
      </c>
      <c r="I32" s="1">
        <v>4.3742340000000004</v>
      </c>
      <c r="J32" s="1">
        <v>0</v>
      </c>
      <c r="K32" s="1">
        <v>0</v>
      </c>
      <c r="L32" s="1">
        <v>0</v>
      </c>
      <c r="M32" s="1">
        <v>0</v>
      </c>
      <c r="N32" s="1">
        <v>0</v>
      </c>
      <c r="O32" s="1">
        <v>0</v>
      </c>
      <c r="P32" s="1">
        <v>0</v>
      </c>
      <c r="Q32" s="1">
        <v>0</v>
      </c>
    </row>
    <row r="33" spans="1:17" x14ac:dyDescent="0.25">
      <c r="A33">
        <v>525</v>
      </c>
      <c r="B33" s="1">
        <v>121.057513</v>
      </c>
      <c r="C33" s="1">
        <v>103.87294300000001</v>
      </c>
      <c r="D33" s="1">
        <v>0.75903600000000004</v>
      </c>
      <c r="E33" s="1">
        <v>0</v>
      </c>
      <c r="F33" s="1">
        <v>0</v>
      </c>
      <c r="G33" s="1">
        <v>0</v>
      </c>
      <c r="H33" s="1">
        <v>23.220784999999999</v>
      </c>
      <c r="I33" s="1">
        <v>3.658226</v>
      </c>
      <c r="J33" s="1">
        <v>0</v>
      </c>
      <c r="K33" s="1">
        <v>0</v>
      </c>
      <c r="L33" s="1">
        <v>0.51898699999999998</v>
      </c>
      <c r="M33" s="1">
        <v>0</v>
      </c>
      <c r="N33" s="1">
        <v>0</v>
      </c>
      <c r="O33" s="1">
        <v>6.9518380000000004</v>
      </c>
      <c r="P33" s="1">
        <v>0</v>
      </c>
      <c r="Q33" s="1">
        <v>0</v>
      </c>
    </row>
    <row r="34" spans="1:17" x14ac:dyDescent="0.25">
      <c r="A34">
        <v>527</v>
      </c>
      <c r="B34" s="1">
        <v>337.298564</v>
      </c>
      <c r="C34" s="1">
        <v>337.298564</v>
      </c>
      <c r="D34" s="1">
        <v>0</v>
      </c>
      <c r="E34" s="1">
        <v>2</v>
      </c>
      <c r="F34" s="1">
        <v>0</v>
      </c>
      <c r="G34" s="1">
        <v>0</v>
      </c>
      <c r="H34" s="1">
        <v>70.865353999999996</v>
      </c>
      <c r="I34" s="1">
        <v>13.280192</v>
      </c>
      <c r="J34" s="1">
        <v>0</v>
      </c>
      <c r="K34" s="1">
        <v>0.20114899999999999</v>
      </c>
      <c r="L34" s="1">
        <v>4.6775589999999996</v>
      </c>
      <c r="M34" s="1">
        <v>0</v>
      </c>
      <c r="N34" s="1">
        <v>2.7181730000000002</v>
      </c>
      <c r="O34" s="1">
        <v>339.15674000000001</v>
      </c>
      <c r="P34" s="1">
        <v>0</v>
      </c>
      <c r="Q34" s="1">
        <v>0</v>
      </c>
    </row>
    <row r="35" spans="1:17" x14ac:dyDescent="0.25">
      <c r="A35">
        <v>534</v>
      </c>
      <c r="B35" s="1">
        <v>141.21209099999999</v>
      </c>
      <c r="C35" s="1">
        <v>137.66093499999999</v>
      </c>
      <c r="D35" s="1">
        <v>0</v>
      </c>
      <c r="E35" s="1">
        <v>7.4829549999999996</v>
      </c>
      <c r="F35" s="1">
        <v>0</v>
      </c>
      <c r="G35" s="1">
        <v>2</v>
      </c>
      <c r="H35" s="1">
        <v>18.190887</v>
      </c>
      <c r="I35" s="1">
        <v>0</v>
      </c>
      <c r="J35" s="1">
        <v>0</v>
      </c>
      <c r="K35" s="1">
        <v>0</v>
      </c>
      <c r="L35" s="1">
        <v>0.82954499999999998</v>
      </c>
      <c r="M35" s="1">
        <v>0</v>
      </c>
      <c r="N35" s="1">
        <v>0</v>
      </c>
      <c r="O35" s="1">
        <v>0</v>
      </c>
      <c r="P35" s="1">
        <v>0</v>
      </c>
      <c r="Q35" s="1">
        <v>0</v>
      </c>
    </row>
    <row r="36" spans="1:17" x14ac:dyDescent="0.25">
      <c r="A36">
        <v>543</v>
      </c>
      <c r="B36" s="1">
        <v>658.28689199999997</v>
      </c>
      <c r="C36" s="1">
        <v>559.22504400000003</v>
      </c>
      <c r="D36" s="1">
        <v>0</v>
      </c>
      <c r="E36" s="1">
        <v>0</v>
      </c>
      <c r="F36" s="1">
        <v>0</v>
      </c>
      <c r="G36" s="1">
        <v>2.96591</v>
      </c>
      <c r="H36" s="1">
        <v>62.706226000000001</v>
      </c>
      <c r="I36" s="1">
        <v>4.3920459999999997</v>
      </c>
      <c r="J36" s="1">
        <v>0.477273</v>
      </c>
      <c r="K36" s="1">
        <v>0</v>
      </c>
      <c r="L36" s="1">
        <v>3.892045</v>
      </c>
      <c r="M36" s="1">
        <v>0</v>
      </c>
      <c r="N36" s="1">
        <v>0</v>
      </c>
      <c r="O36" s="1">
        <v>0</v>
      </c>
      <c r="P36" s="1">
        <v>0</v>
      </c>
      <c r="Q36" s="1">
        <v>0</v>
      </c>
    </row>
    <row r="37" spans="1:17" x14ac:dyDescent="0.25">
      <c r="A37">
        <v>546</v>
      </c>
      <c r="B37" s="1">
        <v>513.99080700000002</v>
      </c>
      <c r="C37" s="1">
        <v>513.99080700000002</v>
      </c>
      <c r="D37" s="1">
        <v>0</v>
      </c>
      <c r="E37" s="1">
        <v>0</v>
      </c>
      <c r="F37" s="1">
        <v>0</v>
      </c>
      <c r="G37" s="1">
        <v>7.1978020000000003</v>
      </c>
      <c r="H37" s="1">
        <v>60.171314000000002</v>
      </c>
      <c r="I37" s="1">
        <v>4.461538</v>
      </c>
      <c r="J37" s="1">
        <v>0</v>
      </c>
      <c r="K37" s="1">
        <v>0</v>
      </c>
      <c r="L37" s="1">
        <v>1.093407</v>
      </c>
      <c r="M37" s="1">
        <v>0</v>
      </c>
      <c r="N37" s="1">
        <v>0</v>
      </c>
      <c r="O37" s="1">
        <v>0</v>
      </c>
      <c r="P37" s="1">
        <v>0</v>
      </c>
      <c r="Q37" s="1">
        <v>0</v>
      </c>
    </row>
    <row r="38" spans="1:17" x14ac:dyDescent="0.25">
      <c r="A38">
        <v>553</v>
      </c>
      <c r="B38" s="1">
        <v>617.36746800000003</v>
      </c>
      <c r="C38" s="1">
        <v>617.26505799999995</v>
      </c>
      <c r="D38" s="1">
        <v>39.638556000000001</v>
      </c>
      <c r="E38" s="1">
        <v>109.210842</v>
      </c>
      <c r="F38" s="1">
        <v>32.801203999999998</v>
      </c>
      <c r="G38" s="1">
        <v>4.1385529999999999</v>
      </c>
      <c r="H38" s="1">
        <v>25.897590000000001</v>
      </c>
      <c r="I38" s="1">
        <v>2</v>
      </c>
      <c r="J38" s="1">
        <v>1</v>
      </c>
      <c r="K38" s="1">
        <v>0</v>
      </c>
      <c r="L38" s="1">
        <v>2.3313250000000001</v>
      </c>
      <c r="M38" s="1">
        <v>0</v>
      </c>
      <c r="N38" s="1">
        <v>0</v>
      </c>
      <c r="O38" s="1">
        <v>0</v>
      </c>
      <c r="P38" s="1">
        <v>0</v>
      </c>
      <c r="Q38" s="1">
        <v>0</v>
      </c>
    </row>
    <row r="39" spans="1:17" x14ac:dyDescent="0.25">
      <c r="A39">
        <v>556</v>
      </c>
      <c r="B39" s="1">
        <v>510.01600400000001</v>
      </c>
      <c r="C39" s="1">
        <v>510.01600400000001</v>
      </c>
      <c r="D39" s="1">
        <v>0</v>
      </c>
      <c r="E39" s="1">
        <v>0</v>
      </c>
      <c r="F39" s="1">
        <v>0</v>
      </c>
      <c r="G39" s="1">
        <v>8.1469769999999997</v>
      </c>
      <c r="H39" s="1">
        <v>43.513255000000001</v>
      </c>
      <c r="I39" s="1">
        <v>2.3313950000000001</v>
      </c>
      <c r="J39" s="1">
        <v>0</v>
      </c>
      <c r="K39" s="1">
        <v>0</v>
      </c>
      <c r="L39" s="1">
        <v>0</v>
      </c>
      <c r="M39" s="1">
        <v>0</v>
      </c>
      <c r="N39" s="1">
        <v>0</v>
      </c>
      <c r="O39" s="1">
        <v>0</v>
      </c>
      <c r="P39" s="1">
        <v>0</v>
      </c>
      <c r="Q39" s="1">
        <v>0</v>
      </c>
    </row>
    <row r="40" spans="1:17" x14ac:dyDescent="0.25">
      <c r="A40">
        <v>557</v>
      </c>
      <c r="B40" s="1">
        <v>500.38649299999997</v>
      </c>
      <c r="C40" s="1">
        <v>499.72197699999998</v>
      </c>
      <c r="D40" s="1">
        <v>0</v>
      </c>
      <c r="E40" s="1">
        <v>40.870967</v>
      </c>
      <c r="F40" s="1">
        <v>38.496774000000002</v>
      </c>
      <c r="G40" s="1">
        <v>4.0709689999999998</v>
      </c>
      <c r="H40" s="1">
        <v>15.180642000000001</v>
      </c>
      <c r="I40" s="1">
        <v>1.9677420000000001</v>
      </c>
      <c r="J40" s="1">
        <v>0</v>
      </c>
      <c r="K40" s="1">
        <v>0</v>
      </c>
      <c r="L40" s="1">
        <v>0.215807</v>
      </c>
      <c r="M40" s="1">
        <v>0</v>
      </c>
      <c r="N40" s="1">
        <v>8.3674689999999998</v>
      </c>
      <c r="O40" s="1">
        <v>18.741775000000001</v>
      </c>
      <c r="P40" s="1">
        <v>0</v>
      </c>
      <c r="Q40" s="1">
        <v>0</v>
      </c>
    </row>
    <row r="41" spans="1:17" x14ac:dyDescent="0.25">
      <c r="A41">
        <v>558</v>
      </c>
      <c r="B41" s="1">
        <v>795.03824599999996</v>
      </c>
      <c r="C41" s="1">
        <v>169.266727</v>
      </c>
      <c r="D41" s="1">
        <v>72.201250000000002</v>
      </c>
      <c r="E41" s="1">
        <v>43.908240999999997</v>
      </c>
      <c r="F41" s="1">
        <v>8.9245300000000007</v>
      </c>
      <c r="G41" s="1">
        <v>4.6415090000000001</v>
      </c>
      <c r="H41" s="1">
        <v>19.773584</v>
      </c>
      <c r="I41" s="1">
        <v>2.687805</v>
      </c>
      <c r="J41" s="1">
        <v>0</v>
      </c>
      <c r="K41" s="1">
        <v>0</v>
      </c>
      <c r="L41" s="1">
        <v>3.987422</v>
      </c>
      <c r="M41" s="1">
        <v>0</v>
      </c>
      <c r="N41" s="1">
        <v>0</v>
      </c>
      <c r="O41" s="1">
        <v>0</v>
      </c>
      <c r="P41" s="1">
        <v>0</v>
      </c>
      <c r="Q41" s="1">
        <v>0</v>
      </c>
    </row>
    <row r="42" spans="1:17" x14ac:dyDescent="0.25">
      <c r="A42">
        <v>559</v>
      </c>
      <c r="B42" s="1">
        <v>480.43806699999999</v>
      </c>
      <c r="C42" s="1">
        <v>480.43806699999999</v>
      </c>
      <c r="D42" s="1">
        <v>1.8681319999999999</v>
      </c>
      <c r="E42" s="1">
        <v>31.252745999999998</v>
      </c>
      <c r="F42" s="1">
        <v>0</v>
      </c>
      <c r="G42" s="1">
        <v>1.961538</v>
      </c>
      <c r="H42" s="1">
        <v>47.785710000000002</v>
      </c>
      <c r="I42" s="1">
        <v>7.8351649999999999</v>
      </c>
      <c r="J42" s="1">
        <v>0</v>
      </c>
      <c r="K42" s="1">
        <v>0</v>
      </c>
      <c r="L42" s="1">
        <v>1</v>
      </c>
      <c r="M42" s="1">
        <v>0</v>
      </c>
      <c r="N42" s="1">
        <v>0</v>
      </c>
      <c r="O42" s="1">
        <v>0</v>
      </c>
      <c r="P42" s="1">
        <v>0</v>
      </c>
      <c r="Q42" s="1">
        <v>0</v>
      </c>
    </row>
    <row r="43" spans="1:17" x14ac:dyDescent="0.25">
      <c r="A43">
        <v>560</v>
      </c>
      <c r="B43" s="1">
        <v>455.06874699999997</v>
      </c>
      <c r="C43" s="1">
        <v>455.06874699999997</v>
      </c>
      <c r="D43" s="1">
        <v>0</v>
      </c>
      <c r="E43" s="1">
        <v>3</v>
      </c>
      <c r="F43" s="1">
        <v>0</v>
      </c>
      <c r="G43" s="1">
        <v>4.0166659999999998</v>
      </c>
      <c r="H43" s="1">
        <v>64.644441</v>
      </c>
      <c r="I43" s="1">
        <v>4.8666669999999996</v>
      </c>
      <c r="J43" s="1">
        <v>0</v>
      </c>
      <c r="K43" s="1">
        <v>1.1110999999999999E-2</v>
      </c>
      <c r="L43" s="1">
        <v>3.822222</v>
      </c>
      <c r="M43" s="1">
        <v>0</v>
      </c>
      <c r="N43" s="1">
        <v>0</v>
      </c>
      <c r="O43" s="1">
        <v>0</v>
      </c>
      <c r="P43" s="1">
        <v>0</v>
      </c>
      <c r="Q43" s="1">
        <v>0</v>
      </c>
    </row>
    <row r="44" spans="1:17" x14ac:dyDescent="0.25">
      <c r="A44">
        <v>575</v>
      </c>
      <c r="B44" s="1">
        <v>189.42405199999999</v>
      </c>
      <c r="C44" s="1">
        <v>189.42405199999999</v>
      </c>
      <c r="D44" s="1">
        <v>0.18987299999999999</v>
      </c>
      <c r="E44" s="1">
        <v>11</v>
      </c>
      <c r="F44" s="1">
        <v>0</v>
      </c>
      <c r="G44" s="1">
        <v>4.9873409999999998</v>
      </c>
      <c r="H44" s="1">
        <v>29.145569999999999</v>
      </c>
      <c r="I44" s="1">
        <v>1</v>
      </c>
      <c r="J44" s="1">
        <v>0.22784799999999999</v>
      </c>
      <c r="K44" s="1">
        <v>0</v>
      </c>
      <c r="L44" s="1">
        <v>1.905063</v>
      </c>
      <c r="M44" s="1">
        <v>0</v>
      </c>
      <c r="N44" s="1">
        <v>0</v>
      </c>
      <c r="O44" s="1">
        <v>0</v>
      </c>
      <c r="P44" s="1">
        <v>0</v>
      </c>
      <c r="Q44" s="1">
        <v>0</v>
      </c>
    </row>
    <row r="45" spans="1:17" x14ac:dyDescent="0.25">
      <c r="A45">
        <v>576</v>
      </c>
      <c r="B45" s="1">
        <v>158.93959000000001</v>
      </c>
      <c r="C45" s="1">
        <v>157.93959000000001</v>
      </c>
      <c r="D45" s="1">
        <v>0</v>
      </c>
      <c r="E45" s="1">
        <v>0</v>
      </c>
      <c r="F45" s="1">
        <v>0</v>
      </c>
      <c r="G45" s="1">
        <v>0</v>
      </c>
      <c r="H45" s="1">
        <v>15.908046000000001</v>
      </c>
      <c r="I45" s="1">
        <v>0.114943</v>
      </c>
      <c r="J45" s="1">
        <v>0</v>
      </c>
      <c r="K45" s="1">
        <v>0</v>
      </c>
      <c r="L45" s="1">
        <v>0</v>
      </c>
      <c r="M45" s="1">
        <v>0</v>
      </c>
      <c r="N45" s="1">
        <v>0</v>
      </c>
      <c r="O45" s="1">
        <v>0</v>
      </c>
      <c r="P45" s="1">
        <v>0</v>
      </c>
      <c r="Q45" s="1">
        <v>0</v>
      </c>
    </row>
    <row r="46" spans="1:17" x14ac:dyDescent="0.25">
      <c r="A46">
        <v>577</v>
      </c>
      <c r="B46" s="1">
        <v>630.15773100000001</v>
      </c>
      <c r="C46" s="1">
        <v>630.15773100000001</v>
      </c>
      <c r="D46" s="1">
        <v>0</v>
      </c>
      <c r="E46" s="1">
        <v>2.9833340000000002</v>
      </c>
      <c r="F46" s="1">
        <v>0</v>
      </c>
      <c r="G46" s="1">
        <v>16.566666000000001</v>
      </c>
      <c r="H46" s="1">
        <v>75.906666999999999</v>
      </c>
      <c r="I46" s="1">
        <v>7.1833330000000002</v>
      </c>
      <c r="J46" s="1">
        <v>0</v>
      </c>
      <c r="K46" s="1">
        <v>2</v>
      </c>
      <c r="L46" s="1">
        <v>1.9888889999999999</v>
      </c>
      <c r="M46" s="1">
        <v>0</v>
      </c>
      <c r="N46" s="1">
        <v>0</v>
      </c>
      <c r="O46" s="1">
        <v>0</v>
      </c>
      <c r="P46" s="1">
        <v>0</v>
      </c>
      <c r="Q46" s="1">
        <v>0</v>
      </c>
    </row>
    <row r="47" spans="1:17" x14ac:dyDescent="0.25">
      <c r="A47">
        <v>598</v>
      </c>
      <c r="B47" s="1">
        <v>50.273288000000001</v>
      </c>
      <c r="C47" s="1">
        <v>50.140087000000001</v>
      </c>
      <c r="D47" s="1">
        <v>0</v>
      </c>
      <c r="E47" s="1">
        <v>0</v>
      </c>
      <c r="F47" s="1">
        <v>0</v>
      </c>
      <c r="G47" s="1">
        <v>0</v>
      </c>
      <c r="H47" s="1">
        <v>11.5832</v>
      </c>
      <c r="I47" s="1">
        <v>1.655556</v>
      </c>
      <c r="J47" s="1">
        <v>0</v>
      </c>
      <c r="K47" s="1">
        <v>0</v>
      </c>
      <c r="L47" s="1">
        <v>0.43333300000000002</v>
      </c>
      <c r="M47" s="1">
        <v>0</v>
      </c>
      <c r="N47" s="1">
        <v>0</v>
      </c>
      <c r="O47" s="1">
        <v>6.3246460000000004</v>
      </c>
      <c r="P47" s="1">
        <v>0</v>
      </c>
      <c r="Q47" s="1">
        <v>0</v>
      </c>
    </row>
    <row r="48" spans="1:17" x14ac:dyDescent="0.25">
      <c r="A48">
        <v>608</v>
      </c>
      <c r="B48" s="1">
        <v>50.583967999999999</v>
      </c>
      <c r="C48" s="1">
        <v>50.583967999999999</v>
      </c>
      <c r="D48" s="1">
        <v>0</v>
      </c>
      <c r="E48" s="1">
        <v>0</v>
      </c>
      <c r="F48" s="1">
        <v>0</v>
      </c>
      <c r="G48" s="1">
        <v>0</v>
      </c>
      <c r="H48" s="1">
        <v>19.360102000000001</v>
      </c>
      <c r="I48" s="1">
        <v>3.3706510000000001</v>
      </c>
      <c r="J48" s="1">
        <v>0</v>
      </c>
      <c r="K48" s="1">
        <v>0.95195700000000005</v>
      </c>
      <c r="L48" s="1">
        <v>12.10155</v>
      </c>
      <c r="M48" s="1">
        <v>0</v>
      </c>
      <c r="N48" s="1">
        <v>0</v>
      </c>
      <c r="O48" s="1">
        <v>0</v>
      </c>
      <c r="P48" s="1">
        <v>0</v>
      </c>
      <c r="Q48" s="1">
        <v>0</v>
      </c>
    </row>
    <row r="49" spans="1:17" x14ac:dyDescent="0.25">
      <c r="A49">
        <v>609</v>
      </c>
      <c r="B49" s="1">
        <v>82.251728</v>
      </c>
      <c r="C49" s="1">
        <v>82.251728</v>
      </c>
      <c r="D49" s="1">
        <v>0</v>
      </c>
      <c r="E49" s="1">
        <v>0</v>
      </c>
      <c r="F49" s="1">
        <v>0</v>
      </c>
      <c r="G49" s="1">
        <v>1.818662</v>
      </c>
      <c r="H49" s="1">
        <v>27.921486999999999</v>
      </c>
      <c r="I49" s="1">
        <v>11.562445</v>
      </c>
      <c r="J49" s="1">
        <v>0</v>
      </c>
      <c r="K49" s="1">
        <v>0</v>
      </c>
      <c r="L49" s="1">
        <v>14.326145</v>
      </c>
      <c r="M49" s="1">
        <v>0</v>
      </c>
      <c r="N49" s="1">
        <v>0</v>
      </c>
      <c r="O49" s="1">
        <v>0</v>
      </c>
      <c r="P49" s="1">
        <v>0</v>
      </c>
      <c r="Q49" s="1">
        <v>0</v>
      </c>
    </row>
    <row r="50" spans="1:17" x14ac:dyDescent="0.25">
      <c r="A50">
        <v>610</v>
      </c>
      <c r="B50" s="1">
        <v>38.621943000000002</v>
      </c>
      <c r="C50" s="1">
        <v>38.621943000000002</v>
      </c>
      <c r="D50" s="1">
        <v>0</v>
      </c>
      <c r="E50" s="1">
        <v>0</v>
      </c>
      <c r="F50" s="1">
        <v>0</v>
      </c>
      <c r="G50" s="1">
        <v>2.8333330000000001</v>
      </c>
      <c r="H50" s="1">
        <v>14.673610999999999</v>
      </c>
      <c r="I50" s="1">
        <v>9.6913889999999991</v>
      </c>
      <c r="J50" s="1">
        <v>0</v>
      </c>
      <c r="K50" s="1">
        <v>1.0972219999999999</v>
      </c>
      <c r="L50" s="1">
        <v>2.5763889999999998</v>
      </c>
      <c r="M50" s="1">
        <v>0</v>
      </c>
      <c r="N50" s="1">
        <v>0</v>
      </c>
      <c r="O50" s="1">
        <v>0</v>
      </c>
      <c r="P50" s="1">
        <v>0</v>
      </c>
      <c r="Q50" s="1">
        <v>0</v>
      </c>
    </row>
    <row r="51" spans="1:17" x14ac:dyDescent="0.25">
      <c r="A51">
        <v>613</v>
      </c>
      <c r="B51" s="1">
        <v>238.51900499999999</v>
      </c>
      <c r="C51" s="1">
        <v>65.858335999999994</v>
      </c>
      <c r="D51" s="1">
        <v>0</v>
      </c>
      <c r="E51" s="1">
        <v>0</v>
      </c>
      <c r="F51" s="1">
        <v>0</v>
      </c>
      <c r="G51" s="1">
        <v>4.1419550000000003</v>
      </c>
      <c r="H51" s="1">
        <v>12.068059999999999</v>
      </c>
      <c r="I51" s="1">
        <v>0</v>
      </c>
      <c r="J51" s="1">
        <v>0</v>
      </c>
      <c r="K51" s="1">
        <v>0.92610599999999998</v>
      </c>
      <c r="L51" s="1">
        <v>0</v>
      </c>
      <c r="M51" s="1">
        <v>0</v>
      </c>
      <c r="N51" s="1">
        <v>0</v>
      </c>
      <c r="O51" s="1">
        <v>0</v>
      </c>
      <c r="P51" s="1">
        <v>0</v>
      </c>
      <c r="Q51" s="1">
        <v>0</v>
      </c>
    </row>
    <row r="52" spans="1:17" x14ac:dyDescent="0.25">
      <c r="A52">
        <v>614</v>
      </c>
      <c r="B52" s="1">
        <v>49.729174999999998</v>
      </c>
      <c r="C52" s="1">
        <v>49.729174999999998</v>
      </c>
      <c r="D52" s="1">
        <v>0</v>
      </c>
      <c r="E52" s="1">
        <v>0</v>
      </c>
      <c r="F52" s="1">
        <v>0</v>
      </c>
      <c r="G52" s="1">
        <v>2.2023809999999999</v>
      </c>
      <c r="H52" s="1">
        <v>17.903133</v>
      </c>
      <c r="I52" s="1">
        <v>9.0759530000000002</v>
      </c>
      <c r="J52" s="1">
        <v>0</v>
      </c>
      <c r="K52" s="1">
        <v>0</v>
      </c>
      <c r="L52" s="1">
        <v>8.14</v>
      </c>
      <c r="M52" s="1">
        <v>0</v>
      </c>
      <c r="N52" s="1">
        <v>0</v>
      </c>
      <c r="O52" s="1">
        <v>0</v>
      </c>
      <c r="P52" s="1">
        <v>0</v>
      </c>
      <c r="Q52" s="1">
        <v>0</v>
      </c>
    </row>
    <row r="53" spans="1:17" x14ac:dyDescent="0.25">
      <c r="A53">
        <v>616</v>
      </c>
      <c r="B53" s="1">
        <v>84.190574999999995</v>
      </c>
      <c r="C53" s="1">
        <v>84.190574999999995</v>
      </c>
      <c r="D53" s="1">
        <v>0</v>
      </c>
      <c r="E53" s="1">
        <v>0.112583</v>
      </c>
      <c r="F53" s="1">
        <v>0</v>
      </c>
      <c r="G53" s="1">
        <v>1.13245</v>
      </c>
      <c r="H53" s="1">
        <v>24.795743999999999</v>
      </c>
      <c r="I53" s="1">
        <v>14.338616</v>
      </c>
      <c r="J53" s="1">
        <v>0</v>
      </c>
      <c r="K53" s="1">
        <v>0.490066</v>
      </c>
      <c r="L53" s="1">
        <v>18.701986999999999</v>
      </c>
      <c r="M53" s="1">
        <v>0</v>
      </c>
      <c r="N53" s="1">
        <v>0</v>
      </c>
      <c r="O53" s="1">
        <v>0</v>
      </c>
      <c r="P53" s="1">
        <v>0</v>
      </c>
      <c r="Q53" s="1">
        <v>0</v>
      </c>
    </row>
    <row r="54" spans="1:17" x14ac:dyDescent="0.25">
      <c r="A54">
        <v>621</v>
      </c>
      <c r="B54" s="1">
        <v>89.482680000000002</v>
      </c>
      <c r="C54" s="1">
        <v>89.482680000000002</v>
      </c>
      <c r="D54" s="1">
        <v>0</v>
      </c>
      <c r="E54" s="1">
        <v>0</v>
      </c>
      <c r="F54" s="1">
        <v>0</v>
      </c>
      <c r="G54" s="1">
        <v>1.357143</v>
      </c>
      <c r="H54" s="1">
        <v>31.733273000000001</v>
      </c>
      <c r="I54" s="1">
        <v>8.6544489999999996</v>
      </c>
      <c r="J54" s="1">
        <v>0</v>
      </c>
      <c r="K54" s="1">
        <v>0.72077899999999995</v>
      </c>
      <c r="L54" s="1">
        <v>23.386617000000001</v>
      </c>
      <c r="M54" s="1">
        <v>0</v>
      </c>
      <c r="N54" s="1">
        <v>0</v>
      </c>
      <c r="O54" s="1">
        <v>0</v>
      </c>
      <c r="P54" s="1">
        <v>0</v>
      </c>
      <c r="Q54" s="1">
        <v>0</v>
      </c>
    </row>
    <row r="55" spans="1:17" x14ac:dyDescent="0.25">
      <c r="A55">
        <v>623</v>
      </c>
      <c r="B55" s="1">
        <v>153.83823000000001</v>
      </c>
      <c r="C55" s="1">
        <v>153.83823000000001</v>
      </c>
      <c r="D55" s="1">
        <v>0</v>
      </c>
      <c r="E55" s="1">
        <v>0</v>
      </c>
      <c r="F55" s="1">
        <v>0</v>
      </c>
      <c r="G55" s="1">
        <v>11.820029999999999</v>
      </c>
      <c r="H55" s="1">
        <v>21.877770000000002</v>
      </c>
      <c r="I55" s="1">
        <v>25.257276999999998</v>
      </c>
      <c r="J55" s="1">
        <v>0.55939499999999998</v>
      </c>
      <c r="K55" s="1">
        <v>1.0792679999999999</v>
      </c>
      <c r="L55" s="1">
        <v>20.425487</v>
      </c>
      <c r="M55" s="1">
        <v>0</v>
      </c>
      <c r="N55" s="1">
        <v>0</v>
      </c>
      <c r="O55" s="1">
        <v>0</v>
      </c>
      <c r="P55" s="1">
        <v>0</v>
      </c>
      <c r="Q55" s="1">
        <v>0</v>
      </c>
    </row>
    <row r="56" spans="1:17" x14ac:dyDescent="0.25">
      <c r="A56">
        <v>629</v>
      </c>
      <c r="B56" s="1">
        <v>33.463211999999999</v>
      </c>
      <c r="C56" s="1">
        <v>33.4011</v>
      </c>
      <c r="D56" s="1">
        <v>0</v>
      </c>
      <c r="E56" s="1">
        <v>2</v>
      </c>
      <c r="F56" s="1">
        <v>0</v>
      </c>
      <c r="G56" s="1">
        <v>0.26708100000000001</v>
      </c>
      <c r="H56" s="1">
        <v>12.869565</v>
      </c>
      <c r="I56" s="1">
        <v>5.0940190000000003</v>
      </c>
      <c r="J56" s="1">
        <v>0</v>
      </c>
      <c r="K56" s="1">
        <v>0</v>
      </c>
      <c r="L56" s="1">
        <v>2.5944579999999999</v>
      </c>
      <c r="M56" s="1">
        <v>0</v>
      </c>
      <c r="N56" s="1">
        <v>0</v>
      </c>
      <c r="O56" s="1">
        <v>0</v>
      </c>
      <c r="P56" s="1">
        <v>0</v>
      </c>
      <c r="Q56" s="1">
        <v>0</v>
      </c>
    </row>
    <row r="57" spans="1:17" x14ac:dyDescent="0.25">
      <c r="A57">
        <v>634</v>
      </c>
      <c r="B57" s="1">
        <v>82.219280999999995</v>
      </c>
      <c r="C57" s="1">
        <v>82.219280999999995</v>
      </c>
      <c r="D57" s="1">
        <v>0</v>
      </c>
      <c r="E57" s="1">
        <v>0</v>
      </c>
      <c r="F57" s="1">
        <v>0</v>
      </c>
      <c r="G57" s="1">
        <v>1</v>
      </c>
      <c r="H57" s="1">
        <v>34.682527999999998</v>
      </c>
      <c r="I57" s="1">
        <v>9.0379749999999994</v>
      </c>
      <c r="J57" s="1">
        <v>0</v>
      </c>
      <c r="K57" s="1">
        <v>1.06962</v>
      </c>
      <c r="L57" s="1">
        <v>16.075949000000001</v>
      </c>
      <c r="M57" s="1">
        <v>0</v>
      </c>
      <c r="N57" s="1">
        <v>0</v>
      </c>
      <c r="O57" s="1">
        <v>0</v>
      </c>
      <c r="P57" s="1">
        <v>0</v>
      </c>
      <c r="Q57" s="1">
        <v>0</v>
      </c>
    </row>
    <row r="58" spans="1:17" x14ac:dyDescent="0.25">
      <c r="A58">
        <v>640</v>
      </c>
      <c r="B58" s="1">
        <v>37.908923000000001</v>
      </c>
      <c r="C58" s="1">
        <v>22.474368999999999</v>
      </c>
      <c r="D58" s="1">
        <v>0</v>
      </c>
      <c r="E58" s="1">
        <v>0</v>
      </c>
      <c r="F58" s="1">
        <v>0</v>
      </c>
      <c r="G58" s="1">
        <v>0</v>
      </c>
      <c r="H58" s="1">
        <v>7.6340779999999997</v>
      </c>
      <c r="I58" s="1">
        <v>1.3463689999999999</v>
      </c>
      <c r="J58" s="1">
        <v>0</v>
      </c>
      <c r="K58" s="1">
        <v>0</v>
      </c>
      <c r="L58" s="1">
        <v>0</v>
      </c>
      <c r="M58" s="1">
        <v>0</v>
      </c>
      <c r="N58" s="1">
        <v>0</v>
      </c>
      <c r="O58" s="1">
        <v>25.620234</v>
      </c>
      <c r="P58" s="1">
        <v>0</v>
      </c>
      <c r="Q58" s="1">
        <v>0</v>
      </c>
    </row>
    <row r="59" spans="1:17" x14ac:dyDescent="0.25">
      <c r="A59">
        <v>664</v>
      </c>
      <c r="B59" s="1">
        <v>143.57726600000001</v>
      </c>
      <c r="C59" s="1">
        <v>143.57726600000001</v>
      </c>
      <c r="D59" s="1">
        <v>0</v>
      </c>
      <c r="E59" s="1">
        <v>2.7613880000000002</v>
      </c>
      <c r="F59" s="1">
        <v>0</v>
      </c>
      <c r="G59" s="1">
        <v>0</v>
      </c>
      <c r="H59" s="1">
        <v>34.293551999999998</v>
      </c>
      <c r="I59" s="1">
        <v>6.3131009999999996</v>
      </c>
      <c r="J59" s="1">
        <v>0</v>
      </c>
      <c r="K59" s="1">
        <v>0</v>
      </c>
      <c r="L59" s="1">
        <v>8.0259999999999998E-2</v>
      </c>
      <c r="M59" s="1">
        <v>0</v>
      </c>
      <c r="N59" s="1">
        <v>0</v>
      </c>
      <c r="O59" s="1">
        <v>148.307042</v>
      </c>
      <c r="P59" s="1">
        <v>0</v>
      </c>
      <c r="Q59" s="1">
        <v>0</v>
      </c>
    </row>
    <row r="60" spans="1:17" x14ac:dyDescent="0.25">
      <c r="A60">
        <v>679</v>
      </c>
      <c r="B60" s="1">
        <v>217.191731</v>
      </c>
      <c r="C60" s="1">
        <v>0</v>
      </c>
      <c r="D60" s="1">
        <v>0</v>
      </c>
      <c r="E60" s="1">
        <v>0</v>
      </c>
      <c r="F60" s="1">
        <v>0</v>
      </c>
      <c r="G60" s="1">
        <v>2.5101840000000002</v>
      </c>
      <c r="H60" s="1">
        <v>35.096387</v>
      </c>
      <c r="I60" s="1">
        <v>0</v>
      </c>
      <c r="J60" s="1">
        <v>0</v>
      </c>
      <c r="K60" s="1">
        <v>1</v>
      </c>
      <c r="L60" s="1">
        <v>178.10586499999999</v>
      </c>
      <c r="M60" s="1">
        <v>0</v>
      </c>
      <c r="N60" s="1">
        <v>0</v>
      </c>
      <c r="O60" s="1">
        <v>0</v>
      </c>
      <c r="P60" s="1">
        <v>0</v>
      </c>
      <c r="Q60" s="1">
        <v>0</v>
      </c>
    </row>
    <row r="61" spans="1:17" x14ac:dyDescent="0.25">
      <c r="A61">
        <v>725</v>
      </c>
      <c r="B61" s="1">
        <v>486.70643699999999</v>
      </c>
      <c r="C61" s="1">
        <v>458.872409</v>
      </c>
      <c r="D61" s="1">
        <v>18.379518000000001</v>
      </c>
      <c r="E61" s="1">
        <v>137.30120400000001</v>
      </c>
      <c r="F61" s="1">
        <v>8.1566270000000003</v>
      </c>
      <c r="G61" s="1">
        <v>4.2771090000000003</v>
      </c>
      <c r="H61" s="1">
        <v>21.626507</v>
      </c>
      <c r="I61" s="1">
        <v>1</v>
      </c>
      <c r="J61" s="1">
        <v>0</v>
      </c>
      <c r="K61" s="1">
        <v>0</v>
      </c>
      <c r="L61" s="1">
        <v>1</v>
      </c>
      <c r="M61" s="1">
        <v>24.420135999999999</v>
      </c>
      <c r="N61" s="1">
        <v>28.76399</v>
      </c>
      <c r="O61" s="1">
        <v>0</v>
      </c>
      <c r="P61" s="1">
        <v>0</v>
      </c>
      <c r="Q61" s="1">
        <v>0</v>
      </c>
    </row>
    <row r="62" spans="1:17" x14ac:dyDescent="0.25">
      <c r="A62">
        <v>736</v>
      </c>
      <c r="B62" s="1">
        <v>155.20351099999999</v>
      </c>
      <c r="C62" s="1">
        <v>155.20351099999999</v>
      </c>
      <c r="D62" s="1">
        <v>0</v>
      </c>
      <c r="E62" s="1">
        <v>0</v>
      </c>
      <c r="F62" s="1">
        <v>0</v>
      </c>
      <c r="G62" s="1">
        <v>3.383648</v>
      </c>
      <c r="H62" s="1">
        <v>9.7672950000000007</v>
      </c>
      <c r="I62" s="1">
        <v>0</v>
      </c>
      <c r="J62" s="1">
        <v>0</v>
      </c>
      <c r="K62" s="1">
        <v>0</v>
      </c>
      <c r="L62" s="1">
        <v>0</v>
      </c>
      <c r="M62" s="1">
        <v>0</v>
      </c>
      <c r="N62" s="1">
        <v>0</v>
      </c>
      <c r="O62" s="1">
        <v>0</v>
      </c>
      <c r="P62" s="1">
        <v>0</v>
      </c>
      <c r="Q62" s="1">
        <v>0</v>
      </c>
    </row>
    <row r="63" spans="1:17" x14ac:dyDescent="0.25">
      <c r="A63">
        <v>770</v>
      </c>
      <c r="B63" s="1">
        <v>258.75144699999998</v>
      </c>
      <c r="C63" s="1">
        <v>171.85838699999999</v>
      </c>
      <c r="D63" s="1">
        <v>0</v>
      </c>
      <c r="E63" s="1">
        <v>0</v>
      </c>
      <c r="F63" s="1">
        <v>0</v>
      </c>
      <c r="G63" s="1">
        <v>1.642857</v>
      </c>
      <c r="H63" s="1">
        <v>47.647072999999999</v>
      </c>
      <c r="I63" s="1">
        <v>6.1309509999999996</v>
      </c>
      <c r="J63" s="1">
        <v>0</v>
      </c>
      <c r="K63" s="1">
        <v>0</v>
      </c>
      <c r="L63" s="1">
        <v>3.2261899999999999</v>
      </c>
      <c r="M63" s="1">
        <v>2.5278740000000002</v>
      </c>
      <c r="N63" s="1">
        <v>20.254593</v>
      </c>
      <c r="O63" s="1">
        <v>0</v>
      </c>
      <c r="P63" s="1">
        <v>0</v>
      </c>
      <c r="Q63" s="1">
        <v>0</v>
      </c>
    </row>
    <row r="64" spans="1:17" x14ac:dyDescent="0.25">
      <c r="A64">
        <v>779</v>
      </c>
      <c r="B64" s="1">
        <v>132.661113</v>
      </c>
      <c r="C64" s="1">
        <v>132.661113</v>
      </c>
      <c r="D64" s="1">
        <v>23.633333</v>
      </c>
      <c r="E64" s="1">
        <v>83.861113000000003</v>
      </c>
      <c r="F64" s="1">
        <v>0</v>
      </c>
      <c r="G64" s="1">
        <v>2.1722220000000001</v>
      </c>
      <c r="H64" s="1">
        <v>4.733333</v>
      </c>
      <c r="I64" s="1">
        <v>0</v>
      </c>
      <c r="J64" s="1">
        <v>0</v>
      </c>
      <c r="K64" s="1">
        <v>1</v>
      </c>
      <c r="L64" s="1">
        <v>0</v>
      </c>
      <c r="M64" s="1">
        <v>0</v>
      </c>
      <c r="N64" s="1">
        <v>0</v>
      </c>
      <c r="O64" s="1">
        <v>0</v>
      </c>
      <c r="P64" s="1">
        <v>0</v>
      </c>
      <c r="Q64" s="1">
        <v>0</v>
      </c>
    </row>
    <row r="65" spans="1:17" x14ac:dyDescent="0.25">
      <c r="A65">
        <v>780</v>
      </c>
      <c r="B65" s="1">
        <v>141.044442</v>
      </c>
      <c r="C65" s="1">
        <v>141.044442</v>
      </c>
      <c r="D65" s="1">
        <v>0</v>
      </c>
      <c r="E65" s="1">
        <v>58.244442999999997</v>
      </c>
      <c r="F65" s="1">
        <v>0</v>
      </c>
      <c r="G65" s="1">
        <v>0</v>
      </c>
      <c r="H65" s="1">
        <v>10.11111</v>
      </c>
      <c r="I65" s="1">
        <v>0</v>
      </c>
      <c r="J65" s="1">
        <v>0</v>
      </c>
      <c r="K65" s="1">
        <v>0</v>
      </c>
      <c r="L65" s="1">
        <v>0.76666699999999999</v>
      </c>
      <c r="M65" s="1">
        <v>0</v>
      </c>
      <c r="N65" s="1">
        <v>0</v>
      </c>
      <c r="O65" s="1">
        <v>0</v>
      </c>
      <c r="P65" s="1">
        <v>0</v>
      </c>
      <c r="Q65" s="1">
        <v>0</v>
      </c>
    </row>
    <row r="66" spans="1:17" x14ac:dyDescent="0.25">
      <c r="A66">
        <v>804</v>
      </c>
      <c r="B66" s="1">
        <v>86.681179</v>
      </c>
      <c r="C66" s="1">
        <v>86.122519999999994</v>
      </c>
      <c r="D66" s="1">
        <v>0</v>
      </c>
      <c r="E66" s="1">
        <v>2.1061450000000002</v>
      </c>
      <c r="F66" s="1">
        <v>0</v>
      </c>
      <c r="G66" s="1">
        <v>0</v>
      </c>
      <c r="H66" s="1">
        <v>17.614526000000001</v>
      </c>
      <c r="I66" s="1">
        <v>1.7374309999999999</v>
      </c>
      <c r="J66" s="1">
        <v>0</v>
      </c>
      <c r="K66" s="1">
        <v>0</v>
      </c>
      <c r="L66" s="1">
        <v>0</v>
      </c>
      <c r="M66" s="1">
        <v>0</v>
      </c>
      <c r="N66" s="1">
        <v>0</v>
      </c>
      <c r="O66" s="1">
        <v>0</v>
      </c>
      <c r="P66" s="1">
        <v>0</v>
      </c>
      <c r="Q66" s="1">
        <v>0</v>
      </c>
    </row>
    <row r="67" spans="1:17" x14ac:dyDescent="0.25">
      <c r="A67">
        <v>808</v>
      </c>
      <c r="B67" s="1">
        <v>185.20858999999999</v>
      </c>
      <c r="C67" s="1">
        <v>178.462828</v>
      </c>
      <c r="D67" s="1">
        <v>0</v>
      </c>
      <c r="E67" s="1">
        <v>0</v>
      </c>
      <c r="F67" s="1">
        <v>0</v>
      </c>
      <c r="G67" s="1">
        <v>2.079097</v>
      </c>
      <c r="H67" s="1">
        <v>9.8418080000000003</v>
      </c>
      <c r="I67" s="1">
        <v>9.6045000000000005E-2</v>
      </c>
      <c r="J67" s="1">
        <v>0</v>
      </c>
      <c r="K67" s="1">
        <v>0</v>
      </c>
      <c r="L67" s="1">
        <v>0</v>
      </c>
      <c r="M67" s="1">
        <v>0</v>
      </c>
      <c r="N67" s="1">
        <v>0</v>
      </c>
      <c r="O67" s="1">
        <v>0</v>
      </c>
      <c r="P67" s="1">
        <v>0</v>
      </c>
      <c r="Q67" s="1">
        <v>0</v>
      </c>
    </row>
    <row r="68" spans="1:17" x14ac:dyDescent="0.25">
      <c r="A68">
        <v>813</v>
      </c>
      <c r="B68" s="1">
        <v>131.58866599999999</v>
      </c>
      <c r="C68" s="1">
        <v>131.58866599999999</v>
      </c>
      <c r="D68" s="1">
        <v>0</v>
      </c>
      <c r="E68" s="1">
        <v>0</v>
      </c>
      <c r="F68" s="1">
        <v>0</v>
      </c>
      <c r="G68" s="1">
        <v>0</v>
      </c>
      <c r="H68" s="1">
        <v>13.658424999999999</v>
      </c>
      <c r="I68" s="1">
        <v>0.94384400000000002</v>
      </c>
      <c r="J68" s="1">
        <v>0</v>
      </c>
      <c r="K68" s="1">
        <v>0</v>
      </c>
      <c r="L68" s="1">
        <v>0</v>
      </c>
      <c r="M68" s="1">
        <v>0</v>
      </c>
      <c r="N68" s="1">
        <v>0</v>
      </c>
      <c r="O68" s="1">
        <v>136.762856</v>
      </c>
      <c r="P68" s="1">
        <v>0</v>
      </c>
      <c r="Q68" s="1">
        <v>0</v>
      </c>
    </row>
    <row r="69" spans="1:17" x14ac:dyDescent="0.25">
      <c r="A69">
        <v>825</v>
      </c>
      <c r="B69" s="1">
        <v>317.36593099999999</v>
      </c>
      <c r="C69" s="1">
        <v>316.79215299999998</v>
      </c>
      <c r="D69" s="1">
        <v>0</v>
      </c>
      <c r="E69" s="1">
        <v>4.1015040000000003</v>
      </c>
      <c r="F69" s="1">
        <v>0</v>
      </c>
      <c r="G69" s="1">
        <v>8.0460530000000006</v>
      </c>
      <c r="H69" s="1">
        <v>21.819547</v>
      </c>
      <c r="I69" s="1">
        <v>0.208647</v>
      </c>
      <c r="J69" s="1">
        <v>0</v>
      </c>
      <c r="K69" s="1">
        <v>0</v>
      </c>
      <c r="L69" s="1">
        <v>0.81391000000000002</v>
      </c>
      <c r="M69" s="1">
        <v>4.5385989999999996</v>
      </c>
      <c r="N69" s="1">
        <v>0</v>
      </c>
      <c r="O69" s="1">
        <v>0</v>
      </c>
      <c r="P69" s="1">
        <v>0</v>
      </c>
      <c r="Q69" s="1">
        <v>0</v>
      </c>
    </row>
    <row r="70" spans="1:17" x14ac:dyDescent="0.25">
      <c r="A70">
        <v>838</v>
      </c>
      <c r="B70" s="1">
        <v>244.846383</v>
      </c>
      <c r="C70" s="1">
        <v>243.05217999999999</v>
      </c>
      <c r="D70" s="1">
        <v>5</v>
      </c>
      <c r="E70" s="1">
        <v>31.391304999999999</v>
      </c>
      <c r="F70" s="1">
        <v>0</v>
      </c>
      <c r="G70" s="1">
        <v>5.6869560000000003</v>
      </c>
      <c r="H70" s="1">
        <v>14.800003</v>
      </c>
      <c r="I70" s="1">
        <v>0</v>
      </c>
      <c r="J70" s="1">
        <v>0</v>
      </c>
      <c r="K70" s="1">
        <v>0</v>
      </c>
      <c r="L70" s="1">
        <v>1</v>
      </c>
      <c r="M70" s="1">
        <v>14.274665000000001</v>
      </c>
      <c r="N70" s="1">
        <v>0</v>
      </c>
      <c r="O70" s="1">
        <v>0</v>
      </c>
      <c r="P70" s="1">
        <v>0.88680199999999998</v>
      </c>
      <c r="Q70" s="1">
        <v>0</v>
      </c>
    </row>
    <row r="71" spans="1:17" x14ac:dyDescent="0.25">
      <c r="A71">
        <v>843</v>
      </c>
      <c r="B71" s="1">
        <v>605.86825599999997</v>
      </c>
      <c r="C71" s="1">
        <v>605.86825599999997</v>
      </c>
      <c r="D71" s="1">
        <v>0</v>
      </c>
      <c r="E71" s="1">
        <v>1</v>
      </c>
      <c r="F71" s="1">
        <v>0</v>
      </c>
      <c r="G71" s="1">
        <v>8.3913030000000006</v>
      </c>
      <c r="H71" s="1">
        <v>61.394255999999999</v>
      </c>
      <c r="I71" s="1">
        <v>5.5815219999999997</v>
      </c>
      <c r="J71" s="1">
        <v>0</v>
      </c>
      <c r="K71" s="1">
        <v>0</v>
      </c>
      <c r="L71" s="1">
        <v>4</v>
      </c>
      <c r="M71" s="1">
        <v>0</v>
      </c>
      <c r="N71" s="1">
        <v>0</v>
      </c>
      <c r="O71" s="1">
        <v>0</v>
      </c>
      <c r="P71" s="1">
        <v>0</v>
      </c>
      <c r="Q71" s="1">
        <v>0</v>
      </c>
    </row>
    <row r="72" spans="1:17" x14ac:dyDescent="0.25">
      <c r="A72">
        <v>855</v>
      </c>
      <c r="B72" s="1">
        <v>482.85637800000001</v>
      </c>
      <c r="C72" s="1">
        <v>482.85637800000001</v>
      </c>
      <c r="D72" s="1">
        <v>0.35087699999999999</v>
      </c>
      <c r="E72" s="1">
        <v>20.501512000000002</v>
      </c>
      <c r="F72" s="1">
        <v>0</v>
      </c>
      <c r="G72" s="1">
        <v>1.8245610000000001</v>
      </c>
      <c r="H72" s="1">
        <v>73.989998</v>
      </c>
      <c r="I72" s="1">
        <v>4.8245610000000001</v>
      </c>
      <c r="J72" s="1">
        <v>0</v>
      </c>
      <c r="K72" s="1">
        <v>0.84795299999999996</v>
      </c>
      <c r="L72" s="1">
        <v>2</v>
      </c>
      <c r="M72" s="1">
        <v>0</v>
      </c>
      <c r="N72" s="1">
        <v>0</v>
      </c>
      <c r="O72" s="1">
        <v>0</v>
      </c>
      <c r="P72" s="1">
        <v>0</v>
      </c>
      <c r="Q72" s="1">
        <v>0</v>
      </c>
    </row>
    <row r="73" spans="1:17" x14ac:dyDescent="0.25">
      <c r="A73">
        <v>858</v>
      </c>
      <c r="B73" s="1">
        <v>229.49122600000001</v>
      </c>
      <c r="C73" s="1">
        <v>227.61403300000001</v>
      </c>
      <c r="D73" s="1">
        <v>0</v>
      </c>
      <c r="E73" s="1">
        <v>0</v>
      </c>
      <c r="F73" s="1">
        <v>0</v>
      </c>
      <c r="G73" s="1">
        <v>7.9707600000000003</v>
      </c>
      <c r="H73" s="1">
        <v>18.684211000000001</v>
      </c>
      <c r="I73" s="1">
        <v>0</v>
      </c>
      <c r="J73" s="1">
        <v>0</v>
      </c>
      <c r="K73" s="1">
        <v>0</v>
      </c>
      <c r="L73" s="1">
        <v>2</v>
      </c>
      <c r="M73" s="1">
        <v>6.9639540000000002</v>
      </c>
      <c r="N73" s="1">
        <v>0</v>
      </c>
      <c r="O73" s="1">
        <v>0</v>
      </c>
      <c r="P73" s="1">
        <v>0</v>
      </c>
      <c r="Q73" s="1">
        <v>0</v>
      </c>
    </row>
    <row r="74" spans="1:17" x14ac:dyDescent="0.25">
      <c r="A74">
        <v>875</v>
      </c>
      <c r="B74" s="1">
        <v>311.530913</v>
      </c>
      <c r="C74" s="1">
        <v>311.50167900000002</v>
      </c>
      <c r="D74" s="1">
        <v>42.117781999999998</v>
      </c>
      <c r="E74" s="1">
        <v>148.09418199999999</v>
      </c>
      <c r="F74" s="1">
        <v>0</v>
      </c>
      <c r="G74" s="1">
        <v>3.061922</v>
      </c>
      <c r="H74" s="1">
        <v>10.130319999999999</v>
      </c>
      <c r="I74" s="1">
        <v>0</v>
      </c>
      <c r="J74" s="1">
        <v>0</v>
      </c>
      <c r="K74" s="1">
        <v>1</v>
      </c>
      <c r="L74" s="1">
        <v>1</v>
      </c>
      <c r="M74" s="1">
        <v>0</v>
      </c>
      <c r="N74" s="1">
        <v>0</v>
      </c>
      <c r="O74" s="1">
        <v>0</v>
      </c>
      <c r="P74" s="1">
        <v>0</v>
      </c>
      <c r="Q74" s="1">
        <v>0</v>
      </c>
    </row>
    <row r="75" spans="1:17" x14ac:dyDescent="0.25">
      <c r="A75">
        <v>905</v>
      </c>
      <c r="B75" s="1">
        <v>29.941030999999999</v>
      </c>
      <c r="C75" s="1">
        <v>29.813371</v>
      </c>
      <c r="D75" s="1">
        <v>0</v>
      </c>
      <c r="E75" s="1">
        <v>0</v>
      </c>
      <c r="F75" s="1">
        <v>0</v>
      </c>
      <c r="G75" s="1">
        <v>0</v>
      </c>
      <c r="H75" s="1">
        <v>12.501272</v>
      </c>
      <c r="I75" s="1">
        <v>2.3929520000000002</v>
      </c>
      <c r="J75" s="1">
        <v>0</v>
      </c>
      <c r="K75" s="1">
        <v>0.50851000000000002</v>
      </c>
      <c r="L75" s="1">
        <v>0.99361699999999997</v>
      </c>
      <c r="M75" s="1">
        <v>0</v>
      </c>
      <c r="N75" s="1">
        <v>0</v>
      </c>
      <c r="O75" s="1">
        <v>0</v>
      </c>
      <c r="P75" s="1">
        <v>0</v>
      </c>
      <c r="Q75" s="1">
        <v>0</v>
      </c>
    </row>
    <row r="76" spans="1:17" x14ac:dyDescent="0.25">
      <c r="A76">
        <v>912</v>
      </c>
      <c r="B76" s="1">
        <v>108.28302100000001</v>
      </c>
      <c r="C76" s="1">
        <v>107.820896</v>
      </c>
      <c r="D76" s="1">
        <v>0</v>
      </c>
      <c r="E76" s="1">
        <v>0</v>
      </c>
      <c r="F76" s="1">
        <v>0</v>
      </c>
      <c r="G76" s="1">
        <v>0</v>
      </c>
      <c r="H76" s="1">
        <v>8.7413190000000007</v>
      </c>
      <c r="I76" s="1">
        <v>3.0450870000000001</v>
      </c>
      <c r="J76" s="1">
        <v>2.69014</v>
      </c>
      <c r="K76" s="1">
        <v>0</v>
      </c>
      <c r="L76" s="1">
        <v>0</v>
      </c>
      <c r="M76" s="1">
        <v>0</v>
      </c>
      <c r="N76" s="1">
        <v>0</v>
      </c>
      <c r="O76" s="1">
        <v>0</v>
      </c>
      <c r="P76" s="1">
        <v>0</v>
      </c>
      <c r="Q76" s="1">
        <v>0</v>
      </c>
    </row>
    <row r="77" spans="1:17" x14ac:dyDescent="0.25">
      <c r="A77">
        <v>936</v>
      </c>
      <c r="B77" s="1">
        <v>89.26952</v>
      </c>
      <c r="C77" s="1">
        <v>70.331186000000002</v>
      </c>
      <c r="D77" s="1">
        <v>0</v>
      </c>
      <c r="E77" s="1">
        <v>0</v>
      </c>
      <c r="F77" s="1">
        <v>0</v>
      </c>
      <c r="G77" s="1">
        <v>0</v>
      </c>
      <c r="H77" s="1">
        <v>14.068569999999999</v>
      </c>
      <c r="I77" s="1">
        <v>1.96</v>
      </c>
      <c r="J77" s="1">
        <v>0</v>
      </c>
      <c r="K77" s="1">
        <v>0</v>
      </c>
      <c r="L77" s="1">
        <v>0</v>
      </c>
      <c r="M77" s="1">
        <v>0</v>
      </c>
      <c r="N77" s="1">
        <v>0</v>
      </c>
      <c r="O77" s="1">
        <v>0</v>
      </c>
      <c r="P77" s="1">
        <v>0</v>
      </c>
      <c r="Q77" s="1">
        <v>0</v>
      </c>
    </row>
    <row r="78" spans="1:17" x14ac:dyDescent="0.25">
      <c r="A78">
        <v>938</v>
      </c>
      <c r="B78" s="1">
        <v>131.65065200000001</v>
      </c>
      <c r="C78" s="1">
        <v>131.65065200000001</v>
      </c>
      <c r="D78" s="1">
        <v>10.226993999999999</v>
      </c>
      <c r="E78" s="1">
        <v>63.717790999999998</v>
      </c>
      <c r="F78" s="1">
        <v>0</v>
      </c>
      <c r="G78" s="1">
        <v>1.9754609999999999</v>
      </c>
      <c r="H78" s="1">
        <v>8.5973620000000004</v>
      </c>
      <c r="I78" s="1">
        <v>1.5337419999999999</v>
      </c>
      <c r="J78" s="1">
        <v>0</v>
      </c>
      <c r="K78" s="1">
        <v>0</v>
      </c>
      <c r="L78" s="1">
        <v>0</v>
      </c>
      <c r="M78" s="1">
        <v>0</v>
      </c>
      <c r="N78" s="1">
        <v>0</v>
      </c>
      <c r="O78" s="1">
        <v>16.024290000000001</v>
      </c>
      <c r="P78" s="1">
        <v>0</v>
      </c>
      <c r="Q78" s="1">
        <v>0</v>
      </c>
    </row>
    <row r="79" spans="1:17" x14ac:dyDescent="0.25">
      <c r="A79">
        <v>941</v>
      </c>
      <c r="B79" s="1">
        <v>198.05659700000001</v>
      </c>
      <c r="C79" s="1">
        <v>165.98981499999999</v>
      </c>
      <c r="D79" s="1">
        <v>0</v>
      </c>
      <c r="E79" s="1">
        <v>0</v>
      </c>
      <c r="F79" s="1">
        <v>0</v>
      </c>
      <c r="G79" s="1">
        <v>6.1759599999999999</v>
      </c>
      <c r="H79" s="1">
        <v>23.395797999999999</v>
      </c>
      <c r="I79" s="1">
        <v>3.6705860000000001</v>
      </c>
      <c r="J79" s="1">
        <v>0.11883000000000001</v>
      </c>
      <c r="K79" s="1">
        <v>0</v>
      </c>
      <c r="L79" s="1">
        <v>3.2554850000000002</v>
      </c>
      <c r="M79" s="1">
        <v>0</v>
      </c>
      <c r="N79" s="1">
        <v>0</v>
      </c>
      <c r="O79" s="1">
        <v>0</v>
      </c>
      <c r="P79" s="1">
        <v>0</v>
      </c>
      <c r="Q79" s="1">
        <v>0</v>
      </c>
    </row>
    <row r="80" spans="1:17" x14ac:dyDescent="0.25">
      <c r="A80">
        <v>951</v>
      </c>
      <c r="B80" s="1">
        <v>200.38167100000001</v>
      </c>
      <c r="C80" s="1">
        <v>200.38167100000001</v>
      </c>
      <c r="D80" s="1">
        <v>0</v>
      </c>
      <c r="E80" s="1">
        <v>1</v>
      </c>
      <c r="F80" s="1">
        <v>0</v>
      </c>
      <c r="G80" s="1">
        <v>1.9679720000000001</v>
      </c>
      <c r="H80" s="1">
        <v>37.500002000000002</v>
      </c>
      <c r="I80" s="1">
        <v>2.6737709999999999</v>
      </c>
      <c r="J80" s="1">
        <v>0</v>
      </c>
      <c r="K80" s="1">
        <v>0</v>
      </c>
      <c r="L80" s="1">
        <v>3</v>
      </c>
      <c r="M80" s="1">
        <v>0</v>
      </c>
      <c r="N80" s="1">
        <v>0</v>
      </c>
      <c r="O80" s="1">
        <v>0</v>
      </c>
      <c r="P80" s="1">
        <v>0</v>
      </c>
      <c r="Q80" s="1">
        <v>0</v>
      </c>
    </row>
    <row r="81" spans="1:17" x14ac:dyDescent="0.25">
      <c r="A81">
        <v>952</v>
      </c>
      <c r="B81" s="1">
        <v>401.024676</v>
      </c>
      <c r="C81" s="1">
        <v>401.024676</v>
      </c>
      <c r="D81" s="1">
        <v>32.402422000000001</v>
      </c>
      <c r="E81" s="1">
        <v>119.57055200000001</v>
      </c>
      <c r="F81" s="1">
        <v>18</v>
      </c>
      <c r="G81" s="1">
        <v>8.6536120000000007</v>
      </c>
      <c r="H81" s="1">
        <v>62.196626999999999</v>
      </c>
      <c r="I81" s="1">
        <v>1.8527610000000001</v>
      </c>
      <c r="J81" s="1">
        <v>0</v>
      </c>
      <c r="K81" s="1">
        <v>1.4969330000000001</v>
      </c>
      <c r="L81" s="1">
        <v>1.9386509999999999</v>
      </c>
      <c r="M81" s="1">
        <v>0</v>
      </c>
      <c r="N81" s="1">
        <v>0</v>
      </c>
      <c r="O81" s="1">
        <v>0</v>
      </c>
      <c r="P81" s="1">
        <v>0</v>
      </c>
      <c r="Q81" s="1">
        <v>0</v>
      </c>
    </row>
    <row r="82" spans="1:17" x14ac:dyDescent="0.25">
      <c r="A82">
        <v>953</v>
      </c>
      <c r="B82" s="1">
        <v>193.86094399999999</v>
      </c>
      <c r="C82" s="1">
        <v>193.86094399999999</v>
      </c>
      <c r="D82" s="1">
        <v>0</v>
      </c>
      <c r="E82" s="1">
        <v>0</v>
      </c>
      <c r="F82" s="1">
        <v>0</v>
      </c>
      <c r="G82" s="1">
        <v>2.339394</v>
      </c>
      <c r="H82" s="1">
        <v>28.436361000000002</v>
      </c>
      <c r="I82" s="1">
        <v>2</v>
      </c>
      <c r="J82" s="1">
        <v>0</v>
      </c>
      <c r="K82" s="1">
        <v>2</v>
      </c>
      <c r="L82" s="1">
        <v>0</v>
      </c>
      <c r="M82" s="1">
        <v>0</v>
      </c>
      <c r="N82" s="1">
        <v>0</v>
      </c>
      <c r="O82" s="1">
        <v>0</v>
      </c>
      <c r="P82" s="1">
        <v>0</v>
      </c>
      <c r="Q82" s="1">
        <v>0</v>
      </c>
    </row>
    <row r="83" spans="1:17" x14ac:dyDescent="0.25">
      <c r="A83">
        <v>7984</v>
      </c>
      <c r="B83" s="1">
        <v>198.82424599999999</v>
      </c>
      <c r="C83" s="1">
        <v>198.82424599999999</v>
      </c>
      <c r="D83" s="1">
        <v>0</v>
      </c>
      <c r="E83" s="1">
        <v>9.0484849999999994</v>
      </c>
      <c r="F83" s="1">
        <v>4</v>
      </c>
      <c r="G83" s="1">
        <v>3.199999</v>
      </c>
      <c r="H83" s="1">
        <v>28.030304000000001</v>
      </c>
      <c r="I83" s="1">
        <v>0</v>
      </c>
      <c r="J83" s="1">
        <v>0</v>
      </c>
      <c r="K83" s="1">
        <v>0.86060599999999998</v>
      </c>
      <c r="L83" s="1">
        <v>1.1212120000000001</v>
      </c>
      <c r="M83" s="1">
        <v>0</v>
      </c>
      <c r="N83" s="1">
        <v>0</v>
      </c>
      <c r="O83" s="1">
        <v>0</v>
      </c>
      <c r="P83" s="1">
        <v>0</v>
      </c>
      <c r="Q83" s="1">
        <v>0</v>
      </c>
    </row>
    <row r="84" spans="1:17" x14ac:dyDescent="0.25">
      <c r="A84">
        <v>7995</v>
      </c>
      <c r="B84" s="1">
        <v>309.71560499999998</v>
      </c>
      <c r="C84" s="1">
        <v>309.71560499999998</v>
      </c>
      <c r="D84" s="1">
        <v>0</v>
      </c>
      <c r="E84" s="1">
        <v>0</v>
      </c>
      <c r="F84" s="1">
        <v>0</v>
      </c>
      <c r="G84" s="1">
        <v>0.225609</v>
      </c>
      <c r="H84" s="1">
        <v>24.353656999999998</v>
      </c>
      <c r="I84" s="1">
        <v>1.4960979999999999</v>
      </c>
      <c r="J84" s="1">
        <v>0</v>
      </c>
      <c r="K84" s="1">
        <v>0</v>
      </c>
      <c r="L84" s="1">
        <v>1</v>
      </c>
      <c r="M84" s="1">
        <v>0</v>
      </c>
      <c r="N84" s="1">
        <v>0</v>
      </c>
      <c r="O84" s="1">
        <v>0</v>
      </c>
      <c r="P84" s="1">
        <v>0</v>
      </c>
      <c r="Q84" s="1">
        <v>0</v>
      </c>
    </row>
    <row r="85" spans="1:17" x14ac:dyDescent="0.25">
      <c r="A85">
        <v>7999</v>
      </c>
      <c r="B85" s="1">
        <v>302.65045199999997</v>
      </c>
      <c r="C85" s="1">
        <v>138.849389</v>
      </c>
      <c r="D85" s="1">
        <v>0.53550299999999995</v>
      </c>
      <c r="E85" s="1">
        <v>25.617289</v>
      </c>
      <c r="F85" s="1">
        <v>0</v>
      </c>
      <c r="G85" s="1">
        <v>0.23553399999999999</v>
      </c>
      <c r="H85" s="1">
        <v>47.191059000000003</v>
      </c>
      <c r="I85" s="1">
        <v>4.1521999999999997</v>
      </c>
      <c r="J85" s="1">
        <v>0</v>
      </c>
      <c r="K85" s="1">
        <v>0</v>
      </c>
      <c r="L85" s="1">
        <v>3</v>
      </c>
      <c r="M85" s="1">
        <v>7.8276640000000004</v>
      </c>
      <c r="N85" s="1">
        <v>0</v>
      </c>
      <c r="O85" s="1">
        <v>0</v>
      </c>
      <c r="P85" s="1">
        <v>0</v>
      </c>
      <c r="Q85" s="1">
        <v>0</v>
      </c>
    </row>
    <row r="86" spans="1:17" x14ac:dyDescent="0.25">
      <c r="A86">
        <v>8000</v>
      </c>
      <c r="B86" s="1">
        <v>518.79487600000004</v>
      </c>
      <c r="C86" s="1">
        <v>518.79487600000004</v>
      </c>
      <c r="D86" s="1">
        <v>0.19411700000000001</v>
      </c>
      <c r="E86" s="1">
        <v>8.7823530000000005</v>
      </c>
      <c r="F86" s="1">
        <v>0</v>
      </c>
      <c r="G86" s="1">
        <v>6.8529410000000004</v>
      </c>
      <c r="H86" s="1">
        <v>49.009129000000001</v>
      </c>
      <c r="I86" s="1">
        <v>0</v>
      </c>
      <c r="J86" s="1">
        <v>0</v>
      </c>
      <c r="K86" s="1">
        <v>0</v>
      </c>
      <c r="L86" s="1">
        <v>0.84117600000000003</v>
      </c>
      <c r="M86" s="1">
        <v>0</v>
      </c>
      <c r="N86" s="1">
        <v>0</v>
      </c>
      <c r="O86" s="1">
        <v>0</v>
      </c>
      <c r="P86" s="1">
        <v>0</v>
      </c>
      <c r="Q86" s="1">
        <v>0</v>
      </c>
    </row>
    <row r="87" spans="1:17" x14ac:dyDescent="0.25">
      <c r="A87">
        <v>8063</v>
      </c>
      <c r="B87" s="1">
        <v>114.033053</v>
      </c>
      <c r="C87" s="1">
        <v>109.508658</v>
      </c>
      <c r="D87" s="1">
        <v>0</v>
      </c>
      <c r="E87" s="1">
        <v>0</v>
      </c>
      <c r="F87" s="1">
        <v>0</v>
      </c>
      <c r="G87" s="1">
        <v>0</v>
      </c>
      <c r="H87" s="1">
        <v>30.832650000000001</v>
      </c>
      <c r="I87" s="1">
        <v>5.6524850000000004</v>
      </c>
      <c r="J87" s="1">
        <v>0</v>
      </c>
      <c r="K87" s="1">
        <v>0</v>
      </c>
      <c r="L87" s="1">
        <v>0</v>
      </c>
      <c r="M87" s="1">
        <v>0</v>
      </c>
      <c r="N87" s="1">
        <v>0</v>
      </c>
      <c r="O87" s="1">
        <v>111.45334200000001</v>
      </c>
      <c r="P87" s="1">
        <v>0</v>
      </c>
      <c r="Q87" s="1">
        <v>0</v>
      </c>
    </row>
    <row r="88" spans="1:17" x14ac:dyDescent="0.25">
      <c r="A88">
        <v>8064</v>
      </c>
      <c r="B88" s="1">
        <v>239.87272200000001</v>
      </c>
      <c r="C88" s="1">
        <v>239.87272200000001</v>
      </c>
      <c r="D88" s="1">
        <v>0</v>
      </c>
      <c r="E88" s="1">
        <v>0</v>
      </c>
      <c r="F88" s="1">
        <v>0</v>
      </c>
      <c r="G88" s="1">
        <v>3.9382730000000001</v>
      </c>
      <c r="H88" s="1">
        <v>21.462963999999999</v>
      </c>
      <c r="I88" s="1">
        <v>2.6381480000000002</v>
      </c>
      <c r="J88" s="1">
        <v>0</v>
      </c>
      <c r="K88" s="1">
        <v>0</v>
      </c>
      <c r="L88" s="1">
        <v>4.6604939999999999</v>
      </c>
      <c r="M88" s="1">
        <v>0</v>
      </c>
      <c r="N88" s="1">
        <v>0</v>
      </c>
      <c r="O88" s="1">
        <v>0</v>
      </c>
      <c r="P88" s="1">
        <v>0</v>
      </c>
      <c r="Q88" s="1">
        <v>0</v>
      </c>
    </row>
    <row r="89" spans="1:17" x14ac:dyDescent="0.25">
      <c r="A89">
        <v>8278</v>
      </c>
      <c r="B89" s="1">
        <v>350.22274399999998</v>
      </c>
      <c r="C89" s="1">
        <v>306.56081999999998</v>
      </c>
      <c r="D89" s="1">
        <v>0</v>
      </c>
      <c r="E89" s="1">
        <v>0</v>
      </c>
      <c r="F89" s="1">
        <v>0</v>
      </c>
      <c r="G89" s="1">
        <v>5.9825809999999997</v>
      </c>
      <c r="H89" s="1">
        <v>23.542197999999999</v>
      </c>
      <c r="I89" s="1">
        <v>2</v>
      </c>
      <c r="J89" s="1">
        <v>0</v>
      </c>
      <c r="K89" s="1">
        <v>0</v>
      </c>
      <c r="L89" s="1">
        <v>1</v>
      </c>
      <c r="M89" s="1">
        <v>8.2144200000000005</v>
      </c>
      <c r="N89" s="1">
        <v>0</v>
      </c>
      <c r="O89" s="1">
        <v>0</v>
      </c>
      <c r="P89" s="1">
        <v>0</v>
      </c>
      <c r="Q89" s="1">
        <v>0</v>
      </c>
    </row>
    <row r="90" spans="1:17" x14ac:dyDescent="0.25">
      <c r="A90">
        <v>8280</v>
      </c>
      <c r="B90" s="1">
        <v>296.06565000000001</v>
      </c>
      <c r="C90" s="1">
        <v>290.84777300000002</v>
      </c>
      <c r="D90" s="1">
        <v>2.7374299999999998</v>
      </c>
      <c r="E90" s="1">
        <v>103.597765</v>
      </c>
      <c r="F90" s="1">
        <v>0</v>
      </c>
      <c r="G90" s="1">
        <v>3.5642459999999998</v>
      </c>
      <c r="H90" s="1">
        <v>17.150839000000001</v>
      </c>
      <c r="I90" s="1">
        <v>1.6480440000000001</v>
      </c>
      <c r="J90" s="1">
        <v>0</v>
      </c>
      <c r="K90" s="1">
        <v>0.40223399999999998</v>
      </c>
      <c r="L90" s="1">
        <v>0.55865900000000002</v>
      </c>
      <c r="M90" s="1">
        <v>0</v>
      </c>
      <c r="N90" s="1">
        <v>0</v>
      </c>
      <c r="O90" s="1">
        <v>0</v>
      </c>
      <c r="P90" s="1">
        <v>0</v>
      </c>
      <c r="Q90" s="1">
        <v>0</v>
      </c>
    </row>
    <row r="91" spans="1:17" x14ac:dyDescent="0.25">
      <c r="A91">
        <v>8281</v>
      </c>
      <c r="B91" s="1">
        <v>201.060813</v>
      </c>
      <c r="C91" s="1">
        <v>201.060813</v>
      </c>
      <c r="D91" s="1">
        <v>0</v>
      </c>
      <c r="E91" s="1">
        <v>3.2576679999999998</v>
      </c>
      <c r="F91" s="1">
        <v>0</v>
      </c>
      <c r="G91" s="1">
        <v>8.1840489999999999</v>
      </c>
      <c r="H91" s="1">
        <v>48.214723999999997</v>
      </c>
      <c r="I91" s="1">
        <v>1.981595</v>
      </c>
      <c r="J91" s="1">
        <v>0</v>
      </c>
      <c r="K91" s="1">
        <v>2</v>
      </c>
      <c r="L91" s="1">
        <v>4.8588959999999997</v>
      </c>
      <c r="M91" s="1">
        <v>0</v>
      </c>
      <c r="N91" s="1">
        <v>0</v>
      </c>
      <c r="O91" s="1">
        <v>0</v>
      </c>
      <c r="P91" s="1">
        <v>0</v>
      </c>
      <c r="Q91" s="1">
        <v>0</v>
      </c>
    </row>
    <row r="92" spans="1:17" x14ac:dyDescent="0.25">
      <c r="A92">
        <v>8282</v>
      </c>
      <c r="B92" s="1">
        <v>105.807118</v>
      </c>
      <c r="C92" s="1">
        <v>105.66090699999999</v>
      </c>
      <c r="D92" s="1">
        <v>2.0496259999999999</v>
      </c>
      <c r="E92" s="1">
        <v>15.179830000000001</v>
      </c>
      <c r="F92" s="1">
        <v>2.5160079999999998</v>
      </c>
      <c r="G92" s="1">
        <v>0</v>
      </c>
      <c r="H92" s="1">
        <v>8.8399629999999991</v>
      </c>
      <c r="I92" s="1">
        <v>1.4647810000000001</v>
      </c>
      <c r="J92" s="1">
        <v>0</v>
      </c>
      <c r="K92" s="1">
        <v>0</v>
      </c>
      <c r="L92" s="1">
        <v>1.3713979999999999</v>
      </c>
      <c r="M92" s="1">
        <v>0</v>
      </c>
      <c r="N92" s="1">
        <v>0</v>
      </c>
      <c r="O92" s="1">
        <v>111.107727</v>
      </c>
      <c r="P92" s="1">
        <v>0</v>
      </c>
      <c r="Q92" s="1">
        <v>0</v>
      </c>
    </row>
    <row r="93" spans="1:17" x14ac:dyDescent="0.25">
      <c r="A93">
        <v>8283</v>
      </c>
      <c r="B93" s="1">
        <v>67.309404999999998</v>
      </c>
      <c r="C93" s="1">
        <v>66.893901999999997</v>
      </c>
      <c r="D93" s="1">
        <v>0</v>
      </c>
      <c r="E93" s="1">
        <v>0</v>
      </c>
      <c r="F93" s="1">
        <v>0</v>
      </c>
      <c r="G93" s="1">
        <v>0</v>
      </c>
      <c r="H93" s="1">
        <v>10.759465000000001</v>
      </c>
      <c r="I93" s="1">
        <v>3.5219070000000001</v>
      </c>
      <c r="J93" s="1">
        <v>0</v>
      </c>
      <c r="K93" s="1">
        <v>0</v>
      </c>
      <c r="L93" s="1">
        <v>0.82811699999999999</v>
      </c>
      <c r="M93" s="1">
        <v>0</v>
      </c>
      <c r="N93" s="1">
        <v>2.2328220000000001</v>
      </c>
      <c r="O93" s="1">
        <v>61.685825000000001</v>
      </c>
      <c r="P93" s="1">
        <v>0</v>
      </c>
      <c r="Q93" s="1">
        <v>0</v>
      </c>
    </row>
    <row r="94" spans="1:17" x14ac:dyDescent="0.25">
      <c r="A94">
        <v>8286</v>
      </c>
      <c r="B94" s="1">
        <v>284.17625099999998</v>
      </c>
      <c r="C94" s="1">
        <v>284.17625099999998</v>
      </c>
      <c r="D94" s="1">
        <v>0</v>
      </c>
      <c r="E94" s="1">
        <v>0</v>
      </c>
      <c r="F94" s="1">
        <v>0</v>
      </c>
      <c r="G94" s="1">
        <v>3.1633979999999999</v>
      </c>
      <c r="H94" s="1">
        <v>47.029533999999998</v>
      </c>
      <c r="I94" s="1">
        <v>0</v>
      </c>
      <c r="J94" s="1">
        <v>0</v>
      </c>
      <c r="K94" s="1">
        <v>0</v>
      </c>
      <c r="L94" s="1">
        <v>0</v>
      </c>
      <c r="M94" s="1">
        <v>0</v>
      </c>
      <c r="N94" s="1">
        <v>0</v>
      </c>
      <c r="O94" s="1">
        <v>0</v>
      </c>
      <c r="P94" s="1">
        <v>0</v>
      </c>
      <c r="Q94" s="1">
        <v>0</v>
      </c>
    </row>
    <row r="95" spans="1:17" x14ac:dyDescent="0.25">
      <c r="A95">
        <v>8287</v>
      </c>
      <c r="B95" s="1">
        <v>667.877251</v>
      </c>
      <c r="C95" s="1">
        <v>649.92244900000003</v>
      </c>
      <c r="D95" s="1">
        <v>19.796610000000001</v>
      </c>
      <c r="E95" s="1">
        <v>73.677964000000003</v>
      </c>
      <c r="F95" s="1">
        <v>5.0734459999999997</v>
      </c>
      <c r="G95" s="1">
        <v>21.333334000000001</v>
      </c>
      <c r="H95" s="1">
        <v>29.564972000000001</v>
      </c>
      <c r="I95" s="1">
        <v>2</v>
      </c>
      <c r="J95" s="1">
        <v>0</v>
      </c>
      <c r="K95" s="1">
        <v>0</v>
      </c>
      <c r="L95" s="1">
        <v>4.9943499999999998</v>
      </c>
      <c r="M95" s="1">
        <v>0</v>
      </c>
      <c r="N95" s="1">
        <v>0</v>
      </c>
      <c r="O95" s="1">
        <v>0</v>
      </c>
      <c r="P95" s="1">
        <v>0</v>
      </c>
      <c r="Q95" s="1">
        <v>0</v>
      </c>
    </row>
    <row r="96" spans="1:17" x14ac:dyDescent="0.25">
      <c r="A96">
        <v>8289</v>
      </c>
      <c r="B96" s="1">
        <v>49.781717</v>
      </c>
      <c r="C96" s="1">
        <v>36.497473999999997</v>
      </c>
      <c r="D96" s="1">
        <v>0</v>
      </c>
      <c r="E96" s="1">
        <v>1</v>
      </c>
      <c r="F96" s="1">
        <v>0</v>
      </c>
      <c r="G96" s="1">
        <v>0</v>
      </c>
      <c r="H96" s="1">
        <v>4.1836950000000002</v>
      </c>
      <c r="I96" s="1">
        <v>1.826087</v>
      </c>
      <c r="J96" s="1">
        <v>0</v>
      </c>
      <c r="K96" s="1">
        <v>0</v>
      </c>
      <c r="L96" s="1">
        <v>0</v>
      </c>
      <c r="M96" s="1">
        <v>0</v>
      </c>
      <c r="N96" s="1">
        <v>0</v>
      </c>
      <c r="O96" s="1">
        <v>0</v>
      </c>
      <c r="P96" s="1">
        <v>0</v>
      </c>
      <c r="Q96" s="1">
        <v>0</v>
      </c>
    </row>
    <row r="97" spans="1:17" x14ac:dyDescent="0.25">
      <c r="A97">
        <v>9122</v>
      </c>
      <c r="B97" s="1">
        <v>221.26860300000001</v>
      </c>
      <c r="C97" s="1">
        <v>221.26860300000001</v>
      </c>
      <c r="D97" s="1">
        <v>0.888235</v>
      </c>
      <c r="E97" s="1">
        <v>13.952940999999999</v>
      </c>
      <c r="F97" s="1">
        <v>0</v>
      </c>
      <c r="G97" s="1">
        <v>4.0686359999999997</v>
      </c>
      <c r="H97" s="1">
        <v>25.641178</v>
      </c>
      <c r="I97" s="1">
        <v>2.0823529999999999</v>
      </c>
      <c r="J97" s="1">
        <v>1</v>
      </c>
      <c r="K97" s="1">
        <v>1</v>
      </c>
      <c r="L97" s="1">
        <v>1</v>
      </c>
      <c r="M97" s="1">
        <v>0</v>
      </c>
      <c r="N97" s="1">
        <v>0</v>
      </c>
      <c r="O97" s="1">
        <v>0</v>
      </c>
      <c r="P97" s="1">
        <v>0</v>
      </c>
      <c r="Q97" s="1">
        <v>0</v>
      </c>
    </row>
    <row r="98" spans="1:17" x14ac:dyDescent="0.25">
      <c r="A98">
        <v>9148</v>
      </c>
      <c r="B98" s="1">
        <v>137.61545000000001</v>
      </c>
      <c r="C98" s="1">
        <v>137.531936</v>
      </c>
      <c r="D98" s="1">
        <v>0</v>
      </c>
      <c r="E98" s="1">
        <v>0</v>
      </c>
      <c r="F98" s="1">
        <v>0</v>
      </c>
      <c r="G98" s="1">
        <v>0</v>
      </c>
      <c r="H98" s="1">
        <v>38.727766000000003</v>
      </c>
      <c r="I98" s="1">
        <v>3.3221259999999999</v>
      </c>
      <c r="J98" s="1">
        <v>0</v>
      </c>
      <c r="K98" s="1">
        <v>1.827007</v>
      </c>
      <c r="L98" s="1">
        <v>3.30423</v>
      </c>
      <c r="M98" s="1">
        <v>0</v>
      </c>
      <c r="N98" s="1">
        <v>0</v>
      </c>
      <c r="O98" s="1">
        <v>0</v>
      </c>
      <c r="P98" s="1">
        <v>0</v>
      </c>
      <c r="Q98" s="1">
        <v>0</v>
      </c>
    </row>
    <row r="99" spans="1:17" x14ac:dyDescent="0.25">
      <c r="A99">
        <v>9149</v>
      </c>
      <c r="B99" s="1">
        <v>187.886889</v>
      </c>
      <c r="C99" s="1">
        <v>186.811745</v>
      </c>
      <c r="D99" s="1">
        <v>0</v>
      </c>
      <c r="E99" s="1">
        <v>18.994219999999999</v>
      </c>
      <c r="F99" s="1">
        <v>0</v>
      </c>
      <c r="G99" s="1">
        <v>2.2501159999999998</v>
      </c>
      <c r="H99" s="1">
        <v>17.572254000000001</v>
      </c>
      <c r="I99" s="1">
        <v>0</v>
      </c>
      <c r="J99" s="1">
        <v>0</v>
      </c>
      <c r="K99" s="1">
        <v>1</v>
      </c>
      <c r="L99" s="1">
        <v>0</v>
      </c>
      <c r="M99" s="1">
        <v>0</v>
      </c>
      <c r="N99" s="1">
        <v>0</v>
      </c>
      <c r="O99" s="1">
        <v>0</v>
      </c>
      <c r="P99" s="1">
        <v>0</v>
      </c>
      <c r="Q99" s="1">
        <v>0</v>
      </c>
    </row>
    <row r="100" spans="1:17" x14ac:dyDescent="0.25">
      <c r="A100">
        <v>9164</v>
      </c>
      <c r="B100" s="1">
        <v>80.826244000000003</v>
      </c>
      <c r="C100" s="1">
        <v>66.61018</v>
      </c>
      <c r="D100" s="1">
        <v>0</v>
      </c>
      <c r="E100" s="1">
        <v>0</v>
      </c>
      <c r="F100" s="1">
        <v>0</v>
      </c>
      <c r="G100" s="1">
        <v>1</v>
      </c>
      <c r="H100" s="1">
        <v>5.2974319999999997</v>
      </c>
      <c r="I100" s="1">
        <v>0</v>
      </c>
      <c r="J100" s="1">
        <v>0</v>
      </c>
      <c r="K100" s="1">
        <v>0</v>
      </c>
      <c r="L100" s="1">
        <v>3.5256919999999998</v>
      </c>
      <c r="M100" s="1">
        <v>0</v>
      </c>
      <c r="N100" s="1">
        <v>0</v>
      </c>
      <c r="O100" s="1">
        <v>0</v>
      </c>
      <c r="P100" s="1">
        <v>0</v>
      </c>
      <c r="Q100" s="1">
        <v>0</v>
      </c>
    </row>
    <row r="101" spans="1:17" x14ac:dyDescent="0.25">
      <c r="A101">
        <v>9179</v>
      </c>
      <c r="B101" s="1">
        <v>481.05097899999998</v>
      </c>
      <c r="C101" s="1">
        <v>479.05097899999998</v>
      </c>
      <c r="D101" s="1">
        <v>1.687589</v>
      </c>
      <c r="E101" s="1">
        <v>73.147971999999996</v>
      </c>
      <c r="F101" s="1">
        <v>25.052783000000002</v>
      </c>
      <c r="G101" s="1">
        <v>2</v>
      </c>
      <c r="H101" s="1">
        <v>50.985737999999998</v>
      </c>
      <c r="I101" s="1">
        <v>1.7902990000000001</v>
      </c>
      <c r="J101" s="1">
        <v>0</v>
      </c>
      <c r="K101" s="1">
        <v>0.36519299999999999</v>
      </c>
      <c r="L101" s="1">
        <v>2.4536380000000002</v>
      </c>
      <c r="M101" s="1">
        <v>5.7436470000000002</v>
      </c>
      <c r="N101" s="1">
        <v>0</v>
      </c>
      <c r="O101" s="1">
        <v>0</v>
      </c>
      <c r="P101" s="1">
        <v>12.110274</v>
      </c>
      <c r="Q101" s="1">
        <v>0</v>
      </c>
    </row>
    <row r="102" spans="1:17" x14ac:dyDescent="0.25">
      <c r="A102">
        <v>9192</v>
      </c>
      <c r="B102" s="1">
        <v>444.538726</v>
      </c>
      <c r="C102" s="1">
        <v>444.538726</v>
      </c>
      <c r="D102" s="1">
        <v>0</v>
      </c>
      <c r="E102" s="1">
        <v>0</v>
      </c>
      <c r="F102" s="1">
        <v>0</v>
      </c>
      <c r="G102" s="1">
        <v>12.207236</v>
      </c>
      <c r="H102" s="1">
        <v>39.695582000000002</v>
      </c>
      <c r="I102" s="1">
        <v>3.9682309999999998</v>
      </c>
      <c r="J102" s="1">
        <v>1</v>
      </c>
      <c r="K102" s="1">
        <v>2.841154</v>
      </c>
      <c r="L102" s="1">
        <v>1.9682310000000001</v>
      </c>
      <c r="M102" s="1">
        <v>0</v>
      </c>
      <c r="N102" s="1">
        <v>0</v>
      </c>
      <c r="O102" s="1">
        <v>0</v>
      </c>
      <c r="P102" s="1">
        <v>0</v>
      </c>
      <c r="Q102" s="1">
        <v>0</v>
      </c>
    </row>
    <row r="103" spans="1:17" x14ac:dyDescent="0.25">
      <c r="A103">
        <v>9283</v>
      </c>
      <c r="B103" s="1">
        <v>342.16452299999997</v>
      </c>
      <c r="C103" s="1">
        <v>127.31437</v>
      </c>
      <c r="D103" s="1">
        <v>0</v>
      </c>
      <c r="E103" s="1">
        <v>1.6057300000000001</v>
      </c>
      <c r="F103" s="1">
        <v>0</v>
      </c>
      <c r="G103" s="1">
        <v>0.48707499999999998</v>
      </c>
      <c r="H103" s="1">
        <v>24.649121999999998</v>
      </c>
      <c r="I103" s="1">
        <v>3.6315789999999999</v>
      </c>
      <c r="J103" s="1">
        <v>0</v>
      </c>
      <c r="K103" s="1">
        <v>1</v>
      </c>
      <c r="L103" s="1">
        <v>0</v>
      </c>
      <c r="M103" s="1">
        <v>0</v>
      </c>
      <c r="N103" s="1">
        <v>0</v>
      </c>
      <c r="O103" s="1">
        <v>0</v>
      </c>
      <c r="P103" s="1">
        <v>0</v>
      </c>
      <c r="Q103" s="1">
        <v>0</v>
      </c>
    </row>
    <row r="104" spans="1:17" x14ac:dyDescent="0.25">
      <c r="A104">
        <v>9953</v>
      </c>
      <c r="B104" s="1">
        <v>286.52642800000001</v>
      </c>
      <c r="C104" s="1">
        <v>282.68688800000001</v>
      </c>
      <c r="D104" s="1">
        <v>22.780495999999999</v>
      </c>
      <c r="E104" s="1">
        <v>116.40001100000001</v>
      </c>
      <c r="F104" s="1">
        <v>6.9246819999999998</v>
      </c>
      <c r="G104" s="1">
        <v>5.2405419999999996</v>
      </c>
      <c r="H104" s="1">
        <v>22.281383999999999</v>
      </c>
      <c r="I104" s="1">
        <v>1.391178</v>
      </c>
      <c r="J104" s="1">
        <v>0</v>
      </c>
      <c r="K104" s="1">
        <v>0</v>
      </c>
      <c r="L104" s="1">
        <v>0</v>
      </c>
      <c r="M104" s="1">
        <v>0</v>
      </c>
      <c r="N104" s="1">
        <v>0</v>
      </c>
      <c r="O104" s="1">
        <v>0</v>
      </c>
      <c r="P104" s="1">
        <v>0</v>
      </c>
      <c r="Q104" s="1">
        <v>0</v>
      </c>
    </row>
    <row r="105" spans="1:17" x14ac:dyDescent="0.25">
      <c r="A105">
        <v>9955</v>
      </c>
      <c r="B105" s="1">
        <v>456.86659300000002</v>
      </c>
      <c r="C105" s="1">
        <v>456.86659300000002</v>
      </c>
      <c r="D105" s="1">
        <v>0</v>
      </c>
      <c r="E105" s="1">
        <v>0</v>
      </c>
      <c r="F105" s="1">
        <v>0</v>
      </c>
      <c r="G105" s="1">
        <v>1.5209589999999999</v>
      </c>
      <c r="H105" s="1">
        <v>17.616769000000001</v>
      </c>
      <c r="I105" s="1">
        <v>3.8982039999999998</v>
      </c>
      <c r="J105" s="1">
        <v>0</v>
      </c>
      <c r="K105" s="1">
        <v>0.40119700000000003</v>
      </c>
      <c r="L105" s="1">
        <v>1.0821590000000001</v>
      </c>
      <c r="M105" s="1">
        <v>0</v>
      </c>
      <c r="N105" s="1">
        <v>0</v>
      </c>
      <c r="O105" s="1">
        <v>0</v>
      </c>
      <c r="P105" s="1">
        <v>0</v>
      </c>
      <c r="Q105" s="1">
        <v>0</v>
      </c>
    </row>
    <row r="106" spans="1:17" x14ac:dyDescent="0.25">
      <c r="A106">
        <v>9957</v>
      </c>
      <c r="B106" s="1">
        <v>532.123289</v>
      </c>
      <c r="C106" s="1">
        <v>532.123289</v>
      </c>
      <c r="D106" s="1">
        <v>0</v>
      </c>
      <c r="E106" s="1">
        <v>0</v>
      </c>
      <c r="F106" s="1">
        <v>0</v>
      </c>
      <c r="G106" s="1">
        <v>4.364706</v>
      </c>
      <c r="H106" s="1">
        <v>52.276470000000003</v>
      </c>
      <c r="I106" s="1">
        <v>4.7647060000000003</v>
      </c>
      <c r="J106" s="1">
        <v>1</v>
      </c>
      <c r="K106" s="1">
        <v>0</v>
      </c>
      <c r="L106" s="1">
        <v>4</v>
      </c>
      <c r="M106" s="1">
        <v>0</v>
      </c>
      <c r="N106" s="1">
        <v>0</v>
      </c>
      <c r="O106" s="1">
        <v>0</v>
      </c>
      <c r="P106" s="1">
        <v>0</v>
      </c>
      <c r="Q106" s="1">
        <v>0</v>
      </c>
    </row>
    <row r="107" spans="1:17" x14ac:dyDescent="0.25">
      <c r="A107">
        <v>9971</v>
      </c>
      <c r="B107" s="1">
        <v>81.302430999999999</v>
      </c>
      <c r="C107" s="1">
        <v>59.068797000000004</v>
      </c>
      <c r="D107" s="1">
        <v>0</v>
      </c>
      <c r="E107" s="1">
        <v>0</v>
      </c>
      <c r="F107" s="1">
        <v>0</v>
      </c>
      <c r="G107" s="1">
        <v>0</v>
      </c>
      <c r="H107" s="1">
        <v>24.624086999999999</v>
      </c>
      <c r="I107" s="1">
        <v>2.0351089999999998</v>
      </c>
      <c r="J107" s="1">
        <v>0</v>
      </c>
      <c r="K107" s="1">
        <v>0</v>
      </c>
      <c r="L107" s="1">
        <v>0</v>
      </c>
      <c r="M107" s="1">
        <v>0</v>
      </c>
      <c r="N107" s="1">
        <v>0</v>
      </c>
      <c r="O107" s="1">
        <v>0</v>
      </c>
      <c r="P107" s="1">
        <v>0</v>
      </c>
      <c r="Q107" s="1">
        <v>0</v>
      </c>
    </row>
    <row r="108" spans="1:17" x14ac:dyDescent="0.25">
      <c r="A108">
        <v>9990</v>
      </c>
      <c r="B108" s="1">
        <v>425.14184999999998</v>
      </c>
      <c r="C108" s="1">
        <v>422.89259600000003</v>
      </c>
      <c r="D108" s="1">
        <v>1</v>
      </c>
      <c r="E108" s="1">
        <v>151.88977600000001</v>
      </c>
      <c r="F108" s="1">
        <v>5</v>
      </c>
      <c r="G108" s="1">
        <v>5.570011</v>
      </c>
      <c r="H108" s="1">
        <v>43.951338999999997</v>
      </c>
      <c r="I108" s="1">
        <v>3.6752729999999998</v>
      </c>
      <c r="J108" s="1">
        <v>0</v>
      </c>
      <c r="K108" s="1">
        <v>0</v>
      </c>
      <c r="L108" s="1">
        <v>1</v>
      </c>
      <c r="M108" s="1">
        <v>0</v>
      </c>
      <c r="N108" s="1">
        <v>0</v>
      </c>
      <c r="O108" s="1">
        <v>0</v>
      </c>
      <c r="P108" s="1">
        <v>0</v>
      </c>
      <c r="Q108" s="1">
        <v>0</v>
      </c>
    </row>
    <row r="109" spans="1:17" x14ac:dyDescent="0.25">
      <c r="A109">
        <v>9996</v>
      </c>
      <c r="B109" s="1">
        <v>119.244096</v>
      </c>
      <c r="C109" s="1">
        <v>119.244096</v>
      </c>
      <c r="D109" s="1">
        <v>0</v>
      </c>
      <c r="E109" s="1">
        <v>0</v>
      </c>
      <c r="F109" s="1">
        <v>0</v>
      </c>
      <c r="G109" s="1">
        <v>0</v>
      </c>
      <c r="H109" s="1">
        <v>27.83051</v>
      </c>
      <c r="I109" s="1">
        <v>11.565808000000001</v>
      </c>
      <c r="J109" s="1">
        <v>0</v>
      </c>
      <c r="K109" s="1">
        <v>0</v>
      </c>
      <c r="L109" s="1">
        <v>0.74074099999999998</v>
      </c>
      <c r="M109" s="1">
        <v>0</v>
      </c>
      <c r="N109" s="1">
        <v>0</v>
      </c>
      <c r="O109" s="1">
        <v>0</v>
      </c>
      <c r="P109" s="1">
        <v>0</v>
      </c>
      <c r="Q109" s="1">
        <v>0</v>
      </c>
    </row>
    <row r="110" spans="1:17" x14ac:dyDescent="0.25">
      <c r="A110">
        <v>9997</v>
      </c>
      <c r="B110" s="1">
        <v>1843.6625340000001</v>
      </c>
      <c r="C110" s="1">
        <v>1828.3959279999999</v>
      </c>
      <c r="D110" s="1">
        <v>4.1747069999999997</v>
      </c>
      <c r="E110" s="1">
        <v>48.534604999999999</v>
      </c>
      <c r="F110" s="1">
        <v>0.15598899999999999</v>
      </c>
      <c r="G110" s="1">
        <v>34.044530000000002</v>
      </c>
      <c r="H110" s="1">
        <v>171.94846699999999</v>
      </c>
      <c r="I110" s="1">
        <v>12.956985</v>
      </c>
      <c r="J110" s="1">
        <v>1</v>
      </c>
      <c r="K110" s="1">
        <v>1</v>
      </c>
      <c r="L110" s="1">
        <v>16.275418999999999</v>
      </c>
      <c r="M110" s="1">
        <v>0</v>
      </c>
      <c r="N110" s="1">
        <v>0</v>
      </c>
      <c r="O110" s="1">
        <v>0</v>
      </c>
      <c r="P110" s="1">
        <v>0</v>
      </c>
      <c r="Q110" s="1">
        <v>0</v>
      </c>
    </row>
    <row r="111" spans="1:17" x14ac:dyDescent="0.25">
      <c r="A111">
        <v>10036</v>
      </c>
      <c r="B111" s="1">
        <v>291.63223199999999</v>
      </c>
      <c r="C111" s="1">
        <v>283.621058</v>
      </c>
      <c r="D111" s="1">
        <v>56.806255</v>
      </c>
      <c r="E111" s="1">
        <v>166.22820899999999</v>
      </c>
      <c r="F111" s="1">
        <v>0</v>
      </c>
      <c r="G111" s="1">
        <v>1</v>
      </c>
      <c r="H111" s="1">
        <v>4.882682</v>
      </c>
      <c r="I111" s="1">
        <v>0</v>
      </c>
      <c r="J111" s="1">
        <v>0</v>
      </c>
      <c r="K111" s="1">
        <v>0</v>
      </c>
      <c r="L111" s="1">
        <v>0.49720700000000001</v>
      </c>
      <c r="M111" s="1">
        <v>0</v>
      </c>
      <c r="N111" s="1">
        <v>0</v>
      </c>
      <c r="O111" s="1">
        <v>0</v>
      </c>
      <c r="P111" s="1">
        <v>0</v>
      </c>
      <c r="Q111" s="1">
        <v>0</v>
      </c>
    </row>
    <row r="112" spans="1:17" x14ac:dyDescent="0.25">
      <c r="A112">
        <v>10182</v>
      </c>
      <c r="B112" s="1">
        <v>293.114394</v>
      </c>
      <c r="C112" s="1">
        <v>293.114394</v>
      </c>
      <c r="D112" s="1">
        <v>20.06024</v>
      </c>
      <c r="E112" s="1">
        <v>45.104294000000003</v>
      </c>
      <c r="F112" s="1">
        <v>1</v>
      </c>
      <c r="G112" s="1">
        <v>7.8628830000000001</v>
      </c>
      <c r="H112" s="1">
        <v>37.773006000000002</v>
      </c>
      <c r="I112" s="1">
        <v>0.70552099999999995</v>
      </c>
      <c r="J112" s="1">
        <v>0</v>
      </c>
      <c r="K112" s="1">
        <v>0</v>
      </c>
      <c r="L112" s="1">
        <v>4.7607359999999996</v>
      </c>
      <c r="M112" s="1">
        <v>0</v>
      </c>
      <c r="N112" s="1">
        <v>0</v>
      </c>
      <c r="O112" s="1">
        <v>0</v>
      </c>
      <c r="P112" s="1">
        <v>0</v>
      </c>
      <c r="Q112" s="1">
        <v>0</v>
      </c>
    </row>
    <row r="113" spans="1:17" x14ac:dyDescent="0.25">
      <c r="A113">
        <v>10205</v>
      </c>
      <c r="B113" s="1">
        <v>286.671471</v>
      </c>
      <c r="C113" s="1">
        <v>282.888283</v>
      </c>
      <c r="D113" s="1">
        <v>4</v>
      </c>
      <c r="E113" s="1">
        <v>15.899371</v>
      </c>
      <c r="F113" s="1">
        <v>3</v>
      </c>
      <c r="G113" s="1">
        <v>6.4465409999999999</v>
      </c>
      <c r="H113" s="1">
        <v>16.547169</v>
      </c>
      <c r="I113" s="1">
        <v>8.8050000000000003E-2</v>
      </c>
      <c r="J113" s="1">
        <v>0</v>
      </c>
      <c r="K113" s="1">
        <v>2</v>
      </c>
      <c r="L113" s="1">
        <v>2.6226409999999998</v>
      </c>
      <c r="M113" s="1">
        <v>0</v>
      </c>
      <c r="N113" s="1">
        <v>0</v>
      </c>
      <c r="O113" s="1">
        <v>0</v>
      </c>
      <c r="P113" s="1">
        <v>0</v>
      </c>
      <c r="Q113" s="1">
        <v>0</v>
      </c>
    </row>
    <row r="114" spans="1:17" x14ac:dyDescent="0.25">
      <c r="A114">
        <v>11291</v>
      </c>
      <c r="B114" s="1">
        <v>653.71851800000002</v>
      </c>
      <c r="C114" s="1">
        <v>652.91644799999995</v>
      </c>
      <c r="D114" s="1">
        <v>0</v>
      </c>
      <c r="E114" s="1">
        <v>18.184988000000001</v>
      </c>
      <c r="F114" s="1">
        <v>1.971428</v>
      </c>
      <c r="G114" s="1">
        <v>8.6091090000000001</v>
      </c>
      <c r="H114" s="1">
        <v>61.019100999999999</v>
      </c>
      <c r="I114" s="1">
        <v>3.2928570000000001</v>
      </c>
      <c r="J114" s="1">
        <v>0</v>
      </c>
      <c r="K114" s="1">
        <v>0</v>
      </c>
      <c r="L114" s="1">
        <v>2.6097299999999999</v>
      </c>
      <c r="M114" s="1">
        <v>0</v>
      </c>
      <c r="N114" s="1">
        <v>0</v>
      </c>
      <c r="O114" s="1">
        <v>0</v>
      </c>
      <c r="P114" s="1">
        <v>0</v>
      </c>
      <c r="Q114" s="1">
        <v>0</v>
      </c>
    </row>
    <row r="115" spans="1:17" x14ac:dyDescent="0.25">
      <c r="A115">
        <v>11324</v>
      </c>
      <c r="B115" s="1">
        <v>38.433309999999999</v>
      </c>
      <c r="C115" s="1">
        <v>31.88552</v>
      </c>
      <c r="D115" s="1">
        <v>0</v>
      </c>
      <c r="E115" s="1">
        <v>0</v>
      </c>
      <c r="F115" s="1">
        <v>0</v>
      </c>
      <c r="G115" s="1">
        <v>0</v>
      </c>
      <c r="H115" s="1">
        <v>11.021348</v>
      </c>
      <c r="I115" s="1">
        <v>2.6631149999999999</v>
      </c>
      <c r="J115" s="1">
        <v>0</v>
      </c>
      <c r="K115" s="1">
        <v>0</v>
      </c>
      <c r="L115" s="1">
        <v>1.9819999999999998E-3</v>
      </c>
      <c r="M115" s="1">
        <v>0</v>
      </c>
      <c r="N115" s="1">
        <v>0</v>
      </c>
      <c r="O115" s="1">
        <v>0</v>
      </c>
      <c r="P115" s="1">
        <v>0</v>
      </c>
      <c r="Q115" s="1">
        <v>0</v>
      </c>
    </row>
    <row r="116" spans="1:17" x14ac:dyDescent="0.25">
      <c r="A116">
        <v>11381</v>
      </c>
      <c r="B116" s="1">
        <v>109.55688499999999</v>
      </c>
      <c r="C116" s="1">
        <v>38.107784000000002</v>
      </c>
      <c r="D116" s="1">
        <v>1</v>
      </c>
      <c r="E116" s="1">
        <v>5</v>
      </c>
      <c r="F116" s="1">
        <v>0</v>
      </c>
      <c r="G116" s="1">
        <v>2.491018</v>
      </c>
      <c r="H116" s="1">
        <v>5.6047909999999996</v>
      </c>
      <c r="I116" s="1">
        <v>1</v>
      </c>
      <c r="J116" s="1">
        <v>0</v>
      </c>
      <c r="K116" s="1">
        <v>0</v>
      </c>
      <c r="L116" s="1">
        <v>1.1796409999999999</v>
      </c>
      <c r="M116" s="1">
        <v>0</v>
      </c>
      <c r="N116" s="1">
        <v>0</v>
      </c>
      <c r="O116" s="1">
        <v>0</v>
      </c>
      <c r="P116" s="1">
        <v>0</v>
      </c>
      <c r="Q116" s="1">
        <v>0</v>
      </c>
    </row>
    <row r="117" spans="1:17" x14ac:dyDescent="0.25">
      <c r="A117">
        <v>11390</v>
      </c>
      <c r="B117" s="1">
        <v>187.94108399999999</v>
      </c>
      <c r="C117" s="1">
        <v>182.605368</v>
      </c>
      <c r="D117" s="1">
        <v>0</v>
      </c>
      <c r="E117" s="1">
        <v>0</v>
      </c>
      <c r="F117" s="1">
        <v>0</v>
      </c>
      <c r="G117" s="1">
        <v>0</v>
      </c>
      <c r="H117" s="1">
        <v>10.582352999999999</v>
      </c>
      <c r="I117" s="1">
        <v>0.94047599999999998</v>
      </c>
      <c r="J117" s="1">
        <v>0</v>
      </c>
      <c r="K117" s="1">
        <v>0</v>
      </c>
      <c r="L117" s="1">
        <v>1</v>
      </c>
      <c r="M117" s="1">
        <v>0</v>
      </c>
      <c r="N117" s="1">
        <v>0</v>
      </c>
      <c r="O117" s="1">
        <v>0</v>
      </c>
      <c r="P117" s="1">
        <v>0</v>
      </c>
      <c r="Q117" s="1">
        <v>0</v>
      </c>
    </row>
    <row r="118" spans="1:17" x14ac:dyDescent="0.25">
      <c r="A118">
        <v>11439</v>
      </c>
      <c r="B118" s="1">
        <v>100.487606</v>
      </c>
      <c r="C118" s="1">
        <v>99.751411000000004</v>
      </c>
      <c r="D118" s="1">
        <v>0</v>
      </c>
      <c r="E118" s="1">
        <v>0</v>
      </c>
      <c r="F118" s="1">
        <v>0</v>
      </c>
      <c r="G118" s="1">
        <v>0</v>
      </c>
      <c r="H118" s="1">
        <v>10.693251999999999</v>
      </c>
      <c r="I118" s="1">
        <v>1.5214719999999999</v>
      </c>
      <c r="J118" s="1">
        <v>0</v>
      </c>
      <c r="K118" s="1">
        <v>0</v>
      </c>
      <c r="L118" s="1">
        <v>0.98773</v>
      </c>
      <c r="M118" s="1">
        <v>0</v>
      </c>
      <c r="N118" s="1">
        <v>0</v>
      </c>
      <c r="O118" s="1">
        <v>12.138241000000001</v>
      </c>
      <c r="P118" s="1">
        <v>0</v>
      </c>
      <c r="Q118" s="1">
        <v>0</v>
      </c>
    </row>
    <row r="119" spans="1:17" x14ac:dyDescent="0.25">
      <c r="A119">
        <v>11468</v>
      </c>
      <c r="B119" s="1">
        <v>411.31041499999998</v>
      </c>
      <c r="C119" s="1">
        <v>410.31041499999998</v>
      </c>
      <c r="D119" s="1">
        <v>50.260356000000002</v>
      </c>
      <c r="E119" s="1">
        <v>233.733734</v>
      </c>
      <c r="F119" s="1">
        <v>2.4497040000000001</v>
      </c>
      <c r="G119" s="1">
        <v>3.9822489999999999</v>
      </c>
      <c r="H119" s="1">
        <v>32.153846999999999</v>
      </c>
      <c r="I119" s="1">
        <v>1</v>
      </c>
      <c r="J119" s="1">
        <v>0</v>
      </c>
      <c r="K119" s="1">
        <v>3</v>
      </c>
      <c r="L119" s="1">
        <v>1.147929</v>
      </c>
      <c r="M119" s="1">
        <v>0</v>
      </c>
      <c r="N119" s="1">
        <v>0</v>
      </c>
      <c r="O119" s="1">
        <v>0</v>
      </c>
      <c r="P119" s="1">
        <v>0</v>
      </c>
      <c r="Q119" s="1">
        <v>0</v>
      </c>
    </row>
    <row r="120" spans="1:17" x14ac:dyDescent="0.25">
      <c r="A120">
        <v>11506</v>
      </c>
      <c r="B120" s="1">
        <v>718.94761300000005</v>
      </c>
      <c r="C120" s="1">
        <v>101.774609</v>
      </c>
      <c r="D120" s="1">
        <v>0</v>
      </c>
      <c r="E120" s="1">
        <v>0</v>
      </c>
      <c r="F120" s="1">
        <v>0</v>
      </c>
      <c r="G120" s="1">
        <v>1</v>
      </c>
      <c r="H120" s="1">
        <v>17.655172</v>
      </c>
      <c r="I120" s="1">
        <v>4.0344829999999998</v>
      </c>
      <c r="J120" s="1">
        <v>1</v>
      </c>
      <c r="K120" s="1">
        <v>0</v>
      </c>
      <c r="L120" s="1">
        <v>8.7701139999999995</v>
      </c>
      <c r="M120" s="1">
        <v>142.35656399999999</v>
      </c>
      <c r="N120" s="1">
        <v>0</v>
      </c>
      <c r="O120" s="1">
        <v>0</v>
      </c>
      <c r="P120" s="1">
        <v>173.95879099999999</v>
      </c>
      <c r="Q120" s="1">
        <v>0</v>
      </c>
    </row>
    <row r="121" spans="1:17" x14ac:dyDescent="0.25">
      <c r="A121">
        <v>11507</v>
      </c>
      <c r="B121" s="1">
        <v>73.465857</v>
      </c>
      <c r="C121" s="1">
        <v>72.680815999999993</v>
      </c>
      <c r="D121" s="1">
        <v>0</v>
      </c>
      <c r="E121" s="1">
        <v>0.27598899999999998</v>
      </c>
      <c r="F121" s="1">
        <v>0</v>
      </c>
      <c r="G121" s="1">
        <v>0</v>
      </c>
      <c r="H121" s="1">
        <v>18.672806999999999</v>
      </c>
      <c r="I121" s="1">
        <v>3.0830250000000001</v>
      </c>
      <c r="J121" s="1">
        <v>0</v>
      </c>
      <c r="K121" s="1">
        <v>0</v>
      </c>
      <c r="L121" s="1">
        <v>0.99358999999999997</v>
      </c>
      <c r="M121" s="1">
        <v>0</v>
      </c>
      <c r="N121" s="1">
        <v>0</v>
      </c>
      <c r="O121" s="1">
        <v>0</v>
      </c>
      <c r="P121" s="1">
        <v>0</v>
      </c>
      <c r="Q121" s="1">
        <v>0</v>
      </c>
    </row>
    <row r="122" spans="1:17" x14ac:dyDescent="0.25">
      <c r="A122">
        <v>11511</v>
      </c>
      <c r="B122" s="1">
        <v>88.365060999999997</v>
      </c>
      <c r="C122" s="1">
        <v>0</v>
      </c>
      <c r="D122" s="1">
        <v>0</v>
      </c>
      <c r="E122" s="1">
        <v>0</v>
      </c>
      <c r="F122" s="1">
        <v>0</v>
      </c>
      <c r="G122" s="1">
        <v>5.5944909999999997</v>
      </c>
      <c r="H122" s="1">
        <v>13.002489000000001</v>
      </c>
      <c r="I122" s="1">
        <v>1</v>
      </c>
      <c r="J122" s="1">
        <v>0</v>
      </c>
      <c r="K122" s="1">
        <v>0</v>
      </c>
      <c r="L122" s="1">
        <v>1.874214</v>
      </c>
      <c r="M122" s="1">
        <v>0</v>
      </c>
      <c r="N122" s="1">
        <v>0</v>
      </c>
      <c r="O122" s="1">
        <v>0</v>
      </c>
      <c r="P122" s="1">
        <v>0</v>
      </c>
      <c r="Q122" s="1">
        <v>0</v>
      </c>
    </row>
    <row r="123" spans="1:17" x14ac:dyDescent="0.25">
      <c r="A123">
        <v>11533</v>
      </c>
      <c r="B123" s="1">
        <v>804.08093599999995</v>
      </c>
      <c r="C123" s="1">
        <v>804.04990299999997</v>
      </c>
      <c r="D123" s="1">
        <v>0.59483600000000003</v>
      </c>
      <c r="E123" s="1">
        <v>88.971698000000004</v>
      </c>
      <c r="F123" s="1">
        <v>0</v>
      </c>
      <c r="G123" s="1">
        <v>7.3510429999999998</v>
      </c>
      <c r="H123" s="1">
        <v>59.730387999999998</v>
      </c>
      <c r="I123" s="1">
        <v>3.5084399999999998</v>
      </c>
      <c r="J123" s="1">
        <v>0</v>
      </c>
      <c r="K123" s="1">
        <v>0.318272</v>
      </c>
      <c r="L123" s="1">
        <v>4.7872389999999996</v>
      </c>
      <c r="M123" s="1">
        <v>12.738858</v>
      </c>
      <c r="N123" s="1">
        <v>0</v>
      </c>
      <c r="O123" s="1">
        <v>0</v>
      </c>
      <c r="P123" s="1">
        <v>0</v>
      </c>
      <c r="Q123" s="1">
        <v>0</v>
      </c>
    </row>
    <row r="124" spans="1:17" x14ac:dyDescent="0.25">
      <c r="A124">
        <v>11534</v>
      </c>
      <c r="B124" s="1">
        <v>292.24828500000001</v>
      </c>
      <c r="C124" s="1">
        <v>291.16157900000002</v>
      </c>
      <c r="D124" s="1">
        <v>0.97687900000000005</v>
      </c>
      <c r="E124" s="1">
        <v>6.0057799999999997</v>
      </c>
      <c r="F124" s="1">
        <v>0</v>
      </c>
      <c r="G124" s="1">
        <v>0</v>
      </c>
      <c r="H124" s="1">
        <v>46.971099000000002</v>
      </c>
      <c r="I124" s="1">
        <v>2.924855</v>
      </c>
      <c r="J124" s="1">
        <v>0</v>
      </c>
      <c r="K124" s="1">
        <v>0</v>
      </c>
      <c r="L124" s="1">
        <v>2</v>
      </c>
      <c r="M124" s="1">
        <v>0</v>
      </c>
      <c r="N124" s="1">
        <v>0</v>
      </c>
      <c r="O124" s="1">
        <v>0</v>
      </c>
      <c r="P124" s="1">
        <v>0</v>
      </c>
      <c r="Q124" s="1">
        <v>0</v>
      </c>
    </row>
    <row r="125" spans="1:17" x14ac:dyDescent="0.25">
      <c r="A125">
        <v>11923</v>
      </c>
      <c r="B125" s="1">
        <v>508.56787300000002</v>
      </c>
      <c r="C125" s="1">
        <v>508.56787300000002</v>
      </c>
      <c r="D125" s="1">
        <v>0</v>
      </c>
      <c r="E125" s="1">
        <v>16.850646999999999</v>
      </c>
      <c r="F125" s="1">
        <v>0.91558399999999995</v>
      </c>
      <c r="G125" s="1">
        <v>4</v>
      </c>
      <c r="H125" s="1">
        <v>84.339562000000001</v>
      </c>
      <c r="I125" s="1">
        <v>7.071428</v>
      </c>
      <c r="J125" s="1">
        <v>0</v>
      </c>
      <c r="K125" s="1">
        <v>1</v>
      </c>
      <c r="L125" s="1">
        <v>7.5324669999999996</v>
      </c>
      <c r="M125" s="1">
        <v>0</v>
      </c>
      <c r="N125" s="1">
        <v>0</v>
      </c>
      <c r="O125" s="1">
        <v>0</v>
      </c>
      <c r="P125" s="1">
        <v>0</v>
      </c>
      <c r="Q125" s="1">
        <v>0</v>
      </c>
    </row>
    <row r="126" spans="1:17" x14ac:dyDescent="0.25">
      <c r="A126">
        <v>11947</v>
      </c>
      <c r="B126" s="1">
        <v>29.52704</v>
      </c>
      <c r="C126" s="1">
        <v>26.511889</v>
      </c>
      <c r="D126" s="1">
        <v>0</v>
      </c>
      <c r="E126" s="1">
        <v>0</v>
      </c>
      <c r="F126" s="1">
        <v>0</v>
      </c>
      <c r="G126" s="1">
        <v>0</v>
      </c>
      <c r="H126" s="1">
        <v>1</v>
      </c>
      <c r="I126" s="1">
        <v>0</v>
      </c>
      <c r="J126" s="1">
        <v>0</v>
      </c>
      <c r="K126" s="1">
        <v>0</v>
      </c>
      <c r="L126" s="1">
        <v>0</v>
      </c>
      <c r="M126" s="1">
        <v>0</v>
      </c>
      <c r="N126" s="1">
        <v>0</v>
      </c>
      <c r="O126" s="1">
        <v>0</v>
      </c>
      <c r="P126" s="1">
        <v>0</v>
      </c>
      <c r="Q126" s="1">
        <v>0</v>
      </c>
    </row>
    <row r="127" spans="1:17" x14ac:dyDescent="0.25">
      <c r="A127">
        <v>11956</v>
      </c>
      <c r="B127" s="1">
        <v>52.969718999999998</v>
      </c>
      <c r="C127" s="1">
        <v>0</v>
      </c>
      <c r="D127" s="1">
        <v>0</v>
      </c>
      <c r="E127" s="1">
        <v>0.37209300000000001</v>
      </c>
      <c r="F127" s="1">
        <v>0</v>
      </c>
      <c r="G127" s="1">
        <v>0</v>
      </c>
      <c r="H127" s="1">
        <v>2.232558</v>
      </c>
      <c r="I127" s="1">
        <v>1.872093</v>
      </c>
      <c r="J127" s="1">
        <v>0</v>
      </c>
      <c r="K127" s="1">
        <v>0</v>
      </c>
      <c r="L127" s="1">
        <v>0</v>
      </c>
      <c r="M127" s="1">
        <v>0</v>
      </c>
      <c r="N127" s="1">
        <v>0</v>
      </c>
      <c r="O127" s="1">
        <v>0</v>
      </c>
      <c r="P127" s="1">
        <v>0</v>
      </c>
      <c r="Q127" s="1">
        <v>0</v>
      </c>
    </row>
    <row r="128" spans="1:17" x14ac:dyDescent="0.25">
      <c r="A128">
        <v>11967</v>
      </c>
      <c r="B128" s="1">
        <v>328.42331300000001</v>
      </c>
      <c r="C128" s="1">
        <v>205.762959</v>
      </c>
      <c r="D128" s="1">
        <v>0</v>
      </c>
      <c r="E128" s="1">
        <v>0</v>
      </c>
      <c r="F128" s="1">
        <v>0</v>
      </c>
      <c r="G128" s="1">
        <v>4.9595370000000001</v>
      </c>
      <c r="H128" s="1">
        <v>20.706050000000001</v>
      </c>
      <c r="I128" s="1">
        <v>1</v>
      </c>
      <c r="J128" s="1">
        <v>0</v>
      </c>
      <c r="K128" s="1">
        <v>0</v>
      </c>
      <c r="L128" s="1">
        <v>0.68786099999999994</v>
      </c>
      <c r="M128" s="1">
        <v>0</v>
      </c>
      <c r="N128" s="1">
        <v>0</v>
      </c>
      <c r="O128" s="1">
        <v>0</v>
      </c>
      <c r="P128" s="1">
        <v>0</v>
      </c>
      <c r="Q128" s="1">
        <v>0</v>
      </c>
    </row>
    <row r="129" spans="1:17" x14ac:dyDescent="0.25">
      <c r="A129">
        <v>11972</v>
      </c>
      <c r="B129" s="1">
        <v>320.006033</v>
      </c>
      <c r="C129" s="1">
        <v>180.776602</v>
      </c>
      <c r="D129" s="1">
        <v>1.4563759999999999</v>
      </c>
      <c r="E129" s="1">
        <v>4</v>
      </c>
      <c r="F129" s="1">
        <v>0</v>
      </c>
      <c r="G129" s="1">
        <v>2.0986129999999998</v>
      </c>
      <c r="H129" s="1">
        <v>76.993904000000001</v>
      </c>
      <c r="I129" s="1">
        <v>9.1225059999999996</v>
      </c>
      <c r="J129" s="1">
        <v>0</v>
      </c>
      <c r="K129" s="1">
        <v>0.99740499999999999</v>
      </c>
      <c r="L129" s="1">
        <v>9.6837759999999999</v>
      </c>
      <c r="M129" s="1">
        <v>0</v>
      </c>
      <c r="N129" s="1">
        <v>0</v>
      </c>
      <c r="O129" s="1">
        <v>0</v>
      </c>
      <c r="P129" s="1">
        <v>0</v>
      </c>
      <c r="Q129" s="1">
        <v>0</v>
      </c>
    </row>
    <row r="130" spans="1:17" x14ac:dyDescent="0.25">
      <c r="A130">
        <v>11976</v>
      </c>
      <c r="B130" s="1">
        <v>175.42372900000001</v>
      </c>
      <c r="C130" s="1">
        <v>173.61017000000001</v>
      </c>
      <c r="D130" s="1">
        <v>0</v>
      </c>
      <c r="E130" s="1">
        <v>20.491526</v>
      </c>
      <c r="F130" s="1">
        <v>0</v>
      </c>
      <c r="G130" s="1">
        <v>3.3276840000000001</v>
      </c>
      <c r="H130" s="1">
        <v>22.180790999999999</v>
      </c>
      <c r="I130" s="1">
        <v>2.2316379999999998</v>
      </c>
      <c r="J130" s="1">
        <v>0</v>
      </c>
      <c r="K130" s="1">
        <v>0</v>
      </c>
      <c r="L130" s="1">
        <v>0</v>
      </c>
      <c r="M130" s="1">
        <v>0</v>
      </c>
      <c r="N130" s="1">
        <v>0</v>
      </c>
      <c r="O130" s="1">
        <v>0</v>
      </c>
      <c r="P130" s="1">
        <v>0</v>
      </c>
      <c r="Q130" s="1">
        <v>0</v>
      </c>
    </row>
    <row r="131" spans="1:17" x14ac:dyDescent="0.25">
      <c r="A131">
        <v>11986</v>
      </c>
      <c r="B131" s="1">
        <v>399.957786</v>
      </c>
      <c r="C131" s="1">
        <v>399.239395</v>
      </c>
      <c r="D131" s="1">
        <v>5</v>
      </c>
      <c r="E131" s="1">
        <v>10.545977000000001</v>
      </c>
      <c r="F131" s="1">
        <v>5.5344829999999998</v>
      </c>
      <c r="G131" s="1">
        <v>11.901045</v>
      </c>
      <c r="H131" s="1">
        <v>22.011493999999999</v>
      </c>
      <c r="I131" s="1">
        <v>0</v>
      </c>
      <c r="J131" s="1">
        <v>1</v>
      </c>
      <c r="K131" s="1">
        <v>0</v>
      </c>
      <c r="L131" s="1">
        <v>2.5057469999999999</v>
      </c>
      <c r="M131" s="1">
        <v>7.377993</v>
      </c>
      <c r="N131" s="1">
        <v>0</v>
      </c>
      <c r="O131" s="1">
        <v>0</v>
      </c>
      <c r="P131" s="1">
        <v>0</v>
      </c>
      <c r="Q131" s="1">
        <v>0</v>
      </c>
    </row>
    <row r="132" spans="1:17" x14ac:dyDescent="0.25">
      <c r="A132">
        <v>12009</v>
      </c>
      <c r="B132" s="1">
        <v>312.35358200000002</v>
      </c>
      <c r="C132" s="1">
        <v>304.69206500000001</v>
      </c>
      <c r="D132" s="1">
        <v>39.75</v>
      </c>
      <c r="E132" s="1">
        <v>43.298780000000001</v>
      </c>
      <c r="F132" s="1">
        <v>3</v>
      </c>
      <c r="G132" s="1">
        <v>2.4817070000000001</v>
      </c>
      <c r="H132" s="1">
        <v>12.520489</v>
      </c>
      <c r="I132" s="1">
        <v>0</v>
      </c>
      <c r="J132" s="1">
        <v>0</v>
      </c>
      <c r="K132" s="1">
        <v>0</v>
      </c>
      <c r="L132" s="1">
        <v>0</v>
      </c>
      <c r="M132" s="1">
        <v>7.8408860000000002</v>
      </c>
      <c r="N132" s="1">
        <v>0</v>
      </c>
      <c r="O132" s="1">
        <v>0</v>
      </c>
      <c r="P132" s="1">
        <v>0</v>
      </c>
      <c r="Q132" s="1">
        <v>0</v>
      </c>
    </row>
    <row r="133" spans="1:17" x14ac:dyDescent="0.25">
      <c r="A133">
        <v>12010</v>
      </c>
      <c r="B133" s="1">
        <v>217.20448999999999</v>
      </c>
      <c r="C133" s="1">
        <v>217.20448999999999</v>
      </c>
      <c r="D133" s="1">
        <v>0</v>
      </c>
      <c r="E133" s="1">
        <v>14.226414999999999</v>
      </c>
      <c r="F133" s="1">
        <v>0</v>
      </c>
      <c r="G133" s="1">
        <v>4.4779869999999997</v>
      </c>
      <c r="H133" s="1">
        <v>28.333334000000001</v>
      </c>
      <c r="I133" s="1">
        <v>1</v>
      </c>
      <c r="J133" s="1">
        <v>1</v>
      </c>
      <c r="K133" s="1">
        <v>1</v>
      </c>
      <c r="L133" s="1">
        <v>1</v>
      </c>
      <c r="M133" s="1">
        <v>0</v>
      </c>
      <c r="N133" s="1">
        <v>0</v>
      </c>
      <c r="O133" s="1">
        <v>0</v>
      </c>
      <c r="P133" s="1">
        <v>0</v>
      </c>
      <c r="Q133" s="1">
        <v>0</v>
      </c>
    </row>
    <row r="134" spans="1:17" x14ac:dyDescent="0.25">
      <c r="A134">
        <v>12011</v>
      </c>
      <c r="B134" s="1">
        <v>155.054901</v>
      </c>
      <c r="C134" s="1">
        <v>155.054901</v>
      </c>
      <c r="D134" s="1">
        <v>0</v>
      </c>
      <c r="E134" s="1">
        <v>0</v>
      </c>
      <c r="F134" s="1">
        <v>0</v>
      </c>
      <c r="G134" s="1">
        <v>4.2429829999999997</v>
      </c>
      <c r="H134" s="1">
        <v>28.398772000000001</v>
      </c>
      <c r="I134" s="1">
        <v>3.6809810000000001</v>
      </c>
      <c r="J134" s="1">
        <v>0</v>
      </c>
      <c r="K134" s="1">
        <v>0</v>
      </c>
      <c r="L134" s="1">
        <v>1.8404910000000001</v>
      </c>
      <c r="M134" s="1">
        <v>0</v>
      </c>
      <c r="N134" s="1">
        <v>0</v>
      </c>
      <c r="O134" s="1">
        <v>0</v>
      </c>
      <c r="P134" s="1">
        <v>0</v>
      </c>
      <c r="Q134" s="1">
        <v>0</v>
      </c>
    </row>
    <row r="135" spans="1:17" x14ac:dyDescent="0.25">
      <c r="A135">
        <v>12025</v>
      </c>
      <c r="B135" s="1">
        <v>64.609195</v>
      </c>
      <c r="C135" s="1">
        <v>64.609195</v>
      </c>
      <c r="D135" s="1">
        <v>0</v>
      </c>
      <c r="E135" s="1">
        <v>5.4655170000000002</v>
      </c>
      <c r="F135" s="1">
        <v>0</v>
      </c>
      <c r="G135" s="1">
        <v>0</v>
      </c>
      <c r="H135" s="1">
        <v>8.1264369999999992</v>
      </c>
      <c r="I135" s="1">
        <v>3</v>
      </c>
      <c r="J135" s="1">
        <v>0</v>
      </c>
      <c r="K135" s="1">
        <v>0</v>
      </c>
      <c r="L135" s="1">
        <v>1</v>
      </c>
      <c r="M135" s="1">
        <v>0</v>
      </c>
      <c r="N135" s="1">
        <v>0</v>
      </c>
      <c r="O135" s="1">
        <v>0</v>
      </c>
      <c r="P135" s="1">
        <v>0</v>
      </c>
      <c r="Q135" s="1">
        <v>0</v>
      </c>
    </row>
    <row r="136" spans="1:17" x14ac:dyDescent="0.25">
      <c r="A136">
        <v>12029</v>
      </c>
      <c r="B136" s="1">
        <v>406.44200000000001</v>
      </c>
      <c r="C136" s="1">
        <v>402.820764</v>
      </c>
      <c r="D136" s="1">
        <v>0</v>
      </c>
      <c r="E136" s="1">
        <v>0</v>
      </c>
      <c r="F136" s="1">
        <v>0</v>
      </c>
      <c r="G136" s="1">
        <v>4.3377480000000004</v>
      </c>
      <c r="H136" s="1">
        <v>28.246977000000001</v>
      </c>
      <c r="I136" s="1">
        <v>1.4966889999999999</v>
      </c>
      <c r="J136" s="1">
        <v>0</v>
      </c>
      <c r="K136" s="1">
        <v>0</v>
      </c>
      <c r="L136" s="1">
        <v>0</v>
      </c>
      <c r="M136" s="1">
        <v>0</v>
      </c>
      <c r="N136" s="1">
        <v>0</v>
      </c>
      <c r="O136" s="1">
        <v>0</v>
      </c>
      <c r="P136" s="1">
        <v>0</v>
      </c>
      <c r="Q136" s="1">
        <v>0</v>
      </c>
    </row>
    <row r="137" spans="1:17" x14ac:dyDescent="0.25">
      <c r="A137">
        <v>12030</v>
      </c>
      <c r="B137" s="1">
        <v>223.55110099999999</v>
      </c>
      <c r="C137" s="1">
        <v>223.55110099999999</v>
      </c>
      <c r="D137" s="1">
        <v>1</v>
      </c>
      <c r="E137" s="1">
        <v>4</v>
      </c>
      <c r="F137" s="1">
        <v>0</v>
      </c>
      <c r="G137" s="1">
        <v>2.5361449999999999</v>
      </c>
      <c r="H137" s="1">
        <v>25.638553000000002</v>
      </c>
      <c r="I137" s="1">
        <v>2</v>
      </c>
      <c r="J137" s="1">
        <v>1</v>
      </c>
      <c r="K137" s="1">
        <v>0</v>
      </c>
      <c r="L137" s="1">
        <v>1</v>
      </c>
      <c r="M137" s="1">
        <v>0</v>
      </c>
      <c r="N137" s="1">
        <v>0</v>
      </c>
      <c r="O137" s="1">
        <v>0</v>
      </c>
      <c r="P137" s="1">
        <v>0</v>
      </c>
      <c r="Q137" s="1">
        <v>0</v>
      </c>
    </row>
    <row r="138" spans="1:17" x14ac:dyDescent="0.25">
      <c r="A138">
        <v>12033</v>
      </c>
      <c r="B138" s="1">
        <v>132.99673300000001</v>
      </c>
      <c r="C138" s="1">
        <v>132.941518</v>
      </c>
      <c r="D138" s="1">
        <v>0</v>
      </c>
      <c r="E138" s="1">
        <v>0</v>
      </c>
      <c r="F138" s="1">
        <v>0</v>
      </c>
      <c r="G138" s="1">
        <v>5.7852769999999998</v>
      </c>
      <c r="H138" s="1">
        <v>42.362687999999999</v>
      </c>
      <c r="I138" s="1">
        <v>14.971061000000001</v>
      </c>
      <c r="J138" s="1">
        <v>0</v>
      </c>
      <c r="K138" s="1">
        <v>5.0168090000000003</v>
      </c>
      <c r="L138" s="1">
        <v>4.2085889999999999</v>
      </c>
      <c r="M138" s="1">
        <v>0</v>
      </c>
      <c r="N138" s="1">
        <v>0</v>
      </c>
      <c r="O138" s="1">
        <v>0</v>
      </c>
      <c r="P138" s="1">
        <v>0</v>
      </c>
      <c r="Q138" s="1">
        <v>0</v>
      </c>
    </row>
    <row r="139" spans="1:17" x14ac:dyDescent="0.25">
      <c r="A139">
        <v>12036</v>
      </c>
      <c r="B139" s="1">
        <v>234.31241800000001</v>
      </c>
      <c r="C139" s="1">
        <v>234.31241800000001</v>
      </c>
      <c r="D139" s="1">
        <v>0</v>
      </c>
      <c r="E139" s="1">
        <v>0</v>
      </c>
      <c r="F139" s="1">
        <v>0</v>
      </c>
      <c r="G139" s="1">
        <v>0</v>
      </c>
      <c r="H139" s="1">
        <v>35.477708</v>
      </c>
      <c r="I139" s="1">
        <v>5.4721909999999996</v>
      </c>
      <c r="J139" s="1">
        <v>0</v>
      </c>
      <c r="K139" s="1">
        <v>0</v>
      </c>
      <c r="L139" s="1">
        <v>0.71219600000000005</v>
      </c>
      <c r="M139" s="1">
        <v>130.16678300000001</v>
      </c>
      <c r="N139" s="1">
        <v>12.404985999999999</v>
      </c>
      <c r="O139" s="1">
        <v>110.34879599999999</v>
      </c>
      <c r="P139" s="1">
        <v>0</v>
      </c>
      <c r="Q139" s="1">
        <v>0</v>
      </c>
    </row>
    <row r="140" spans="1:17" x14ac:dyDescent="0.25">
      <c r="A140">
        <v>12037</v>
      </c>
      <c r="B140" s="1">
        <v>201.60178999999999</v>
      </c>
      <c r="C140" s="1">
        <v>201.60178999999999</v>
      </c>
      <c r="D140" s="1">
        <v>0</v>
      </c>
      <c r="E140" s="1">
        <v>1</v>
      </c>
      <c r="F140" s="1">
        <v>0</v>
      </c>
      <c r="G140" s="1">
        <v>0.25248799999999999</v>
      </c>
      <c r="H140" s="1">
        <v>27.806441</v>
      </c>
      <c r="I140" s="1">
        <v>9.4819300000000002</v>
      </c>
      <c r="J140" s="1">
        <v>0</v>
      </c>
      <c r="K140" s="1">
        <v>0</v>
      </c>
      <c r="L140" s="1">
        <v>0.66422199999999998</v>
      </c>
      <c r="M140" s="1">
        <v>2.6905779999999999</v>
      </c>
      <c r="N140" s="1">
        <v>0.63688400000000001</v>
      </c>
      <c r="O140" s="1">
        <v>182.84186399999999</v>
      </c>
      <c r="P140" s="1">
        <v>0</v>
      </c>
      <c r="Q140" s="1">
        <v>0</v>
      </c>
    </row>
    <row r="141" spans="1:17" x14ac:dyDescent="0.25">
      <c r="A141">
        <v>12038</v>
      </c>
      <c r="B141" s="1">
        <v>273.14728600000001</v>
      </c>
      <c r="C141" s="1">
        <v>273.14728600000001</v>
      </c>
      <c r="D141" s="1">
        <v>0</v>
      </c>
      <c r="E141" s="1">
        <v>15.049177999999999</v>
      </c>
      <c r="F141" s="1">
        <v>0</v>
      </c>
      <c r="G141" s="1">
        <v>0</v>
      </c>
      <c r="H141" s="1">
        <v>34.897447</v>
      </c>
      <c r="I141" s="1">
        <v>5.6603830000000004</v>
      </c>
      <c r="J141" s="1">
        <v>0</v>
      </c>
      <c r="K141" s="1">
        <v>0</v>
      </c>
      <c r="L141" s="1">
        <v>2.2867869999999999</v>
      </c>
      <c r="M141" s="1">
        <v>244.72111100000001</v>
      </c>
      <c r="N141" s="1">
        <v>4.5987609999999997</v>
      </c>
      <c r="O141" s="1">
        <v>52.065311000000001</v>
      </c>
      <c r="P141" s="1">
        <v>0</v>
      </c>
      <c r="Q141" s="1">
        <v>0</v>
      </c>
    </row>
    <row r="142" spans="1:17" x14ac:dyDescent="0.25">
      <c r="A142">
        <v>12040</v>
      </c>
      <c r="B142" s="1">
        <v>82.455971000000005</v>
      </c>
      <c r="C142" s="1">
        <v>75.918352999999996</v>
      </c>
      <c r="D142" s="1">
        <v>0</v>
      </c>
      <c r="E142" s="1">
        <v>0</v>
      </c>
      <c r="F142" s="1">
        <v>0</v>
      </c>
      <c r="G142" s="1">
        <v>0</v>
      </c>
      <c r="H142" s="1">
        <v>10.073592</v>
      </c>
      <c r="I142" s="1">
        <v>5.1251059999999997</v>
      </c>
      <c r="J142" s="1">
        <v>0</v>
      </c>
      <c r="K142" s="1">
        <v>0</v>
      </c>
      <c r="L142" s="1">
        <v>0</v>
      </c>
      <c r="M142" s="1">
        <v>4.5660210000000001</v>
      </c>
      <c r="N142" s="1">
        <v>0</v>
      </c>
      <c r="O142" s="1">
        <v>76.623683</v>
      </c>
      <c r="P142" s="1">
        <v>0</v>
      </c>
      <c r="Q142" s="1">
        <v>0</v>
      </c>
    </row>
    <row r="143" spans="1:17" x14ac:dyDescent="0.25">
      <c r="A143">
        <v>12041</v>
      </c>
      <c r="B143" s="1">
        <v>99.034012000000004</v>
      </c>
      <c r="C143" s="1">
        <v>97.655141999999998</v>
      </c>
      <c r="D143" s="1">
        <v>0</v>
      </c>
      <c r="E143" s="1">
        <v>0</v>
      </c>
      <c r="F143" s="1">
        <v>0</v>
      </c>
      <c r="G143" s="1">
        <v>1</v>
      </c>
      <c r="H143" s="1">
        <v>9.5763069999999999</v>
      </c>
      <c r="I143" s="1">
        <v>3.6696900000000001</v>
      </c>
      <c r="J143" s="1">
        <v>0</v>
      </c>
      <c r="K143" s="1">
        <v>0</v>
      </c>
      <c r="L143" s="1">
        <v>0</v>
      </c>
      <c r="M143" s="1">
        <v>0</v>
      </c>
      <c r="N143" s="1">
        <v>0</v>
      </c>
      <c r="O143" s="1">
        <v>90.410525000000007</v>
      </c>
      <c r="P143" s="1">
        <v>0</v>
      </c>
      <c r="Q143" s="1">
        <v>0</v>
      </c>
    </row>
    <row r="144" spans="1:17" x14ac:dyDescent="0.25">
      <c r="A144">
        <v>12042</v>
      </c>
      <c r="B144" s="1">
        <v>32.191319999999997</v>
      </c>
      <c r="C144" s="1">
        <v>30.718038</v>
      </c>
      <c r="D144" s="1">
        <v>0</v>
      </c>
      <c r="E144" s="1">
        <v>0</v>
      </c>
      <c r="F144" s="1">
        <v>0</v>
      </c>
      <c r="G144" s="1">
        <v>0</v>
      </c>
      <c r="H144" s="1">
        <v>5.8931300000000002</v>
      </c>
      <c r="I144" s="1">
        <v>1.3969469999999999</v>
      </c>
      <c r="J144" s="1">
        <v>0</v>
      </c>
      <c r="K144" s="1">
        <v>0</v>
      </c>
      <c r="L144" s="1">
        <v>0</v>
      </c>
      <c r="M144" s="1">
        <v>0</v>
      </c>
      <c r="N144" s="1">
        <v>0</v>
      </c>
      <c r="O144" s="1">
        <v>2.9034200000000001</v>
      </c>
      <c r="P144" s="1">
        <v>0</v>
      </c>
      <c r="Q144" s="1">
        <v>0</v>
      </c>
    </row>
    <row r="145" spans="1:17" x14ac:dyDescent="0.25">
      <c r="A145">
        <v>12043</v>
      </c>
      <c r="B145" s="1">
        <v>179.68442899999999</v>
      </c>
      <c r="C145" s="1">
        <v>179.68442899999999</v>
      </c>
      <c r="D145" s="1">
        <v>8.8634160000000008</v>
      </c>
      <c r="E145" s="1">
        <v>10.892681</v>
      </c>
      <c r="F145" s="1">
        <v>3.1707320000000001</v>
      </c>
      <c r="G145" s="1">
        <v>0</v>
      </c>
      <c r="H145" s="1">
        <v>31.479946000000002</v>
      </c>
      <c r="I145" s="1">
        <v>9.7681920000000009</v>
      </c>
      <c r="J145" s="1">
        <v>0</v>
      </c>
      <c r="K145" s="1">
        <v>0</v>
      </c>
      <c r="L145" s="1">
        <v>8.2927000000000001E-2</v>
      </c>
      <c r="M145" s="1">
        <v>117.592207</v>
      </c>
      <c r="N145" s="1">
        <v>12.207742</v>
      </c>
      <c r="O145" s="1">
        <v>68.919002000000006</v>
      </c>
      <c r="P145" s="1">
        <v>0</v>
      </c>
      <c r="Q145" s="1">
        <v>0</v>
      </c>
    </row>
    <row r="146" spans="1:17" x14ac:dyDescent="0.25">
      <c r="A146">
        <v>12044</v>
      </c>
      <c r="B146" s="1">
        <v>112.716247</v>
      </c>
      <c r="C146" s="1">
        <v>111.551238</v>
      </c>
      <c r="D146" s="1">
        <v>0</v>
      </c>
      <c r="E146" s="1">
        <v>0</v>
      </c>
      <c r="F146" s="1">
        <v>0</v>
      </c>
      <c r="G146" s="1">
        <v>0</v>
      </c>
      <c r="H146" s="1">
        <v>20.152588000000002</v>
      </c>
      <c r="I146" s="1">
        <v>7.340471</v>
      </c>
      <c r="J146" s="1">
        <v>0.55526500000000001</v>
      </c>
      <c r="K146" s="1">
        <v>0</v>
      </c>
      <c r="L146" s="1">
        <v>1</v>
      </c>
      <c r="M146" s="1">
        <v>2.9726870000000001</v>
      </c>
      <c r="N146" s="1">
        <v>1.9643710000000001</v>
      </c>
      <c r="O146" s="1">
        <v>108.27853899999999</v>
      </c>
      <c r="P146" s="1">
        <v>0</v>
      </c>
      <c r="Q146" s="1">
        <v>0</v>
      </c>
    </row>
    <row r="147" spans="1:17" x14ac:dyDescent="0.25">
      <c r="A147">
        <v>12045</v>
      </c>
      <c r="B147" s="1">
        <v>707.23363300000005</v>
      </c>
      <c r="C147" s="1">
        <v>411.21323799999999</v>
      </c>
      <c r="D147" s="1">
        <v>12.381145</v>
      </c>
      <c r="E147" s="1">
        <v>41.457649000000004</v>
      </c>
      <c r="F147" s="1">
        <v>6</v>
      </c>
      <c r="G147" s="1">
        <v>20.570723000000001</v>
      </c>
      <c r="H147" s="1">
        <v>57.134501999999998</v>
      </c>
      <c r="I147" s="1">
        <v>3.8052760000000001</v>
      </c>
      <c r="J147" s="1">
        <v>1.2434050000000001</v>
      </c>
      <c r="K147" s="1">
        <v>1.8032349999999999</v>
      </c>
      <c r="L147" s="1">
        <v>8.3610629999999997</v>
      </c>
      <c r="M147" s="1">
        <v>0</v>
      </c>
      <c r="N147" s="1">
        <v>0</v>
      </c>
      <c r="O147" s="1">
        <v>0</v>
      </c>
      <c r="P147" s="1">
        <v>0</v>
      </c>
      <c r="Q147" s="1">
        <v>0</v>
      </c>
    </row>
    <row r="148" spans="1:17" x14ac:dyDescent="0.25">
      <c r="A148">
        <v>12054</v>
      </c>
      <c r="B148" s="1">
        <v>77.657825000000003</v>
      </c>
      <c r="C148" s="1">
        <v>46.907291000000001</v>
      </c>
      <c r="D148" s="1">
        <v>0</v>
      </c>
      <c r="E148" s="1">
        <v>0</v>
      </c>
      <c r="F148" s="1">
        <v>0</v>
      </c>
      <c r="G148" s="1">
        <v>9.7192000000000001E-2</v>
      </c>
      <c r="H148" s="1">
        <v>13.713499000000001</v>
      </c>
      <c r="I148" s="1">
        <v>0.86231100000000005</v>
      </c>
      <c r="J148" s="1">
        <v>1</v>
      </c>
      <c r="K148" s="1">
        <v>1.7149030000000001</v>
      </c>
      <c r="L148" s="1">
        <v>7.6305670000000001</v>
      </c>
      <c r="M148" s="1">
        <v>0</v>
      </c>
      <c r="N148" s="1">
        <v>0</v>
      </c>
      <c r="O148" s="1">
        <v>0</v>
      </c>
      <c r="P148" s="1">
        <v>0</v>
      </c>
      <c r="Q148" s="1">
        <v>0</v>
      </c>
    </row>
    <row r="149" spans="1:17" x14ac:dyDescent="0.25">
      <c r="A149">
        <v>12060</v>
      </c>
      <c r="B149" s="1">
        <v>122.573103</v>
      </c>
      <c r="C149" s="1">
        <v>122.573103</v>
      </c>
      <c r="D149" s="1">
        <v>0</v>
      </c>
      <c r="E149" s="1">
        <v>1</v>
      </c>
      <c r="F149" s="1">
        <v>1</v>
      </c>
      <c r="G149" s="1">
        <v>0</v>
      </c>
      <c r="H149" s="1">
        <v>22.760235999999999</v>
      </c>
      <c r="I149" s="1">
        <v>3.3801169999999998</v>
      </c>
      <c r="J149" s="1">
        <v>0</v>
      </c>
      <c r="K149" s="1">
        <v>0</v>
      </c>
      <c r="L149" s="1">
        <v>3</v>
      </c>
      <c r="M149" s="1">
        <v>0</v>
      </c>
      <c r="N149" s="1">
        <v>0</v>
      </c>
      <c r="O149" s="1">
        <v>0</v>
      </c>
      <c r="P149" s="1">
        <v>0</v>
      </c>
      <c r="Q149" s="1">
        <v>0</v>
      </c>
    </row>
    <row r="150" spans="1:17" x14ac:dyDescent="0.25">
      <c r="A150">
        <v>12105</v>
      </c>
      <c r="B150" s="1">
        <v>147.29836</v>
      </c>
      <c r="C150" s="1">
        <v>147.29836</v>
      </c>
      <c r="D150" s="1">
        <v>0</v>
      </c>
      <c r="E150" s="1">
        <v>0</v>
      </c>
      <c r="F150" s="1">
        <v>0</v>
      </c>
      <c r="G150" s="1">
        <v>17.614906999999999</v>
      </c>
      <c r="H150" s="1">
        <v>19.164612000000002</v>
      </c>
      <c r="I150" s="1">
        <v>0</v>
      </c>
      <c r="J150" s="1">
        <v>0</v>
      </c>
      <c r="K150" s="1">
        <v>0</v>
      </c>
      <c r="L150" s="1">
        <v>0</v>
      </c>
      <c r="M150" s="1">
        <v>0</v>
      </c>
      <c r="N150" s="1">
        <v>0</v>
      </c>
      <c r="O150" s="1">
        <v>22.429144999999998</v>
      </c>
      <c r="P150" s="1">
        <v>0</v>
      </c>
      <c r="Q150" s="1">
        <v>0</v>
      </c>
    </row>
    <row r="151" spans="1:17" x14ac:dyDescent="0.25">
      <c r="A151">
        <v>12391</v>
      </c>
      <c r="B151" s="1">
        <v>883.34827199999995</v>
      </c>
      <c r="C151" s="1">
        <v>289.79755599999999</v>
      </c>
      <c r="D151" s="1">
        <v>0</v>
      </c>
      <c r="E151" s="1">
        <v>80.175824000000006</v>
      </c>
      <c r="F151" s="1">
        <v>0</v>
      </c>
      <c r="G151" s="1">
        <v>3</v>
      </c>
      <c r="H151" s="1">
        <v>15.975781</v>
      </c>
      <c r="I151" s="1">
        <v>1.428572</v>
      </c>
      <c r="J151" s="1">
        <v>0</v>
      </c>
      <c r="K151" s="1">
        <v>0</v>
      </c>
      <c r="L151" s="1">
        <v>1.7252749999999999</v>
      </c>
      <c r="M151" s="1">
        <v>64.145975000000007</v>
      </c>
      <c r="N151" s="1">
        <v>18.595631000000001</v>
      </c>
      <c r="O151" s="1">
        <v>0</v>
      </c>
      <c r="P151" s="1">
        <v>0</v>
      </c>
      <c r="Q151" s="1">
        <v>0</v>
      </c>
    </row>
    <row r="152" spans="1:17" x14ac:dyDescent="0.25">
      <c r="A152">
        <v>12501</v>
      </c>
      <c r="B152" s="1">
        <v>49.351188999999998</v>
      </c>
      <c r="C152" s="1">
        <v>13.833335999999999</v>
      </c>
      <c r="D152" s="1">
        <v>0</v>
      </c>
      <c r="E152" s="1">
        <v>11.535714</v>
      </c>
      <c r="F152" s="1">
        <v>0</v>
      </c>
      <c r="G152" s="1">
        <v>0.61904800000000004</v>
      </c>
      <c r="H152" s="1">
        <v>5.7976210000000004</v>
      </c>
      <c r="I152" s="1">
        <v>0</v>
      </c>
      <c r="J152" s="1">
        <v>0</v>
      </c>
      <c r="K152" s="1">
        <v>0</v>
      </c>
      <c r="L152" s="1">
        <v>0</v>
      </c>
      <c r="M152" s="1">
        <v>2.767579</v>
      </c>
      <c r="N152" s="1">
        <v>0</v>
      </c>
      <c r="O152" s="1">
        <v>0</v>
      </c>
      <c r="P152" s="1">
        <v>0</v>
      </c>
      <c r="Q152" s="1">
        <v>0</v>
      </c>
    </row>
    <row r="153" spans="1:17" x14ac:dyDescent="0.25">
      <c r="A153">
        <v>12528</v>
      </c>
      <c r="B153" s="1">
        <v>301.585354</v>
      </c>
      <c r="C153" s="1">
        <v>288.21004399999998</v>
      </c>
      <c r="D153" s="1">
        <v>0</v>
      </c>
      <c r="E153" s="1">
        <v>0</v>
      </c>
      <c r="F153" s="1">
        <v>0</v>
      </c>
      <c r="G153" s="1">
        <v>0</v>
      </c>
      <c r="H153" s="1">
        <v>41.932063999999997</v>
      </c>
      <c r="I153" s="1">
        <v>13.400111000000001</v>
      </c>
      <c r="J153" s="1">
        <v>0</v>
      </c>
      <c r="K153" s="1">
        <v>0</v>
      </c>
      <c r="L153" s="1">
        <v>1.441341</v>
      </c>
      <c r="M153" s="1">
        <v>0</v>
      </c>
      <c r="N153" s="1">
        <v>0</v>
      </c>
      <c r="O153" s="1">
        <v>253.38566499999999</v>
      </c>
      <c r="P153" s="1">
        <v>0</v>
      </c>
      <c r="Q153" s="1">
        <v>0</v>
      </c>
    </row>
    <row r="154" spans="1:17" x14ac:dyDescent="0.25">
      <c r="A154">
        <v>12529</v>
      </c>
      <c r="B154" s="1">
        <v>168.84898699999999</v>
      </c>
      <c r="C154" s="1">
        <v>168.84898699999999</v>
      </c>
      <c r="D154" s="1">
        <v>9.0511859999999995</v>
      </c>
      <c r="E154" s="1">
        <v>33.612245999999999</v>
      </c>
      <c r="F154" s="1">
        <v>0</v>
      </c>
      <c r="G154" s="1">
        <v>0.62585000000000002</v>
      </c>
      <c r="H154" s="1">
        <v>26.721955999999999</v>
      </c>
      <c r="I154" s="1">
        <v>8.1848120000000009</v>
      </c>
      <c r="J154" s="1">
        <v>0.98639500000000002</v>
      </c>
      <c r="K154" s="1">
        <v>0</v>
      </c>
      <c r="L154" s="1">
        <v>0</v>
      </c>
      <c r="M154" s="1">
        <v>0</v>
      </c>
      <c r="N154" s="1">
        <v>6.5869520000000001</v>
      </c>
      <c r="O154" s="1">
        <v>23.903286999999999</v>
      </c>
      <c r="P154" s="1">
        <v>0</v>
      </c>
      <c r="Q154" s="1">
        <v>0</v>
      </c>
    </row>
    <row r="155" spans="1:17" x14ac:dyDescent="0.25">
      <c r="A155">
        <v>12541</v>
      </c>
      <c r="B155" s="1">
        <v>207.906835</v>
      </c>
      <c r="C155" s="1">
        <v>207.906835</v>
      </c>
      <c r="D155" s="1">
        <v>0</v>
      </c>
      <c r="E155" s="1">
        <v>1</v>
      </c>
      <c r="F155" s="1">
        <v>0</v>
      </c>
      <c r="G155" s="1">
        <v>1</v>
      </c>
      <c r="H155" s="1">
        <v>29.310559000000001</v>
      </c>
      <c r="I155" s="1">
        <v>0.92546600000000001</v>
      </c>
      <c r="J155" s="1">
        <v>0</v>
      </c>
      <c r="K155" s="1">
        <v>1</v>
      </c>
      <c r="L155" s="1">
        <v>0</v>
      </c>
      <c r="M155" s="1">
        <v>0</v>
      </c>
      <c r="N155" s="1">
        <v>0</v>
      </c>
      <c r="O155" s="1">
        <v>0</v>
      </c>
      <c r="P155" s="1">
        <v>0</v>
      </c>
      <c r="Q155" s="1">
        <v>0</v>
      </c>
    </row>
    <row r="156" spans="1:17" x14ac:dyDescent="0.25">
      <c r="A156">
        <v>12558</v>
      </c>
      <c r="B156" s="1">
        <v>202.720156</v>
      </c>
      <c r="C156" s="1">
        <v>122.63479</v>
      </c>
      <c r="D156" s="1">
        <v>23.451221</v>
      </c>
      <c r="E156" s="1">
        <v>72.555520000000001</v>
      </c>
      <c r="F156" s="1">
        <v>0</v>
      </c>
      <c r="G156" s="1">
        <v>0</v>
      </c>
      <c r="H156" s="1">
        <v>2</v>
      </c>
      <c r="I156" s="1">
        <v>0</v>
      </c>
      <c r="J156" s="1">
        <v>0</v>
      </c>
      <c r="K156" s="1">
        <v>0</v>
      </c>
      <c r="L156" s="1">
        <v>0</v>
      </c>
      <c r="M156" s="1">
        <v>0</v>
      </c>
      <c r="N156" s="1">
        <v>0</v>
      </c>
      <c r="O156" s="1">
        <v>0</v>
      </c>
      <c r="P156" s="1">
        <v>0</v>
      </c>
      <c r="Q156" s="1">
        <v>0</v>
      </c>
    </row>
    <row r="157" spans="1:17" x14ac:dyDescent="0.25">
      <c r="A157">
        <v>12627</v>
      </c>
      <c r="B157" s="1">
        <v>124.17835599999999</v>
      </c>
      <c r="C157" s="1">
        <v>111.419533</v>
      </c>
      <c r="D157" s="1">
        <v>0</v>
      </c>
      <c r="E157" s="1">
        <v>0</v>
      </c>
      <c r="F157" s="1">
        <v>0</v>
      </c>
      <c r="G157" s="1">
        <v>3.682353</v>
      </c>
      <c r="H157" s="1">
        <v>5.2588239999999997</v>
      </c>
      <c r="I157" s="1">
        <v>0</v>
      </c>
      <c r="J157" s="1">
        <v>0</v>
      </c>
      <c r="K157" s="1">
        <v>1.3235300000000001</v>
      </c>
      <c r="L157" s="1">
        <v>0</v>
      </c>
      <c r="M157" s="1">
        <v>0</v>
      </c>
      <c r="N157" s="1">
        <v>0</v>
      </c>
      <c r="O157" s="1">
        <v>0</v>
      </c>
      <c r="P157" s="1">
        <v>0</v>
      </c>
      <c r="Q157" s="1">
        <v>0</v>
      </c>
    </row>
    <row r="158" spans="1:17" x14ac:dyDescent="0.25">
      <c r="A158">
        <v>12644</v>
      </c>
      <c r="B158" s="1">
        <v>275.345237</v>
      </c>
      <c r="C158" s="1">
        <v>275.345237</v>
      </c>
      <c r="D158" s="1">
        <v>0</v>
      </c>
      <c r="E158" s="1">
        <v>0</v>
      </c>
      <c r="F158" s="1">
        <v>0</v>
      </c>
      <c r="G158" s="1">
        <v>1.190477</v>
      </c>
      <c r="H158" s="1">
        <v>25.083335000000002</v>
      </c>
      <c r="I158" s="1">
        <v>1.875</v>
      </c>
      <c r="J158" s="1">
        <v>0</v>
      </c>
      <c r="K158" s="1">
        <v>0.72619</v>
      </c>
      <c r="L158" s="1">
        <v>1.4999990000000001</v>
      </c>
      <c r="M158" s="1">
        <v>0</v>
      </c>
      <c r="N158" s="1">
        <v>0</v>
      </c>
      <c r="O158" s="1">
        <v>0</v>
      </c>
      <c r="P158" s="1">
        <v>0</v>
      </c>
      <c r="Q158" s="1">
        <v>0</v>
      </c>
    </row>
    <row r="159" spans="1:17" x14ac:dyDescent="0.25">
      <c r="A159">
        <v>12671</v>
      </c>
      <c r="B159" s="1">
        <v>104.322091</v>
      </c>
      <c r="C159" s="1">
        <v>104.322091</v>
      </c>
      <c r="D159" s="1">
        <v>0</v>
      </c>
      <c r="E159" s="1">
        <v>0</v>
      </c>
      <c r="F159" s="1">
        <v>0</v>
      </c>
      <c r="G159" s="1">
        <v>1.897959</v>
      </c>
      <c r="H159" s="1">
        <v>8.6938779999999998</v>
      </c>
      <c r="I159" s="1">
        <v>0</v>
      </c>
      <c r="J159" s="1">
        <v>0</v>
      </c>
      <c r="K159" s="1">
        <v>1</v>
      </c>
      <c r="L159" s="1">
        <v>1.3673470000000001</v>
      </c>
      <c r="M159" s="1">
        <v>0</v>
      </c>
      <c r="N159" s="1">
        <v>0</v>
      </c>
      <c r="O159" s="1">
        <v>0</v>
      </c>
      <c r="P159" s="1">
        <v>0</v>
      </c>
      <c r="Q159" s="1">
        <v>0</v>
      </c>
    </row>
    <row r="160" spans="1:17" x14ac:dyDescent="0.25">
      <c r="A160">
        <v>12684</v>
      </c>
      <c r="B160" s="1">
        <v>346.382071</v>
      </c>
      <c r="C160" s="1">
        <v>346.382071</v>
      </c>
      <c r="D160" s="1">
        <v>0</v>
      </c>
      <c r="E160" s="1">
        <v>0</v>
      </c>
      <c r="F160" s="1">
        <v>0</v>
      </c>
      <c r="G160" s="1">
        <v>5.0886339999999999</v>
      </c>
      <c r="H160" s="1">
        <v>47.707470999999998</v>
      </c>
      <c r="I160" s="1">
        <v>3.7404289999999998</v>
      </c>
      <c r="J160" s="1">
        <v>0.96834500000000001</v>
      </c>
      <c r="K160" s="1">
        <v>0</v>
      </c>
      <c r="L160" s="1">
        <v>0</v>
      </c>
      <c r="M160" s="1">
        <v>0</v>
      </c>
      <c r="N160" s="1">
        <v>0</v>
      </c>
      <c r="O160" s="1">
        <v>0</v>
      </c>
      <c r="P160" s="1">
        <v>0</v>
      </c>
      <c r="Q160" s="1">
        <v>0</v>
      </c>
    </row>
    <row r="161" spans="1:17" x14ac:dyDescent="0.25">
      <c r="A161">
        <v>12867</v>
      </c>
      <c r="B161" s="1">
        <v>507.55891300000002</v>
      </c>
      <c r="C161" s="1">
        <v>284.810902</v>
      </c>
      <c r="D161" s="1">
        <v>0</v>
      </c>
      <c r="E161" s="1">
        <v>3.930685</v>
      </c>
      <c r="F161" s="1">
        <v>0</v>
      </c>
      <c r="G161" s="1">
        <v>9.5505999999999994E-2</v>
      </c>
      <c r="H161" s="1">
        <v>100.107675</v>
      </c>
      <c r="I161" s="1">
        <v>8.8202230000000004</v>
      </c>
      <c r="J161" s="1">
        <v>1</v>
      </c>
      <c r="K161" s="1">
        <v>1</v>
      </c>
      <c r="L161" s="1">
        <v>4.4527960000000002</v>
      </c>
      <c r="M161" s="1">
        <v>0</v>
      </c>
      <c r="N161" s="1">
        <v>0</v>
      </c>
      <c r="O161" s="1">
        <v>470.06888800000002</v>
      </c>
      <c r="P161" s="1">
        <v>0</v>
      </c>
      <c r="Q161" s="1">
        <v>0</v>
      </c>
    </row>
    <row r="162" spans="1:17" x14ac:dyDescent="0.25">
      <c r="A162">
        <v>12924</v>
      </c>
      <c r="B162" s="1">
        <v>929.16504099999997</v>
      </c>
      <c r="C162" s="1">
        <v>436.37049300000001</v>
      </c>
      <c r="D162" s="1">
        <v>1.636363</v>
      </c>
      <c r="E162" s="1">
        <v>4.0465249999999999</v>
      </c>
      <c r="F162" s="1">
        <v>0</v>
      </c>
      <c r="G162" s="1">
        <v>10.532088</v>
      </c>
      <c r="H162" s="1">
        <v>63.551222000000003</v>
      </c>
      <c r="I162" s="1">
        <v>8.9740819999999992</v>
      </c>
      <c r="J162" s="1">
        <v>1</v>
      </c>
      <c r="K162" s="1">
        <v>0</v>
      </c>
      <c r="L162" s="1">
        <v>4.0240970000000003</v>
      </c>
      <c r="M162" s="1">
        <v>0</v>
      </c>
      <c r="N162" s="1">
        <v>0</v>
      </c>
      <c r="O162" s="1">
        <v>0</v>
      </c>
      <c r="P162" s="1">
        <v>0</v>
      </c>
      <c r="Q162" s="1">
        <v>0</v>
      </c>
    </row>
    <row r="163" spans="1:17" x14ac:dyDescent="0.25">
      <c r="A163">
        <v>12951</v>
      </c>
      <c r="B163" s="1">
        <v>219.31185600000001</v>
      </c>
      <c r="C163" s="1">
        <v>219.31185600000001</v>
      </c>
      <c r="D163" s="1">
        <v>0</v>
      </c>
      <c r="E163" s="1">
        <v>3</v>
      </c>
      <c r="F163" s="1">
        <v>0</v>
      </c>
      <c r="G163" s="1">
        <v>0</v>
      </c>
      <c r="H163" s="1">
        <v>36.137148000000003</v>
      </c>
      <c r="I163" s="1">
        <v>6.3712580000000001</v>
      </c>
      <c r="J163" s="1">
        <v>0</v>
      </c>
      <c r="K163" s="1">
        <v>0</v>
      </c>
      <c r="L163" s="1">
        <v>2.8822160000000001</v>
      </c>
      <c r="M163" s="1">
        <v>0</v>
      </c>
      <c r="N163" s="1">
        <v>0</v>
      </c>
      <c r="O163" s="1">
        <v>0</v>
      </c>
      <c r="P163" s="1">
        <v>0</v>
      </c>
      <c r="Q163" s="1">
        <v>0</v>
      </c>
    </row>
    <row r="164" spans="1:17" x14ac:dyDescent="0.25">
      <c r="A164">
        <v>13034</v>
      </c>
      <c r="B164" s="1">
        <v>672.96278099999995</v>
      </c>
      <c r="C164" s="1">
        <v>672.96278099999995</v>
      </c>
      <c r="D164" s="1">
        <v>0</v>
      </c>
      <c r="E164" s="1">
        <v>0</v>
      </c>
      <c r="F164" s="1">
        <v>0</v>
      </c>
      <c r="G164" s="1">
        <v>3.9651139999999998</v>
      </c>
      <c r="H164" s="1">
        <v>66.179709000000003</v>
      </c>
      <c r="I164" s="1">
        <v>0.87142900000000001</v>
      </c>
      <c r="J164" s="1">
        <v>1</v>
      </c>
      <c r="K164" s="1">
        <v>1</v>
      </c>
      <c r="L164" s="1">
        <v>5.9142849999999996</v>
      </c>
      <c r="M164" s="1">
        <v>0</v>
      </c>
      <c r="N164" s="1">
        <v>0</v>
      </c>
      <c r="O164" s="1">
        <v>0</v>
      </c>
      <c r="P164" s="1">
        <v>0</v>
      </c>
      <c r="Q164" s="1">
        <v>0</v>
      </c>
    </row>
    <row r="165" spans="1:17" x14ac:dyDescent="0.25">
      <c r="A165">
        <v>13132</v>
      </c>
      <c r="B165" s="1">
        <v>274.24203899999998</v>
      </c>
      <c r="C165" s="1">
        <v>274.24203899999998</v>
      </c>
      <c r="D165" s="1">
        <v>0</v>
      </c>
      <c r="E165" s="1">
        <v>0</v>
      </c>
      <c r="F165" s="1">
        <v>0</v>
      </c>
      <c r="G165" s="1">
        <v>3</v>
      </c>
      <c r="H165" s="1">
        <v>20.273886999999998</v>
      </c>
      <c r="I165" s="1">
        <v>1</v>
      </c>
      <c r="J165" s="1">
        <v>0</v>
      </c>
      <c r="K165" s="1">
        <v>0</v>
      </c>
      <c r="L165" s="1">
        <v>0.80254800000000004</v>
      </c>
      <c r="M165" s="1">
        <v>0</v>
      </c>
      <c r="N165" s="1">
        <v>0</v>
      </c>
      <c r="O165" s="1">
        <v>0</v>
      </c>
      <c r="P165" s="1">
        <v>0</v>
      </c>
      <c r="Q165" s="1">
        <v>0</v>
      </c>
    </row>
    <row r="166" spans="1:17" x14ac:dyDescent="0.25">
      <c r="A166">
        <v>13147</v>
      </c>
      <c r="B166" s="1">
        <v>215.60445799999999</v>
      </c>
      <c r="C166" s="1">
        <v>215.60445799999999</v>
      </c>
      <c r="D166" s="1">
        <v>0</v>
      </c>
      <c r="E166" s="1">
        <v>0</v>
      </c>
      <c r="F166" s="1">
        <v>0</v>
      </c>
      <c r="G166" s="1">
        <v>1</v>
      </c>
      <c r="H166" s="1">
        <v>14.116505999999999</v>
      </c>
      <c r="I166" s="1">
        <v>2.1626500000000002</v>
      </c>
      <c r="J166" s="1">
        <v>0</v>
      </c>
      <c r="K166" s="1">
        <v>0</v>
      </c>
      <c r="L166" s="1">
        <v>0</v>
      </c>
      <c r="M166" s="1">
        <v>0</v>
      </c>
      <c r="N166" s="1">
        <v>0</v>
      </c>
      <c r="O166" s="1">
        <v>0</v>
      </c>
      <c r="P166" s="1">
        <v>0</v>
      </c>
      <c r="Q166" s="1">
        <v>0</v>
      </c>
    </row>
    <row r="167" spans="1:17" x14ac:dyDescent="0.25">
      <c r="A167">
        <v>13148</v>
      </c>
      <c r="B167" s="1">
        <v>191.36299</v>
      </c>
      <c r="C167" s="1">
        <v>178.270781</v>
      </c>
      <c r="D167" s="1">
        <v>0</v>
      </c>
      <c r="E167" s="1">
        <v>0</v>
      </c>
      <c r="F167" s="1">
        <v>0</v>
      </c>
      <c r="G167" s="1">
        <v>4.1904760000000003</v>
      </c>
      <c r="H167" s="1">
        <v>11.238096000000001</v>
      </c>
      <c r="I167" s="1">
        <v>0</v>
      </c>
      <c r="J167" s="1">
        <v>0</v>
      </c>
      <c r="K167" s="1">
        <v>0</v>
      </c>
      <c r="L167" s="1">
        <v>1</v>
      </c>
      <c r="M167" s="1">
        <v>0</v>
      </c>
      <c r="N167" s="1">
        <v>0</v>
      </c>
      <c r="O167" s="1">
        <v>0</v>
      </c>
      <c r="P167" s="1">
        <v>0</v>
      </c>
      <c r="Q167" s="1">
        <v>0</v>
      </c>
    </row>
    <row r="168" spans="1:17" x14ac:dyDescent="0.25">
      <c r="A168">
        <v>13170</v>
      </c>
      <c r="B168" s="1">
        <v>236.92015599999999</v>
      </c>
      <c r="C168" s="1">
        <v>228.131236</v>
      </c>
      <c r="D168" s="1">
        <v>0</v>
      </c>
      <c r="E168" s="1">
        <v>0</v>
      </c>
      <c r="F168" s="1">
        <v>0</v>
      </c>
      <c r="G168" s="1">
        <v>0.54761899999999997</v>
      </c>
      <c r="H168" s="1">
        <v>20.363098000000001</v>
      </c>
      <c r="I168" s="1">
        <v>1.723808</v>
      </c>
      <c r="J168" s="1">
        <v>0</v>
      </c>
      <c r="K168" s="1">
        <v>1.1666669999999999</v>
      </c>
      <c r="L168" s="1">
        <v>4.7619000000000002E-2</v>
      </c>
      <c r="M168" s="1">
        <v>0</v>
      </c>
      <c r="N168" s="1">
        <v>0</v>
      </c>
      <c r="O168" s="1">
        <v>0</v>
      </c>
      <c r="P168" s="1">
        <v>0</v>
      </c>
      <c r="Q168" s="1">
        <v>0</v>
      </c>
    </row>
    <row r="169" spans="1:17" x14ac:dyDescent="0.25">
      <c r="A169">
        <v>13173</v>
      </c>
      <c r="B169" s="1">
        <v>105.20959000000001</v>
      </c>
      <c r="C169" s="1">
        <v>104.699523</v>
      </c>
      <c r="D169" s="1">
        <v>0</v>
      </c>
      <c r="E169" s="1">
        <v>0</v>
      </c>
      <c r="F169" s="1">
        <v>0</v>
      </c>
      <c r="G169" s="1">
        <v>0</v>
      </c>
      <c r="H169" s="1">
        <v>7.1946310000000002</v>
      </c>
      <c r="I169" s="1">
        <v>0.38255</v>
      </c>
      <c r="J169" s="1">
        <v>0</v>
      </c>
      <c r="K169" s="1">
        <v>0</v>
      </c>
      <c r="L169" s="1">
        <v>0.64429499999999995</v>
      </c>
      <c r="M169" s="1">
        <v>0</v>
      </c>
      <c r="N169" s="1">
        <v>0</v>
      </c>
      <c r="O169" s="1">
        <v>0</v>
      </c>
      <c r="P169" s="1">
        <v>0</v>
      </c>
      <c r="Q169" s="1">
        <v>0</v>
      </c>
    </row>
    <row r="170" spans="1:17" x14ac:dyDescent="0.25">
      <c r="A170">
        <v>13175</v>
      </c>
      <c r="B170" s="1">
        <v>247.08419900000001</v>
      </c>
      <c r="C170" s="1">
        <v>232.825491</v>
      </c>
      <c r="D170" s="1">
        <v>0</v>
      </c>
      <c r="E170" s="1">
        <v>0</v>
      </c>
      <c r="F170" s="1">
        <v>0</v>
      </c>
      <c r="G170" s="1">
        <v>1.99369</v>
      </c>
      <c r="H170" s="1">
        <v>23.585163000000001</v>
      </c>
      <c r="I170" s="1">
        <v>1.6748620000000001</v>
      </c>
      <c r="J170" s="1">
        <v>0</v>
      </c>
      <c r="K170" s="1">
        <v>0</v>
      </c>
      <c r="L170" s="1">
        <v>3.3311459999999999</v>
      </c>
      <c r="M170" s="1">
        <v>0</v>
      </c>
      <c r="N170" s="1">
        <v>0</v>
      </c>
      <c r="O170" s="1">
        <v>0</v>
      </c>
      <c r="P170" s="1">
        <v>0</v>
      </c>
      <c r="Q170" s="1">
        <v>0</v>
      </c>
    </row>
    <row r="171" spans="1:17" x14ac:dyDescent="0.25">
      <c r="A171">
        <v>13195</v>
      </c>
      <c r="B171" s="1">
        <v>98.357139000000004</v>
      </c>
      <c r="C171" s="1">
        <v>98.357139000000004</v>
      </c>
      <c r="D171" s="1">
        <v>0</v>
      </c>
      <c r="E171" s="1">
        <v>0</v>
      </c>
      <c r="F171" s="1">
        <v>0</v>
      </c>
      <c r="G171" s="1">
        <v>2.2023809999999999</v>
      </c>
      <c r="H171" s="1">
        <v>9.0059520000000006</v>
      </c>
      <c r="I171" s="1">
        <v>1</v>
      </c>
      <c r="J171" s="1">
        <v>0</v>
      </c>
      <c r="K171" s="1">
        <v>1</v>
      </c>
      <c r="L171" s="1">
        <v>0.53571400000000002</v>
      </c>
      <c r="M171" s="1">
        <v>0</v>
      </c>
      <c r="N171" s="1">
        <v>0</v>
      </c>
      <c r="O171" s="1">
        <v>0</v>
      </c>
      <c r="P171" s="1">
        <v>0</v>
      </c>
      <c r="Q171" s="1">
        <v>0</v>
      </c>
    </row>
    <row r="172" spans="1:17" x14ac:dyDescent="0.25">
      <c r="A172">
        <v>13199</v>
      </c>
      <c r="B172" s="1">
        <v>130.64138500000001</v>
      </c>
      <c r="C172" s="1">
        <v>130.58716799999999</v>
      </c>
      <c r="D172" s="1">
        <v>0</v>
      </c>
      <c r="E172" s="1">
        <v>0</v>
      </c>
      <c r="F172" s="1">
        <v>0</v>
      </c>
      <c r="G172" s="1">
        <v>0.66867500000000002</v>
      </c>
      <c r="H172" s="1">
        <v>18.662651</v>
      </c>
      <c r="I172" s="1">
        <v>0</v>
      </c>
      <c r="J172" s="1">
        <v>0</v>
      </c>
      <c r="K172" s="1">
        <v>0</v>
      </c>
      <c r="L172" s="1">
        <v>0.81927700000000003</v>
      </c>
      <c r="M172" s="1">
        <v>0</v>
      </c>
      <c r="N172" s="1">
        <v>0</v>
      </c>
      <c r="O172" s="1">
        <v>0</v>
      </c>
      <c r="P172" s="1">
        <v>0</v>
      </c>
      <c r="Q172" s="1">
        <v>0</v>
      </c>
    </row>
    <row r="173" spans="1:17" x14ac:dyDescent="0.25">
      <c r="A173">
        <v>13232</v>
      </c>
      <c r="B173" s="1">
        <v>101.67020599999999</v>
      </c>
      <c r="C173" s="1">
        <v>101.67020599999999</v>
      </c>
      <c r="D173" s="1">
        <v>0</v>
      </c>
      <c r="E173" s="1">
        <v>0</v>
      </c>
      <c r="F173" s="1">
        <v>0</v>
      </c>
      <c r="G173" s="1">
        <v>1.27044</v>
      </c>
      <c r="H173" s="1">
        <v>16.321380000000001</v>
      </c>
      <c r="I173" s="1">
        <v>0.19622999999999999</v>
      </c>
      <c r="J173" s="1">
        <v>0</v>
      </c>
      <c r="K173" s="1">
        <v>1</v>
      </c>
      <c r="L173" s="1">
        <v>1</v>
      </c>
      <c r="M173" s="1">
        <v>0</v>
      </c>
      <c r="N173" s="1">
        <v>0</v>
      </c>
      <c r="O173" s="1">
        <v>0</v>
      </c>
      <c r="P173" s="1">
        <v>0</v>
      </c>
      <c r="Q173" s="1">
        <v>0</v>
      </c>
    </row>
    <row r="174" spans="1:17" x14ac:dyDescent="0.25">
      <c r="A174">
        <v>13249</v>
      </c>
      <c r="B174" s="1">
        <v>234.31356199999999</v>
      </c>
      <c r="C174" s="1">
        <v>234.16612599999999</v>
      </c>
      <c r="D174" s="1">
        <v>0</v>
      </c>
      <c r="E174" s="1">
        <v>0</v>
      </c>
      <c r="F174" s="1">
        <v>0</v>
      </c>
      <c r="G174" s="1">
        <v>0</v>
      </c>
      <c r="H174" s="1">
        <v>35.860725000000002</v>
      </c>
      <c r="I174" s="1">
        <v>13.23077</v>
      </c>
      <c r="J174" s="1">
        <v>0</v>
      </c>
      <c r="K174" s="1">
        <v>0</v>
      </c>
      <c r="L174" s="1">
        <v>0.85897400000000002</v>
      </c>
      <c r="M174" s="1">
        <v>0</v>
      </c>
      <c r="N174" s="1">
        <v>0</v>
      </c>
      <c r="O174" s="1">
        <v>223.853171</v>
      </c>
      <c r="P174" s="1">
        <v>0</v>
      </c>
      <c r="Q174" s="1">
        <v>0</v>
      </c>
    </row>
    <row r="175" spans="1:17" x14ac:dyDescent="0.25">
      <c r="A175">
        <v>13253</v>
      </c>
      <c r="B175" s="1">
        <v>262.48147899999998</v>
      </c>
      <c r="C175" s="1">
        <v>262.48147899999998</v>
      </c>
      <c r="D175" s="1">
        <v>0</v>
      </c>
      <c r="E175" s="1">
        <v>0</v>
      </c>
      <c r="F175" s="1">
        <v>0</v>
      </c>
      <c r="G175" s="1">
        <v>0</v>
      </c>
      <c r="H175" s="1">
        <v>30.975306</v>
      </c>
      <c r="I175" s="1">
        <v>0.79012400000000005</v>
      </c>
      <c r="J175" s="1">
        <v>0.765432</v>
      </c>
      <c r="K175" s="1">
        <v>0.382716</v>
      </c>
      <c r="L175" s="1">
        <v>3</v>
      </c>
      <c r="M175" s="1">
        <v>0</v>
      </c>
      <c r="N175" s="1">
        <v>0</v>
      </c>
      <c r="O175" s="1">
        <v>0</v>
      </c>
      <c r="P175" s="1">
        <v>0</v>
      </c>
      <c r="Q175" s="1">
        <v>0</v>
      </c>
    </row>
    <row r="176" spans="1:17" x14ac:dyDescent="0.25">
      <c r="A176">
        <v>13254</v>
      </c>
      <c r="B176" s="1">
        <v>353.44858699999997</v>
      </c>
      <c r="C176" s="1">
        <v>353.44858699999997</v>
      </c>
      <c r="D176" s="1">
        <v>0</v>
      </c>
      <c r="E176" s="1">
        <v>0</v>
      </c>
      <c r="F176" s="1">
        <v>0</v>
      </c>
      <c r="G176" s="1">
        <v>4.9394520000000002</v>
      </c>
      <c r="H176" s="1">
        <v>37.929217000000001</v>
      </c>
      <c r="I176" s="1">
        <v>2.373418</v>
      </c>
      <c r="J176" s="1">
        <v>0.64556899999999995</v>
      </c>
      <c r="K176" s="1">
        <v>0</v>
      </c>
      <c r="L176" s="1">
        <v>4.5506330000000004</v>
      </c>
      <c r="M176" s="1">
        <v>0</v>
      </c>
      <c r="N176" s="1">
        <v>0</v>
      </c>
      <c r="O176" s="1">
        <v>0</v>
      </c>
      <c r="P176" s="1">
        <v>0</v>
      </c>
      <c r="Q176" s="1">
        <v>0</v>
      </c>
    </row>
    <row r="177" spans="1:17" x14ac:dyDescent="0.25">
      <c r="A177">
        <v>13255</v>
      </c>
      <c r="B177" s="1">
        <v>336.01126699999998</v>
      </c>
      <c r="C177" s="1">
        <v>336.01126699999998</v>
      </c>
      <c r="D177" s="1">
        <v>0</v>
      </c>
      <c r="E177" s="1">
        <v>2.080247</v>
      </c>
      <c r="F177" s="1">
        <v>0</v>
      </c>
      <c r="G177" s="1">
        <v>3.6666669999999999</v>
      </c>
      <c r="H177" s="1">
        <v>33.154321000000003</v>
      </c>
      <c r="I177" s="1">
        <v>7.4074000000000001E-2</v>
      </c>
      <c r="J177" s="1">
        <v>0</v>
      </c>
      <c r="K177" s="1">
        <v>0.59876499999999999</v>
      </c>
      <c r="L177" s="1">
        <v>2.4567899999999998</v>
      </c>
      <c r="M177" s="1">
        <v>0</v>
      </c>
      <c r="N177" s="1">
        <v>0</v>
      </c>
      <c r="O177" s="1">
        <v>0</v>
      </c>
      <c r="P177" s="1">
        <v>0</v>
      </c>
      <c r="Q177" s="1">
        <v>0</v>
      </c>
    </row>
    <row r="178" spans="1:17" x14ac:dyDescent="0.25">
      <c r="A178">
        <v>13864</v>
      </c>
      <c r="B178" s="1">
        <v>213.62572900000001</v>
      </c>
      <c r="C178" s="1">
        <v>213.62572900000001</v>
      </c>
      <c r="D178" s="1">
        <v>30.74269</v>
      </c>
      <c r="E178" s="1">
        <v>37.766081999999997</v>
      </c>
      <c r="F178" s="1">
        <v>0</v>
      </c>
      <c r="G178" s="1">
        <v>0.187135</v>
      </c>
      <c r="H178" s="1">
        <v>37.643273000000001</v>
      </c>
      <c r="I178" s="1">
        <v>1</v>
      </c>
      <c r="J178" s="1">
        <v>0</v>
      </c>
      <c r="K178" s="1">
        <v>1.865497</v>
      </c>
      <c r="L178" s="1">
        <v>1.888889</v>
      </c>
      <c r="M178" s="1">
        <v>0</v>
      </c>
      <c r="N178" s="1">
        <v>0</v>
      </c>
      <c r="O178" s="1">
        <v>0</v>
      </c>
      <c r="P178" s="1">
        <v>0</v>
      </c>
      <c r="Q178" s="1">
        <v>0</v>
      </c>
    </row>
    <row r="179" spans="1:17" x14ac:dyDescent="0.25">
      <c r="A179">
        <v>13930</v>
      </c>
      <c r="B179" s="1">
        <v>630.53250200000002</v>
      </c>
      <c r="C179" s="1">
        <v>149.962424</v>
      </c>
      <c r="D179" s="1">
        <v>0</v>
      </c>
      <c r="E179" s="1">
        <v>0</v>
      </c>
      <c r="F179" s="1">
        <v>0</v>
      </c>
      <c r="G179" s="1">
        <v>0.761826</v>
      </c>
      <c r="H179" s="1">
        <v>30.212527000000001</v>
      </c>
      <c r="I179" s="1">
        <v>0</v>
      </c>
      <c r="J179" s="1">
        <v>1.5</v>
      </c>
      <c r="K179" s="1">
        <v>0</v>
      </c>
      <c r="L179" s="1">
        <v>3</v>
      </c>
      <c r="M179" s="1">
        <v>212.50958800000001</v>
      </c>
      <c r="N179" s="1">
        <v>0</v>
      </c>
      <c r="O179" s="1">
        <v>0</v>
      </c>
      <c r="P179" s="1">
        <v>6.7880190000000002</v>
      </c>
      <c r="Q179" s="1">
        <v>0</v>
      </c>
    </row>
    <row r="180" spans="1:17" x14ac:dyDescent="0.25">
      <c r="A180">
        <v>13962</v>
      </c>
      <c r="B180" s="1">
        <v>50.891153000000003</v>
      </c>
      <c r="C180" s="1">
        <v>44.296233999999998</v>
      </c>
      <c r="D180" s="1">
        <v>0</v>
      </c>
      <c r="E180" s="1">
        <v>0</v>
      </c>
      <c r="F180" s="1">
        <v>0</v>
      </c>
      <c r="G180" s="1">
        <v>0</v>
      </c>
      <c r="H180" s="1">
        <v>10.686641</v>
      </c>
      <c r="I180" s="1">
        <v>2.8979659999999998</v>
      </c>
      <c r="J180" s="1">
        <v>0</v>
      </c>
      <c r="K180" s="1">
        <v>0</v>
      </c>
      <c r="L180" s="1">
        <v>0</v>
      </c>
      <c r="M180" s="1">
        <v>0</v>
      </c>
      <c r="N180" s="1">
        <v>0</v>
      </c>
      <c r="O180" s="1">
        <v>55.282530999999999</v>
      </c>
      <c r="P180" s="1">
        <v>0</v>
      </c>
      <c r="Q180" s="1">
        <v>0</v>
      </c>
    </row>
    <row r="181" spans="1:17" x14ac:dyDescent="0.25">
      <c r="A181">
        <v>13994</v>
      </c>
      <c r="B181" s="1">
        <v>384.56803300000001</v>
      </c>
      <c r="C181" s="1">
        <v>99.250448000000006</v>
      </c>
      <c r="D181" s="1">
        <v>0.44381999999999999</v>
      </c>
      <c r="E181" s="1">
        <v>0</v>
      </c>
      <c r="F181" s="1">
        <v>0</v>
      </c>
      <c r="G181" s="1">
        <v>6.3326960000000003</v>
      </c>
      <c r="H181" s="1">
        <v>60.180402000000001</v>
      </c>
      <c r="I181" s="1">
        <v>10.713483999999999</v>
      </c>
      <c r="J181" s="1">
        <v>1</v>
      </c>
      <c r="K181" s="1">
        <v>3</v>
      </c>
      <c r="L181" s="1">
        <v>28.314374999999998</v>
      </c>
      <c r="M181" s="1">
        <v>0</v>
      </c>
      <c r="N181" s="1">
        <v>0</v>
      </c>
      <c r="O181" s="1">
        <v>0</v>
      </c>
      <c r="P181" s="1">
        <v>0</v>
      </c>
      <c r="Q181" s="1">
        <v>0</v>
      </c>
    </row>
    <row r="182" spans="1:17" x14ac:dyDescent="0.25">
      <c r="A182">
        <v>13999</v>
      </c>
      <c r="B182" s="1">
        <v>113.289541</v>
      </c>
      <c r="C182" s="1">
        <v>111.68954100000001</v>
      </c>
      <c r="D182" s="1">
        <v>0</v>
      </c>
      <c r="E182" s="1">
        <v>0</v>
      </c>
      <c r="F182" s="1">
        <v>0</v>
      </c>
      <c r="G182" s="1">
        <v>1</v>
      </c>
      <c r="H182" s="1">
        <v>5.6545449999999997</v>
      </c>
      <c r="I182" s="1">
        <v>0</v>
      </c>
      <c r="J182" s="1">
        <v>0</v>
      </c>
      <c r="K182" s="1">
        <v>0</v>
      </c>
      <c r="L182" s="1">
        <v>0</v>
      </c>
      <c r="M182" s="1">
        <v>0</v>
      </c>
      <c r="N182" s="1">
        <v>0</v>
      </c>
      <c r="O182" s="1">
        <v>0</v>
      </c>
      <c r="P182" s="1">
        <v>0</v>
      </c>
      <c r="Q182" s="1">
        <v>0</v>
      </c>
    </row>
    <row r="183" spans="1:17" x14ac:dyDescent="0.25">
      <c r="A183">
        <v>14065</v>
      </c>
      <c r="B183" s="1">
        <v>355.32719400000002</v>
      </c>
      <c r="C183" s="1">
        <v>355.301717</v>
      </c>
      <c r="D183" s="1">
        <v>0</v>
      </c>
      <c r="E183" s="1">
        <v>14.891719</v>
      </c>
      <c r="F183" s="1">
        <v>1</v>
      </c>
      <c r="G183" s="1">
        <v>8.2802539999999993</v>
      </c>
      <c r="H183" s="1">
        <v>46.885351</v>
      </c>
      <c r="I183" s="1">
        <v>4.3821659999999998</v>
      </c>
      <c r="J183" s="1">
        <v>0.808917</v>
      </c>
      <c r="K183" s="1">
        <v>0</v>
      </c>
      <c r="L183" s="1">
        <v>3.4458600000000001</v>
      </c>
      <c r="M183" s="1">
        <v>0</v>
      </c>
      <c r="N183" s="1">
        <v>0</v>
      </c>
      <c r="O183" s="1">
        <v>0</v>
      </c>
      <c r="P183" s="1">
        <v>0</v>
      </c>
      <c r="Q183" s="1">
        <v>0</v>
      </c>
    </row>
    <row r="184" spans="1:17" x14ac:dyDescent="0.25">
      <c r="A184">
        <v>14066</v>
      </c>
      <c r="B184" s="1">
        <v>109.411969</v>
      </c>
      <c r="C184" s="1">
        <v>109.411969</v>
      </c>
      <c r="D184" s="1">
        <v>0</v>
      </c>
      <c r="E184" s="1">
        <v>5.2023E-2</v>
      </c>
      <c r="F184" s="1">
        <v>0</v>
      </c>
      <c r="G184" s="1">
        <v>1.885955</v>
      </c>
      <c r="H184" s="1">
        <v>9.2196529999999992</v>
      </c>
      <c r="I184" s="1">
        <v>0</v>
      </c>
      <c r="J184" s="1">
        <v>0</v>
      </c>
      <c r="K184" s="1">
        <v>0</v>
      </c>
      <c r="L184" s="1">
        <v>0.49132900000000002</v>
      </c>
      <c r="M184" s="1">
        <v>0</v>
      </c>
      <c r="N184" s="1">
        <v>0</v>
      </c>
      <c r="O184" s="1">
        <v>0</v>
      </c>
      <c r="P184" s="1">
        <v>0</v>
      </c>
      <c r="Q184" s="1">
        <v>0</v>
      </c>
    </row>
    <row r="185" spans="1:17" x14ac:dyDescent="0.25">
      <c r="A185">
        <v>14067</v>
      </c>
      <c r="B185" s="1">
        <v>80.477637000000001</v>
      </c>
      <c r="C185" s="1">
        <v>80.477637000000001</v>
      </c>
      <c r="D185" s="1">
        <v>0</v>
      </c>
      <c r="E185" s="1">
        <v>0.38505800000000001</v>
      </c>
      <c r="F185" s="1">
        <v>0</v>
      </c>
      <c r="G185" s="1">
        <v>0</v>
      </c>
      <c r="H185" s="1">
        <v>12.418502999999999</v>
      </c>
      <c r="I185" s="1">
        <v>5.4415069999999996</v>
      </c>
      <c r="J185" s="1">
        <v>1</v>
      </c>
      <c r="K185" s="1">
        <v>1.3448279999999999</v>
      </c>
      <c r="L185" s="1">
        <v>0.89080499999999996</v>
      </c>
      <c r="M185" s="1">
        <v>20.020375999999999</v>
      </c>
      <c r="N185" s="1">
        <v>0</v>
      </c>
      <c r="O185" s="1">
        <v>68.749268999999998</v>
      </c>
      <c r="P185" s="1">
        <v>0</v>
      </c>
      <c r="Q185" s="1">
        <v>0</v>
      </c>
    </row>
    <row r="186" spans="1:17" s="33" customFormat="1" x14ac:dyDescent="0.25">
      <c r="A186" s="33">
        <v>14090</v>
      </c>
      <c r="B186" s="36">
        <v>345.35330299999998</v>
      </c>
      <c r="C186" s="36">
        <v>344.85629699999998</v>
      </c>
      <c r="D186" s="36">
        <v>3.9640719999999998</v>
      </c>
      <c r="E186" s="36">
        <v>8.8682639999999999</v>
      </c>
      <c r="F186" s="36">
        <v>0</v>
      </c>
      <c r="G186" s="36">
        <v>0.449102</v>
      </c>
      <c r="H186" s="36">
        <v>16.029938999999999</v>
      </c>
      <c r="I186" s="36">
        <v>2.2874249999999998</v>
      </c>
      <c r="J186" s="36">
        <v>2.766467</v>
      </c>
      <c r="K186" s="36">
        <v>0</v>
      </c>
      <c r="L186" s="36">
        <v>0.74251500000000004</v>
      </c>
      <c r="M186" s="36">
        <v>0</v>
      </c>
      <c r="N186" s="36">
        <v>0</v>
      </c>
      <c r="O186" s="36">
        <v>0</v>
      </c>
      <c r="P186" s="36">
        <v>0</v>
      </c>
      <c r="Q186" s="36">
        <v>0</v>
      </c>
    </row>
    <row r="187" spans="1:17" x14ac:dyDescent="0.25">
      <c r="A187">
        <v>14091</v>
      </c>
      <c r="B187" s="1">
        <v>53.102418</v>
      </c>
      <c r="C187" s="1">
        <v>34</v>
      </c>
      <c r="D187" s="1">
        <v>0</v>
      </c>
      <c r="E187" s="1">
        <v>0</v>
      </c>
      <c r="F187" s="1">
        <v>0</v>
      </c>
      <c r="G187" s="1">
        <v>4.2546580000000001</v>
      </c>
      <c r="H187" s="1">
        <v>16.715686000000002</v>
      </c>
      <c r="I187" s="1">
        <v>4.4844720000000002</v>
      </c>
      <c r="J187" s="1">
        <v>0</v>
      </c>
      <c r="K187" s="1">
        <v>0</v>
      </c>
      <c r="L187" s="1">
        <v>8.6583860000000001</v>
      </c>
      <c r="M187" s="1">
        <v>0</v>
      </c>
      <c r="N187" s="1">
        <v>0</v>
      </c>
      <c r="O187" s="1">
        <v>0</v>
      </c>
      <c r="P187" s="1">
        <v>0</v>
      </c>
      <c r="Q187" s="1">
        <v>0</v>
      </c>
    </row>
    <row r="188" spans="1:17" x14ac:dyDescent="0.25">
      <c r="A188">
        <v>14121</v>
      </c>
      <c r="B188" s="1">
        <v>113.21862400000001</v>
      </c>
      <c r="C188" s="1">
        <v>109.64377399999999</v>
      </c>
      <c r="D188" s="1">
        <v>0</v>
      </c>
      <c r="E188" s="1">
        <v>1</v>
      </c>
      <c r="F188" s="1">
        <v>0</v>
      </c>
      <c r="G188" s="1">
        <v>1.700599</v>
      </c>
      <c r="H188" s="1">
        <v>16.370996000000002</v>
      </c>
      <c r="I188" s="1">
        <v>1</v>
      </c>
      <c r="J188" s="1">
        <v>0</v>
      </c>
      <c r="K188" s="1">
        <v>2.9940120000000001</v>
      </c>
      <c r="L188" s="1">
        <v>0</v>
      </c>
      <c r="M188" s="1">
        <v>0</v>
      </c>
      <c r="N188" s="1">
        <v>0</v>
      </c>
      <c r="O188" s="1">
        <v>0</v>
      </c>
      <c r="P188" s="1">
        <v>0</v>
      </c>
      <c r="Q188" s="1">
        <v>0</v>
      </c>
    </row>
    <row r="189" spans="1:17" x14ac:dyDescent="0.25">
      <c r="A189">
        <v>14139</v>
      </c>
      <c r="B189" s="1">
        <v>212.681341</v>
      </c>
      <c r="C189" s="1">
        <v>212.681341</v>
      </c>
      <c r="D189" s="1">
        <v>0.30864200000000003</v>
      </c>
      <c r="E189" s="1">
        <v>27.438272000000001</v>
      </c>
      <c r="F189" s="1">
        <v>0</v>
      </c>
      <c r="G189" s="1">
        <v>5.8086409999999997</v>
      </c>
      <c r="H189" s="1">
        <v>4.2716050000000001</v>
      </c>
      <c r="I189" s="1">
        <v>0.77160499999999999</v>
      </c>
      <c r="J189" s="1">
        <v>0</v>
      </c>
      <c r="K189" s="1">
        <v>0</v>
      </c>
      <c r="L189" s="1">
        <v>1.6258030000000001</v>
      </c>
      <c r="M189" s="1">
        <v>0</v>
      </c>
      <c r="N189" s="1">
        <v>0</v>
      </c>
      <c r="O189" s="1">
        <v>0</v>
      </c>
      <c r="P189" s="1">
        <v>0</v>
      </c>
      <c r="Q189" s="1">
        <v>0</v>
      </c>
    </row>
    <row r="190" spans="1:17" x14ac:dyDescent="0.25">
      <c r="A190">
        <v>14147</v>
      </c>
      <c r="B190" s="1">
        <v>198.81627800000001</v>
      </c>
      <c r="C190" s="1">
        <v>198.81627800000001</v>
      </c>
      <c r="D190" s="1">
        <v>0</v>
      </c>
      <c r="E190" s="1">
        <v>0</v>
      </c>
      <c r="F190" s="1">
        <v>0</v>
      </c>
      <c r="G190" s="1">
        <v>1</v>
      </c>
      <c r="H190" s="1">
        <v>14.586827</v>
      </c>
      <c r="I190" s="1">
        <v>0.29341299999999998</v>
      </c>
      <c r="J190" s="1">
        <v>0</v>
      </c>
      <c r="K190" s="1">
        <v>0</v>
      </c>
      <c r="L190" s="1">
        <v>0.80239499999999997</v>
      </c>
      <c r="M190" s="1">
        <v>0</v>
      </c>
      <c r="N190" s="1">
        <v>0</v>
      </c>
      <c r="O190" s="1">
        <v>0</v>
      </c>
      <c r="P190" s="1">
        <v>0</v>
      </c>
      <c r="Q190" s="1">
        <v>0</v>
      </c>
    </row>
    <row r="191" spans="1:17" x14ac:dyDescent="0.25">
      <c r="A191">
        <v>14149</v>
      </c>
      <c r="B191" s="1">
        <v>97.185942999999995</v>
      </c>
      <c r="C191" s="1">
        <v>97.185942999999995</v>
      </c>
      <c r="D191" s="1">
        <v>4.4980630000000001</v>
      </c>
      <c r="E191" s="1">
        <v>16</v>
      </c>
      <c r="F191" s="1">
        <v>0</v>
      </c>
      <c r="G191" s="1">
        <v>1.928058</v>
      </c>
      <c r="H191" s="1">
        <v>7.0260119999999997</v>
      </c>
      <c r="I191" s="1">
        <v>2.3707799999999999</v>
      </c>
      <c r="J191" s="1">
        <v>0</v>
      </c>
      <c r="K191" s="1">
        <v>0</v>
      </c>
      <c r="L191" s="1">
        <v>0</v>
      </c>
      <c r="M191" s="1">
        <v>0</v>
      </c>
      <c r="N191" s="1">
        <v>0</v>
      </c>
      <c r="O191" s="1">
        <v>0</v>
      </c>
      <c r="P191" s="1">
        <v>0</v>
      </c>
      <c r="Q191" s="1">
        <v>0</v>
      </c>
    </row>
    <row r="192" spans="1:17" x14ac:dyDescent="0.25">
      <c r="A192">
        <v>14187</v>
      </c>
      <c r="B192" s="1">
        <v>235.987258</v>
      </c>
      <c r="C192" s="1">
        <v>235.66878700000001</v>
      </c>
      <c r="D192" s="1">
        <v>0</v>
      </c>
      <c r="E192" s="1">
        <v>0</v>
      </c>
      <c r="F192" s="1">
        <v>0</v>
      </c>
      <c r="G192" s="1">
        <v>6.3694000000000001E-2</v>
      </c>
      <c r="H192" s="1">
        <v>27.382164</v>
      </c>
      <c r="I192" s="1">
        <v>1.7261150000000001</v>
      </c>
      <c r="J192" s="1">
        <v>0</v>
      </c>
      <c r="K192" s="1">
        <v>0</v>
      </c>
      <c r="L192" s="1">
        <v>0</v>
      </c>
      <c r="M192" s="1">
        <v>0</v>
      </c>
      <c r="N192" s="1">
        <v>0</v>
      </c>
      <c r="O192" s="1">
        <v>0</v>
      </c>
      <c r="P192" s="1">
        <v>0</v>
      </c>
      <c r="Q192" s="1">
        <v>0</v>
      </c>
    </row>
    <row r="193" spans="1:17" x14ac:dyDescent="0.25">
      <c r="A193">
        <v>14188</v>
      </c>
      <c r="B193" s="1">
        <v>345.869865</v>
      </c>
      <c r="C193" s="1">
        <v>344.40054500000002</v>
      </c>
      <c r="D193" s="1">
        <v>0</v>
      </c>
      <c r="E193" s="1">
        <v>0</v>
      </c>
      <c r="F193" s="1">
        <v>0</v>
      </c>
      <c r="G193" s="1">
        <v>14.966141</v>
      </c>
      <c r="H193" s="1">
        <v>48.895063</v>
      </c>
      <c r="I193" s="1">
        <v>7.1851849999999997</v>
      </c>
      <c r="J193" s="1">
        <v>0</v>
      </c>
      <c r="K193" s="1">
        <v>1.475309</v>
      </c>
      <c r="L193" s="1">
        <v>25.360935000000001</v>
      </c>
      <c r="M193" s="1">
        <v>0</v>
      </c>
      <c r="N193" s="1">
        <v>0</v>
      </c>
      <c r="O193" s="1">
        <v>0</v>
      </c>
      <c r="P193" s="1">
        <v>0</v>
      </c>
      <c r="Q193" s="1">
        <v>0</v>
      </c>
    </row>
    <row r="194" spans="1:17" x14ac:dyDescent="0.25">
      <c r="A194">
        <v>14189</v>
      </c>
      <c r="B194" s="1">
        <v>251.204003</v>
      </c>
      <c r="C194" s="1">
        <v>251.204003</v>
      </c>
      <c r="D194" s="1">
        <v>0</v>
      </c>
      <c r="E194" s="1">
        <v>28.253163000000001</v>
      </c>
      <c r="F194" s="1">
        <v>0</v>
      </c>
      <c r="G194" s="1">
        <v>2.1202529999999999</v>
      </c>
      <c r="H194" s="1">
        <v>25.512658999999999</v>
      </c>
      <c r="I194" s="1">
        <v>6.2784810000000002</v>
      </c>
      <c r="J194" s="1">
        <v>0</v>
      </c>
      <c r="K194" s="1">
        <v>0.79113900000000004</v>
      </c>
      <c r="L194" s="1">
        <v>1</v>
      </c>
      <c r="M194" s="1">
        <v>0</v>
      </c>
      <c r="N194" s="1">
        <v>0</v>
      </c>
      <c r="O194" s="1">
        <v>0</v>
      </c>
      <c r="P194" s="1">
        <v>0</v>
      </c>
      <c r="Q194" s="1">
        <v>0</v>
      </c>
    </row>
    <row r="195" spans="1:17" x14ac:dyDescent="0.25">
      <c r="A195">
        <v>14231</v>
      </c>
      <c r="B195" s="1">
        <v>1026.7238500000001</v>
      </c>
      <c r="C195" s="1">
        <v>144.56928600000001</v>
      </c>
      <c r="D195" s="1">
        <v>0</v>
      </c>
      <c r="E195" s="1">
        <v>0</v>
      </c>
      <c r="F195" s="1">
        <v>0</v>
      </c>
      <c r="G195" s="1">
        <v>14.974722999999999</v>
      </c>
      <c r="H195" s="1">
        <v>56.556604999999998</v>
      </c>
      <c r="I195" s="1">
        <v>1</v>
      </c>
      <c r="J195" s="1">
        <v>0</v>
      </c>
      <c r="K195" s="1">
        <v>1</v>
      </c>
      <c r="L195" s="1">
        <v>6.8653719999999998</v>
      </c>
      <c r="M195" s="1">
        <v>207.95106899999999</v>
      </c>
      <c r="N195" s="1">
        <v>11.811242</v>
      </c>
      <c r="O195" s="1">
        <v>0</v>
      </c>
      <c r="P195" s="1">
        <v>6.5185570000000004</v>
      </c>
      <c r="Q195" s="1">
        <v>0</v>
      </c>
    </row>
    <row r="196" spans="1:17" x14ac:dyDescent="0.25">
      <c r="A196">
        <v>14467</v>
      </c>
      <c r="B196" s="1">
        <v>273.028705</v>
      </c>
      <c r="C196" s="1">
        <v>272.66775799999999</v>
      </c>
      <c r="D196" s="1">
        <v>9.1834319999999998</v>
      </c>
      <c r="E196" s="1">
        <v>18.284023999999999</v>
      </c>
      <c r="F196" s="1">
        <v>0</v>
      </c>
      <c r="G196" s="1">
        <v>9.0650890000000004</v>
      </c>
      <c r="H196" s="1">
        <v>22.390530999999999</v>
      </c>
      <c r="I196" s="1">
        <v>2.4260350000000002</v>
      </c>
      <c r="J196" s="1">
        <v>0</v>
      </c>
      <c r="K196" s="1">
        <v>0</v>
      </c>
      <c r="L196" s="1">
        <v>2</v>
      </c>
      <c r="M196" s="1">
        <v>0</v>
      </c>
      <c r="N196" s="1">
        <v>0</v>
      </c>
      <c r="O196" s="1">
        <v>0</v>
      </c>
      <c r="P196" s="1">
        <v>0</v>
      </c>
      <c r="Q196" s="1">
        <v>0</v>
      </c>
    </row>
    <row r="197" spans="1:17" x14ac:dyDescent="0.25">
      <c r="A197">
        <v>14830</v>
      </c>
      <c r="B197" s="1">
        <v>91.491932000000006</v>
      </c>
      <c r="C197" s="1">
        <v>91.230785999999995</v>
      </c>
      <c r="D197" s="1">
        <v>0</v>
      </c>
      <c r="E197" s="1">
        <v>0</v>
      </c>
      <c r="F197" s="1">
        <v>0</v>
      </c>
      <c r="G197" s="1">
        <v>0</v>
      </c>
      <c r="H197" s="1">
        <v>16.523662999999999</v>
      </c>
      <c r="I197" s="1">
        <v>4.8124929999999999</v>
      </c>
      <c r="J197" s="1">
        <v>0</v>
      </c>
      <c r="K197" s="1">
        <v>0</v>
      </c>
      <c r="L197" s="1">
        <v>2.3535219999999999</v>
      </c>
      <c r="M197" s="1">
        <v>91.917259000000001</v>
      </c>
      <c r="N197" s="1">
        <v>0</v>
      </c>
      <c r="O197" s="1">
        <v>0</v>
      </c>
      <c r="P197" s="1">
        <v>0</v>
      </c>
      <c r="Q197" s="1">
        <v>0</v>
      </c>
    </row>
    <row r="198" spans="1:17" x14ac:dyDescent="0.25">
      <c r="A198">
        <v>14904</v>
      </c>
      <c r="B198" s="1">
        <v>94.480244999999996</v>
      </c>
      <c r="C198" s="1">
        <v>91.920371000000003</v>
      </c>
      <c r="D198" s="1">
        <v>0</v>
      </c>
      <c r="E198" s="1">
        <v>0</v>
      </c>
      <c r="F198" s="1">
        <v>0</v>
      </c>
      <c r="G198" s="1">
        <v>0</v>
      </c>
      <c r="H198" s="1">
        <v>13.839810999999999</v>
      </c>
      <c r="I198" s="1">
        <v>2.576155</v>
      </c>
      <c r="J198" s="1">
        <v>0</v>
      </c>
      <c r="K198" s="1">
        <v>0</v>
      </c>
      <c r="L198" s="1">
        <v>1</v>
      </c>
      <c r="M198" s="1">
        <v>0</v>
      </c>
      <c r="N198" s="1">
        <v>0</v>
      </c>
      <c r="O198" s="1">
        <v>0</v>
      </c>
      <c r="P198" s="1">
        <v>0</v>
      </c>
      <c r="Q198" s="1">
        <v>0</v>
      </c>
    </row>
    <row r="199" spans="1:17" x14ac:dyDescent="0.25">
      <c r="A199">
        <v>14913</v>
      </c>
      <c r="B199" s="1">
        <v>225.792596</v>
      </c>
      <c r="C199" s="1">
        <v>225.792596</v>
      </c>
      <c r="D199" s="1">
        <v>0</v>
      </c>
      <c r="E199" s="1">
        <v>0</v>
      </c>
      <c r="F199" s="1">
        <v>0</v>
      </c>
      <c r="G199" s="1">
        <v>1</v>
      </c>
      <c r="H199" s="1">
        <v>32.581817000000001</v>
      </c>
      <c r="I199" s="1">
        <v>1.1657569999999999</v>
      </c>
      <c r="J199" s="1">
        <v>0</v>
      </c>
      <c r="K199" s="1">
        <v>0</v>
      </c>
      <c r="L199" s="1">
        <v>2.8727269999999998</v>
      </c>
      <c r="M199" s="1">
        <v>0</v>
      </c>
      <c r="N199" s="1">
        <v>0</v>
      </c>
      <c r="O199" s="1">
        <v>0</v>
      </c>
      <c r="P199" s="1">
        <v>0</v>
      </c>
      <c r="Q199" s="1">
        <v>0</v>
      </c>
    </row>
    <row r="200" spans="1:17" x14ac:dyDescent="0.25">
      <c r="A200">
        <v>14927</v>
      </c>
      <c r="B200" s="1">
        <v>138.97134700000001</v>
      </c>
      <c r="C200" s="1">
        <v>138.97134700000001</v>
      </c>
      <c r="D200" s="1">
        <v>0.25149700000000003</v>
      </c>
      <c r="E200" s="1">
        <v>0.227545</v>
      </c>
      <c r="F200" s="1">
        <v>0</v>
      </c>
      <c r="G200" s="1">
        <v>0.85628800000000005</v>
      </c>
      <c r="H200" s="1">
        <v>40.266775000000003</v>
      </c>
      <c r="I200" s="1">
        <v>4.12575</v>
      </c>
      <c r="J200" s="1">
        <v>0</v>
      </c>
      <c r="K200" s="1">
        <v>3.257485</v>
      </c>
      <c r="L200" s="1">
        <v>6.6054170000000001</v>
      </c>
      <c r="M200" s="1">
        <v>0</v>
      </c>
      <c r="N200" s="1">
        <v>0</v>
      </c>
      <c r="O200" s="1">
        <v>67.527788999999999</v>
      </c>
      <c r="P200" s="1">
        <v>0</v>
      </c>
      <c r="Q200" s="1">
        <v>0</v>
      </c>
    </row>
    <row r="201" spans="1:17" x14ac:dyDescent="0.25">
      <c r="A201">
        <v>14943</v>
      </c>
      <c r="B201" s="1">
        <v>220.71199899999999</v>
      </c>
      <c r="C201" s="1">
        <v>94.462863999999996</v>
      </c>
      <c r="D201" s="1">
        <v>0</v>
      </c>
      <c r="E201" s="1">
        <v>0</v>
      </c>
      <c r="F201" s="1">
        <v>0</v>
      </c>
      <c r="G201" s="1">
        <v>0</v>
      </c>
      <c r="H201" s="1">
        <v>47.485703000000001</v>
      </c>
      <c r="I201" s="1">
        <v>1.575385</v>
      </c>
      <c r="J201" s="1">
        <v>1</v>
      </c>
      <c r="K201" s="1">
        <v>0</v>
      </c>
      <c r="L201" s="1">
        <v>5</v>
      </c>
      <c r="M201" s="1">
        <v>23.992736000000001</v>
      </c>
      <c r="N201" s="1">
        <v>0</v>
      </c>
      <c r="O201" s="1">
        <v>0</v>
      </c>
      <c r="P201" s="1">
        <v>0</v>
      </c>
      <c r="Q201" s="1">
        <v>0</v>
      </c>
    </row>
    <row r="202" spans="1:17" x14ac:dyDescent="0.25">
      <c r="A202">
        <v>15234</v>
      </c>
      <c r="B202" s="1">
        <v>195.453574</v>
      </c>
      <c r="C202" s="1">
        <v>191.07552699999999</v>
      </c>
      <c r="D202" s="1">
        <v>23.836369000000001</v>
      </c>
      <c r="E202" s="1">
        <v>108.547202</v>
      </c>
      <c r="F202" s="1">
        <v>6.5304880000000001</v>
      </c>
      <c r="G202" s="1">
        <v>4</v>
      </c>
      <c r="H202" s="1">
        <v>5.7926840000000004</v>
      </c>
      <c r="I202" s="1">
        <v>0</v>
      </c>
      <c r="J202" s="1">
        <v>0</v>
      </c>
      <c r="K202" s="1">
        <v>0.353659</v>
      </c>
      <c r="L202" s="1">
        <v>1</v>
      </c>
      <c r="M202" s="1">
        <v>5.9354719999999999</v>
      </c>
      <c r="N202" s="1">
        <v>0</v>
      </c>
      <c r="O202" s="1">
        <v>0</v>
      </c>
      <c r="P202" s="1">
        <v>0</v>
      </c>
      <c r="Q202" s="1">
        <v>0</v>
      </c>
    </row>
    <row r="203" spans="1:17" x14ac:dyDescent="0.25">
      <c r="A203">
        <v>15237</v>
      </c>
      <c r="B203" s="1">
        <v>317.85189400000002</v>
      </c>
      <c r="C203" s="1">
        <v>317.85189400000002</v>
      </c>
      <c r="D203" s="1">
        <v>0</v>
      </c>
      <c r="E203" s="1">
        <v>42.692670999999997</v>
      </c>
      <c r="F203" s="1">
        <v>0</v>
      </c>
      <c r="G203" s="1">
        <v>0</v>
      </c>
      <c r="H203" s="1">
        <v>55.305916000000003</v>
      </c>
      <c r="I203" s="1">
        <v>7.5435889999999999</v>
      </c>
      <c r="J203" s="1">
        <v>0.67179500000000003</v>
      </c>
      <c r="K203" s="1">
        <v>0.184615</v>
      </c>
      <c r="L203" s="1">
        <v>1</v>
      </c>
      <c r="M203" s="1">
        <v>0</v>
      </c>
      <c r="N203" s="1">
        <v>0</v>
      </c>
      <c r="O203" s="1">
        <v>0</v>
      </c>
      <c r="P203" s="1">
        <v>0</v>
      </c>
      <c r="Q203" s="1">
        <v>0</v>
      </c>
    </row>
    <row r="204" spans="1:17" x14ac:dyDescent="0.25">
      <c r="A204">
        <v>15261</v>
      </c>
      <c r="B204" s="1">
        <v>657.81899399999998</v>
      </c>
      <c r="C204" s="1">
        <v>644.08550400000001</v>
      </c>
      <c r="D204" s="1">
        <v>0</v>
      </c>
      <c r="E204" s="1">
        <v>0.101449</v>
      </c>
      <c r="F204" s="1">
        <v>0</v>
      </c>
      <c r="G204" s="1">
        <v>3.0317560000000001</v>
      </c>
      <c r="H204" s="1">
        <v>44.049799</v>
      </c>
      <c r="I204" s="1">
        <v>4.5089499999999996</v>
      </c>
      <c r="J204" s="1">
        <v>0</v>
      </c>
      <c r="K204" s="1">
        <v>0.77973199999999998</v>
      </c>
      <c r="L204" s="1">
        <v>1.3115939999999999</v>
      </c>
      <c r="M204" s="1">
        <v>0</v>
      </c>
      <c r="N204" s="1">
        <v>0</v>
      </c>
      <c r="O204" s="1">
        <v>0</v>
      </c>
      <c r="P204" s="1">
        <v>0</v>
      </c>
      <c r="Q204" s="1">
        <v>0</v>
      </c>
    </row>
    <row r="205" spans="1:17" x14ac:dyDescent="0.25">
      <c r="A205">
        <v>15329</v>
      </c>
      <c r="B205" s="1">
        <v>157.73818299999999</v>
      </c>
      <c r="C205" s="1">
        <v>18.676136</v>
      </c>
      <c r="D205" s="1">
        <v>0</v>
      </c>
      <c r="E205" s="1">
        <v>0</v>
      </c>
      <c r="F205" s="1">
        <v>0</v>
      </c>
      <c r="G205" s="1">
        <v>0</v>
      </c>
      <c r="H205" s="1">
        <v>3.4232960000000001</v>
      </c>
      <c r="I205" s="1">
        <v>1.2159089999999999</v>
      </c>
      <c r="J205" s="1">
        <v>0</v>
      </c>
      <c r="K205" s="1">
        <v>0</v>
      </c>
      <c r="L205" s="1">
        <v>0.84090900000000002</v>
      </c>
      <c r="M205" s="1">
        <v>0</v>
      </c>
      <c r="N205" s="1">
        <v>0</v>
      </c>
      <c r="O205" s="1">
        <v>0</v>
      </c>
      <c r="P205" s="1">
        <v>0</v>
      </c>
      <c r="Q205" s="1">
        <v>0</v>
      </c>
    </row>
    <row r="206" spans="1:17" x14ac:dyDescent="0.25">
      <c r="A206">
        <v>15344</v>
      </c>
      <c r="B206" s="1">
        <v>70.622387000000003</v>
      </c>
      <c r="C206" s="1">
        <v>20.778948</v>
      </c>
      <c r="D206" s="1">
        <v>0</v>
      </c>
      <c r="E206" s="1">
        <v>0</v>
      </c>
      <c r="F206" s="1">
        <v>0</v>
      </c>
      <c r="G206" s="1">
        <v>0</v>
      </c>
      <c r="H206" s="1">
        <v>5.3894739999999999</v>
      </c>
      <c r="I206" s="1">
        <v>0</v>
      </c>
      <c r="J206" s="1">
        <v>1</v>
      </c>
      <c r="K206" s="1">
        <v>0</v>
      </c>
      <c r="L206" s="1">
        <v>1</v>
      </c>
      <c r="M206" s="1">
        <v>7.9405599999999996</v>
      </c>
      <c r="N206" s="1">
        <v>0</v>
      </c>
      <c r="O206" s="1">
        <v>0</v>
      </c>
      <c r="P206" s="1">
        <v>0</v>
      </c>
      <c r="Q206" s="1">
        <v>0</v>
      </c>
    </row>
    <row r="207" spans="1:17" x14ac:dyDescent="0.25">
      <c r="A207">
        <v>15709</v>
      </c>
      <c r="B207" s="1">
        <v>246.15331599999999</v>
      </c>
      <c r="C207" s="1">
        <v>246.15331599999999</v>
      </c>
      <c r="D207" s="1">
        <v>0</v>
      </c>
      <c r="E207" s="1">
        <v>0</v>
      </c>
      <c r="F207" s="1">
        <v>0</v>
      </c>
      <c r="G207" s="1">
        <v>2.9289939999999999</v>
      </c>
      <c r="H207" s="1">
        <v>46.010657000000002</v>
      </c>
      <c r="I207" s="1">
        <v>1</v>
      </c>
      <c r="J207" s="1">
        <v>0.71597599999999995</v>
      </c>
      <c r="K207" s="1">
        <v>0</v>
      </c>
      <c r="L207" s="1">
        <v>0.98224900000000004</v>
      </c>
      <c r="M207" s="1">
        <v>0</v>
      </c>
      <c r="N207" s="1">
        <v>0</v>
      </c>
      <c r="O207" s="1">
        <v>36.564230000000002</v>
      </c>
      <c r="P207" s="1">
        <v>0</v>
      </c>
      <c r="Q207" s="1">
        <v>0</v>
      </c>
    </row>
    <row r="208" spans="1:17" x14ac:dyDescent="0.25">
      <c r="A208">
        <v>15710</v>
      </c>
      <c r="B208" s="1">
        <v>241.36669000000001</v>
      </c>
      <c r="C208" s="1">
        <v>241.28433699999999</v>
      </c>
      <c r="D208" s="1">
        <v>47.358823999999998</v>
      </c>
      <c r="E208" s="1">
        <v>155.20960700000001</v>
      </c>
      <c r="F208" s="1">
        <v>0</v>
      </c>
      <c r="G208" s="1">
        <v>0</v>
      </c>
      <c r="H208" s="1">
        <v>17.81579</v>
      </c>
      <c r="I208" s="1">
        <v>1.0647059999999999</v>
      </c>
      <c r="J208" s="1">
        <v>0</v>
      </c>
      <c r="K208" s="1">
        <v>0</v>
      </c>
      <c r="L208" s="1">
        <v>0</v>
      </c>
      <c r="M208" s="1">
        <v>0</v>
      </c>
      <c r="N208" s="1">
        <v>0</v>
      </c>
      <c r="O208" s="1">
        <v>43.332791999999998</v>
      </c>
      <c r="P208" s="1">
        <v>0</v>
      </c>
      <c r="Q208" s="1">
        <v>0</v>
      </c>
    </row>
    <row r="209" spans="1:17" x14ac:dyDescent="0.25">
      <c r="A209">
        <v>15712</v>
      </c>
      <c r="B209" s="1">
        <v>352.65225900000002</v>
      </c>
      <c r="C209" s="1">
        <v>352.65225900000002</v>
      </c>
      <c r="D209" s="1">
        <v>0</v>
      </c>
      <c r="E209" s="1">
        <v>2</v>
      </c>
      <c r="F209" s="1">
        <v>0</v>
      </c>
      <c r="G209" s="1">
        <v>5.176336</v>
      </c>
      <c r="H209" s="1">
        <v>18.606783</v>
      </c>
      <c r="I209" s="1">
        <v>3.1180119999999998</v>
      </c>
      <c r="J209" s="1">
        <v>0</v>
      </c>
      <c r="K209" s="1">
        <v>0</v>
      </c>
      <c r="L209" s="1">
        <v>2.397516</v>
      </c>
      <c r="M209" s="1">
        <v>0</v>
      </c>
      <c r="N209" s="1">
        <v>0</v>
      </c>
      <c r="O209" s="1">
        <v>0</v>
      </c>
      <c r="P209" s="1">
        <v>0</v>
      </c>
      <c r="Q209" s="1">
        <v>0</v>
      </c>
    </row>
    <row r="210" spans="1:17" x14ac:dyDescent="0.25">
      <c r="A210">
        <v>15713</v>
      </c>
      <c r="B210" s="1">
        <v>123.387642</v>
      </c>
      <c r="C210" s="1">
        <v>123.387642</v>
      </c>
      <c r="D210" s="1">
        <v>0</v>
      </c>
      <c r="E210" s="1">
        <v>0</v>
      </c>
      <c r="F210" s="1">
        <v>0</v>
      </c>
      <c r="G210" s="1">
        <v>3.6792449999999999</v>
      </c>
      <c r="H210" s="1">
        <v>16.754721</v>
      </c>
      <c r="I210" s="1">
        <v>0</v>
      </c>
      <c r="J210" s="1">
        <v>0</v>
      </c>
      <c r="K210" s="1">
        <v>0</v>
      </c>
      <c r="L210" s="1">
        <v>0.11949700000000001</v>
      </c>
      <c r="M210" s="1">
        <v>0</v>
      </c>
      <c r="N210" s="1">
        <v>0</v>
      </c>
      <c r="O210" s="1">
        <v>0</v>
      </c>
      <c r="P210" s="1">
        <v>0</v>
      </c>
      <c r="Q210" s="1">
        <v>0</v>
      </c>
    </row>
    <row r="211" spans="1:17" x14ac:dyDescent="0.25">
      <c r="A211">
        <v>15714</v>
      </c>
      <c r="B211" s="1">
        <v>48.838160999999999</v>
      </c>
      <c r="C211" s="1">
        <v>29.349782999999999</v>
      </c>
      <c r="D211" s="1">
        <v>0</v>
      </c>
      <c r="E211" s="1">
        <v>0</v>
      </c>
      <c r="F211" s="1">
        <v>0</v>
      </c>
      <c r="G211" s="1">
        <v>0</v>
      </c>
      <c r="H211" s="1">
        <v>3.1198950000000001</v>
      </c>
      <c r="I211" s="1">
        <v>0.77080800000000005</v>
      </c>
      <c r="J211" s="1">
        <v>0</v>
      </c>
      <c r="K211" s="1">
        <v>0</v>
      </c>
      <c r="L211" s="1">
        <v>0.75647699999999996</v>
      </c>
      <c r="M211" s="1">
        <v>0</v>
      </c>
      <c r="N211" s="1">
        <v>0</v>
      </c>
      <c r="O211" s="1">
        <v>0</v>
      </c>
      <c r="P211" s="1">
        <v>0</v>
      </c>
      <c r="Q211" s="1">
        <v>0</v>
      </c>
    </row>
    <row r="212" spans="1:17" x14ac:dyDescent="0.25">
      <c r="A212">
        <v>15722</v>
      </c>
      <c r="B212" s="1">
        <v>499.91816999999998</v>
      </c>
      <c r="C212" s="1">
        <v>499.91816999999998</v>
      </c>
      <c r="D212" s="1">
        <v>0</v>
      </c>
      <c r="E212" s="1">
        <v>37.443434000000003</v>
      </c>
      <c r="F212" s="1">
        <v>3.4246660000000002</v>
      </c>
      <c r="G212" s="1">
        <v>3.1928570000000001</v>
      </c>
      <c r="H212" s="1">
        <v>37.299900000000001</v>
      </c>
      <c r="I212" s="1">
        <v>1.0785709999999999</v>
      </c>
      <c r="J212" s="1">
        <v>0</v>
      </c>
      <c r="K212" s="1">
        <v>1</v>
      </c>
      <c r="L212" s="1">
        <v>2.5110000000000001</v>
      </c>
      <c r="M212" s="1">
        <v>0</v>
      </c>
      <c r="N212" s="1">
        <v>0</v>
      </c>
      <c r="O212" s="1">
        <v>0</v>
      </c>
      <c r="P212" s="1">
        <v>0</v>
      </c>
      <c r="Q212" s="1">
        <v>0</v>
      </c>
    </row>
    <row r="213" spans="1:17" x14ac:dyDescent="0.25">
      <c r="A213">
        <v>15736</v>
      </c>
      <c r="B213" s="1">
        <v>212.87724499999999</v>
      </c>
      <c r="C213" s="1">
        <v>86.092701000000005</v>
      </c>
      <c r="D213" s="1">
        <v>0</v>
      </c>
      <c r="E213" s="1">
        <v>0</v>
      </c>
      <c r="F213" s="1">
        <v>0</v>
      </c>
      <c r="G213" s="1">
        <v>4.7440350000000002</v>
      </c>
      <c r="H213" s="1">
        <v>33.806941000000002</v>
      </c>
      <c r="I213" s="1">
        <v>3.4164850000000002</v>
      </c>
      <c r="J213" s="1">
        <v>0</v>
      </c>
      <c r="K213" s="1">
        <v>1</v>
      </c>
      <c r="L213" s="1">
        <v>6.5196300000000003</v>
      </c>
      <c r="M213" s="1">
        <v>0</v>
      </c>
      <c r="N213" s="1">
        <v>0</v>
      </c>
      <c r="O213" s="1">
        <v>0</v>
      </c>
      <c r="P213" s="1">
        <v>0</v>
      </c>
      <c r="Q213" s="1">
        <v>0</v>
      </c>
    </row>
    <row r="214" spans="1:17" x14ac:dyDescent="0.25">
      <c r="A214">
        <v>15737</v>
      </c>
      <c r="B214" s="1">
        <v>286.60986500000001</v>
      </c>
      <c r="C214" s="1">
        <v>141.30434399999999</v>
      </c>
      <c r="D214" s="1">
        <v>25.878920000000001</v>
      </c>
      <c r="E214" s="1">
        <v>18.381086</v>
      </c>
      <c r="F214" s="1">
        <v>4</v>
      </c>
      <c r="G214" s="1">
        <v>1</v>
      </c>
      <c r="H214" s="1">
        <v>10.011984</v>
      </c>
      <c r="I214" s="1">
        <v>2</v>
      </c>
      <c r="J214" s="1">
        <v>0</v>
      </c>
      <c r="K214" s="1">
        <v>0</v>
      </c>
      <c r="L214" s="1">
        <v>1</v>
      </c>
      <c r="M214" s="1">
        <v>0</v>
      </c>
      <c r="N214" s="1">
        <v>0</v>
      </c>
      <c r="O214" s="1">
        <v>0</v>
      </c>
      <c r="P214" s="1">
        <v>0</v>
      </c>
      <c r="Q214" s="1">
        <v>0</v>
      </c>
    </row>
    <row r="215" spans="1:17" x14ac:dyDescent="0.25">
      <c r="A215">
        <v>15741</v>
      </c>
      <c r="B215" s="1">
        <v>225.48700299999999</v>
      </c>
      <c r="C215" s="1">
        <v>225.48700299999999</v>
      </c>
      <c r="D215" s="1">
        <v>0</v>
      </c>
      <c r="E215" s="1">
        <v>0</v>
      </c>
      <c r="F215" s="1">
        <v>0</v>
      </c>
      <c r="G215" s="1">
        <v>5.0090999999999997E-2</v>
      </c>
      <c r="H215" s="1">
        <v>45.621434999999998</v>
      </c>
      <c r="I215" s="1">
        <v>32.740239000000003</v>
      </c>
      <c r="J215" s="1">
        <v>1</v>
      </c>
      <c r="K215" s="1">
        <v>26.931851000000002</v>
      </c>
      <c r="L215" s="1">
        <v>21.901247000000001</v>
      </c>
      <c r="M215" s="1">
        <v>95.363412999999994</v>
      </c>
      <c r="N215" s="1">
        <v>0</v>
      </c>
      <c r="O215" s="1">
        <v>67.772170000000003</v>
      </c>
      <c r="P215" s="1">
        <v>0</v>
      </c>
      <c r="Q215" s="1">
        <v>0</v>
      </c>
    </row>
    <row r="216" spans="1:17" x14ac:dyDescent="0.25">
      <c r="A216">
        <v>16812</v>
      </c>
      <c r="B216" s="1">
        <v>107.695801</v>
      </c>
      <c r="C216" s="1">
        <v>107.695801</v>
      </c>
      <c r="D216" s="1">
        <v>0</v>
      </c>
      <c r="E216" s="1">
        <v>0</v>
      </c>
      <c r="F216" s="1">
        <v>0</v>
      </c>
      <c r="G216" s="1">
        <v>2.9356719999999998</v>
      </c>
      <c r="H216" s="1">
        <v>8.5321639999999999</v>
      </c>
      <c r="I216" s="1">
        <v>1.3099419999999999</v>
      </c>
      <c r="J216" s="1">
        <v>0</v>
      </c>
      <c r="K216" s="1">
        <v>2</v>
      </c>
      <c r="L216" s="1">
        <v>3.8713440000000001</v>
      </c>
      <c r="M216" s="1">
        <v>0</v>
      </c>
      <c r="N216" s="1">
        <v>0</v>
      </c>
      <c r="O216" s="1">
        <v>0</v>
      </c>
      <c r="P216" s="1">
        <v>0</v>
      </c>
      <c r="Q216" s="1">
        <v>0</v>
      </c>
    </row>
    <row r="217" spans="1:17" x14ac:dyDescent="0.25">
      <c r="A217">
        <v>16829</v>
      </c>
      <c r="B217" s="1">
        <v>263.43292000000002</v>
      </c>
      <c r="C217" s="1">
        <v>256.04197900000003</v>
      </c>
      <c r="D217" s="1">
        <v>0.98795200000000005</v>
      </c>
      <c r="E217" s="1">
        <v>5.5301200000000001</v>
      </c>
      <c r="F217" s="1">
        <v>0.53012000000000004</v>
      </c>
      <c r="G217" s="1">
        <v>8.7168670000000006</v>
      </c>
      <c r="H217" s="1">
        <v>9.3674710000000001</v>
      </c>
      <c r="I217" s="1">
        <v>0</v>
      </c>
      <c r="J217" s="1">
        <v>0</v>
      </c>
      <c r="K217" s="1">
        <v>0</v>
      </c>
      <c r="L217" s="1">
        <v>0.385542</v>
      </c>
      <c r="M217" s="1">
        <v>0</v>
      </c>
      <c r="N217" s="1">
        <v>0</v>
      </c>
      <c r="O217" s="1">
        <v>0</v>
      </c>
      <c r="P217" s="1">
        <v>0</v>
      </c>
      <c r="Q217" s="1">
        <v>0</v>
      </c>
    </row>
    <row r="218" spans="1:17" x14ac:dyDescent="0.25">
      <c r="A218">
        <v>16836</v>
      </c>
      <c r="B218" s="1">
        <v>135.43621099999999</v>
      </c>
      <c r="C218" s="1">
        <v>135.43621099999999</v>
      </c>
      <c r="D218" s="1">
        <v>13.994286000000001</v>
      </c>
      <c r="E218" s="1">
        <v>24.240000999999999</v>
      </c>
      <c r="F218" s="1">
        <v>0</v>
      </c>
      <c r="G218" s="1">
        <v>1.6342859999999999</v>
      </c>
      <c r="H218" s="1">
        <v>8.1314279999999997</v>
      </c>
      <c r="I218" s="1">
        <v>0</v>
      </c>
      <c r="J218" s="1">
        <v>0</v>
      </c>
      <c r="K218" s="1">
        <v>0</v>
      </c>
      <c r="L218" s="1">
        <v>0</v>
      </c>
      <c r="M218" s="1">
        <v>0</v>
      </c>
      <c r="N218" s="1">
        <v>0</v>
      </c>
      <c r="O218" s="1">
        <v>0</v>
      </c>
      <c r="P218" s="1">
        <v>0</v>
      </c>
      <c r="Q218" s="1">
        <v>0</v>
      </c>
    </row>
    <row r="219" spans="1:17" x14ac:dyDescent="0.25">
      <c r="A219">
        <v>16837</v>
      </c>
      <c r="B219" s="1">
        <v>218.27177699999999</v>
      </c>
      <c r="C219" s="1">
        <v>218.27177699999999</v>
      </c>
      <c r="D219" s="1">
        <v>9.8430230000000005</v>
      </c>
      <c r="E219" s="1">
        <v>12.581395000000001</v>
      </c>
      <c r="F219" s="1">
        <v>1.2209300000000001</v>
      </c>
      <c r="G219" s="1">
        <v>2.8372090000000001</v>
      </c>
      <c r="H219" s="1">
        <v>26.789587000000001</v>
      </c>
      <c r="I219" s="1">
        <v>5.3434809999999997</v>
      </c>
      <c r="J219" s="1">
        <v>0</v>
      </c>
      <c r="K219" s="1">
        <v>1</v>
      </c>
      <c r="L219" s="1">
        <v>0</v>
      </c>
      <c r="M219" s="1">
        <v>0</v>
      </c>
      <c r="N219" s="1">
        <v>0</v>
      </c>
      <c r="O219" s="1">
        <v>0</v>
      </c>
      <c r="P219" s="1">
        <v>0</v>
      </c>
      <c r="Q219" s="1">
        <v>0</v>
      </c>
    </row>
    <row r="220" spans="1:17" x14ac:dyDescent="0.25">
      <c r="A220">
        <v>16843</v>
      </c>
      <c r="B220" s="1">
        <v>487.10215599999998</v>
      </c>
      <c r="C220" s="1">
        <v>483.721474</v>
      </c>
      <c r="D220" s="1">
        <v>0</v>
      </c>
      <c r="E220" s="1">
        <v>0</v>
      </c>
      <c r="F220" s="1">
        <v>0</v>
      </c>
      <c r="G220" s="1">
        <v>4.6174429999999997</v>
      </c>
      <c r="H220" s="1">
        <v>35.146754999999999</v>
      </c>
      <c r="I220" s="1">
        <v>1</v>
      </c>
      <c r="J220" s="1">
        <v>0</v>
      </c>
      <c r="K220" s="1">
        <v>1.150685</v>
      </c>
      <c r="L220" s="1">
        <v>2</v>
      </c>
      <c r="M220" s="1">
        <v>0</v>
      </c>
      <c r="N220" s="1">
        <v>0</v>
      </c>
      <c r="O220" s="1">
        <v>0</v>
      </c>
      <c r="P220" s="1">
        <v>0</v>
      </c>
      <c r="Q220" s="1">
        <v>0</v>
      </c>
    </row>
    <row r="221" spans="1:17" x14ac:dyDescent="0.25">
      <c r="A221">
        <v>16849</v>
      </c>
      <c r="B221" s="1">
        <v>274.17205899999999</v>
      </c>
      <c r="C221" s="1">
        <v>274.17205899999999</v>
      </c>
      <c r="D221" s="1">
        <v>0</v>
      </c>
      <c r="E221" s="1">
        <v>0</v>
      </c>
      <c r="F221" s="1">
        <v>0</v>
      </c>
      <c r="G221" s="1">
        <v>0</v>
      </c>
      <c r="H221" s="1">
        <v>20.886357</v>
      </c>
      <c r="I221" s="1">
        <v>2.3463409999999998</v>
      </c>
      <c r="J221" s="1">
        <v>0.687805</v>
      </c>
      <c r="K221" s="1">
        <v>0</v>
      </c>
      <c r="L221" s="1">
        <v>0</v>
      </c>
      <c r="M221" s="1">
        <v>297.84859899999998</v>
      </c>
      <c r="N221" s="1">
        <v>5.4776720000000001</v>
      </c>
      <c r="O221" s="1">
        <v>0</v>
      </c>
      <c r="P221" s="1">
        <v>0</v>
      </c>
      <c r="Q221" s="1">
        <v>0</v>
      </c>
    </row>
    <row r="222" spans="1:17" x14ac:dyDescent="0.25">
      <c r="A222">
        <v>16850</v>
      </c>
      <c r="B222" s="1">
        <v>100.688374</v>
      </c>
      <c r="C222" s="1">
        <v>100.688374</v>
      </c>
      <c r="D222" s="1">
        <v>0</v>
      </c>
      <c r="E222" s="1">
        <v>0</v>
      </c>
      <c r="F222" s="1">
        <v>0</v>
      </c>
      <c r="G222" s="1">
        <v>0.61764699999999995</v>
      </c>
      <c r="H222" s="1">
        <v>13.445938</v>
      </c>
      <c r="I222" s="1">
        <v>0</v>
      </c>
      <c r="J222" s="1">
        <v>0</v>
      </c>
      <c r="K222" s="1">
        <v>0</v>
      </c>
      <c r="L222" s="1">
        <v>0</v>
      </c>
      <c r="M222" s="1">
        <v>0</v>
      </c>
      <c r="N222" s="1">
        <v>0</v>
      </c>
      <c r="O222" s="1">
        <v>12.642199</v>
      </c>
      <c r="P222" s="1">
        <v>0</v>
      </c>
      <c r="Q222" s="1">
        <v>0</v>
      </c>
    </row>
    <row r="223" spans="1:17" x14ac:dyDescent="0.25">
      <c r="A223">
        <v>16858</v>
      </c>
      <c r="B223" s="1">
        <v>232.37267800000001</v>
      </c>
      <c r="C223" s="1">
        <v>232.37267800000001</v>
      </c>
      <c r="D223" s="1">
        <v>9.1904760000000003</v>
      </c>
      <c r="E223" s="1">
        <v>25.892858</v>
      </c>
      <c r="F223" s="1">
        <v>0</v>
      </c>
      <c r="G223" s="1">
        <v>3.4285709999999998</v>
      </c>
      <c r="H223" s="1">
        <v>14.924154</v>
      </c>
      <c r="I223" s="1">
        <v>0</v>
      </c>
      <c r="J223" s="1">
        <v>0</v>
      </c>
      <c r="K223" s="1">
        <v>0</v>
      </c>
      <c r="L223" s="1">
        <v>4.4702380000000002</v>
      </c>
      <c r="M223" s="1">
        <v>0</v>
      </c>
      <c r="N223" s="1">
        <v>0</v>
      </c>
      <c r="O223" s="1">
        <v>0</v>
      </c>
      <c r="P223" s="1">
        <v>0</v>
      </c>
      <c r="Q223" s="1">
        <v>0</v>
      </c>
    </row>
    <row r="224" spans="1:17" x14ac:dyDescent="0.25">
      <c r="A224">
        <v>17123</v>
      </c>
      <c r="B224" s="1">
        <v>441.06982699999998</v>
      </c>
      <c r="C224" s="1">
        <v>438.00812400000001</v>
      </c>
      <c r="D224" s="1">
        <v>92.954946000000007</v>
      </c>
      <c r="E224" s="1">
        <v>154.798869</v>
      </c>
      <c r="F224" s="1">
        <v>0</v>
      </c>
      <c r="G224" s="1">
        <v>6.9333989999999996</v>
      </c>
      <c r="H224" s="1">
        <v>8.7110679999999991</v>
      </c>
      <c r="I224" s="1">
        <v>0.761019</v>
      </c>
      <c r="J224" s="1">
        <v>0</v>
      </c>
      <c r="K224" s="1">
        <v>0</v>
      </c>
      <c r="L224" s="1">
        <v>0.17727699999999999</v>
      </c>
      <c r="M224" s="1">
        <v>0</v>
      </c>
      <c r="N224" s="1">
        <v>0</v>
      </c>
      <c r="O224" s="1">
        <v>0</v>
      </c>
      <c r="P224" s="1">
        <v>0</v>
      </c>
      <c r="Q224" s="1">
        <v>0</v>
      </c>
    </row>
    <row r="225" spans="1:17" x14ac:dyDescent="0.25">
      <c r="A225">
        <v>17212</v>
      </c>
      <c r="B225" s="1">
        <v>216.36658700000001</v>
      </c>
      <c r="C225" s="1">
        <v>216.20181400000001</v>
      </c>
      <c r="D225" s="1">
        <v>0</v>
      </c>
      <c r="E225" s="1">
        <v>0.86363599999999996</v>
      </c>
      <c r="F225" s="1">
        <v>0</v>
      </c>
      <c r="G225" s="1">
        <v>1</v>
      </c>
      <c r="H225" s="1">
        <v>18.441511999999999</v>
      </c>
      <c r="I225" s="1">
        <v>2</v>
      </c>
      <c r="J225" s="1">
        <v>0</v>
      </c>
      <c r="K225" s="1">
        <v>0</v>
      </c>
      <c r="L225" s="1">
        <v>0</v>
      </c>
      <c r="M225" s="1">
        <v>0</v>
      </c>
      <c r="N225" s="1">
        <v>0</v>
      </c>
      <c r="O225" s="1">
        <v>0</v>
      </c>
      <c r="P225" s="1">
        <v>0</v>
      </c>
      <c r="Q225" s="1">
        <v>0</v>
      </c>
    </row>
    <row r="226" spans="1:17" x14ac:dyDescent="0.25">
      <c r="A226">
        <v>17233</v>
      </c>
      <c r="B226" s="1">
        <v>1458.965786</v>
      </c>
      <c r="C226" s="1">
        <v>734.28303400000004</v>
      </c>
      <c r="D226" s="1">
        <v>0.66666700000000001</v>
      </c>
      <c r="E226" s="1">
        <v>8.4335540000000009</v>
      </c>
      <c r="F226" s="1">
        <v>0</v>
      </c>
      <c r="G226" s="1">
        <v>14.496017999999999</v>
      </c>
      <c r="H226" s="1">
        <v>142.34153800000001</v>
      </c>
      <c r="I226" s="1">
        <v>14.653466999999999</v>
      </c>
      <c r="J226" s="1">
        <v>0.60193200000000002</v>
      </c>
      <c r="K226" s="1">
        <v>7.6356450000000002</v>
      </c>
      <c r="L226" s="1">
        <v>23.180413999999999</v>
      </c>
      <c r="M226" s="1">
        <v>0</v>
      </c>
      <c r="N226" s="1">
        <v>0</v>
      </c>
      <c r="O226" s="1">
        <v>0</v>
      </c>
      <c r="P226" s="1">
        <v>0</v>
      </c>
      <c r="Q226" s="1">
        <v>0</v>
      </c>
    </row>
    <row r="227" spans="1:17" x14ac:dyDescent="0.25">
      <c r="A227">
        <v>17259</v>
      </c>
      <c r="B227" s="1">
        <v>247.276015</v>
      </c>
      <c r="C227" s="1">
        <v>247.276015</v>
      </c>
      <c r="D227" s="1">
        <v>0</v>
      </c>
      <c r="E227" s="1">
        <v>0</v>
      </c>
      <c r="F227" s="1">
        <v>0</v>
      </c>
      <c r="G227" s="1">
        <v>4.351515</v>
      </c>
      <c r="H227" s="1">
        <v>25.896968000000001</v>
      </c>
      <c r="I227" s="1">
        <v>1.509091</v>
      </c>
      <c r="J227" s="1">
        <v>0</v>
      </c>
      <c r="K227" s="1">
        <v>2.0484849999999999</v>
      </c>
      <c r="L227" s="1">
        <v>0.98181799999999997</v>
      </c>
      <c r="M227" s="1">
        <v>0</v>
      </c>
      <c r="N227" s="1">
        <v>0</v>
      </c>
      <c r="O227" s="1">
        <v>0</v>
      </c>
      <c r="P227" s="1">
        <v>0</v>
      </c>
      <c r="Q227" s="1">
        <v>0</v>
      </c>
    </row>
    <row r="228" spans="1:17" x14ac:dyDescent="0.25">
      <c r="A228">
        <v>17270</v>
      </c>
      <c r="B228" s="1">
        <v>280.01394699999997</v>
      </c>
      <c r="C228" s="1">
        <v>280.01394699999997</v>
      </c>
      <c r="D228" s="1">
        <v>1.2705869999999999</v>
      </c>
      <c r="E228" s="1">
        <v>34.088234999999997</v>
      </c>
      <c r="F228" s="1">
        <v>6</v>
      </c>
      <c r="G228" s="1">
        <v>0.61764699999999995</v>
      </c>
      <c r="H228" s="1">
        <v>12.258823</v>
      </c>
      <c r="I228" s="1">
        <v>0</v>
      </c>
      <c r="J228" s="1">
        <v>0</v>
      </c>
      <c r="K228" s="1">
        <v>0</v>
      </c>
      <c r="L228" s="1">
        <v>0.641177</v>
      </c>
      <c r="M228" s="1">
        <v>0</v>
      </c>
      <c r="N228" s="1">
        <v>0</v>
      </c>
      <c r="O228" s="1">
        <v>0</v>
      </c>
      <c r="P228" s="1">
        <v>0</v>
      </c>
      <c r="Q228" s="1">
        <v>0</v>
      </c>
    </row>
    <row r="229" spans="1:17" x14ac:dyDescent="0.25">
      <c r="A229">
        <v>17274</v>
      </c>
      <c r="B229" s="1">
        <v>337.00133</v>
      </c>
      <c r="C229" s="1">
        <v>336.77719200000001</v>
      </c>
      <c r="D229" s="1">
        <v>0</v>
      </c>
      <c r="E229" s="1">
        <v>0</v>
      </c>
      <c r="F229" s="1">
        <v>0</v>
      </c>
      <c r="G229" s="1">
        <v>6.8058820000000004</v>
      </c>
      <c r="H229" s="1">
        <v>41.013525999999999</v>
      </c>
      <c r="I229" s="1">
        <v>4.2937500000000002</v>
      </c>
      <c r="J229" s="1">
        <v>0</v>
      </c>
      <c r="K229" s="1">
        <v>0.72941100000000003</v>
      </c>
      <c r="L229" s="1">
        <v>0</v>
      </c>
      <c r="M229" s="1">
        <v>0</v>
      </c>
      <c r="N229" s="1">
        <v>0</v>
      </c>
      <c r="O229" s="1">
        <v>0</v>
      </c>
      <c r="P229" s="1">
        <v>0</v>
      </c>
      <c r="Q229" s="1">
        <v>0</v>
      </c>
    </row>
    <row r="230" spans="1:17" x14ac:dyDescent="0.25">
      <c r="A230">
        <v>17275</v>
      </c>
      <c r="B230" s="1">
        <v>176.96282099999999</v>
      </c>
      <c r="C230" s="1">
        <v>146.369936</v>
      </c>
      <c r="D230" s="1">
        <v>0</v>
      </c>
      <c r="E230" s="1">
        <v>0</v>
      </c>
      <c r="F230" s="1">
        <v>0</v>
      </c>
      <c r="G230" s="1">
        <v>0</v>
      </c>
      <c r="H230" s="1">
        <v>35.175697</v>
      </c>
      <c r="I230" s="1">
        <v>5.1726559999999999</v>
      </c>
      <c r="J230" s="1">
        <v>0</v>
      </c>
      <c r="K230" s="1">
        <v>0</v>
      </c>
      <c r="L230" s="1">
        <v>0.80101999999999995</v>
      </c>
      <c r="M230" s="1">
        <v>5.0533440000000001</v>
      </c>
      <c r="N230" s="1">
        <v>0</v>
      </c>
      <c r="O230" s="1">
        <v>0</v>
      </c>
      <c r="P230" s="1">
        <v>0</v>
      </c>
      <c r="Q230" s="1">
        <v>0</v>
      </c>
    </row>
    <row r="231" spans="1:17" x14ac:dyDescent="0.25">
      <c r="A231">
        <v>17490</v>
      </c>
      <c r="B231" s="1">
        <v>245.59101799999999</v>
      </c>
      <c r="C231" s="1">
        <v>245.44357199999999</v>
      </c>
      <c r="D231" s="1">
        <v>0</v>
      </c>
      <c r="E231" s="1">
        <v>0</v>
      </c>
      <c r="F231" s="1">
        <v>0</v>
      </c>
      <c r="G231" s="1">
        <v>0.88941499999999996</v>
      </c>
      <c r="H231" s="1">
        <v>13.519762</v>
      </c>
      <c r="I231" s="1">
        <v>0</v>
      </c>
      <c r="J231" s="1">
        <v>0</v>
      </c>
      <c r="K231" s="1">
        <v>0</v>
      </c>
      <c r="L231" s="1">
        <v>0.99</v>
      </c>
      <c r="M231" s="1">
        <v>0</v>
      </c>
      <c r="N231" s="1">
        <v>0</v>
      </c>
      <c r="O231" s="1">
        <v>0</v>
      </c>
      <c r="P231" s="1">
        <v>0</v>
      </c>
      <c r="Q231" s="1">
        <v>0</v>
      </c>
    </row>
    <row r="232" spans="1:17" x14ac:dyDescent="0.25">
      <c r="A232">
        <v>17497</v>
      </c>
      <c r="B232" s="1">
        <v>163.500696</v>
      </c>
      <c r="C232" s="1">
        <v>163.500696</v>
      </c>
      <c r="D232" s="1">
        <v>0</v>
      </c>
      <c r="E232" s="1">
        <v>0</v>
      </c>
      <c r="F232" s="1">
        <v>0</v>
      </c>
      <c r="G232" s="1">
        <v>0</v>
      </c>
      <c r="H232" s="1">
        <v>29.771744999999999</v>
      </c>
      <c r="I232" s="1">
        <v>2.3621989999999999</v>
      </c>
      <c r="J232" s="1">
        <v>0</v>
      </c>
      <c r="K232" s="1">
        <v>0.77669900000000003</v>
      </c>
      <c r="L232" s="1">
        <v>1.6504859999999999</v>
      </c>
      <c r="M232" s="1">
        <v>162.05115000000001</v>
      </c>
      <c r="N232" s="1">
        <v>19.635739000000001</v>
      </c>
      <c r="O232" s="1">
        <v>0</v>
      </c>
      <c r="P232" s="1">
        <v>0</v>
      </c>
      <c r="Q232" s="1">
        <v>0</v>
      </c>
    </row>
    <row r="233" spans="1:17" x14ac:dyDescent="0.25">
      <c r="A233">
        <v>17498</v>
      </c>
      <c r="B233" s="1">
        <v>408.17169100000001</v>
      </c>
      <c r="C233" s="1">
        <v>146.185911</v>
      </c>
      <c r="D233" s="1">
        <v>0</v>
      </c>
      <c r="E233" s="1">
        <v>0</v>
      </c>
      <c r="F233" s="1">
        <v>0</v>
      </c>
      <c r="G233" s="1">
        <v>2.625</v>
      </c>
      <c r="H233" s="1">
        <v>11.364998999999999</v>
      </c>
      <c r="I233" s="1">
        <v>1</v>
      </c>
      <c r="J233" s="1">
        <v>0</v>
      </c>
      <c r="K233" s="1">
        <v>0</v>
      </c>
      <c r="L233" s="1">
        <v>5.2002280000000001</v>
      </c>
      <c r="M233" s="1">
        <v>0</v>
      </c>
      <c r="N233" s="1">
        <v>0</v>
      </c>
      <c r="O233" s="1">
        <v>0</v>
      </c>
      <c r="P233" s="1">
        <v>0</v>
      </c>
      <c r="Q233" s="1">
        <v>0</v>
      </c>
    </row>
    <row r="234" spans="1:17" x14ac:dyDescent="0.25">
      <c r="A234">
        <v>17535</v>
      </c>
      <c r="B234" s="1">
        <v>168.85609199999999</v>
      </c>
      <c r="C234" s="1">
        <v>168.85609199999999</v>
      </c>
      <c r="D234" s="1">
        <v>0</v>
      </c>
      <c r="E234" s="1">
        <v>5</v>
      </c>
      <c r="F234" s="1">
        <v>0</v>
      </c>
      <c r="G234" s="1">
        <v>3.0416669999999999</v>
      </c>
      <c r="H234" s="1">
        <v>11.642856999999999</v>
      </c>
      <c r="I234" s="1">
        <v>0</v>
      </c>
      <c r="J234" s="1">
        <v>0</v>
      </c>
      <c r="K234" s="1">
        <v>0</v>
      </c>
      <c r="L234" s="1">
        <v>3.5297619999999998</v>
      </c>
      <c r="M234" s="1">
        <v>0</v>
      </c>
      <c r="N234" s="1">
        <v>0</v>
      </c>
      <c r="O234" s="1">
        <v>0</v>
      </c>
      <c r="P234" s="1">
        <v>0</v>
      </c>
      <c r="Q234" s="1">
        <v>0</v>
      </c>
    </row>
    <row r="235" spans="1:17" x14ac:dyDescent="0.25">
      <c r="A235">
        <v>17536</v>
      </c>
      <c r="B235" s="1">
        <v>348.99351799999999</v>
      </c>
      <c r="C235" s="1">
        <v>348.678042</v>
      </c>
      <c r="D235" s="1">
        <v>0</v>
      </c>
      <c r="E235" s="1">
        <v>0</v>
      </c>
      <c r="F235" s="1">
        <v>0</v>
      </c>
      <c r="G235" s="1">
        <v>3.583332</v>
      </c>
      <c r="H235" s="1">
        <v>29.723475000000001</v>
      </c>
      <c r="I235" s="1">
        <v>0.79166599999999998</v>
      </c>
      <c r="J235" s="1">
        <v>0</v>
      </c>
      <c r="K235" s="1">
        <v>0</v>
      </c>
      <c r="L235" s="1">
        <v>2.695468</v>
      </c>
      <c r="M235" s="1">
        <v>0</v>
      </c>
      <c r="N235" s="1">
        <v>0</v>
      </c>
      <c r="O235" s="1">
        <v>0</v>
      </c>
      <c r="P235" s="1">
        <v>0</v>
      </c>
      <c r="Q235" s="1">
        <v>0</v>
      </c>
    </row>
    <row r="236" spans="1:17" x14ac:dyDescent="0.25">
      <c r="A236">
        <v>17537</v>
      </c>
      <c r="B236" s="1">
        <v>136.11376000000001</v>
      </c>
      <c r="C236" s="1">
        <v>133.77575899999999</v>
      </c>
      <c r="D236" s="1">
        <v>0</v>
      </c>
      <c r="E236" s="1">
        <v>0</v>
      </c>
      <c r="F236" s="1">
        <v>0</v>
      </c>
      <c r="G236" s="1">
        <v>4.9636360000000002</v>
      </c>
      <c r="H236" s="1">
        <v>16.593938999999999</v>
      </c>
      <c r="I236" s="1">
        <v>0</v>
      </c>
      <c r="J236" s="1">
        <v>0</v>
      </c>
      <c r="K236" s="1">
        <v>0</v>
      </c>
      <c r="L236" s="1">
        <v>1</v>
      </c>
      <c r="M236" s="1">
        <v>0</v>
      </c>
      <c r="N236" s="1">
        <v>0</v>
      </c>
      <c r="O236" s="1">
        <v>0</v>
      </c>
      <c r="P236" s="1">
        <v>0</v>
      </c>
      <c r="Q236" s="1">
        <v>0</v>
      </c>
    </row>
    <row r="237" spans="1:17" x14ac:dyDescent="0.25">
      <c r="A237">
        <v>17538</v>
      </c>
      <c r="B237" s="1">
        <v>176.994214</v>
      </c>
      <c r="C237" s="1">
        <v>176.907509</v>
      </c>
      <c r="D237" s="1">
        <v>1.9768790000000001</v>
      </c>
      <c r="E237" s="1">
        <v>5.9884389999999996</v>
      </c>
      <c r="F237" s="1">
        <v>0</v>
      </c>
      <c r="G237" s="1">
        <v>1.3063579999999999</v>
      </c>
      <c r="H237" s="1">
        <v>15.323700000000001</v>
      </c>
      <c r="I237" s="1">
        <v>4.7861279999999997</v>
      </c>
      <c r="J237" s="1">
        <v>0</v>
      </c>
      <c r="K237" s="1">
        <v>0</v>
      </c>
      <c r="L237" s="1">
        <v>0.60115600000000002</v>
      </c>
      <c r="M237" s="1">
        <v>0</v>
      </c>
      <c r="N237" s="1">
        <v>0</v>
      </c>
      <c r="O237" s="1">
        <v>0</v>
      </c>
      <c r="P237" s="1">
        <v>0</v>
      </c>
      <c r="Q237" s="1">
        <v>0</v>
      </c>
    </row>
    <row r="238" spans="1:17" x14ac:dyDescent="0.25">
      <c r="A238">
        <v>17585</v>
      </c>
      <c r="B238" s="1">
        <v>248.28112899999999</v>
      </c>
      <c r="C238" s="1">
        <v>247.98333600000001</v>
      </c>
      <c r="D238" s="1">
        <v>0</v>
      </c>
      <c r="E238" s="1">
        <v>0</v>
      </c>
      <c r="F238" s="1">
        <v>0</v>
      </c>
      <c r="G238" s="1">
        <v>4.0901839999999998</v>
      </c>
      <c r="H238" s="1">
        <v>26.263981999999999</v>
      </c>
      <c r="I238" s="1">
        <v>2.9253170000000002</v>
      </c>
      <c r="J238" s="1">
        <v>0</v>
      </c>
      <c r="K238" s="1">
        <v>0.56035699999999999</v>
      </c>
      <c r="L238" s="1">
        <v>2.5359319999999999</v>
      </c>
      <c r="M238" s="1">
        <v>0</v>
      </c>
      <c r="N238" s="1">
        <v>0</v>
      </c>
      <c r="O238" s="1">
        <v>0</v>
      </c>
      <c r="P238" s="1">
        <v>0</v>
      </c>
      <c r="Q238" s="1">
        <v>0</v>
      </c>
    </row>
    <row r="239" spans="1:17" x14ac:dyDescent="0.25">
      <c r="A239">
        <v>17599</v>
      </c>
      <c r="B239" s="1">
        <v>92.993368000000004</v>
      </c>
      <c r="C239" s="1">
        <v>92.993368000000004</v>
      </c>
      <c r="D239" s="1">
        <v>0</v>
      </c>
      <c r="E239" s="1">
        <v>0</v>
      </c>
      <c r="F239" s="1">
        <v>0</v>
      </c>
      <c r="G239" s="1">
        <v>0</v>
      </c>
      <c r="H239" s="1">
        <v>3.1626500000000002</v>
      </c>
      <c r="I239" s="1">
        <v>3.2349399999999999</v>
      </c>
      <c r="J239" s="1">
        <v>0</v>
      </c>
      <c r="K239" s="1">
        <v>0</v>
      </c>
      <c r="L239" s="1">
        <v>0</v>
      </c>
      <c r="M239" s="1">
        <v>0</v>
      </c>
      <c r="N239" s="1">
        <v>0</v>
      </c>
      <c r="O239" s="1">
        <v>0</v>
      </c>
      <c r="P239" s="1">
        <v>0</v>
      </c>
      <c r="Q239" s="1">
        <v>0</v>
      </c>
    </row>
    <row r="240" spans="1:17" x14ac:dyDescent="0.25">
      <c r="A240">
        <v>17643</v>
      </c>
      <c r="B240" s="1">
        <v>661.01089100000002</v>
      </c>
      <c r="C240" s="1">
        <v>381.64481799999999</v>
      </c>
      <c r="D240" s="1">
        <v>0</v>
      </c>
      <c r="E240" s="1">
        <v>0</v>
      </c>
      <c r="F240" s="1">
        <v>0</v>
      </c>
      <c r="G240" s="1">
        <v>0.68201100000000003</v>
      </c>
      <c r="H240" s="1">
        <v>98.454777000000007</v>
      </c>
      <c r="I240" s="1">
        <v>13.364566999999999</v>
      </c>
      <c r="J240" s="1">
        <v>0.27054299999999998</v>
      </c>
      <c r="K240" s="1">
        <v>1.33511</v>
      </c>
      <c r="L240" s="1">
        <v>9.7155439999999995</v>
      </c>
      <c r="M240" s="1">
        <v>0</v>
      </c>
      <c r="N240" s="1">
        <v>0</v>
      </c>
      <c r="O240" s="1">
        <v>0</v>
      </c>
      <c r="P240" s="1">
        <v>0</v>
      </c>
      <c r="Q240" s="1">
        <v>0</v>
      </c>
    </row>
    <row r="241" spans="1:17" x14ac:dyDescent="0.25">
      <c r="A241">
        <v>19152</v>
      </c>
      <c r="B241" s="1">
        <v>326.97267799999997</v>
      </c>
      <c r="C241" s="1">
        <v>255.80944</v>
      </c>
      <c r="D241" s="1">
        <v>0</v>
      </c>
      <c r="E241" s="1">
        <v>2</v>
      </c>
      <c r="F241" s="1">
        <v>0</v>
      </c>
      <c r="G241" s="1">
        <v>0</v>
      </c>
      <c r="H241" s="1">
        <v>63.007832000000001</v>
      </c>
      <c r="I241" s="1">
        <v>7.7816830000000001</v>
      </c>
      <c r="J241" s="1">
        <v>0</v>
      </c>
      <c r="K241" s="1">
        <v>0</v>
      </c>
      <c r="L241" s="1">
        <v>3.8041489999999998</v>
      </c>
      <c r="M241" s="1">
        <v>0</v>
      </c>
      <c r="N241" s="1">
        <v>0</v>
      </c>
      <c r="O241" s="1">
        <v>309.96909900000003</v>
      </c>
      <c r="P241" s="1">
        <v>0</v>
      </c>
      <c r="Q241" s="1">
        <v>0</v>
      </c>
    </row>
    <row r="242" spans="1:17" x14ac:dyDescent="0.25">
      <c r="A242">
        <v>19156</v>
      </c>
      <c r="B242" s="1">
        <v>133.461713</v>
      </c>
      <c r="C242" s="1">
        <v>83.761767000000006</v>
      </c>
      <c r="D242" s="1">
        <v>0</v>
      </c>
      <c r="E242" s="1">
        <v>0</v>
      </c>
      <c r="F242" s="1">
        <v>0</v>
      </c>
      <c r="G242" s="1">
        <v>1.819955</v>
      </c>
      <c r="H242" s="1">
        <v>1.404857</v>
      </c>
      <c r="I242" s="1">
        <v>0.32962399999999997</v>
      </c>
      <c r="J242" s="1">
        <v>0</v>
      </c>
      <c r="K242" s="1">
        <v>0</v>
      </c>
      <c r="L242" s="1">
        <v>0</v>
      </c>
      <c r="M242" s="1">
        <v>0</v>
      </c>
      <c r="N242" s="1">
        <v>0</v>
      </c>
      <c r="O242" s="1">
        <v>0</v>
      </c>
      <c r="P242" s="1">
        <v>0</v>
      </c>
      <c r="Q242" s="1">
        <v>0</v>
      </c>
    </row>
    <row r="243" spans="1:17" x14ac:dyDescent="0.25">
      <c r="A243">
        <v>19197</v>
      </c>
      <c r="B243" s="1">
        <v>72.738710999999995</v>
      </c>
      <c r="C243" s="1">
        <v>72.738710999999995</v>
      </c>
      <c r="D243" s="1">
        <v>0</v>
      </c>
      <c r="E243" s="1">
        <v>0</v>
      </c>
      <c r="F243" s="1">
        <v>0</v>
      </c>
      <c r="G243" s="1">
        <v>0</v>
      </c>
      <c r="H243" s="1">
        <v>11.738097</v>
      </c>
      <c r="I243" s="1">
        <v>1.9666669999999999</v>
      </c>
      <c r="J243" s="1">
        <v>0</v>
      </c>
      <c r="K243" s="1">
        <v>1</v>
      </c>
      <c r="L243" s="1">
        <v>0.86190500000000003</v>
      </c>
      <c r="M243" s="1">
        <v>0</v>
      </c>
      <c r="N243" s="1">
        <v>0</v>
      </c>
      <c r="O243" s="1">
        <v>0</v>
      </c>
      <c r="P243" s="1">
        <v>0</v>
      </c>
      <c r="Q243" s="1">
        <v>0</v>
      </c>
    </row>
    <row r="244" spans="1:17" x14ac:dyDescent="0.25">
      <c r="A244">
        <v>19199</v>
      </c>
      <c r="B244" s="1">
        <v>196.233901</v>
      </c>
      <c r="C244" s="1">
        <v>192.965609</v>
      </c>
      <c r="D244" s="1">
        <v>0</v>
      </c>
      <c r="E244" s="1">
        <v>0</v>
      </c>
      <c r="F244" s="1">
        <v>0</v>
      </c>
      <c r="G244" s="1">
        <v>3</v>
      </c>
      <c r="H244" s="1">
        <v>8.7765830000000005</v>
      </c>
      <c r="I244" s="1">
        <v>3.359756</v>
      </c>
      <c r="J244" s="1">
        <v>0.61585299999999998</v>
      </c>
      <c r="K244" s="1">
        <v>3.6586E-2</v>
      </c>
      <c r="L244" s="1">
        <v>0</v>
      </c>
      <c r="M244" s="1">
        <v>0</v>
      </c>
      <c r="N244" s="1">
        <v>0</v>
      </c>
      <c r="O244" s="1">
        <v>0</v>
      </c>
      <c r="P244" s="1">
        <v>0</v>
      </c>
      <c r="Q244" s="1">
        <v>0</v>
      </c>
    </row>
    <row r="245" spans="1:17" x14ac:dyDescent="0.25">
      <c r="A245">
        <v>19200</v>
      </c>
      <c r="B245" s="1">
        <v>266.98186399999997</v>
      </c>
      <c r="C245" s="1">
        <v>263.964114</v>
      </c>
      <c r="D245" s="1">
        <v>0</v>
      </c>
      <c r="E245" s="1">
        <v>1</v>
      </c>
      <c r="F245" s="1">
        <v>0</v>
      </c>
      <c r="G245" s="1">
        <v>7.6272190000000002</v>
      </c>
      <c r="H245" s="1">
        <v>27.108346000000001</v>
      </c>
      <c r="I245" s="1">
        <v>0.491124</v>
      </c>
      <c r="J245" s="1">
        <v>0</v>
      </c>
      <c r="K245" s="1">
        <v>0</v>
      </c>
      <c r="L245" s="1">
        <v>0.61538499999999996</v>
      </c>
      <c r="M245" s="1">
        <v>0</v>
      </c>
      <c r="N245" s="1">
        <v>0</v>
      </c>
      <c r="O245" s="1">
        <v>0</v>
      </c>
      <c r="P245" s="1">
        <v>0</v>
      </c>
      <c r="Q245" s="1">
        <v>0</v>
      </c>
    </row>
    <row r="246" spans="1:17" x14ac:dyDescent="0.25">
      <c r="A246">
        <v>19201</v>
      </c>
      <c r="B246" s="1">
        <v>173.27820800000001</v>
      </c>
      <c r="C246" s="1">
        <v>173.27820800000001</v>
      </c>
      <c r="D246" s="1">
        <v>0</v>
      </c>
      <c r="E246" s="1">
        <v>2.5414629999999998</v>
      </c>
      <c r="F246" s="1">
        <v>0</v>
      </c>
      <c r="G246" s="1">
        <v>0</v>
      </c>
      <c r="H246" s="1">
        <v>26.322586999999999</v>
      </c>
      <c r="I246" s="1">
        <v>4.810168</v>
      </c>
      <c r="J246" s="1">
        <v>0</v>
      </c>
      <c r="K246" s="1">
        <v>0</v>
      </c>
      <c r="L246" s="1">
        <v>1.4780489999999999</v>
      </c>
      <c r="M246" s="1">
        <v>189.271525</v>
      </c>
      <c r="N246" s="1">
        <v>3.006894</v>
      </c>
      <c r="O246" s="1">
        <v>0</v>
      </c>
      <c r="P246" s="1">
        <v>0</v>
      </c>
      <c r="Q246" s="1">
        <v>0</v>
      </c>
    </row>
    <row r="247" spans="1:17" x14ac:dyDescent="0.25">
      <c r="A247">
        <v>19212</v>
      </c>
      <c r="B247" s="1">
        <v>88.640426000000005</v>
      </c>
      <c r="C247" s="1">
        <v>68.724559999999997</v>
      </c>
      <c r="D247" s="1">
        <v>0</v>
      </c>
      <c r="E247" s="1">
        <v>0</v>
      </c>
      <c r="F247" s="1">
        <v>0</v>
      </c>
      <c r="G247" s="1">
        <v>0.79746899999999998</v>
      </c>
      <c r="H247" s="1">
        <v>12.159822</v>
      </c>
      <c r="I247" s="1">
        <v>1.8987339999999999</v>
      </c>
      <c r="J247" s="1">
        <v>2.2046670000000002</v>
      </c>
      <c r="K247" s="1">
        <v>0</v>
      </c>
      <c r="L247" s="1">
        <v>1.843906</v>
      </c>
      <c r="M247" s="1">
        <v>0</v>
      </c>
      <c r="N247" s="1">
        <v>0</v>
      </c>
      <c r="O247" s="1">
        <v>0</v>
      </c>
      <c r="P247" s="1">
        <v>0</v>
      </c>
      <c r="Q247" s="1">
        <v>0</v>
      </c>
    </row>
    <row r="248" spans="1:17" x14ac:dyDescent="0.25">
      <c r="A248">
        <v>19220</v>
      </c>
      <c r="B248" s="1">
        <v>146.09335999999999</v>
      </c>
      <c r="C248" s="1">
        <v>137.31299799999999</v>
      </c>
      <c r="D248" s="1">
        <v>0</v>
      </c>
      <c r="E248" s="1">
        <v>1</v>
      </c>
      <c r="F248" s="1">
        <v>0</v>
      </c>
      <c r="G248" s="1">
        <v>0.65662699999999996</v>
      </c>
      <c r="H248" s="1">
        <v>23.192769999999999</v>
      </c>
      <c r="I248" s="1">
        <v>5.7409650000000001</v>
      </c>
      <c r="J248" s="1">
        <v>0</v>
      </c>
      <c r="K248" s="1">
        <v>0</v>
      </c>
      <c r="L248" s="1">
        <v>0.81927700000000003</v>
      </c>
      <c r="M248" s="1">
        <v>0</v>
      </c>
      <c r="N248" s="1">
        <v>0</v>
      </c>
      <c r="O248" s="1">
        <v>143.492458</v>
      </c>
      <c r="P248" s="1">
        <v>0</v>
      </c>
      <c r="Q248" s="1">
        <v>0</v>
      </c>
    </row>
    <row r="249" spans="1:17" x14ac:dyDescent="0.25">
      <c r="A249">
        <v>19221</v>
      </c>
      <c r="B249" s="1">
        <v>257.96998100000002</v>
      </c>
      <c r="C249" s="1">
        <v>251.111086</v>
      </c>
      <c r="D249" s="1">
        <v>0</v>
      </c>
      <c r="E249" s="1">
        <v>4</v>
      </c>
      <c r="F249" s="1">
        <v>0</v>
      </c>
      <c r="G249" s="1">
        <v>6.1349689999999999</v>
      </c>
      <c r="H249" s="1">
        <v>33.211207999999999</v>
      </c>
      <c r="I249" s="1">
        <v>1.6503060000000001</v>
      </c>
      <c r="J249" s="1">
        <v>0</v>
      </c>
      <c r="K249" s="1">
        <v>1.5705519999999999</v>
      </c>
      <c r="L249" s="1">
        <v>1.5337419999999999</v>
      </c>
      <c r="M249" s="1">
        <v>0</v>
      </c>
      <c r="N249" s="1">
        <v>0</v>
      </c>
      <c r="O249" s="1">
        <v>0</v>
      </c>
      <c r="P249" s="1">
        <v>0</v>
      </c>
      <c r="Q249" s="1">
        <v>0</v>
      </c>
    </row>
    <row r="250" spans="1:17" x14ac:dyDescent="0.25">
      <c r="A250">
        <v>19226</v>
      </c>
      <c r="B250" s="1">
        <v>162.57996600000001</v>
      </c>
      <c r="C250" s="1">
        <v>154.23537099999999</v>
      </c>
      <c r="D250" s="1">
        <v>0</v>
      </c>
      <c r="E250" s="1">
        <v>0</v>
      </c>
      <c r="F250" s="1">
        <v>0</v>
      </c>
      <c r="G250" s="1">
        <v>0</v>
      </c>
      <c r="H250" s="1">
        <v>24.254577000000001</v>
      </c>
      <c r="I250" s="1">
        <v>0.61486499999999999</v>
      </c>
      <c r="J250" s="1">
        <v>0</v>
      </c>
      <c r="K250" s="1">
        <v>0</v>
      </c>
      <c r="L250" s="1">
        <v>4</v>
      </c>
      <c r="M250" s="1">
        <v>0</v>
      </c>
      <c r="N250" s="1">
        <v>0</v>
      </c>
      <c r="O250" s="1">
        <v>0</v>
      </c>
      <c r="P250" s="1">
        <v>0</v>
      </c>
      <c r="Q250" s="1">
        <v>0</v>
      </c>
    </row>
    <row r="251" spans="1:17" x14ac:dyDescent="0.25">
      <c r="A251">
        <v>19227</v>
      </c>
      <c r="B251" s="1">
        <v>248.96429000000001</v>
      </c>
      <c r="C251" s="1">
        <v>248.96429000000001</v>
      </c>
      <c r="D251" s="1">
        <v>0</v>
      </c>
      <c r="E251" s="1">
        <v>1</v>
      </c>
      <c r="F251" s="1">
        <v>0</v>
      </c>
      <c r="G251" s="1">
        <v>2</v>
      </c>
      <c r="H251" s="1">
        <v>23.392856999999999</v>
      </c>
      <c r="I251" s="1">
        <v>0.46428599999999998</v>
      </c>
      <c r="J251" s="1">
        <v>1</v>
      </c>
      <c r="K251" s="1">
        <v>1</v>
      </c>
      <c r="L251" s="1">
        <v>0</v>
      </c>
      <c r="M251" s="1">
        <v>0</v>
      </c>
      <c r="N251" s="1">
        <v>0</v>
      </c>
      <c r="O251" s="1">
        <v>0</v>
      </c>
      <c r="P251" s="1">
        <v>0</v>
      </c>
      <c r="Q251" s="1">
        <v>0</v>
      </c>
    </row>
    <row r="252" spans="1:17" x14ac:dyDescent="0.25">
      <c r="A252">
        <v>19235</v>
      </c>
      <c r="B252" s="1">
        <v>76.103952000000007</v>
      </c>
      <c r="C252" s="1">
        <v>76.103952000000007</v>
      </c>
      <c r="D252" s="1">
        <v>21.276730000000001</v>
      </c>
      <c r="E252" s="1">
        <v>33.201830000000001</v>
      </c>
      <c r="F252" s="1">
        <v>0</v>
      </c>
      <c r="G252" s="1">
        <v>0</v>
      </c>
      <c r="H252" s="1">
        <v>3.5157229999999999</v>
      </c>
      <c r="I252" s="1">
        <v>0</v>
      </c>
      <c r="J252" s="1">
        <v>0</v>
      </c>
      <c r="K252" s="1">
        <v>0</v>
      </c>
      <c r="L252" s="1">
        <v>0.54717000000000005</v>
      </c>
      <c r="M252" s="1">
        <v>0</v>
      </c>
      <c r="N252" s="1">
        <v>0</v>
      </c>
      <c r="O252" s="1">
        <v>0</v>
      </c>
      <c r="P252" s="1">
        <v>0</v>
      </c>
      <c r="Q252" s="1">
        <v>0</v>
      </c>
    </row>
    <row r="253" spans="1:17" x14ac:dyDescent="0.25">
      <c r="A253">
        <v>19426</v>
      </c>
      <c r="B253" s="1">
        <v>97.498876999999993</v>
      </c>
      <c r="C253" s="1">
        <v>91.619902999999994</v>
      </c>
      <c r="D253" s="1">
        <v>0</v>
      </c>
      <c r="E253" s="1">
        <v>0</v>
      </c>
      <c r="F253" s="1">
        <v>0</v>
      </c>
      <c r="G253" s="1">
        <v>0</v>
      </c>
      <c r="H253" s="1">
        <v>6.4490189999999998</v>
      </c>
      <c r="I253" s="1">
        <v>0.71176399999999995</v>
      </c>
      <c r="J253" s="1">
        <v>0</v>
      </c>
      <c r="K253" s="1">
        <v>0.34117599999999998</v>
      </c>
      <c r="L253" s="1">
        <v>0.45882400000000001</v>
      </c>
      <c r="M253" s="1">
        <v>0</v>
      </c>
      <c r="N253" s="1">
        <v>14.331854999999999</v>
      </c>
      <c r="O253" s="1">
        <v>91.621932000000001</v>
      </c>
      <c r="P253" s="1">
        <v>0</v>
      </c>
      <c r="Q253" s="1">
        <v>0</v>
      </c>
    </row>
    <row r="254" spans="1:17" x14ac:dyDescent="0.25">
      <c r="A254">
        <v>19427</v>
      </c>
      <c r="B254" s="1">
        <v>29.121957999999999</v>
      </c>
      <c r="C254" s="1">
        <v>26.794858999999999</v>
      </c>
      <c r="D254" s="1">
        <v>0</v>
      </c>
      <c r="E254" s="1">
        <v>0</v>
      </c>
      <c r="F254" s="1">
        <v>0</v>
      </c>
      <c r="G254" s="1">
        <v>0</v>
      </c>
      <c r="H254" s="1">
        <v>8.7912219999999994</v>
      </c>
      <c r="I254" s="1">
        <v>0.245614</v>
      </c>
      <c r="J254" s="1">
        <v>0</v>
      </c>
      <c r="K254" s="1">
        <v>0</v>
      </c>
      <c r="L254" s="1">
        <v>0</v>
      </c>
      <c r="M254" s="1">
        <v>0</v>
      </c>
      <c r="N254" s="1">
        <v>0</v>
      </c>
      <c r="O254" s="1">
        <v>32.094591000000001</v>
      </c>
      <c r="P254" s="1">
        <v>0</v>
      </c>
      <c r="Q254" s="1">
        <v>0</v>
      </c>
    </row>
    <row r="255" spans="1:17" x14ac:dyDescent="0.25">
      <c r="A255">
        <v>19441</v>
      </c>
      <c r="B255" s="1">
        <v>84.193843999999999</v>
      </c>
      <c r="C255" s="1">
        <v>69.451339000000004</v>
      </c>
      <c r="D255" s="1">
        <v>0</v>
      </c>
      <c r="E255" s="1">
        <v>4.0461999999999998E-2</v>
      </c>
      <c r="F255" s="1">
        <v>0</v>
      </c>
      <c r="G255" s="1">
        <v>0</v>
      </c>
      <c r="H255" s="1">
        <v>19.897342999999999</v>
      </c>
      <c r="I255" s="1">
        <v>2.4116019999999998</v>
      </c>
      <c r="J255" s="1">
        <v>0</v>
      </c>
      <c r="K255" s="1">
        <v>0</v>
      </c>
      <c r="L255" s="1">
        <v>0.17538400000000001</v>
      </c>
      <c r="M255" s="1">
        <v>0</v>
      </c>
      <c r="N255" s="1">
        <v>0</v>
      </c>
      <c r="O255" s="1">
        <v>80.499791000000002</v>
      </c>
      <c r="P255" s="1">
        <v>0</v>
      </c>
      <c r="Q255" s="1">
        <v>0</v>
      </c>
    </row>
    <row r="256" spans="1:17" x14ac:dyDescent="0.25">
      <c r="A256">
        <v>19442</v>
      </c>
      <c r="B256" s="1">
        <v>238.580118</v>
      </c>
      <c r="C256" s="1">
        <v>197.53592499999999</v>
      </c>
      <c r="D256" s="1">
        <v>0.91329499999999997</v>
      </c>
      <c r="E256" s="1">
        <v>0</v>
      </c>
      <c r="F256" s="1">
        <v>0</v>
      </c>
      <c r="G256" s="1">
        <v>0.36994199999999999</v>
      </c>
      <c r="H256" s="1">
        <v>49.164254999999997</v>
      </c>
      <c r="I256" s="1">
        <v>7.8220460000000003</v>
      </c>
      <c r="J256" s="1">
        <v>0</v>
      </c>
      <c r="K256" s="1">
        <v>2.8715079999999999</v>
      </c>
      <c r="L256" s="1">
        <v>0.67630100000000004</v>
      </c>
      <c r="M256" s="1">
        <v>0</v>
      </c>
      <c r="N256" s="1">
        <v>0</v>
      </c>
      <c r="O256" s="1">
        <v>227.32393099999999</v>
      </c>
      <c r="P256" s="1">
        <v>0</v>
      </c>
      <c r="Q256" s="1">
        <v>0</v>
      </c>
    </row>
    <row r="257" spans="1:17" x14ac:dyDescent="0.25">
      <c r="A257">
        <v>19450</v>
      </c>
      <c r="B257" s="1">
        <v>48.811408999999998</v>
      </c>
      <c r="C257" s="1">
        <v>47.811408999999998</v>
      </c>
      <c r="D257" s="1">
        <v>0</v>
      </c>
      <c r="E257" s="1">
        <v>0</v>
      </c>
      <c r="F257" s="1">
        <v>0</v>
      </c>
      <c r="G257" s="1">
        <v>2.1793719999999999</v>
      </c>
      <c r="H257" s="1">
        <v>5.1873490000000002</v>
      </c>
      <c r="I257" s="1">
        <v>0</v>
      </c>
      <c r="J257" s="1">
        <v>0</v>
      </c>
      <c r="K257" s="1">
        <v>0</v>
      </c>
      <c r="L257" s="1">
        <v>0</v>
      </c>
      <c r="M257" s="1">
        <v>0</v>
      </c>
      <c r="N257" s="1">
        <v>0</v>
      </c>
      <c r="O257" s="1">
        <v>0</v>
      </c>
      <c r="P257" s="1">
        <v>0</v>
      </c>
      <c r="Q257" s="1">
        <v>0</v>
      </c>
    </row>
    <row r="258" spans="1:17" x14ac:dyDescent="0.25">
      <c r="A258">
        <v>19452</v>
      </c>
      <c r="B258" s="1">
        <v>31.31279</v>
      </c>
      <c r="C258" s="1">
        <v>15.330425</v>
      </c>
      <c r="D258" s="1">
        <v>0</v>
      </c>
      <c r="E258" s="1">
        <v>0</v>
      </c>
      <c r="F258" s="1">
        <v>0</v>
      </c>
      <c r="G258" s="1">
        <v>0</v>
      </c>
      <c r="H258" s="1">
        <v>0</v>
      </c>
      <c r="I258" s="1">
        <v>0</v>
      </c>
      <c r="J258" s="1">
        <v>0</v>
      </c>
      <c r="K258" s="1">
        <v>0</v>
      </c>
      <c r="L258" s="1">
        <v>0</v>
      </c>
      <c r="M258" s="1">
        <v>0</v>
      </c>
      <c r="N258" s="1">
        <v>0</v>
      </c>
      <c r="O258" s="1">
        <v>0</v>
      </c>
      <c r="P258" s="1">
        <v>0</v>
      </c>
      <c r="Q258" s="1">
        <v>0</v>
      </c>
    </row>
    <row r="259" spans="1:17" x14ac:dyDescent="0.25">
      <c r="A259">
        <v>19474</v>
      </c>
      <c r="B259" s="1">
        <v>127.406094</v>
      </c>
      <c r="C259" s="1">
        <v>123.254538</v>
      </c>
      <c r="D259" s="1">
        <v>0</v>
      </c>
      <c r="E259" s="1">
        <v>0</v>
      </c>
      <c r="F259" s="1">
        <v>0</v>
      </c>
      <c r="G259" s="1">
        <v>2.376471</v>
      </c>
      <c r="H259" s="1">
        <v>13.448822</v>
      </c>
      <c r="I259" s="1">
        <v>0.623529</v>
      </c>
      <c r="J259" s="1">
        <v>0</v>
      </c>
      <c r="K259" s="1">
        <v>0</v>
      </c>
      <c r="L259" s="1">
        <v>0.93529399999999996</v>
      </c>
      <c r="M259" s="1">
        <v>0</v>
      </c>
      <c r="N259" s="1">
        <v>0</v>
      </c>
      <c r="O259" s="1">
        <v>0</v>
      </c>
      <c r="P259" s="1">
        <v>0</v>
      </c>
      <c r="Q259" s="1">
        <v>0</v>
      </c>
    </row>
    <row r="260" spans="1:17" x14ac:dyDescent="0.25">
      <c r="A260">
        <v>19478</v>
      </c>
      <c r="B260" s="1">
        <v>93.918992000000003</v>
      </c>
      <c r="C260" s="1">
        <v>72.214850999999996</v>
      </c>
      <c r="D260" s="1">
        <v>0</v>
      </c>
      <c r="E260" s="1">
        <v>0</v>
      </c>
      <c r="F260" s="1">
        <v>0</v>
      </c>
      <c r="G260" s="1">
        <v>4.8834910000000002</v>
      </c>
      <c r="H260" s="1">
        <v>1.9230780000000001</v>
      </c>
      <c r="I260" s="1">
        <v>2.3727809999999998</v>
      </c>
      <c r="J260" s="1">
        <v>0</v>
      </c>
      <c r="K260" s="1">
        <v>0</v>
      </c>
      <c r="L260" s="1">
        <v>0.147929</v>
      </c>
      <c r="M260" s="1">
        <v>0</v>
      </c>
      <c r="N260" s="1">
        <v>0</v>
      </c>
      <c r="O260" s="1">
        <v>0</v>
      </c>
      <c r="P260" s="1">
        <v>0</v>
      </c>
      <c r="Q260" s="1">
        <v>0</v>
      </c>
    </row>
    <row r="261" spans="1:17" x14ac:dyDescent="0.25">
      <c r="A261">
        <v>19511</v>
      </c>
      <c r="B261" s="1">
        <v>164.011809</v>
      </c>
      <c r="C261" s="1">
        <v>112.339026</v>
      </c>
      <c r="D261" s="1">
        <v>0</v>
      </c>
      <c r="E261" s="1">
        <v>0</v>
      </c>
      <c r="F261" s="1">
        <v>0</v>
      </c>
      <c r="G261" s="1">
        <v>0.98823499999999997</v>
      </c>
      <c r="H261" s="1">
        <v>14.242426</v>
      </c>
      <c r="I261" s="1">
        <v>1.6545449999999999</v>
      </c>
      <c r="J261" s="1">
        <v>0</v>
      </c>
      <c r="K261" s="1">
        <v>0.185282</v>
      </c>
      <c r="L261" s="1">
        <v>0.99394000000000005</v>
      </c>
      <c r="M261" s="1">
        <v>0</v>
      </c>
      <c r="N261" s="1">
        <v>0</v>
      </c>
      <c r="O261" s="1">
        <v>0</v>
      </c>
      <c r="P261" s="1">
        <v>0</v>
      </c>
      <c r="Q261" s="1">
        <v>0</v>
      </c>
    </row>
    <row r="262" spans="1:17" x14ac:dyDescent="0.25">
      <c r="A262">
        <v>19533</v>
      </c>
      <c r="B262" s="1">
        <v>59.232464999999998</v>
      </c>
      <c r="C262" s="1">
        <v>42.876730000000002</v>
      </c>
      <c r="D262" s="1">
        <v>0</v>
      </c>
      <c r="E262" s="1">
        <v>0</v>
      </c>
      <c r="F262" s="1">
        <v>0</v>
      </c>
      <c r="G262" s="1">
        <v>0.88741700000000001</v>
      </c>
      <c r="H262" s="1">
        <v>2.0384169999999999</v>
      </c>
      <c r="I262" s="1">
        <v>0.66815599999999997</v>
      </c>
      <c r="J262" s="1">
        <v>0</v>
      </c>
      <c r="K262" s="1">
        <v>0</v>
      </c>
      <c r="L262" s="1">
        <v>0.44370799999999999</v>
      </c>
      <c r="M262" s="1">
        <v>0</v>
      </c>
      <c r="N262" s="1">
        <v>0</v>
      </c>
      <c r="O262" s="1">
        <v>0</v>
      </c>
      <c r="P262" s="1">
        <v>0</v>
      </c>
      <c r="Q262" s="1">
        <v>0</v>
      </c>
    </row>
    <row r="263" spans="1:17" x14ac:dyDescent="0.25">
      <c r="A263">
        <v>132746</v>
      </c>
      <c r="B263" s="1">
        <v>87.641767999999999</v>
      </c>
      <c r="C263" s="1">
        <v>87.641767999999999</v>
      </c>
      <c r="D263" s="1">
        <v>0</v>
      </c>
      <c r="E263" s="1">
        <v>0.25786199999999998</v>
      </c>
      <c r="F263" s="1">
        <v>0</v>
      </c>
      <c r="G263" s="1">
        <v>3.572327</v>
      </c>
      <c r="H263" s="1">
        <v>22.169813000000001</v>
      </c>
      <c r="I263" s="1">
        <v>11.626274</v>
      </c>
      <c r="J263" s="1">
        <v>0</v>
      </c>
      <c r="K263" s="1">
        <v>0</v>
      </c>
      <c r="L263" s="1">
        <v>19.944696</v>
      </c>
      <c r="M263" s="1">
        <v>0</v>
      </c>
      <c r="N263" s="1">
        <v>0</v>
      </c>
      <c r="O263" s="1">
        <v>0</v>
      </c>
      <c r="P263" s="1">
        <v>0</v>
      </c>
      <c r="Q263" s="1">
        <v>0</v>
      </c>
    </row>
    <row r="264" spans="1:17" x14ac:dyDescent="0.25">
      <c r="A264">
        <v>132761</v>
      </c>
      <c r="B264" s="1">
        <v>151.78959599999999</v>
      </c>
      <c r="C264" s="1">
        <v>151.78959599999999</v>
      </c>
      <c r="D264" s="1">
        <v>0</v>
      </c>
      <c r="E264" s="1">
        <v>1</v>
      </c>
      <c r="F264" s="1">
        <v>0</v>
      </c>
      <c r="G264" s="1">
        <v>0.17609900000000001</v>
      </c>
      <c r="H264" s="1">
        <v>58.819066999999997</v>
      </c>
      <c r="I264" s="1">
        <v>8.9433969999999992</v>
      </c>
      <c r="J264" s="1">
        <v>0</v>
      </c>
      <c r="K264" s="1">
        <v>0</v>
      </c>
      <c r="L264" s="1">
        <v>39.247383999999997</v>
      </c>
      <c r="M264" s="1">
        <v>0</v>
      </c>
      <c r="N264" s="1">
        <v>0</v>
      </c>
      <c r="O264" s="1">
        <v>0</v>
      </c>
      <c r="P264" s="1">
        <v>0</v>
      </c>
      <c r="Q264" s="1">
        <v>0</v>
      </c>
    </row>
    <row r="265" spans="1:17" x14ac:dyDescent="0.25">
      <c r="A265">
        <v>132779</v>
      </c>
      <c r="B265" s="1">
        <v>66.879619000000005</v>
      </c>
      <c r="C265" s="1">
        <v>66.866961000000003</v>
      </c>
      <c r="D265" s="1">
        <v>0</v>
      </c>
      <c r="E265" s="1">
        <v>0</v>
      </c>
      <c r="F265" s="1">
        <v>0</v>
      </c>
      <c r="G265" s="1">
        <v>0.60126599999999997</v>
      </c>
      <c r="H265" s="1">
        <v>24.962026999999999</v>
      </c>
      <c r="I265" s="1">
        <v>6.8922780000000001</v>
      </c>
      <c r="J265" s="1">
        <v>0</v>
      </c>
      <c r="K265" s="1">
        <v>0</v>
      </c>
      <c r="L265" s="1">
        <v>15.164555999999999</v>
      </c>
      <c r="M265" s="1">
        <v>0</v>
      </c>
      <c r="N265" s="1">
        <v>0</v>
      </c>
      <c r="O265" s="1">
        <v>0</v>
      </c>
      <c r="P265" s="1">
        <v>0</v>
      </c>
      <c r="Q265" s="1">
        <v>0</v>
      </c>
    </row>
    <row r="266" spans="1:17" x14ac:dyDescent="0.25">
      <c r="A266">
        <v>132795</v>
      </c>
      <c r="B266" s="1">
        <v>230.449432</v>
      </c>
      <c r="C266" s="1">
        <v>230.449432</v>
      </c>
      <c r="D266" s="1">
        <v>0</v>
      </c>
      <c r="E266" s="1">
        <v>0</v>
      </c>
      <c r="F266" s="1">
        <v>0</v>
      </c>
      <c r="G266" s="1">
        <v>0</v>
      </c>
      <c r="H266" s="1">
        <v>32.716740999999999</v>
      </c>
      <c r="I266" s="1">
        <v>0.55609699999999995</v>
      </c>
      <c r="J266" s="1">
        <v>0</v>
      </c>
      <c r="K266" s="1">
        <v>0</v>
      </c>
      <c r="L266" s="1">
        <v>0</v>
      </c>
      <c r="M266" s="1">
        <v>235.392202</v>
      </c>
      <c r="N266" s="1">
        <v>24.298908999999998</v>
      </c>
      <c r="O266" s="1">
        <v>0</v>
      </c>
      <c r="P266" s="1">
        <v>0</v>
      </c>
      <c r="Q266" s="1">
        <v>0</v>
      </c>
    </row>
    <row r="267" spans="1:17" x14ac:dyDescent="0.25">
      <c r="A267">
        <v>132803</v>
      </c>
      <c r="B267" s="1">
        <v>300.42004800000001</v>
      </c>
      <c r="C267" s="1">
        <v>300.42004800000001</v>
      </c>
      <c r="D267" s="1">
        <v>2.7560980000000002</v>
      </c>
      <c r="E267" s="1">
        <v>12.55724</v>
      </c>
      <c r="F267" s="1">
        <v>0</v>
      </c>
      <c r="G267" s="1">
        <v>1.4780489999999999</v>
      </c>
      <c r="H267" s="1">
        <v>63.556368999999997</v>
      </c>
      <c r="I267" s="1">
        <v>11.073753</v>
      </c>
      <c r="J267" s="1">
        <v>0</v>
      </c>
      <c r="K267" s="1">
        <v>0</v>
      </c>
      <c r="L267" s="1">
        <v>1.4975609999999999</v>
      </c>
      <c r="M267" s="1">
        <v>323.10628400000002</v>
      </c>
      <c r="N267" s="1">
        <v>15.586326</v>
      </c>
      <c r="O267" s="1">
        <v>0</v>
      </c>
      <c r="P267" s="1">
        <v>0</v>
      </c>
      <c r="Q267" s="1">
        <v>0</v>
      </c>
    </row>
    <row r="268" spans="1:17" x14ac:dyDescent="0.25">
      <c r="A268">
        <v>132944</v>
      </c>
      <c r="B268" s="1">
        <v>117.88902299999999</v>
      </c>
      <c r="C268" s="1">
        <v>117.88902299999999</v>
      </c>
      <c r="D268" s="1">
        <v>0</v>
      </c>
      <c r="E268" s="1">
        <v>1.0287360000000001</v>
      </c>
      <c r="F268" s="1">
        <v>0</v>
      </c>
      <c r="G268" s="1">
        <v>7.7873570000000001</v>
      </c>
      <c r="H268" s="1">
        <v>15.074712999999999</v>
      </c>
      <c r="I268" s="1">
        <v>1.8908039999999999</v>
      </c>
      <c r="J268" s="1">
        <v>0</v>
      </c>
      <c r="K268" s="1">
        <v>0</v>
      </c>
      <c r="L268" s="1">
        <v>1.839081</v>
      </c>
      <c r="M268" s="1">
        <v>0</v>
      </c>
      <c r="N268" s="1">
        <v>0</v>
      </c>
      <c r="O268" s="1">
        <v>11.6342</v>
      </c>
      <c r="P268" s="1">
        <v>0</v>
      </c>
      <c r="Q268" s="1">
        <v>0</v>
      </c>
    </row>
    <row r="269" spans="1:17" x14ac:dyDescent="0.25">
      <c r="A269">
        <v>132951</v>
      </c>
      <c r="B269" s="1">
        <v>147.28476699999999</v>
      </c>
      <c r="C269" s="1">
        <v>147.28476699999999</v>
      </c>
      <c r="D269" s="1">
        <v>2</v>
      </c>
      <c r="E269" s="1">
        <v>7.1854300000000002</v>
      </c>
      <c r="F269" s="1">
        <v>0</v>
      </c>
      <c r="G269" s="1">
        <v>0.41721900000000001</v>
      </c>
      <c r="H269" s="1">
        <v>13.211919999999999</v>
      </c>
      <c r="I269" s="1">
        <v>1</v>
      </c>
      <c r="J269" s="1">
        <v>0</v>
      </c>
      <c r="K269" s="1">
        <v>0</v>
      </c>
      <c r="L269" s="1">
        <v>1</v>
      </c>
      <c r="M269" s="1">
        <v>0</v>
      </c>
      <c r="N269" s="1">
        <v>0</v>
      </c>
      <c r="O269" s="1">
        <v>0</v>
      </c>
      <c r="P269" s="1">
        <v>0</v>
      </c>
      <c r="Q269" s="1">
        <v>0</v>
      </c>
    </row>
    <row r="270" spans="1:17" x14ac:dyDescent="0.25">
      <c r="A270">
        <v>132969</v>
      </c>
      <c r="B270" s="1">
        <v>366.55032799999998</v>
      </c>
      <c r="C270" s="1">
        <v>180.186182</v>
      </c>
      <c r="D270" s="1">
        <v>0</v>
      </c>
      <c r="E270" s="1">
        <v>0</v>
      </c>
      <c r="F270" s="1">
        <v>0</v>
      </c>
      <c r="G270" s="1">
        <v>3.5436239999999999</v>
      </c>
      <c r="H270" s="1">
        <v>38.463085999999997</v>
      </c>
      <c r="I270" s="1">
        <v>3.2483219999999999</v>
      </c>
      <c r="J270" s="1">
        <v>0</v>
      </c>
      <c r="K270" s="1">
        <v>0</v>
      </c>
      <c r="L270" s="1">
        <v>2.436242</v>
      </c>
      <c r="M270" s="1">
        <v>0</v>
      </c>
      <c r="N270" s="1">
        <v>0</v>
      </c>
      <c r="O270" s="1">
        <v>0</v>
      </c>
      <c r="P270" s="1">
        <v>0</v>
      </c>
      <c r="Q270" s="1">
        <v>0</v>
      </c>
    </row>
    <row r="271" spans="1:17" x14ac:dyDescent="0.25">
      <c r="A271">
        <v>132985</v>
      </c>
      <c r="B271" s="1">
        <v>233.03893400000001</v>
      </c>
      <c r="C271" s="1">
        <v>233.03893400000001</v>
      </c>
      <c r="D271" s="1">
        <v>0</v>
      </c>
      <c r="E271" s="1">
        <v>0</v>
      </c>
      <c r="F271" s="1">
        <v>0</v>
      </c>
      <c r="G271" s="1">
        <v>0</v>
      </c>
      <c r="H271" s="1">
        <v>61.157142</v>
      </c>
      <c r="I271" s="1">
        <v>19.622990000000001</v>
      </c>
      <c r="J271" s="1">
        <v>0</v>
      </c>
      <c r="K271" s="1">
        <v>0.42603600000000003</v>
      </c>
      <c r="L271" s="1">
        <v>2.4503949999999999</v>
      </c>
      <c r="M271" s="1">
        <v>246.90013500000001</v>
      </c>
      <c r="N271" s="1">
        <v>10.82075</v>
      </c>
      <c r="O271" s="1">
        <v>0</v>
      </c>
      <c r="P271" s="1">
        <v>0</v>
      </c>
      <c r="Q271" s="1">
        <v>0</v>
      </c>
    </row>
    <row r="272" spans="1:17" x14ac:dyDescent="0.25">
      <c r="A272">
        <v>132993</v>
      </c>
      <c r="B272" s="1">
        <v>224.465068</v>
      </c>
      <c r="C272" s="1">
        <v>120.682058</v>
      </c>
      <c r="D272" s="1">
        <v>0</v>
      </c>
      <c r="E272" s="1">
        <v>0</v>
      </c>
      <c r="F272" s="1">
        <v>0</v>
      </c>
      <c r="G272" s="1">
        <v>1.3463689999999999</v>
      </c>
      <c r="H272" s="1">
        <v>14.480447</v>
      </c>
      <c r="I272" s="1">
        <v>0</v>
      </c>
      <c r="J272" s="1">
        <v>0</v>
      </c>
      <c r="K272" s="1">
        <v>0</v>
      </c>
      <c r="L272" s="1">
        <v>3.6648049999999999</v>
      </c>
      <c r="M272" s="1">
        <v>0</v>
      </c>
      <c r="N272" s="1">
        <v>0</v>
      </c>
      <c r="O272" s="1">
        <v>0</v>
      </c>
      <c r="P272" s="1">
        <v>0</v>
      </c>
      <c r="Q272" s="1">
        <v>0</v>
      </c>
    </row>
    <row r="273" spans="1:17" x14ac:dyDescent="0.25">
      <c r="A273">
        <v>133215</v>
      </c>
      <c r="B273" s="1">
        <v>232.179743</v>
      </c>
      <c r="C273" s="1">
        <v>232.179743</v>
      </c>
      <c r="D273" s="1">
        <v>0</v>
      </c>
      <c r="E273" s="1">
        <v>1.5301199999999999</v>
      </c>
      <c r="F273" s="1">
        <v>0</v>
      </c>
      <c r="G273" s="1">
        <v>1.5783130000000001</v>
      </c>
      <c r="H273" s="1">
        <v>22.598431999999999</v>
      </c>
      <c r="I273" s="1">
        <v>3.7048190000000001</v>
      </c>
      <c r="J273" s="1">
        <v>0</v>
      </c>
      <c r="K273" s="1">
        <v>0.40963899999999998</v>
      </c>
      <c r="L273" s="1">
        <v>3.927711</v>
      </c>
      <c r="M273" s="1">
        <v>0</v>
      </c>
      <c r="N273" s="1">
        <v>0</v>
      </c>
      <c r="O273" s="1">
        <v>0</v>
      </c>
      <c r="P273" s="1">
        <v>0</v>
      </c>
      <c r="Q273" s="1">
        <v>0</v>
      </c>
    </row>
    <row r="274" spans="1:17" x14ac:dyDescent="0.25">
      <c r="A274">
        <v>133256</v>
      </c>
      <c r="B274" s="1">
        <v>1123.9648480000001</v>
      </c>
      <c r="C274" s="1">
        <v>419.07981999999998</v>
      </c>
      <c r="D274" s="1">
        <v>29.729659999999999</v>
      </c>
      <c r="E274" s="1">
        <v>32.729806000000004</v>
      </c>
      <c r="F274" s="1">
        <v>3.3776600000000001</v>
      </c>
      <c r="G274" s="1">
        <v>8.0797869999999996</v>
      </c>
      <c r="H274" s="1">
        <v>129.51196300000001</v>
      </c>
      <c r="I274" s="1">
        <v>9.4679129999999994</v>
      </c>
      <c r="J274" s="1">
        <v>0</v>
      </c>
      <c r="K274" s="1">
        <v>3.324468</v>
      </c>
      <c r="L274" s="1">
        <v>15.129032</v>
      </c>
      <c r="M274" s="1">
        <v>0</v>
      </c>
      <c r="N274" s="1">
        <v>0</v>
      </c>
      <c r="O274" s="1">
        <v>0</v>
      </c>
      <c r="P274" s="1">
        <v>0</v>
      </c>
      <c r="Q274" s="1">
        <v>0</v>
      </c>
    </row>
    <row r="275" spans="1:17" x14ac:dyDescent="0.25">
      <c r="A275">
        <v>133264</v>
      </c>
      <c r="B275" s="1">
        <v>1479.8553939999999</v>
      </c>
      <c r="C275" s="1">
        <v>1414.2091519999999</v>
      </c>
      <c r="D275" s="1">
        <v>0</v>
      </c>
      <c r="E275" s="1">
        <v>0</v>
      </c>
      <c r="F275" s="1">
        <v>0</v>
      </c>
      <c r="G275" s="1">
        <v>0</v>
      </c>
      <c r="H275" s="1">
        <v>173.33744300000001</v>
      </c>
      <c r="I275" s="1">
        <v>54.486744999999999</v>
      </c>
      <c r="J275" s="1">
        <v>0</v>
      </c>
      <c r="K275" s="1">
        <v>0.89759</v>
      </c>
      <c r="L275" s="1">
        <v>0</v>
      </c>
      <c r="M275" s="1">
        <v>0</v>
      </c>
      <c r="N275" s="1">
        <v>0</v>
      </c>
      <c r="O275" s="1">
        <v>0</v>
      </c>
      <c r="P275" s="1">
        <v>0</v>
      </c>
      <c r="Q275" s="1">
        <v>0</v>
      </c>
    </row>
    <row r="276" spans="1:17" x14ac:dyDescent="0.25">
      <c r="A276">
        <v>133280</v>
      </c>
      <c r="B276" s="1">
        <v>176.07468</v>
      </c>
      <c r="C276" s="1">
        <v>172.84808000000001</v>
      </c>
      <c r="D276" s="1">
        <v>0</v>
      </c>
      <c r="E276" s="1">
        <v>0</v>
      </c>
      <c r="F276" s="1">
        <v>0</v>
      </c>
      <c r="G276" s="1">
        <v>4.6403939999999997</v>
      </c>
      <c r="H276" s="1">
        <v>12.507389999999999</v>
      </c>
      <c r="I276" s="1">
        <v>0.82758600000000004</v>
      </c>
      <c r="J276" s="1">
        <v>0</v>
      </c>
      <c r="K276" s="1">
        <v>0</v>
      </c>
      <c r="L276" s="1">
        <v>1.8867</v>
      </c>
      <c r="M276" s="1">
        <v>0</v>
      </c>
      <c r="N276" s="1">
        <v>0</v>
      </c>
      <c r="O276" s="1">
        <v>0</v>
      </c>
      <c r="P276" s="1">
        <v>0</v>
      </c>
      <c r="Q276" s="1">
        <v>0</v>
      </c>
    </row>
    <row r="277" spans="1:17" x14ac:dyDescent="0.25">
      <c r="A277">
        <v>133306</v>
      </c>
      <c r="B277" s="1">
        <v>92.945015999999995</v>
      </c>
      <c r="C277" s="1">
        <v>92.945015999999995</v>
      </c>
      <c r="D277" s="1">
        <v>0</v>
      </c>
      <c r="E277" s="1">
        <v>0</v>
      </c>
      <c r="F277" s="1">
        <v>0</v>
      </c>
      <c r="G277" s="1">
        <v>3.646442</v>
      </c>
      <c r="H277" s="1">
        <v>39.357452000000002</v>
      </c>
      <c r="I277" s="1">
        <v>10.954228000000001</v>
      </c>
      <c r="J277" s="1">
        <v>0.284024</v>
      </c>
      <c r="K277" s="1">
        <v>1</v>
      </c>
      <c r="L277" s="1">
        <v>8.2311479999999992</v>
      </c>
      <c r="M277" s="1">
        <v>0</v>
      </c>
      <c r="N277" s="1">
        <v>0</v>
      </c>
      <c r="O277" s="1">
        <v>0</v>
      </c>
      <c r="P277" s="1">
        <v>0</v>
      </c>
      <c r="Q277" s="1">
        <v>0</v>
      </c>
    </row>
    <row r="278" spans="1:17" x14ac:dyDescent="0.25">
      <c r="A278">
        <v>133322</v>
      </c>
      <c r="B278" s="1">
        <v>73.481707</v>
      </c>
      <c r="C278" s="1">
        <v>73.481707</v>
      </c>
      <c r="D278" s="1">
        <v>0</v>
      </c>
      <c r="E278" s="1">
        <v>0</v>
      </c>
      <c r="F278" s="1">
        <v>0</v>
      </c>
      <c r="G278" s="1">
        <v>1.3527549999999999</v>
      </c>
      <c r="H278" s="1">
        <v>21.222224000000001</v>
      </c>
      <c r="I278" s="1">
        <v>9.1790129999999994</v>
      </c>
      <c r="J278" s="1">
        <v>0</v>
      </c>
      <c r="K278" s="1">
        <v>0</v>
      </c>
      <c r="L278" s="1">
        <v>8.3580240000000003</v>
      </c>
      <c r="M278" s="1">
        <v>0</v>
      </c>
      <c r="N278" s="1">
        <v>0</v>
      </c>
      <c r="O278" s="1">
        <v>0</v>
      </c>
      <c r="P278" s="1">
        <v>0</v>
      </c>
      <c r="Q278" s="1">
        <v>0</v>
      </c>
    </row>
    <row r="279" spans="1:17" x14ac:dyDescent="0.25">
      <c r="A279">
        <v>133330</v>
      </c>
      <c r="B279" s="1">
        <v>453.45213000000001</v>
      </c>
      <c r="C279" s="1">
        <v>355.54787399999998</v>
      </c>
      <c r="D279" s="1">
        <v>4</v>
      </c>
      <c r="E279" s="1">
        <v>0</v>
      </c>
      <c r="F279" s="1">
        <v>0</v>
      </c>
      <c r="G279" s="1">
        <v>1</v>
      </c>
      <c r="H279" s="1">
        <v>47.191490000000002</v>
      </c>
      <c r="I279" s="1">
        <v>1.0744689999999999</v>
      </c>
      <c r="J279" s="1">
        <v>0</v>
      </c>
      <c r="K279" s="1">
        <v>0</v>
      </c>
      <c r="L279" s="1">
        <v>0</v>
      </c>
      <c r="M279" s="1">
        <v>0</v>
      </c>
      <c r="N279" s="1">
        <v>0</v>
      </c>
      <c r="O279" s="1">
        <v>0</v>
      </c>
      <c r="P279" s="1">
        <v>0</v>
      </c>
      <c r="Q279" s="1">
        <v>0</v>
      </c>
    </row>
    <row r="280" spans="1:17" x14ac:dyDescent="0.25">
      <c r="A280">
        <v>133348</v>
      </c>
      <c r="B280" s="1">
        <v>390.675408</v>
      </c>
      <c r="C280" s="1">
        <v>390.675408</v>
      </c>
      <c r="D280" s="1">
        <v>3</v>
      </c>
      <c r="E280" s="1">
        <v>0</v>
      </c>
      <c r="F280" s="1">
        <v>0</v>
      </c>
      <c r="G280" s="1">
        <v>6.8388359999999997</v>
      </c>
      <c r="H280" s="1">
        <v>15.43186</v>
      </c>
      <c r="I280" s="1">
        <v>0.668605</v>
      </c>
      <c r="J280" s="1">
        <v>0</v>
      </c>
      <c r="K280" s="1">
        <v>0</v>
      </c>
      <c r="L280" s="1">
        <v>0</v>
      </c>
      <c r="M280" s="1">
        <v>0</v>
      </c>
      <c r="N280" s="1">
        <v>0</v>
      </c>
      <c r="O280" s="1">
        <v>0</v>
      </c>
      <c r="P280" s="1">
        <v>0</v>
      </c>
      <c r="Q280" s="1">
        <v>0</v>
      </c>
    </row>
    <row r="281" spans="1:17" x14ac:dyDescent="0.25">
      <c r="A281">
        <v>133421</v>
      </c>
      <c r="B281" s="1">
        <v>194.81768600000001</v>
      </c>
      <c r="C281" s="1">
        <v>115.503736</v>
      </c>
      <c r="D281" s="1">
        <v>0.96619999999999995</v>
      </c>
      <c r="E281" s="1">
        <v>8</v>
      </c>
      <c r="F281" s="1">
        <v>2</v>
      </c>
      <c r="G281" s="1">
        <v>0</v>
      </c>
      <c r="H281" s="1">
        <v>54.953283999999996</v>
      </c>
      <c r="I281" s="1">
        <v>4.7755409999999996</v>
      </c>
      <c r="J281" s="1">
        <v>0</v>
      </c>
      <c r="K281" s="1">
        <v>1</v>
      </c>
      <c r="L281" s="1">
        <v>8</v>
      </c>
      <c r="M281" s="1">
        <v>10.185433</v>
      </c>
      <c r="N281" s="1">
        <v>0</v>
      </c>
      <c r="O281" s="1">
        <v>0</v>
      </c>
      <c r="P281" s="1">
        <v>0</v>
      </c>
      <c r="Q281" s="1">
        <v>0</v>
      </c>
    </row>
    <row r="282" spans="1:17" x14ac:dyDescent="0.25">
      <c r="A282">
        <v>133439</v>
      </c>
      <c r="B282" s="1">
        <v>974.892517</v>
      </c>
      <c r="C282" s="1">
        <v>588.687366</v>
      </c>
      <c r="D282" s="1">
        <v>0</v>
      </c>
      <c r="E282" s="1">
        <v>77.127274</v>
      </c>
      <c r="F282" s="1">
        <v>17.193939</v>
      </c>
      <c r="G282" s="1">
        <v>17.242424</v>
      </c>
      <c r="H282" s="1">
        <v>38.192121</v>
      </c>
      <c r="I282" s="1">
        <v>1.2848489999999999</v>
      </c>
      <c r="J282" s="1">
        <v>0</v>
      </c>
      <c r="K282" s="1">
        <v>0</v>
      </c>
      <c r="L282" s="1">
        <v>9.0121210000000005</v>
      </c>
      <c r="M282" s="1">
        <v>0</v>
      </c>
      <c r="N282" s="1">
        <v>0</v>
      </c>
      <c r="O282" s="1">
        <v>0</v>
      </c>
      <c r="P282" s="1">
        <v>0</v>
      </c>
      <c r="Q282" s="1">
        <v>0</v>
      </c>
    </row>
    <row r="283" spans="1:17" x14ac:dyDescent="0.25">
      <c r="A283">
        <v>133454</v>
      </c>
      <c r="B283" s="1">
        <v>493.52971000000002</v>
      </c>
      <c r="C283" s="1">
        <v>493.52971000000002</v>
      </c>
      <c r="D283" s="1">
        <v>0</v>
      </c>
      <c r="E283" s="1">
        <v>0</v>
      </c>
      <c r="F283" s="1">
        <v>0</v>
      </c>
      <c r="G283" s="1">
        <v>6.0357149999999997</v>
      </c>
      <c r="H283" s="1">
        <v>43.413671000000001</v>
      </c>
      <c r="I283" s="1">
        <v>2.940477</v>
      </c>
      <c r="J283" s="1">
        <v>0.136905</v>
      </c>
      <c r="K283" s="1">
        <v>1</v>
      </c>
      <c r="L283" s="1">
        <v>4.5595239999999997</v>
      </c>
      <c r="M283" s="1">
        <v>0</v>
      </c>
      <c r="N283" s="1">
        <v>0</v>
      </c>
      <c r="O283" s="1">
        <v>0</v>
      </c>
      <c r="P283" s="1">
        <v>0</v>
      </c>
      <c r="Q283" s="1">
        <v>0</v>
      </c>
    </row>
    <row r="284" spans="1:17" x14ac:dyDescent="0.25">
      <c r="A284">
        <v>133488</v>
      </c>
      <c r="B284" s="1">
        <v>169.26232200000001</v>
      </c>
      <c r="C284" s="1">
        <v>169.26232200000001</v>
      </c>
      <c r="D284" s="1">
        <v>0</v>
      </c>
      <c r="E284" s="1">
        <v>0.36888100000000001</v>
      </c>
      <c r="F284" s="1">
        <v>0</v>
      </c>
      <c r="G284" s="1">
        <v>0</v>
      </c>
      <c r="H284" s="1">
        <v>13.752003</v>
      </c>
      <c r="I284" s="1">
        <v>1.1108499999999999</v>
      </c>
      <c r="J284" s="1">
        <v>0</v>
      </c>
      <c r="K284" s="1">
        <v>0</v>
      </c>
      <c r="L284" s="1">
        <v>0</v>
      </c>
      <c r="M284" s="1">
        <v>0</v>
      </c>
      <c r="N284" s="1">
        <v>0</v>
      </c>
      <c r="O284" s="1">
        <v>81.709207000000006</v>
      </c>
      <c r="P284" s="1">
        <v>0</v>
      </c>
      <c r="Q284" s="1">
        <v>0</v>
      </c>
    </row>
    <row r="285" spans="1:17" x14ac:dyDescent="0.25">
      <c r="A285">
        <v>133504</v>
      </c>
      <c r="B285" s="1">
        <v>267.05382100000003</v>
      </c>
      <c r="C285" s="1">
        <v>261.61686200000003</v>
      </c>
      <c r="D285" s="1">
        <v>0</v>
      </c>
      <c r="E285" s="1">
        <v>0</v>
      </c>
      <c r="F285" s="1">
        <v>0</v>
      </c>
      <c r="G285" s="1">
        <v>0.99404800000000004</v>
      </c>
      <c r="H285" s="1">
        <v>21.679212</v>
      </c>
      <c r="I285" s="1">
        <v>0</v>
      </c>
      <c r="J285" s="1">
        <v>0</v>
      </c>
      <c r="K285" s="1">
        <v>0</v>
      </c>
      <c r="L285" s="1">
        <v>0</v>
      </c>
      <c r="M285" s="1">
        <v>0</v>
      </c>
      <c r="N285" s="1">
        <v>0</v>
      </c>
      <c r="O285" s="1">
        <v>0</v>
      </c>
      <c r="P285" s="1">
        <v>0</v>
      </c>
      <c r="Q285" s="1">
        <v>0</v>
      </c>
    </row>
    <row r="286" spans="1:17" x14ac:dyDescent="0.25">
      <c r="A286">
        <v>133512</v>
      </c>
      <c r="B286" s="1">
        <v>906.12236600000006</v>
      </c>
      <c r="C286" s="1">
        <v>895.87764300000003</v>
      </c>
      <c r="D286" s="1">
        <v>8.8430230000000005</v>
      </c>
      <c r="E286" s="1">
        <v>21</v>
      </c>
      <c r="F286" s="1">
        <v>0</v>
      </c>
      <c r="G286" s="1">
        <v>9.7333979999999993</v>
      </c>
      <c r="H286" s="1">
        <v>50.154727000000001</v>
      </c>
      <c r="I286" s="1">
        <v>2</v>
      </c>
      <c r="J286" s="1">
        <v>0</v>
      </c>
      <c r="K286" s="1">
        <v>0</v>
      </c>
      <c r="L286" s="1">
        <v>1</v>
      </c>
      <c r="M286" s="1">
        <v>0</v>
      </c>
      <c r="N286" s="1">
        <v>0</v>
      </c>
      <c r="O286" s="1">
        <v>0</v>
      </c>
      <c r="P286" s="1">
        <v>0</v>
      </c>
      <c r="Q286" s="1">
        <v>0</v>
      </c>
    </row>
    <row r="287" spans="1:17" x14ac:dyDescent="0.25">
      <c r="A287">
        <v>133538</v>
      </c>
      <c r="B287" s="1">
        <v>206.254704</v>
      </c>
      <c r="C287" s="1">
        <v>206.254704</v>
      </c>
      <c r="D287" s="1">
        <v>6</v>
      </c>
      <c r="E287" s="1">
        <v>3</v>
      </c>
      <c r="F287" s="1">
        <v>2</v>
      </c>
      <c r="G287" s="1">
        <v>8.8117640000000002</v>
      </c>
      <c r="H287" s="1">
        <v>26.401762999999999</v>
      </c>
      <c r="I287" s="1">
        <v>1</v>
      </c>
      <c r="J287" s="1">
        <v>0</v>
      </c>
      <c r="K287" s="1">
        <v>0</v>
      </c>
      <c r="L287" s="1">
        <v>2.8529409999999999</v>
      </c>
      <c r="M287" s="1">
        <v>0</v>
      </c>
      <c r="N287" s="1">
        <v>0</v>
      </c>
      <c r="O287" s="1">
        <v>0</v>
      </c>
      <c r="P287" s="1">
        <v>0</v>
      </c>
      <c r="Q287" s="1">
        <v>0</v>
      </c>
    </row>
    <row r="288" spans="1:17" x14ac:dyDescent="0.25">
      <c r="A288">
        <v>133561</v>
      </c>
      <c r="B288" s="1">
        <v>461.17367100000001</v>
      </c>
      <c r="C288" s="1">
        <v>449.13111700000002</v>
      </c>
      <c r="D288" s="1">
        <v>0</v>
      </c>
      <c r="E288" s="1">
        <v>1</v>
      </c>
      <c r="F288" s="1">
        <v>0</v>
      </c>
      <c r="G288" s="1">
        <v>5.4319519999999999</v>
      </c>
      <c r="H288" s="1">
        <v>16.260356000000002</v>
      </c>
      <c r="I288" s="1">
        <v>1.2011829999999999</v>
      </c>
      <c r="J288" s="1">
        <v>4.7336999999999997E-2</v>
      </c>
      <c r="K288" s="1">
        <v>0</v>
      </c>
      <c r="L288" s="1">
        <v>3</v>
      </c>
      <c r="M288" s="1">
        <v>2.2509510000000001</v>
      </c>
      <c r="N288" s="1">
        <v>1.1785369999999999</v>
      </c>
      <c r="O288" s="1">
        <v>0</v>
      </c>
      <c r="P288" s="1">
        <v>1.061609</v>
      </c>
      <c r="Q288" s="1">
        <v>0</v>
      </c>
    </row>
    <row r="289" spans="1:17" x14ac:dyDescent="0.25">
      <c r="A289">
        <v>133587</v>
      </c>
      <c r="B289" s="1">
        <v>91.188293000000002</v>
      </c>
      <c r="C289" s="1">
        <v>91.188293000000002</v>
      </c>
      <c r="D289" s="1">
        <v>0</v>
      </c>
      <c r="E289" s="1">
        <v>0</v>
      </c>
      <c r="F289" s="1">
        <v>0</v>
      </c>
      <c r="G289" s="1">
        <v>0</v>
      </c>
      <c r="H289" s="1">
        <v>32.255713</v>
      </c>
      <c r="I289" s="1">
        <v>13.170123999999999</v>
      </c>
      <c r="J289" s="1">
        <v>0</v>
      </c>
      <c r="K289" s="1">
        <v>0</v>
      </c>
      <c r="L289" s="1">
        <v>12.248449000000001</v>
      </c>
      <c r="M289" s="1">
        <v>0</v>
      </c>
      <c r="N289" s="1">
        <v>0</v>
      </c>
      <c r="O289" s="1">
        <v>0</v>
      </c>
      <c r="P289" s="1">
        <v>0</v>
      </c>
      <c r="Q289" s="1">
        <v>0</v>
      </c>
    </row>
    <row r="290" spans="1:17" x14ac:dyDescent="0.25">
      <c r="A290">
        <v>133629</v>
      </c>
      <c r="B290" s="1">
        <v>309.222083</v>
      </c>
      <c r="C290" s="1">
        <v>294.501417</v>
      </c>
      <c r="D290" s="1">
        <v>0</v>
      </c>
      <c r="E290" s="1">
        <v>5</v>
      </c>
      <c r="F290" s="1">
        <v>0</v>
      </c>
      <c r="G290" s="1">
        <v>0</v>
      </c>
      <c r="H290" s="1">
        <v>58.423670999999999</v>
      </c>
      <c r="I290" s="1">
        <v>3.9863439999999999</v>
      </c>
      <c r="J290" s="1">
        <v>1</v>
      </c>
      <c r="K290" s="1">
        <v>0.80576599999999998</v>
      </c>
      <c r="L290" s="1">
        <v>0</v>
      </c>
      <c r="M290" s="1">
        <v>58.056032999999999</v>
      </c>
      <c r="N290" s="1">
        <v>0</v>
      </c>
      <c r="O290" s="1">
        <v>0</v>
      </c>
      <c r="P290" s="1">
        <v>0</v>
      </c>
      <c r="Q290" s="1">
        <v>0</v>
      </c>
    </row>
    <row r="291" spans="1:17" x14ac:dyDescent="0.25">
      <c r="A291">
        <v>133660</v>
      </c>
      <c r="B291" s="1">
        <v>495.78115400000002</v>
      </c>
      <c r="C291" s="1">
        <v>495.78115400000002</v>
      </c>
      <c r="D291" s="1">
        <v>1.9684870000000001</v>
      </c>
      <c r="E291" s="1">
        <v>52.516806000000003</v>
      </c>
      <c r="F291" s="1">
        <v>17</v>
      </c>
      <c r="G291" s="1">
        <v>1</v>
      </c>
      <c r="H291" s="1">
        <v>38.623159000000001</v>
      </c>
      <c r="I291" s="1">
        <v>0</v>
      </c>
      <c r="J291" s="1">
        <v>0</v>
      </c>
      <c r="K291" s="1">
        <v>0</v>
      </c>
      <c r="L291" s="1">
        <v>1</v>
      </c>
      <c r="M291" s="1">
        <v>102.57737299999999</v>
      </c>
      <c r="N291" s="1">
        <v>1.021733</v>
      </c>
      <c r="O291" s="1">
        <v>47.575643999999997</v>
      </c>
      <c r="P291" s="1">
        <v>0</v>
      </c>
      <c r="Q291" s="1">
        <v>0</v>
      </c>
    </row>
    <row r="292" spans="1:17" x14ac:dyDescent="0.25">
      <c r="A292">
        <v>133678</v>
      </c>
      <c r="B292" s="1">
        <v>184.09232800000001</v>
      </c>
      <c r="C292" s="1">
        <v>184.09232800000001</v>
      </c>
      <c r="D292" s="1">
        <v>0</v>
      </c>
      <c r="E292" s="1">
        <v>1</v>
      </c>
      <c r="F292" s="1">
        <v>0</v>
      </c>
      <c r="G292" s="1">
        <v>4.375</v>
      </c>
      <c r="H292" s="1">
        <v>22.845238999999999</v>
      </c>
      <c r="I292" s="1">
        <v>8.9464279999999992</v>
      </c>
      <c r="J292" s="1">
        <v>0</v>
      </c>
      <c r="K292" s="1">
        <v>0</v>
      </c>
      <c r="L292" s="1">
        <v>1</v>
      </c>
      <c r="M292" s="1">
        <v>0</v>
      </c>
      <c r="N292" s="1">
        <v>0</v>
      </c>
      <c r="O292" s="1">
        <v>0</v>
      </c>
      <c r="P292" s="1">
        <v>0</v>
      </c>
      <c r="Q292" s="1">
        <v>0</v>
      </c>
    </row>
    <row r="293" spans="1:17" x14ac:dyDescent="0.25">
      <c r="A293">
        <v>133736</v>
      </c>
      <c r="B293" s="1">
        <v>119.82302199999999</v>
      </c>
      <c r="C293" s="1">
        <v>119.82302199999999</v>
      </c>
      <c r="D293" s="1">
        <v>15.309941</v>
      </c>
      <c r="E293" s="1">
        <v>32.187134</v>
      </c>
      <c r="F293" s="1">
        <v>0</v>
      </c>
      <c r="G293" s="1">
        <v>6.9415209999999998</v>
      </c>
      <c r="H293" s="1">
        <v>12.198831</v>
      </c>
      <c r="I293" s="1">
        <v>0</v>
      </c>
      <c r="J293" s="1">
        <v>0</v>
      </c>
      <c r="K293" s="1">
        <v>0</v>
      </c>
      <c r="L293" s="1">
        <v>0</v>
      </c>
      <c r="M293" s="1">
        <v>0</v>
      </c>
      <c r="N293" s="1">
        <v>0</v>
      </c>
      <c r="O293" s="1">
        <v>0</v>
      </c>
      <c r="P293" s="1">
        <v>0</v>
      </c>
      <c r="Q293" s="1">
        <v>0</v>
      </c>
    </row>
    <row r="294" spans="1:17" x14ac:dyDescent="0.25">
      <c r="A294">
        <v>133785</v>
      </c>
      <c r="B294" s="1">
        <v>72.967729000000006</v>
      </c>
      <c r="C294" s="1">
        <v>72.967729000000006</v>
      </c>
      <c r="D294" s="1">
        <v>0</v>
      </c>
      <c r="E294" s="1">
        <v>0</v>
      </c>
      <c r="F294" s="1">
        <v>0</v>
      </c>
      <c r="G294" s="1">
        <v>0</v>
      </c>
      <c r="H294" s="1">
        <v>11.110988000000001</v>
      </c>
      <c r="I294" s="1">
        <v>3.9205589999999999</v>
      </c>
      <c r="J294" s="1">
        <v>0</v>
      </c>
      <c r="K294" s="1">
        <v>0</v>
      </c>
      <c r="L294" s="1">
        <v>0</v>
      </c>
      <c r="M294" s="1">
        <v>0</v>
      </c>
      <c r="N294" s="1">
        <v>0</v>
      </c>
      <c r="O294" s="1">
        <v>36.463901</v>
      </c>
      <c r="P294" s="1">
        <v>0</v>
      </c>
      <c r="Q294" s="1">
        <v>0</v>
      </c>
    </row>
    <row r="295" spans="1:17" x14ac:dyDescent="0.25">
      <c r="A295">
        <v>133835</v>
      </c>
      <c r="B295" s="1">
        <v>297.59910500000001</v>
      </c>
      <c r="C295" s="1">
        <v>297.59910500000001</v>
      </c>
      <c r="D295" s="1">
        <v>0</v>
      </c>
      <c r="E295" s="1">
        <v>0</v>
      </c>
      <c r="F295" s="1">
        <v>0</v>
      </c>
      <c r="G295" s="1">
        <v>0</v>
      </c>
      <c r="H295" s="1">
        <v>55.689321</v>
      </c>
      <c r="I295" s="1">
        <v>16.016576000000001</v>
      </c>
      <c r="J295" s="1">
        <v>1</v>
      </c>
      <c r="K295" s="1">
        <v>0.13259699999999999</v>
      </c>
      <c r="L295" s="1">
        <v>1.823205</v>
      </c>
      <c r="M295" s="1">
        <v>0</v>
      </c>
      <c r="N295" s="1">
        <v>0</v>
      </c>
      <c r="O295" s="1">
        <v>304.16298999999998</v>
      </c>
      <c r="P295" s="1">
        <v>0</v>
      </c>
      <c r="Q295" s="1">
        <v>0</v>
      </c>
    </row>
    <row r="296" spans="1:17" x14ac:dyDescent="0.25">
      <c r="A296">
        <v>133868</v>
      </c>
      <c r="B296" s="1">
        <v>413.42903100000001</v>
      </c>
      <c r="C296" s="1">
        <v>413.42903100000001</v>
      </c>
      <c r="D296" s="1">
        <v>0</v>
      </c>
      <c r="E296" s="1">
        <v>0</v>
      </c>
      <c r="F296" s="1">
        <v>0</v>
      </c>
      <c r="G296" s="1">
        <v>0</v>
      </c>
      <c r="H296" s="1">
        <v>71.739565999999996</v>
      </c>
      <c r="I296" s="1">
        <v>8.9451199999999993</v>
      </c>
      <c r="J296" s="1">
        <v>0</v>
      </c>
      <c r="K296" s="1">
        <v>0</v>
      </c>
      <c r="L296" s="1">
        <v>1.0719050000000001</v>
      </c>
      <c r="M296" s="1">
        <v>417.71045299999997</v>
      </c>
      <c r="N296" s="1">
        <v>11.026274000000001</v>
      </c>
      <c r="O296" s="1">
        <v>21.519425999999999</v>
      </c>
      <c r="P296" s="1">
        <v>0</v>
      </c>
      <c r="Q296" s="1">
        <v>0</v>
      </c>
    </row>
    <row r="297" spans="1:17" x14ac:dyDescent="0.25">
      <c r="A297">
        <v>133942</v>
      </c>
      <c r="B297" s="1">
        <v>673.66972199999998</v>
      </c>
      <c r="C297" s="1">
        <v>284.31888600000002</v>
      </c>
      <c r="D297" s="1">
        <v>0</v>
      </c>
      <c r="E297" s="1">
        <v>0</v>
      </c>
      <c r="F297" s="1">
        <v>0.97891899999999998</v>
      </c>
      <c r="G297" s="1">
        <v>0.66203599999999996</v>
      </c>
      <c r="H297" s="1">
        <v>32.010736000000001</v>
      </c>
      <c r="I297" s="1">
        <v>1</v>
      </c>
      <c r="J297" s="1">
        <v>0</v>
      </c>
      <c r="K297" s="1">
        <v>0</v>
      </c>
      <c r="L297" s="1">
        <v>5</v>
      </c>
      <c r="M297" s="1">
        <v>0</v>
      </c>
      <c r="N297" s="1">
        <v>53.240667000000002</v>
      </c>
      <c r="O297" s="1">
        <v>0</v>
      </c>
      <c r="P297" s="1">
        <v>0</v>
      </c>
      <c r="Q297" s="1">
        <v>0</v>
      </c>
    </row>
    <row r="298" spans="1:17" x14ac:dyDescent="0.25">
      <c r="A298">
        <v>134072</v>
      </c>
      <c r="B298" s="1">
        <v>334.94301100000001</v>
      </c>
      <c r="C298" s="1">
        <v>334.94301100000001</v>
      </c>
      <c r="D298" s="1">
        <v>1</v>
      </c>
      <c r="E298" s="1">
        <v>2</v>
      </c>
      <c r="F298" s="1">
        <v>0</v>
      </c>
      <c r="G298" s="1">
        <v>6.3867240000000001</v>
      </c>
      <c r="H298" s="1">
        <v>18.156351000000001</v>
      </c>
      <c r="I298" s="1">
        <v>0.29697000000000001</v>
      </c>
      <c r="J298" s="1">
        <v>0</v>
      </c>
      <c r="K298" s="1">
        <v>0</v>
      </c>
      <c r="L298" s="1">
        <v>2.5575760000000001</v>
      </c>
      <c r="M298" s="1">
        <v>0</v>
      </c>
      <c r="N298" s="1">
        <v>0</v>
      </c>
      <c r="O298" s="1">
        <v>0</v>
      </c>
      <c r="P298" s="1">
        <v>0</v>
      </c>
      <c r="Q298" s="1">
        <v>0</v>
      </c>
    </row>
    <row r="299" spans="1:17" x14ac:dyDescent="0.25">
      <c r="A299">
        <v>134098</v>
      </c>
      <c r="B299" s="1">
        <v>247.04564199999999</v>
      </c>
      <c r="C299" s="1">
        <v>169.875846</v>
      </c>
      <c r="D299" s="1">
        <v>0</v>
      </c>
      <c r="E299" s="1">
        <v>0</v>
      </c>
      <c r="F299" s="1">
        <v>0</v>
      </c>
      <c r="G299" s="1">
        <v>4.773333</v>
      </c>
      <c r="H299" s="1">
        <v>9.66</v>
      </c>
      <c r="I299" s="1">
        <v>0</v>
      </c>
      <c r="J299" s="1">
        <v>0</v>
      </c>
      <c r="K299" s="1">
        <v>0.50666699999999998</v>
      </c>
      <c r="L299" s="1">
        <v>2</v>
      </c>
      <c r="M299" s="1">
        <v>0</v>
      </c>
      <c r="N299" s="1">
        <v>0</v>
      </c>
      <c r="O299" s="1">
        <v>0</v>
      </c>
      <c r="P299" s="1">
        <v>0</v>
      </c>
      <c r="Q299" s="1">
        <v>0</v>
      </c>
    </row>
    <row r="300" spans="1:17" x14ac:dyDescent="0.25">
      <c r="A300">
        <v>134122</v>
      </c>
      <c r="B300" s="1">
        <v>97.853543000000002</v>
      </c>
      <c r="C300" s="1">
        <v>64.303543000000005</v>
      </c>
      <c r="D300" s="1">
        <v>0</v>
      </c>
      <c r="E300" s="1">
        <v>1</v>
      </c>
      <c r="F300" s="1">
        <v>0</v>
      </c>
      <c r="G300" s="1">
        <v>0</v>
      </c>
      <c r="H300" s="1">
        <v>9.5500000000000007</v>
      </c>
      <c r="I300" s="1">
        <v>3</v>
      </c>
      <c r="J300" s="1">
        <v>2</v>
      </c>
      <c r="K300" s="1">
        <v>6</v>
      </c>
      <c r="L300" s="1">
        <v>77.303543000000005</v>
      </c>
      <c r="M300" s="1">
        <v>0</v>
      </c>
      <c r="N300" s="1">
        <v>34.818010999999998</v>
      </c>
      <c r="O300" s="1">
        <v>0</v>
      </c>
      <c r="P300" s="1">
        <v>0</v>
      </c>
      <c r="Q300" s="1">
        <v>0</v>
      </c>
    </row>
    <row r="301" spans="1:17" x14ac:dyDescent="0.25">
      <c r="A301">
        <v>134197</v>
      </c>
      <c r="B301" s="1">
        <v>187.35842600000001</v>
      </c>
      <c r="C301" s="1">
        <v>176.650823</v>
      </c>
      <c r="D301" s="1">
        <v>0</v>
      </c>
      <c r="E301" s="1">
        <v>0</v>
      </c>
      <c r="F301" s="1">
        <v>0</v>
      </c>
      <c r="G301" s="1">
        <v>8.1870999999999999E-2</v>
      </c>
      <c r="H301" s="1">
        <v>18.814561999999999</v>
      </c>
      <c r="I301" s="1">
        <v>0</v>
      </c>
      <c r="J301" s="1">
        <v>0</v>
      </c>
      <c r="K301" s="1">
        <v>0</v>
      </c>
      <c r="L301" s="1">
        <v>0</v>
      </c>
      <c r="M301" s="1">
        <v>0</v>
      </c>
      <c r="N301" s="1">
        <v>0</v>
      </c>
      <c r="O301" s="1">
        <v>0</v>
      </c>
      <c r="P301" s="1">
        <v>0</v>
      </c>
      <c r="Q301" s="1">
        <v>0</v>
      </c>
    </row>
    <row r="302" spans="1:17" x14ac:dyDescent="0.25">
      <c r="A302">
        <v>134213</v>
      </c>
      <c r="B302" s="1">
        <v>116.005942</v>
      </c>
      <c r="C302" s="1">
        <v>116.005942</v>
      </c>
      <c r="D302" s="1">
        <v>0</v>
      </c>
      <c r="E302" s="1">
        <v>2</v>
      </c>
      <c r="F302" s="1">
        <v>0</v>
      </c>
      <c r="G302" s="1">
        <v>1.8323700000000001</v>
      </c>
      <c r="H302" s="1">
        <v>13.734102</v>
      </c>
      <c r="I302" s="1">
        <v>3.7803460000000002</v>
      </c>
      <c r="J302" s="1">
        <v>0.416184</v>
      </c>
      <c r="K302" s="1">
        <v>0</v>
      </c>
      <c r="L302" s="1">
        <v>0</v>
      </c>
      <c r="M302" s="1">
        <v>0</v>
      </c>
      <c r="N302" s="1">
        <v>0</v>
      </c>
      <c r="O302" s="1">
        <v>0</v>
      </c>
      <c r="P302" s="1">
        <v>0</v>
      </c>
      <c r="Q302" s="1">
        <v>0</v>
      </c>
    </row>
    <row r="303" spans="1:17" x14ac:dyDescent="0.25">
      <c r="A303">
        <v>134247</v>
      </c>
      <c r="B303" s="1">
        <v>180.82084800000001</v>
      </c>
      <c r="C303" s="1">
        <v>175.02999800000001</v>
      </c>
      <c r="D303" s="1">
        <v>0</v>
      </c>
      <c r="E303" s="1">
        <v>0</v>
      </c>
      <c r="F303" s="1">
        <v>0</v>
      </c>
      <c r="G303" s="1">
        <v>4.0065350000000004</v>
      </c>
      <c r="H303" s="1">
        <v>21.078433</v>
      </c>
      <c r="I303" s="1">
        <v>0</v>
      </c>
      <c r="J303" s="1">
        <v>0.18954199999999999</v>
      </c>
      <c r="K303" s="1">
        <v>0</v>
      </c>
      <c r="L303" s="1">
        <v>0</v>
      </c>
      <c r="M303" s="1">
        <v>0</v>
      </c>
      <c r="N303" s="1">
        <v>0</v>
      </c>
      <c r="O303" s="1">
        <v>0</v>
      </c>
      <c r="P303" s="1">
        <v>0</v>
      </c>
      <c r="Q303" s="1">
        <v>0</v>
      </c>
    </row>
    <row r="304" spans="1:17" x14ac:dyDescent="0.25">
      <c r="A304">
        <v>142901</v>
      </c>
      <c r="B304" s="1">
        <v>110.351944</v>
      </c>
      <c r="C304" s="1">
        <v>110.351944</v>
      </c>
      <c r="D304" s="1">
        <v>0</v>
      </c>
      <c r="E304" s="1">
        <v>0</v>
      </c>
      <c r="F304" s="1">
        <v>0</v>
      </c>
      <c r="G304" s="1">
        <v>0</v>
      </c>
      <c r="H304" s="1">
        <v>17.617763</v>
      </c>
      <c r="I304" s="1">
        <v>0.14534900000000001</v>
      </c>
      <c r="J304" s="1">
        <v>0</v>
      </c>
      <c r="K304" s="1">
        <v>6.3952999999999996E-2</v>
      </c>
      <c r="L304" s="1">
        <v>0</v>
      </c>
      <c r="M304" s="1">
        <v>0</v>
      </c>
      <c r="N304" s="1">
        <v>1.121864</v>
      </c>
      <c r="O304" s="1">
        <v>120.279031</v>
      </c>
      <c r="P304" s="1">
        <v>0</v>
      </c>
      <c r="Q304" s="1">
        <v>0</v>
      </c>
    </row>
    <row r="305" spans="1:17" x14ac:dyDescent="0.25">
      <c r="A305">
        <v>142919</v>
      </c>
      <c r="B305" s="1">
        <v>126.725993</v>
      </c>
      <c r="C305" s="1">
        <v>126.277005</v>
      </c>
      <c r="D305" s="1">
        <v>0.96021500000000004</v>
      </c>
      <c r="E305" s="1">
        <v>1.960215</v>
      </c>
      <c r="F305" s="1">
        <v>0</v>
      </c>
      <c r="G305" s="1">
        <v>0</v>
      </c>
      <c r="H305" s="1">
        <v>31.743013999999999</v>
      </c>
      <c r="I305" s="1">
        <v>1.859235</v>
      </c>
      <c r="J305" s="1">
        <v>0</v>
      </c>
      <c r="K305" s="1">
        <v>0</v>
      </c>
      <c r="L305" s="1">
        <v>0.758602</v>
      </c>
      <c r="M305" s="1">
        <v>0</v>
      </c>
      <c r="N305" s="1">
        <v>1.714167</v>
      </c>
      <c r="O305" s="1">
        <v>108.09683099999999</v>
      </c>
      <c r="P305" s="1">
        <v>0</v>
      </c>
      <c r="Q305" s="1">
        <v>0</v>
      </c>
    </row>
    <row r="306" spans="1:17" x14ac:dyDescent="0.25">
      <c r="A306">
        <v>142927</v>
      </c>
      <c r="B306" s="1">
        <v>265.362302</v>
      </c>
      <c r="C306" s="1">
        <v>265.362302</v>
      </c>
      <c r="D306" s="1">
        <v>0</v>
      </c>
      <c r="E306" s="1">
        <v>0.48299300000000001</v>
      </c>
      <c r="F306" s="1">
        <v>0</v>
      </c>
      <c r="G306" s="1">
        <v>0</v>
      </c>
      <c r="H306" s="1">
        <v>48.389574000000003</v>
      </c>
      <c r="I306" s="1">
        <v>21.032232</v>
      </c>
      <c r="J306" s="1">
        <v>0</v>
      </c>
      <c r="K306" s="1">
        <v>0</v>
      </c>
      <c r="L306" s="1">
        <v>1.0544150000000001</v>
      </c>
      <c r="M306" s="1">
        <v>0</v>
      </c>
      <c r="N306" s="1">
        <v>0</v>
      </c>
      <c r="O306" s="1">
        <v>50.671717000000001</v>
      </c>
      <c r="P306" s="1">
        <v>0</v>
      </c>
      <c r="Q306" s="1">
        <v>0</v>
      </c>
    </row>
    <row r="307" spans="1:17" x14ac:dyDescent="0.25">
      <c r="A307">
        <v>142935</v>
      </c>
      <c r="B307" s="1">
        <v>142.88629499999999</v>
      </c>
      <c r="C307" s="1">
        <v>142.88629499999999</v>
      </c>
      <c r="D307" s="1">
        <v>0</v>
      </c>
      <c r="E307" s="1">
        <v>0</v>
      </c>
      <c r="F307" s="1">
        <v>0</v>
      </c>
      <c r="G307" s="1">
        <v>0</v>
      </c>
      <c r="H307" s="1">
        <v>22.217438000000001</v>
      </c>
      <c r="I307" s="1">
        <v>7.6509520000000002</v>
      </c>
      <c r="J307" s="1">
        <v>0.281939</v>
      </c>
      <c r="K307" s="1">
        <v>0.94498800000000005</v>
      </c>
      <c r="L307" s="1">
        <v>0.752444</v>
      </c>
      <c r="M307" s="1">
        <v>0</v>
      </c>
      <c r="N307" s="1">
        <v>8.7133109999999991</v>
      </c>
      <c r="O307" s="1">
        <v>0</v>
      </c>
      <c r="P307" s="1">
        <v>0</v>
      </c>
      <c r="Q307" s="1">
        <v>0</v>
      </c>
    </row>
    <row r="308" spans="1:17" x14ac:dyDescent="0.25">
      <c r="A308">
        <v>142943</v>
      </c>
      <c r="B308" s="1">
        <v>593.04418199999998</v>
      </c>
      <c r="C308" s="1">
        <v>577.68915100000004</v>
      </c>
      <c r="D308" s="1">
        <v>74.550293999999994</v>
      </c>
      <c r="E308" s="1">
        <v>283.34005500000001</v>
      </c>
      <c r="F308" s="1">
        <v>0</v>
      </c>
      <c r="G308" s="1">
        <v>1.5917159999999999</v>
      </c>
      <c r="H308" s="1">
        <v>11.165680999999999</v>
      </c>
      <c r="I308" s="1">
        <v>0</v>
      </c>
      <c r="J308" s="1">
        <v>0</v>
      </c>
      <c r="K308" s="1">
        <v>0.43786900000000001</v>
      </c>
      <c r="L308" s="1">
        <v>2.0355029999999998</v>
      </c>
      <c r="M308" s="1">
        <v>0</v>
      </c>
      <c r="N308" s="1">
        <v>0</v>
      </c>
      <c r="O308" s="1">
        <v>0</v>
      </c>
      <c r="P308" s="1">
        <v>0</v>
      </c>
      <c r="Q308" s="1">
        <v>0</v>
      </c>
    </row>
    <row r="309" spans="1:17" x14ac:dyDescent="0.25">
      <c r="A309">
        <v>142950</v>
      </c>
      <c r="B309" s="1">
        <v>14530.078286</v>
      </c>
      <c r="C309" s="1">
        <v>7769.0136869999997</v>
      </c>
      <c r="D309" s="1">
        <v>3.5611109999999999</v>
      </c>
      <c r="E309" s="1">
        <v>123.560154</v>
      </c>
      <c r="F309" s="1">
        <v>14.049111999999999</v>
      </c>
      <c r="G309" s="1">
        <v>203.59338</v>
      </c>
      <c r="H309" s="1">
        <v>1669.967451</v>
      </c>
      <c r="I309" s="1">
        <v>138.21964700000001</v>
      </c>
      <c r="J309" s="1">
        <v>7.0417779999999999</v>
      </c>
      <c r="K309" s="1">
        <v>100.24487000000001</v>
      </c>
      <c r="L309" s="1">
        <v>316.97387700000002</v>
      </c>
      <c r="M309" s="1">
        <v>294.69851899999998</v>
      </c>
      <c r="N309" s="1">
        <v>0</v>
      </c>
      <c r="O309" s="1">
        <v>0</v>
      </c>
      <c r="P309" s="1">
        <v>44.788902</v>
      </c>
      <c r="Q309" s="1">
        <v>0</v>
      </c>
    </row>
    <row r="310" spans="1:17" x14ac:dyDescent="0.25">
      <c r="A310">
        <v>142968</v>
      </c>
      <c r="B310" s="1">
        <v>318.85531400000002</v>
      </c>
      <c r="C310" s="1">
        <v>318.85531400000002</v>
      </c>
      <c r="D310" s="1">
        <v>3.2407409999999999</v>
      </c>
      <c r="E310" s="1">
        <v>6.6419750000000004</v>
      </c>
      <c r="F310" s="1">
        <v>1</v>
      </c>
      <c r="G310" s="1">
        <v>3.8456790000000001</v>
      </c>
      <c r="H310" s="1">
        <v>47.584938000000001</v>
      </c>
      <c r="I310" s="1">
        <v>2.3665430000000001</v>
      </c>
      <c r="J310" s="1">
        <v>0</v>
      </c>
      <c r="K310" s="1">
        <v>0.27777800000000002</v>
      </c>
      <c r="L310" s="1">
        <v>1</v>
      </c>
      <c r="M310" s="1">
        <v>0</v>
      </c>
      <c r="N310" s="1">
        <v>0</v>
      </c>
      <c r="O310" s="1">
        <v>0</v>
      </c>
      <c r="P310" s="1">
        <v>0</v>
      </c>
      <c r="Q310" s="1">
        <v>0</v>
      </c>
    </row>
    <row r="311" spans="1:17" x14ac:dyDescent="0.25">
      <c r="A311">
        <v>143172</v>
      </c>
      <c r="B311" s="1">
        <v>265.686375</v>
      </c>
      <c r="C311" s="1">
        <v>265.686375</v>
      </c>
      <c r="D311" s="1">
        <v>8.9878049999999998</v>
      </c>
      <c r="E311" s="1">
        <v>79.573353999999995</v>
      </c>
      <c r="F311" s="1">
        <v>0</v>
      </c>
      <c r="G311" s="1">
        <v>2</v>
      </c>
      <c r="H311" s="1">
        <v>10.707317</v>
      </c>
      <c r="I311" s="1">
        <v>0</v>
      </c>
      <c r="J311" s="1">
        <v>0</v>
      </c>
      <c r="K311" s="1">
        <v>0</v>
      </c>
      <c r="L311" s="1">
        <v>2</v>
      </c>
      <c r="M311" s="1">
        <v>0</v>
      </c>
      <c r="N311" s="1">
        <v>0</v>
      </c>
      <c r="O311" s="1">
        <v>0</v>
      </c>
      <c r="P311" s="1">
        <v>0</v>
      </c>
      <c r="Q311" s="1">
        <v>0</v>
      </c>
    </row>
    <row r="312" spans="1:17" x14ac:dyDescent="0.25">
      <c r="A312">
        <v>143198</v>
      </c>
      <c r="B312" s="1">
        <v>722.56945900000005</v>
      </c>
      <c r="C312" s="1">
        <v>722.64970600000004</v>
      </c>
      <c r="D312" s="1">
        <v>31.559284000000002</v>
      </c>
      <c r="E312" s="1">
        <v>160.22003000000001</v>
      </c>
      <c r="F312" s="1">
        <v>22.086264</v>
      </c>
      <c r="G312" s="1">
        <v>11.904439</v>
      </c>
      <c r="H312" s="1">
        <v>38.016719999999999</v>
      </c>
      <c r="I312" s="1">
        <v>1.993827</v>
      </c>
      <c r="J312" s="1">
        <v>0</v>
      </c>
      <c r="K312" s="1">
        <v>1</v>
      </c>
      <c r="L312" s="1">
        <v>2.3836539999999999</v>
      </c>
      <c r="M312" s="1">
        <v>0</v>
      </c>
      <c r="N312" s="1">
        <v>0</v>
      </c>
      <c r="O312" s="1">
        <v>0</v>
      </c>
      <c r="P312" s="1">
        <v>0</v>
      </c>
      <c r="Q312" s="1">
        <v>0</v>
      </c>
    </row>
    <row r="313" spans="1:17" x14ac:dyDescent="0.25">
      <c r="A313">
        <v>143206</v>
      </c>
      <c r="B313" s="1">
        <v>345.983521</v>
      </c>
      <c r="C313" s="1">
        <v>345.983521</v>
      </c>
      <c r="D313" s="1">
        <v>0</v>
      </c>
      <c r="E313" s="1">
        <v>0</v>
      </c>
      <c r="F313" s="1">
        <v>0</v>
      </c>
      <c r="G313" s="1">
        <v>2.1273770000000001</v>
      </c>
      <c r="H313" s="1">
        <v>46.343559999999997</v>
      </c>
      <c r="I313" s="1">
        <v>0</v>
      </c>
      <c r="J313" s="1">
        <v>0</v>
      </c>
      <c r="K313" s="1">
        <v>2</v>
      </c>
      <c r="L313" s="1">
        <v>2.8098160000000001</v>
      </c>
      <c r="M313" s="1">
        <v>0</v>
      </c>
      <c r="N313" s="1">
        <v>0</v>
      </c>
      <c r="O313" s="1">
        <v>0</v>
      </c>
      <c r="P313" s="1">
        <v>0</v>
      </c>
      <c r="Q313" s="1">
        <v>0</v>
      </c>
    </row>
    <row r="314" spans="1:17" x14ac:dyDescent="0.25">
      <c r="A314">
        <v>143214</v>
      </c>
      <c r="B314" s="1">
        <v>284.87230099999999</v>
      </c>
      <c r="C314" s="1">
        <v>284.87230099999999</v>
      </c>
      <c r="D314" s="1">
        <v>17.062111000000002</v>
      </c>
      <c r="E314" s="1">
        <v>71.176952</v>
      </c>
      <c r="F314" s="1">
        <v>1</v>
      </c>
      <c r="G314" s="1">
        <v>11.101006999999999</v>
      </c>
      <c r="H314" s="1">
        <v>44.886004</v>
      </c>
      <c r="I314" s="1">
        <v>1.487805</v>
      </c>
      <c r="J314" s="1">
        <v>0</v>
      </c>
      <c r="K314" s="1">
        <v>0</v>
      </c>
      <c r="L314" s="1">
        <v>0</v>
      </c>
      <c r="M314" s="1">
        <v>0</v>
      </c>
      <c r="N314" s="1">
        <v>0</v>
      </c>
      <c r="O314" s="1">
        <v>0</v>
      </c>
      <c r="P314" s="1">
        <v>0</v>
      </c>
      <c r="Q314" s="1">
        <v>0</v>
      </c>
    </row>
    <row r="315" spans="1:17" x14ac:dyDescent="0.25">
      <c r="A315">
        <v>143297</v>
      </c>
      <c r="B315" s="1">
        <v>43.863160000000001</v>
      </c>
      <c r="C315" s="1">
        <v>25.323944000000001</v>
      </c>
      <c r="D315" s="1">
        <v>0</v>
      </c>
      <c r="E315" s="1">
        <v>0</v>
      </c>
      <c r="F315" s="1">
        <v>0</v>
      </c>
      <c r="G315" s="1">
        <v>0</v>
      </c>
      <c r="H315" s="1">
        <v>1.7699530000000001</v>
      </c>
      <c r="I315" s="1">
        <v>0</v>
      </c>
      <c r="J315" s="1">
        <v>0</v>
      </c>
      <c r="K315" s="1">
        <v>7.1666670000000003</v>
      </c>
      <c r="L315" s="1">
        <v>34.917149999999999</v>
      </c>
      <c r="M315" s="1">
        <v>0</v>
      </c>
      <c r="N315" s="1">
        <v>0</v>
      </c>
      <c r="O315" s="1">
        <v>0</v>
      </c>
      <c r="P315" s="1">
        <v>0</v>
      </c>
      <c r="Q315" s="1">
        <v>0</v>
      </c>
    </row>
    <row r="316" spans="1:17" x14ac:dyDescent="0.25">
      <c r="A316">
        <v>143305</v>
      </c>
      <c r="B316" s="1">
        <v>1864.3123230000001</v>
      </c>
      <c r="C316" s="1">
        <v>1127.716361</v>
      </c>
      <c r="D316" s="1">
        <v>1.3812150000000001</v>
      </c>
      <c r="E316" s="1">
        <v>36.605545999999997</v>
      </c>
      <c r="F316" s="1">
        <v>1.8564000000000001E-2</v>
      </c>
      <c r="G316" s="1">
        <v>9.0778219999999994</v>
      </c>
      <c r="H316" s="1">
        <v>275.84614800000003</v>
      </c>
      <c r="I316" s="1">
        <v>16.744651000000001</v>
      </c>
      <c r="J316" s="1">
        <v>2.7142550000000001</v>
      </c>
      <c r="K316" s="1">
        <v>10.394365000000001</v>
      </c>
      <c r="L316" s="1">
        <v>21.978833000000002</v>
      </c>
      <c r="M316" s="1">
        <v>6.0295490000000003</v>
      </c>
      <c r="N316" s="1">
        <v>5.0439999999999999E-3</v>
      </c>
      <c r="O316" s="1">
        <v>0</v>
      </c>
      <c r="P316" s="1">
        <v>0</v>
      </c>
      <c r="Q316" s="1">
        <v>0</v>
      </c>
    </row>
    <row r="317" spans="1:17" x14ac:dyDescent="0.25">
      <c r="A317">
        <v>143313</v>
      </c>
      <c r="B317" s="1">
        <v>102.905608</v>
      </c>
      <c r="C317" s="1">
        <v>102.905608</v>
      </c>
      <c r="D317" s="1">
        <v>5.2760740000000004</v>
      </c>
      <c r="E317" s="1">
        <v>11.300613</v>
      </c>
      <c r="F317" s="1">
        <v>0.46625800000000001</v>
      </c>
      <c r="G317" s="1">
        <v>1.993865</v>
      </c>
      <c r="H317" s="1">
        <v>12.760736</v>
      </c>
      <c r="I317" s="1">
        <v>9.2024999999999996E-2</v>
      </c>
      <c r="J317" s="1">
        <v>0</v>
      </c>
      <c r="K317" s="1">
        <v>0</v>
      </c>
      <c r="L317" s="1">
        <v>0</v>
      </c>
      <c r="M317" s="1">
        <v>0</v>
      </c>
      <c r="N317" s="1">
        <v>0</v>
      </c>
      <c r="O317" s="1">
        <v>13.023505</v>
      </c>
      <c r="P317" s="1">
        <v>0</v>
      </c>
      <c r="Q317" s="1">
        <v>0</v>
      </c>
    </row>
    <row r="318" spans="1:17" x14ac:dyDescent="0.25">
      <c r="A318">
        <v>143396</v>
      </c>
      <c r="B318" s="1">
        <v>5707.5934800000005</v>
      </c>
      <c r="C318" s="1">
        <v>3780.118727</v>
      </c>
      <c r="D318" s="1">
        <v>0.80353200000000002</v>
      </c>
      <c r="E318" s="1">
        <v>37.639518000000002</v>
      </c>
      <c r="F318" s="1">
        <v>0</v>
      </c>
      <c r="G318" s="1">
        <v>58.411191000000002</v>
      </c>
      <c r="H318" s="1">
        <v>733.13362099999995</v>
      </c>
      <c r="I318" s="1">
        <v>53.300452</v>
      </c>
      <c r="J318" s="1">
        <v>0.68478300000000003</v>
      </c>
      <c r="K318" s="1">
        <v>31.161925</v>
      </c>
      <c r="L318" s="1">
        <v>107.151589</v>
      </c>
      <c r="M318" s="1">
        <v>0</v>
      </c>
      <c r="N318" s="1">
        <v>0</v>
      </c>
      <c r="O318" s="1">
        <v>0</v>
      </c>
      <c r="P318" s="1">
        <v>0</v>
      </c>
      <c r="Q318" s="1">
        <v>0</v>
      </c>
    </row>
    <row r="319" spans="1:17" x14ac:dyDescent="0.25">
      <c r="A319">
        <v>143479</v>
      </c>
      <c r="B319" s="1">
        <v>162.89003600000001</v>
      </c>
      <c r="C319" s="1">
        <v>157.38562999999999</v>
      </c>
      <c r="D319" s="1">
        <v>0</v>
      </c>
      <c r="E319" s="1">
        <v>11.999999000000001</v>
      </c>
      <c r="F319" s="1">
        <v>2</v>
      </c>
      <c r="G319" s="1">
        <v>1.6067419999999999</v>
      </c>
      <c r="H319" s="1">
        <v>8.1853940000000005</v>
      </c>
      <c r="I319" s="1">
        <v>0</v>
      </c>
      <c r="J319" s="1">
        <v>0</v>
      </c>
      <c r="K319" s="1">
        <v>0</v>
      </c>
      <c r="L319" s="1">
        <v>1.938202</v>
      </c>
      <c r="M319" s="1">
        <v>0</v>
      </c>
      <c r="N319" s="1">
        <v>0</v>
      </c>
      <c r="O319" s="1">
        <v>0</v>
      </c>
      <c r="P319" s="1">
        <v>0</v>
      </c>
      <c r="Q319" s="1">
        <v>0</v>
      </c>
    </row>
    <row r="320" spans="1:17" x14ac:dyDescent="0.25">
      <c r="A320">
        <v>143487</v>
      </c>
      <c r="B320" s="1">
        <v>159.61222000000001</v>
      </c>
      <c r="C320" s="1">
        <v>159.61222000000001</v>
      </c>
      <c r="D320" s="1">
        <v>9</v>
      </c>
      <c r="E320" s="1">
        <v>29.886364</v>
      </c>
      <c r="F320" s="1">
        <v>0</v>
      </c>
      <c r="G320" s="1">
        <v>0</v>
      </c>
      <c r="H320" s="1">
        <v>8.6783990000000006</v>
      </c>
      <c r="I320" s="1">
        <v>2.5738639999999999</v>
      </c>
      <c r="J320" s="1">
        <v>0</v>
      </c>
      <c r="K320" s="1">
        <v>0</v>
      </c>
      <c r="L320" s="1">
        <v>2</v>
      </c>
      <c r="M320" s="1">
        <v>0</v>
      </c>
      <c r="N320" s="1">
        <v>0</v>
      </c>
      <c r="O320" s="1">
        <v>0</v>
      </c>
      <c r="P320" s="1">
        <v>0</v>
      </c>
      <c r="Q320" s="1">
        <v>0</v>
      </c>
    </row>
    <row r="321" spans="1:17" x14ac:dyDescent="0.25">
      <c r="A321">
        <v>143529</v>
      </c>
      <c r="B321" s="1">
        <v>552.15105600000004</v>
      </c>
      <c r="C321" s="1">
        <v>552.15105600000004</v>
      </c>
      <c r="D321" s="1">
        <v>0</v>
      </c>
      <c r="E321" s="1">
        <v>15.2</v>
      </c>
      <c r="F321" s="1">
        <v>0</v>
      </c>
      <c r="G321" s="1">
        <v>6.0918919999999996</v>
      </c>
      <c r="H321" s="1">
        <v>51.816217000000002</v>
      </c>
      <c r="I321" s="1">
        <v>2</v>
      </c>
      <c r="J321" s="1">
        <v>0</v>
      </c>
      <c r="K321" s="1">
        <v>0</v>
      </c>
      <c r="L321" s="1">
        <v>2.5459459999999998</v>
      </c>
      <c r="M321" s="1">
        <v>0</v>
      </c>
      <c r="N321" s="1">
        <v>0</v>
      </c>
      <c r="O321" s="1">
        <v>0</v>
      </c>
      <c r="P321" s="1">
        <v>0</v>
      </c>
      <c r="Q321" s="1">
        <v>0</v>
      </c>
    </row>
    <row r="322" spans="1:17" x14ac:dyDescent="0.25">
      <c r="A322">
        <v>143602</v>
      </c>
      <c r="B322" s="1">
        <v>602.98548000000005</v>
      </c>
      <c r="C322" s="1">
        <v>375.29582499999998</v>
      </c>
      <c r="D322" s="1">
        <v>0</v>
      </c>
      <c r="E322" s="1">
        <v>0</v>
      </c>
      <c r="F322" s="1">
        <v>0</v>
      </c>
      <c r="G322" s="1">
        <v>0</v>
      </c>
      <c r="H322" s="1">
        <v>16.103446999999999</v>
      </c>
      <c r="I322" s="1">
        <v>0</v>
      </c>
      <c r="J322" s="1">
        <v>0</v>
      </c>
      <c r="K322" s="1">
        <v>0</v>
      </c>
      <c r="L322" s="1">
        <v>0</v>
      </c>
      <c r="M322" s="1">
        <v>0</v>
      </c>
      <c r="N322" s="1">
        <v>0</v>
      </c>
      <c r="O322" s="1">
        <v>0</v>
      </c>
      <c r="P322" s="1">
        <v>0</v>
      </c>
      <c r="Q322" s="1">
        <v>0</v>
      </c>
    </row>
    <row r="323" spans="1:17" x14ac:dyDescent="0.25">
      <c r="A323">
        <v>143610</v>
      </c>
      <c r="B323" s="1">
        <v>482.96892600000001</v>
      </c>
      <c r="C323" s="1">
        <v>278.24469099999999</v>
      </c>
      <c r="D323" s="1">
        <v>0</v>
      </c>
      <c r="E323" s="1">
        <v>0</v>
      </c>
      <c r="F323" s="1">
        <v>0</v>
      </c>
      <c r="G323" s="1">
        <v>0.895706</v>
      </c>
      <c r="H323" s="1">
        <v>47.423310999999998</v>
      </c>
      <c r="I323" s="1">
        <v>3.4969329999999998</v>
      </c>
      <c r="J323" s="1">
        <v>0.58895699999999995</v>
      </c>
      <c r="K323" s="1">
        <v>0</v>
      </c>
      <c r="L323" s="1">
        <v>5.2515330000000002</v>
      </c>
      <c r="M323" s="1">
        <v>0</v>
      </c>
      <c r="N323" s="1">
        <v>0</v>
      </c>
      <c r="O323" s="1">
        <v>0</v>
      </c>
      <c r="P323" s="1">
        <v>0</v>
      </c>
      <c r="Q323" s="1">
        <v>0</v>
      </c>
    </row>
    <row r="324" spans="1:17" x14ac:dyDescent="0.25">
      <c r="A324">
        <v>143644</v>
      </c>
      <c r="B324" s="1">
        <v>362.23522200000002</v>
      </c>
      <c r="C324" s="1">
        <v>361.23522200000002</v>
      </c>
      <c r="D324" s="1">
        <v>0</v>
      </c>
      <c r="E324" s="1">
        <v>0</v>
      </c>
      <c r="F324" s="1">
        <v>0</v>
      </c>
      <c r="G324" s="1">
        <v>3.8035169999999998</v>
      </c>
      <c r="H324" s="1">
        <v>38.881815000000003</v>
      </c>
      <c r="I324" s="1">
        <v>0</v>
      </c>
      <c r="J324" s="1">
        <v>1</v>
      </c>
      <c r="K324" s="1">
        <v>1.5570440000000001</v>
      </c>
      <c r="L324" s="1">
        <v>4.1358379999999997</v>
      </c>
      <c r="M324" s="1">
        <v>0</v>
      </c>
      <c r="N324" s="1">
        <v>0</v>
      </c>
      <c r="O324" s="1">
        <v>0</v>
      </c>
      <c r="P324" s="1">
        <v>0</v>
      </c>
      <c r="Q324" s="1">
        <v>0</v>
      </c>
    </row>
    <row r="325" spans="1:17" x14ac:dyDescent="0.25">
      <c r="A325">
        <v>147231</v>
      </c>
      <c r="B325" s="1">
        <v>80.236393000000007</v>
      </c>
      <c r="C325" s="1">
        <v>56.315188999999997</v>
      </c>
      <c r="D325" s="1">
        <v>0</v>
      </c>
      <c r="E325" s="1">
        <v>0</v>
      </c>
      <c r="F325" s="1">
        <v>0</v>
      </c>
      <c r="G325" s="1">
        <v>0</v>
      </c>
      <c r="H325" s="1">
        <v>20.198066000000001</v>
      </c>
      <c r="I325" s="1">
        <v>5.0222470000000001</v>
      </c>
      <c r="J325" s="1">
        <v>0</v>
      </c>
      <c r="K325" s="1">
        <v>0</v>
      </c>
      <c r="L325" s="1">
        <v>0</v>
      </c>
      <c r="M325" s="1">
        <v>0</v>
      </c>
      <c r="N325" s="1">
        <v>0</v>
      </c>
      <c r="O325" s="1">
        <v>0</v>
      </c>
      <c r="P325" s="1">
        <v>0</v>
      </c>
      <c r="Q325" s="1">
        <v>0</v>
      </c>
    </row>
    <row r="326" spans="1:17" x14ac:dyDescent="0.25">
      <c r="A326">
        <v>148981</v>
      </c>
      <c r="B326" s="1">
        <v>90.490808999999999</v>
      </c>
      <c r="C326" s="1">
        <v>90.295687000000001</v>
      </c>
      <c r="D326" s="1">
        <v>0</v>
      </c>
      <c r="E326" s="1">
        <v>0</v>
      </c>
      <c r="F326" s="1">
        <v>0</v>
      </c>
      <c r="G326" s="1">
        <v>0.481707</v>
      </c>
      <c r="H326" s="1">
        <v>27.527961999999999</v>
      </c>
      <c r="I326" s="1">
        <v>8.5127749999999995</v>
      </c>
      <c r="J326" s="1">
        <v>0</v>
      </c>
      <c r="K326" s="1">
        <v>0.268293</v>
      </c>
      <c r="L326" s="1">
        <v>1</v>
      </c>
      <c r="M326" s="1">
        <v>1.8292679999999999</v>
      </c>
      <c r="N326" s="1">
        <v>0</v>
      </c>
      <c r="O326" s="1">
        <v>0</v>
      </c>
      <c r="P326" s="1">
        <v>0</v>
      </c>
      <c r="Q326" s="1">
        <v>0</v>
      </c>
    </row>
    <row r="327" spans="1:17" x14ac:dyDescent="0.25">
      <c r="A327">
        <v>148999</v>
      </c>
      <c r="B327" s="1">
        <v>76.681943000000004</v>
      </c>
      <c r="C327" s="1">
        <v>34.014929000000002</v>
      </c>
      <c r="D327" s="1">
        <v>0</v>
      </c>
      <c r="E327" s="1">
        <v>0</v>
      </c>
      <c r="F327" s="1">
        <v>0</v>
      </c>
      <c r="G327" s="1">
        <v>0</v>
      </c>
      <c r="H327" s="1">
        <v>14.610799999999999</v>
      </c>
      <c r="I327" s="1">
        <v>0.868587</v>
      </c>
      <c r="J327" s="1">
        <v>0</v>
      </c>
      <c r="K327" s="1">
        <v>5.6412999999999998E-2</v>
      </c>
      <c r="L327" s="1">
        <v>0.83086099999999996</v>
      </c>
      <c r="M327" s="1">
        <v>0</v>
      </c>
      <c r="N327" s="1">
        <v>0</v>
      </c>
      <c r="O327" s="1">
        <v>0</v>
      </c>
      <c r="P327" s="1">
        <v>0</v>
      </c>
      <c r="Q327" s="1">
        <v>0</v>
      </c>
    </row>
    <row r="328" spans="1:17" x14ac:dyDescent="0.25">
      <c r="A328">
        <v>149047</v>
      </c>
      <c r="B328" s="1">
        <v>725.05142899999998</v>
      </c>
      <c r="C328" s="1">
        <v>508.172327</v>
      </c>
      <c r="D328" s="1">
        <v>0</v>
      </c>
      <c r="E328" s="1">
        <v>9.007002</v>
      </c>
      <c r="F328" s="1">
        <v>0</v>
      </c>
      <c r="G328" s="1">
        <v>6.2813140000000001</v>
      </c>
      <c r="H328" s="1">
        <v>145.98202499999999</v>
      </c>
      <c r="I328" s="1">
        <v>19.280888000000001</v>
      </c>
      <c r="J328" s="1">
        <v>0.83462800000000004</v>
      </c>
      <c r="K328" s="1">
        <v>1.8330070000000001</v>
      </c>
      <c r="L328" s="1">
        <v>18.440968000000002</v>
      </c>
      <c r="M328" s="1">
        <v>3.067123</v>
      </c>
      <c r="N328" s="1">
        <v>7.1480350000000001</v>
      </c>
      <c r="O328" s="1">
        <v>0</v>
      </c>
      <c r="P328" s="1">
        <v>0</v>
      </c>
      <c r="Q328" s="1">
        <v>0</v>
      </c>
    </row>
    <row r="329" spans="1:17" x14ac:dyDescent="0.25">
      <c r="A329">
        <v>149088</v>
      </c>
      <c r="B329" s="1">
        <v>138.09689700000001</v>
      </c>
      <c r="C329" s="1">
        <v>91.651709999999994</v>
      </c>
      <c r="D329" s="1">
        <v>0</v>
      </c>
      <c r="E329" s="1">
        <v>0</v>
      </c>
      <c r="F329" s="1">
        <v>0</v>
      </c>
      <c r="G329" s="1">
        <v>0</v>
      </c>
      <c r="H329" s="1">
        <v>18.305382000000002</v>
      </c>
      <c r="I329" s="1">
        <v>1.9807410000000001</v>
      </c>
      <c r="J329" s="1">
        <v>0</v>
      </c>
      <c r="K329" s="1">
        <v>0</v>
      </c>
      <c r="L329" s="1">
        <v>2.3926080000000001</v>
      </c>
      <c r="M329" s="1">
        <v>0</v>
      </c>
      <c r="N329" s="1">
        <v>0</v>
      </c>
      <c r="O329" s="1">
        <v>0</v>
      </c>
      <c r="P329" s="1">
        <v>0</v>
      </c>
      <c r="Q329" s="1">
        <v>0</v>
      </c>
    </row>
    <row r="330" spans="1:17" x14ac:dyDescent="0.25">
      <c r="A330">
        <v>149302</v>
      </c>
      <c r="B330" s="1">
        <v>209.72773100000001</v>
      </c>
      <c r="C330" s="1">
        <v>209.72773100000001</v>
      </c>
      <c r="D330" s="1">
        <v>0</v>
      </c>
      <c r="E330" s="1">
        <v>0</v>
      </c>
      <c r="F330" s="1">
        <v>0</v>
      </c>
      <c r="G330" s="1">
        <v>0</v>
      </c>
      <c r="H330" s="1">
        <v>45.554983</v>
      </c>
      <c r="I330" s="1">
        <v>8.2886810000000004</v>
      </c>
      <c r="J330" s="1">
        <v>0</v>
      </c>
      <c r="K330" s="1">
        <v>0</v>
      </c>
      <c r="L330" s="1">
        <v>1.9</v>
      </c>
      <c r="M330" s="1">
        <v>0</v>
      </c>
      <c r="N330" s="1">
        <v>0</v>
      </c>
      <c r="O330" s="1">
        <v>155.80733799999999</v>
      </c>
      <c r="P330" s="1">
        <v>0</v>
      </c>
      <c r="Q330" s="1">
        <v>0</v>
      </c>
    </row>
    <row r="331" spans="1:17" x14ac:dyDescent="0.25">
      <c r="A331">
        <v>149328</v>
      </c>
      <c r="B331" s="1">
        <v>248.213054</v>
      </c>
      <c r="C331" s="1">
        <v>248.213054</v>
      </c>
      <c r="D331" s="1">
        <v>0</v>
      </c>
      <c r="E331" s="1">
        <v>0</v>
      </c>
      <c r="F331" s="1">
        <v>0</v>
      </c>
      <c r="G331" s="1">
        <v>0</v>
      </c>
      <c r="H331" s="1">
        <v>75.379920999999996</v>
      </c>
      <c r="I331" s="1">
        <v>27.270250999999998</v>
      </c>
      <c r="J331" s="1">
        <v>0</v>
      </c>
      <c r="K331" s="1">
        <v>19.174513000000001</v>
      </c>
      <c r="L331" s="1">
        <v>1.02454</v>
      </c>
      <c r="M331" s="1">
        <v>0</v>
      </c>
      <c r="N331" s="1">
        <v>0</v>
      </c>
      <c r="O331" s="1">
        <v>0</v>
      </c>
      <c r="P331" s="1">
        <v>0</v>
      </c>
      <c r="Q331" s="1">
        <v>0</v>
      </c>
    </row>
    <row r="332" spans="1:17" x14ac:dyDescent="0.25">
      <c r="A332">
        <v>151175</v>
      </c>
      <c r="B332" s="1">
        <v>70.212981999999997</v>
      </c>
      <c r="C332" s="1">
        <v>49.759036999999999</v>
      </c>
      <c r="D332" s="1">
        <v>0</v>
      </c>
      <c r="E332" s="1">
        <v>0</v>
      </c>
      <c r="F332" s="1">
        <v>0</v>
      </c>
      <c r="G332" s="1">
        <v>0</v>
      </c>
      <c r="H332" s="1">
        <v>7.9970569999999999</v>
      </c>
      <c r="I332" s="1">
        <v>0</v>
      </c>
      <c r="J332" s="1">
        <v>0</v>
      </c>
      <c r="K332" s="1">
        <v>0</v>
      </c>
      <c r="L332" s="1">
        <v>0</v>
      </c>
      <c r="M332" s="1">
        <v>0</v>
      </c>
      <c r="N332" s="1">
        <v>0</v>
      </c>
      <c r="O332" s="1">
        <v>60.985700000000001</v>
      </c>
      <c r="P332" s="1">
        <v>0</v>
      </c>
      <c r="Q332" s="1">
        <v>0</v>
      </c>
    </row>
    <row r="333" spans="1:17" x14ac:dyDescent="0.25">
      <c r="A333">
        <v>151183</v>
      </c>
      <c r="B333" s="1">
        <v>191.47179600000001</v>
      </c>
      <c r="C333" s="1">
        <v>191.47179600000001</v>
      </c>
      <c r="D333" s="1">
        <v>1</v>
      </c>
      <c r="E333" s="1">
        <v>22.387003</v>
      </c>
      <c r="F333" s="1">
        <v>0</v>
      </c>
      <c r="G333" s="1">
        <v>0</v>
      </c>
      <c r="H333" s="1">
        <v>35.774129000000002</v>
      </c>
      <c r="I333" s="1">
        <v>3.3527969999999998</v>
      </c>
      <c r="J333" s="1">
        <v>0.12698400000000001</v>
      </c>
      <c r="K333" s="1">
        <v>0</v>
      </c>
      <c r="L333" s="1">
        <v>2.5100989999999999</v>
      </c>
      <c r="M333" s="1">
        <v>0</v>
      </c>
      <c r="N333" s="1">
        <v>0</v>
      </c>
      <c r="O333" s="1">
        <v>92.858675000000005</v>
      </c>
      <c r="P333" s="1">
        <v>0</v>
      </c>
      <c r="Q333" s="1">
        <v>0</v>
      </c>
    </row>
    <row r="334" spans="1:17" x14ac:dyDescent="0.25">
      <c r="A334">
        <v>151209</v>
      </c>
      <c r="B334" s="1">
        <v>150.43353099999999</v>
      </c>
      <c r="C334" s="1">
        <v>150.43353099999999</v>
      </c>
      <c r="D334" s="1">
        <v>0</v>
      </c>
      <c r="E334" s="1">
        <v>0</v>
      </c>
      <c r="F334" s="1">
        <v>0</v>
      </c>
      <c r="G334" s="1">
        <v>0</v>
      </c>
      <c r="H334" s="1">
        <v>16.265951999999999</v>
      </c>
      <c r="I334" s="1">
        <v>2.6899229999999998</v>
      </c>
      <c r="J334" s="1">
        <v>0</v>
      </c>
      <c r="K334" s="1">
        <v>0</v>
      </c>
      <c r="L334" s="1">
        <v>1.4048780000000001</v>
      </c>
      <c r="M334" s="1">
        <v>143.52760599999999</v>
      </c>
      <c r="N334" s="1">
        <v>0</v>
      </c>
      <c r="O334" s="1">
        <v>22.094785000000002</v>
      </c>
      <c r="P334" s="1">
        <v>0</v>
      </c>
      <c r="Q334" s="1">
        <v>0</v>
      </c>
    </row>
    <row r="335" spans="1:17" x14ac:dyDescent="0.25">
      <c r="B335" s="1"/>
      <c r="C335" s="1"/>
      <c r="D335" s="1"/>
      <c r="E335" s="1"/>
      <c r="F335" s="1"/>
      <c r="G335" s="1"/>
      <c r="H335" s="1"/>
      <c r="I335" s="1"/>
      <c r="J335" s="1"/>
      <c r="K335" s="1"/>
      <c r="L335" s="1"/>
      <c r="M335" s="1"/>
      <c r="N335" s="1"/>
      <c r="O335" s="1"/>
      <c r="P335" s="1"/>
      <c r="Q335" s="1"/>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299E4-26DE-406A-8C1D-E5ABFFCFB055}">
  <dimension ref="A1:E501"/>
  <sheetViews>
    <sheetView topLeftCell="A2" workbookViewId="0">
      <selection activeCell="B24" sqref="B24"/>
    </sheetView>
  </sheetViews>
  <sheetFormatPr defaultColWidth="9.140625" defaultRowHeight="15" x14ac:dyDescent="0.25"/>
  <cols>
    <col min="1" max="1" width="7.140625" style="126" bestFit="1" customWidth="1"/>
    <col min="2" max="2" width="60.7109375" style="126" bestFit="1" customWidth="1"/>
    <col min="3" max="3" width="13.28515625" style="126" bestFit="1" customWidth="1"/>
    <col min="4" max="4" width="12" style="126" bestFit="1" customWidth="1"/>
    <col min="5" max="5" width="39.42578125" style="126" bestFit="1" customWidth="1"/>
    <col min="6" max="16384" width="9.140625" style="126"/>
  </cols>
  <sheetData>
    <row r="1" spans="1:5" x14ac:dyDescent="0.25">
      <c r="A1" s="125" t="s">
        <v>55</v>
      </c>
      <c r="B1" s="125" t="s">
        <v>2066</v>
      </c>
      <c r="C1" s="125" t="s">
        <v>2069</v>
      </c>
      <c r="D1" s="125" t="s">
        <v>2070</v>
      </c>
      <c r="E1" s="125" t="s">
        <v>2071</v>
      </c>
    </row>
    <row r="2" spans="1:5" x14ac:dyDescent="0.25">
      <c r="A2" s="126" t="s">
        <v>66</v>
      </c>
      <c r="B2" s="126" t="s">
        <v>67</v>
      </c>
      <c r="C2" s="126" t="s">
        <v>2072</v>
      </c>
      <c r="D2" s="126" t="s">
        <v>2073</v>
      </c>
      <c r="E2" s="126" t="s">
        <v>1814</v>
      </c>
    </row>
    <row r="3" spans="1:5" x14ac:dyDescent="0.25">
      <c r="A3" s="126" t="s">
        <v>70</v>
      </c>
      <c r="B3" s="126" t="s">
        <v>71</v>
      </c>
      <c r="C3" s="126" t="s">
        <v>2072</v>
      </c>
      <c r="D3" s="126" t="s">
        <v>2074</v>
      </c>
      <c r="E3" s="126" t="s">
        <v>1815</v>
      </c>
    </row>
    <row r="4" spans="1:5" x14ac:dyDescent="0.25">
      <c r="A4" s="126" t="s">
        <v>73</v>
      </c>
      <c r="B4" s="126" t="s">
        <v>74</v>
      </c>
      <c r="C4" s="126" t="s">
        <v>2072</v>
      </c>
      <c r="D4" s="126" t="s">
        <v>2074</v>
      </c>
      <c r="E4" s="126" t="s">
        <v>1815</v>
      </c>
    </row>
    <row r="5" spans="1:5" x14ac:dyDescent="0.25">
      <c r="A5" s="126" t="s">
        <v>76</v>
      </c>
      <c r="B5" s="126" t="s">
        <v>77</v>
      </c>
      <c r="C5" s="126" t="s">
        <v>2072</v>
      </c>
      <c r="D5" s="126" t="s">
        <v>2075</v>
      </c>
      <c r="E5" s="126" t="s">
        <v>1816</v>
      </c>
    </row>
    <row r="6" spans="1:5" x14ac:dyDescent="0.25">
      <c r="A6" s="126" t="s">
        <v>78</v>
      </c>
      <c r="B6" s="126" t="s">
        <v>1841</v>
      </c>
      <c r="C6" s="126" t="s">
        <v>2072</v>
      </c>
      <c r="D6" s="126" t="s">
        <v>2075</v>
      </c>
      <c r="E6" s="126" t="s">
        <v>1816</v>
      </c>
    </row>
    <row r="7" spans="1:5" x14ac:dyDescent="0.25">
      <c r="A7" s="126" t="s">
        <v>82</v>
      </c>
      <c r="B7" s="126" t="s">
        <v>1843</v>
      </c>
      <c r="C7" s="126" t="s">
        <v>2072</v>
      </c>
      <c r="D7" s="126" t="s">
        <v>2076</v>
      </c>
      <c r="E7" s="126" t="s">
        <v>1817</v>
      </c>
    </row>
    <row r="8" spans="1:5" x14ac:dyDescent="0.25">
      <c r="A8" s="126" t="s">
        <v>85</v>
      </c>
      <c r="B8" s="126" t="s">
        <v>86</v>
      </c>
      <c r="C8" s="126" t="s">
        <v>2072</v>
      </c>
      <c r="D8" s="126" t="s">
        <v>2073</v>
      </c>
      <c r="E8" s="126" t="s">
        <v>1814</v>
      </c>
    </row>
    <row r="9" spans="1:5" x14ac:dyDescent="0.25">
      <c r="A9" s="126" t="s">
        <v>88</v>
      </c>
      <c r="B9" s="126" t="s">
        <v>1844</v>
      </c>
      <c r="C9" s="126" t="s">
        <v>2072</v>
      </c>
      <c r="D9" s="126" t="s">
        <v>2077</v>
      </c>
      <c r="E9" s="126" t="s">
        <v>1818</v>
      </c>
    </row>
    <row r="10" spans="1:5" x14ac:dyDescent="0.25">
      <c r="A10" s="126" t="s">
        <v>88</v>
      </c>
      <c r="B10" s="126" t="s">
        <v>1844</v>
      </c>
      <c r="C10" s="126" t="s">
        <v>2072</v>
      </c>
      <c r="D10" s="126" t="s">
        <v>2077</v>
      </c>
      <c r="E10" s="126" t="s">
        <v>1818</v>
      </c>
    </row>
    <row r="11" spans="1:5" x14ac:dyDescent="0.25">
      <c r="A11" s="126" t="s">
        <v>91</v>
      </c>
      <c r="B11" s="126" t="s">
        <v>1845</v>
      </c>
      <c r="C11" s="126" t="s">
        <v>2072</v>
      </c>
      <c r="D11" s="126" t="s">
        <v>2074</v>
      </c>
      <c r="E11" s="126" t="s">
        <v>1815</v>
      </c>
    </row>
    <row r="12" spans="1:5" x14ac:dyDescent="0.25">
      <c r="A12" s="126" t="s">
        <v>94</v>
      </c>
      <c r="B12" s="126" t="s">
        <v>1846</v>
      </c>
      <c r="C12" s="126" t="s">
        <v>2072</v>
      </c>
      <c r="D12" s="126" t="s">
        <v>2074</v>
      </c>
      <c r="E12" s="126" t="s">
        <v>1815</v>
      </c>
    </row>
    <row r="13" spans="1:5" x14ac:dyDescent="0.25">
      <c r="A13" s="126" t="s">
        <v>96</v>
      </c>
      <c r="B13" s="126" t="s">
        <v>1847</v>
      </c>
      <c r="C13" s="126" t="s">
        <v>2072</v>
      </c>
      <c r="D13" s="126" t="s">
        <v>2074</v>
      </c>
      <c r="E13" s="126" t="s">
        <v>1815</v>
      </c>
    </row>
    <row r="14" spans="1:5" x14ac:dyDescent="0.25">
      <c r="A14" s="126" t="s">
        <v>99</v>
      </c>
      <c r="B14" s="126" t="s">
        <v>1848</v>
      </c>
      <c r="C14" s="126" t="s">
        <v>2072</v>
      </c>
      <c r="D14" s="126" t="s">
        <v>2074</v>
      </c>
      <c r="E14" s="126" t="s">
        <v>1815</v>
      </c>
    </row>
    <row r="15" spans="1:5" x14ac:dyDescent="0.25">
      <c r="A15" s="126" t="s">
        <v>102</v>
      </c>
      <c r="B15" s="126" t="s">
        <v>103</v>
      </c>
      <c r="C15" s="126" t="s">
        <v>2072</v>
      </c>
      <c r="D15" s="126" t="s">
        <v>2074</v>
      </c>
      <c r="E15" s="126" t="s">
        <v>1815</v>
      </c>
    </row>
    <row r="16" spans="1:5" x14ac:dyDescent="0.25">
      <c r="A16" s="126" t="s">
        <v>104</v>
      </c>
      <c r="B16" s="126" t="s">
        <v>1849</v>
      </c>
      <c r="C16" s="126" t="s">
        <v>2072</v>
      </c>
      <c r="D16" s="126" t="s">
        <v>2074</v>
      </c>
      <c r="E16" s="126" t="s">
        <v>1815</v>
      </c>
    </row>
    <row r="17" spans="1:5" x14ac:dyDescent="0.25">
      <c r="A17" s="126" t="s">
        <v>106</v>
      </c>
      <c r="B17" s="126" t="s">
        <v>1850</v>
      </c>
      <c r="C17" s="126" t="s">
        <v>2072</v>
      </c>
      <c r="D17" s="126" t="s">
        <v>2074</v>
      </c>
      <c r="E17" s="126" t="s">
        <v>1815</v>
      </c>
    </row>
    <row r="18" spans="1:5" x14ac:dyDescent="0.25">
      <c r="A18" s="126" t="s">
        <v>109</v>
      </c>
      <c r="B18" s="126" t="s">
        <v>1851</v>
      </c>
      <c r="C18" s="126" t="s">
        <v>2072</v>
      </c>
      <c r="D18" s="126" t="s">
        <v>2074</v>
      </c>
      <c r="E18" s="126" t="s">
        <v>1815</v>
      </c>
    </row>
    <row r="19" spans="1:5" x14ac:dyDescent="0.25">
      <c r="A19" s="126" t="s">
        <v>112</v>
      </c>
      <c r="B19" s="126" t="s">
        <v>1852</v>
      </c>
      <c r="C19" s="126" t="s">
        <v>2072</v>
      </c>
      <c r="D19" s="126" t="s">
        <v>2074</v>
      </c>
      <c r="E19" s="126" t="s">
        <v>1815</v>
      </c>
    </row>
    <row r="20" spans="1:5" x14ac:dyDescent="0.25">
      <c r="A20" s="126" t="s">
        <v>117</v>
      </c>
      <c r="B20" s="126" t="s">
        <v>1854</v>
      </c>
      <c r="C20" s="126" t="s">
        <v>2072</v>
      </c>
      <c r="D20" s="126" t="s">
        <v>2077</v>
      </c>
      <c r="E20" s="126" t="s">
        <v>1818</v>
      </c>
    </row>
    <row r="21" spans="1:5" x14ac:dyDescent="0.25">
      <c r="A21" s="126" t="s">
        <v>117</v>
      </c>
      <c r="B21" s="126" t="s">
        <v>1854</v>
      </c>
      <c r="C21" s="126" t="s">
        <v>2072</v>
      </c>
      <c r="D21" s="126" t="s">
        <v>2077</v>
      </c>
      <c r="E21" s="126" t="s">
        <v>1818</v>
      </c>
    </row>
    <row r="22" spans="1:5" x14ac:dyDescent="0.25">
      <c r="A22" s="126" t="s">
        <v>119</v>
      </c>
      <c r="B22" s="126" t="s">
        <v>120</v>
      </c>
      <c r="C22" s="126" t="s">
        <v>2072</v>
      </c>
      <c r="D22" s="126" t="s">
        <v>2074</v>
      </c>
      <c r="E22" s="126" t="s">
        <v>1815</v>
      </c>
    </row>
    <row r="23" spans="1:5" x14ac:dyDescent="0.25">
      <c r="A23" s="126" t="s">
        <v>121</v>
      </c>
      <c r="B23" s="126" t="s">
        <v>1855</v>
      </c>
      <c r="C23" s="126" t="s">
        <v>2072</v>
      </c>
      <c r="D23" s="126" t="s">
        <v>2074</v>
      </c>
      <c r="E23" s="126" t="s">
        <v>1815</v>
      </c>
    </row>
    <row r="24" spans="1:5" x14ac:dyDescent="0.25">
      <c r="A24" s="126" t="s">
        <v>123</v>
      </c>
      <c r="B24" s="126" t="s">
        <v>1856</v>
      </c>
      <c r="C24" s="126" t="s">
        <v>2072</v>
      </c>
      <c r="D24" s="126" t="s">
        <v>2077</v>
      </c>
      <c r="E24" s="126" t="s">
        <v>1818</v>
      </c>
    </row>
    <row r="25" spans="1:5" x14ac:dyDescent="0.25">
      <c r="A25" s="126" t="s">
        <v>123</v>
      </c>
      <c r="B25" s="126" t="s">
        <v>1856</v>
      </c>
      <c r="C25" s="126" t="s">
        <v>2072</v>
      </c>
      <c r="D25" s="126" t="s">
        <v>2077</v>
      </c>
      <c r="E25" s="126" t="s">
        <v>1818</v>
      </c>
    </row>
    <row r="26" spans="1:5" x14ac:dyDescent="0.25">
      <c r="A26" s="126" t="s">
        <v>126</v>
      </c>
      <c r="B26" s="126" t="s">
        <v>1857</v>
      </c>
      <c r="C26" s="126" t="s">
        <v>2072</v>
      </c>
      <c r="D26" s="126" t="s">
        <v>2077</v>
      </c>
      <c r="E26" s="126" t="s">
        <v>1818</v>
      </c>
    </row>
    <row r="27" spans="1:5" x14ac:dyDescent="0.25">
      <c r="A27" s="126" t="s">
        <v>126</v>
      </c>
      <c r="B27" s="126" t="s">
        <v>1857</v>
      </c>
      <c r="C27" s="126" t="s">
        <v>2072</v>
      </c>
      <c r="D27" s="126" t="s">
        <v>2077</v>
      </c>
      <c r="E27" s="126" t="s">
        <v>1818</v>
      </c>
    </row>
    <row r="28" spans="1:5" x14ac:dyDescent="0.25">
      <c r="A28" s="126" t="s">
        <v>128</v>
      </c>
      <c r="B28" s="126" t="s">
        <v>129</v>
      </c>
      <c r="C28" s="126" t="s">
        <v>2072</v>
      </c>
      <c r="D28" s="126" t="s">
        <v>2074</v>
      </c>
      <c r="E28" s="126" t="s">
        <v>1815</v>
      </c>
    </row>
    <row r="29" spans="1:5" x14ac:dyDescent="0.25">
      <c r="A29" s="126" t="s">
        <v>130</v>
      </c>
      <c r="B29" s="126" t="s">
        <v>131</v>
      </c>
      <c r="C29" s="126" t="s">
        <v>2072</v>
      </c>
      <c r="D29" s="126" t="s">
        <v>2078</v>
      </c>
      <c r="E29" s="126" t="s">
        <v>1820</v>
      </c>
    </row>
    <row r="30" spans="1:5" x14ac:dyDescent="0.25">
      <c r="A30" s="126" t="s">
        <v>133</v>
      </c>
      <c r="B30" s="126" t="s">
        <v>1858</v>
      </c>
      <c r="C30" s="126" t="s">
        <v>2072</v>
      </c>
      <c r="D30" s="126" t="s">
        <v>2074</v>
      </c>
      <c r="E30" s="126" t="s">
        <v>1815</v>
      </c>
    </row>
    <row r="31" spans="1:5" x14ac:dyDescent="0.25">
      <c r="A31" s="126" t="s">
        <v>136</v>
      </c>
      <c r="B31" s="126" t="s">
        <v>1859</v>
      </c>
      <c r="C31" s="126" t="s">
        <v>2072</v>
      </c>
      <c r="D31" s="126" t="s">
        <v>2075</v>
      </c>
      <c r="E31" s="126" t="s">
        <v>1816</v>
      </c>
    </row>
    <row r="32" spans="1:5" x14ac:dyDescent="0.25">
      <c r="A32" s="126" t="s">
        <v>138</v>
      </c>
      <c r="B32" s="126" t="s">
        <v>1860</v>
      </c>
      <c r="C32" s="126" t="s">
        <v>2072</v>
      </c>
      <c r="D32" s="126" t="s">
        <v>2075</v>
      </c>
      <c r="E32" s="126" t="s">
        <v>1816</v>
      </c>
    </row>
    <row r="33" spans="1:5" x14ac:dyDescent="0.25">
      <c r="A33" s="126" t="s">
        <v>141</v>
      </c>
      <c r="B33" s="126" t="s">
        <v>1861</v>
      </c>
      <c r="C33" s="126" t="s">
        <v>2072</v>
      </c>
      <c r="D33" s="126" t="s">
        <v>2075</v>
      </c>
      <c r="E33" s="126" t="s">
        <v>1816</v>
      </c>
    </row>
    <row r="34" spans="1:5" x14ac:dyDescent="0.25">
      <c r="A34" s="126" t="s">
        <v>143</v>
      </c>
      <c r="B34" s="126" t="s">
        <v>1862</v>
      </c>
      <c r="C34" s="126" t="s">
        <v>2072</v>
      </c>
      <c r="D34" s="126" t="s">
        <v>2075</v>
      </c>
      <c r="E34" s="126" t="s">
        <v>1816</v>
      </c>
    </row>
    <row r="35" spans="1:5" x14ac:dyDescent="0.25">
      <c r="A35" s="126" t="s">
        <v>145</v>
      </c>
      <c r="B35" s="126" t="s">
        <v>1863</v>
      </c>
      <c r="C35" s="126" t="s">
        <v>2072</v>
      </c>
      <c r="D35" s="126" t="s">
        <v>2079</v>
      </c>
      <c r="E35" s="126" t="s">
        <v>1821</v>
      </c>
    </row>
    <row r="36" spans="1:5" x14ac:dyDescent="0.25">
      <c r="A36" s="126" t="s">
        <v>145</v>
      </c>
      <c r="B36" s="126" t="s">
        <v>1863</v>
      </c>
      <c r="C36" s="126" t="s">
        <v>2072</v>
      </c>
      <c r="D36" s="126" t="s">
        <v>2079</v>
      </c>
      <c r="E36" s="126" t="s">
        <v>1821</v>
      </c>
    </row>
    <row r="37" spans="1:5" x14ac:dyDescent="0.25">
      <c r="A37" s="126" t="s">
        <v>145</v>
      </c>
      <c r="B37" s="126" t="s">
        <v>1863</v>
      </c>
      <c r="C37" s="126" t="s">
        <v>2072</v>
      </c>
      <c r="D37" s="126" t="s">
        <v>2079</v>
      </c>
      <c r="E37" s="126" t="s">
        <v>1821</v>
      </c>
    </row>
    <row r="38" spans="1:5" x14ac:dyDescent="0.25">
      <c r="A38" s="126" t="s">
        <v>147</v>
      </c>
      <c r="B38" s="126" t="s">
        <v>1864</v>
      </c>
      <c r="C38" s="126" t="s">
        <v>2072</v>
      </c>
      <c r="D38" s="126" t="s">
        <v>2077</v>
      </c>
      <c r="E38" s="126" t="s">
        <v>1818</v>
      </c>
    </row>
    <row r="39" spans="1:5" x14ac:dyDescent="0.25">
      <c r="A39" s="126" t="s">
        <v>147</v>
      </c>
      <c r="B39" s="126" t="s">
        <v>1864</v>
      </c>
      <c r="C39" s="126" t="s">
        <v>2072</v>
      </c>
      <c r="D39" s="126" t="s">
        <v>2077</v>
      </c>
      <c r="E39" s="126" t="s">
        <v>1818</v>
      </c>
    </row>
    <row r="40" spans="1:5" x14ac:dyDescent="0.25">
      <c r="A40" s="126" t="s">
        <v>149</v>
      </c>
      <c r="B40" s="126" t="s">
        <v>150</v>
      </c>
      <c r="C40" s="126" t="s">
        <v>2072</v>
      </c>
      <c r="D40" s="126" t="s">
        <v>2074</v>
      </c>
      <c r="E40" s="126" t="s">
        <v>1815</v>
      </c>
    </row>
    <row r="41" spans="1:5" x14ac:dyDescent="0.25">
      <c r="A41" s="126" t="s">
        <v>151</v>
      </c>
      <c r="B41" s="126" t="s">
        <v>152</v>
      </c>
      <c r="C41" s="126" t="s">
        <v>2072</v>
      </c>
      <c r="D41" s="126" t="s">
        <v>2074</v>
      </c>
      <c r="E41" s="126" t="s">
        <v>1815</v>
      </c>
    </row>
    <row r="42" spans="1:5" x14ac:dyDescent="0.25">
      <c r="A42" s="126" t="s">
        <v>153</v>
      </c>
      <c r="B42" s="126" t="s">
        <v>1865</v>
      </c>
      <c r="C42" s="126" t="s">
        <v>2072</v>
      </c>
      <c r="D42" s="126" t="s">
        <v>2075</v>
      </c>
      <c r="E42" s="126" t="s">
        <v>1816</v>
      </c>
    </row>
    <row r="43" spans="1:5" x14ac:dyDescent="0.25">
      <c r="A43" s="126" t="s">
        <v>155</v>
      </c>
      <c r="B43" s="126" t="s">
        <v>156</v>
      </c>
      <c r="C43" s="126" t="s">
        <v>2072</v>
      </c>
      <c r="D43" s="126" t="s">
        <v>2080</v>
      </c>
      <c r="E43" s="126" t="s">
        <v>2081</v>
      </c>
    </row>
    <row r="44" spans="1:5" x14ac:dyDescent="0.25">
      <c r="A44" s="126" t="s">
        <v>155</v>
      </c>
      <c r="B44" s="126" t="s">
        <v>156</v>
      </c>
      <c r="C44" s="126" t="s">
        <v>2072</v>
      </c>
      <c r="D44" s="126" t="s">
        <v>2080</v>
      </c>
      <c r="E44" s="126" t="s">
        <v>2081</v>
      </c>
    </row>
    <row r="45" spans="1:5" x14ac:dyDescent="0.25">
      <c r="A45" s="126" t="s">
        <v>155</v>
      </c>
      <c r="B45" s="126" t="s">
        <v>156</v>
      </c>
      <c r="C45" s="126" t="s">
        <v>2072</v>
      </c>
      <c r="D45" s="126" t="s">
        <v>2080</v>
      </c>
      <c r="E45" s="126" t="s">
        <v>2081</v>
      </c>
    </row>
    <row r="46" spans="1:5" x14ac:dyDescent="0.25">
      <c r="A46" s="126" t="s">
        <v>157</v>
      </c>
      <c r="B46" s="126" t="s">
        <v>1866</v>
      </c>
      <c r="C46" s="126" t="s">
        <v>2072</v>
      </c>
      <c r="D46" s="126" t="s">
        <v>2075</v>
      </c>
      <c r="E46" s="126" t="s">
        <v>1816</v>
      </c>
    </row>
    <row r="47" spans="1:5" x14ac:dyDescent="0.25">
      <c r="A47" s="126" t="s">
        <v>159</v>
      </c>
      <c r="B47" s="126" t="s">
        <v>160</v>
      </c>
      <c r="C47" s="126" t="s">
        <v>2072</v>
      </c>
      <c r="D47" s="126" t="s">
        <v>2075</v>
      </c>
      <c r="E47" s="126" t="s">
        <v>1816</v>
      </c>
    </row>
    <row r="48" spans="1:5" x14ac:dyDescent="0.25">
      <c r="A48" s="126" t="s">
        <v>161</v>
      </c>
      <c r="B48" s="126" t="s">
        <v>162</v>
      </c>
      <c r="C48" s="126" t="s">
        <v>2072</v>
      </c>
      <c r="D48" s="126" t="s">
        <v>2074</v>
      </c>
      <c r="E48" s="126" t="s">
        <v>1815</v>
      </c>
    </row>
    <row r="49" spans="1:5" x14ac:dyDescent="0.25">
      <c r="A49" s="126" t="s">
        <v>163</v>
      </c>
      <c r="B49" s="126" t="s">
        <v>164</v>
      </c>
      <c r="C49" s="126" t="s">
        <v>2072</v>
      </c>
      <c r="D49" s="126" t="s">
        <v>2074</v>
      </c>
      <c r="E49" s="126" t="s">
        <v>1815</v>
      </c>
    </row>
    <row r="50" spans="1:5" x14ac:dyDescent="0.25">
      <c r="A50" s="126" t="s">
        <v>165</v>
      </c>
      <c r="B50" s="126" t="s">
        <v>1867</v>
      </c>
      <c r="C50" s="126" t="s">
        <v>2072</v>
      </c>
      <c r="D50" s="126" t="s">
        <v>2075</v>
      </c>
      <c r="E50" s="126" t="s">
        <v>1816</v>
      </c>
    </row>
    <row r="51" spans="1:5" x14ac:dyDescent="0.25">
      <c r="A51" s="126" t="s">
        <v>167</v>
      </c>
      <c r="B51" s="126" t="s">
        <v>1868</v>
      </c>
      <c r="C51" s="126" t="s">
        <v>2072</v>
      </c>
      <c r="D51" s="126" t="s">
        <v>2079</v>
      </c>
      <c r="E51" s="126" t="s">
        <v>1821</v>
      </c>
    </row>
    <row r="52" spans="1:5" x14ac:dyDescent="0.25">
      <c r="A52" s="126" t="s">
        <v>167</v>
      </c>
      <c r="B52" s="126" t="s">
        <v>1868</v>
      </c>
      <c r="C52" s="126" t="s">
        <v>2072</v>
      </c>
      <c r="D52" s="126" t="s">
        <v>2079</v>
      </c>
      <c r="E52" s="126" t="s">
        <v>1821</v>
      </c>
    </row>
    <row r="53" spans="1:5" x14ac:dyDescent="0.25">
      <c r="A53" s="126" t="s">
        <v>167</v>
      </c>
      <c r="B53" s="126" t="s">
        <v>1868</v>
      </c>
      <c r="C53" s="126" t="s">
        <v>2072</v>
      </c>
      <c r="D53" s="126" t="s">
        <v>2079</v>
      </c>
      <c r="E53" s="126" t="s">
        <v>1821</v>
      </c>
    </row>
    <row r="54" spans="1:5" x14ac:dyDescent="0.25">
      <c r="A54" s="126" t="s">
        <v>169</v>
      </c>
      <c r="B54" s="126" t="s">
        <v>2082</v>
      </c>
      <c r="C54" s="126" t="s">
        <v>2072</v>
      </c>
      <c r="D54" s="126" t="s">
        <v>2074</v>
      </c>
      <c r="E54" s="126" t="s">
        <v>1815</v>
      </c>
    </row>
    <row r="55" spans="1:5" x14ac:dyDescent="0.25">
      <c r="A55" s="126" t="s">
        <v>171</v>
      </c>
      <c r="B55" s="126" t="s">
        <v>172</v>
      </c>
      <c r="C55" s="126" t="s">
        <v>2072</v>
      </c>
      <c r="D55" s="126" t="s">
        <v>2080</v>
      </c>
      <c r="E55" s="126" t="s">
        <v>2081</v>
      </c>
    </row>
    <row r="56" spans="1:5" x14ac:dyDescent="0.25">
      <c r="A56" s="126" t="s">
        <v>171</v>
      </c>
      <c r="B56" s="126" t="s">
        <v>172</v>
      </c>
      <c r="C56" s="126" t="s">
        <v>2072</v>
      </c>
      <c r="D56" s="126" t="s">
        <v>2080</v>
      </c>
      <c r="E56" s="126" t="s">
        <v>2081</v>
      </c>
    </row>
    <row r="57" spans="1:5" x14ac:dyDescent="0.25">
      <c r="A57" s="126" t="s">
        <v>171</v>
      </c>
      <c r="B57" s="126" t="s">
        <v>172</v>
      </c>
      <c r="C57" s="126" t="s">
        <v>2072</v>
      </c>
      <c r="D57" s="126" t="s">
        <v>2080</v>
      </c>
      <c r="E57" s="126" t="s">
        <v>2081</v>
      </c>
    </row>
    <row r="58" spans="1:5" x14ac:dyDescent="0.25">
      <c r="A58" s="126" t="s">
        <v>174</v>
      </c>
      <c r="B58" s="126" t="s">
        <v>1870</v>
      </c>
      <c r="C58" s="126" t="s">
        <v>2072</v>
      </c>
      <c r="D58" s="126" t="s">
        <v>2074</v>
      </c>
      <c r="E58" s="126" t="s">
        <v>1815</v>
      </c>
    </row>
    <row r="59" spans="1:5" x14ac:dyDescent="0.25">
      <c r="A59" s="126" t="s">
        <v>177</v>
      </c>
      <c r="B59" s="126" t="s">
        <v>1871</v>
      </c>
      <c r="C59" s="126" t="s">
        <v>2072</v>
      </c>
      <c r="D59" s="126" t="s">
        <v>2074</v>
      </c>
      <c r="E59" s="126" t="s">
        <v>1815</v>
      </c>
    </row>
    <row r="60" spans="1:5" x14ac:dyDescent="0.25">
      <c r="A60" s="126" t="s">
        <v>179</v>
      </c>
      <c r="B60" s="126" t="s">
        <v>180</v>
      </c>
      <c r="C60" s="126" t="s">
        <v>2072</v>
      </c>
      <c r="D60" s="126" t="s">
        <v>2074</v>
      </c>
      <c r="E60" s="126" t="s">
        <v>1815</v>
      </c>
    </row>
    <row r="61" spans="1:5" x14ac:dyDescent="0.25">
      <c r="A61" s="126" t="s">
        <v>181</v>
      </c>
      <c r="B61" s="126" t="s">
        <v>1872</v>
      </c>
      <c r="C61" s="126" t="s">
        <v>2072</v>
      </c>
      <c r="D61" s="126" t="s">
        <v>2077</v>
      </c>
      <c r="E61" s="126" t="s">
        <v>1818</v>
      </c>
    </row>
    <row r="62" spans="1:5" x14ac:dyDescent="0.25">
      <c r="A62" s="126" t="s">
        <v>181</v>
      </c>
      <c r="B62" s="126" t="s">
        <v>1872</v>
      </c>
      <c r="C62" s="126" t="s">
        <v>2072</v>
      </c>
      <c r="D62" s="126" t="s">
        <v>2077</v>
      </c>
      <c r="E62" s="126" t="s">
        <v>1818</v>
      </c>
    </row>
    <row r="63" spans="1:5" x14ac:dyDescent="0.25">
      <c r="A63" s="126" t="s">
        <v>183</v>
      </c>
      <c r="B63" s="126" t="s">
        <v>1873</v>
      </c>
      <c r="C63" s="126" t="s">
        <v>2072</v>
      </c>
      <c r="D63" s="126" t="s">
        <v>2074</v>
      </c>
      <c r="E63" s="126" t="s">
        <v>1815</v>
      </c>
    </row>
    <row r="64" spans="1:5" x14ac:dyDescent="0.25">
      <c r="A64" s="126" t="s">
        <v>185</v>
      </c>
      <c r="B64" s="126" t="s">
        <v>1874</v>
      </c>
      <c r="C64" s="126" t="s">
        <v>2072</v>
      </c>
      <c r="D64" s="126" t="s">
        <v>2077</v>
      </c>
      <c r="E64" s="126" t="s">
        <v>1818</v>
      </c>
    </row>
    <row r="65" spans="1:5" x14ac:dyDescent="0.25">
      <c r="A65" s="126" t="s">
        <v>185</v>
      </c>
      <c r="B65" s="126" t="s">
        <v>1874</v>
      </c>
      <c r="C65" s="126" t="s">
        <v>2072</v>
      </c>
      <c r="D65" s="126" t="s">
        <v>2077</v>
      </c>
      <c r="E65" s="126" t="s">
        <v>1818</v>
      </c>
    </row>
    <row r="66" spans="1:5" x14ac:dyDescent="0.25">
      <c r="A66" s="126" t="s">
        <v>187</v>
      </c>
      <c r="B66" s="126" t="s">
        <v>188</v>
      </c>
      <c r="C66" s="126" t="s">
        <v>2072</v>
      </c>
      <c r="D66" s="126" t="s">
        <v>2074</v>
      </c>
      <c r="E66" s="126" t="s">
        <v>1815</v>
      </c>
    </row>
    <row r="67" spans="1:5" x14ac:dyDescent="0.25">
      <c r="A67" s="126" t="s">
        <v>191</v>
      </c>
      <c r="B67" s="126" t="s">
        <v>1875</v>
      </c>
      <c r="C67" s="126" t="s">
        <v>2072</v>
      </c>
      <c r="D67" s="126" t="s">
        <v>2074</v>
      </c>
      <c r="E67" s="126" t="s">
        <v>1815</v>
      </c>
    </row>
    <row r="68" spans="1:5" x14ac:dyDescent="0.25">
      <c r="A68" s="126" t="s">
        <v>194</v>
      </c>
      <c r="B68" s="126" t="s">
        <v>195</v>
      </c>
      <c r="C68" s="126" t="s">
        <v>2072</v>
      </c>
      <c r="D68" s="126" t="s">
        <v>2080</v>
      </c>
      <c r="E68" s="126" t="s">
        <v>2081</v>
      </c>
    </row>
    <row r="69" spans="1:5" x14ac:dyDescent="0.25">
      <c r="A69" s="126" t="s">
        <v>194</v>
      </c>
      <c r="B69" s="126" t="s">
        <v>195</v>
      </c>
      <c r="C69" s="126" t="s">
        <v>2072</v>
      </c>
      <c r="D69" s="126" t="s">
        <v>2080</v>
      </c>
      <c r="E69" s="126" t="s">
        <v>2081</v>
      </c>
    </row>
    <row r="70" spans="1:5" x14ac:dyDescent="0.25">
      <c r="A70" s="126" t="s">
        <v>194</v>
      </c>
      <c r="B70" s="126" t="s">
        <v>195</v>
      </c>
      <c r="C70" s="126" t="s">
        <v>2072</v>
      </c>
      <c r="D70" s="126" t="s">
        <v>2080</v>
      </c>
      <c r="E70" s="126" t="s">
        <v>2081</v>
      </c>
    </row>
    <row r="71" spans="1:5" x14ac:dyDescent="0.25">
      <c r="A71" s="126" t="s">
        <v>197</v>
      </c>
      <c r="B71" s="126" t="s">
        <v>1876</v>
      </c>
      <c r="C71" s="126" t="s">
        <v>2072</v>
      </c>
      <c r="D71" s="126" t="s">
        <v>2073</v>
      </c>
      <c r="E71" s="126" t="s">
        <v>1814</v>
      </c>
    </row>
    <row r="72" spans="1:5" x14ac:dyDescent="0.25">
      <c r="A72" s="126" t="s">
        <v>199</v>
      </c>
      <c r="B72" s="126" t="s">
        <v>200</v>
      </c>
      <c r="C72" s="126" t="s">
        <v>2072</v>
      </c>
      <c r="D72" s="126" t="s">
        <v>2083</v>
      </c>
      <c r="E72" s="126" t="s">
        <v>1822</v>
      </c>
    </row>
    <row r="73" spans="1:5" x14ac:dyDescent="0.25">
      <c r="A73" s="126" t="s">
        <v>199</v>
      </c>
      <c r="B73" s="126" t="s">
        <v>200</v>
      </c>
      <c r="C73" s="126" t="s">
        <v>2072</v>
      </c>
      <c r="D73" s="126" t="s">
        <v>2083</v>
      </c>
      <c r="E73" s="126" t="s">
        <v>1822</v>
      </c>
    </row>
    <row r="74" spans="1:5" x14ac:dyDescent="0.25">
      <c r="A74" s="126" t="s">
        <v>199</v>
      </c>
      <c r="B74" s="126" t="s">
        <v>200</v>
      </c>
      <c r="C74" s="126" t="s">
        <v>2072</v>
      </c>
      <c r="D74" s="126" t="s">
        <v>2083</v>
      </c>
      <c r="E74" s="126" t="s">
        <v>1822</v>
      </c>
    </row>
    <row r="75" spans="1:5" x14ac:dyDescent="0.25">
      <c r="A75" s="126" t="s">
        <v>201</v>
      </c>
      <c r="B75" s="126" t="s">
        <v>202</v>
      </c>
      <c r="C75" s="126" t="s">
        <v>2072</v>
      </c>
      <c r="D75" s="126" t="s">
        <v>2079</v>
      </c>
      <c r="E75" s="126" t="s">
        <v>1821</v>
      </c>
    </row>
    <row r="76" spans="1:5" x14ac:dyDescent="0.25">
      <c r="A76" s="126" t="s">
        <v>201</v>
      </c>
      <c r="B76" s="126" t="s">
        <v>202</v>
      </c>
      <c r="C76" s="126" t="s">
        <v>2072</v>
      </c>
      <c r="D76" s="126" t="s">
        <v>2079</v>
      </c>
      <c r="E76" s="126" t="s">
        <v>1821</v>
      </c>
    </row>
    <row r="77" spans="1:5" x14ac:dyDescent="0.25">
      <c r="A77" s="126" t="s">
        <v>201</v>
      </c>
      <c r="B77" s="126" t="s">
        <v>202</v>
      </c>
      <c r="C77" s="126" t="s">
        <v>2072</v>
      </c>
      <c r="D77" s="126" t="s">
        <v>2079</v>
      </c>
      <c r="E77" s="126" t="s">
        <v>1821</v>
      </c>
    </row>
    <row r="78" spans="1:5" x14ac:dyDescent="0.25">
      <c r="A78" s="126" t="s">
        <v>203</v>
      </c>
      <c r="B78" s="126" t="s">
        <v>1877</v>
      </c>
      <c r="C78" s="126" t="s">
        <v>2072</v>
      </c>
      <c r="D78" s="126" t="s">
        <v>2084</v>
      </c>
      <c r="E78" s="126" t="s">
        <v>1823</v>
      </c>
    </row>
    <row r="79" spans="1:5" x14ac:dyDescent="0.25">
      <c r="A79" s="126" t="s">
        <v>203</v>
      </c>
      <c r="B79" s="126" t="s">
        <v>1877</v>
      </c>
      <c r="C79" s="126" t="s">
        <v>2072</v>
      </c>
      <c r="D79" s="126" t="s">
        <v>2084</v>
      </c>
      <c r="E79" s="126" t="s">
        <v>1823</v>
      </c>
    </row>
    <row r="80" spans="1:5" x14ac:dyDescent="0.25">
      <c r="A80" s="126" t="s">
        <v>205</v>
      </c>
      <c r="B80" s="126" t="s">
        <v>1878</v>
      </c>
      <c r="C80" s="126" t="s">
        <v>2072</v>
      </c>
      <c r="D80" s="126" t="s">
        <v>2083</v>
      </c>
      <c r="E80" s="126" t="s">
        <v>1822</v>
      </c>
    </row>
    <row r="81" spans="1:5" x14ac:dyDescent="0.25">
      <c r="A81" s="126" t="s">
        <v>205</v>
      </c>
      <c r="B81" s="126" t="s">
        <v>1878</v>
      </c>
      <c r="C81" s="126" t="s">
        <v>2072</v>
      </c>
      <c r="D81" s="126" t="s">
        <v>2083</v>
      </c>
      <c r="E81" s="126" t="s">
        <v>1822</v>
      </c>
    </row>
    <row r="82" spans="1:5" x14ac:dyDescent="0.25">
      <c r="A82" s="126" t="s">
        <v>205</v>
      </c>
      <c r="B82" s="126" t="s">
        <v>1878</v>
      </c>
      <c r="C82" s="126" t="s">
        <v>2072</v>
      </c>
      <c r="D82" s="126" t="s">
        <v>2083</v>
      </c>
      <c r="E82" s="126" t="s">
        <v>1822</v>
      </c>
    </row>
    <row r="83" spans="1:5" x14ac:dyDescent="0.25">
      <c r="A83" s="126" t="s">
        <v>207</v>
      </c>
      <c r="B83" s="126" t="s">
        <v>1879</v>
      </c>
      <c r="C83" s="126" t="s">
        <v>2072</v>
      </c>
      <c r="D83" s="126" t="s">
        <v>2085</v>
      </c>
      <c r="E83" s="126" t="s">
        <v>1824</v>
      </c>
    </row>
    <row r="84" spans="1:5" x14ac:dyDescent="0.25">
      <c r="A84" s="126" t="s">
        <v>209</v>
      </c>
      <c r="B84" s="126" t="s">
        <v>1880</v>
      </c>
      <c r="C84" s="126" t="s">
        <v>2072</v>
      </c>
      <c r="D84" s="126" t="s">
        <v>2085</v>
      </c>
      <c r="E84" s="126" t="s">
        <v>1824</v>
      </c>
    </row>
    <row r="85" spans="1:5" x14ac:dyDescent="0.25">
      <c r="A85" s="126" t="s">
        <v>211</v>
      </c>
      <c r="B85" s="126" t="s">
        <v>1881</v>
      </c>
      <c r="C85" s="126" t="s">
        <v>2072</v>
      </c>
      <c r="D85" s="126" t="s">
        <v>2074</v>
      </c>
      <c r="E85" s="126" t="s">
        <v>1815</v>
      </c>
    </row>
    <row r="86" spans="1:5" x14ac:dyDescent="0.25">
      <c r="A86" s="126" t="s">
        <v>213</v>
      </c>
      <c r="B86" s="126" t="s">
        <v>1882</v>
      </c>
      <c r="C86" s="126" t="s">
        <v>2072</v>
      </c>
      <c r="D86" s="126" t="s">
        <v>2074</v>
      </c>
      <c r="E86" s="126" t="s">
        <v>1815</v>
      </c>
    </row>
    <row r="87" spans="1:5" x14ac:dyDescent="0.25">
      <c r="A87" s="126" t="s">
        <v>215</v>
      </c>
      <c r="B87" s="126" t="s">
        <v>1883</v>
      </c>
      <c r="C87" s="126" t="s">
        <v>2072</v>
      </c>
      <c r="D87" s="126" t="s">
        <v>2073</v>
      </c>
      <c r="E87" s="126" t="s">
        <v>1814</v>
      </c>
    </row>
    <row r="88" spans="1:5" x14ac:dyDescent="0.25">
      <c r="A88" s="126" t="s">
        <v>217</v>
      </c>
      <c r="B88" s="126" t="s">
        <v>1884</v>
      </c>
      <c r="C88" s="126" t="s">
        <v>2072</v>
      </c>
      <c r="D88" s="126" t="s">
        <v>2074</v>
      </c>
      <c r="E88" s="126" t="s">
        <v>1815</v>
      </c>
    </row>
    <row r="89" spans="1:5" x14ac:dyDescent="0.25">
      <c r="A89" s="126" t="s">
        <v>219</v>
      </c>
      <c r="B89" s="126" t="s">
        <v>1885</v>
      </c>
      <c r="C89" s="126" t="s">
        <v>2072</v>
      </c>
      <c r="D89" s="126" t="s">
        <v>2074</v>
      </c>
      <c r="E89" s="126" t="s">
        <v>1815</v>
      </c>
    </row>
    <row r="90" spans="1:5" x14ac:dyDescent="0.25">
      <c r="A90" s="126" t="s">
        <v>221</v>
      </c>
      <c r="B90" s="126" t="s">
        <v>222</v>
      </c>
      <c r="C90" s="126" t="s">
        <v>2072</v>
      </c>
      <c r="D90" s="126" t="s">
        <v>2077</v>
      </c>
      <c r="E90" s="126" t="s">
        <v>1818</v>
      </c>
    </row>
    <row r="91" spans="1:5" x14ac:dyDescent="0.25">
      <c r="A91" s="126" t="s">
        <v>221</v>
      </c>
      <c r="B91" s="126" t="s">
        <v>222</v>
      </c>
      <c r="C91" s="126" t="s">
        <v>2072</v>
      </c>
      <c r="D91" s="126" t="s">
        <v>2077</v>
      </c>
      <c r="E91" s="126" t="s">
        <v>1818</v>
      </c>
    </row>
    <row r="92" spans="1:5" x14ac:dyDescent="0.25">
      <c r="A92" s="126" t="s">
        <v>223</v>
      </c>
      <c r="B92" s="126" t="s">
        <v>224</v>
      </c>
      <c r="C92" s="126" t="s">
        <v>2072</v>
      </c>
      <c r="D92" s="126" t="s">
        <v>2077</v>
      </c>
      <c r="E92" s="126" t="s">
        <v>1818</v>
      </c>
    </row>
    <row r="93" spans="1:5" x14ac:dyDescent="0.25">
      <c r="A93" s="126" t="s">
        <v>223</v>
      </c>
      <c r="B93" s="126" t="s">
        <v>224</v>
      </c>
      <c r="C93" s="126" t="s">
        <v>2072</v>
      </c>
      <c r="D93" s="126" t="s">
        <v>2077</v>
      </c>
      <c r="E93" s="126" t="s">
        <v>1818</v>
      </c>
    </row>
    <row r="94" spans="1:5" x14ac:dyDescent="0.25">
      <c r="A94" s="126" t="s">
        <v>225</v>
      </c>
      <c r="B94" s="126" t="s">
        <v>1886</v>
      </c>
      <c r="C94" s="126" t="s">
        <v>2072</v>
      </c>
      <c r="D94" s="126" t="s">
        <v>2074</v>
      </c>
      <c r="E94" s="126" t="s">
        <v>1815</v>
      </c>
    </row>
    <row r="95" spans="1:5" x14ac:dyDescent="0.25">
      <c r="A95" s="126" t="s">
        <v>227</v>
      </c>
      <c r="B95" s="126" t="s">
        <v>228</v>
      </c>
      <c r="C95" s="126" t="s">
        <v>2072</v>
      </c>
      <c r="D95" s="126" t="s">
        <v>2077</v>
      </c>
      <c r="E95" s="126" t="s">
        <v>1818</v>
      </c>
    </row>
    <row r="96" spans="1:5" x14ac:dyDescent="0.25">
      <c r="A96" s="126" t="s">
        <v>227</v>
      </c>
      <c r="B96" s="126" t="s">
        <v>228</v>
      </c>
      <c r="C96" s="126" t="s">
        <v>2072</v>
      </c>
      <c r="D96" s="126" t="s">
        <v>2077</v>
      </c>
      <c r="E96" s="126" t="s">
        <v>1818</v>
      </c>
    </row>
    <row r="97" spans="1:5" x14ac:dyDescent="0.25">
      <c r="A97" s="126" t="s">
        <v>231</v>
      </c>
      <c r="B97" s="126" t="s">
        <v>232</v>
      </c>
      <c r="C97" s="126" t="s">
        <v>2072</v>
      </c>
      <c r="D97" s="126" t="s">
        <v>2083</v>
      </c>
      <c r="E97" s="126" t="s">
        <v>1822</v>
      </c>
    </row>
    <row r="98" spans="1:5" x14ac:dyDescent="0.25">
      <c r="A98" s="126" t="s">
        <v>231</v>
      </c>
      <c r="B98" s="126" t="s">
        <v>232</v>
      </c>
      <c r="C98" s="126" t="s">
        <v>2072</v>
      </c>
      <c r="D98" s="126" t="s">
        <v>2083</v>
      </c>
      <c r="E98" s="126" t="s">
        <v>1822</v>
      </c>
    </row>
    <row r="99" spans="1:5" x14ac:dyDescent="0.25">
      <c r="A99" s="126" t="s">
        <v>231</v>
      </c>
      <c r="B99" s="126" t="s">
        <v>232</v>
      </c>
      <c r="C99" s="126" t="s">
        <v>2072</v>
      </c>
      <c r="D99" s="126" t="s">
        <v>2083</v>
      </c>
      <c r="E99" s="126" t="s">
        <v>1822</v>
      </c>
    </row>
    <row r="100" spans="1:5" x14ac:dyDescent="0.25">
      <c r="A100" s="126" t="s">
        <v>233</v>
      </c>
      <c r="B100" s="126" t="s">
        <v>234</v>
      </c>
      <c r="C100" s="126" t="s">
        <v>2072</v>
      </c>
      <c r="D100" s="126" t="s">
        <v>2077</v>
      </c>
      <c r="E100" s="126" t="s">
        <v>1818</v>
      </c>
    </row>
    <row r="101" spans="1:5" x14ac:dyDescent="0.25">
      <c r="A101" s="126" t="s">
        <v>233</v>
      </c>
      <c r="B101" s="126" t="s">
        <v>234</v>
      </c>
      <c r="C101" s="126" t="s">
        <v>2072</v>
      </c>
      <c r="D101" s="126" t="s">
        <v>2077</v>
      </c>
      <c r="E101" s="126" t="s">
        <v>1818</v>
      </c>
    </row>
    <row r="102" spans="1:5" x14ac:dyDescent="0.25">
      <c r="A102" s="126" t="s">
        <v>235</v>
      </c>
      <c r="B102" s="126" t="s">
        <v>1887</v>
      </c>
      <c r="C102" s="126" t="s">
        <v>2072</v>
      </c>
      <c r="D102" s="126" t="s">
        <v>2079</v>
      </c>
      <c r="E102" s="126" t="s">
        <v>1821</v>
      </c>
    </row>
    <row r="103" spans="1:5" x14ac:dyDescent="0.25">
      <c r="A103" s="126" t="s">
        <v>235</v>
      </c>
      <c r="B103" s="126" t="s">
        <v>1887</v>
      </c>
      <c r="C103" s="126" t="s">
        <v>2072</v>
      </c>
      <c r="D103" s="126" t="s">
        <v>2079</v>
      </c>
      <c r="E103" s="126" t="s">
        <v>1821</v>
      </c>
    </row>
    <row r="104" spans="1:5" x14ac:dyDescent="0.25">
      <c r="A104" s="126" t="s">
        <v>235</v>
      </c>
      <c r="B104" s="126" t="s">
        <v>1887</v>
      </c>
      <c r="C104" s="126" t="s">
        <v>2072</v>
      </c>
      <c r="D104" s="126" t="s">
        <v>2079</v>
      </c>
      <c r="E104" s="126" t="s">
        <v>1821</v>
      </c>
    </row>
    <row r="105" spans="1:5" x14ac:dyDescent="0.25">
      <c r="A105" s="126" t="s">
        <v>237</v>
      </c>
      <c r="B105" s="126" t="s">
        <v>1888</v>
      </c>
      <c r="C105" s="126" t="s">
        <v>2072</v>
      </c>
      <c r="D105" s="126" t="s">
        <v>2080</v>
      </c>
      <c r="E105" s="126" t="s">
        <v>2081</v>
      </c>
    </row>
    <row r="106" spans="1:5" x14ac:dyDescent="0.25">
      <c r="A106" s="126" t="s">
        <v>237</v>
      </c>
      <c r="B106" s="126" t="s">
        <v>1888</v>
      </c>
      <c r="C106" s="126" t="s">
        <v>2072</v>
      </c>
      <c r="D106" s="126" t="s">
        <v>2080</v>
      </c>
      <c r="E106" s="126" t="s">
        <v>2081</v>
      </c>
    </row>
    <row r="107" spans="1:5" x14ac:dyDescent="0.25">
      <c r="A107" s="126" t="s">
        <v>237</v>
      </c>
      <c r="B107" s="126" t="s">
        <v>1888</v>
      </c>
      <c r="C107" s="126" t="s">
        <v>2072</v>
      </c>
      <c r="D107" s="126" t="s">
        <v>2080</v>
      </c>
      <c r="E107" s="126" t="s">
        <v>2081</v>
      </c>
    </row>
    <row r="108" spans="1:5" x14ac:dyDescent="0.25">
      <c r="A108" s="126" t="s">
        <v>240</v>
      </c>
      <c r="B108" s="126" t="s">
        <v>1889</v>
      </c>
      <c r="C108" s="126" t="s">
        <v>2072</v>
      </c>
      <c r="D108" s="126" t="s">
        <v>2075</v>
      </c>
      <c r="E108" s="126" t="s">
        <v>1816</v>
      </c>
    </row>
    <row r="109" spans="1:5" x14ac:dyDescent="0.25">
      <c r="A109" s="126" t="s">
        <v>242</v>
      </c>
      <c r="B109" s="126" t="s">
        <v>1890</v>
      </c>
      <c r="C109" s="126" t="s">
        <v>2072</v>
      </c>
      <c r="D109" s="126" t="s">
        <v>2075</v>
      </c>
      <c r="E109" s="126" t="s">
        <v>1816</v>
      </c>
    </row>
    <row r="110" spans="1:5" x14ac:dyDescent="0.25">
      <c r="A110" s="126" t="s">
        <v>244</v>
      </c>
      <c r="B110" s="126" t="s">
        <v>1891</v>
      </c>
      <c r="C110" s="126" t="s">
        <v>2072</v>
      </c>
      <c r="D110" s="126" t="s">
        <v>2075</v>
      </c>
      <c r="E110" s="126" t="s">
        <v>1816</v>
      </c>
    </row>
    <row r="111" spans="1:5" x14ac:dyDescent="0.25">
      <c r="A111" s="126" t="s">
        <v>246</v>
      </c>
      <c r="B111" s="126" t="s">
        <v>1892</v>
      </c>
      <c r="C111" s="126" t="s">
        <v>2072</v>
      </c>
      <c r="D111" s="126" t="s">
        <v>2073</v>
      </c>
      <c r="E111" s="126" t="s">
        <v>1814</v>
      </c>
    </row>
    <row r="112" spans="1:5" x14ac:dyDescent="0.25">
      <c r="A112" s="126" t="s">
        <v>248</v>
      </c>
      <c r="B112" s="126" t="s">
        <v>1893</v>
      </c>
      <c r="C112" s="126" t="s">
        <v>2072</v>
      </c>
      <c r="D112" s="126" t="s">
        <v>2075</v>
      </c>
      <c r="E112" s="126" t="s">
        <v>1816</v>
      </c>
    </row>
    <row r="113" spans="1:5" x14ac:dyDescent="0.25">
      <c r="A113" s="126" t="s">
        <v>250</v>
      </c>
      <c r="B113" s="126" t="s">
        <v>1894</v>
      </c>
      <c r="C113" s="126" t="s">
        <v>2072</v>
      </c>
      <c r="D113" s="126" t="s">
        <v>2083</v>
      </c>
      <c r="E113" s="126" t="s">
        <v>1822</v>
      </c>
    </row>
    <row r="114" spans="1:5" x14ac:dyDescent="0.25">
      <c r="A114" s="126" t="s">
        <v>250</v>
      </c>
      <c r="B114" s="126" t="s">
        <v>1894</v>
      </c>
      <c r="C114" s="126" t="s">
        <v>2072</v>
      </c>
      <c r="D114" s="126" t="s">
        <v>2083</v>
      </c>
      <c r="E114" s="126" t="s">
        <v>1822</v>
      </c>
    </row>
    <row r="115" spans="1:5" x14ac:dyDescent="0.25">
      <c r="A115" s="126" t="s">
        <v>250</v>
      </c>
      <c r="B115" s="126" t="s">
        <v>1894</v>
      </c>
      <c r="C115" s="126" t="s">
        <v>2072</v>
      </c>
      <c r="D115" s="126" t="s">
        <v>2083</v>
      </c>
      <c r="E115" s="126" t="s">
        <v>1822</v>
      </c>
    </row>
    <row r="116" spans="1:5" x14ac:dyDescent="0.25">
      <c r="A116" s="126" t="s">
        <v>252</v>
      </c>
      <c r="B116" s="126" t="s">
        <v>253</v>
      </c>
      <c r="C116" s="126" t="s">
        <v>2072</v>
      </c>
      <c r="D116" s="126" t="s">
        <v>2073</v>
      </c>
      <c r="E116" s="126" t="s">
        <v>1814</v>
      </c>
    </row>
    <row r="117" spans="1:5" x14ac:dyDescent="0.25">
      <c r="A117" s="126" t="s">
        <v>254</v>
      </c>
      <c r="B117" s="126" t="s">
        <v>1895</v>
      </c>
      <c r="C117" s="126" t="s">
        <v>2072</v>
      </c>
      <c r="D117" s="126" t="s">
        <v>2075</v>
      </c>
      <c r="E117" s="126" t="s">
        <v>1816</v>
      </c>
    </row>
    <row r="118" spans="1:5" x14ac:dyDescent="0.25">
      <c r="A118" s="126" t="s">
        <v>256</v>
      </c>
      <c r="B118" s="126" t="s">
        <v>257</v>
      </c>
      <c r="C118" s="126" t="s">
        <v>2072</v>
      </c>
      <c r="D118" s="126" t="s">
        <v>2073</v>
      </c>
      <c r="E118" s="126" t="s">
        <v>1814</v>
      </c>
    </row>
    <row r="119" spans="1:5" x14ac:dyDescent="0.25">
      <c r="A119" s="126" t="s">
        <v>259</v>
      </c>
      <c r="B119" s="126" t="s">
        <v>260</v>
      </c>
      <c r="C119" s="126" t="s">
        <v>2072</v>
      </c>
      <c r="D119" s="126" t="s">
        <v>2077</v>
      </c>
      <c r="E119" s="126" t="s">
        <v>1818</v>
      </c>
    </row>
    <row r="120" spans="1:5" x14ac:dyDescent="0.25">
      <c r="A120" s="126" t="s">
        <v>259</v>
      </c>
      <c r="B120" s="126" t="s">
        <v>260</v>
      </c>
      <c r="C120" s="126" t="s">
        <v>2072</v>
      </c>
      <c r="D120" s="126" t="s">
        <v>2077</v>
      </c>
      <c r="E120" s="126" t="s">
        <v>1818</v>
      </c>
    </row>
    <row r="121" spans="1:5" x14ac:dyDescent="0.25">
      <c r="A121" s="126" t="s">
        <v>261</v>
      </c>
      <c r="B121" s="126" t="s">
        <v>262</v>
      </c>
      <c r="C121" s="126" t="s">
        <v>2072</v>
      </c>
      <c r="D121" s="126" t="s">
        <v>2077</v>
      </c>
      <c r="E121" s="126" t="s">
        <v>1818</v>
      </c>
    </row>
    <row r="122" spans="1:5" x14ac:dyDescent="0.25">
      <c r="A122" s="126" t="s">
        <v>261</v>
      </c>
      <c r="B122" s="126" t="s">
        <v>262</v>
      </c>
      <c r="C122" s="126" t="s">
        <v>2072</v>
      </c>
      <c r="D122" s="126" t="s">
        <v>2077</v>
      </c>
      <c r="E122" s="126" t="s">
        <v>1818</v>
      </c>
    </row>
    <row r="123" spans="1:5" x14ac:dyDescent="0.25">
      <c r="A123" s="126" t="s">
        <v>263</v>
      </c>
      <c r="B123" s="126" t="s">
        <v>264</v>
      </c>
      <c r="C123" s="126" t="s">
        <v>2072</v>
      </c>
      <c r="D123" s="126" t="s">
        <v>2075</v>
      </c>
      <c r="E123" s="126" t="s">
        <v>1816</v>
      </c>
    </row>
    <row r="124" spans="1:5" x14ac:dyDescent="0.25">
      <c r="A124" s="126" t="s">
        <v>265</v>
      </c>
      <c r="B124" s="126" t="s">
        <v>1896</v>
      </c>
      <c r="C124" s="126" t="s">
        <v>2072</v>
      </c>
      <c r="D124" s="126" t="s">
        <v>2073</v>
      </c>
      <c r="E124" s="126" t="s">
        <v>1814</v>
      </c>
    </row>
    <row r="125" spans="1:5" x14ac:dyDescent="0.25">
      <c r="A125" s="126" t="s">
        <v>267</v>
      </c>
      <c r="B125" s="126" t="s">
        <v>1897</v>
      </c>
      <c r="C125" s="126" t="s">
        <v>2072</v>
      </c>
      <c r="D125" s="126" t="s">
        <v>2080</v>
      </c>
      <c r="E125" s="126" t="s">
        <v>2081</v>
      </c>
    </row>
    <row r="126" spans="1:5" x14ac:dyDescent="0.25">
      <c r="A126" s="126" t="s">
        <v>267</v>
      </c>
      <c r="B126" s="126" t="s">
        <v>1897</v>
      </c>
      <c r="C126" s="126" t="s">
        <v>2072</v>
      </c>
      <c r="D126" s="126" t="s">
        <v>2080</v>
      </c>
      <c r="E126" s="126" t="s">
        <v>2081</v>
      </c>
    </row>
    <row r="127" spans="1:5" x14ac:dyDescent="0.25">
      <c r="A127" s="126" t="s">
        <v>267</v>
      </c>
      <c r="B127" s="126" t="s">
        <v>1897</v>
      </c>
      <c r="C127" s="126" t="s">
        <v>2072</v>
      </c>
      <c r="D127" s="126" t="s">
        <v>2080</v>
      </c>
      <c r="E127" s="126" t="s">
        <v>2081</v>
      </c>
    </row>
    <row r="128" spans="1:5" x14ac:dyDescent="0.25">
      <c r="A128" s="126" t="s">
        <v>269</v>
      </c>
      <c r="B128" s="126" t="s">
        <v>1898</v>
      </c>
      <c r="C128" s="126" t="s">
        <v>2072</v>
      </c>
      <c r="D128" s="126" t="s">
        <v>2073</v>
      </c>
      <c r="E128" s="126" t="s">
        <v>1814</v>
      </c>
    </row>
    <row r="129" spans="1:5" x14ac:dyDescent="0.25">
      <c r="A129" s="126" t="s">
        <v>271</v>
      </c>
      <c r="B129" s="126" t="s">
        <v>272</v>
      </c>
      <c r="C129" s="126" t="s">
        <v>2072</v>
      </c>
      <c r="D129" s="126" t="s">
        <v>2073</v>
      </c>
      <c r="E129" s="126" t="s">
        <v>1814</v>
      </c>
    </row>
    <row r="130" spans="1:5" x14ac:dyDescent="0.25">
      <c r="A130" s="126" t="s">
        <v>273</v>
      </c>
      <c r="B130" s="126" t="s">
        <v>274</v>
      </c>
      <c r="C130" s="126" t="s">
        <v>2072</v>
      </c>
      <c r="D130" s="126" t="s">
        <v>2080</v>
      </c>
      <c r="E130" s="126" t="s">
        <v>2081</v>
      </c>
    </row>
    <row r="131" spans="1:5" x14ac:dyDescent="0.25">
      <c r="A131" s="126" t="s">
        <v>273</v>
      </c>
      <c r="B131" s="126" t="s">
        <v>274</v>
      </c>
      <c r="C131" s="126" t="s">
        <v>2072</v>
      </c>
      <c r="D131" s="126" t="s">
        <v>2080</v>
      </c>
      <c r="E131" s="126" t="s">
        <v>2081</v>
      </c>
    </row>
    <row r="132" spans="1:5" x14ac:dyDescent="0.25">
      <c r="A132" s="126" t="s">
        <v>273</v>
      </c>
      <c r="B132" s="126" t="s">
        <v>274</v>
      </c>
      <c r="C132" s="126" t="s">
        <v>2072</v>
      </c>
      <c r="D132" s="126" t="s">
        <v>2080</v>
      </c>
      <c r="E132" s="126" t="s">
        <v>2081</v>
      </c>
    </row>
    <row r="133" spans="1:5" x14ac:dyDescent="0.25">
      <c r="A133" s="126" t="s">
        <v>279</v>
      </c>
      <c r="B133" s="126" t="s">
        <v>1900</v>
      </c>
      <c r="C133" s="126" t="s">
        <v>2072</v>
      </c>
      <c r="D133" s="126" t="s">
        <v>2077</v>
      </c>
      <c r="E133" s="126" t="s">
        <v>1818</v>
      </c>
    </row>
    <row r="134" spans="1:5" x14ac:dyDescent="0.25">
      <c r="A134" s="126" t="s">
        <v>279</v>
      </c>
      <c r="B134" s="126" t="s">
        <v>1900</v>
      </c>
      <c r="C134" s="126" t="s">
        <v>2072</v>
      </c>
      <c r="D134" s="126" t="s">
        <v>2077</v>
      </c>
      <c r="E134" s="126" t="s">
        <v>1818</v>
      </c>
    </row>
    <row r="135" spans="1:5" x14ac:dyDescent="0.25">
      <c r="A135" s="126" t="s">
        <v>282</v>
      </c>
      <c r="B135" s="126" t="s">
        <v>1901</v>
      </c>
      <c r="C135" s="126" t="s">
        <v>2072</v>
      </c>
      <c r="D135" s="126" t="s">
        <v>2077</v>
      </c>
      <c r="E135" s="126" t="s">
        <v>1818</v>
      </c>
    </row>
    <row r="136" spans="1:5" x14ac:dyDescent="0.25">
      <c r="A136" s="126" t="s">
        <v>282</v>
      </c>
      <c r="B136" s="126" t="s">
        <v>1901</v>
      </c>
      <c r="C136" s="126" t="s">
        <v>2072</v>
      </c>
      <c r="D136" s="126" t="s">
        <v>2077</v>
      </c>
      <c r="E136" s="126" t="s">
        <v>1818</v>
      </c>
    </row>
    <row r="137" spans="1:5" x14ac:dyDescent="0.25">
      <c r="A137" s="126" t="s">
        <v>284</v>
      </c>
      <c r="B137" s="126" t="s">
        <v>285</v>
      </c>
      <c r="C137" s="126" t="s">
        <v>2072</v>
      </c>
      <c r="D137" s="126" t="s">
        <v>2075</v>
      </c>
      <c r="E137" s="126" t="s">
        <v>1816</v>
      </c>
    </row>
    <row r="138" spans="1:5" x14ac:dyDescent="0.25">
      <c r="A138" s="126" t="s">
        <v>286</v>
      </c>
      <c r="B138" s="126" t="s">
        <v>1902</v>
      </c>
      <c r="C138" s="126" t="s">
        <v>2072</v>
      </c>
      <c r="D138" s="126" t="s">
        <v>2086</v>
      </c>
      <c r="E138" s="126" t="s">
        <v>1825</v>
      </c>
    </row>
    <row r="139" spans="1:5" x14ac:dyDescent="0.25">
      <c r="A139" s="126" t="s">
        <v>288</v>
      </c>
      <c r="B139" s="126" t="s">
        <v>1903</v>
      </c>
      <c r="C139" s="126" t="s">
        <v>2072</v>
      </c>
      <c r="D139" s="126" t="s">
        <v>2073</v>
      </c>
      <c r="E139" s="126" t="s">
        <v>1814</v>
      </c>
    </row>
    <row r="140" spans="1:5" x14ac:dyDescent="0.25">
      <c r="A140" s="126" t="s">
        <v>290</v>
      </c>
      <c r="B140" s="126" t="s">
        <v>291</v>
      </c>
      <c r="C140" s="126" t="s">
        <v>2072</v>
      </c>
      <c r="D140" s="126" t="s">
        <v>2073</v>
      </c>
      <c r="E140" s="126" t="s">
        <v>1814</v>
      </c>
    </row>
    <row r="141" spans="1:5" x14ac:dyDescent="0.25">
      <c r="A141" s="126" t="s">
        <v>292</v>
      </c>
      <c r="B141" s="126" t="s">
        <v>293</v>
      </c>
      <c r="C141" s="126" t="s">
        <v>2072</v>
      </c>
      <c r="D141" s="126" t="s">
        <v>2073</v>
      </c>
      <c r="E141" s="126" t="s">
        <v>1814</v>
      </c>
    </row>
    <row r="142" spans="1:5" x14ac:dyDescent="0.25">
      <c r="A142" s="126" t="s">
        <v>294</v>
      </c>
      <c r="B142" s="126" t="s">
        <v>1904</v>
      </c>
      <c r="C142" s="126" t="s">
        <v>2072</v>
      </c>
      <c r="D142" s="126" t="s">
        <v>2080</v>
      </c>
      <c r="E142" s="126" t="s">
        <v>2081</v>
      </c>
    </row>
    <row r="143" spans="1:5" x14ac:dyDescent="0.25">
      <c r="A143" s="126" t="s">
        <v>294</v>
      </c>
      <c r="B143" s="126" t="s">
        <v>1904</v>
      </c>
      <c r="C143" s="126" t="s">
        <v>2072</v>
      </c>
      <c r="D143" s="126" t="s">
        <v>2080</v>
      </c>
      <c r="E143" s="126" t="s">
        <v>2081</v>
      </c>
    </row>
    <row r="144" spans="1:5" x14ac:dyDescent="0.25">
      <c r="A144" s="126" t="s">
        <v>294</v>
      </c>
      <c r="B144" s="126" t="s">
        <v>1904</v>
      </c>
      <c r="C144" s="126" t="s">
        <v>2072</v>
      </c>
      <c r="D144" s="126" t="s">
        <v>2080</v>
      </c>
      <c r="E144" s="126" t="s">
        <v>2081</v>
      </c>
    </row>
    <row r="145" spans="1:5" x14ac:dyDescent="0.25">
      <c r="A145" s="126" t="s">
        <v>297</v>
      </c>
      <c r="B145" s="126" t="s">
        <v>1905</v>
      </c>
      <c r="C145" s="126" t="s">
        <v>2072</v>
      </c>
      <c r="D145" s="126" t="s">
        <v>2077</v>
      </c>
      <c r="E145" s="126" t="s">
        <v>1818</v>
      </c>
    </row>
    <row r="146" spans="1:5" x14ac:dyDescent="0.25">
      <c r="A146" s="126" t="s">
        <v>297</v>
      </c>
      <c r="B146" s="126" t="s">
        <v>1905</v>
      </c>
      <c r="C146" s="126" t="s">
        <v>2072</v>
      </c>
      <c r="D146" s="126" t="s">
        <v>2077</v>
      </c>
      <c r="E146" s="126" t="s">
        <v>1818</v>
      </c>
    </row>
    <row r="147" spans="1:5" x14ac:dyDescent="0.25">
      <c r="A147" s="126" t="s">
        <v>299</v>
      </c>
      <c r="B147" s="126" t="s">
        <v>1490</v>
      </c>
      <c r="C147" s="126" t="s">
        <v>2072</v>
      </c>
      <c r="D147" s="126" t="s">
        <v>2080</v>
      </c>
      <c r="E147" s="126" t="s">
        <v>2081</v>
      </c>
    </row>
    <row r="148" spans="1:5" x14ac:dyDescent="0.25">
      <c r="A148" s="126" t="s">
        <v>299</v>
      </c>
      <c r="B148" s="126" t="s">
        <v>1490</v>
      </c>
      <c r="C148" s="126" t="s">
        <v>2072</v>
      </c>
      <c r="D148" s="126" t="s">
        <v>2080</v>
      </c>
      <c r="E148" s="126" t="s">
        <v>2081</v>
      </c>
    </row>
    <row r="149" spans="1:5" x14ac:dyDescent="0.25">
      <c r="A149" s="126" t="s">
        <v>299</v>
      </c>
      <c r="B149" s="126" t="s">
        <v>1490</v>
      </c>
      <c r="C149" s="126" t="s">
        <v>2072</v>
      </c>
      <c r="D149" s="126" t="s">
        <v>2080</v>
      </c>
      <c r="E149" s="126" t="s">
        <v>2081</v>
      </c>
    </row>
    <row r="150" spans="1:5" x14ac:dyDescent="0.25">
      <c r="A150" s="126" t="s">
        <v>301</v>
      </c>
      <c r="B150" s="126" t="s">
        <v>302</v>
      </c>
      <c r="C150" s="126" t="s">
        <v>2072</v>
      </c>
      <c r="D150" s="126" t="s">
        <v>2086</v>
      </c>
      <c r="E150" s="126" t="s">
        <v>1825</v>
      </c>
    </row>
    <row r="151" spans="1:5" x14ac:dyDescent="0.25">
      <c r="A151" s="126" t="s">
        <v>305</v>
      </c>
      <c r="B151" s="126" t="s">
        <v>306</v>
      </c>
      <c r="C151" s="126" t="s">
        <v>2072</v>
      </c>
      <c r="D151" s="126" t="s">
        <v>2075</v>
      </c>
      <c r="E151" s="126" t="s">
        <v>1816</v>
      </c>
    </row>
    <row r="152" spans="1:5" x14ac:dyDescent="0.25">
      <c r="A152" s="126" t="s">
        <v>307</v>
      </c>
      <c r="B152" s="126" t="s">
        <v>1907</v>
      </c>
      <c r="C152" s="126" t="s">
        <v>2072</v>
      </c>
      <c r="D152" s="126" t="s">
        <v>2077</v>
      </c>
      <c r="E152" s="126" t="s">
        <v>1818</v>
      </c>
    </row>
    <row r="153" spans="1:5" x14ac:dyDescent="0.25">
      <c r="A153" s="126" t="s">
        <v>307</v>
      </c>
      <c r="B153" s="126" t="s">
        <v>1907</v>
      </c>
      <c r="C153" s="126" t="s">
        <v>2072</v>
      </c>
      <c r="D153" s="126" t="s">
        <v>2077</v>
      </c>
      <c r="E153" s="126" t="s">
        <v>1818</v>
      </c>
    </row>
    <row r="154" spans="1:5" x14ac:dyDescent="0.25">
      <c r="A154" s="126" t="s">
        <v>309</v>
      </c>
      <c r="B154" s="126" t="s">
        <v>1908</v>
      </c>
      <c r="C154" s="126" t="s">
        <v>2072</v>
      </c>
      <c r="D154" s="126" t="s">
        <v>2084</v>
      </c>
      <c r="E154" s="126" t="s">
        <v>1823</v>
      </c>
    </row>
    <row r="155" spans="1:5" x14ac:dyDescent="0.25">
      <c r="A155" s="126" t="s">
        <v>309</v>
      </c>
      <c r="B155" s="126" t="s">
        <v>1908</v>
      </c>
      <c r="C155" s="126" t="s">
        <v>2072</v>
      </c>
      <c r="D155" s="126" t="s">
        <v>2084</v>
      </c>
      <c r="E155" s="126" t="s">
        <v>1823</v>
      </c>
    </row>
    <row r="156" spans="1:5" x14ac:dyDescent="0.25">
      <c r="A156" s="126" t="s">
        <v>311</v>
      </c>
      <c r="B156" s="126" t="s">
        <v>312</v>
      </c>
      <c r="C156" s="126" t="s">
        <v>2072</v>
      </c>
      <c r="D156" s="126" t="s">
        <v>2085</v>
      </c>
      <c r="E156" s="126" t="s">
        <v>1824</v>
      </c>
    </row>
    <row r="157" spans="1:5" x14ac:dyDescent="0.25">
      <c r="A157" s="126" t="s">
        <v>314</v>
      </c>
      <c r="B157" s="126" t="s">
        <v>1909</v>
      </c>
      <c r="C157" s="126" t="s">
        <v>2072</v>
      </c>
      <c r="D157" s="126" t="s">
        <v>2080</v>
      </c>
      <c r="E157" s="126" t="s">
        <v>2081</v>
      </c>
    </row>
    <row r="158" spans="1:5" x14ac:dyDescent="0.25">
      <c r="A158" s="126" t="s">
        <v>314</v>
      </c>
      <c r="B158" s="126" t="s">
        <v>1909</v>
      </c>
      <c r="C158" s="126" t="s">
        <v>2072</v>
      </c>
      <c r="D158" s="126" t="s">
        <v>2080</v>
      </c>
      <c r="E158" s="126" t="s">
        <v>2081</v>
      </c>
    </row>
    <row r="159" spans="1:5" x14ac:dyDescent="0.25">
      <c r="A159" s="126" t="s">
        <v>314</v>
      </c>
      <c r="B159" s="126" t="s">
        <v>1909</v>
      </c>
      <c r="C159" s="126" t="s">
        <v>2072</v>
      </c>
      <c r="D159" s="126" t="s">
        <v>2080</v>
      </c>
      <c r="E159" s="126" t="s">
        <v>2081</v>
      </c>
    </row>
    <row r="160" spans="1:5" x14ac:dyDescent="0.25">
      <c r="A160" s="126" t="s">
        <v>316</v>
      </c>
      <c r="B160" s="126" t="s">
        <v>317</v>
      </c>
      <c r="C160" s="126" t="s">
        <v>2072</v>
      </c>
      <c r="D160" s="126" t="s">
        <v>2073</v>
      </c>
      <c r="E160" s="126" t="s">
        <v>1814</v>
      </c>
    </row>
    <row r="161" spans="1:5" x14ac:dyDescent="0.25">
      <c r="A161" s="126" t="s">
        <v>318</v>
      </c>
      <c r="B161" s="126" t="s">
        <v>1910</v>
      </c>
      <c r="C161" s="126" t="s">
        <v>2072</v>
      </c>
      <c r="D161" s="126" t="s">
        <v>2079</v>
      </c>
      <c r="E161" s="126" t="s">
        <v>1821</v>
      </c>
    </row>
    <row r="162" spans="1:5" x14ac:dyDescent="0.25">
      <c r="A162" s="126" t="s">
        <v>318</v>
      </c>
      <c r="B162" s="126" t="s">
        <v>1910</v>
      </c>
      <c r="C162" s="126" t="s">
        <v>2072</v>
      </c>
      <c r="D162" s="126" t="s">
        <v>2079</v>
      </c>
      <c r="E162" s="126" t="s">
        <v>1821</v>
      </c>
    </row>
    <row r="163" spans="1:5" x14ac:dyDescent="0.25">
      <c r="A163" s="126" t="s">
        <v>318</v>
      </c>
      <c r="B163" s="126" t="s">
        <v>1910</v>
      </c>
      <c r="C163" s="126" t="s">
        <v>2072</v>
      </c>
      <c r="D163" s="126" t="s">
        <v>2079</v>
      </c>
      <c r="E163" s="126" t="s">
        <v>1821</v>
      </c>
    </row>
    <row r="164" spans="1:5" x14ac:dyDescent="0.25">
      <c r="A164" s="126" t="s">
        <v>326</v>
      </c>
      <c r="B164" s="126" t="s">
        <v>1912</v>
      </c>
      <c r="C164" s="126" t="s">
        <v>2072</v>
      </c>
      <c r="D164" s="126" t="s">
        <v>2074</v>
      </c>
      <c r="E164" s="126" t="s">
        <v>1815</v>
      </c>
    </row>
    <row r="165" spans="1:5" x14ac:dyDescent="0.25">
      <c r="A165" s="126" t="s">
        <v>329</v>
      </c>
      <c r="B165" s="126" t="s">
        <v>330</v>
      </c>
      <c r="C165" s="126" t="s">
        <v>2072</v>
      </c>
      <c r="D165" s="126" t="s">
        <v>2077</v>
      </c>
      <c r="E165" s="126" t="s">
        <v>1818</v>
      </c>
    </row>
    <row r="166" spans="1:5" x14ac:dyDescent="0.25">
      <c r="A166" s="126" t="s">
        <v>329</v>
      </c>
      <c r="B166" s="126" t="s">
        <v>330</v>
      </c>
      <c r="C166" s="126" t="s">
        <v>2072</v>
      </c>
      <c r="D166" s="126" t="s">
        <v>2077</v>
      </c>
      <c r="E166" s="126" t="s">
        <v>1818</v>
      </c>
    </row>
    <row r="167" spans="1:5" x14ac:dyDescent="0.25">
      <c r="A167" s="126" t="s">
        <v>331</v>
      </c>
      <c r="B167" s="126" t="s">
        <v>1913</v>
      </c>
      <c r="C167" s="126" t="s">
        <v>2072</v>
      </c>
      <c r="D167" s="126" t="s">
        <v>2077</v>
      </c>
      <c r="E167" s="126" t="s">
        <v>1818</v>
      </c>
    </row>
    <row r="168" spans="1:5" x14ac:dyDescent="0.25">
      <c r="A168" s="126" t="s">
        <v>331</v>
      </c>
      <c r="B168" s="126" t="s">
        <v>1913</v>
      </c>
      <c r="C168" s="126" t="s">
        <v>2072</v>
      </c>
      <c r="D168" s="126" t="s">
        <v>2077</v>
      </c>
      <c r="E168" s="126" t="s">
        <v>1818</v>
      </c>
    </row>
    <row r="169" spans="1:5" x14ac:dyDescent="0.25">
      <c r="A169" s="126" t="s">
        <v>333</v>
      </c>
      <c r="B169" s="126" t="s">
        <v>1914</v>
      </c>
      <c r="C169" s="126" t="s">
        <v>2072</v>
      </c>
      <c r="D169" s="126" t="s">
        <v>2075</v>
      </c>
      <c r="E169" s="126" t="s">
        <v>1816</v>
      </c>
    </row>
    <row r="170" spans="1:5" x14ac:dyDescent="0.25">
      <c r="A170" s="126" t="s">
        <v>335</v>
      </c>
      <c r="B170" s="126" t="s">
        <v>336</v>
      </c>
      <c r="C170" s="126" t="s">
        <v>2072</v>
      </c>
      <c r="D170" s="126" t="s">
        <v>2077</v>
      </c>
      <c r="E170" s="126" t="s">
        <v>1818</v>
      </c>
    </row>
    <row r="171" spans="1:5" x14ac:dyDescent="0.25">
      <c r="A171" s="126" t="s">
        <v>335</v>
      </c>
      <c r="B171" s="126" t="s">
        <v>336</v>
      </c>
      <c r="C171" s="126" t="s">
        <v>2072</v>
      </c>
      <c r="D171" s="126" t="s">
        <v>2077</v>
      </c>
      <c r="E171" s="126" t="s">
        <v>1818</v>
      </c>
    </row>
    <row r="172" spans="1:5" x14ac:dyDescent="0.25">
      <c r="A172" s="126" t="s">
        <v>337</v>
      </c>
      <c r="B172" s="126" t="s">
        <v>1915</v>
      </c>
      <c r="C172" s="126" t="s">
        <v>2072</v>
      </c>
      <c r="D172" s="126" t="s">
        <v>2077</v>
      </c>
      <c r="E172" s="126" t="s">
        <v>1818</v>
      </c>
    </row>
    <row r="173" spans="1:5" x14ac:dyDescent="0.25">
      <c r="A173" s="126" t="s">
        <v>337</v>
      </c>
      <c r="B173" s="126" t="s">
        <v>1915</v>
      </c>
      <c r="C173" s="126" t="s">
        <v>2072</v>
      </c>
      <c r="D173" s="126" t="s">
        <v>2077</v>
      </c>
      <c r="E173" s="126" t="s">
        <v>1818</v>
      </c>
    </row>
    <row r="174" spans="1:5" x14ac:dyDescent="0.25">
      <c r="A174" s="126" t="s">
        <v>339</v>
      </c>
      <c r="B174" s="126" t="s">
        <v>1916</v>
      </c>
      <c r="C174" s="126" t="s">
        <v>2072</v>
      </c>
      <c r="D174" s="126" t="s">
        <v>2083</v>
      </c>
      <c r="E174" s="126" t="s">
        <v>1822</v>
      </c>
    </row>
    <row r="175" spans="1:5" x14ac:dyDescent="0.25">
      <c r="A175" s="126" t="s">
        <v>339</v>
      </c>
      <c r="B175" s="126" t="s">
        <v>1916</v>
      </c>
      <c r="C175" s="126" t="s">
        <v>2072</v>
      </c>
      <c r="D175" s="126" t="s">
        <v>2083</v>
      </c>
      <c r="E175" s="126" t="s">
        <v>1822</v>
      </c>
    </row>
    <row r="176" spans="1:5" x14ac:dyDescent="0.25">
      <c r="A176" s="126" t="s">
        <v>339</v>
      </c>
      <c r="B176" s="126" t="s">
        <v>1916</v>
      </c>
      <c r="C176" s="126" t="s">
        <v>2072</v>
      </c>
      <c r="D176" s="126" t="s">
        <v>2083</v>
      </c>
      <c r="E176" s="126" t="s">
        <v>1822</v>
      </c>
    </row>
    <row r="177" spans="1:5" x14ac:dyDescent="0.25">
      <c r="A177" s="126" t="s">
        <v>341</v>
      </c>
      <c r="B177" s="126" t="s">
        <v>2087</v>
      </c>
      <c r="C177" s="126" t="s">
        <v>2072</v>
      </c>
      <c r="D177" s="126" t="s">
        <v>2077</v>
      </c>
      <c r="E177" s="126" t="s">
        <v>1818</v>
      </c>
    </row>
    <row r="178" spans="1:5" x14ac:dyDescent="0.25">
      <c r="A178" s="126" t="s">
        <v>341</v>
      </c>
      <c r="B178" s="126" t="s">
        <v>2087</v>
      </c>
      <c r="C178" s="126" t="s">
        <v>2072</v>
      </c>
      <c r="D178" s="126" t="s">
        <v>2077</v>
      </c>
      <c r="E178" s="126" t="s">
        <v>1818</v>
      </c>
    </row>
    <row r="179" spans="1:5" x14ac:dyDescent="0.25">
      <c r="A179" s="126" t="s">
        <v>342</v>
      </c>
      <c r="B179" s="126" t="s">
        <v>1918</v>
      </c>
      <c r="C179" s="126" t="s">
        <v>2072</v>
      </c>
      <c r="D179" s="126" t="s">
        <v>2077</v>
      </c>
      <c r="E179" s="126" t="s">
        <v>1818</v>
      </c>
    </row>
    <row r="180" spans="1:5" x14ac:dyDescent="0.25">
      <c r="A180" s="126" t="s">
        <v>342</v>
      </c>
      <c r="B180" s="126" t="s">
        <v>1918</v>
      </c>
      <c r="C180" s="126" t="s">
        <v>2072</v>
      </c>
      <c r="D180" s="126" t="s">
        <v>2077</v>
      </c>
      <c r="E180" s="126" t="s">
        <v>1818</v>
      </c>
    </row>
    <row r="181" spans="1:5" x14ac:dyDescent="0.25">
      <c r="A181" s="126" t="s">
        <v>344</v>
      </c>
      <c r="B181" s="126" t="s">
        <v>345</v>
      </c>
      <c r="C181" s="126" t="s">
        <v>2072</v>
      </c>
      <c r="D181" s="126" t="s">
        <v>2073</v>
      </c>
      <c r="E181" s="126" t="s">
        <v>1814</v>
      </c>
    </row>
    <row r="182" spans="1:5" x14ac:dyDescent="0.25">
      <c r="A182" s="126" t="s">
        <v>346</v>
      </c>
      <c r="B182" s="126" t="s">
        <v>1919</v>
      </c>
      <c r="C182" s="126" t="s">
        <v>2072</v>
      </c>
      <c r="D182" s="126" t="s">
        <v>2075</v>
      </c>
      <c r="E182" s="126" t="s">
        <v>1816</v>
      </c>
    </row>
    <row r="183" spans="1:5" x14ac:dyDescent="0.25">
      <c r="A183" s="126" t="s">
        <v>348</v>
      </c>
      <c r="B183" s="126" t="s">
        <v>349</v>
      </c>
      <c r="C183" s="126" t="s">
        <v>2072</v>
      </c>
      <c r="D183" s="126" t="s">
        <v>2075</v>
      </c>
      <c r="E183" s="126" t="s">
        <v>1816</v>
      </c>
    </row>
    <row r="184" spans="1:5" x14ac:dyDescent="0.25">
      <c r="A184" s="126" t="s">
        <v>350</v>
      </c>
      <c r="B184" s="126" t="s">
        <v>1920</v>
      </c>
      <c r="C184" s="126" t="s">
        <v>2072</v>
      </c>
      <c r="D184" s="126" t="s">
        <v>2077</v>
      </c>
      <c r="E184" s="126" t="s">
        <v>1818</v>
      </c>
    </row>
    <row r="185" spans="1:5" x14ac:dyDescent="0.25">
      <c r="A185" s="126" t="s">
        <v>350</v>
      </c>
      <c r="B185" s="126" t="s">
        <v>1920</v>
      </c>
      <c r="C185" s="126" t="s">
        <v>2072</v>
      </c>
      <c r="D185" s="126" t="s">
        <v>2077</v>
      </c>
      <c r="E185" s="126" t="s">
        <v>1818</v>
      </c>
    </row>
    <row r="186" spans="1:5" x14ac:dyDescent="0.25">
      <c r="A186" s="126" t="s">
        <v>352</v>
      </c>
      <c r="B186" s="126" t="s">
        <v>1921</v>
      </c>
      <c r="C186" s="126" t="s">
        <v>2072</v>
      </c>
      <c r="D186" s="126" t="s">
        <v>2084</v>
      </c>
      <c r="E186" s="126" t="s">
        <v>1823</v>
      </c>
    </row>
    <row r="187" spans="1:5" x14ac:dyDescent="0.25">
      <c r="A187" s="126" t="s">
        <v>352</v>
      </c>
      <c r="B187" s="126" t="s">
        <v>1921</v>
      </c>
      <c r="C187" s="126" t="s">
        <v>2072</v>
      </c>
      <c r="D187" s="126" t="s">
        <v>2084</v>
      </c>
      <c r="E187" s="126" t="s">
        <v>1823</v>
      </c>
    </row>
    <row r="188" spans="1:5" x14ac:dyDescent="0.25">
      <c r="A188" s="126" t="s">
        <v>354</v>
      </c>
      <c r="B188" s="126" t="s">
        <v>355</v>
      </c>
      <c r="C188" s="126" t="s">
        <v>2072</v>
      </c>
      <c r="D188" s="126" t="s">
        <v>2088</v>
      </c>
      <c r="E188" s="126" t="s">
        <v>1828</v>
      </c>
    </row>
    <row r="189" spans="1:5" x14ac:dyDescent="0.25">
      <c r="A189" s="126" t="s">
        <v>356</v>
      </c>
      <c r="B189" s="126" t="s">
        <v>357</v>
      </c>
      <c r="C189" s="126" t="s">
        <v>2072</v>
      </c>
      <c r="D189" s="126" t="s">
        <v>2079</v>
      </c>
      <c r="E189" s="126" t="s">
        <v>1821</v>
      </c>
    </row>
    <row r="190" spans="1:5" x14ac:dyDescent="0.25">
      <c r="A190" s="126" t="s">
        <v>356</v>
      </c>
      <c r="B190" s="126" t="s">
        <v>357</v>
      </c>
      <c r="C190" s="126" t="s">
        <v>2072</v>
      </c>
      <c r="D190" s="126" t="s">
        <v>2079</v>
      </c>
      <c r="E190" s="126" t="s">
        <v>1821</v>
      </c>
    </row>
    <row r="191" spans="1:5" x14ac:dyDescent="0.25">
      <c r="A191" s="126" t="s">
        <v>356</v>
      </c>
      <c r="B191" s="126" t="s">
        <v>357</v>
      </c>
      <c r="C191" s="126" t="s">
        <v>2072</v>
      </c>
      <c r="D191" s="126" t="s">
        <v>2079</v>
      </c>
      <c r="E191" s="126" t="s">
        <v>1821</v>
      </c>
    </row>
    <row r="192" spans="1:5" x14ac:dyDescent="0.25">
      <c r="A192" s="126" t="s">
        <v>358</v>
      </c>
      <c r="B192" s="126" t="s">
        <v>359</v>
      </c>
      <c r="C192" s="126" t="s">
        <v>2072</v>
      </c>
      <c r="D192" s="126" t="s">
        <v>2079</v>
      </c>
      <c r="E192" s="126" t="s">
        <v>1821</v>
      </c>
    </row>
    <row r="193" spans="1:5" x14ac:dyDescent="0.25">
      <c r="A193" s="126" t="s">
        <v>358</v>
      </c>
      <c r="B193" s="126" t="s">
        <v>359</v>
      </c>
      <c r="C193" s="126" t="s">
        <v>2072</v>
      </c>
      <c r="D193" s="126" t="s">
        <v>2079</v>
      </c>
      <c r="E193" s="126" t="s">
        <v>1821</v>
      </c>
    </row>
    <row r="194" spans="1:5" x14ac:dyDescent="0.25">
      <c r="A194" s="126" t="s">
        <v>358</v>
      </c>
      <c r="B194" s="126" t="s">
        <v>359</v>
      </c>
      <c r="C194" s="126" t="s">
        <v>2072</v>
      </c>
      <c r="D194" s="126" t="s">
        <v>2079</v>
      </c>
      <c r="E194" s="126" t="s">
        <v>1821</v>
      </c>
    </row>
    <row r="195" spans="1:5" x14ac:dyDescent="0.25">
      <c r="A195" s="126" t="s">
        <v>360</v>
      </c>
      <c r="B195" s="126" t="s">
        <v>1922</v>
      </c>
      <c r="C195" s="126" t="s">
        <v>2072</v>
      </c>
      <c r="D195" s="126" t="s">
        <v>2079</v>
      </c>
      <c r="E195" s="126" t="s">
        <v>1821</v>
      </c>
    </row>
    <row r="196" spans="1:5" x14ac:dyDescent="0.25">
      <c r="A196" s="126" t="s">
        <v>360</v>
      </c>
      <c r="B196" s="126" t="s">
        <v>1922</v>
      </c>
      <c r="C196" s="126" t="s">
        <v>2072</v>
      </c>
      <c r="D196" s="126" t="s">
        <v>2079</v>
      </c>
      <c r="E196" s="126" t="s">
        <v>1821</v>
      </c>
    </row>
    <row r="197" spans="1:5" x14ac:dyDescent="0.25">
      <c r="A197" s="126" t="s">
        <v>360</v>
      </c>
      <c r="B197" s="126" t="s">
        <v>1922</v>
      </c>
      <c r="C197" s="126" t="s">
        <v>2072</v>
      </c>
      <c r="D197" s="126" t="s">
        <v>2079</v>
      </c>
      <c r="E197" s="126" t="s">
        <v>1821</v>
      </c>
    </row>
    <row r="198" spans="1:5" x14ac:dyDescent="0.25">
      <c r="A198" s="126" t="s">
        <v>362</v>
      </c>
      <c r="B198" s="126" t="s">
        <v>363</v>
      </c>
      <c r="C198" s="126" t="s">
        <v>2072</v>
      </c>
      <c r="D198" s="126" t="s">
        <v>2079</v>
      </c>
      <c r="E198" s="126" t="s">
        <v>1821</v>
      </c>
    </row>
    <row r="199" spans="1:5" x14ac:dyDescent="0.25">
      <c r="A199" s="126" t="s">
        <v>362</v>
      </c>
      <c r="B199" s="126" t="s">
        <v>363</v>
      </c>
      <c r="C199" s="126" t="s">
        <v>2072</v>
      </c>
      <c r="D199" s="126" t="s">
        <v>2079</v>
      </c>
      <c r="E199" s="126" t="s">
        <v>1821</v>
      </c>
    </row>
    <row r="200" spans="1:5" x14ac:dyDescent="0.25">
      <c r="A200" s="126" t="s">
        <v>362</v>
      </c>
      <c r="B200" s="126" t="s">
        <v>363</v>
      </c>
      <c r="C200" s="126" t="s">
        <v>2072</v>
      </c>
      <c r="D200" s="126" t="s">
        <v>2079</v>
      </c>
      <c r="E200" s="126" t="s">
        <v>1821</v>
      </c>
    </row>
    <row r="201" spans="1:5" x14ac:dyDescent="0.25">
      <c r="A201" s="126" t="s">
        <v>364</v>
      </c>
      <c r="B201" s="126" t="s">
        <v>365</v>
      </c>
      <c r="C201" s="126" t="s">
        <v>2072</v>
      </c>
      <c r="D201" s="126" t="s">
        <v>2079</v>
      </c>
      <c r="E201" s="126" t="s">
        <v>1821</v>
      </c>
    </row>
    <row r="202" spans="1:5" x14ac:dyDescent="0.25">
      <c r="A202" s="126" t="s">
        <v>364</v>
      </c>
      <c r="B202" s="126" t="s">
        <v>365</v>
      </c>
      <c r="C202" s="126" t="s">
        <v>2072</v>
      </c>
      <c r="D202" s="126" t="s">
        <v>2079</v>
      </c>
      <c r="E202" s="126" t="s">
        <v>1821</v>
      </c>
    </row>
    <row r="203" spans="1:5" x14ac:dyDescent="0.25">
      <c r="A203" s="126" t="s">
        <v>364</v>
      </c>
      <c r="B203" s="126" t="s">
        <v>365</v>
      </c>
      <c r="C203" s="126" t="s">
        <v>2072</v>
      </c>
      <c r="D203" s="126" t="s">
        <v>2079</v>
      </c>
      <c r="E203" s="126" t="s">
        <v>1821</v>
      </c>
    </row>
    <row r="204" spans="1:5" x14ac:dyDescent="0.25">
      <c r="A204" s="126" t="s">
        <v>366</v>
      </c>
      <c r="B204" s="126" t="s">
        <v>1923</v>
      </c>
      <c r="C204" s="126" t="s">
        <v>2072</v>
      </c>
      <c r="D204" s="126" t="s">
        <v>2073</v>
      </c>
      <c r="E204" s="126" t="s">
        <v>1814</v>
      </c>
    </row>
    <row r="205" spans="1:5" x14ac:dyDescent="0.25">
      <c r="A205" s="126" t="s">
        <v>368</v>
      </c>
      <c r="B205" s="126" t="s">
        <v>1924</v>
      </c>
      <c r="C205" s="126" t="s">
        <v>2072</v>
      </c>
      <c r="D205" s="126" t="s">
        <v>2073</v>
      </c>
      <c r="E205" s="126" t="s">
        <v>1814</v>
      </c>
    </row>
    <row r="206" spans="1:5" x14ac:dyDescent="0.25">
      <c r="A206" s="126" t="s">
        <v>370</v>
      </c>
      <c r="B206" s="126" t="s">
        <v>371</v>
      </c>
      <c r="C206" s="126" t="s">
        <v>2072</v>
      </c>
      <c r="D206" s="126" t="s">
        <v>2079</v>
      </c>
      <c r="E206" s="126" t="s">
        <v>1821</v>
      </c>
    </row>
    <row r="207" spans="1:5" x14ac:dyDescent="0.25">
      <c r="A207" s="126" t="s">
        <v>370</v>
      </c>
      <c r="B207" s="126" t="s">
        <v>371</v>
      </c>
      <c r="C207" s="126" t="s">
        <v>2072</v>
      </c>
      <c r="D207" s="126" t="s">
        <v>2079</v>
      </c>
      <c r="E207" s="126" t="s">
        <v>1821</v>
      </c>
    </row>
    <row r="208" spans="1:5" x14ac:dyDescent="0.25">
      <c r="A208" s="126" t="s">
        <v>370</v>
      </c>
      <c r="B208" s="126" t="s">
        <v>371</v>
      </c>
      <c r="C208" s="126" t="s">
        <v>2072</v>
      </c>
      <c r="D208" s="126" t="s">
        <v>2079</v>
      </c>
      <c r="E208" s="126" t="s">
        <v>1821</v>
      </c>
    </row>
    <row r="209" spans="1:5" x14ac:dyDescent="0.25">
      <c r="A209" s="126" t="s">
        <v>372</v>
      </c>
      <c r="B209" s="126" t="s">
        <v>373</v>
      </c>
      <c r="C209" s="126" t="s">
        <v>2072</v>
      </c>
      <c r="D209" s="126" t="s">
        <v>2073</v>
      </c>
      <c r="E209" s="126" t="s">
        <v>1814</v>
      </c>
    </row>
    <row r="210" spans="1:5" x14ac:dyDescent="0.25">
      <c r="A210" s="126" t="s">
        <v>374</v>
      </c>
      <c r="B210" s="126" t="s">
        <v>375</v>
      </c>
      <c r="C210" s="126" t="s">
        <v>2072</v>
      </c>
      <c r="D210" s="126" t="s">
        <v>2085</v>
      </c>
      <c r="E210" s="126" t="s">
        <v>1824</v>
      </c>
    </row>
    <row r="211" spans="1:5" x14ac:dyDescent="0.25">
      <c r="A211" s="126" t="s">
        <v>376</v>
      </c>
      <c r="B211" s="126" t="s">
        <v>377</v>
      </c>
      <c r="C211" s="126" t="s">
        <v>2072</v>
      </c>
      <c r="D211" s="126" t="s">
        <v>2073</v>
      </c>
      <c r="E211" s="126" t="s">
        <v>1814</v>
      </c>
    </row>
    <row r="212" spans="1:5" x14ac:dyDescent="0.25">
      <c r="A212" s="126" t="s">
        <v>378</v>
      </c>
      <c r="B212" s="126" t="s">
        <v>379</v>
      </c>
      <c r="C212" s="126" t="s">
        <v>2072</v>
      </c>
      <c r="D212" s="126" t="s">
        <v>2075</v>
      </c>
      <c r="E212" s="126" t="s">
        <v>1816</v>
      </c>
    </row>
    <row r="213" spans="1:5" x14ac:dyDescent="0.25">
      <c r="A213" s="126" t="s">
        <v>382</v>
      </c>
      <c r="B213" s="126" t="s">
        <v>383</v>
      </c>
      <c r="C213" s="126" t="s">
        <v>2072</v>
      </c>
      <c r="D213" s="126" t="s">
        <v>2080</v>
      </c>
      <c r="E213" s="126" t="s">
        <v>2081</v>
      </c>
    </row>
    <row r="214" spans="1:5" x14ac:dyDescent="0.25">
      <c r="A214" s="126" t="s">
        <v>382</v>
      </c>
      <c r="B214" s="126" t="s">
        <v>383</v>
      </c>
      <c r="C214" s="126" t="s">
        <v>2072</v>
      </c>
      <c r="D214" s="126" t="s">
        <v>2080</v>
      </c>
      <c r="E214" s="126" t="s">
        <v>2081</v>
      </c>
    </row>
    <row r="215" spans="1:5" x14ac:dyDescent="0.25">
      <c r="A215" s="126" t="s">
        <v>382</v>
      </c>
      <c r="B215" s="126" t="s">
        <v>383</v>
      </c>
      <c r="C215" s="126" t="s">
        <v>2072</v>
      </c>
      <c r="D215" s="126" t="s">
        <v>2080</v>
      </c>
      <c r="E215" s="126" t="s">
        <v>2081</v>
      </c>
    </row>
    <row r="216" spans="1:5" x14ac:dyDescent="0.25">
      <c r="A216" s="126" t="s">
        <v>384</v>
      </c>
      <c r="B216" s="126" t="s">
        <v>1927</v>
      </c>
      <c r="C216" s="126" t="s">
        <v>2072</v>
      </c>
      <c r="D216" s="126" t="s">
        <v>2077</v>
      </c>
      <c r="E216" s="126" t="s">
        <v>1818</v>
      </c>
    </row>
    <row r="217" spans="1:5" x14ac:dyDescent="0.25">
      <c r="A217" s="126" t="s">
        <v>384</v>
      </c>
      <c r="B217" s="126" t="s">
        <v>1927</v>
      </c>
      <c r="C217" s="126" t="s">
        <v>2072</v>
      </c>
      <c r="D217" s="126" t="s">
        <v>2077</v>
      </c>
      <c r="E217" s="126" t="s">
        <v>1818</v>
      </c>
    </row>
    <row r="218" spans="1:5" x14ac:dyDescent="0.25">
      <c r="A218" s="126" t="s">
        <v>386</v>
      </c>
      <c r="B218" s="126" t="s">
        <v>387</v>
      </c>
      <c r="C218" s="126" t="s">
        <v>2072</v>
      </c>
      <c r="D218" s="126" t="s">
        <v>2077</v>
      </c>
      <c r="E218" s="126" t="s">
        <v>1818</v>
      </c>
    </row>
    <row r="219" spans="1:5" x14ac:dyDescent="0.25">
      <c r="A219" s="126" t="s">
        <v>386</v>
      </c>
      <c r="B219" s="126" t="s">
        <v>387</v>
      </c>
      <c r="C219" s="126" t="s">
        <v>2072</v>
      </c>
      <c r="D219" s="126" t="s">
        <v>2077</v>
      </c>
      <c r="E219" s="126" t="s">
        <v>1818</v>
      </c>
    </row>
    <row r="220" spans="1:5" x14ac:dyDescent="0.25">
      <c r="A220" s="126" t="s">
        <v>388</v>
      </c>
      <c r="B220" s="126" t="s">
        <v>1928</v>
      </c>
      <c r="C220" s="126" t="s">
        <v>2072</v>
      </c>
      <c r="D220" s="126" t="s">
        <v>2075</v>
      </c>
      <c r="E220" s="126" t="s">
        <v>1816</v>
      </c>
    </row>
    <row r="221" spans="1:5" x14ac:dyDescent="0.25">
      <c r="A221" s="126" t="s">
        <v>390</v>
      </c>
      <c r="B221" s="126" t="s">
        <v>391</v>
      </c>
      <c r="C221" s="126" t="s">
        <v>2072</v>
      </c>
      <c r="D221" s="126" t="s">
        <v>2080</v>
      </c>
      <c r="E221" s="126" t="s">
        <v>2081</v>
      </c>
    </row>
    <row r="222" spans="1:5" x14ac:dyDescent="0.25">
      <c r="A222" s="126" t="s">
        <v>390</v>
      </c>
      <c r="B222" s="126" t="s">
        <v>391</v>
      </c>
      <c r="C222" s="126" t="s">
        <v>2072</v>
      </c>
      <c r="D222" s="126" t="s">
        <v>2080</v>
      </c>
      <c r="E222" s="126" t="s">
        <v>2081</v>
      </c>
    </row>
    <row r="223" spans="1:5" x14ac:dyDescent="0.25">
      <c r="A223" s="126" t="s">
        <v>390</v>
      </c>
      <c r="B223" s="126" t="s">
        <v>391</v>
      </c>
      <c r="C223" s="126" t="s">
        <v>2072</v>
      </c>
      <c r="D223" s="126" t="s">
        <v>2080</v>
      </c>
      <c r="E223" s="126" t="s">
        <v>2081</v>
      </c>
    </row>
    <row r="224" spans="1:5" x14ac:dyDescent="0.25">
      <c r="A224" s="126" t="s">
        <v>392</v>
      </c>
      <c r="B224" s="126" t="s">
        <v>393</v>
      </c>
      <c r="C224" s="126" t="s">
        <v>2072</v>
      </c>
      <c r="D224" s="126" t="s">
        <v>2077</v>
      </c>
      <c r="E224" s="126" t="s">
        <v>1818</v>
      </c>
    </row>
    <row r="225" spans="1:5" x14ac:dyDescent="0.25">
      <c r="A225" s="126" t="s">
        <v>392</v>
      </c>
      <c r="B225" s="126" t="s">
        <v>393</v>
      </c>
      <c r="C225" s="126" t="s">
        <v>2072</v>
      </c>
      <c r="D225" s="126" t="s">
        <v>2077</v>
      </c>
      <c r="E225" s="126" t="s">
        <v>1818</v>
      </c>
    </row>
    <row r="226" spans="1:5" x14ac:dyDescent="0.25">
      <c r="A226" s="126" t="s">
        <v>394</v>
      </c>
      <c r="B226" s="126" t="s">
        <v>395</v>
      </c>
      <c r="C226" s="126" t="s">
        <v>2072</v>
      </c>
      <c r="D226" s="126" t="s">
        <v>2073</v>
      </c>
      <c r="E226" s="126" t="s">
        <v>1814</v>
      </c>
    </row>
    <row r="227" spans="1:5" x14ac:dyDescent="0.25">
      <c r="A227" s="126" t="s">
        <v>396</v>
      </c>
      <c r="B227" s="126" t="s">
        <v>1929</v>
      </c>
      <c r="C227" s="126" t="s">
        <v>2072</v>
      </c>
      <c r="D227" s="126" t="s">
        <v>2077</v>
      </c>
      <c r="E227" s="126" t="s">
        <v>1818</v>
      </c>
    </row>
    <row r="228" spans="1:5" x14ac:dyDescent="0.25">
      <c r="A228" s="126" t="s">
        <v>396</v>
      </c>
      <c r="B228" s="126" t="s">
        <v>1929</v>
      </c>
      <c r="C228" s="126" t="s">
        <v>2072</v>
      </c>
      <c r="D228" s="126" t="s">
        <v>2077</v>
      </c>
      <c r="E228" s="126" t="s">
        <v>1818</v>
      </c>
    </row>
    <row r="229" spans="1:5" x14ac:dyDescent="0.25">
      <c r="A229" s="126" t="s">
        <v>398</v>
      </c>
      <c r="B229" s="126" t="s">
        <v>399</v>
      </c>
      <c r="C229" s="126" t="s">
        <v>2072</v>
      </c>
      <c r="D229" s="126" t="s">
        <v>2073</v>
      </c>
      <c r="E229" s="126" t="s">
        <v>1814</v>
      </c>
    </row>
    <row r="230" spans="1:5" x14ac:dyDescent="0.25">
      <c r="A230" s="126" t="s">
        <v>400</v>
      </c>
      <c r="B230" s="126" t="s">
        <v>1930</v>
      </c>
      <c r="C230" s="126" t="s">
        <v>2072</v>
      </c>
      <c r="D230" s="126" t="s">
        <v>2089</v>
      </c>
      <c r="E230" s="126" t="s">
        <v>1829</v>
      </c>
    </row>
    <row r="231" spans="1:5" x14ac:dyDescent="0.25">
      <c r="A231" s="126" t="s">
        <v>402</v>
      </c>
      <c r="B231" s="126" t="s">
        <v>403</v>
      </c>
      <c r="C231" s="126" t="s">
        <v>2072</v>
      </c>
      <c r="D231" s="126" t="s">
        <v>2086</v>
      </c>
      <c r="E231" s="126" t="s">
        <v>1825</v>
      </c>
    </row>
    <row r="232" spans="1:5" x14ac:dyDescent="0.25">
      <c r="A232" s="126" t="s">
        <v>405</v>
      </c>
      <c r="B232" s="126" t="s">
        <v>1931</v>
      </c>
      <c r="C232" s="126" t="s">
        <v>2072</v>
      </c>
      <c r="D232" s="126" t="s">
        <v>2077</v>
      </c>
      <c r="E232" s="126" t="s">
        <v>1818</v>
      </c>
    </row>
    <row r="233" spans="1:5" x14ac:dyDescent="0.25">
      <c r="A233" s="126" t="s">
        <v>405</v>
      </c>
      <c r="B233" s="126" t="s">
        <v>1931</v>
      </c>
      <c r="C233" s="126" t="s">
        <v>2072</v>
      </c>
      <c r="D233" s="126" t="s">
        <v>2077</v>
      </c>
      <c r="E233" s="126" t="s">
        <v>1818</v>
      </c>
    </row>
    <row r="234" spans="1:5" x14ac:dyDescent="0.25">
      <c r="A234" s="126" t="s">
        <v>407</v>
      </c>
      <c r="B234" s="126" t="s">
        <v>1932</v>
      </c>
      <c r="C234" s="126" t="s">
        <v>2072</v>
      </c>
      <c r="D234" s="126" t="s">
        <v>2075</v>
      </c>
      <c r="E234" s="126" t="s">
        <v>1816</v>
      </c>
    </row>
    <row r="235" spans="1:5" x14ac:dyDescent="0.25">
      <c r="A235" s="126" t="s">
        <v>409</v>
      </c>
      <c r="B235" s="126" t="s">
        <v>1933</v>
      </c>
      <c r="C235" s="126" t="s">
        <v>2072</v>
      </c>
      <c r="D235" s="126" t="s">
        <v>2075</v>
      </c>
      <c r="E235" s="126" t="s">
        <v>1816</v>
      </c>
    </row>
    <row r="236" spans="1:5" x14ac:dyDescent="0.25">
      <c r="A236" s="126" t="s">
        <v>411</v>
      </c>
      <c r="B236" s="126" t="s">
        <v>412</v>
      </c>
      <c r="C236" s="126" t="s">
        <v>2072</v>
      </c>
      <c r="D236" s="126" t="s">
        <v>2073</v>
      </c>
      <c r="E236" s="126" t="s">
        <v>1814</v>
      </c>
    </row>
    <row r="237" spans="1:5" x14ac:dyDescent="0.25">
      <c r="A237" s="126" t="s">
        <v>413</v>
      </c>
      <c r="B237" s="126" t="s">
        <v>1934</v>
      </c>
      <c r="C237" s="126" t="s">
        <v>2072</v>
      </c>
      <c r="D237" s="126" t="s">
        <v>2079</v>
      </c>
      <c r="E237" s="126" t="s">
        <v>1821</v>
      </c>
    </row>
    <row r="238" spans="1:5" x14ac:dyDescent="0.25">
      <c r="A238" s="126" t="s">
        <v>413</v>
      </c>
      <c r="B238" s="126" t="s">
        <v>1934</v>
      </c>
      <c r="C238" s="126" t="s">
        <v>2072</v>
      </c>
      <c r="D238" s="126" t="s">
        <v>2079</v>
      </c>
      <c r="E238" s="126" t="s">
        <v>1821</v>
      </c>
    </row>
    <row r="239" spans="1:5" x14ac:dyDescent="0.25">
      <c r="A239" s="126" t="s">
        <v>413</v>
      </c>
      <c r="B239" s="126" t="s">
        <v>1934</v>
      </c>
      <c r="C239" s="126" t="s">
        <v>2072</v>
      </c>
      <c r="D239" s="126" t="s">
        <v>2079</v>
      </c>
      <c r="E239" s="126" t="s">
        <v>1821</v>
      </c>
    </row>
    <row r="240" spans="1:5" x14ac:dyDescent="0.25">
      <c r="A240" s="126" t="s">
        <v>415</v>
      </c>
      <c r="B240" s="126" t="s">
        <v>1935</v>
      </c>
      <c r="C240" s="126" t="s">
        <v>2072</v>
      </c>
      <c r="D240" s="126" t="s">
        <v>2077</v>
      </c>
      <c r="E240" s="126" t="s">
        <v>1818</v>
      </c>
    </row>
    <row r="241" spans="1:5" x14ac:dyDescent="0.25">
      <c r="A241" s="126" t="s">
        <v>415</v>
      </c>
      <c r="B241" s="126" t="s">
        <v>1935</v>
      </c>
      <c r="C241" s="126" t="s">
        <v>2072</v>
      </c>
      <c r="D241" s="126" t="s">
        <v>2077</v>
      </c>
      <c r="E241" s="126" t="s">
        <v>1818</v>
      </c>
    </row>
    <row r="242" spans="1:5" x14ac:dyDescent="0.25">
      <c r="A242" s="126" t="s">
        <v>417</v>
      </c>
      <c r="B242" s="126" t="s">
        <v>418</v>
      </c>
      <c r="C242" s="126" t="s">
        <v>2072</v>
      </c>
      <c r="D242" s="126" t="s">
        <v>2075</v>
      </c>
      <c r="E242" s="126" t="s">
        <v>1816</v>
      </c>
    </row>
    <row r="243" spans="1:5" x14ac:dyDescent="0.25">
      <c r="A243" s="126" t="s">
        <v>419</v>
      </c>
      <c r="B243" s="126" t="s">
        <v>1936</v>
      </c>
      <c r="C243" s="126" t="s">
        <v>2072</v>
      </c>
      <c r="D243" s="126" t="s">
        <v>2085</v>
      </c>
      <c r="E243" s="126" t="s">
        <v>1824</v>
      </c>
    </row>
    <row r="244" spans="1:5" x14ac:dyDescent="0.25">
      <c r="A244" s="126" t="s">
        <v>421</v>
      </c>
      <c r="B244" s="126" t="s">
        <v>422</v>
      </c>
      <c r="C244" s="126" t="s">
        <v>2072</v>
      </c>
      <c r="D244" s="126" t="s">
        <v>2075</v>
      </c>
      <c r="E244" s="126" t="s">
        <v>1816</v>
      </c>
    </row>
    <row r="245" spans="1:5" x14ac:dyDescent="0.25">
      <c r="A245" s="126" t="s">
        <v>423</v>
      </c>
      <c r="B245" s="126" t="s">
        <v>424</v>
      </c>
      <c r="C245" s="126" t="s">
        <v>2072</v>
      </c>
      <c r="D245" s="126" t="s">
        <v>2080</v>
      </c>
      <c r="E245" s="126" t="s">
        <v>2081</v>
      </c>
    </row>
    <row r="246" spans="1:5" x14ac:dyDescent="0.25">
      <c r="A246" s="126" t="s">
        <v>423</v>
      </c>
      <c r="B246" s="126" t="s">
        <v>424</v>
      </c>
      <c r="C246" s="126" t="s">
        <v>2072</v>
      </c>
      <c r="D246" s="126" t="s">
        <v>2080</v>
      </c>
      <c r="E246" s="126" t="s">
        <v>2081</v>
      </c>
    </row>
    <row r="247" spans="1:5" x14ac:dyDescent="0.25">
      <c r="A247" s="126" t="s">
        <v>423</v>
      </c>
      <c r="B247" s="126" t="s">
        <v>424</v>
      </c>
      <c r="C247" s="126" t="s">
        <v>2072</v>
      </c>
      <c r="D247" s="126" t="s">
        <v>2080</v>
      </c>
      <c r="E247" s="126" t="s">
        <v>2081</v>
      </c>
    </row>
    <row r="248" spans="1:5" x14ac:dyDescent="0.25">
      <c r="A248" s="126" t="s">
        <v>425</v>
      </c>
      <c r="B248" s="126" t="s">
        <v>1937</v>
      </c>
      <c r="C248" s="126" t="s">
        <v>2072</v>
      </c>
      <c r="D248" s="126" t="s">
        <v>2077</v>
      </c>
      <c r="E248" s="126" t="s">
        <v>1818</v>
      </c>
    </row>
    <row r="249" spans="1:5" x14ac:dyDescent="0.25">
      <c r="A249" s="126" t="s">
        <v>425</v>
      </c>
      <c r="B249" s="126" t="s">
        <v>1937</v>
      </c>
      <c r="C249" s="126" t="s">
        <v>2072</v>
      </c>
      <c r="D249" s="126" t="s">
        <v>2077</v>
      </c>
      <c r="E249" s="126" t="s">
        <v>1818</v>
      </c>
    </row>
    <row r="250" spans="1:5" x14ac:dyDescent="0.25">
      <c r="A250" s="126" t="s">
        <v>427</v>
      </c>
      <c r="B250" s="126" t="s">
        <v>1938</v>
      </c>
      <c r="C250" s="126" t="s">
        <v>2072</v>
      </c>
      <c r="D250" s="126" t="s">
        <v>2075</v>
      </c>
      <c r="E250" s="126" t="s">
        <v>1816</v>
      </c>
    </row>
    <row r="251" spans="1:5" x14ac:dyDescent="0.25">
      <c r="A251" s="126" t="s">
        <v>429</v>
      </c>
      <c r="B251" s="126" t="s">
        <v>430</v>
      </c>
      <c r="C251" s="126" t="s">
        <v>2072</v>
      </c>
      <c r="D251" s="126" t="s">
        <v>2075</v>
      </c>
      <c r="E251" s="126" t="s">
        <v>1816</v>
      </c>
    </row>
    <row r="252" spans="1:5" x14ac:dyDescent="0.25">
      <c r="A252" s="126" t="s">
        <v>431</v>
      </c>
      <c r="B252" s="126" t="s">
        <v>1939</v>
      </c>
      <c r="C252" s="126" t="s">
        <v>2072</v>
      </c>
      <c r="D252" s="126" t="s">
        <v>2075</v>
      </c>
      <c r="E252" s="126" t="s">
        <v>1816</v>
      </c>
    </row>
    <row r="253" spans="1:5" x14ac:dyDescent="0.25">
      <c r="A253" s="126" t="s">
        <v>433</v>
      </c>
      <c r="B253" s="126" t="s">
        <v>434</v>
      </c>
      <c r="C253" s="126" t="s">
        <v>2072</v>
      </c>
      <c r="D253" s="126" t="s">
        <v>2079</v>
      </c>
      <c r="E253" s="126" t="s">
        <v>1821</v>
      </c>
    </row>
    <row r="254" spans="1:5" x14ac:dyDescent="0.25">
      <c r="A254" s="126" t="s">
        <v>433</v>
      </c>
      <c r="B254" s="126" t="s">
        <v>434</v>
      </c>
      <c r="C254" s="126" t="s">
        <v>2072</v>
      </c>
      <c r="D254" s="126" t="s">
        <v>2079</v>
      </c>
      <c r="E254" s="126" t="s">
        <v>1821</v>
      </c>
    </row>
    <row r="255" spans="1:5" x14ac:dyDescent="0.25">
      <c r="A255" s="126" t="s">
        <v>433</v>
      </c>
      <c r="B255" s="126" t="s">
        <v>434</v>
      </c>
      <c r="C255" s="126" t="s">
        <v>2072</v>
      </c>
      <c r="D255" s="126" t="s">
        <v>2079</v>
      </c>
      <c r="E255" s="126" t="s">
        <v>1821</v>
      </c>
    </row>
    <row r="256" spans="1:5" x14ac:dyDescent="0.25">
      <c r="A256" s="126" t="s">
        <v>437</v>
      </c>
      <c r="B256" s="126" t="s">
        <v>1940</v>
      </c>
      <c r="C256" s="126" t="s">
        <v>2072</v>
      </c>
      <c r="D256" s="126" t="s">
        <v>2080</v>
      </c>
      <c r="E256" s="126" t="s">
        <v>2081</v>
      </c>
    </row>
    <row r="257" spans="1:5" x14ac:dyDescent="0.25">
      <c r="A257" s="126" t="s">
        <v>437</v>
      </c>
      <c r="B257" s="126" t="s">
        <v>1940</v>
      </c>
      <c r="C257" s="126" t="s">
        <v>2072</v>
      </c>
      <c r="D257" s="126" t="s">
        <v>2080</v>
      </c>
      <c r="E257" s="126" t="s">
        <v>2081</v>
      </c>
    </row>
    <row r="258" spans="1:5" x14ac:dyDescent="0.25">
      <c r="A258" s="126" t="s">
        <v>437</v>
      </c>
      <c r="B258" s="126" t="s">
        <v>1940</v>
      </c>
      <c r="C258" s="126" t="s">
        <v>2072</v>
      </c>
      <c r="D258" s="126" t="s">
        <v>2080</v>
      </c>
      <c r="E258" s="126" t="s">
        <v>2081</v>
      </c>
    </row>
    <row r="259" spans="1:5" x14ac:dyDescent="0.25">
      <c r="A259" s="126" t="s">
        <v>439</v>
      </c>
      <c r="B259" s="126" t="s">
        <v>1941</v>
      </c>
      <c r="C259" s="126" t="s">
        <v>2072</v>
      </c>
      <c r="D259" s="126" t="s">
        <v>2085</v>
      </c>
      <c r="E259" s="126" t="s">
        <v>1824</v>
      </c>
    </row>
    <row r="260" spans="1:5" x14ac:dyDescent="0.25">
      <c r="A260" s="126" t="s">
        <v>441</v>
      </c>
      <c r="B260" s="126" t="s">
        <v>442</v>
      </c>
      <c r="C260" s="126" t="s">
        <v>2072</v>
      </c>
      <c r="D260" s="126" t="s">
        <v>2085</v>
      </c>
      <c r="E260" s="126" t="s">
        <v>1824</v>
      </c>
    </row>
    <row r="261" spans="1:5" x14ac:dyDescent="0.25">
      <c r="A261" s="126" t="s">
        <v>443</v>
      </c>
      <c r="B261" s="126" t="s">
        <v>444</v>
      </c>
      <c r="C261" s="126" t="s">
        <v>2072</v>
      </c>
      <c r="D261" s="126" t="s">
        <v>2077</v>
      </c>
      <c r="E261" s="126" t="s">
        <v>1818</v>
      </c>
    </row>
    <row r="262" spans="1:5" x14ac:dyDescent="0.25">
      <c r="A262" s="126" t="s">
        <v>443</v>
      </c>
      <c r="B262" s="126" t="s">
        <v>444</v>
      </c>
      <c r="C262" s="126" t="s">
        <v>2072</v>
      </c>
      <c r="D262" s="126" t="s">
        <v>2077</v>
      </c>
      <c r="E262" s="126" t="s">
        <v>1818</v>
      </c>
    </row>
    <row r="263" spans="1:5" x14ac:dyDescent="0.25">
      <c r="A263" s="126" t="s">
        <v>445</v>
      </c>
      <c r="B263" s="126" t="s">
        <v>1942</v>
      </c>
      <c r="C263" s="126" t="s">
        <v>2072</v>
      </c>
      <c r="D263" s="126" t="s">
        <v>2077</v>
      </c>
      <c r="E263" s="126" t="s">
        <v>1818</v>
      </c>
    </row>
    <row r="264" spans="1:5" x14ac:dyDescent="0.25">
      <c r="A264" s="126" t="s">
        <v>445</v>
      </c>
      <c r="B264" s="126" t="s">
        <v>1942</v>
      </c>
      <c r="C264" s="126" t="s">
        <v>2072</v>
      </c>
      <c r="D264" s="126" t="s">
        <v>2077</v>
      </c>
      <c r="E264" s="126" t="s">
        <v>1818</v>
      </c>
    </row>
    <row r="265" spans="1:5" x14ac:dyDescent="0.25">
      <c r="A265" s="126" t="s">
        <v>447</v>
      </c>
      <c r="B265" s="126" t="s">
        <v>448</v>
      </c>
      <c r="C265" s="126" t="s">
        <v>2072</v>
      </c>
      <c r="D265" s="126" t="s">
        <v>2075</v>
      </c>
      <c r="E265" s="126" t="s">
        <v>1816</v>
      </c>
    </row>
    <row r="266" spans="1:5" x14ac:dyDescent="0.25">
      <c r="A266" s="126" t="s">
        <v>449</v>
      </c>
      <c r="B266" s="126" t="s">
        <v>1943</v>
      </c>
      <c r="C266" s="126" t="s">
        <v>2072</v>
      </c>
      <c r="D266" s="126" t="s">
        <v>2085</v>
      </c>
      <c r="E266" s="126" t="s">
        <v>1824</v>
      </c>
    </row>
    <row r="267" spans="1:5" x14ac:dyDescent="0.25">
      <c r="A267" s="126" t="s">
        <v>451</v>
      </c>
      <c r="B267" s="126" t="s">
        <v>1944</v>
      </c>
      <c r="C267" s="126" t="s">
        <v>2072</v>
      </c>
      <c r="D267" s="126" t="s">
        <v>2085</v>
      </c>
      <c r="E267" s="126" t="s">
        <v>1824</v>
      </c>
    </row>
    <row r="268" spans="1:5" x14ac:dyDescent="0.25">
      <c r="A268" s="126" t="s">
        <v>453</v>
      </c>
      <c r="B268" s="126" t="s">
        <v>454</v>
      </c>
      <c r="C268" s="126" t="s">
        <v>2072</v>
      </c>
      <c r="D268" s="126" t="s">
        <v>2085</v>
      </c>
      <c r="E268" s="126" t="s">
        <v>1824</v>
      </c>
    </row>
    <row r="269" spans="1:5" x14ac:dyDescent="0.25">
      <c r="A269" s="126" t="s">
        <v>455</v>
      </c>
      <c r="B269" s="126" t="s">
        <v>1945</v>
      </c>
      <c r="C269" s="126" t="s">
        <v>2072</v>
      </c>
      <c r="D269" s="126" t="s">
        <v>2085</v>
      </c>
      <c r="E269" s="126" t="s">
        <v>1824</v>
      </c>
    </row>
    <row r="270" spans="1:5" x14ac:dyDescent="0.25">
      <c r="A270" s="126" t="s">
        <v>457</v>
      </c>
      <c r="B270" s="126" t="s">
        <v>1946</v>
      </c>
      <c r="C270" s="126" t="s">
        <v>2072</v>
      </c>
      <c r="D270" s="126" t="s">
        <v>2073</v>
      </c>
      <c r="E270" s="126" t="s">
        <v>1814</v>
      </c>
    </row>
    <row r="271" spans="1:5" x14ac:dyDescent="0.25">
      <c r="A271" s="126" t="s">
        <v>459</v>
      </c>
      <c r="B271" s="126" t="s">
        <v>1947</v>
      </c>
      <c r="C271" s="126" t="s">
        <v>2072</v>
      </c>
      <c r="D271" s="126" t="s">
        <v>2075</v>
      </c>
      <c r="E271" s="126" t="s">
        <v>1816</v>
      </c>
    </row>
    <row r="272" spans="1:5" x14ac:dyDescent="0.25">
      <c r="A272" s="126" t="s">
        <v>461</v>
      </c>
      <c r="B272" s="126" t="s">
        <v>462</v>
      </c>
      <c r="C272" s="126" t="s">
        <v>2072</v>
      </c>
      <c r="D272" s="126" t="s">
        <v>2073</v>
      </c>
      <c r="E272" s="126" t="s">
        <v>1814</v>
      </c>
    </row>
    <row r="273" spans="1:5" x14ac:dyDescent="0.25">
      <c r="A273" s="126" t="s">
        <v>463</v>
      </c>
      <c r="B273" s="126" t="s">
        <v>464</v>
      </c>
      <c r="C273" s="126" t="s">
        <v>2072</v>
      </c>
      <c r="D273" s="126" t="s">
        <v>2080</v>
      </c>
      <c r="E273" s="126" t="s">
        <v>2081</v>
      </c>
    </row>
    <row r="274" spans="1:5" x14ac:dyDescent="0.25">
      <c r="A274" s="126" t="s">
        <v>463</v>
      </c>
      <c r="B274" s="126" t="s">
        <v>464</v>
      </c>
      <c r="C274" s="126" t="s">
        <v>2072</v>
      </c>
      <c r="D274" s="126" t="s">
        <v>2080</v>
      </c>
      <c r="E274" s="126" t="s">
        <v>2081</v>
      </c>
    </row>
    <row r="275" spans="1:5" x14ac:dyDescent="0.25">
      <c r="A275" s="126" t="s">
        <v>463</v>
      </c>
      <c r="B275" s="126" t="s">
        <v>464</v>
      </c>
      <c r="C275" s="126" t="s">
        <v>2072</v>
      </c>
      <c r="D275" s="126" t="s">
        <v>2080</v>
      </c>
      <c r="E275" s="126" t="s">
        <v>2081</v>
      </c>
    </row>
    <row r="276" spans="1:5" x14ac:dyDescent="0.25">
      <c r="A276" s="126" t="s">
        <v>465</v>
      </c>
      <c r="B276" s="126" t="s">
        <v>466</v>
      </c>
      <c r="C276" s="126" t="s">
        <v>2072</v>
      </c>
      <c r="D276" s="126" t="s">
        <v>2073</v>
      </c>
      <c r="E276" s="126" t="s">
        <v>1814</v>
      </c>
    </row>
    <row r="277" spans="1:5" x14ac:dyDescent="0.25">
      <c r="A277" s="126" t="s">
        <v>470</v>
      </c>
      <c r="B277" s="126" t="s">
        <v>471</v>
      </c>
      <c r="C277" s="126" t="s">
        <v>2072</v>
      </c>
      <c r="D277" s="126" t="s">
        <v>2086</v>
      </c>
      <c r="E277" s="126" t="s">
        <v>1825</v>
      </c>
    </row>
    <row r="278" spans="1:5" x14ac:dyDescent="0.25">
      <c r="A278" s="126" t="s">
        <v>472</v>
      </c>
      <c r="B278" s="126" t="s">
        <v>1949</v>
      </c>
      <c r="C278" s="126" t="s">
        <v>2072</v>
      </c>
      <c r="D278" s="126" t="s">
        <v>2080</v>
      </c>
      <c r="E278" s="126" t="s">
        <v>2081</v>
      </c>
    </row>
    <row r="279" spans="1:5" x14ac:dyDescent="0.25">
      <c r="A279" s="126" t="s">
        <v>472</v>
      </c>
      <c r="B279" s="126" t="s">
        <v>1949</v>
      </c>
      <c r="C279" s="126" t="s">
        <v>2072</v>
      </c>
      <c r="D279" s="126" t="s">
        <v>2080</v>
      </c>
      <c r="E279" s="126" t="s">
        <v>2081</v>
      </c>
    </row>
    <row r="280" spans="1:5" x14ac:dyDescent="0.25">
      <c r="A280" s="126" t="s">
        <v>472</v>
      </c>
      <c r="B280" s="126" t="s">
        <v>1949</v>
      </c>
      <c r="C280" s="126" t="s">
        <v>2072</v>
      </c>
      <c r="D280" s="126" t="s">
        <v>2080</v>
      </c>
      <c r="E280" s="126" t="s">
        <v>2081</v>
      </c>
    </row>
    <row r="281" spans="1:5" x14ac:dyDescent="0.25">
      <c r="A281" s="126" t="s">
        <v>474</v>
      </c>
      <c r="B281" s="126" t="s">
        <v>475</v>
      </c>
      <c r="C281" s="126" t="s">
        <v>2072</v>
      </c>
      <c r="D281" s="126" t="s">
        <v>2080</v>
      </c>
      <c r="E281" s="126" t="s">
        <v>2081</v>
      </c>
    </row>
    <row r="282" spans="1:5" x14ac:dyDescent="0.25">
      <c r="A282" s="126" t="s">
        <v>474</v>
      </c>
      <c r="B282" s="126" t="s">
        <v>475</v>
      </c>
      <c r="C282" s="126" t="s">
        <v>2072</v>
      </c>
      <c r="D282" s="126" t="s">
        <v>2080</v>
      </c>
      <c r="E282" s="126" t="s">
        <v>2081</v>
      </c>
    </row>
    <row r="283" spans="1:5" x14ac:dyDescent="0.25">
      <c r="A283" s="126" t="s">
        <v>474</v>
      </c>
      <c r="B283" s="126" t="s">
        <v>475</v>
      </c>
      <c r="C283" s="126" t="s">
        <v>2072</v>
      </c>
      <c r="D283" s="126" t="s">
        <v>2080</v>
      </c>
      <c r="E283" s="126" t="s">
        <v>2081</v>
      </c>
    </row>
    <row r="284" spans="1:5" x14ac:dyDescent="0.25">
      <c r="A284" s="126" t="s">
        <v>476</v>
      </c>
      <c r="B284" s="126" t="s">
        <v>1950</v>
      </c>
      <c r="C284" s="126" t="s">
        <v>2072</v>
      </c>
      <c r="D284" s="126" t="s">
        <v>2084</v>
      </c>
      <c r="E284" s="126" t="s">
        <v>1823</v>
      </c>
    </row>
    <row r="285" spans="1:5" x14ac:dyDescent="0.25">
      <c r="A285" s="126" t="s">
        <v>476</v>
      </c>
      <c r="B285" s="126" t="s">
        <v>1950</v>
      </c>
      <c r="C285" s="126" t="s">
        <v>2072</v>
      </c>
      <c r="D285" s="126" t="s">
        <v>2084</v>
      </c>
      <c r="E285" s="126" t="s">
        <v>1823</v>
      </c>
    </row>
    <row r="286" spans="1:5" x14ac:dyDescent="0.25">
      <c r="A286" s="126" t="s">
        <v>478</v>
      </c>
      <c r="B286" s="126" t="s">
        <v>479</v>
      </c>
      <c r="C286" s="126" t="s">
        <v>2072</v>
      </c>
      <c r="D286" s="126" t="s">
        <v>2080</v>
      </c>
      <c r="E286" s="126" t="s">
        <v>2081</v>
      </c>
    </row>
    <row r="287" spans="1:5" x14ac:dyDescent="0.25">
      <c r="A287" s="126" t="s">
        <v>478</v>
      </c>
      <c r="B287" s="126" t="s">
        <v>479</v>
      </c>
      <c r="C287" s="126" t="s">
        <v>2072</v>
      </c>
      <c r="D287" s="126" t="s">
        <v>2080</v>
      </c>
      <c r="E287" s="126" t="s">
        <v>2081</v>
      </c>
    </row>
    <row r="288" spans="1:5" x14ac:dyDescent="0.25">
      <c r="A288" s="126" t="s">
        <v>478</v>
      </c>
      <c r="B288" s="126" t="s">
        <v>479</v>
      </c>
      <c r="C288" s="126" t="s">
        <v>2072</v>
      </c>
      <c r="D288" s="126" t="s">
        <v>2080</v>
      </c>
      <c r="E288" s="126" t="s">
        <v>2081</v>
      </c>
    </row>
    <row r="289" spans="1:5" x14ac:dyDescent="0.25">
      <c r="A289" s="126" t="s">
        <v>482</v>
      </c>
      <c r="B289" s="126" t="s">
        <v>483</v>
      </c>
      <c r="C289" s="126" t="s">
        <v>2072</v>
      </c>
      <c r="D289" s="126" t="s">
        <v>2073</v>
      </c>
      <c r="E289" s="126" t="s">
        <v>1814</v>
      </c>
    </row>
    <row r="290" spans="1:5" x14ac:dyDescent="0.25">
      <c r="A290" s="126" t="s">
        <v>484</v>
      </c>
      <c r="B290" s="126" t="s">
        <v>485</v>
      </c>
      <c r="C290" s="126" t="s">
        <v>2072</v>
      </c>
      <c r="D290" s="126" t="s">
        <v>2077</v>
      </c>
      <c r="E290" s="126" t="s">
        <v>1818</v>
      </c>
    </row>
    <row r="291" spans="1:5" x14ac:dyDescent="0.25">
      <c r="A291" s="126" t="s">
        <v>484</v>
      </c>
      <c r="B291" s="126" t="s">
        <v>485</v>
      </c>
      <c r="C291" s="126" t="s">
        <v>2072</v>
      </c>
      <c r="D291" s="126" t="s">
        <v>2077</v>
      </c>
      <c r="E291" s="126" t="s">
        <v>1818</v>
      </c>
    </row>
    <row r="292" spans="1:5" x14ac:dyDescent="0.25">
      <c r="A292" s="126" t="s">
        <v>486</v>
      </c>
      <c r="B292" s="126" t="s">
        <v>487</v>
      </c>
      <c r="C292" s="126" t="s">
        <v>2072</v>
      </c>
      <c r="D292" s="126" t="s">
        <v>2084</v>
      </c>
      <c r="E292" s="126" t="s">
        <v>1823</v>
      </c>
    </row>
    <row r="293" spans="1:5" x14ac:dyDescent="0.25">
      <c r="A293" s="126" t="s">
        <v>486</v>
      </c>
      <c r="B293" s="126" t="s">
        <v>487</v>
      </c>
      <c r="C293" s="126" t="s">
        <v>2072</v>
      </c>
      <c r="D293" s="126" t="s">
        <v>2084</v>
      </c>
      <c r="E293" s="126" t="s">
        <v>1823</v>
      </c>
    </row>
    <row r="294" spans="1:5" x14ac:dyDescent="0.25">
      <c r="A294" s="126" t="s">
        <v>493</v>
      </c>
      <c r="B294" s="126" t="s">
        <v>1954</v>
      </c>
      <c r="C294" s="126" t="s">
        <v>2072</v>
      </c>
      <c r="D294" s="126" t="s">
        <v>2080</v>
      </c>
      <c r="E294" s="126" t="s">
        <v>2081</v>
      </c>
    </row>
    <row r="295" spans="1:5" x14ac:dyDescent="0.25">
      <c r="A295" s="126" t="s">
        <v>493</v>
      </c>
      <c r="B295" s="126" t="s">
        <v>1954</v>
      </c>
      <c r="C295" s="126" t="s">
        <v>2072</v>
      </c>
      <c r="D295" s="126" t="s">
        <v>2080</v>
      </c>
      <c r="E295" s="126" t="s">
        <v>2081</v>
      </c>
    </row>
    <row r="296" spans="1:5" x14ac:dyDescent="0.25">
      <c r="A296" s="126" t="s">
        <v>493</v>
      </c>
      <c r="B296" s="126" t="s">
        <v>1954</v>
      </c>
      <c r="C296" s="126" t="s">
        <v>2072</v>
      </c>
      <c r="D296" s="126" t="s">
        <v>2080</v>
      </c>
      <c r="E296" s="126" t="s">
        <v>2081</v>
      </c>
    </row>
    <row r="297" spans="1:5" x14ac:dyDescent="0.25">
      <c r="A297" s="126" t="s">
        <v>495</v>
      </c>
      <c r="B297" s="126" t="s">
        <v>496</v>
      </c>
      <c r="C297" s="126" t="s">
        <v>2072</v>
      </c>
      <c r="D297" s="126" t="s">
        <v>2079</v>
      </c>
      <c r="E297" s="126" t="s">
        <v>1821</v>
      </c>
    </row>
    <row r="298" spans="1:5" x14ac:dyDescent="0.25">
      <c r="A298" s="126" t="s">
        <v>495</v>
      </c>
      <c r="B298" s="126" t="s">
        <v>496</v>
      </c>
      <c r="C298" s="126" t="s">
        <v>2072</v>
      </c>
      <c r="D298" s="126" t="s">
        <v>2079</v>
      </c>
      <c r="E298" s="126" t="s">
        <v>1821</v>
      </c>
    </row>
    <row r="299" spans="1:5" x14ac:dyDescent="0.25">
      <c r="A299" s="126" t="s">
        <v>495</v>
      </c>
      <c r="B299" s="126" t="s">
        <v>496</v>
      </c>
      <c r="C299" s="126" t="s">
        <v>2072</v>
      </c>
      <c r="D299" s="126" t="s">
        <v>2079</v>
      </c>
      <c r="E299" s="126" t="s">
        <v>1821</v>
      </c>
    </row>
    <row r="300" spans="1:5" x14ac:dyDescent="0.25">
      <c r="A300" s="126" t="s">
        <v>497</v>
      </c>
      <c r="B300" s="126" t="s">
        <v>1955</v>
      </c>
      <c r="C300" s="126" t="s">
        <v>2072</v>
      </c>
      <c r="D300" s="126" t="s">
        <v>2073</v>
      </c>
      <c r="E300" s="126" t="s">
        <v>1814</v>
      </c>
    </row>
    <row r="301" spans="1:5" x14ac:dyDescent="0.25">
      <c r="A301" s="126" t="s">
        <v>499</v>
      </c>
      <c r="B301" s="126" t="s">
        <v>1956</v>
      </c>
      <c r="C301" s="126" t="s">
        <v>2072</v>
      </c>
      <c r="D301" s="126" t="s">
        <v>2073</v>
      </c>
      <c r="E301" s="126" t="s">
        <v>1814</v>
      </c>
    </row>
    <row r="302" spans="1:5" x14ac:dyDescent="0.25">
      <c r="A302" s="126" t="s">
        <v>501</v>
      </c>
      <c r="B302" s="126" t="s">
        <v>1957</v>
      </c>
      <c r="C302" s="126" t="s">
        <v>2072</v>
      </c>
      <c r="D302" s="126" t="s">
        <v>2079</v>
      </c>
      <c r="E302" s="126" t="s">
        <v>1821</v>
      </c>
    </row>
    <row r="303" spans="1:5" x14ac:dyDescent="0.25">
      <c r="A303" s="126" t="s">
        <v>501</v>
      </c>
      <c r="B303" s="126" t="s">
        <v>1957</v>
      </c>
      <c r="C303" s="126" t="s">
        <v>2072</v>
      </c>
      <c r="D303" s="126" t="s">
        <v>2079</v>
      </c>
      <c r="E303" s="126" t="s">
        <v>1821</v>
      </c>
    </row>
    <row r="304" spans="1:5" x14ac:dyDescent="0.25">
      <c r="A304" s="126" t="s">
        <v>501</v>
      </c>
      <c r="B304" s="126" t="s">
        <v>1957</v>
      </c>
      <c r="C304" s="126" t="s">
        <v>2072</v>
      </c>
      <c r="D304" s="126" t="s">
        <v>2079</v>
      </c>
      <c r="E304" s="126" t="s">
        <v>1821</v>
      </c>
    </row>
    <row r="305" spans="1:5" x14ac:dyDescent="0.25">
      <c r="A305" s="126" t="s">
        <v>503</v>
      </c>
      <c r="B305" s="126" t="s">
        <v>1958</v>
      </c>
      <c r="C305" s="126" t="s">
        <v>2072</v>
      </c>
      <c r="D305" s="126" t="s">
        <v>2084</v>
      </c>
      <c r="E305" s="126" t="s">
        <v>1823</v>
      </c>
    </row>
    <row r="306" spans="1:5" x14ac:dyDescent="0.25">
      <c r="A306" s="126" t="s">
        <v>503</v>
      </c>
      <c r="B306" s="126" t="s">
        <v>1958</v>
      </c>
      <c r="C306" s="126" t="s">
        <v>2072</v>
      </c>
      <c r="D306" s="126" t="s">
        <v>2084</v>
      </c>
      <c r="E306" s="126" t="s">
        <v>1823</v>
      </c>
    </row>
    <row r="307" spans="1:5" x14ac:dyDescent="0.25">
      <c r="A307" s="126" t="s">
        <v>506</v>
      </c>
      <c r="B307" s="126" t="s">
        <v>1959</v>
      </c>
      <c r="C307" s="126" t="s">
        <v>2072</v>
      </c>
      <c r="D307" s="126" t="s">
        <v>2077</v>
      </c>
      <c r="E307" s="126" t="s">
        <v>1818</v>
      </c>
    </row>
    <row r="308" spans="1:5" x14ac:dyDescent="0.25">
      <c r="A308" s="126" t="s">
        <v>506</v>
      </c>
      <c r="B308" s="126" t="s">
        <v>1959</v>
      </c>
      <c r="C308" s="126" t="s">
        <v>2072</v>
      </c>
      <c r="D308" s="126" t="s">
        <v>2077</v>
      </c>
      <c r="E308" s="126" t="s">
        <v>1818</v>
      </c>
    </row>
    <row r="309" spans="1:5" x14ac:dyDescent="0.25">
      <c r="A309" s="126" t="s">
        <v>508</v>
      </c>
      <c r="B309" s="126" t="s">
        <v>1960</v>
      </c>
      <c r="C309" s="126" t="s">
        <v>2072</v>
      </c>
      <c r="D309" s="126" t="s">
        <v>2073</v>
      </c>
      <c r="E309" s="126" t="s">
        <v>1814</v>
      </c>
    </row>
    <row r="310" spans="1:5" x14ac:dyDescent="0.25">
      <c r="A310" s="126" t="s">
        <v>510</v>
      </c>
      <c r="B310" s="126" t="s">
        <v>511</v>
      </c>
      <c r="C310" s="126" t="s">
        <v>2072</v>
      </c>
      <c r="D310" s="126" t="s">
        <v>2080</v>
      </c>
      <c r="E310" s="126" t="s">
        <v>2081</v>
      </c>
    </row>
    <row r="311" spans="1:5" x14ac:dyDescent="0.25">
      <c r="A311" s="126" t="s">
        <v>510</v>
      </c>
      <c r="B311" s="126" t="s">
        <v>511</v>
      </c>
      <c r="C311" s="126" t="s">
        <v>2072</v>
      </c>
      <c r="D311" s="126" t="s">
        <v>2080</v>
      </c>
      <c r="E311" s="126" t="s">
        <v>2081</v>
      </c>
    </row>
    <row r="312" spans="1:5" x14ac:dyDescent="0.25">
      <c r="A312" s="126" t="s">
        <v>510</v>
      </c>
      <c r="B312" s="126" t="s">
        <v>511</v>
      </c>
      <c r="C312" s="126" t="s">
        <v>2072</v>
      </c>
      <c r="D312" s="126" t="s">
        <v>2080</v>
      </c>
      <c r="E312" s="126" t="s">
        <v>2081</v>
      </c>
    </row>
    <row r="313" spans="1:5" x14ac:dyDescent="0.25">
      <c r="A313" s="126" t="s">
        <v>512</v>
      </c>
      <c r="B313" s="126" t="s">
        <v>1961</v>
      </c>
      <c r="C313" s="126" t="s">
        <v>2072</v>
      </c>
      <c r="D313" s="126" t="s">
        <v>2073</v>
      </c>
      <c r="E313" s="126" t="s">
        <v>1814</v>
      </c>
    </row>
    <row r="314" spans="1:5" x14ac:dyDescent="0.25">
      <c r="A314" s="126" t="s">
        <v>514</v>
      </c>
      <c r="B314" s="126" t="s">
        <v>515</v>
      </c>
      <c r="C314" s="126" t="s">
        <v>2072</v>
      </c>
      <c r="D314" s="126" t="s">
        <v>2073</v>
      </c>
      <c r="E314" s="126" t="s">
        <v>1814</v>
      </c>
    </row>
    <row r="315" spans="1:5" x14ac:dyDescent="0.25">
      <c r="A315" s="126" t="s">
        <v>516</v>
      </c>
      <c r="B315" s="126" t="s">
        <v>517</v>
      </c>
      <c r="C315" s="126" t="s">
        <v>2072</v>
      </c>
      <c r="D315" s="126" t="s">
        <v>2073</v>
      </c>
      <c r="E315" s="126" t="s">
        <v>1814</v>
      </c>
    </row>
    <row r="316" spans="1:5" x14ac:dyDescent="0.25">
      <c r="A316" s="126" t="s">
        <v>518</v>
      </c>
      <c r="B316" s="126" t="s">
        <v>1962</v>
      </c>
      <c r="C316" s="126" t="s">
        <v>2072</v>
      </c>
      <c r="D316" s="126" t="s">
        <v>2084</v>
      </c>
      <c r="E316" s="126" t="s">
        <v>1823</v>
      </c>
    </row>
    <row r="317" spans="1:5" x14ac:dyDescent="0.25">
      <c r="A317" s="126" t="s">
        <v>518</v>
      </c>
      <c r="B317" s="126" t="s">
        <v>1962</v>
      </c>
      <c r="C317" s="126" t="s">
        <v>2072</v>
      </c>
      <c r="D317" s="126" t="s">
        <v>2084</v>
      </c>
      <c r="E317" s="126" t="s">
        <v>1823</v>
      </c>
    </row>
    <row r="318" spans="1:5" x14ac:dyDescent="0.25">
      <c r="A318" s="126" t="s">
        <v>520</v>
      </c>
      <c r="B318" s="126" t="s">
        <v>521</v>
      </c>
      <c r="C318" s="126" t="s">
        <v>2072</v>
      </c>
      <c r="D318" s="126" t="s">
        <v>2073</v>
      </c>
      <c r="E318" s="126" t="s">
        <v>1814</v>
      </c>
    </row>
    <row r="319" spans="1:5" x14ac:dyDescent="0.25">
      <c r="A319" s="126" t="s">
        <v>522</v>
      </c>
      <c r="B319" s="126" t="s">
        <v>523</v>
      </c>
      <c r="C319" s="126" t="s">
        <v>2072</v>
      </c>
      <c r="D319" s="126" t="s">
        <v>2073</v>
      </c>
      <c r="E319" s="126" t="s">
        <v>1814</v>
      </c>
    </row>
    <row r="320" spans="1:5" x14ac:dyDescent="0.25">
      <c r="A320" s="126" t="s">
        <v>525</v>
      </c>
      <c r="B320" s="126" t="s">
        <v>1963</v>
      </c>
      <c r="C320" s="126" t="s">
        <v>2072</v>
      </c>
      <c r="D320" s="126" t="s">
        <v>2077</v>
      </c>
      <c r="E320" s="126" t="s">
        <v>1818</v>
      </c>
    </row>
    <row r="321" spans="1:5" x14ac:dyDescent="0.25">
      <c r="A321" s="126" t="s">
        <v>525</v>
      </c>
      <c r="B321" s="126" t="s">
        <v>1963</v>
      </c>
      <c r="C321" s="126" t="s">
        <v>2072</v>
      </c>
      <c r="D321" s="126" t="s">
        <v>2077</v>
      </c>
      <c r="E321" s="126" t="s">
        <v>1818</v>
      </c>
    </row>
    <row r="322" spans="1:5" x14ac:dyDescent="0.25">
      <c r="A322" s="126" t="s">
        <v>527</v>
      </c>
      <c r="B322" s="126" t="s">
        <v>528</v>
      </c>
      <c r="C322" s="126" t="s">
        <v>2072</v>
      </c>
      <c r="D322" s="126" t="s">
        <v>2079</v>
      </c>
      <c r="E322" s="126" t="s">
        <v>1821</v>
      </c>
    </row>
    <row r="323" spans="1:5" x14ac:dyDescent="0.25">
      <c r="A323" s="126" t="s">
        <v>527</v>
      </c>
      <c r="B323" s="126" t="s">
        <v>528</v>
      </c>
      <c r="C323" s="126" t="s">
        <v>2072</v>
      </c>
      <c r="D323" s="126" t="s">
        <v>2079</v>
      </c>
      <c r="E323" s="126" t="s">
        <v>1821</v>
      </c>
    </row>
    <row r="324" spans="1:5" x14ac:dyDescent="0.25">
      <c r="A324" s="126" t="s">
        <v>527</v>
      </c>
      <c r="B324" s="126" t="s">
        <v>528</v>
      </c>
      <c r="C324" s="126" t="s">
        <v>2072</v>
      </c>
      <c r="D324" s="126" t="s">
        <v>2079</v>
      </c>
      <c r="E324" s="126" t="s">
        <v>1821</v>
      </c>
    </row>
    <row r="325" spans="1:5" x14ac:dyDescent="0.25">
      <c r="A325" s="126" t="s">
        <v>529</v>
      </c>
      <c r="B325" s="126" t="s">
        <v>1964</v>
      </c>
      <c r="C325" s="126" t="s">
        <v>2072</v>
      </c>
      <c r="D325" s="126" t="s">
        <v>2075</v>
      </c>
      <c r="E325" s="126" t="s">
        <v>1816</v>
      </c>
    </row>
    <row r="326" spans="1:5" x14ac:dyDescent="0.25">
      <c r="A326" s="126" t="s">
        <v>531</v>
      </c>
      <c r="B326" s="126" t="s">
        <v>532</v>
      </c>
      <c r="C326" s="126" t="s">
        <v>2072</v>
      </c>
      <c r="D326" s="126" t="s">
        <v>2075</v>
      </c>
      <c r="E326" s="126" t="s">
        <v>1816</v>
      </c>
    </row>
    <row r="327" spans="1:5" x14ac:dyDescent="0.25">
      <c r="A327" s="126" t="s">
        <v>535</v>
      </c>
      <c r="B327" s="126" t="s">
        <v>1966</v>
      </c>
      <c r="C327" s="126" t="s">
        <v>2072</v>
      </c>
      <c r="D327" s="126" t="s">
        <v>2073</v>
      </c>
      <c r="E327" s="126" t="s">
        <v>1814</v>
      </c>
    </row>
    <row r="328" spans="1:5" x14ac:dyDescent="0.25">
      <c r="A328" s="126" t="s">
        <v>537</v>
      </c>
      <c r="B328" s="126" t="s">
        <v>1967</v>
      </c>
      <c r="C328" s="126" t="s">
        <v>2072</v>
      </c>
      <c r="D328" s="126" t="s">
        <v>2073</v>
      </c>
      <c r="E328" s="126" t="s">
        <v>1814</v>
      </c>
    </row>
    <row r="329" spans="1:5" x14ac:dyDescent="0.25">
      <c r="A329" s="126" t="s">
        <v>539</v>
      </c>
      <c r="B329" s="126" t="s">
        <v>540</v>
      </c>
      <c r="C329" s="126" t="s">
        <v>2072</v>
      </c>
      <c r="D329" s="126" t="s">
        <v>2086</v>
      </c>
      <c r="E329" s="126" t="s">
        <v>1825</v>
      </c>
    </row>
    <row r="330" spans="1:5" x14ac:dyDescent="0.25">
      <c r="A330" s="126" t="s">
        <v>541</v>
      </c>
      <c r="B330" s="126" t="s">
        <v>542</v>
      </c>
      <c r="C330" s="126" t="s">
        <v>2072</v>
      </c>
      <c r="D330" s="126" t="s">
        <v>2073</v>
      </c>
      <c r="E330" s="126" t="s">
        <v>1814</v>
      </c>
    </row>
    <row r="331" spans="1:5" x14ac:dyDescent="0.25">
      <c r="A331" s="126" t="s">
        <v>543</v>
      </c>
      <c r="B331" s="126" t="s">
        <v>1968</v>
      </c>
      <c r="C331" s="126" t="s">
        <v>2072</v>
      </c>
      <c r="D331" s="126" t="s">
        <v>2073</v>
      </c>
      <c r="E331" s="126" t="s">
        <v>1814</v>
      </c>
    </row>
    <row r="332" spans="1:5" x14ac:dyDescent="0.25">
      <c r="A332" s="126" t="s">
        <v>545</v>
      </c>
      <c r="B332" s="126" t="s">
        <v>1969</v>
      </c>
      <c r="C332" s="126" t="s">
        <v>2072</v>
      </c>
      <c r="D332" s="126" t="s">
        <v>2073</v>
      </c>
      <c r="E332" s="126" t="s">
        <v>1814</v>
      </c>
    </row>
    <row r="333" spans="1:5" x14ac:dyDescent="0.25">
      <c r="A333" s="126" t="s">
        <v>547</v>
      </c>
      <c r="B333" s="126" t="s">
        <v>1970</v>
      </c>
      <c r="C333" s="126" t="s">
        <v>2072</v>
      </c>
      <c r="D333" s="126" t="s">
        <v>2073</v>
      </c>
      <c r="E333" s="126" t="s">
        <v>1814</v>
      </c>
    </row>
    <row r="334" spans="1:5" x14ac:dyDescent="0.25">
      <c r="A334" s="126" t="s">
        <v>549</v>
      </c>
      <c r="B334" s="126" t="s">
        <v>1971</v>
      </c>
      <c r="C334" s="126" t="s">
        <v>2072</v>
      </c>
      <c r="D334" s="126" t="s">
        <v>2073</v>
      </c>
      <c r="E334" s="126" t="s">
        <v>1814</v>
      </c>
    </row>
    <row r="335" spans="1:5" x14ac:dyDescent="0.25">
      <c r="A335" s="126" t="s">
        <v>551</v>
      </c>
      <c r="B335" s="126" t="s">
        <v>1972</v>
      </c>
      <c r="C335" s="126" t="s">
        <v>2072</v>
      </c>
      <c r="D335" s="126" t="s">
        <v>2073</v>
      </c>
      <c r="E335" s="126" t="s">
        <v>1814</v>
      </c>
    </row>
    <row r="336" spans="1:5" x14ac:dyDescent="0.25">
      <c r="A336" s="126" t="s">
        <v>553</v>
      </c>
      <c r="B336" s="126" t="s">
        <v>554</v>
      </c>
      <c r="C336" s="126" t="s">
        <v>2072</v>
      </c>
      <c r="D336" s="126" t="s">
        <v>2085</v>
      </c>
      <c r="E336" s="126" t="s">
        <v>1824</v>
      </c>
    </row>
    <row r="337" spans="1:5" x14ac:dyDescent="0.25">
      <c r="A337" s="126" t="s">
        <v>556</v>
      </c>
      <c r="B337" s="126" t="s">
        <v>557</v>
      </c>
      <c r="C337" s="126" t="s">
        <v>2072</v>
      </c>
      <c r="D337" s="126" t="s">
        <v>2079</v>
      </c>
      <c r="E337" s="126" t="s">
        <v>1821</v>
      </c>
    </row>
    <row r="338" spans="1:5" x14ac:dyDescent="0.25">
      <c r="A338" s="126" t="s">
        <v>556</v>
      </c>
      <c r="B338" s="126" t="s">
        <v>557</v>
      </c>
      <c r="C338" s="126" t="s">
        <v>2072</v>
      </c>
      <c r="D338" s="126" t="s">
        <v>2079</v>
      </c>
      <c r="E338" s="126" t="s">
        <v>1821</v>
      </c>
    </row>
    <row r="339" spans="1:5" x14ac:dyDescent="0.25">
      <c r="A339" s="126" t="s">
        <v>556</v>
      </c>
      <c r="B339" s="126" t="s">
        <v>557</v>
      </c>
      <c r="C339" s="126" t="s">
        <v>2072</v>
      </c>
      <c r="D339" s="126" t="s">
        <v>2079</v>
      </c>
      <c r="E339" s="126" t="s">
        <v>1821</v>
      </c>
    </row>
    <row r="340" spans="1:5" x14ac:dyDescent="0.25">
      <c r="A340" s="126" t="s">
        <v>558</v>
      </c>
      <c r="B340" s="126" t="s">
        <v>559</v>
      </c>
      <c r="C340" s="126" t="s">
        <v>2072</v>
      </c>
      <c r="D340" s="126" t="s">
        <v>2075</v>
      </c>
      <c r="E340" s="126" t="s">
        <v>1816</v>
      </c>
    </row>
    <row r="341" spans="1:5" x14ac:dyDescent="0.25">
      <c r="A341" s="126" t="s">
        <v>560</v>
      </c>
      <c r="B341" s="126" t="s">
        <v>561</v>
      </c>
      <c r="C341" s="126" t="s">
        <v>2072</v>
      </c>
      <c r="D341" s="126" t="s">
        <v>2073</v>
      </c>
      <c r="E341" s="126" t="s">
        <v>1814</v>
      </c>
    </row>
    <row r="342" spans="1:5" x14ac:dyDescent="0.25">
      <c r="A342" s="126" t="s">
        <v>562</v>
      </c>
      <c r="B342" s="126" t="s">
        <v>563</v>
      </c>
      <c r="C342" s="126" t="s">
        <v>2072</v>
      </c>
      <c r="D342" s="126" t="s">
        <v>2076</v>
      </c>
      <c r="E342" s="126" t="s">
        <v>1817</v>
      </c>
    </row>
    <row r="343" spans="1:5" x14ac:dyDescent="0.25">
      <c r="A343" s="126" t="s">
        <v>564</v>
      </c>
      <c r="B343" s="126" t="s">
        <v>565</v>
      </c>
      <c r="C343" s="126" t="s">
        <v>2072</v>
      </c>
      <c r="D343" s="126" t="s">
        <v>2077</v>
      </c>
      <c r="E343" s="126" t="s">
        <v>1818</v>
      </c>
    </row>
    <row r="344" spans="1:5" x14ac:dyDescent="0.25">
      <c r="A344" s="126" t="s">
        <v>564</v>
      </c>
      <c r="B344" s="126" t="s">
        <v>565</v>
      </c>
      <c r="C344" s="126" t="s">
        <v>2072</v>
      </c>
      <c r="D344" s="126" t="s">
        <v>2077</v>
      </c>
      <c r="E344" s="126" t="s">
        <v>1818</v>
      </c>
    </row>
    <row r="345" spans="1:5" x14ac:dyDescent="0.25">
      <c r="A345" s="126" t="s">
        <v>566</v>
      </c>
      <c r="B345" s="126" t="s">
        <v>1973</v>
      </c>
      <c r="C345" s="126" t="s">
        <v>2072</v>
      </c>
      <c r="D345" s="126" t="s">
        <v>2073</v>
      </c>
      <c r="E345" s="126" t="s">
        <v>1814</v>
      </c>
    </row>
    <row r="346" spans="1:5" x14ac:dyDescent="0.25">
      <c r="A346" s="126" t="s">
        <v>568</v>
      </c>
      <c r="B346" s="126" t="s">
        <v>1974</v>
      </c>
      <c r="C346" s="126" t="s">
        <v>2072</v>
      </c>
      <c r="D346" s="126" t="s">
        <v>2073</v>
      </c>
      <c r="E346" s="126" t="s">
        <v>1814</v>
      </c>
    </row>
    <row r="347" spans="1:5" x14ac:dyDescent="0.25">
      <c r="A347" s="126" t="s">
        <v>570</v>
      </c>
      <c r="B347" s="126" t="s">
        <v>571</v>
      </c>
      <c r="C347" s="126" t="s">
        <v>2072</v>
      </c>
      <c r="D347" s="126" t="s">
        <v>2073</v>
      </c>
      <c r="E347" s="126" t="s">
        <v>1814</v>
      </c>
    </row>
    <row r="348" spans="1:5" x14ac:dyDescent="0.25">
      <c r="A348" s="126" t="s">
        <v>572</v>
      </c>
      <c r="B348" s="126" t="s">
        <v>573</v>
      </c>
      <c r="C348" s="126" t="s">
        <v>2072</v>
      </c>
      <c r="D348" s="126" t="s">
        <v>2075</v>
      </c>
      <c r="E348" s="126" t="s">
        <v>1816</v>
      </c>
    </row>
    <row r="349" spans="1:5" x14ac:dyDescent="0.25">
      <c r="A349" s="126" t="s">
        <v>574</v>
      </c>
      <c r="B349" s="126" t="s">
        <v>575</v>
      </c>
      <c r="C349" s="126" t="s">
        <v>2072</v>
      </c>
      <c r="D349" s="126" t="s">
        <v>2077</v>
      </c>
      <c r="E349" s="126" t="s">
        <v>1818</v>
      </c>
    </row>
    <row r="350" spans="1:5" x14ac:dyDescent="0.25">
      <c r="A350" s="126" t="s">
        <v>574</v>
      </c>
      <c r="B350" s="126" t="s">
        <v>575</v>
      </c>
      <c r="C350" s="126" t="s">
        <v>2072</v>
      </c>
      <c r="D350" s="126" t="s">
        <v>2077</v>
      </c>
      <c r="E350" s="126" t="s">
        <v>1818</v>
      </c>
    </row>
    <row r="351" spans="1:5" x14ac:dyDescent="0.25">
      <c r="A351" s="126" t="s">
        <v>578</v>
      </c>
      <c r="B351" s="126" t="s">
        <v>579</v>
      </c>
      <c r="C351" s="126" t="s">
        <v>2072</v>
      </c>
      <c r="D351" s="126" t="s">
        <v>2080</v>
      </c>
      <c r="E351" s="126" t="s">
        <v>2081</v>
      </c>
    </row>
    <row r="352" spans="1:5" x14ac:dyDescent="0.25">
      <c r="A352" s="126" t="s">
        <v>578</v>
      </c>
      <c r="B352" s="126" t="s">
        <v>579</v>
      </c>
      <c r="C352" s="126" t="s">
        <v>2072</v>
      </c>
      <c r="D352" s="126" t="s">
        <v>2080</v>
      </c>
      <c r="E352" s="126" t="s">
        <v>2081</v>
      </c>
    </row>
    <row r="353" spans="1:5" x14ac:dyDescent="0.25">
      <c r="A353" s="126" t="s">
        <v>578</v>
      </c>
      <c r="B353" s="126" t="s">
        <v>579</v>
      </c>
      <c r="C353" s="126" t="s">
        <v>2072</v>
      </c>
      <c r="D353" s="126" t="s">
        <v>2080</v>
      </c>
      <c r="E353" s="126" t="s">
        <v>2081</v>
      </c>
    </row>
    <row r="354" spans="1:5" x14ac:dyDescent="0.25">
      <c r="A354" s="126" t="s">
        <v>582</v>
      </c>
      <c r="B354" s="126" t="s">
        <v>1976</v>
      </c>
      <c r="C354" s="126" t="s">
        <v>2072</v>
      </c>
      <c r="D354" s="126" t="s">
        <v>2085</v>
      </c>
      <c r="E354" s="126" t="s">
        <v>1824</v>
      </c>
    </row>
    <row r="355" spans="1:5" x14ac:dyDescent="0.25">
      <c r="A355" s="126" t="s">
        <v>584</v>
      </c>
      <c r="B355" s="126" t="s">
        <v>1977</v>
      </c>
      <c r="C355" s="126" t="s">
        <v>2072</v>
      </c>
      <c r="D355" s="126" t="s">
        <v>2077</v>
      </c>
      <c r="E355" s="126" t="s">
        <v>1818</v>
      </c>
    </row>
    <row r="356" spans="1:5" x14ac:dyDescent="0.25">
      <c r="A356" s="126" t="s">
        <v>584</v>
      </c>
      <c r="B356" s="126" t="s">
        <v>1977</v>
      </c>
      <c r="C356" s="126" t="s">
        <v>2072</v>
      </c>
      <c r="D356" s="126" t="s">
        <v>2077</v>
      </c>
      <c r="E356" s="126" t="s">
        <v>1818</v>
      </c>
    </row>
    <row r="357" spans="1:5" x14ac:dyDescent="0.25">
      <c r="A357" s="126" t="s">
        <v>586</v>
      </c>
      <c r="B357" s="126" t="s">
        <v>587</v>
      </c>
      <c r="C357" s="126" t="s">
        <v>2072</v>
      </c>
      <c r="D357" s="126" t="s">
        <v>2077</v>
      </c>
      <c r="E357" s="126" t="s">
        <v>1818</v>
      </c>
    </row>
    <row r="358" spans="1:5" x14ac:dyDescent="0.25">
      <c r="A358" s="126" t="s">
        <v>586</v>
      </c>
      <c r="B358" s="126" t="s">
        <v>587</v>
      </c>
      <c r="C358" s="126" t="s">
        <v>2072</v>
      </c>
      <c r="D358" s="126" t="s">
        <v>2077</v>
      </c>
      <c r="E358" s="126" t="s">
        <v>1818</v>
      </c>
    </row>
    <row r="359" spans="1:5" x14ac:dyDescent="0.25">
      <c r="A359" s="126" t="s">
        <v>588</v>
      </c>
      <c r="B359" s="126" t="s">
        <v>1978</v>
      </c>
      <c r="C359" s="126" t="s">
        <v>2072</v>
      </c>
      <c r="D359" s="126" t="s">
        <v>2073</v>
      </c>
      <c r="E359" s="126" t="s">
        <v>1814</v>
      </c>
    </row>
    <row r="360" spans="1:5" x14ac:dyDescent="0.25">
      <c r="A360" s="126" t="s">
        <v>591</v>
      </c>
      <c r="B360" s="126" t="s">
        <v>1979</v>
      </c>
      <c r="C360" s="126" t="s">
        <v>2072</v>
      </c>
      <c r="D360" s="126" t="s">
        <v>2073</v>
      </c>
      <c r="E360" s="126" t="s">
        <v>1814</v>
      </c>
    </row>
    <row r="361" spans="1:5" x14ac:dyDescent="0.25">
      <c r="A361" s="126" t="s">
        <v>593</v>
      </c>
      <c r="B361" s="126" t="s">
        <v>594</v>
      </c>
      <c r="C361" s="126" t="s">
        <v>2072</v>
      </c>
      <c r="D361" s="126" t="s">
        <v>2077</v>
      </c>
      <c r="E361" s="126" t="s">
        <v>1818</v>
      </c>
    </row>
    <row r="362" spans="1:5" x14ac:dyDescent="0.25">
      <c r="A362" s="126" t="s">
        <v>593</v>
      </c>
      <c r="B362" s="126" t="s">
        <v>594</v>
      </c>
      <c r="C362" s="126" t="s">
        <v>2072</v>
      </c>
      <c r="D362" s="126" t="s">
        <v>2077</v>
      </c>
      <c r="E362" s="126" t="s">
        <v>1818</v>
      </c>
    </row>
    <row r="363" spans="1:5" x14ac:dyDescent="0.25">
      <c r="A363" s="126" t="s">
        <v>596</v>
      </c>
      <c r="B363" s="126" t="s">
        <v>1980</v>
      </c>
      <c r="C363" s="126" t="s">
        <v>2072</v>
      </c>
      <c r="D363" s="126" t="s">
        <v>2073</v>
      </c>
      <c r="E363" s="126" t="s">
        <v>1814</v>
      </c>
    </row>
    <row r="364" spans="1:5" x14ac:dyDescent="0.25">
      <c r="A364" s="126" t="s">
        <v>598</v>
      </c>
      <c r="B364" s="126" t="s">
        <v>599</v>
      </c>
      <c r="C364" s="126" t="s">
        <v>2072</v>
      </c>
      <c r="D364" s="126" t="s">
        <v>2073</v>
      </c>
      <c r="E364" s="126" t="s">
        <v>1814</v>
      </c>
    </row>
    <row r="365" spans="1:5" x14ac:dyDescent="0.25">
      <c r="A365" s="126" t="s">
        <v>600</v>
      </c>
      <c r="B365" s="126" t="s">
        <v>1981</v>
      </c>
      <c r="C365" s="126" t="s">
        <v>2072</v>
      </c>
      <c r="D365" s="126" t="s">
        <v>2075</v>
      </c>
      <c r="E365" s="126" t="s">
        <v>1816</v>
      </c>
    </row>
    <row r="366" spans="1:5" x14ac:dyDescent="0.25">
      <c r="A366" s="126" t="s">
        <v>602</v>
      </c>
      <c r="B366" s="126" t="s">
        <v>603</v>
      </c>
      <c r="C366" s="126" t="s">
        <v>2072</v>
      </c>
      <c r="D366" s="126" t="s">
        <v>2073</v>
      </c>
      <c r="E366" s="126" t="s">
        <v>1814</v>
      </c>
    </row>
    <row r="367" spans="1:5" x14ac:dyDescent="0.25">
      <c r="A367" s="126" t="s">
        <v>604</v>
      </c>
      <c r="B367" s="126" t="s">
        <v>1982</v>
      </c>
      <c r="C367" s="126" t="s">
        <v>2072</v>
      </c>
      <c r="D367" s="126" t="s">
        <v>2077</v>
      </c>
      <c r="E367" s="126" t="s">
        <v>1818</v>
      </c>
    </row>
    <row r="368" spans="1:5" x14ac:dyDescent="0.25">
      <c r="A368" s="126" t="s">
        <v>604</v>
      </c>
      <c r="B368" s="126" t="s">
        <v>1982</v>
      </c>
      <c r="C368" s="126" t="s">
        <v>2072</v>
      </c>
      <c r="D368" s="126" t="s">
        <v>2077</v>
      </c>
      <c r="E368" s="126" t="s">
        <v>1818</v>
      </c>
    </row>
    <row r="369" spans="1:5" x14ac:dyDescent="0.25">
      <c r="A369" s="126" t="s">
        <v>606</v>
      </c>
      <c r="B369" s="126" t="s">
        <v>607</v>
      </c>
      <c r="C369" s="126" t="s">
        <v>2072</v>
      </c>
      <c r="D369" s="126" t="s">
        <v>2086</v>
      </c>
      <c r="E369" s="126" t="s">
        <v>1825</v>
      </c>
    </row>
    <row r="370" spans="1:5" x14ac:dyDescent="0.25">
      <c r="A370" s="126" t="s">
        <v>608</v>
      </c>
      <c r="B370" s="126" t="s">
        <v>609</v>
      </c>
      <c r="C370" s="126" t="s">
        <v>2072</v>
      </c>
      <c r="D370" s="126" t="s">
        <v>2085</v>
      </c>
      <c r="E370" s="126" t="s">
        <v>1824</v>
      </c>
    </row>
    <row r="371" spans="1:5" x14ac:dyDescent="0.25">
      <c r="A371" s="126" t="s">
        <v>610</v>
      </c>
      <c r="B371" s="126" t="s">
        <v>611</v>
      </c>
      <c r="C371" s="126" t="s">
        <v>2072</v>
      </c>
      <c r="D371" s="126" t="s">
        <v>2073</v>
      </c>
      <c r="E371" s="126" t="s">
        <v>1814</v>
      </c>
    </row>
    <row r="372" spans="1:5" x14ac:dyDescent="0.25">
      <c r="A372" s="126" t="s">
        <v>612</v>
      </c>
      <c r="B372" s="126" t="s">
        <v>613</v>
      </c>
      <c r="C372" s="126" t="s">
        <v>2072</v>
      </c>
      <c r="D372" s="126" t="s">
        <v>2073</v>
      </c>
      <c r="E372" s="126" t="s">
        <v>1814</v>
      </c>
    </row>
    <row r="373" spans="1:5" x14ac:dyDescent="0.25">
      <c r="A373" s="126" t="s">
        <v>614</v>
      </c>
      <c r="B373" s="126" t="s">
        <v>615</v>
      </c>
      <c r="C373" s="126" t="s">
        <v>2072</v>
      </c>
      <c r="D373" s="126" t="s">
        <v>2073</v>
      </c>
      <c r="E373" s="126" t="s">
        <v>1814</v>
      </c>
    </row>
    <row r="374" spans="1:5" x14ac:dyDescent="0.25">
      <c r="A374" s="126" t="s">
        <v>616</v>
      </c>
      <c r="B374" s="126" t="s">
        <v>617</v>
      </c>
      <c r="C374" s="126" t="s">
        <v>2072</v>
      </c>
      <c r="D374" s="126" t="s">
        <v>2075</v>
      </c>
      <c r="E374" s="126" t="s">
        <v>1816</v>
      </c>
    </row>
    <row r="375" spans="1:5" x14ac:dyDescent="0.25">
      <c r="A375" s="126" t="s">
        <v>618</v>
      </c>
      <c r="B375" s="126" t="s">
        <v>619</v>
      </c>
      <c r="C375" s="126" t="s">
        <v>2072</v>
      </c>
      <c r="D375" s="126" t="s">
        <v>2075</v>
      </c>
      <c r="E375" s="126" t="s">
        <v>1816</v>
      </c>
    </row>
    <row r="376" spans="1:5" x14ac:dyDescent="0.25">
      <c r="A376" s="126" t="s">
        <v>620</v>
      </c>
      <c r="B376" s="126" t="s">
        <v>621</v>
      </c>
      <c r="C376" s="126" t="s">
        <v>2072</v>
      </c>
      <c r="D376" s="126" t="s">
        <v>2073</v>
      </c>
      <c r="E376" s="126" t="s">
        <v>1814</v>
      </c>
    </row>
    <row r="377" spans="1:5" x14ac:dyDescent="0.25">
      <c r="A377" s="126" t="s">
        <v>1985</v>
      </c>
      <c r="B377" s="126" t="s">
        <v>1986</v>
      </c>
      <c r="C377" s="126" t="s">
        <v>2072</v>
      </c>
      <c r="D377" s="126" t="s">
        <v>2073</v>
      </c>
      <c r="E377" s="126" t="s">
        <v>1814</v>
      </c>
    </row>
    <row r="378" spans="1:5" x14ac:dyDescent="0.25">
      <c r="A378" s="126" t="s">
        <v>622</v>
      </c>
      <c r="B378" s="126" t="s">
        <v>623</v>
      </c>
      <c r="C378" s="126" t="s">
        <v>2072</v>
      </c>
      <c r="D378" s="126" t="s">
        <v>2073</v>
      </c>
      <c r="E378" s="126" t="s">
        <v>1814</v>
      </c>
    </row>
    <row r="379" spans="1:5" x14ac:dyDescent="0.25">
      <c r="A379" s="126" t="s">
        <v>1987</v>
      </c>
      <c r="B379" s="126" t="s">
        <v>1988</v>
      </c>
      <c r="C379" s="126" t="s">
        <v>2072</v>
      </c>
      <c r="D379" s="126" t="s">
        <v>2077</v>
      </c>
      <c r="E379" s="126" t="s">
        <v>1818</v>
      </c>
    </row>
    <row r="380" spans="1:5" x14ac:dyDescent="0.25">
      <c r="A380" s="126" t="s">
        <v>1987</v>
      </c>
      <c r="B380" s="126" t="s">
        <v>1988</v>
      </c>
      <c r="C380" s="126" t="s">
        <v>2072</v>
      </c>
      <c r="D380" s="126" t="s">
        <v>2077</v>
      </c>
      <c r="E380" s="126" t="s">
        <v>1818</v>
      </c>
    </row>
    <row r="381" spans="1:5" x14ac:dyDescent="0.25">
      <c r="A381" s="126" t="s">
        <v>624</v>
      </c>
      <c r="B381" s="126" t="s">
        <v>625</v>
      </c>
      <c r="C381" s="126" t="s">
        <v>2072</v>
      </c>
      <c r="D381" s="126" t="s">
        <v>2077</v>
      </c>
      <c r="E381" s="126" t="s">
        <v>1818</v>
      </c>
    </row>
    <row r="382" spans="1:5" x14ac:dyDescent="0.25">
      <c r="A382" s="126" t="s">
        <v>624</v>
      </c>
      <c r="B382" s="126" t="s">
        <v>625</v>
      </c>
      <c r="C382" s="126" t="s">
        <v>2072</v>
      </c>
      <c r="D382" s="126" t="s">
        <v>2077</v>
      </c>
      <c r="E382" s="126" t="s">
        <v>1818</v>
      </c>
    </row>
    <row r="383" spans="1:5" x14ac:dyDescent="0.25">
      <c r="A383" s="126" t="s">
        <v>626</v>
      </c>
      <c r="B383" s="126" t="s">
        <v>627</v>
      </c>
      <c r="C383" s="126" t="s">
        <v>2072</v>
      </c>
      <c r="D383" s="126" t="s">
        <v>2077</v>
      </c>
      <c r="E383" s="126" t="s">
        <v>1818</v>
      </c>
    </row>
    <row r="384" spans="1:5" x14ac:dyDescent="0.25">
      <c r="A384" s="126" t="s">
        <v>626</v>
      </c>
      <c r="B384" s="126" t="s">
        <v>627</v>
      </c>
      <c r="C384" s="126" t="s">
        <v>2072</v>
      </c>
      <c r="D384" s="126" t="s">
        <v>2077</v>
      </c>
      <c r="E384" s="126" t="s">
        <v>1818</v>
      </c>
    </row>
    <row r="385" spans="1:5" x14ac:dyDescent="0.25">
      <c r="A385" s="126" t="s">
        <v>1989</v>
      </c>
      <c r="B385" s="126" t="s">
        <v>1990</v>
      </c>
      <c r="C385" s="126" t="s">
        <v>2072</v>
      </c>
      <c r="D385" s="126" t="s">
        <v>2073</v>
      </c>
      <c r="E385" s="126" t="s">
        <v>1814</v>
      </c>
    </row>
    <row r="386" spans="1:5" x14ac:dyDescent="0.25">
      <c r="A386" s="126" t="s">
        <v>1991</v>
      </c>
      <c r="B386" s="126" t="s">
        <v>1992</v>
      </c>
      <c r="C386" s="126" t="s">
        <v>2072</v>
      </c>
      <c r="D386" s="126" t="s">
        <v>2073</v>
      </c>
      <c r="E386" s="126" t="s">
        <v>1814</v>
      </c>
    </row>
    <row r="387" spans="1:5" x14ac:dyDescent="0.25">
      <c r="A387" s="126" t="s">
        <v>1993</v>
      </c>
      <c r="B387" s="126" t="s">
        <v>1994</v>
      </c>
      <c r="C387" s="126" t="s">
        <v>2072</v>
      </c>
      <c r="D387" s="126" t="s">
        <v>2073</v>
      </c>
      <c r="E387" s="126" t="s">
        <v>1814</v>
      </c>
    </row>
    <row r="388" spans="1:5" x14ac:dyDescent="0.25">
      <c r="A388" s="126" t="s">
        <v>1995</v>
      </c>
      <c r="B388" s="126" t="s">
        <v>1996</v>
      </c>
      <c r="C388" s="126" t="s">
        <v>2072</v>
      </c>
      <c r="D388" s="126" t="s">
        <v>2073</v>
      </c>
      <c r="E388" s="126" t="s">
        <v>1814</v>
      </c>
    </row>
    <row r="389" spans="1:5" x14ac:dyDescent="0.25">
      <c r="A389" s="126" t="s">
        <v>1997</v>
      </c>
      <c r="B389" s="126" t="s">
        <v>1998</v>
      </c>
      <c r="C389" s="126" t="s">
        <v>2072</v>
      </c>
      <c r="D389" s="126" t="s">
        <v>2073</v>
      </c>
      <c r="E389" s="126" t="s">
        <v>1814</v>
      </c>
    </row>
    <row r="390" spans="1:5" x14ac:dyDescent="0.25">
      <c r="A390" s="126" t="s">
        <v>1999</v>
      </c>
      <c r="B390" s="126" t="s">
        <v>2000</v>
      </c>
      <c r="C390" s="126" t="s">
        <v>2072</v>
      </c>
      <c r="D390" s="126" t="s">
        <v>2075</v>
      </c>
      <c r="E390" s="126" t="s">
        <v>1816</v>
      </c>
    </row>
    <row r="391" spans="1:5" x14ac:dyDescent="0.25">
      <c r="A391" s="126" t="s">
        <v>2001</v>
      </c>
      <c r="B391" s="126" t="s">
        <v>2002</v>
      </c>
      <c r="C391" s="126" t="s">
        <v>2072</v>
      </c>
      <c r="D391" s="126" t="s">
        <v>2073</v>
      </c>
      <c r="E391" s="126" t="s">
        <v>1814</v>
      </c>
    </row>
    <row r="392" spans="1:5" x14ac:dyDescent="0.25">
      <c r="A392" s="126" t="s">
        <v>2003</v>
      </c>
      <c r="B392" s="126" t="s">
        <v>2004</v>
      </c>
      <c r="C392" s="126" t="s">
        <v>2072</v>
      </c>
      <c r="D392" s="126" t="s">
        <v>2077</v>
      </c>
      <c r="E392" s="126" t="s">
        <v>1818</v>
      </c>
    </row>
    <row r="393" spans="1:5" x14ac:dyDescent="0.25">
      <c r="A393" s="126" t="s">
        <v>2003</v>
      </c>
      <c r="B393" s="126" t="s">
        <v>2004</v>
      </c>
      <c r="C393" s="126" t="s">
        <v>2072</v>
      </c>
      <c r="D393" s="126" t="s">
        <v>2077</v>
      </c>
      <c r="E393" s="126" t="s">
        <v>1818</v>
      </c>
    </row>
    <row r="394" spans="1:5" x14ac:dyDescent="0.25">
      <c r="A394" s="126" t="s">
        <v>2005</v>
      </c>
      <c r="B394" s="126" t="s">
        <v>2006</v>
      </c>
      <c r="C394" s="126" t="s">
        <v>2072</v>
      </c>
      <c r="D394" s="126" t="s">
        <v>2086</v>
      </c>
      <c r="E394" s="126" t="s">
        <v>1825</v>
      </c>
    </row>
    <row r="395" spans="1:5" x14ac:dyDescent="0.25">
      <c r="A395" s="126" t="s">
        <v>628</v>
      </c>
      <c r="B395" s="126" t="s">
        <v>2009</v>
      </c>
      <c r="C395" s="126" t="s">
        <v>2072</v>
      </c>
      <c r="D395" s="126" t="s">
        <v>2074</v>
      </c>
      <c r="E395" s="126" t="s">
        <v>1815</v>
      </c>
    </row>
    <row r="396" spans="1:5" x14ac:dyDescent="0.25">
      <c r="A396" s="126" t="s">
        <v>630</v>
      </c>
      <c r="B396" s="126" t="s">
        <v>2010</v>
      </c>
      <c r="C396" s="126" t="s">
        <v>2072</v>
      </c>
      <c r="D396" s="126" t="s">
        <v>2074</v>
      </c>
      <c r="E396" s="126" t="s">
        <v>1815</v>
      </c>
    </row>
    <row r="397" spans="1:5" x14ac:dyDescent="0.25">
      <c r="A397" s="126" t="s">
        <v>632</v>
      </c>
      <c r="B397" s="126" t="s">
        <v>2011</v>
      </c>
      <c r="C397" s="126" t="s">
        <v>2072</v>
      </c>
      <c r="D397" s="126" t="s">
        <v>2074</v>
      </c>
      <c r="E397" s="126" t="s">
        <v>1815</v>
      </c>
    </row>
    <row r="398" spans="1:5" x14ac:dyDescent="0.25">
      <c r="A398" s="126" t="s">
        <v>634</v>
      </c>
      <c r="B398" s="126" t="s">
        <v>635</v>
      </c>
      <c r="C398" s="126" t="s">
        <v>2072</v>
      </c>
      <c r="D398" s="126" t="s">
        <v>2073</v>
      </c>
      <c r="E398" s="126" t="s">
        <v>1814</v>
      </c>
    </row>
    <row r="399" spans="1:5" x14ac:dyDescent="0.25">
      <c r="A399" s="126" t="s">
        <v>636</v>
      </c>
      <c r="B399" s="126" t="s">
        <v>637</v>
      </c>
      <c r="C399" s="126" t="s">
        <v>2072</v>
      </c>
      <c r="D399" s="126" t="s">
        <v>2073</v>
      </c>
      <c r="E399" s="126" t="s">
        <v>1814</v>
      </c>
    </row>
    <row r="400" spans="1:5" x14ac:dyDescent="0.25">
      <c r="A400" s="126" t="s">
        <v>638</v>
      </c>
      <c r="B400" s="126" t="s">
        <v>639</v>
      </c>
      <c r="C400" s="126" t="s">
        <v>2072</v>
      </c>
      <c r="D400" s="126" t="s">
        <v>2079</v>
      </c>
      <c r="E400" s="126" t="s">
        <v>1821</v>
      </c>
    </row>
    <row r="401" spans="1:5" x14ac:dyDescent="0.25">
      <c r="A401" s="126" t="s">
        <v>638</v>
      </c>
      <c r="B401" s="126" t="s">
        <v>639</v>
      </c>
      <c r="C401" s="126" t="s">
        <v>2072</v>
      </c>
      <c r="D401" s="126" t="s">
        <v>2079</v>
      </c>
      <c r="E401" s="126" t="s">
        <v>1821</v>
      </c>
    </row>
    <row r="402" spans="1:5" x14ac:dyDescent="0.25">
      <c r="A402" s="126" t="s">
        <v>638</v>
      </c>
      <c r="B402" s="126" t="s">
        <v>639</v>
      </c>
      <c r="C402" s="126" t="s">
        <v>2072</v>
      </c>
      <c r="D402" s="126" t="s">
        <v>2079</v>
      </c>
      <c r="E402" s="126" t="s">
        <v>1821</v>
      </c>
    </row>
    <row r="403" spans="1:5" x14ac:dyDescent="0.25">
      <c r="A403" s="126" t="s">
        <v>640</v>
      </c>
      <c r="B403" s="126" t="s">
        <v>2012</v>
      </c>
      <c r="C403" s="126" t="s">
        <v>2072</v>
      </c>
      <c r="D403" s="126" t="s">
        <v>2074</v>
      </c>
      <c r="E403" s="126" t="s">
        <v>1815</v>
      </c>
    </row>
    <row r="404" spans="1:5" x14ac:dyDescent="0.25">
      <c r="A404" s="126" t="s">
        <v>642</v>
      </c>
      <c r="B404" s="126" t="s">
        <v>2013</v>
      </c>
      <c r="C404" s="126" t="s">
        <v>2072</v>
      </c>
      <c r="D404" s="126" t="s">
        <v>2074</v>
      </c>
      <c r="E404" s="126" t="s">
        <v>1815</v>
      </c>
    </row>
    <row r="405" spans="1:5" x14ac:dyDescent="0.25">
      <c r="A405" s="126" t="s">
        <v>644</v>
      </c>
      <c r="B405" s="126" t="s">
        <v>2014</v>
      </c>
      <c r="C405" s="126" t="s">
        <v>2072</v>
      </c>
      <c r="D405" s="126" t="s">
        <v>2073</v>
      </c>
      <c r="E405" s="126" t="s">
        <v>1814</v>
      </c>
    </row>
    <row r="406" spans="1:5" x14ac:dyDescent="0.25">
      <c r="A406" s="126" t="s">
        <v>646</v>
      </c>
      <c r="B406" s="126" t="s">
        <v>2015</v>
      </c>
      <c r="C406" s="126" t="s">
        <v>2072</v>
      </c>
      <c r="D406" s="126" t="s">
        <v>2074</v>
      </c>
      <c r="E406" s="126" t="s">
        <v>1815</v>
      </c>
    </row>
    <row r="407" spans="1:5" x14ac:dyDescent="0.25">
      <c r="A407" s="126" t="s">
        <v>648</v>
      </c>
      <c r="B407" s="126" t="s">
        <v>649</v>
      </c>
      <c r="C407" s="126" t="s">
        <v>2072</v>
      </c>
      <c r="D407" s="126" t="s">
        <v>2074</v>
      </c>
      <c r="E407" s="126" t="s">
        <v>1815</v>
      </c>
    </row>
    <row r="408" spans="1:5" x14ac:dyDescent="0.25">
      <c r="A408" s="126" t="s">
        <v>650</v>
      </c>
      <c r="B408" s="126" t="s">
        <v>2016</v>
      </c>
      <c r="C408" s="126" t="s">
        <v>2072</v>
      </c>
      <c r="D408" s="126" t="s">
        <v>2074</v>
      </c>
      <c r="E408" s="126" t="s">
        <v>1815</v>
      </c>
    </row>
    <row r="409" spans="1:5" x14ac:dyDescent="0.25">
      <c r="A409" s="126" t="s">
        <v>652</v>
      </c>
      <c r="B409" s="126" t="s">
        <v>653</v>
      </c>
      <c r="C409" s="126" t="s">
        <v>2072</v>
      </c>
      <c r="D409" s="126" t="s">
        <v>2077</v>
      </c>
      <c r="E409" s="126" t="s">
        <v>1818</v>
      </c>
    </row>
    <row r="410" spans="1:5" x14ac:dyDescent="0.25">
      <c r="A410" s="126" t="s">
        <v>652</v>
      </c>
      <c r="B410" s="126" t="s">
        <v>653</v>
      </c>
      <c r="C410" s="126" t="s">
        <v>2072</v>
      </c>
      <c r="D410" s="126" t="s">
        <v>2077</v>
      </c>
      <c r="E410" s="126" t="s">
        <v>1818</v>
      </c>
    </row>
    <row r="411" spans="1:5" x14ac:dyDescent="0.25">
      <c r="A411" s="126" t="s">
        <v>654</v>
      </c>
      <c r="B411" s="126" t="s">
        <v>2017</v>
      </c>
      <c r="C411" s="126" t="s">
        <v>2072</v>
      </c>
      <c r="D411" s="126" t="s">
        <v>2079</v>
      </c>
      <c r="E411" s="126" t="s">
        <v>1821</v>
      </c>
    </row>
    <row r="412" spans="1:5" x14ac:dyDescent="0.25">
      <c r="A412" s="126" t="s">
        <v>654</v>
      </c>
      <c r="B412" s="126" t="s">
        <v>2017</v>
      </c>
      <c r="C412" s="126" t="s">
        <v>2072</v>
      </c>
      <c r="D412" s="126" t="s">
        <v>2079</v>
      </c>
      <c r="E412" s="126" t="s">
        <v>1821</v>
      </c>
    </row>
    <row r="413" spans="1:5" x14ac:dyDescent="0.25">
      <c r="A413" s="126" t="s">
        <v>654</v>
      </c>
      <c r="B413" s="126" t="s">
        <v>2017</v>
      </c>
      <c r="C413" s="126" t="s">
        <v>2072</v>
      </c>
      <c r="D413" s="126" t="s">
        <v>2079</v>
      </c>
      <c r="E413" s="126" t="s">
        <v>1821</v>
      </c>
    </row>
    <row r="414" spans="1:5" x14ac:dyDescent="0.25">
      <c r="A414" s="126" t="s">
        <v>656</v>
      </c>
      <c r="B414" s="126" t="s">
        <v>2018</v>
      </c>
      <c r="C414" s="126" t="s">
        <v>2072</v>
      </c>
      <c r="D414" s="126" t="s">
        <v>2074</v>
      </c>
      <c r="E414" s="126" t="s">
        <v>1815</v>
      </c>
    </row>
    <row r="415" spans="1:5" x14ac:dyDescent="0.25">
      <c r="A415" s="126" t="s">
        <v>658</v>
      </c>
      <c r="B415" s="126" t="s">
        <v>2019</v>
      </c>
      <c r="C415" s="126" t="s">
        <v>2072</v>
      </c>
      <c r="D415" s="126" t="s">
        <v>2074</v>
      </c>
      <c r="E415" s="126" t="s">
        <v>1815</v>
      </c>
    </row>
    <row r="416" spans="1:5" x14ac:dyDescent="0.25">
      <c r="A416" s="126" t="s">
        <v>660</v>
      </c>
      <c r="B416" s="126" t="s">
        <v>661</v>
      </c>
      <c r="C416" s="126" t="s">
        <v>2072</v>
      </c>
      <c r="D416" s="126" t="s">
        <v>2079</v>
      </c>
      <c r="E416" s="126" t="s">
        <v>1821</v>
      </c>
    </row>
    <row r="417" spans="1:5" x14ac:dyDescent="0.25">
      <c r="A417" s="126" t="s">
        <v>660</v>
      </c>
      <c r="B417" s="126" t="s">
        <v>661</v>
      </c>
      <c r="C417" s="126" t="s">
        <v>2072</v>
      </c>
      <c r="D417" s="126" t="s">
        <v>2079</v>
      </c>
      <c r="E417" s="126" t="s">
        <v>1821</v>
      </c>
    </row>
    <row r="418" spans="1:5" x14ac:dyDescent="0.25">
      <c r="A418" s="126" t="s">
        <v>660</v>
      </c>
      <c r="B418" s="126" t="s">
        <v>661</v>
      </c>
      <c r="C418" s="126" t="s">
        <v>2072</v>
      </c>
      <c r="D418" s="126" t="s">
        <v>2079</v>
      </c>
      <c r="E418" s="126" t="s">
        <v>1821</v>
      </c>
    </row>
    <row r="419" spans="1:5" x14ac:dyDescent="0.25">
      <c r="A419" s="126" t="s">
        <v>662</v>
      </c>
      <c r="B419" s="126" t="s">
        <v>663</v>
      </c>
      <c r="C419" s="126" t="s">
        <v>2072</v>
      </c>
      <c r="D419" s="126" t="s">
        <v>2073</v>
      </c>
      <c r="E419" s="126" t="s">
        <v>1814</v>
      </c>
    </row>
    <row r="420" spans="1:5" x14ac:dyDescent="0.25">
      <c r="A420" s="126" t="s">
        <v>664</v>
      </c>
      <c r="B420" s="126" t="s">
        <v>665</v>
      </c>
      <c r="C420" s="126" t="s">
        <v>2072</v>
      </c>
      <c r="D420" s="126" t="s">
        <v>2083</v>
      </c>
      <c r="E420" s="126" t="s">
        <v>1822</v>
      </c>
    </row>
    <row r="421" spans="1:5" x14ac:dyDescent="0.25">
      <c r="A421" s="126" t="s">
        <v>664</v>
      </c>
      <c r="B421" s="126" t="s">
        <v>665</v>
      </c>
      <c r="C421" s="126" t="s">
        <v>2072</v>
      </c>
      <c r="D421" s="126" t="s">
        <v>2083</v>
      </c>
      <c r="E421" s="126" t="s">
        <v>1822</v>
      </c>
    </row>
    <row r="422" spans="1:5" x14ac:dyDescent="0.25">
      <c r="A422" s="126" t="s">
        <v>664</v>
      </c>
      <c r="B422" s="126" t="s">
        <v>665</v>
      </c>
      <c r="C422" s="126" t="s">
        <v>2072</v>
      </c>
      <c r="D422" s="126" t="s">
        <v>2083</v>
      </c>
      <c r="E422" s="126" t="s">
        <v>1822</v>
      </c>
    </row>
    <row r="423" spans="1:5" x14ac:dyDescent="0.25">
      <c r="A423" s="126" t="s">
        <v>666</v>
      </c>
      <c r="B423" s="126" t="s">
        <v>2020</v>
      </c>
      <c r="C423" s="126" t="s">
        <v>2072</v>
      </c>
      <c r="D423" s="126" t="s">
        <v>2073</v>
      </c>
      <c r="E423" s="126" t="s">
        <v>1814</v>
      </c>
    </row>
    <row r="424" spans="1:5" x14ac:dyDescent="0.25">
      <c r="A424" s="126" t="s">
        <v>668</v>
      </c>
      <c r="B424" s="126" t="s">
        <v>2021</v>
      </c>
      <c r="C424" s="126" t="s">
        <v>2072</v>
      </c>
      <c r="D424" s="126" t="s">
        <v>2086</v>
      </c>
      <c r="E424" s="126" t="s">
        <v>1825</v>
      </c>
    </row>
    <row r="425" spans="1:5" x14ac:dyDescent="0.25">
      <c r="A425" s="126" t="s">
        <v>670</v>
      </c>
      <c r="B425" s="126" t="s">
        <v>671</v>
      </c>
      <c r="C425" s="126" t="s">
        <v>2072</v>
      </c>
      <c r="D425" s="126" t="s">
        <v>2073</v>
      </c>
      <c r="E425" s="126" t="s">
        <v>1814</v>
      </c>
    </row>
    <row r="426" spans="1:5" x14ac:dyDescent="0.25">
      <c r="A426" s="126" t="s">
        <v>672</v>
      </c>
      <c r="B426" s="126" t="s">
        <v>2022</v>
      </c>
      <c r="C426" s="126" t="s">
        <v>2072</v>
      </c>
      <c r="D426" s="126" t="s">
        <v>2086</v>
      </c>
      <c r="E426" s="126" t="s">
        <v>1825</v>
      </c>
    </row>
    <row r="427" spans="1:5" x14ac:dyDescent="0.25">
      <c r="A427" s="126" t="s">
        <v>674</v>
      </c>
      <c r="B427" s="126" t="s">
        <v>2023</v>
      </c>
      <c r="C427" s="126" t="s">
        <v>2072</v>
      </c>
      <c r="D427" s="126" t="s">
        <v>2080</v>
      </c>
      <c r="E427" s="126" t="s">
        <v>2081</v>
      </c>
    </row>
    <row r="428" spans="1:5" x14ac:dyDescent="0.25">
      <c r="A428" s="126" t="s">
        <v>674</v>
      </c>
      <c r="B428" s="126" t="s">
        <v>2023</v>
      </c>
      <c r="C428" s="126" t="s">
        <v>2072</v>
      </c>
      <c r="D428" s="126" t="s">
        <v>2080</v>
      </c>
      <c r="E428" s="126" t="s">
        <v>2081</v>
      </c>
    </row>
    <row r="429" spans="1:5" x14ac:dyDescent="0.25">
      <c r="A429" s="126" t="s">
        <v>674</v>
      </c>
      <c r="B429" s="126" t="s">
        <v>2023</v>
      </c>
      <c r="C429" s="126" t="s">
        <v>2072</v>
      </c>
      <c r="D429" s="126" t="s">
        <v>2080</v>
      </c>
      <c r="E429" s="126" t="s">
        <v>2081</v>
      </c>
    </row>
    <row r="430" spans="1:5" x14ac:dyDescent="0.25">
      <c r="A430" s="126" t="s">
        <v>676</v>
      </c>
      <c r="B430" s="126" t="s">
        <v>2024</v>
      </c>
      <c r="C430" s="126" t="s">
        <v>2072</v>
      </c>
      <c r="D430" s="126" t="s">
        <v>2073</v>
      </c>
      <c r="E430" s="126" t="s">
        <v>1814</v>
      </c>
    </row>
    <row r="431" spans="1:5" x14ac:dyDescent="0.25">
      <c r="A431" s="126" t="s">
        <v>678</v>
      </c>
      <c r="B431" s="126" t="s">
        <v>2025</v>
      </c>
      <c r="C431" s="126" t="s">
        <v>2072</v>
      </c>
      <c r="D431" s="126" t="s">
        <v>2079</v>
      </c>
      <c r="E431" s="126" t="s">
        <v>1821</v>
      </c>
    </row>
    <row r="432" spans="1:5" x14ac:dyDescent="0.25">
      <c r="A432" s="126" t="s">
        <v>678</v>
      </c>
      <c r="B432" s="126" t="s">
        <v>2025</v>
      </c>
      <c r="C432" s="126" t="s">
        <v>2072</v>
      </c>
      <c r="D432" s="126" t="s">
        <v>2079</v>
      </c>
      <c r="E432" s="126" t="s">
        <v>1821</v>
      </c>
    </row>
    <row r="433" spans="1:5" x14ac:dyDescent="0.25">
      <c r="A433" s="126" t="s">
        <v>678</v>
      </c>
      <c r="B433" s="126" t="s">
        <v>2025</v>
      </c>
      <c r="C433" s="126" t="s">
        <v>2072</v>
      </c>
      <c r="D433" s="126" t="s">
        <v>2079</v>
      </c>
      <c r="E433" s="126" t="s">
        <v>1821</v>
      </c>
    </row>
    <row r="434" spans="1:5" x14ac:dyDescent="0.25">
      <c r="A434" s="126" t="s">
        <v>680</v>
      </c>
      <c r="B434" s="126" t="s">
        <v>2026</v>
      </c>
      <c r="C434" s="126" t="s">
        <v>2072</v>
      </c>
      <c r="D434" s="126" t="s">
        <v>2074</v>
      </c>
      <c r="E434" s="126" t="s">
        <v>1815</v>
      </c>
    </row>
    <row r="435" spans="1:5" x14ac:dyDescent="0.25">
      <c r="A435" s="126" t="s">
        <v>682</v>
      </c>
      <c r="B435" s="126" t="s">
        <v>683</v>
      </c>
      <c r="C435" s="126" t="s">
        <v>2072</v>
      </c>
      <c r="D435" s="126" t="s">
        <v>2074</v>
      </c>
      <c r="E435" s="126" t="s">
        <v>1815</v>
      </c>
    </row>
    <row r="436" spans="1:5" x14ac:dyDescent="0.25">
      <c r="A436" s="126" t="s">
        <v>684</v>
      </c>
      <c r="B436" s="126" t="s">
        <v>2027</v>
      </c>
      <c r="C436" s="126" t="s">
        <v>2072</v>
      </c>
      <c r="D436" s="126" t="s">
        <v>2074</v>
      </c>
      <c r="E436" s="126" t="s">
        <v>1815</v>
      </c>
    </row>
    <row r="437" spans="1:5" x14ac:dyDescent="0.25">
      <c r="A437" s="126" t="s">
        <v>686</v>
      </c>
      <c r="B437" s="126" t="s">
        <v>2090</v>
      </c>
      <c r="C437" s="126" t="s">
        <v>2072</v>
      </c>
      <c r="D437" s="126" t="s">
        <v>2075</v>
      </c>
      <c r="E437" s="126" t="s">
        <v>1816</v>
      </c>
    </row>
    <row r="438" spans="1:5" x14ac:dyDescent="0.25">
      <c r="A438" s="126" t="s">
        <v>688</v>
      </c>
      <c r="B438" s="126" t="s">
        <v>689</v>
      </c>
      <c r="C438" s="126" t="s">
        <v>2072</v>
      </c>
      <c r="D438" s="126" t="s">
        <v>2073</v>
      </c>
      <c r="E438" s="126" t="s">
        <v>1814</v>
      </c>
    </row>
    <row r="439" spans="1:5" x14ac:dyDescent="0.25">
      <c r="A439" s="126" t="s">
        <v>690</v>
      </c>
      <c r="B439" s="126" t="s">
        <v>2029</v>
      </c>
      <c r="C439" s="126" t="s">
        <v>2072</v>
      </c>
      <c r="D439" s="126" t="s">
        <v>2073</v>
      </c>
      <c r="E439" s="126" t="s">
        <v>1814</v>
      </c>
    </row>
    <row r="440" spans="1:5" x14ac:dyDescent="0.25">
      <c r="A440" s="126" t="s">
        <v>692</v>
      </c>
      <c r="B440" s="126" t="s">
        <v>693</v>
      </c>
      <c r="C440" s="126" t="s">
        <v>2072</v>
      </c>
      <c r="D440" s="126" t="s">
        <v>2079</v>
      </c>
      <c r="E440" s="126" t="s">
        <v>1821</v>
      </c>
    </row>
    <row r="441" spans="1:5" x14ac:dyDescent="0.25">
      <c r="A441" s="126" t="s">
        <v>692</v>
      </c>
      <c r="B441" s="126" t="s">
        <v>693</v>
      </c>
      <c r="C441" s="126" t="s">
        <v>2072</v>
      </c>
      <c r="D441" s="126" t="s">
        <v>2079</v>
      </c>
      <c r="E441" s="126" t="s">
        <v>1821</v>
      </c>
    </row>
    <row r="442" spans="1:5" x14ac:dyDescent="0.25">
      <c r="A442" s="126" t="s">
        <v>692</v>
      </c>
      <c r="B442" s="126" t="s">
        <v>693</v>
      </c>
      <c r="C442" s="126" t="s">
        <v>2072</v>
      </c>
      <c r="D442" s="126" t="s">
        <v>2079</v>
      </c>
      <c r="E442" s="126" t="s">
        <v>1821</v>
      </c>
    </row>
    <row r="443" spans="1:5" x14ac:dyDescent="0.25">
      <c r="A443" s="126" t="s">
        <v>694</v>
      </c>
      <c r="B443" s="126" t="s">
        <v>695</v>
      </c>
      <c r="C443" s="126" t="s">
        <v>2072</v>
      </c>
      <c r="D443" s="126" t="s">
        <v>2073</v>
      </c>
      <c r="E443" s="126" t="s">
        <v>1814</v>
      </c>
    </row>
    <row r="444" spans="1:5" x14ac:dyDescent="0.25">
      <c r="A444" s="126" t="s">
        <v>696</v>
      </c>
      <c r="B444" s="126" t="s">
        <v>697</v>
      </c>
      <c r="C444" s="126" t="s">
        <v>2072</v>
      </c>
      <c r="D444" s="126" t="s">
        <v>2091</v>
      </c>
      <c r="E444" s="126" t="s">
        <v>1830</v>
      </c>
    </row>
    <row r="445" spans="1:5" x14ac:dyDescent="0.25">
      <c r="A445" s="126" t="s">
        <v>698</v>
      </c>
      <c r="B445" s="126" t="s">
        <v>699</v>
      </c>
      <c r="C445" s="126" t="s">
        <v>2072</v>
      </c>
      <c r="D445" s="126" t="s">
        <v>2080</v>
      </c>
      <c r="E445" s="126" t="s">
        <v>2081</v>
      </c>
    </row>
    <row r="446" spans="1:5" x14ac:dyDescent="0.25">
      <c r="A446" s="126" t="s">
        <v>698</v>
      </c>
      <c r="B446" s="126" t="s">
        <v>699</v>
      </c>
      <c r="C446" s="126" t="s">
        <v>2072</v>
      </c>
      <c r="D446" s="126" t="s">
        <v>2080</v>
      </c>
      <c r="E446" s="126" t="s">
        <v>2081</v>
      </c>
    </row>
    <row r="447" spans="1:5" x14ac:dyDescent="0.25">
      <c r="A447" s="126" t="s">
        <v>698</v>
      </c>
      <c r="B447" s="126" t="s">
        <v>699</v>
      </c>
      <c r="C447" s="126" t="s">
        <v>2072</v>
      </c>
      <c r="D447" s="126" t="s">
        <v>2080</v>
      </c>
      <c r="E447" s="126" t="s">
        <v>2081</v>
      </c>
    </row>
    <row r="448" spans="1:5" x14ac:dyDescent="0.25">
      <c r="A448" s="126" t="s">
        <v>700</v>
      </c>
      <c r="B448" s="126" t="s">
        <v>2030</v>
      </c>
      <c r="C448" s="126" t="s">
        <v>2072</v>
      </c>
      <c r="D448" s="126" t="s">
        <v>2074</v>
      </c>
      <c r="E448" s="126" t="s">
        <v>1815</v>
      </c>
    </row>
    <row r="449" spans="1:5" x14ac:dyDescent="0.25">
      <c r="A449" s="126" t="s">
        <v>702</v>
      </c>
      <c r="B449" s="126" t="s">
        <v>703</v>
      </c>
      <c r="C449" s="126" t="s">
        <v>2072</v>
      </c>
      <c r="D449" s="126" t="s">
        <v>2074</v>
      </c>
      <c r="E449" s="126" t="s">
        <v>1815</v>
      </c>
    </row>
    <row r="450" spans="1:5" x14ac:dyDescent="0.25">
      <c r="A450" s="126" t="s">
        <v>704</v>
      </c>
      <c r="B450" s="126" t="s">
        <v>2031</v>
      </c>
      <c r="C450" s="126" t="s">
        <v>2072</v>
      </c>
      <c r="D450" s="126" t="s">
        <v>2073</v>
      </c>
      <c r="E450" s="126" t="s">
        <v>1814</v>
      </c>
    </row>
    <row r="451" spans="1:5" x14ac:dyDescent="0.25">
      <c r="A451" s="126" t="s">
        <v>706</v>
      </c>
      <c r="B451" s="126" t="s">
        <v>707</v>
      </c>
      <c r="C451" s="126" t="s">
        <v>2072</v>
      </c>
      <c r="D451" s="126" t="s">
        <v>2073</v>
      </c>
      <c r="E451" s="126" t="s">
        <v>1814</v>
      </c>
    </row>
    <row r="452" spans="1:5" x14ac:dyDescent="0.25">
      <c r="A452" s="126" t="s">
        <v>708</v>
      </c>
      <c r="B452" s="126" t="s">
        <v>709</v>
      </c>
      <c r="C452" s="126" t="s">
        <v>2072</v>
      </c>
      <c r="D452" s="126" t="s">
        <v>2079</v>
      </c>
      <c r="E452" s="126" t="s">
        <v>1821</v>
      </c>
    </row>
    <row r="453" spans="1:5" x14ac:dyDescent="0.25">
      <c r="A453" s="126" t="s">
        <v>708</v>
      </c>
      <c r="B453" s="126" t="s">
        <v>709</v>
      </c>
      <c r="C453" s="126" t="s">
        <v>2072</v>
      </c>
      <c r="D453" s="126" t="s">
        <v>2079</v>
      </c>
      <c r="E453" s="126" t="s">
        <v>1821</v>
      </c>
    </row>
    <row r="454" spans="1:5" x14ac:dyDescent="0.25">
      <c r="A454" s="126" t="s">
        <v>708</v>
      </c>
      <c r="B454" s="126" t="s">
        <v>709</v>
      </c>
      <c r="C454" s="126" t="s">
        <v>2072</v>
      </c>
      <c r="D454" s="126" t="s">
        <v>2079</v>
      </c>
      <c r="E454" s="126" t="s">
        <v>1821</v>
      </c>
    </row>
    <row r="455" spans="1:5" x14ac:dyDescent="0.25">
      <c r="A455" s="126" t="s">
        <v>710</v>
      </c>
      <c r="B455" s="126" t="s">
        <v>2032</v>
      </c>
      <c r="C455" s="126" t="s">
        <v>2072</v>
      </c>
      <c r="D455" s="126" t="s">
        <v>2075</v>
      </c>
      <c r="E455" s="126" t="s">
        <v>1816</v>
      </c>
    </row>
    <row r="456" spans="1:5" x14ac:dyDescent="0.25">
      <c r="A456" s="126" t="s">
        <v>712</v>
      </c>
      <c r="B456" s="126" t="s">
        <v>2033</v>
      </c>
      <c r="C456" s="126" t="s">
        <v>2072</v>
      </c>
      <c r="D456" s="126" t="s">
        <v>2073</v>
      </c>
      <c r="E456" s="126" t="s">
        <v>1814</v>
      </c>
    </row>
    <row r="457" spans="1:5" x14ac:dyDescent="0.25">
      <c r="A457" s="126" t="s">
        <v>714</v>
      </c>
      <c r="B457" s="126" t="s">
        <v>2034</v>
      </c>
      <c r="C457" s="126" t="s">
        <v>2072</v>
      </c>
      <c r="D457" s="126" t="s">
        <v>2077</v>
      </c>
      <c r="E457" s="126" t="s">
        <v>1818</v>
      </c>
    </row>
    <row r="458" spans="1:5" x14ac:dyDescent="0.25">
      <c r="A458" s="126" t="s">
        <v>714</v>
      </c>
      <c r="B458" s="126" t="s">
        <v>2034</v>
      </c>
      <c r="C458" s="126" t="s">
        <v>2072</v>
      </c>
      <c r="D458" s="126" t="s">
        <v>2077</v>
      </c>
      <c r="E458" s="126" t="s">
        <v>1818</v>
      </c>
    </row>
    <row r="459" spans="1:5" x14ac:dyDescent="0.25">
      <c r="A459" s="126" t="s">
        <v>716</v>
      </c>
      <c r="B459" s="126" t="s">
        <v>2035</v>
      </c>
      <c r="C459" s="126" t="s">
        <v>2072</v>
      </c>
      <c r="D459" s="126" t="s">
        <v>2077</v>
      </c>
      <c r="E459" s="126" t="s">
        <v>1818</v>
      </c>
    </row>
    <row r="460" spans="1:5" x14ac:dyDescent="0.25">
      <c r="A460" s="126" t="s">
        <v>716</v>
      </c>
      <c r="B460" s="126" t="s">
        <v>2035</v>
      </c>
      <c r="C460" s="126" t="s">
        <v>2072</v>
      </c>
      <c r="D460" s="126" t="s">
        <v>2077</v>
      </c>
      <c r="E460" s="126" t="s">
        <v>1818</v>
      </c>
    </row>
    <row r="461" spans="1:5" x14ac:dyDescent="0.25">
      <c r="A461" s="126" t="s">
        <v>718</v>
      </c>
      <c r="B461" s="126" t="s">
        <v>2036</v>
      </c>
      <c r="C461" s="126" t="s">
        <v>2072</v>
      </c>
      <c r="D461" s="126" t="s">
        <v>2085</v>
      </c>
      <c r="E461" s="126" t="s">
        <v>1824</v>
      </c>
    </row>
    <row r="462" spans="1:5" x14ac:dyDescent="0.25">
      <c r="A462" s="126" t="s">
        <v>720</v>
      </c>
      <c r="B462" s="126" t="s">
        <v>721</v>
      </c>
      <c r="C462" s="126" t="s">
        <v>2072</v>
      </c>
      <c r="D462" s="126" t="s">
        <v>2075</v>
      </c>
      <c r="E462" s="126" t="s">
        <v>1816</v>
      </c>
    </row>
    <row r="463" spans="1:5" x14ac:dyDescent="0.25">
      <c r="A463" s="126" t="s">
        <v>722</v>
      </c>
      <c r="B463" s="126" t="s">
        <v>723</v>
      </c>
      <c r="C463" s="126" t="s">
        <v>2072</v>
      </c>
      <c r="D463" s="126" t="s">
        <v>2073</v>
      </c>
      <c r="E463" s="126" t="s">
        <v>1814</v>
      </c>
    </row>
    <row r="464" spans="1:5" x14ac:dyDescent="0.25">
      <c r="A464" s="126" t="s">
        <v>724</v>
      </c>
      <c r="B464" s="126" t="s">
        <v>725</v>
      </c>
      <c r="C464" s="126" t="s">
        <v>2072</v>
      </c>
      <c r="D464" s="126" t="s">
        <v>2077</v>
      </c>
      <c r="E464" s="126" t="s">
        <v>1818</v>
      </c>
    </row>
    <row r="465" spans="1:5" x14ac:dyDescent="0.25">
      <c r="A465" s="126" t="s">
        <v>724</v>
      </c>
      <c r="B465" s="126" t="s">
        <v>725</v>
      </c>
      <c r="C465" s="126" t="s">
        <v>2072</v>
      </c>
      <c r="D465" s="126" t="s">
        <v>2077</v>
      </c>
      <c r="E465" s="126" t="s">
        <v>1818</v>
      </c>
    </row>
    <row r="466" spans="1:5" x14ac:dyDescent="0.25">
      <c r="A466" s="126" t="s">
        <v>726</v>
      </c>
      <c r="B466" s="126" t="s">
        <v>727</v>
      </c>
      <c r="C466" s="126" t="s">
        <v>2072</v>
      </c>
      <c r="D466" s="126" t="s">
        <v>2077</v>
      </c>
      <c r="E466" s="126" t="s">
        <v>1818</v>
      </c>
    </row>
    <row r="467" spans="1:5" x14ac:dyDescent="0.25">
      <c r="A467" s="126" t="s">
        <v>726</v>
      </c>
      <c r="B467" s="126" t="s">
        <v>727</v>
      </c>
      <c r="C467" s="126" t="s">
        <v>2072</v>
      </c>
      <c r="D467" s="126" t="s">
        <v>2077</v>
      </c>
      <c r="E467" s="126" t="s">
        <v>1818</v>
      </c>
    </row>
    <row r="468" spans="1:5" x14ac:dyDescent="0.25">
      <c r="A468" s="126" t="s">
        <v>728</v>
      </c>
      <c r="B468" s="126" t="s">
        <v>2037</v>
      </c>
      <c r="C468" s="126" t="s">
        <v>2072</v>
      </c>
      <c r="D468" s="126" t="s">
        <v>2075</v>
      </c>
      <c r="E468" s="126" t="s">
        <v>1816</v>
      </c>
    </row>
    <row r="469" spans="1:5" x14ac:dyDescent="0.25">
      <c r="A469" s="126" t="s">
        <v>730</v>
      </c>
      <c r="B469" s="126" t="s">
        <v>2038</v>
      </c>
      <c r="C469" s="126" t="s">
        <v>2072</v>
      </c>
      <c r="D469" s="126" t="s">
        <v>2075</v>
      </c>
      <c r="E469" s="126" t="s">
        <v>1816</v>
      </c>
    </row>
    <row r="470" spans="1:5" x14ac:dyDescent="0.25">
      <c r="A470" s="126" t="s">
        <v>732</v>
      </c>
      <c r="B470" s="126" t="s">
        <v>2039</v>
      </c>
      <c r="C470" s="126" t="s">
        <v>2072</v>
      </c>
      <c r="D470" s="126" t="s">
        <v>2074</v>
      </c>
      <c r="E470" s="126" t="s">
        <v>1815</v>
      </c>
    </row>
    <row r="471" spans="1:5" x14ac:dyDescent="0.25">
      <c r="A471" s="126" t="s">
        <v>734</v>
      </c>
      <c r="B471" s="126" t="s">
        <v>735</v>
      </c>
      <c r="C471" s="126" t="s">
        <v>2072</v>
      </c>
      <c r="D471" s="126" t="s">
        <v>2092</v>
      </c>
      <c r="E471" s="126" t="s">
        <v>1831</v>
      </c>
    </row>
    <row r="472" spans="1:5" x14ac:dyDescent="0.25">
      <c r="A472" s="126" t="s">
        <v>736</v>
      </c>
      <c r="B472" s="126" t="s">
        <v>737</v>
      </c>
      <c r="C472" s="126" t="s">
        <v>2072</v>
      </c>
      <c r="D472" s="126" t="s">
        <v>2073</v>
      </c>
      <c r="E472" s="126" t="s">
        <v>1814</v>
      </c>
    </row>
    <row r="473" spans="1:5" x14ac:dyDescent="0.25">
      <c r="A473" s="126" t="s">
        <v>738</v>
      </c>
      <c r="B473" s="126" t="s">
        <v>2040</v>
      </c>
      <c r="C473" s="126" t="s">
        <v>2072</v>
      </c>
      <c r="D473" s="126" t="s">
        <v>2075</v>
      </c>
      <c r="E473" s="126" t="s">
        <v>1816</v>
      </c>
    </row>
    <row r="474" spans="1:5" x14ac:dyDescent="0.25">
      <c r="A474" s="126" t="s">
        <v>740</v>
      </c>
      <c r="B474" s="126" t="s">
        <v>2041</v>
      </c>
      <c r="C474" s="126" t="s">
        <v>2072</v>
      </c>
      <c r="D474" s="126" t="s">
        <v>2074</v>
      </c>
      <c r="E474" s="126" t="s">
        <v>1815</v>
      </c>
    </row>
    <row r="475" spans="1:5" x14ac:dyDescent="0.25">
      <c r="A475" s="126" t="s">
        <v>742</v>
      </c>
      <c r="B475" s="126" t="s">
        <v>2042</v>
      </c>
      <c r="C475" s="126" t="s">
        <v>2072</v>
      </c>
      <c r="D475" s="126" t="s">
        <v>2074</v>
      </c>
      <c r="E475" s="126" t="s">
        <v>1815</v>
      </c>
    </row>
    <row r="476" spans="1:5" x14ac:dyDescent="0.25">
      <c r="A476" s="126" t="s">
        <v>744</v>
      </c>
      <c r="B476" s="126" t="s">
        <v>2043</v>
      </c>
      <c r="C476" s="126" t="s">
        <v>2072</v>
      </c>
      <c r="D476" s="126" t="s">
        <v>2074</v>
      </c>
      <c r="E476" s="126" t="s">
        <v>1815</v>
      </c>
    </row>
    <row r="477" spans="1:5" x14ac:dyDescent="0.25">
      <c r="A477" s="126" t="s">
        <v>746</v>
      </c>
      <c r="B477" s="126" t="s">
        <v>747</v>
      </c>
      <c r="C477" s="126" t="s">
        <v>2072</v>
      </c>
      <c r="D477" s="126" t="s">
        <v>2077</v>
      </c>
      <c r="E477" s="126" t="s">
        <v>1818</v>
      </c>
    </row>
    <row r="478" spans="1:5" x14ac:dyDescent="0.25">
      <c r="A478" s="126" t="s">
        <v>746</v>
      </c>
      <c r="B478" s="126" t="s">
        <v>747</v>
      </c>
      <c r="C478" s="126" t="s">
        <v>2072</v>
      </c>
      <c r="D478" s="126" t="s">
        <v>2077</v>
      </c>
      <c r="E478" s="126" t="s">
        <v>1818</v>
      </c>
    </row>
    <row r="479" spans="1:5" x14ac:dyDescent="0.25">
      <c r="A479" s="126" t="s">
        <v>748</v>
      </c>
      <c r="B479" s="126" t="s">
        <v>2044</v>
      </c>
      <c r="C479" s="126" t="s">
        <v>2072</v>
      </c>
      <c r="D479" s="126" t="s">
        <v>2075</v>
      </c>
      <c r="E479" s="126" t="s">
        <v>1816</v>
      </c>
    </row>
    <row r="480" spans="1:5" x14ac:dyDescent="0.25">
      <c r="A480" s="126" t="s">
        <v>750</v>
      </c>
      <c r="B480" s="126" t="s">
        <v>2045</v>
      </c>
      <c r="C480" s="126" t="s">
        <v>2072</v>
      </c>
      <c r="D480" s="126" t="s">
        <v>2086</v>
      </c>
      <c r="E480" s="126" t="s">
        <v>1825</v>
      </c>
    </row>
    <row r="481" spans="1:5" x14ac:dyDescent="0.25">
      <c r="A481" s="126" t="s">
        <v>753</v>
      </c>
      <c r="B481" s="126" t="s">
        <v>2046</v>
      </c>
      <c r="C481" s="126" t="s">
        <v>2072</v>
      </c>
      <c r="D481" s="126" t="s">
        <v>2080</v>
      </c>
      <c r="E481" s="126" t="s">
        <v>2081</v>
      </c>
    </row>
    <row r="482" spans="1:5" x14ac:dyDescent="0.25">
      <c r="A482" s="126" t="s">
        <v>753</v>
      </c>
      <c r="B482" s="126" t="s">
        <v>2046</v>
      </c>
      <c r="C482" s="126" t="s">
        <v>2072</v>
      </c>
      <c r="D482" s="126" t="s">
        <v>2080</v>
      </c>
      <c r="E482" s="126" t="s">
        <v>2081</v>
      </c>
    </row>
    <row r="483" spans="1:5" x14ac:dyDescent="0.25">
      <c r="A483" s="126" t="s">
        <v>753</v>
      </c>
      <c r="B483" s="126" t="s">
        <v>2046</v>
      </c>
      <c r="C483" s="126" t="s">
        <v>2072</v>
      </c>
      <c r="D483" s="126" t="s">
        <v>2080</v>
      </c>
      <c r="E483" s="126" t="s">
        <v>2081</v>
      </c>
    </row>
    <row r="484" spans="1:5" x14ac:dyDescent="0.25">
      <c r="A484" s="126" t="s">
        <v>755</v>
      </c>
      <c r="B484" s="126" t="s">
        <v>756</v>
      </c>
      <c r="C484" s="126" t="s">
        <v>2072</v>
      </c>
      <c r="D484" s="126" t="s">
        <v>2093</v>
      </c>
      <c r="E484" s="126" t="s">
        <v>1832</v>
      </c>
    </row>
    <row r="485" spans="1:5" x14ac:dyDescent="0.25">
      <c r="A485" s="126" t="s">
        <v>755</v>
      </c>
      <c r="B485" s="126" t="s">
        <v>756</v>
      </c>
      <c r="C485" s="126" t="s">
        <v>2072</v>
      </c>
      <c r="D485" s="126" t="s">
        <v>2093</v>
      </c>
      <c r="E485" s="126" t="s">
        <v>1832</v>
      </c>
    </row>
    <row r="486" spans="1:5" x14ac:dyDescent="0.25">
      <c r="A486" s="126" t="s">
        <v>755</v>
      </c>
      <c r="B486" s="126" t="s">
        <v>756</v>
      </c>
      <c r="C486" s="126" t="s">
        <v>2072</v>
      </c>
      <c r="D486" s="126" t="s">
        <v>2093</v>
      </c>
      <c r="E486" s="126" t="s">
        <v>1832</v>
      </c>
    </row>
    <row r="487" spans="1:5" x14ac:dyDescent="0.25">
      <c r="A487" s="126" t="s">
        <v>758</v>
      </c>
      <c r="B487" s="126" t="s">
        <v>2047</v>
      </c>
      <c r="C487" s="126" t="s">
        <v>2072</v>
      </c>
      <c r="D487" s="126" t="s">
        <v>2080</v>
      </c>
      <c r="E487" s="126" t="s">
        <v>2081</v>
      </c>
    </row>
    <row r="488" spans="1:5" x14ac:dyDescent="0.25">
      <c r="A488" s="126" t="s">
        <v>758</v>
      </c>
      <c r="B488" s="126" t="s">
        <v>2047</v>
      </c>
      <c r="C488" s="126" t="s">
        <v>2072</v>
      </c>
      <c r="D488" s="126" t="s">
        <v>2080</v>
      </c>
      <c r="E488" s="126" t="s">
        <v>2081</v>
      </c>
    </row>
    <row r="489" spans="1:5" x14ac:dyDescent="0.25">
      <c r="A489" s="126" t="s">
        <v>758</v>
      </c>
      <c r="B489" s="126" t="s">
        <v>2047</v>
      </c>
      <c r="C489" s="126" t="s">
        <v>2072</v>
      </c>
      <c r="D489" s="126" t="s">
        <v>2080</v>
      </c>
      <c r="E489" s="126" t="s">
        <v>2081</v>
      </c>
    </row>
    <row r="490" spans="1:5" x14ac:dyDescent="0.25">
      <c r="A490" s="126" t="s">
        <v>760</v>
      </c>
      <c r="B490" s="126" t="s">
        <v>761</v>
      </c>
      <c r="C490" s="126" t="s">
        <v>2072</v>
      </c>
      <c r="D490" s="126" t="s">
        <v>2093</v>
      </c>
      <c r="E490" s="126" t="s">
        <v>1832</v>
      </c>
    </row>
    <row r="491" spans="1:5" x14ac:dyDescent="0.25">
      <c r="A491" s="126" t="s">
        <v>760</v>
      </c>
      <c r="B491" s="126" t="s">
        <v>761</v>
      </c>
      <c r="C491" s="126" t="s">
        <v>2072</v>
      </c>
      <c r="D491" s="126" t="s">
        <v>2093</v>
      </c>
      <c r="E491" s="126" t="s">
        <v>1832</v>
      </c>
    </row>
    <row r="492" spans="1:5" x14ac:dyDescent="0.25">
      <c r="A492" s="126" t="s">
        <v>760</v>
      </c>
      <c r="B492" s="126" t="s">
        <v>761</v>
      </c>
      <c r="C492" s="126" t="s">
        <v>2072</v>
      </c>
      <c r="D492" s="126" t="s">
        <v>2093</v>
      </c>
      <c r="E492" s="126" t="s">
        <v>1832</v>
      </c>
    </row>
    <row r="493" spans="1:5" x14ac:dyDescent="0.25">
      <c r="A493" s="126" t="s">
        <v>762</v>
      </c>
      <c r="B493" s="126" t="s">
        <v>763</v>
      </c>
      <c r="C493" s="126" t="s">
        <v>2072</v>
      </c>
      <c r="D493" s="126" t="s">
        <v>2073</v>
      </c>
      <c r="E493" s="126" t="s">
        <v>1814</v>
      </c>
    </row>
    <row r="494" spans="1:5" x14ac:dyDescent="0.25">
      <c r="A494" s="126" t="s">
        <v>764</v>
      </c>
      <c r="B494" s="126" t="s">
        <v>2048</v>
      </c>
      <c r="C494" s="126" t="s">
        <v>2072</v>
      </c>
      <c r="D494" s="126" t="s">
        <v>2075</v>
      </c>
      <c r="E494" s="126" t="s">
        <v>1816</v>
      </c>
    </row>
    <row r="495" spans="1:5" x14ac:dyDescent="0.25">
      <c r="A495" s="126" t="s">
        <v>766</v>
      </c>
      <c r="B495" s="126" t="s">
        <v>767</v>
      </c>
      <c r="C495" s="126" t="s">
        <v>2072</v>
      </c>
      <c r="D495" s="126" t="s">
        <v>2088</v>
      </c>
      <c r="E495" s="126" t="s">
        <v>1828</v>
      </c>
    </row>
    <row r="496" spans="1:5" x14ac:dyDescent="0.25">
      <c r="A496" s="126" t="s">
        <v>768</v>
      </c>
      <c r="B496" s="126" t="s">
        <v>2049</v>
      </c>
      <c r="C496" s="126" t="s">
        <v>2072</v>
      </c>
      <c r="D496" s="126" t="s">
        <v>2080</v>
      </c>
      <c r="E496" s="126" t="s">
        <v>2081</v>
      </c>
    </row>
    <row r="497" spans="1:5" x14ac:dyDescent="0.25">
      <c r="A497" s="126" t="s">
        <v>768</v>
      </c>
      <c r="B497" s="126" t="s">
        <v>2049</v>
      </c>
      <c r="C497" s="126" t="s">
        <v>2072</v>
      </c>
      <c r="D497" s="126" t="s">
        <v>2080</v>
      </c>
      <c r="E497" s="126" t="s">
        <v>2081</v>
      </c>
    </row>
    <row r="498" spans="1:5" x14ac:dyDescent="0.25">
      <c r="A498" s="126" t="s">
        <v>768</v>
      </c>
      <c r="B498" s="126" t="s">
        <v>2049</v>
      </c>
      <c r="C498" s="126" t="s">
        <v>2072</v>
      </c>
      <c r="D498" s="126" t="s">
        <v>2080</v>
      </c>
      <c r="E498" s="126" t="s">
        <v>2081</v>
      </c>
    </row>
    <row r="499" spans="1:5" x14ac:dyDescent="0.25">
      <c r="A499" s="126" t="s">
        <v>770</v>
      </c>
      <c r="B499" s="126" t="s">
        <v>2050</v>
      </c>
      <c r="C499" s="126" t="s">
        <v>2072</v>
      </c>
      <c r="D499" s="126" t="s">
        <v>2073</v>
      </c>
      <c r="E499" s="126" t="s">
        <v>1814</v>
      </c>
    </row>
    <row r="500" spans="1:5" x14ac:dyDescent="0.25">
      <c r="A500" s="126" t="s">
        <v>772</v>
      </c>
      <c r="B500" s="126" t="s">
        <v>773</v>
      </c>
      <c r="C500" s="126" t="s">
        <v>2072</v>
      </c>
      <c r="D500" s="126" t="s">
        <v>2073</v>
      </c>
      <c r="E500" s="126" t="s">
        <v>1814</v>
      </c>
    </row>
    <row r="501" spans="1:5" x14ac:dyDescent="0.25">
      <c r="A501" s="127" t="s">
        <v>1840</v>
      </c>
      <c r="B501" s="126" t="s">
        <v>2094</v>
      </c>
      <c r="E501" s="126" t="s">
        <v>2094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8D4B7-5E1C-437C-A19A-51733C1C7E3F}">
  <dimension ref="A1:B332"/>
  <sheetViews>
    <sheetView workbookViewId="0">
      <selection activeCell="K29" sqref="K29"/>
    </sheetView>
  </sheetViews>
  <sheetFormatPr defaultRowHeight="15" x14ac:dyDescent="0.25"/>
  <sheetData>
    <row r="1" spans="1:2" x14ac:dyDescent="0.25">
      <c r="A1">
        <v>131</v>
      </c>
      <c r="B1">
        <v>0</v>
      </c>
    </row>
    <row r="2" spans="1:2" x14ac:dyDescent="0.25">
      <c r="A2">
        <v>138</v>
      </c>
      <c r="B2">
        <v>0</v>
      </c>
    </row>
    <row r="3" spans="1:2" x14ac:dyDescent="0.25">
      <c r="A3">
        <v>139</v>
      </c>
      <c r="B3">
        <v>62</v>
      </c>
    </row>
    <row r="4" spans="1:2" x14ac:dyDescent="0.25">
      <c r="A4">
        <v>222</v>
      </c>
      <c r="B4">
        <v>0</v>
      </c>
    </row>
    <row r="5" spans="1:2" x14ac:dyDescent="0.25">
      <c r="A5">
        <v>236</v>
      </c>
      <c r="B5">
        <v>0</v>
      </c>
    </row>
    <row r="6" spans="1:2" x14ac:dyDescent="0.25">
      <c r="A6">
        <v>241</v>
      </c>
      <c r="B6">
        <v>0</v>
      </c>
    </row>
    <row r="7" spans="1:2" x14ac:dyDescent="0.25">
      <c r="A7">
        <v>282</v>
      </c>
      <c r="B7">
        <v>0</v>
      </c>
    </row>
    <row r="8" spans="1:2" x14ac:dyDescent="0.25">
      <c r="A8">
        <v>288</v>
      </c>
      <c r="B8">
        <v>0</v>
      </c>
    </row>
    <row r="9" spans="1:2" x14ac:dyDescent="0.25">
      <c r="A9">
        <v>296</v>
      </c>
      <c r="B9">
        <v>0</v>
      </c>
    </row>
    <row r="10" spans="1:2" x14ac:dyDescent="0.25">
      <c r="A10">
        <v>297</v>
      </c>
      <c r="B10">
        <v>0</v>
      </c>
    </row>
    <row r="11" spans="1:2" x14ac:dyDescent="0.25">
      <c r="A11">
        <v>298</v>
      </c>
      <c r="B11">
        <v>0</v>
      </c>
    </row>
    <row r="12" spans="1:2" x14ac:dyDescent="0.25">
      <c r="A12">
        <v>300</v>
      </c>
      <c r="B12">
        <v>0</v>
      </c>
    </row>
    <row r="13" spans="1:2" x14ac:dyDescent="0.25">
      <c r="A13">
        <v>301</v>
      </c>
      <c r="B13">
        <v>0</v>
      </c>
    </row>
    <row r="14" spans="1:2" x14ac:dyDescent="0.25">
      <c r="A14">
        <v>302</v>
      </c>
      <c r="B14">
        <v>0</v>
      </c>
    </row>
    <row r="15" spans="1:2" x14ac:dyDescent="0.25">
      <c r="A15">
        <v>303</v>
      </c>
      <c r="B15">
        <v>0</v>
      </c>
    </row>
    <row r="16" spans="1:2" x14ac:dyDescent="0.25">
      <c r="A16">
        <v>305</v>
      </c>
      <c r="B16">
        <v>0</v>
      </c>
    </row>
    <row r="17" spans="1:2" x14ac:dyDescent="0.25">
      <c r="A17">
        <v>306</v>
      </c>
      <c r="B17">
        <v>0</v>
      </c>
    </row>
    <row r="18" spans="1:2" x14ac:dyDescent="0.25">
      <c r="A18">
        <v>311</v>
      </c>
      <c r="B18">
        <v>0</v>
      </c>
    </row>
    <row r="19" spans="1:2" x14ac:dyDescent="0.25">
      <c r="A19">
        <v>316</v>
      </c>
      <c r="B19">
        <v>0</v>
      </c>
    </row>
    <row r="20" spans="1:2" x14ac:dyDescent="0.25">
      <c r="A20">
        <v>318</v>
      </c>
      <c r="B20">
        <v>0</v>
      </c>
    </row>
    <row r="21" spans="1:2" x14ac:dyDescent="0.25">
      <c r="A21">
        <v>319</v>
      </c>
      <c r="B21">
        <v>0</v>
      </c>
    </row>
    <row r="22" spans="1:2" x14ac:dyDescent="0.25">
      <c r="A22">
        <v>320</v>
      </c>
      <c r="B22">
        <v>0</v>
      </c>
    </row>
    <row r="23" spans="1:2" x14ac:dyDescent="0.25">
      <c r="A23">
        <v>321</v>
      </c>
      <c r="B23">
        <v>0</v>
      </c>
    </row>
    <row r="24" spans="1:2" x14ac:dyDescent="0.25">
      <c r="A24">
        <v>338</v>
      </c>
      <c r="B24">
        <v>89</v>
      </c>
    </row>
    <row r="25" spans="1:2" x14ac:dyDescent="0.25">
      <c r="A25">
        <v>402</v>
      </c>
      <c r="B25">
        <v>0</v>
      </c>
    </row>
    <row r="26" spans="1:2" x14ac:dyDescent="0.25">
      <c r="A26">
        <v>417</v>
      </c>
      <c r="B26">
        <v>0</v>
      </c>
    </row>
    <row r="27" spans="1:2" x14ac:dyDescent="0.25">
      <c r="A27">
        <v>509</v>
      </c>
      <c r="B27">
        <v>0</v>
      </c>
    </row>
    <row r="28" spans="1:2" x14ac:dyDescent="0.25">
      <c r="A28">
        <v>510</v>
      </c>
      <c r="B28">
        <v>0</v>
      </c>
    </row>
    <row r="29" spans="1:2" x14ac:dyDescent="0.25">
      <c r="A29">
        <v>511</v>
      </c>
      <c r="B29">
        <v>0</v>
      </c>
    </row>
    <row r="30" spans="1:2" x14ac:dyDescent="0.25">
      <c r="A30">
        <v>525</v>
      </c>
      <c r="B30">
        <v>0</v>
      </c>
    </row>
    <row r="31" spans="1:2" x14ac:dyDescent="0.25">
      <c r="A31">
        <v>527</v>
      </c>
      <c r="B31">
        <v>0</v>
      </c>
    </row>
    <row r="32" spans="1:2" x14ac:dyDescent="0.25">
      <c r="A32">
        <v>534</v>
      </c>
      <c r="B32">
        <v>0</v>
      </c>
    </row>
    <row r="33" spans="1:2" x14ac:dyDescent="0.25">
      <c r="A33">
        <v>543</v>
      </c>
      <c r="B33">
        <v>0</v>
      </c>
    </row>
    <row r="34" spans="1:2" x14ac:dyDescent="0.25">
      <c r="A34">
        <v>546</v>
      </c>
      <c r="B34">
        <v>56</v>
      </c>
    </row>
    <row r="35" spans="1:2" x14ac:dyDescent="0.25">
      <c r="A35">
        <v>553</v>
      </c>
      <c r="B35">
        <v>0</v>
      </c>
    </row>
    <row r="36" spans="1:2" x14ac:dyDescent="0.25">
      <c r="A36">
        <v>556</v>
      </c>
      <c r="B36">
        <v>0</v>
      </c>
    </row>
    <row r="37" spans="1:2" x14ac:dyDescent="0.25">
      <c r="A37">
        <v>557</v>
      </c>
      <c r="B37">
        <v>0</v>
      </c>
    </row>
    <row r="38" spans="1:2" x14ac:dyDescent="0.25">
      <c r="A38">
        <v>558</v>
      </c>
      <c r="B38">
        <v>0</v>
      </c>
    </row>
    <row r="39" spans="1:2" x14ac:dyDescent="0.25">
      <c r="A39">
        <v>559</v>
      </c>
      <c r="B39">
        <v>68</v>
      </c>
    </row>
    <row r="40" spans="1:2" x14ac:dyDescent="0.25">
      <c r="A40">
        <v>560</v>
      </c>
      <c r="B40">
        <v>0</v>
      </c>
    </row>
    <row r="41" spans="1:2" x14ac:dyDescent="0.25">
      <c r="A41">
        <v>575</v>
      </c>
      <c r="B41">
        <v>0</v>
      </c>
    </row>
    <row r="42" spans="1:2" x14ac:dyDescent="0.25">
      <c r="A42">
        <v>576</v>
      </c>
      <c r="B42">
        <v>78</v>
      </c>
    </row>
    <row r="43" spans="1:2" x14ac:dyDescent="0.25">
      <c r="A43">
        <v>577</v>
      </c>
      <c r="B43">
        <v>0</v>
      </c>
    </row>
    <row r="44" spans="1:2" x14ac:dyDescent="0.25">
      <c r="A44">
        <v>598</v>
      </c>
      <c r="B44">
        <v>0</v>
      </c>
    </row>
    <row r="45" spans="1:2" x14ac:dyDescent="0.25">
      <c r="A45">
        <v>608</v>
      </c>
      <c r="B45">
        <v>0</v>
      </c>
    </row>
    <row r="46" spans="1:2" x14ac:dyDescent="0.25">
      <c r="A46">
        <v>609</v>
      </c>
      <c r="B46">
        <v>0</v>
      </c>
    </row>
    <row r="47" spans="1:2" x14ac:dyDescent="0.25">
      <c r="A47">
        <v>610</v>
      </c>
      <c r="B47">
        <v>0</v>
      </c>
    </row>
    <row r="48" spans="1:2" x14ac:dyDescent="0.25">
      <c r="A48">
        <v>613</v>
      </c>
      <c r="B48">
        <v>0</v>
      </c>
    </row>
    <row r="49" spans="1:2" x14ac:dyDescent="0.25">
      <c r="A49">
        <v>614</v>
      </c>
      <c r="B49">
        <v>0</v>
      </c>
    </row>
    <row r="50" spans="1:2" x14ac:dyDescent="0.25">
      <c r="A50">
        <v>616</v>
      </c>
      <c r="B50">
        <v>0</v>
      </c>
    </row>
    <row r="51" spans="1:2" x14ac:dyDescent="0.25">
      <c r="A51">
        <v>621</v>
      </c>
      <c r="B51">
        <v>0</v>
      </c>
    </row>
    <row r="52" spans="1:2" x14ac:dyDescent="0.25">
      <c r="A52">
        <v>623</v>
      </c>
      <c r="B52">
        <v>0</v>
      </c>
    </row>
    <row r="53" spans="1:2" x14ac:dyDescent="0.25">
      <c r="A53">
        <v>629</v>
      </c>
      <c r="B53">
        <v>0</v>
      </c>
    </row>
    <row r="54" spans="1:2" x14ac:dyDescent="0.25">
      <c r="A54">
        <v>634</v>
      </c>
      <c r="B54">
        <v>0</v>
      </c>
    </row>
    <row r="55" spans="1:2" x14ac:dyDescent="0.25">
      <c r="A55">
        <v>640</v>
      </c>
      <c r="B55">
        <v>0</v>
      </c>
    </row>
    <row r="56" spans="1:2" x14ac:dyDescent="0.25">
      <c r="A56">
        <v>664</v>
      </c>
      <c r="B56">
        <v>0</v>
      </c>
    </row>
    <row r="57" spans="1:2" x14ac:dyDescent="0.25">
      <c r="A57">
        <v>679</v>
      </c>
      <c r="B57">
        <v>0</v>
      </c>
    </row>
    <row r="58" spans="1:2" x14ac:dyDescent="0.25">
      <c r="A58">
        <v>725</v>
      </c>
      <c r="B58">
        <v>0</v>
      </c>
    </row>
    <row r="59" spans="1:2" x14ac:dyDescent="0.25">
      <c r="A59">
        <v>736</v>
      </c>
      <c r="B59">
        <v>0</v>
      </c>
    </row>
    <row r="60" spans="1:2" x14ac:dyDescent="0.25">
      <c r="A60">
        <v>770</v>
      </c>
      <c r="B60">
        <v>0</v>
      </c>
    </row>
    <row r="61" spans="1:2" x14ac:dyDescent="0.25">
      <c r="A61">
        <v>779</v>
      </c>
      <c r="B61">
        <v>0</v>
      </c>
    </row>
    <row r="62" spans="1:2" x14ac:dyDescent="0.25">
      <c r="A62">
        <v>780</v>
      </c>
      <c r="B62">
        <v>0</v>
      </c>
    </row>
    <row r="63" spans="1:2" x14ac:dyDescent="0.25">
      <c r="A63">
        <v>804</v>
      </c>
      <c r="B63">
        <v>0</v>
      </c>
    </row>
    <row r="64" spans="1:2" x14ac:dyDescent="0.25">
      <c r="A64">
        <v>808</v>
      </c>
      <c r="B64">
        <v>0</v>
      </c>
    </row>
    <row r="65" spans="1:2" x14ac:dyDescent="0.25">
      <c r="A65">
        <v>813</v>
      </c>
      <c r="B65">
        <v>0</v>
      </c>
    </row>
    <row r="66" spans="1:2" x14ac:dyDescent="0.25">
      <c r="A66">
        <v>825</v>
      </c>
      <c r="B66">
        <v>151</v>
      </c>
    </row>
    <row r="67" spans="1:2" x14ac:dyDescent="0.25">
      <c r="A67">
        <v>838</v>
      </c>
      <c r="B67">
        <v>0</v>
      </c>
    </row>
    <row r="68" spans="1:2" x14ac:dyDescent="0.25">
      <c r="A68">
        <v>843</v>
      </c>
      <c r="B68">
        <v>0</v>
      </c>
    </row>
    <row r="69" spans="1:2" x14ac:dyDescent="0.25">
      <c r="A69">
        <v>855</v>
      </c>
      <c r="B69">
        <v>0</v>
      </c>
    </row>
    <row r="70" spans="1:2" x14ac:dyDescent="0.25">
      <c r="A70">
        <v>858</v>
      </c>
      <c r="B70">
        <v>0</v>
      </c>
    </row>
    <row r="71" spans="1:2" x14ac:dyDescent="0.25">
      <c r="A71">
        <v>875</v>
      </c>
      <c r="B71">
        <v>0</v>
      </c>
    </row>
    <row r="72" spans="1:2" x14ac:dyDescent="0.25">
      <c r="A72">
        <v>905</v>
      </c>
      <c r="B72">
        <v>0</v>
      </c>
    </row>
    <row r="73" spans="1:2" x14ac:dyDescent="0.25">
      <c r="A73">
        <v>912</v>
      </c>
      <c r="B73">
        <v>0</v>
      </c>
    </row>
    <row r="74" spans="1:2" x14ac:dyDescent="0.25">
      <c r="A74">
        <v>936</v>
      </c>
      <c r="B74">
        <v>0</v>
      </c>
    </row>
    <row r="75" spans="1:2" x14ac:dyDescent="0.25">
      <c r="A75">
        <v>938</v>
      </c>
      <c r="B75">
        <v>0</v>
      </c>
    </row>
    <row r="76" spans="1:2" x14ac:dyDescent="0.25">
      <c r="A76">
        <v>941</v>
      </c>
      <c r="B76">
        <v>0</v>
      </c>
    </row>
    <row r="77" spans="1:2" x14ac:dyDescent="0.25">
      <c r="A77">
        <v>951</v>
      </c>
      <c r="B77">
        <v>0</v>
      </c>
    </row>
    <row r="78" spans="1:2" x14ac:dyDescent="0.25">
      <c r="A78">
        <v>952</v>
      </c>
      <c r="B78">
        <v>0</v>
      </c>
    </row>
    <row r="79" spans="1:2" x14ac:dyDescent="0.25">
      <c r="A79">
        <v>953</v>
      </c>
      <c r="B79">
        <v>0</v>
      </c>
    </row>
    <row r="80" spans="1:2" x14ac:dyDescent="0.25">
      <c r="A80">
        <v>7984</v>
      </c>
      <c r="B80">
        <v>0</v>
      </c>
    </row>
    <row r="81" spans="1:2" x14ac:dyDescent="0.25">
      <c r="A81">
        <v>7995</v>
      </c>
      <c r="B81">
        <v>0</v>
      </c>
    </row>
    <row r="82" spans="1:2" x14ac:dyDescent="0.25">
      <c r="A82">
        <v>7999</v>
      </c>
      <c r="B82">
        <v>0</v>
      </c>
    </row>
    <row r="83" spans="1:2" x14ac:dyDescent="0.25">
      <c r="A83">
        <v>8000</v>
      </c>
      <c r="B83">
        <v>0</v>
      </c>
    </row>
    <row r="84" spans="1:2" x14ac:dyDescent="0.25">
      <c r="A84">
        <v>8063</v>
      </c>
      <c r="B84">
        <v>0</v>
      </c>
    </row>
    <row r="85" spans="1:2" x14ac:dyDescent="0.25">
      <c r="A85">
        <v>8064</v>
      </c>
      <c r="B85">
        <v>0</v>
      </c>
    </row>
    <row r="86" spans="1:2" x14ac:dyDescent="0.25">
      <c r="A86">
        <v>8278</v>
      </c>
      <c r="B86">
        <v>0</v>
      </c>
    </row>
    <row r="87" spans="1:2" x14ac:dyDescent="0.25">
      <c r="A87">
        <v>8280</v>
      </c>
      <c r="B87">
        <v>0</v>
      </c>
    </row>
    <row r="88" spans="1:2" x14ac:dyDescent="0.25">
      <c r="A88">
        <v>8281</v>
      </c>
      <c r="B88">
        <v>0</v>
      </c>
    </row>
    <row r="89" spans="1:2" x14ac:dyDescent="0.25">
      <c r="A89">
        <v>8282</v>
      </c>
      <c r="B89">
        <v>0</v>
      </c>
    </row>
    <row r="90" spans="1:2" x14ac:dyDescent="0.25">
      <c r="A90">
        <v>8283</v>
      </c>
      <c r="B90">
        <v>0</v>
      </c>
    </row>
    <row r="91" spans="1:2" x14ac:dyDescent="0.25">
      <c r="A91">
        <v>8286</v>
      </c>
      <c r="B91">
        <v>0</v>
      </c>
    </row>
    <row r="92" spans="1:2" x14ac:dyDescent="0.25">
      <c r="A92">
        <v>8287</v>
      </c>
      <c r="B92">
        <v>0</v>
      </c>
    </row>
    <row r="93" spans="1:2" x14ac:dyDescent="0.25">
      <c r="A93">
        <v>8289</v>
      </c>
      <c r="B93">
        <v>0</v>
      </c>
    </row>
    <row r="94" spans="1:2" x14ac:dyDescent="0.25">
      <c r="A94">
        <v>9122</v>
      </c>
      <c r="B94">
        <v>0</v>
      </c>
    </row>
    <row r="95" spans="1:2" x14ac:dyDescent="0.25">
      <c r="A95">
        <v>9148</v>
      </c>
      <c r="B95">
        <v>0</v>
      </c>
    </row>
    <row r="96" spans="1:2" x14ac:dyDescent="0.25">
      <c r="A96">
        <v>9149</v>
      </c>
      <c r="B96">
        <v>0</v>
      </c>
    </row>
    <row r="97" spans="1:2" x14ac:dyDescent="0.25">
      <c r="A97">
        <v>9164</v>
      </c>
      <c r="B97">
        <v>0</v>
      </c>
    </row>
    <row r="98" spans="1:2" x14ac:dyDescent="0.25">
      <c r="A98">
        <v>9179</v>
      </c>
      <c r="B98">
        <v>0</v>
      </c>
    </row>
    <row r="99" spans="1:2" x14ac:dyDescent="0.25">
      <c r="A99">
        <v>9192</v>
      </c>
      <c r="B99">
        <v>0</v>
      </c>
    </row>
    <row r="100" spans="1:2" x14ac:dyDescent="0.25">
      <c r="A100">
        <v>9283</v>
      </c>
      <c r="B100">
        <v>0</v>
      </c>
    </row>
    <row r="101" spans="1:2" x14ac:dyDescent="0.25">
      <c r="A101">
        <v>9953</v>
      </c>
      <c r="B101">
        <v>0</v>
      </c>
    </row>
    <row r="102" spans="1:2" x14ac:dyDescent="0.25">
      <c r="A102">
        <v>9955</v>
      </c>
      <c r="B102">
        <v>37</v>
      </c>
    </row>
    <row r="103" spans="1:2" x14ac:dyDescent="0.25">
      <c r="A103">
        <v>9957</v>
      </c>
      <c r="B103">
        <v>99</v>
      </c>
    </row>
    <row r="104" spans="1:2" x14ac:dyDescent="0.25">
      <c r="A104">
        <v>9971</v>
      </c>
      <c r="B104">
        <v>0</v>
      </c>
    </row>
    <row r="105" spans="1:2" x14ac:dyDescent="0.25">
      <c r="A105">
        <v>9990</v>
      </c>
      <c r="B105">
        <v>0</v>
      </c>
    </row>
    <row r="106" spans="1:2" x14ac:dyDescent="0.25">
      <c r="A106">
        <v>9996</v>
      </c>
      <c r="B106">
        <v>0</v>
      </c>
    </row>
    <row r="107" spans="1:2" x14ac:dyDescent="0.25">
      <c r="A107">
        <v>9997</v>
      </c>
      <c r="B107">
        <v>0</v>
      </c>
    </row>
    <row r="108" spans="1:2" x14ac:dyDescent="0.25">
      <c r="A108">
        <v>10036</v>
      </c>
      <c r="B108">
        <v>0</v>
      </c>
    </row>
    <row r="109" spans="1:2" x14ac:dyDescent="0.25">
      <c r="A109">
        <v>10182</v>
      </c>
      <c r="B109">
        <v>0</v>
      </c>
    </row>
    <row r="110" spans="1:2" x14ac:dyDescent="0.25">
      <c r="A110">
        <v>10205</v>
      </c>
      <c r="B110">
        <v>0</v>
      </c>
    </row>
    <row r="111" spans="1:2" x14ac:dyDescent="0.25">
      <c r="A111">
        <v>11291</v>
      </c>
      <c r="B111">
        <v>0</v>
      </c>
    </row>
    <row r="112" spans="1:2" x14ac:dyDescent="0.25">
      <c r="A112">
        <v>11324</v>
      </c>
      <c r="B112">
        <v>0</v>
      </c>
    </row>
    <row r="113" spans="1:2" x14ac:dyDescent="0.25">
      <c r="A113">
        <v>11381</v>
      </c>
      <c r="B113">
        <v>0</v>
      </c>
    </row>
    <row r="114" spans="1:2" x14ac:dyDescent="0.25">
      <c r="A114">
        <v>11390</v>
      </c>
      <c r="B114">
        <v>0</v>
      </c>
    </row>
    <row r="115" spans="1:2" x14ac:dyDescent="0.25">
      <c r="A115">
        <v>11439</v>
      </c>
      <c r="B115">
        <v>0</v>
      </c>
    </row>
    <row r="116" spans="1:2" x14ac:dyDescent="0.25">
      <c r="A116">
        <v>11468</v>
      </c>
      <c r="B116">
        <v>0</v>
      </c>
    </row>
    <row r="117" spans="1:2" x14ac:dyDescent="0.25">
      <c r="A117">
        <v>11506</v>
      </c>
      <c r="B117">
        <v>0</v>
      </c>
    </row>
    <row r="118" spans="1:2" x14ac:dyDescent="0.25">
      <c r="A118">
        <v>11507</v>
      </c>
      <c r="B118">
        <v>0</v>
      </c>
    </row>
    <row r="119" spans="1:2" x14ac:dyDescent="0.25">
      <c r="A119">
        <v>11511</v>
      </c>
      <c r="B119">
        <v>0</v>
      </c>
    </row>
    <row r="120" spans="1:2" x14ac:dyDescent="0.25">
      <c r="A120">
        <v>11533</v>
      </c>
      <c r="B120">
        <v>0</v>
      </c>
    </row>
    <row r="121" spans="1:2" x14ac:dyDescent="0.25">
      <c r="A121">
        <v>11534</v>
      </c>
      <c r="B121">
        <v>0</v>
      </c>
    </row>
    <row r="122" spans="1:2" x14ac:dyDescent="0.25">
      <c r="A122">
        <v>11923</v>
      </c>
      <c r="B122">
        <v>0</v>
      </c>
    </row>
    <row r="123" spans="1:2" x14ac:dyDescent="0.25">
      <c r="A123">
        <v>11947</v>
      </c>
      <c r="B123">
        <v>0</v>
      </c>
    </row>
    <row r="124" spans="1:2" x14ac:dyDescent="0.25">
      <c r="A124">
        <v>11956</v>
      </c>
      <c r="B124">
        <v>0</v>
      </c>
    </row>
    <row r="125" spans="1:2" x14ac:dyDescent="0.25">
      <c r="A125">
        <v>11967</v>
      </c>
      <c r="B125">
        <v>0</v>
      </c>
    </row>
    <row r="126" spans="1:2" x14ac:dyDescent="0.25">
      <c r="A126">
        <v>11972</v>
      </c>
      <c r="B126">
        <v>0</v>
      </c>
    </row>
    <row r="127" spans="1:2" x14ac:dyDescent="0.25">
      <c r="A127">
        <v>11976</v>
      </c>
      <c r="B127">
        <v>0</v>
      </c>
    </row>
    <row r="128" spans="1:2" x14ac:dyDescent="0.25">
      <c r="A128">
        <v>11986</v>
      </c>
      <c r="B128">
        <v>0</v>
      </c>
    </row>
    <row r="129" spans="1:2" x14ac:dyDescent="0.25">
      <c r="A129">
        <v>12009</v>
      </c>
      <c r="B129">
        <v>0</v>
      </c>
    </row>
    <row r="130" spans="1:2" x14ac:dyDescent="0.25">
      <c r="A130">
        <v>12010</v>
      </c>
      <c r="B130">
        <v>0</v>
      </c>
    </row>
    <row r="131" spans="1:2" x14ac:dyDescent="0.25">
      <c r="A131">
        <v>12011</v>
      </c>
      <c r="B131">
        <v>0</v>
      </c>
    </row>
    <row r="132" spans="1:2" x14ac:dyDescent="0.25">
      <c r="A132">
        <v>12025</v>
      </c>
      <c r="B132">
        <v>0</v>
      </c>
    </row>
    <row r="133" spans="1:2" x14ac:dyDescent="0.25">
      <c r="A133">
        <v>12029</v>
      </c>
      <c r="B133">
        <v>0</v>
      </c>
    </row>
    <row r="134" spans="1:2" x14ac:dyDescent="0.25">
      <c r="A134">
        <v>12030</v>
      </c>
      <c r="B134">
        <v>0</v>
      </c>
    </row>
    <row r="135" spans="1:2" x14ac:dyDescent="0.25">
      <c r="A135">
        <v>12033</v>
      </c>
      <c r="B135">
        <v>0</v>
      </c>
    </row>
    <row r="136" spans="1:2" x14ac:dyDescent="0.25">
      <c r="A136">
        <v>12036</v>
      </c>
      <c r="B136">
        <v>0</v>
      </c>
    </row>
    <row r="137" spans="1:2" x14ac:dyDescent="0.25">
      <c r="A137">
        <v>12037</v>
      </c>
      <c r="B137">
        <v>0</v>
      </c>
    </row>
    <row r="138" spans="1:2" x14ac:dyDescent="0.25">
      <c r="A138">
        <v>12038</v>
      </c>
      <c r="B138">
        <v>0</v>
      </c>
    </row>
    <row r="139" spans="1:2" x14ac:dyDescent="0.25">
      <c r="A139">
        <v>12040</v>
      </c>
      <c r="B139">
        <v>0</v>
      </c>
    </row>
    <row r="140" spans="1:2" x14ac:dyDescent="0.25">
      <c r="A140">
        <v>12041</v>
      </c>
      <c r="B140">
        <v>0</v>
      </c>
    </row>
    <row r="141" spans="1:2" x14ac:dyDescent="0.25">
      <c r="A141">
        <v>12042</v>
      </c>
      <c r="B141">
        <v>0</v>
      </c>
    </row>
    <row r="142" spans="1:2" x14ac:dyDescent="0.25">
      <c r="A142">
        <v>12043</v>
      </c>
      <c r="B142">
        <v>0</v>
      </c>
    </row>
    <row r="143" spans="1:2" x14ac:dyDescent="0.25">
      <c r="A143">
        <v>12044</v>
      </c>
      <c r="B143">
        <v>0</v>
      </c>
    </row>
    <row r="144" spans="1:2" x14ac:dyDescent="0.25">
      <c r="A144">
        <v>12045</v>
      </c>
      <c r="B144">
        <v>8</v>
      </c>
    </row>
    <row r="145" spans="1:2" x14ac:dyDescent="0.25">
      <c r="A145">
        <v>12054</v>
      </c>
      <c r="B145">
        <v>0</v>
      </c>
    </row>
    <row r="146" spans="1:2" x14ac:dyDescent="0.25">
      <c r="A146">
        <v>12060</v>
      </c>
      <c r="B146">
        <v>26</v>
      </c>
    </row>
    <row r="147" spans="1:2" x14ac:dyDescent="0.25">
      <c r="A147">
        <v>12105</v>
      </c>
      <c r="B147">
        <v>0</v>
      </c>
    </row>
    <row r="148" spans="1:2" x14ac:dyDescent="0.25">
      <c r="A148">
        <v>12391</v>
      </c>
      <c r="B148">
        <v>0</v>
      </c>
    </row>
    <row r="149" spans="1:2" x14ac:dyDescent="0.25">
      <c r="A149">
        <v>12501</v>
      </c>
      <c r="B149">
        <v>0</v>
      </c>
    </row>
    <row r="150" spans="1:2" x14ac:dyDescent="0.25">
      <c r="A150">
        <v>12528</v>
      </c>
      <c r="B150">
        <v>0</v>
      </c>
    </row>
    <row r="151" spans="1:2" x14ac:dyDescent="0.25">
      <c r="A151">
        <v>12529</v>
      </c>
      <c r="B151">
        <v>20</v>
      </c>
    </row>
    <row r="152" spans="1:2" x14ac:dyDescent="0.25">
      <c r="A152">
        <v>12541</v>
      </c>
      <c r="B152">
        <v>0</v>
      </c>
    </row>
    <row r="153" spans="1:2" x14ac:dyDescent="0.25">
      <c r="A153">
        <v>12558</v>
      </c>
      <c r="B153">
        <v>0</v>
      </c>
    </row>
    <row r="154" spans="1:2" x14ac:dyDescent="0.25">
      <c r="A154">
        <v>12627</v>
      </c>
      <c r="B154">
        <v>0</v>
      </c>
    </row>
    <row r="155" spans="1:2" x14ac:dyDescent="0.25">
      <c r="A155">
        <v>12644</v>
      </c>
      <c r="B155">
        <v>0</v>
      </c>
    </row>
    <row r="156" spans="1:2" x14ac:dyDescent="0.25">
      <c r="A156">
        <v>12671</v>
      </c>
      <c r="B156">
        <v>0</v>
      </c>
    </row>
    <row r="157" spans="1:2" x14ac:dyDescent="0.25">
      <c r="A157">
        <v>12684</v>
      </c>
      <c r="B157">
        <v>0</v>
      </c>
    </row>
    <row r="158" spans="1:2" x14ac:dyDescent="0.25">
      <c r="A158">
        <v>12867</v>
      </c>
      <c r="B158">
        <v>0</v>
      </c>
    </row>
    <row r="159" spans="1:2" x14ac:dyDescent="0.25">
      <c r="A159">
        <v>12924</v>
      </c>
      <c r="B159">
        <v>0</v>
      </c>
    </row>
    <row r="160" spans="1:2" x14ac:dyDescent="0.25">
      <c r="A160">
        <v>12951</v>
      </c>
      <c r="B160">
        <v>0</v>
      </c>
    </row>
    <row r="161" spans="1:2" x14ac:dyDescent="0.25">
      <c r="A161">
        <v>13034</v>
      </c>
      <c r="B161">
        <v>0</v>
      </c>
    </row>
    <row r="162" spans="1:2" x14ac:dyDescent="0.25">
      <c r="A162">
        <v>13132</v>
      </c>
      <c r="B162">
        <v>0</v>
      </c>
    </row>
    <row r="163" spans="1:2" x14ac:dyDescent="0.25">
      <c r="A163">
        <v>13147</v>
      </c>
      <c r="B163">
        <v>0</v>
      </c>
    </row>
    <row r="164" spans="1:2" x14ac:dyDescent="0.25">
      <c r="A164">
        <v>13148</v>
      </c>
      <c r="B164">
        <v>0</v>
      </c>
    </row>
    <row r="165" spans="1:2" x14ac:dyDescent="0.25">
      <c r="A165">
        <v>13170</v>
      </c>
      <c r="B165">
        <v>0</v>
      </c>
    </row>
    <row r="166" spans="1:2" x14ac:dyDescent="0.25">
      <c r="A166">
        <v>13173</v>
      </c>
      <c r="B166">
        <v>0</v>
      </c>
    </row>
    <row r="167" spans="1:2" x14ac:dyDescent="0.25">
      <c r="A167">
        <v>13175</v>
      </c>
      <c r="B167">
        <v>65</v>
      </c>
    </row>
    <row r="168" spans="1:2" x14ac:dyDescent="0.25">
      <c r="A168">
        <v>13195</v>
      </c>
      <c r="B168">
        <v>29</v>
      </c>
    </row>
    <row r="169" spans="1:2" x14ac:dyDescent="0.25">
      <c r="A169">
        <v>13199</v>
      </c>
      <c r="B169">
        <v>0</v>
      </c>
    </row>
    <row r="170" spans="1:2" x14ac:dyDescent="0.25">
      <c r="A170">
        <v>13232</v>
      </c>
      <c r="B170">
        <v>0</v>
      </c>
    </row>
    <row r="171" spans="1:2" x14ac:dyDescent="0.25">
      <c r="A171">
        <v>13249</v>
      </c>
      <c r="B171">
        <v>0</v>
      </c>
    </row>
    <row r="172" spans="1:2" x14ac:dyDescent="0.25">
      <c r="A172">
        <v>13253</v>
      </c>
      <c r="B172">
        <v>0</v>
      </c>
    </row>
    <row r="173" spans="1:2" x14ac:dyDescent="0.25">
      <c r="A173">
        <v>13254</v>
      </c>
      <c r="B173">
        <v>87</v>
      </c>
    </row>
    <row r="174" spans="1:2" x14ac:dyDescent="0.25">
      <c r="A174">
        <v>13255</v>
      </c>
      <c r="B174">
        <v>51</v>
      </c>
    </row>
    <row r="175" spans="1:2" x14ac:dyDescent="0.25">
      <c r="A175">
        <v>13864</v>
      </c>
      <c r="B175">
        <v>0</v>
      </c>
    </row>
    <row r="176" spans="1:2" x14ac:dyDescent="0.25">
      <c r="A176">
        <v>13930</v>
      </c>
      <c r="B176">
        <v>0</v>
      </c>
    </row>
    <row r="177" spans="1:2" x14ac:dyDescent="0.25">
      <c r="A177">
        <v>13962</v>
      </c>
      <c r="B177">
        <v>0</v>
      </c>
    </row>
    <row r="178" spans="1:2" x14ac:dyDescent="0.25">
      <c r="A178">
        <v>13994</v>
      </c>
      <c r="B178">
        <v>0</v>
      </c>
    </row>
    <row r="179" spans="1:2" x14ac:dyDescent="0.25">
      <c r="A179">
        <v>13999</v>
      </c>
      <c r="B179">
        <v>0</v>
      </c>
    </row>
    <row r="180" spans="1:2" x14ac:dyDescent="0.25">
      <c r="A180">
        <v>14065</v>
      </c>
      <c r="B180">
        <v>0</v>
      </c>
    </row>
    <row r="181" spans="1:2" x14ac:dyDescent="0.25">
      <c r="A181">
        <v>14066</v>
      </c>
      <c r="B181">
        <v>0</v>
      </c>
    </row>
    <row r="182" spans="1:2" x14ac:dyDescent="0.25">
      <c r="A182">
        <v>14067</v>
      </c>
      <c r="B182">
        <v>0</v>
      </c>
    </row>
    <row r="183" spans="1:2" x14ac:dyDescent="0.25">
      <c r="A183">
        <v>14090</v>
      </c>
      <c r="B183">
        <v>0</v>
      </c>
    </row>
    <row r="184" spans="1:2" x14ac:dyDescent="0.25">
      <c r="A184">
        <v>14091</v>
      </c>
      <c r="B184">
        <v>0</v>
      </c>
    </row>
    <row r="185" spans="1:2" x14ac:dyDescent="0.25">
      <c r="A185">
        <v>14121</v>
      </c>
      <c r="B185">
        <v>0</v>
      </c>
    </row>
    <row r="186" spans="1:2" x14ac:dyDescent="0.25">
      <c r="A186">
        <v>14139</v>
      </c>
      <c r="B186">
        <v>0</v>
      </c>
    </row>
    <row r="187" spans="1:2" x14ac:dyDescent="0.25">
      <c r="A187">
        <v>14147</v>
      </c>
      <c r="B187">
        <v>0</v>
      </c>
    </row>
    <row r="188" spans="1:2" x14ac:dyDescent="0.25">
      <c r="A188">
        <v>14149</v>
      </c>
      <c r="B188">
        <v>22</v>
      </c>
    </row>
    <row r="189" spans="1:2" x14ac:dyDescent="0.25">
      <c r="A189">
        <v>14187</v>
      </c>
      <c r="B189">
        <v>0</v>
      </c>
    </row>
    <row r="190" spans="1:2" x14ac:dyDescent="0.25">
      <c r="A190">
        <v>14188</v>
      </c>
      <c r="B190">
        <v>67</v>
      </c>
    </row>
    <row r="191" spans="1:2" x14ac:dyDescent="0.25">
      <c r="A191">
        <v>14189</v>
      </c>
      <c r="B191">
        <v>0</v>
      </c>
    </row>
    <row r="192" spans="1:2" x14ac:dyDescent="0.25">
      <c r="A192">
        <v>14231</v>
      </c>
      <c r="B192">
        <v>0</v>
      </c>
    </row>
    <row r="193" spans="1:2" x14ac:dyDescent="0.25">
      <c r="A193">
        <v>14467</v>
      </c>
      <c r="B193">
        <v>0</v>
      </c>
    </row>
    <row r="194" spans="1:2" x14ac:dyDescent="0.25">
      <c r="A194">
        <v>14830</v>
      </c>
      <c r="B194">
        <v>0</v>
      </c>
    </row>
    <row r="195" spans="1:2" x14ac:dyDescent="0.25">
      <c r="A195">
        <v>14904</v>
      </c>
      <c r="B195">
        <v>0</v>
      </c>
    </row>
    <row r="196" spans="1:2" x14ac:dyDescent="0.25">
      <c r="A196">
        <v>14913</v>
      </c>
      <c r="B196">
        <v>0</v>
      </c>
    </row>
    <row r="197" spans="1:2" x14ac:dyDescent="0.25">
      <c r="A197">
        <v>14927</v>
      </c>
      <c r="B197">
        <v>0</v>
      </c>
    </row>
    <row r="198" spans="1:2" x14ac:dyDescent="0.25">
      <c r="A198">
        <v>14943</v>
      </c>
      <c r="B198">
        <v>0</v>
      </c>
    </row>
    <row r="199" spans="1:2" x14ac:dyDescent="0.25">
      <c r="A199">
        <v>15234</v>
      </c>
      <c r="B199">
        <v>0</v>
      </c>
    </row>
    <row r="200" spans="1:2" x14ac:dyDescent="0.25">
      <c r="A200">
        <v>15237</v>
      </c>
      <c r="B200">
        <v>0</v>
      </c>
    </row>
    <row r="201" spans="1:2" x14ac:dyDescent="0.25">
      <c r="A201">
        <v>15261</v>
      </c>
      <c r="B201">
        <v>0</v>
      </c>
    </row>
    <row r="202" spans="1:2" x14ac:dyDescent="0.25">
      <c r="A202">
        <v>15329</v>
      </c>
      <c r="B202">
        <v>0</v>
      </c>
    </row>
    <row r="203" spans="1:2" x14ac:dyDescent="0.25">
      <c r="A203">
        <v>15344</v>
      </c>
      <c r="B203">
        <v>0</v>
      </c>
    </row>
    <row r="204" spans="1:2" x14ac:dyDescent="0.25">
      <c r="A204">
        <v>15709</v>
      </c>
      <c r="B204">
        <v>0</v>
      </c>
    </row>
    <row r="205" spans="1:2" x14ac:dyDescent="0.25">
      <c r="A205">
        <v>15710</v>
      </c>
      <c r="B205">
        <v>0</v>
      </c>
    </row>
    <row r="206" spans="1:2" x14ac:dyDescent="0.25">
      <c r="A206">
        <v>15712</v>
      </c>
      <c r="B206">
        <v>0</v>
      </c>
    </row>
    <row r="207" spans="1:2" x14ac:dyDescent="0.25">
      <c r="A207">
        <v>15713</v>
      </c>
      <c r="B207">
        <v>22</v>
      </c>
    </row>
    <row r="208" spans="1:2" x14ac:dyDescent="0.25">
      <c r="A208">
        <v>15714</v>
      </c>
      <c r="B208">
        <v>0</v>
      </c>
    </row>
    <row r="209" spans="1:2" x14ac:dyDescent="0.25">
      <c r="A209">
        <v>15722</v>
      </c>
      <c r="B209">
        <v>0</v>
      </c>
    </row>
    <row r="210" spans="1:2" x14ac:dyDescent="0.25">
      <c r="A210">
        <v>15736</v>
      </c>
      <c r="B210">
        <v>0</v>
      </c>
    </row>
    <row r="211" spans="1:2" x14ac:dyDescent="0.25">
      <c r="A211">
        <v>15737</v>
      </c>
      <c r="B211">
        <v>0</v>
      </c>
    </row>
    <row r="212" spans="1:2" x14ac:dyDescent="0.25">
      <c r="A212">
        <v>15741</v>
      </c>
      <c r="B212">
        <v>0</v>
      </c>
    </row>
    <row r="213" spans="1:2" x14ac:dyDescent="0.25">
      <c r="A213">
        <v>16812</v>
      </c>
      <c r="B213">
        <v>0</v>
      </c>
    </row>
    <row r="214" spans="1:2" x14ac:dyDescent="0.25">
      <c r="A214">
        <v>16829</v>
      </c>
      <c r="B214">
        <v>0</v>
      </c>
    </row>
    <row r="215" spans="1:2" x14ac:dyDescent="0.25">
      <c r="A215">
        <v>16836</v>
      </c>
      <c r="B215">
        <v>0</v>
      </c>
    </row>
    <row r="216" spans="1:2" x14ac:dyDescent="0.25">
      <c r="A216">
        <v>16837</v>
      </c>
      <c r="B216">
        <v>0</v>
      </c>
    </row>
    <row r="217" spans="1:2" x14ac:dyDescent="0.25">
      <c r="A217">
        <v>16843</v>
      </c>
      <c r="B217">
        <v>0</v>
      </c>
    </row>
    <row r="218" spans="1:2" x14ac:dyDescent="0.25">
      <c r="A218">
        <v>16849</v>
      </c>
      <c r="B218">
        <v>0</v>
      </c>
    </row>
    <row r="219" spans="1:2" x14ac:dyDescent="0.25">
      <c r="A219">
        <v>16850</v>
      </c>
      <c r="B219">
        <v>0</v>
      </c>
    </row>
    <row r="220" spans="1:2" x14ac:dyDescent="0.25">
      <c r="A220">
        <v>16858</v>
      </c>
      <c r="B220">
        <v>0</v>
      </c>
    </row>
    <row r="221" spans="1:2" x14ac:dyDescent="0.25">
      <c r="A221">
        <v>17123</v>
      </c>
      <c r="B221">
        <v>0</v>
      </c>
    </row>
    <row r="222" spans="1:2" x14ac:dyDescent="0.25">
      <c r="A222">
        <v>17212</v>
      </c>
      <c r="B222">
        <v>76</v>
      </c>
    </row>
    <row r="223" spans="1:2" x14ac:dyDescent="0.25">
      <c r="A223">
        <v>17233</v>
      </c>
      <c r="B223">
        <v>0</v>
      </c>
    </row>
    <row r="224" spans="1:2" x14ac:dyDescent="0.25">
      <c r="A224">
        <v>17259</v>
      </c>
      <c r="B224">
        <v>0</v>
      </c>
    </row>
    <row r="225" spans="1:2" x14ac:dyDescent="0.25">
      <c r="A225">
        <v>17270</v>
      </c>
      <c r="B225">
        <v>0</v>
      </c>
    </row>
    <row r="226" spans="1:2" x14ac:dyDescent="0.25">
      <c r="A226">
        <v>17274</v>
      </c>
      <c r="B226">
        <v>0</v>
      </c>
    </row>
    <row r="227" spans="1:2" x14ac:dyDescent="0.25">
      <c r="A227">
        <v>17275</v>
      </c>
      <c r="B227">
        <v>0</v>
      </c>
    </row>
    <row r="228" spans="1:2" x14ac:dyDescent="0.25">
      <c r="A228">
        <v>17490</v>
      </c>
      <c r="B228">
        <v>0</v>
      </c>
    </row>
    <row r="229" spans="1:2" x14ac:dyDescent="0.25">
      <c r="A229">
        <v>17497</v>
      </c>
      <c r="B229">
        <v>0</v>
      </c>
    </row>
    <row r="230" spans="1:2" x14ac:dyDescent="0.25">
      <c r="A230">
        <v>17498</v>
      </c>
      <c r="B230">
        <v>0</v>
      </c>
    </row>
    <row r="231" spans="1:2" x14ac:dyDescent="0.25">
      <c r="A231">
        <v>17535</v>
      </c>
      <c r="B231">
        <v>0</v>
      </c>
    </row>
    <row r="232" spans="1:2" x14ac:dyDescent="0.25">
      <c r="A232">
        <v>17536</v>
      </c>
      <c r="B232">
        <v>60</v>
      </c>
    </row>
    <row r="233" spans="1:2" x14ac:dyDescent="0.25">
      <c r="A233">
        <v>17537</v>
      </c>
      <c r="B233">
        <v>0</v>
      </c>
    </row>
    <row r="234" spans="1:2" x14ac:dyDescent="0.25">
      <c r="A234">
        <v>17538</v>
      </c>
      <c r="B234">
        <v>0</v>
      </c>
    </row>
    <row r="235" spans="1:2" x14ac:dyDescent="0.25">
      <c r="A235">
        <v>17585</v>
      </c>
      <c r="B235">
        <v>0</v>
      </c>
    </row>
    <row r="236" spans="1:2" x14ac:dyDescent="0.25">
      <c r="A236">
        <v>17599</v>
      </c>
      <c r="B236">
        <v>0</v>
      </c>
    </row>
    <row r="237" spans="1:2" x14ac:dyDescent="0.25">
      <c r="A237">
        <v>17643</v>
      </c>
      <c r="B237">
        <v>0</v>
      </c>
    </row>
    <row r="238" spans="1:2" x14ac:dyDescent="0.25">
      <c r="A238">
        <v>19152</v>
      </c>
      <c r="B238">
        <v>0</v>
      </c>
    </row>
    <row r="239" spans="1:2" x14ac:dyDescent="0.25">
      <c r="A239">
        <v>19156</v>
      </c>
      <c r="B239">
        <v>0</v>
      </c>
    </row>
    <row r="240" spans="1:2" x14ac:dyDescent="0.25">
      <c r="A240">
        <v>19197</v>
      </c>
      <c r="B240">
        <v>0</v>
      </c>
    </row>
    <row r="241" spans="1:2" x14ac:dyDescent="0.25">
      <c r="A241">
        <v>19199</v>
      </c>
      <c r="B241">
        <v>0</v>
      </c>
    </row>
    <row r="242" spans="1:2" x14ac:dyDescent="0.25">
      <c r="A242">
        <v>19200</v>
      </c>
      <c r="B242">
        <v>0</v>
      </c>
    </row>
    <row r="243" spans="1:2" x14ac:dyDescent="0.25">
      <c r="A243">
        <v>19201</v>
      </c>
      <c r="B243">
        <v>0</v>
      </c>
    </row>
    <row r="244" spans="1:2" x14ac:dyDescent="0.25">
      <c r="A244">
        <v>19212</v>
      </c>
      <c r="B244">
        <v>0</v>
      </c>
    </row>
    <row r="245" spans="1:2" x14ac:dyDescent="0.25">
      <c r="A245">
        <v>19220</v>
      </c>
      <c r="B245">
        <v>0</v>
      </c>
    </row>
    <row r="246" spans="1:2" x14ac:dyDescent="0.25">
      <c r="A246">
        <v>19221</v>
      </c>
      <c r="B246">
        <v>46</v>
      </c>
    </row>
    <row r="247" spans="1:2" x14ac:dyDescent="0.25">
      <c r="A247">
        <v>19226</v>
      </c>
      <c r="B247">
        <v>0</v>
      </c>
    </row>
    <row r="248" spans="1:2" x14ac:dyDescent="0.25">
      <c r="A248">
        <v>19227</v>
      </c>
      <c r="B248">
        <v>0</v>
      </c>
    </row>
    <row r="249" spans="1:2" x14ac:dyDescent="0.25">
      <c r="A249">
        <v>19235</v>
      </c>
      <c r="B249">
        <v>0</v>
      </c>
    </row>
    <row r="250" spans="1:2" x14ac:dyDescent="0.25">
      <c r="A250">
        <v>19426</v>
      </c>
      <c r="B250">
        <v>0</v>
      </c>
    </row>
    <row r="251" spans="1:2" x14ac:dyDescent="0.25">
      <c r="A251">
        <v>19427</v>
      </c>
      <c r="B251">
        <v>0</v>
      </c>
    </row>
    <row r="252" spans="1:2" x14ac:dyDescent="0.25">
      <c r="A252">
        <v>19441</v>
      </c>
      <c r="B252">
        <v>0</v>
      </c>
    </row>
    <row r="253" spans="1:2" x14ac:dyDescent="0.25">
      <c r="A253">
        <v>19442</v>
      </c>
      <c r="B253">
        <v>0</v>
      </c>
    </row>
    <row r="254" spans="1:2" x14ac:dyDescent="0.25">
      <c r="A254">
        <v>19450</v>
      </c>
      <c r="B254">
        <v>0</v>
      </c>
    </row>
    <row r="255" spans="1:2" x14ac:dyDescent="0.25">
      <c r="A255">
        <v>19452</v>
      </c>
      <c r="B255">
        <v>0</v>
      </c>
    </row>
    <row r="256" spans="1:2" x14ac:dyDescent="0.25">
      <c r="A256">
        <v>19474</v>
      </c>
      <c r="B256">
        <v>0</v>
      </c>
    </row>
    <row r="257" spans="1:2" x14ac:dyDescent="0.25">
      <c r="A257">
        <v>19478</v>
      </c>
      <c r="B257">
        <v>0</v>
      </c>
    </row>
    <row r="258" spans="1:2" x14ac:dyDescent="0.25">
      <c r="A258">
        <v>19511</v>
      </c>
      <c r="B258">
        <v>0</v>
      </c>
    </row>
    <row r="259" spans="1:2" x14ac:dyDescent="0.25">
      <c r="A259">
        <v>19533</v>
      </c>
      <c r="B259">
        <v>0</v>
      </c>
    </row>
    <row r="260" spans="1:2" x14ac:dyDescent="0.25">
      <c r="A260">
        <v>132746</v>
      </c>
      <c r="B260">
        <v>0</v>
      </c>
    </row>
    <row r="261" spans="1:2" x14ac:dyDescent="0.25">
      <c r="A261">
        <v>132761</v>
      </c>
      <c r="B261">
        <v>0</v>
      </c>
    </row>
    <row r="262" spans="1:2" x14ac:dyDescent="0.25">
      <c r="A262">
        <v>132779</v>
      </c>
      <c r="B262">
        <v>0</v>
      </c>
    </row>
    <row r="263" spans="1:2" x14ac:dyDescent="0.25">
      <c r="A263">
        <v>132795</v>
      </c>
      <c r="B263">
        <v>0</v>
      </c>
    </row>
    <row r="264" spans="1:2" x14ac:dyDescent="0.25">
      <c r="A264">
        <v>132803</v>
      </c>
      <c r="B264">
        <v>0</v>
      </c>
    </row>
    <row r="265" spans="1:2" x14ac:dyDescent="0.25">
      <c r="A265">
        <v>132944</v>
      </c>
      <c r="B265">
        <v>0</v>
      </c>
    </row>
    <row r="266" spans="1:2" x14ac:dyDescent="0.25">
      <c r="A266">
        <v>132951</v>
      </c>
      <c r="B266">
        <v>0</v>
      </c>
    </row>
    <row r="267" spans="1:2" x14ac:dyDescent="0.25">
      <c r="A267">
        <v>132969</v>
      </c>
      <c r="B267">
        <v>0</v>
      </c>
    </row>
    <row r="268" spans="1:2" x14ac:dyDescent="0.25">
      <c r="A268">
        <v>132985</v>
      </c>
      <c r="B268">
        <v>39</v>
      </c>
    </row>
    <row r="269" spans="1:2" x14ac:dyDescent="0.25">
      <c r="A269">
        <v>132993</v>
      </c>
      <c r="B269">
        <v>0</v>
      </c>
    </row>
    <row r="270" spans="1:2" x14ac:dyDescent="0.25">
      <c r="A270">
        <v>133215</v>
      </c>
      <c r="B270">
        <v>0</v>
      </c>
    </row>
    <row r="271" spans="1:2" x14ac:dyDescent="0.25">
      <c r="A271">
        <v>133256</v>
      </c>
      <c r="B271">
        <v>0</v>
      </c>
    </row>
    <row r="272" spans="1:2" x14ac:dyDescent="0.25">
      <c r="A272">
        <v>133264</v>
      </c>
      <c r="B272">
        <v>0</v>
      </c>
    </row>
    <row r="273" spans="1:2" x14ac:dyDescent="0.25">
      <c r="A273">
        <v>133280</v>
      </c>
      <c r="B273">
        <v>0</v>
      </c>
    </row>
    <row r="274" spans="1:2" x14ac:dyDescent="0.25">
      <c r="A274">
        <v>133306</v>
      </c>
      <c r="B274">
        <v>0</v>
      </c>
    </row>
    <row r="275" spans="1:2" x14ac:dyDescent="0.25">
      <c r="A275">
        <v>133322</v>
      </c>
      <c r="B275">
        <v>0</v>
      </c>
    </row>
    <row r="276" spans="1:2" x14ac:dyDescent="0.25">
      <c r="A276">
        <v>133330</v>
      </c>
      <c r="B276">
        <v>0</v>
      </c>
    </row>
    <row r="277" spans="1:2" x14ac:dyDescent="0.25">
      <c r="A277">
        <v>133348</v>
      </c>
      <c r="B277">
        <v>0</v>
      </c>
    </row>
    <row r="278" spans="1:2" x14ac:dyDescent="0.25">
      <c r="A278">
        <v>133421</v>
      </c>
      <c r="B278">
        <v>0</v>
      </c>
    </row>
    <row r="279" spans="1:2" x14ac:dyDescent="0.25">
      <c r="A279">
        <v>133439</v>
      </c>
      <c r="B279">
        <v>0</v>
      </c>
    </row>
    <row r="280" spans="1:2" x14ac:dyDescent="0.25">
      <c r="A280">
        <v>133454</v>
      </c>
      <c r="B280">
        <v>0</v>
      </c>
    </row>
    <row r="281" spans="1:2" x14ac:dyDescent="0.25">
      <c r="A281">
        <v>133488</v>
      </c>
      <c r="B281">
        <v>0</v>
      </c>
    </row>
    <row r="282" spans="1:2" x14ac:dyDescent="0.25">
      <c r="A282">
        <v>133504</v>
      </c>
      <c r="B282">
        <v>0</v>
      </c>
    </row>
    <row r="283" spans="1:2" x14ac:dyDescent="0.25">
      <c r="A283">
        <v>133512</v>
      </c>
      <c r="B283">
        <v>0</v>
      </c>
    </row>
    <row r="284" spans="1:2" x14ac:dyDescent="0.25">
      <c r="A284">
        <v>133538</v>
      </c>
      <c r="B284">
        <v>38</v>
      </c>
    </row>
    <row r="285" spans="1:2" x14ac:dyDescent="0.25">
      <c r="A285">
        <v>133561</v>
      </c>
      <c r="B285">
        <v>0</v>
      </c>
    </row>
    <row r="286" spans="1:2" x14ac:dyDescent="0.25">
      <c r="A286">
        <v>133587</v>
      </c>
      <c r="B286">
        <v>0</v>
      </c>
    </row>
    <row r="287" spans="1:2" x14ac:dyDescent="0.25">
      <c r="A287">
        <v>133629</v>
      </c>
      <c r="B287">
        <v>0</v>
      </c>
    </row>
    <row r="288" spans="1:2" x14ac:dyDescent="0.25">
      <c r="A288">
        <v>133660</v>
      </c>
      <c r="B288">
        <v>0</v>
      </c>
    </row>
    <row r="289" spans="1:2" x14ac:dyDescent="0.25">
      <c r="A289">
        <v>133678</v>
      </c>
      <c r="B289">
        <v>0</v>
      </c>
    </row>
    <row r="290" spans="1:2" x14ac:dyDescent="0.25">
      <c r="A290">
        <v>133736</v>
      </c>
      <c r="B290">
        <v>0</v>
      </c>
    </row>
    <row r="291" spans="1:2" x14ac:dyDescent="0.25">
      <c r="A291">
        <v>133785</v>
      </c>
      <c r="B291">
        <v>0</v>
      </c>
    </row>
    <row r="292" spans="1:2" x14ac:dyDescent="0.25">
      <c r="A292">
        <v>133835</v>
      </c>
      <c r="B292">
        <v>0</v>
      </c>
    </row>
    <row r="293" spans="1:2" x14ac:dyDescent="0.25">
      <c r="A293">
        <v>133868</v>
      </c>
      <c r="B293">
        <v>0</v>
      </c>
    </row>
    <row r="294" spans="1:2" x14ac:dyDescent="0.25">
      <c r="A294">
        <v>133942</v>
      </c>
      <c r="B294">
        <v>0</v>
      </c>
    </row>
    <row r="295" spans="1:2" x14ac:dyDescent="0.25">
      <c r="A295">
        <v>134072</v>
      </c>
      <c r="B295">
        <v>0</v>
      </c>
    </row>
    <row r="296" spans="1:2" x14ac:dyDescent="0.25">
      <c r="A296">
        <v>134098</v>
      </c>
      <c r="B296">
        <v>0</v>
      </c>
    </row>
    <row r="297" spans="1:2" x14ac:dyDescent="0.25">
      <c r="A297">
        <v>134122</v>
      </c>
      <c r="B297">
        <v>0</v>
      </c>
    </row>
    <row r="298" spans="1:2" x14ac:dyDescent="0.25">
      <c r="A298">
        <v>134197</v>
      </c>
      <c r="B298">
        <v>0</v>
      </c>
    </row>
    <row r="299" spans="1:2" x14ac:dyDescent="0.25">
      <c r="A299">
        <v>134213</v>
      </c>
      <c r="B299">
        <v>0</v>
      </c>
    </row>
    <row r="300" spans="1:2" x14ac:dyDescent="0.25">
      <c r="A300">
        <v>134247</v>
      </c>
      <c r="B300">
        <v>0</v>
      </c>
    </row>
    <row r="301" spans="1:2" x14ac:dyDescent="0.25">
      <c r="A301">
        <v>142901</v>
      </c>
      <c r="B301">
        <v>0</v>
      </c>
    </row>
    <row r="302" spans="1:2" x14ac:dyDescent="0.25">
      <c r="A302">
        <v>142919</v>
      </c>
      <c r="B302">
        <v>0</v>
      </c>
    </row>
    <row r="303" spans="1:2" x14ac:dyDescent="0.25">
      <c r="A303">
        <v>142927</v>
      </c>
      <c r="B303">
        <v>13</v>
      </c>
    </row>
    <row r="304" spans="1:2" x14ac:dyDescent="0.25">
      <c r="A304">
        <v>142935</v>
      </c>
      <c r="B304">
        <v>11</v>
      </c>
    </row>
    <row r="305" spans="1:2" x14ac:dyDescent="0.25">
      <c r="A305">
        <v>142943</v>
      </c>
      <c r="B305">
        <v>527</v>
      </c>
    </row>
    <row r="306" spans="1:2" x14ac:dyDescent="0.25">
      <c r="A306">
        <v>142950</v>
      </c>
      <c r="B306">
        <v>0</v>
      </c>
    </row>
    <row r="307" spans="1:2" x14ac:dyDescent="0.25">
      <c r="A307">
        <v>142968</v>
      </c>
      <c r="B307">
        <v>0</v>
      </c>
    </row>
    <row r="308" spans="1:2" x14ac:dyDescent="0.25">
      <c r="A308">
        <v>143172</v>
      </c>
      <c r="B308">
        <v>0</v>
      </c>
    </row>
    <row r="309" spans="1:2" x14ac:dyDescent="0.25">
      <c r="A309">
        <v>143198</v>
      </c>
      <c r="B309">
        <v>0</v>
      </c>
    </row>
    <row r="310" spans="1:2" x14ac:dyDescent="0.25">
      <c r="A310">
        <v>143206</v>
      </c>
      <c r="B310">
        <v>0</v>
      </c>
    </row>
    <row r="311" spans="1:2" x14ac:dyDescent="0.25">
      <c r="A311">
        <v>143214</v>
      </c>
      <c r="B311">
        <v>0</v>
      </c>
    </row>
    <row r="312" spans="1:2" x14ac:dyDescent="0.25">
      <c r="A312">
        <v>143297</v>
      </c>
      <c r="B312">
        <v>0</v>
      </c>
    </row>
    <row r="313" spans="1:2" x14ac:dyDescent="0.25">
      <c r="A313">
        <v>143305</v>
      </c>
      <c r="B313">
        <v>0</v>
      </c>
    </row>
    <row r="314" spans="1:2" x14ac:dyDescent="0.25">
      <c r="A314">
        <v>143313</v>
      </c>
      <c r="B314">
        <v>0</v>
      </c>
    </row>
    <row r="315" spans="1:2" x14ac:dyDescent="0.25">
      <c r="A315">
        <v>143396</v>
      </c>
      <c r="B315">
        <v>0</v>
      </c>
    </row>
    <row r="316" spans="1:2" x14ac:dyDescent="0.25">
      <c r="A316">
        <v>143479</v>
      </c>
      <c r="B316">
        <v>0</v>
      </c>
    </row>
    <row r="317" spans="1:2" x14ac:dyDescent="0.25">
      <c r="A317">
        <v>143487</v>
      </c>
      <c r="B317">
        <v>0</v>
      </c>
    </row>
    <row r="318" spans="1:2" x14ac:dyDescent="0.25">
      <c r="A318">
        <v>143529</v>
      </c>
      <c r="B318">
        <v>0</v>
      </c>
    </row>
    <row r="319" spans="1:2" x14ac:dyDescent="0.25">
      <c r="A319">
        <v>143602</v>
      </c>
      <c r="B319">
        <v>0</v>
      </c>
    </row>
    <row r="320" spans="1:2" x14ac:dyDescent="0.25">
      <c r="A320">
        <v>143610</v>
      </c>
      <c r="B320">
        <v>0</v>
      </c>
    </row>
    <row r="321" spans="1:2" x14ac:dyDescent="0.25">
      <c r="A321">
        <v>143644</v>
      </c>
      <c r="B321">
        <v>28</v>
      </c>
    </row>
    <row r="322" spans="1:2" x14ac:dyDescent="0.25">
      <c r="A322">
        <v>147231</v>
      </c>
      <c r="B322">
        <v>0</v>
      </c>
    </row>
    <row r="323" spans="1:2" x14ac:dyDescent="0.25">
      <c r="A323">
        <v>148981</v>
      </c>
      <c r="B323">
        <v>0</v>
      </c>
    </row>
    <row r="324" spans="1:2" x14ac:dyDescent="0.25">
      <c r="A324">
        <v>148999</v>
      </c>
      <c r="B324">
        <v>0</v>
      </c>
    </row>
    <row r="325" spans="1:2" x14ac:dyDescent="0.25">
      <c r="A325">
        <v>149047</v>
      </c>
      <c r="B325">
        <v>0</v>
      </c>
    </row>
    <row r="326" spans="1:2" x14ac:dyDescent="0.25">
      <c r="A326">
        <v>149088</v>
      </c>
      <c r="B326">
        <v>0</v>
      </c>
    </row>
    <row r="327" spans="1:2" x14ac:dyDescent="0.25">
      <c r="A327">
        <v>149302</v>
      </c>
      <c r="B327">
        <v>0</v>
      </c>
    </row>
    <row r="328" spans="1:2" x14ac:dyDescent="0.25">
      <c r="A328">
        <v>149328</v>
      </c>
      <c r="B328">
        <v>0</v>
      </c>
    </row>
    <row r="329" spans="1:2" x14ac:dyDescent="0.25">
      <c r="A329">
        <v>151175</v>
      </c>
      <c r="B329">
        <v>0</v>
      </c>
    </row>
    <row r="330" spans="1:2" x14ac:dyDescent="0.25">
      <c r="A330">
        <v>151183</v>
      </c>
      <c r="B330">
        <v>0</v>
      </c>
    </row>
    <row r="331" spans="1:2" x14ac:dyDescent="0.25">
      <c r="A331">
        <v>151209</v>
      </c>
      <c r="B331">
        <v>0</v>
      </c>
    </row>
    <row r="332" spans="1:2" x14ac:dyDescent="0.25">
      <c r="A332" t="s">
        <v>1109</v>
      </c>
      <c r="B332">
        <v>1875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00335-B8B1-46AE-AD78-1CAE7521922C}">
  <dimension ref="A2:C11"/>
  <sheetViews>
    <sheetView workbookViewId="0">
      <selection activeCell="I33" sqref="I33"/>
    </sheetView>
  </sheetViews>
  <sheetFormatPr defaultRowHeight="15" x14ac:dyDescent="0.25"/>
  <cols>
    <col min="1" max="1" width="45.85546875" bestFit="1" customWidth="1"/>
    <col min="2" max="2" width="17.28515625" bestFit="1" customWidth="1"/>
    <col min="3" max="3" width="11.28515625" bestFit="1" customWidth="1"/>
  </cols>
  <sheetData>
    <row r="2" spans="1:3" x14ac:dyDescent="0.25">
      <c r="A2" t="s">
        <v>1127</v>
      </c>
      <c r="B2" s="1">
        <v>1501735.65</v>
      </c>
    </row>
    <row r="3" spans="1:3" x14ac:dyDescent="0.25">
      <c r="A3" t="s">
        <v>1128</v>
      </c>
      <c r="B3" s="8"/>
      <c r="C3" s="8">
        <f>B3/$B$2</f>
        <v>0</v>
      </c>
    </row>
    <row r="4" spans="1:3" x14ac:dyDescent="0.25">
      <c r="A4" t="s">
        <v>1129</v>
      </c>
      <c r="B4" s="8">
        <v>1274406878.0999999</v>
      </c>
      <c r="C4" s="8">
        <f t="shared" ref="C4:C7" si="0">B4/$B$2</f>
        <v>848.62264413846742</v>
      </c>
    </row>
    <row r="5" spans="1:3" x14ac:dyDescent="0.25">
      <c r="A5" t="s">
        <v>1130</v>
      </c>
      <c r="B5" s="8">
        <v>769844534.20000005</v>
      </c>
      <c r="C5" s="8">
        <f t="shared" si="0"/>
        <v>512.63651775197593</v>
      </c>
    </row>
    <row r="6" spans="1:3" x14ac:dyDescent="0.25">
      <c r="A6" t="s">
        <v>1131</v>
      </c>
      <c r="B6" s="8">
        <v>2350388903.71</v>
      </c>
      <c r="C6" s="8">
        <f t="shared" si="0"/>
        <v>1565.1149413080793</v>
      </c>
    </row>
    <row r="7" spans="1:3" x14ac:dyDescent="0.25">
      <c r="A7" t="s">
        <v>1132</v>
      </c>
      <c r="B7" s="8">
        <v>245203396.93000001</v>
      </c>
      <c r="C7" s="8">
        <f t="shared" si="0"/>
        <v>163.27999999866822</v>
      </c>
    </row>
    <row r="9" spans="1:3" x14ac:dyDescent="0.25">
      <c r="A9" t="s">
        <v>1133</v>
      </c>
      <c r="B9" s="8">
        <v>591478353.14999998</v>
      </c>
      <c r="C9" s="9">
        <f>B9/B4</f>
        <v>0.46412049661237625</v>
      </c>
    </row>
    <row r="10" spans="1:3" x14ac:dyDescent="0.25">
      <c r="B10" s="8"/>
    </row>
    <row r="11" spans="1:3" x14ac:dyDescent="0.25">
      <c r="A11" t="s">
        <v>1134</v>
      </c>
      <c r="B11" s="8">
        <f>C9*C4</f>
        <v>393.86316303405334</v>
      </c>
      <c r="C11" s="8"/>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FD712-F3DC-42DF-90F0-C558D391D705}">
  <dimension ref="A1:G932"/>
  <sheetViews>
    <sheetView workbookViewId="0">
      <pane xSplit="3" ySplit="1" topLeftCell="D2" activePane="bottomRight" state="frozen"/>
      <selection pane="topRight" activeCell="E1" sqref="E1"/>
      <selection pane="bottomLeft" activeCell="A3" sqref="A3"/>
      <selection pane="bottomRight" activeCell="I17" sqref="I17"/>
    </sheetView>
  </sheetViews>
  <sheetFormatPr defaultRowHeight="15" x14ac:dyDescent="0.25"/>
  <cols>
    <col min="1" max="1" width="7" bestFit="1" customWidth="1"/>
    <col min="2" max="2" width="27.7109375" customWidth="1"/>
    <col min="3" max="3" width="12.42578125" bestFit="1" customWidth="1"/>
    <col min="4" max="4" width="13.7109375" bestFit="1" customWidth="1"/>
    <col min="5" max="5" width="10.85546875" bestFit="1" customWidth="1"/>
  </cols>
  <sheetData>
    <row r="1" spans="1:7" s="7" customFormat="1" ht="45" x14ac:dyDescent="0.25">
      <c r="A1" s="7" t="s">
        <v>1110</v>
      </c>
      <c r="B1" s="7" t="s">
        <v>1135</v>
      </c>
      <c r="C1" s="7" t="s">
        <v>1136</v>
      </c>
      <c r="D1" s="7" t="s">
        <v>1137</v>
      </c>
      <c r="E1" s="7" t="s">
        <v>1138</v>
      </c>
      <c r="F1" s="7" t="s">
        <v>1139</v>
      </c>
      <c r="G1" s="7" t="s">
        <v>1140</v>
      </c>
    </row>
    <row r="2" spans="1:7" x14ac:dyDescent="0.25">
      <c r="A2" t="s">
        <v>155</v>
      </c>
      <c r="B2" t="s">
        <v>156</v>
      </c>
      <c r="C2" t="s">
        <v>93</v>
      </c>
      <c r="D2" t="s">
        <v>1141</v>
      </c>
      <c r="E2" t="s">
        <v>1142</v>
      </c>
      <c r="G2" t="str">
        <f>E2</f>
        <v>No</v>
      </c>
    </row>
    <row r="3" spans="1:7" x14ac:dyDescent="0.25">
      <c r="A3" t="s">
        <v>423</v>
      </c>
      <c r="B3" t="s">
        <v>424</v>
      </c>
      <c r="C3" t="s">
        <v>93</v>
      </c>
      <c r="D3" t="s">
        <v>1141</v>
      </c>
      <c r="E3" t="s">
        <v>1142</v>
      </c>
      <c r="G3" t="str">
        <f t="shared" ref="G3:G66" si="0">E3</f>
        <v>No</v>
      </c>
    </row>
    <row r="4" spans="1:7" x14ac:dyDescent="0.25">
      <c r="A4" t="s">
        <v>419</v>
      </c>
      <c r="B4" t="s">
        <v>1143</v>
      </c>
      <c r="C4" t="s">
        <v>68</v>
      </c>
      <c r="D4" t="s">
        <v>1141</v>
      </c>
      <c r="E4" t="s">
        <v>1142</v>
      </c>
      <c r="G4" t="str">
        <f t="shared" si="0"/>
        <v>No</v>
      </c>
    </row>
    <row r="5" spans="1:7" x14ac:dyDescent="0.25">
      <c r="A5" t="s">
        <v>425</v>
      </c>
      <c r="B5" t="s">
        <v>426</v>
      </c>
      <c r="C5" t="s">
        <v>108</v>
      </c>
      <c r="D5" t="s">
        <v>1141</v>
      </c>
      <c r="E5" t="s">
        <v>808</v>
      </c>
      <c r="G5" t="str">
        <f t="shared" si="0"/>
        <v>Yes</v>
      </c>
    </row>
    <row r="6" spans="1:7" x14ac:dyDescent="0.25">
      <c r="A6" t="s">
        <v>384</v>
      </c>
      <c r="B6" t="s">
        <v>385</v>
      </c>
      <c r="C6" t="s">
        <v>93</v>
      </c>
      <c r="D6" t="s">
        <v>1141</v>
      </c>
      <c r="E6" t="s">
        <v>1142</v>
      </c>
      <c r="G6" t="str">
        <f t="shared" si="0"/>
        <v>No</v>
      </c>
    </row>
    <row r="7" spans="1:7" x14ac:dyDescent="0.25">
      <c r="A7" t="s">
        <v>2108</v>
      </c>
      <c r="B7" t="s">
        <v>325</v>
      </c>
      <c r="C7" t="s">
        <v>68</v>
      </c>
      <c r="D7" t="s">
        <v>1141</v>
      </c>
      <c r="E7" t="s">
        <v>1142</v>
      </c>
      <c r="G7" t="str">
        <f t="shared" si="0"/>
        <v>No</v>
      </c>
    </row>
    <row r="8" spans="1:7" x14ac:dyDescent="0.25">
      <c r="A8" t="s">
        <v>537</v>
      </c>
      <c r="B8" t="s">
        <v>538</v>
      </c>
      <c r="C8" t="s">
        <v>75</v>
      </c>
      <c r="D8" t="s">
        <v>1141</v>
      </c>
      <c r="E8" t="s">
        <v>1142</v>
      </c>
      <c r="G8" t="str">
        <f t="shared" si="0"/>
        <v>No</v>
      </c>
    </row>
    <row r="9" spans="1:7" x14ac:dyDescent="0.25">
      <c r="A9" t="s">
        <v>2109</v>
      </c>
      <c r="B9" t="s">
        <v>1144</v>
      </c>
      <c r="C9" t="s">
        <v>313</v>
      </c>
      <c r="D9" t="s">
        <v>1145</v>
      </c>
      <c r="E9" t="s">
        <v>808</v>
      </c>
      <c r="G9" t="str">
        <f t="shared" si="0"/>
        <v>Yes</v>
      </c>
    </row>
    <row r="10" spans="1:7" x14ac:dyDescent="0.25">
      <c r="A10" t="s">
        <v>2110</v>
      </c>
      <c r="B10" t="s">
        <v>1146</v>
      </c>
      <c r="C10" t="s">
        <v>1147</v>
      </c>
      <c r="D10" t="s">
        <v>1145</v>
      </c>
      <c r="E10" t="s">
        <v>808</v>
      </c>
      <c r="G10" t="str">
        <f t="shared" si="0"/>
        <v>Yes</v>
      </c>
    </row>
    <row r="11" spans="1:7" x14ac:dyDescent="0.25">
      <c r="A11" t="s">
        <v>2111</v>
      </c>
      <c r="B11" t="s">
        <v>1148</v>
      </c>
      <c r="C11" t="s">
        <v>98</v>
      </c>
      <c r="D11" t="s">
        <v>1145</v>
      </c>
      <c r="E11" t="s">
        <v>808</v>
      </c>
      <c r="G11" t="str">
        <f t="shared" si="0"/>
        <v>Yes</v>
      </c>
    </row>
    <row r="12" spans="1:7" x14ac:dyDescent="0.25">
      <c r="A12" t="s">
        <v>429</v>
      </c>
      <c r="B12" t="s">
        <v>430</v>
      </c>
      <c r="C12" t="s">
        <v>98</v>
      </c>
      <c r="D12" t="s">
        <v>1141</v>
      </c>
      <c r="E12" t="s">
        <v>1142</v>
      </c>
      <c r="G12" t="str">
        <f t="shared" si="0"/>
        <v>No</v>
      </c>
    </row>
    <row r="13" spans="1:7" x14ac:dyDescent="0.25">
      <c r="A13" t="s">
        <v>376</v>
      </c>
      <c r="B13" t="s">
        <v>377</v>
      </c>
      <c r="C13" t="s">
        <v>98</v>
      </c>
      <c r="D13" t="s">
        <v>1141</v>
      </c>
      <c r="E13" t="s">
        <v>1142</v>
      </c>
      <c r="G13" t="str">
        <f t="shared" si="0"/>
        <v>No</v>
      </c>
    </row>
    <row r="14" spans="1:7" x14ac:dyDescent="0.25">
      <c r="A14" t="s">
        <v>439</v>
      </c>
      <c r="B14" t="s">
        <v>440</v>
      </c>
      <c r="C14" t="s">
        <v>80</v>
      </c>
      <c r="D14" t="s">
        <v>1141</v>
      </c>
      <c r="E14" t="s">
        <v>1142</v>
      </c>
      <c r="G14" t="str">
        <f t="shared" si="0"/>
        <v>No</v>
      </c>
    </row>
    <row r="15" spans="1:7" x14ac:dyDescent="0.25">
      <c r="A15" t="s">
        <v>2112</v>
      </c>
      <c r="B15" t="s">
        <v>1149</v>
      </c>
      <c r="C15" t="s">
        <v>1150</v>
      </c>
      <c r="D15" t="s">
        <v>1145</v>
      </c>
      <c r="E15" t="s">
        <v>808</v>
      </c>
      <c r="G15" t="str">
        <f t="shared" si="0"/>
        <v>Yes</v>
      </c>
    </row>
    <row r="16" spans="1:7" x14ac:dyDescent="0.25">
      <c r="A16" t="s">
        <v>2113</v>
      </c>
      <c r="B16" t="s">
        <v>1151</v>
      </c>
      <c r="C16" t="s">
        <v>90</v>
      </c>
      <c r="D16" t="s">
        <v>1145</v>
      </c>
      <c r="E16" t="s">
        <v>808</v>
      </c>
      <c r="G16" t="str">
        <f t="shared" si="0"/>
        <v>Yes</v>
      </c>
    </row>
    <row r="17" spans="1:7" x14ac:dyDescent="0.25">
      <c r="A17" t="s">
        <v>73</v>
      </c>
      <c r="B17" t="s">
        <v>74</v>
      </c>
      <c r="C17" t="s">
        <v>75</v>
      </c>
      <c r="D17" t="s">
        <v>1141</v>
      </c>
      <c r="E17" t="s">
        <v>1142</v>
      </c>
      <c r="G17" t="str">
        <f t="shared" si="0"/>
        <v>No</v>
      </c>
    </row>
    <row r="18" spans="1:7" x14ac:dyDescent="0.25">
      <c r="A18" t="s">
        <v>2114</v>
      </c>
      <c r="B18" t="s">
        <v>1152</v>
      </c>
      <c r="C18" t="s">
        <v>101</v>
      </c>
      <c r="D18" t="s">
        <v>1145</v>
      </c>
      <c r="E18" t="s">
        <v>808</v>
      </c>
      <c r="G18" t="str">
        <f t="shared" si="0"/>
        <v>Yes</v>
      </c>
    </row>
    <row r="19" spans="1:7" x14ac:dyDescent="0.25">
      <c r="A19" t="s">
        <v>738</v>
      </c>
      <c r="B19" t="s">
        <v>739</v>
      </c>
      <c r="C19" t="s">
        <v>98</v>
      </c>
      <c r="D19" t="s">
        <v>852</v>
      </c>
      <c r="E19" t="s">
        <v>1142</v>
      </c>
      <c r="G19" t="str">
        <f t="shared" si="0"/>
        <v>No</v>
      </c>
    </row>
    <row r="20" spans="1:7" x14ac:dyDescent="0.25">
      <c r="A20" t="s">
        <v>2115</v>
      </c>
      <c r="B20" t="s">
        <v>1153</v>
      </c>
      <c r="C20" t="s">
        <v>1154</v>
      </c>
      <c r="D20" t="s">
        <v>1145</v>
      </c>
      <c r="E20" t="s">
        <v>808</v>
      </c>
      <c r="G20" t="str">
        <f t="shared" si="0"/>
        <v>Yes</v>
      </c>
    </row>
    <row r="21" spans="1:7" x14ac:dyDescent="0.25">
      <c r="A21" t="s">
        <v>2116</v>
      </c>
      <c r="B21" t="s">
        <v>1155</v>
      </c>
      <c r="C21" t="s">
        <v>125</v>
      </c>
      <c r="D21" t="s">
        <v>1145</v>
      </c>
      <c r="E21" t="s">
        <v>808</v>
      </c>
      <c r="G21" t="str">
        <f t="shared" si="0"/>
        <v>Yes</v>
      </c>
    </row>
    <row r="22" spans="1:7" x14ac:dyDescent="0.25">
      <c r="A22" t="s">
        <v>2117</v>
      </c>
      <c r="B22" t="s">
        <v>1156</v>
      </c>
      <c r="C22" t="s">
        <v>1157</v>
      </c>
      <c r="D22" t="s">
        <v>1145</v>
      </c>
      <c r="E22" t="s">
        <v>808</v>
      </c>
      <c r="G22" t="str">
        <f t="shared" si="0"/>
        <v>Yes</v>
      </c>
    </row>
    <row r="23" spans="1:7" x14ac:dyDescent="0.25">
      <c r="A23" t="s">
        <v>2118</v>
      </c>
      <c r="B23" t="s">
        <v>1158</v>
      </c>
      <c r="C23" t="s">
        <v>1159</v>
      </c>
      <c r="D23" t="s">
        <v>1145</v>
      </c>
      <c r="E23" t="s">
        <v>808</v>
      </c>
      <c r="G23" t="str">
        <f t="shared" si="0"/>
        <v>Yes</v>
      </c>
    </row>
    <row r="24" spans="1:7" x14ac:dyDescent="0.25">
      <c r="A24" t="s">
        <v>2119</v>
      </c>
      <c r="B24" t="s">
        <v>1160</v>
      </c>
      <c r="C24" t="s">
        <v>68</v>
      </c>
      <c r="D24" t="s">
        <v>1145</v>
      </c>
      <c r="E24" t="s">
        <v>808</v>
      </c>
      <c r="G24" t="str">
        <f t="shared" si="0"/>
        <v>Yes</v>
      </c>
    </row>
    <row r="25" spans="1:7" x14ac:dyDescent="0.25">
      <c r="A25" t="s">
        <v>2120</v>
      </c>
      <c r="B25" t="s">
        <v>1161</v>
      </c>
      <c r="C25" t="s">
        <v>1162</v>
      </c>
      <c r="D25" t="s">
        <v>1145</v>
      </c>
      <c r="E25" t="s">
        <v>808</v>
      </c>
      <c r="G25" t="str">
        <f t="shared" si="0"/>
        <v>Yes</v>
      </c>
    </row>
    <row r="26" spans="1:7" x14ac:dyDescent="0.25">
      <c r="A26" t="s">
        <v>163</v>
      </c>
      <c r="B26" t="s">
        <v>164</v>
      </c>
      <c r="C26" t="s">
        <v>80</v>
      </c>
      <c r="D26" t="s">
        <v>1141</v>
      </c>
      <c r="E26" t="s">
        <v>1142</v>
      </c>
      <c r="G26" t="str">
        <f t="shared" si="0"/>
        <v>No</v>
      </c>
    </row>
    <row r="27" spans="1:7" x14ac:dyDescent="0.25">
      <c r="A27" t="s">
        <v>2121</v>
      </c>
      <c r="B27" t="s">
        <v>1163</v>
      </c>
      <c r="C27" t="s">
        <v>132</v>
      </c>
      <c r="D27" t="s">
        <v>1145</v>
      </c>
      <c r="E27" t="s">
        <v>808</v>
      </c>
      <c r="G27" t="str">
        <f t="shared" si="0"/>
        <v>Yes</v>
      </c>
    </row>
    <row r="28" spans="1:7" x14ac:dyDescent="0.25">
      <c r="A28" t="s">
        <v>2122</v>
      </c>
      <c r="B28" t="s">
        <v>1164</v>
      </c>
      <c r="C28" t="s">
        <v>1159</v>
      </c>
      <c r="D28" t="s">
        <v>1145</v>
      </c>
      <c r="E28" t="s">
        <v>808</v>
      </c>
      <c r="G28" t="str">
        <f t="shared" si="0"/>
        <v>Yes</v>
      </c>
    </row>
    <row r="29" spans="1:7" x14ac:dyDescent="0.25">
      <c r="A29" t="s">
        <v>2123</v>
      </c>
      <c r="B29" t="s">
        <v>1165</v>
      </c>
      <c r="C29" t="s">
        <v>1166</v>
      </c>
      <c r="D29" t="s">
        <v>1145</v>
      </c>
      <c r="E29" t="s">
        <v>808</v>
      </c>
      <c r="G29" t="str">
        <f t="shared" si="0"/>
        <v>Yes</v>
      </c>
    </row>
    <row r="30" spans="1:7" x14ac:dyDescent="0.25">
      <c r="A30" t="s">
        <v>2124</v>
      </c>
      <c r="B30" t="s">
        <v>1167</v>
      </c>
      <c r="C30" t="s">
        <v>132</v>
      </c>
      <c r="D30" t="s">
        <v>1145</v>
      </c>
      <c r="E30" t="s">
        <v>808</v>
      </c>
      <c r="G30" t="str">
        <f t="shared" si="0"/>
        <v>Yes</v>
      </c>
    </row>
    <row r="31" spans="1:7" x14ac:dyDescent="0.25">
      <c r="A31" t="s">
        <v>748</v>
      </c>
      <c r="B31" t="s">
        <v>749</v>
      </c>
      <c r="C31" t="s">
        <v>93</v>
      </c>
      <c r="D31" t="s">
        <v>1141</v>
      </c>
      <c r="E31" t="s">
        <v>1142</v>
      </c>
      <c r="G31" t="str">
        <f t="shared" si="0"/>
        <v>No</v>
      </c>
    </row>
    <row r="32" spans="1:7" x14ac:dyDescent="0.25">
      <c r="A32" t="s">
        <v>2125</v>
      </c>
      <c r="B32" t="s">
        <v>1168</v>
      </c>
      <c r="C32" t="s">
        <v>296</v>
      </c>
      <c r="D32" t="s">
        <v>1145</v>
      </c>
      <c r="E32" t="s">
        <v>808</v>
      </c>
      <c r="G32" t="str">
        <f t="shared" si="0"/>
        <v>Yes</v>
      </c>
    </row>
    <row r="33" spans="1:7" x14ac:dyDescent="0.25">
      <c r="A33" t="s">
        <v>294</v>
      </c>
      <c r="B33" t="s">
        <v>295</v>
      </c>
      <c r="C33" t="s">
        <v>296</v>
      </c>
      <c r="D33" t="s">
        <v>1141</v>
      </c>
      <c r="E33" t="s">
        <v>1142</v>
      </c>
      <c r="G33" t="str">
        <f t="shared" si="0"/>
        <v>No</v>
      </c>
    </row>
    <row r="34" spans="1:7" x14ac:dyDescent="0.25">
      <c r="A34" t="s">
        <v>2126</v>
      </c>
      <c r="B34" t="s">
        <v>1169</v>
      </c>
      <c r="C34" t="s">
        <v>1170</v>
      </c>
      <c r="D34" t="s">
        <v>1145</v>
      </c>
      <c r="E34" t="s">
        <v>808</v>
      </c>
      <c r="G34" t="str">
        <f t="shared" si="0"/>
        <v>Yes</v>
      </c>
    </row>
    <row r="35" spans="1:7" x14ac:dyDescent="0.25">
      <c r="A35" t="s">
        <v>2127</v>
      </c>
      <c r="B35" t="s">
        <v>1171</v>
      </c>
      <c r="C35" t="s">
        <v>1150</v>
      </c>
      <c r="D35" t="s">
        <v>1145</v>
      </c>
      <c r="E35" t="s">
        <v>808</v>
      </c>
      <c r="G35" t="str">
        <f t="shared" si="0"/>
        <v>Yes</v>
      </c>
    </row>
    <row r="36" spans="1:7" x14ac:dyDescent="0.25">
      <c r="A36" t="s">
        <v>88</v>
      </c>
      <c r="B36" t="s">
        <v>89</v>
      </c>
      <c r="C36" t="s">
        <v>90</v>
      </c>
      <c r="D36" t="s">
        <v>852</v>
      </c>
      <c r="E36" t="s">
        <v>1142</v>
      </c>
      <c r="G36" t="str">
        <f t="shared" si="0"/>
        <v>No</v>
      </c>
    </row>
    <row r="37" spans="1:7" x14ac:dyDescent="0.25">
      <c r="A37" t="s">
        <v>2128</v>
      </c>
      <c r="B37" t="s">
        <v>1172</v>
      </c>
      <c r="C37" t="s">
        <v>469</v>
      </c>
      <c r="D37" t="s">
        <v>1145</v>
      </c>
      <c r="E37" t="s">
        <v>808</v>
      </c>
      <c r="G37" t="str">
        <f t="shared" si="0"/>
        <v>Yes</v>
      </c>
    </row>
    <row r="38" spans="1:7" x14ac:dyDescent="0.25">
      <c r="A38" t="s">
        <v>2129</v>
      </c>
      <c r="B38" t="s">
        <v>1173</v>
      </c>
      <c r="C38" t="s">
        <v>108</v>
      </c>
      <c r="D38" t="s">
        <v>1145</v>
      </c>
      <c r="E38" t="s">
        <v>808</v>
      </c>
      <c r="G38" t="str">
        <f t="shared" si="0"/>
        <v>Yes</v>
      </c>
    </row>
    <row r="39" spans="1:7" x14ac:dyDescent="0.25">
      <c r="A39" t="s">
        <v>732</v>
      </c>
      <c r="B39" t="s">
        <v>733</v>
      </c>
      <c r="C39" t="s">
        <v>68</v>
      </c>
      <c r="D39" t="s">
        <v>1141</v>
      </c>
      <c r="E39" t="s">
        <v>1142</v>
      </c>
      <c r="G39" t="str">
        <f t="shared" si="0"/>
        <v>No</v>
      </c>
    </row>
    <row r="40" spans="1:7" x14ac:dyDescent="0.25">
      <c r="A40" t="s">
        <v>702</v>
      </c>
      <c r="B40" t="s">
        <v>703</v>
      </c>
      <c r="C40" t="s">
        <v>68</v>
      </c>
      <c r="D40" t="s">
        <v>1141</v>
      </c>
      <c r="E40" t="s">
        <v>1142</v>
      </c>
      <c r="G40" t="str">
        <f t="shared" si="0"/>
        <v>No</v>
      </c>
    </row>
    <row r="41" spans="1:7" x14ac:dyDescent="0.25">
      <c r="A41" t="s">
        <v>2130</v>
      </c>
      <c r="B41" t="s">
        <v>1174</v>
      </c>
      <c r="C41" t="s">
        <v>125</v>
      </c>
      <c r="D41" t="s">
        <v>1145</v>
      </c>
      <c r="E41" t="s">
        <v>808</v>
      </c>
      <c r="G41" t="str">
        <f t="shared" si="0"/>
        <v>Yes</v>
      </c>
    </row>
    <row r="42" spans="1:7" x14ac:dyDescent="0.25">
      <c r="A42" t="s">
        <v>2131</v>
      </c>
      <c r="B42" t="s">
        <v>1175</v>
      </c>
      <c r="C42" t="s">
        <v>125</v>
      </c>
      <c r="D42" t="s">
        <v>1145</v>
      </c>
      <c r="E42" t="s">
        <v>808</v>
      </c>
      <c r="G42" t="str">
        <f t="shared" si="0"/>
        <v>Yes</v>
      </c>
    </row>
    <row r="43" spans="1:7" x14ac:dyDescent="0.25">
      <c r="A43" t="s">
        <v>2132</v>
      </c>
      <c r="B43" t="s">
        <v>1176</v>
      </c>
      <c r="C43" t="s">
        <v>1177</v>
      </c>
      <c r="D43" t="s">
        <v>1145</v>
      </c>
      <c r="E43" t="s">
        <v>808</v>
      </c>
      <c r="G43" t="str">
        <f t="shared" si="0"/>
        <v>Yes</v>
      </c>
    </row>
    <row r="44" spans="1:7" x14ac:dyDescent="0.25">
      <c r="A44" t="s">
        <v>2133</v>
      </c>
      <c r="B44" t="s">
        <v>1178</v>
      </c>
      <c r="C44" t="s">
        <v>98</v>
      </c>
      <c r="D44" t="s">
        <v>1145</v>
      </c>
      <c r="E44" t="s">
        <v>808</v>
      </c>
      <c r="G44" t="str">
        <f t="shared" si="0"/>
        <v>Yes</v>
      </c>
    </row>
    <row r="45" spans="1:7" x14ac:dyDescent="0.25">
      <c r="A45" t="s">
        <v>2134</v>
      </c>
      <c r="B45" t="s">
        <v>1179</v>
      </c>
      <c r="C45" t="s">
        <v>1180</v>
      </c>
      <c r="D45" t="s">
        <v>1145</v>
      </c>
      <c r="E45" t="s">
        <v>808</v>
      </c>
      <c r="G45" t="str">
        <f t="shared" si="0"/>
        <v>Yes</v>
      </c>
    </row>
    <row r="46" spans="1:7" x14ac:dyDescent="0.25">
      <c r="A46" t="s">
        <v>2135</v>
      </c>
      <c r="B46" t="s">
        <v>1181</v>
      </c>
      <c r="C46" t="s">
        <v>1182</v>
      </c>
      <c r="D46" t="s">
        <v>1145</v>
      </c>
      <c r="E46" t="s">
        <v>808</v>
      </c>
      <c r="G46" t="str">
        <f t="shared" si="0"/>
        <v>Yes</v>
      </c>
    </row>
    <row r="47" spans="1:7" x14ac:dyDescent="0.25">
      <c r="A47" t="s">
        <v>2136</v>
      </c>
      <c r="B47" t="s">
        <v>1183</v>
      </c>
      <c r="C47" t="s">
        <v>90</v>
      </c>
      <c r="D47" t="s">
        <v>1145</v>
      </c>
      <c r="E47" t="s">
        <v>808</v>
      </c>
      <c r="G47" t="str">
        <f t="shared" si="0"/>
        <v>Yes</v>
      </c>
    </row>
    <row r="48" spans="1:7" x14ac:dyDescent="0.25">
      <c r="A48" t="s">
        <v>2137</v>
      </c>
      <c r="B48" t="s">
        <v>1184</v>
      </c>
      <c r="C48" t="s">
        <v>80</v>
      </c>
      <c r="D48" t="s">
        <v>1145</v>
      </c>
      <c r="E48" t="s">
        <v>808</v>
      </c>
      <c r="G48" t="str">
        <f t="shared" si="0"/>
        <v>Yes</v>
      </c>
    </row>
    <row r="49" spans="1:7" x14ac:dyDescent="0.25">
      <c r="A49" t="s">
        <v>2138</v>
      </c>
      <c r="B49" t="s">
        <v>1185</v>
      </c>
      <c r="C49" t="s">
        <v>80</v>
      </c>
      <c r="D49" t="s">
        <v>1145</v>
      </c>
      <c r="E49" t="s">
        <v>808</v>
      </c>
      <c r="G49" t="str">
        <f t="shared" si="0"/>
        <v>Yes</v>
      </c>
    </row>
    <row r="50" spans="1:7" x14ac:dyDescent="0.25">
      <c r="A50" t="s">
        <v>493</v>
      </c>
      <c r="B50" t="s">
        <v>494</v>
      </c>
      <c r="C50" t="s">
        <v>101</v>
      </c>
      <c r="D50" t="s">
        <v>1141</v>
      </c>
      <c r="E50" t="s">
        <v>1142</v>
      </c>
      <c r="G50" t="str">
        <f t="shared" si="0"/>
        <v>No</v>
      </c>
    </row>
    <row r="51" spans="1:7" x14ac:dyDescent="0.25">
      <c r="A51" t="s">
        <v>382</v>
      </c>
      <c r="B51" t="s">
        <v>383</v>
      </c>
      <c r="C51" t="s">
        <v>196</v>
      </c>
      <c r="D51" t="s">
        <v>1141</v>
      </c>
      <c r="E51" t="s">
        <v>1142</v>
      </c>
      <c r="G51" t="str">
        <f t="shared" si="0"/>
        <v>No</v>
      </c>
    </row>
    <row r="52" spans="1:7" x14ac:dyDescent="0.25">
      <c r="A52" t="s">
        <v>2139</v>
      </c>
      <c r="B52" t="s">
        <v>1186</v>
      </c>
      <c r="C52" t="s">
        <v>135</v>
      </c>
      <c r="D52" t="s">
        <v>1145</v>
      </c>
      <c r="E52" t="s">
        <v>808</v>
      </c>
      <c r="G52" t="str">
        <f t="shared" si="0"/>
        <v>Yes</v>
      </c>
    </row>
    <row r="53" spans="1:7" x14ac:dyDescent="0.25">
      <c r="A53" t="s">
        <v>2140</v>
      </c>
      <c r="B53" t="s">
        <v>1187</v>
      </c>
      <c r="C53" t="s">
        <v>324</v>
      </c>
      <c r="D53" t="s">
        <v>1145</v>
      </c>
      <c r="E53" t="s">
        <v>808</v>
      </c>
      <c r="G53" t="str">
        <f t="shared" si="0"/>
        <v>Yes</v>
      </c>
    </row>
    <row r="54" spans="1:7" x14ac:dyDescent="0.25">
      <c r="A54" t="s">
        <v>2141</v>
      </c>
      <c r="B54" t="s">
        <v>1188</v>
      </c>
      <c r="C54" t="s">
        <v>80</v>
      </c>
      <c r="D54" t="s">
        <v>1145</v>
      </c>
      <c r="E54" t="s">
        <v>808</v>
      </c>
      <c r="G54" t="str">
        <f t="shared" si="0"/>
        <v>Yes</v>
      </c>
    </row>
    <row r="55" spans="1:7" x14ac:dyDescent="0.25">
      <c r="A55" t="s">
        <v>316</v>
      </c>
      <c r="B55" t="s">
        <v>317</v>
      </c>
      <c r="C55" t="s">
        <v>80</v>
      </c>
      <c r="D55" t="s">
        <v>1141</v>
      </c>
      <c r="E55" t="s">
        <v>1142</v>
      </c>
      <c r="G55" t="str">
        <f t="shared" si="0"/>
        <v>No</v>
      </c>
    </row>
    <row r="56" spans="1:7" x14ac:dyDescent="0.25">
      <c r="A56" t="s">
        <v>2142</v>
      </c>
      <c r="B56" t="s">
        <v>1189</v>
      </c>
      <c r="C56" t="s">
        <v>1180</v>
      </c>
      <c r="D56" t="s">
        <v>1145</v>
      </c>
      <c r="E56" t="s">
        <v>808</v>
      </c>
      <c r="G56" t="str">
        <f t="shared" si="0"/>
        <v>Yes</v>
      </c>
    </row>
    <row r="57" spans="1:7" x14ac:dyDescent="0.25">
      <c r="A57" t="s">
        <v>2143</v>
      </c>
      <c r="B57" t="s">
        <v>1190</v>
      </c>
      <c r="C57" t="s">
        <v>1191</v>
      </c>
      <c r="D57" t="s">
        <v>1145</v>
      </c>
      <c r="E57" t="s">
        <v>808</v>
      </c>
      <c r="G57" t="str">
        <f t="shared" si="0"/>
        <v>Yes</v>
      </c>
    </row>
    <row r="58" spans="1:7" x14ac:dyDescent="0.25">
      <c r="A58" t="s">
        <v>2144</v>
      </c>
      <c r="B58" t="s">
        <v>1192</v>
      </c>
      <c r="C58" t="s">
        <v>1193</v>
      </c>
      <c r="D58" t="s">
        <v>1145</v>
      </c>
      <c r="E58" t="s">
        <v>808</v>
      </c>
      <c r="G58" t="str">
        <f t="shared" si="0"/>
        <v>Yes</v>
      </c>
    </row>
    <row r="59" spans="1:7" x14ac:dyDescent="0.25">
      <c r="A59" t="s">
        <v>2145</v>
      </c>
      <c r="B59" t="s">
        <v>1194</v>
      </c>
      <c r="C59" t="s">
        <v>1195</v>
      </c>
      <c r="D59" t="s">
        <v>1145</v>
      </c>
      <c r="E59" t="s">
        <v>808</v>
      </c>
      <c r="G59" t="str">
        <f t="shared" si="0"/>
        <v>Yes</v>
      </c>
    </row>
    <row r="60" spans="1:7" x14ac:dyDescent="0.25">
      <c r="A60" t="s">
        <v>2146</v>
      </c>
      <c r="B60" t="s">
        <v>1196</v>
      </c>
      <c r="C60" t="s">
        <v>1191</v>
      </c>
      <c r="D60" t="s">
        <v>1145</v>
      </c>
      <c r="E60" t="s">
        <v>808</v>
      </c>
      <c r="G60" t="str">
        <f t="shared" si="0"/>
        <v>Yes</v>
      </c>
    </row>
    <row r="61" spans="1:7" x14ac:dyDescent="0.25">
      <c r="A61" t="s">
        <v>221</v>
      </c>
      <c r="B61" t="s">
        <v>222</v>
      </c>
      <c r="C61" t="s">
        <v>68</v>
      </c>
      <c r="D61" t="s">
        <v>1141</v>
      </c>
      <c r="E61" t="s">
        <v>1142</v>
      </c>
      <c r="G61" t="str">
        <f t="shared" si="0"/>
        <v>No</v>
      </c>
    </row>
    <row r="62" spans="1:7" x14ac:dyDescent="0.25">
      <c r="A62" t="s">
        <v>2147</v>
      </c>
      <c r="B62" t="s">
        <v>1197</v>
      </c>
      <c r="C62" t="s">
        <v>1198</v>
      </c>
      <c r="D62" t="s">
        <v>1145</v>
      </c>
      <c r="E62" t="s">
        <v>808</v>
      </c>
      <c r="G62" t="str">
        <f t="shared" si="0"/>
        <v>Yes</v>
      </c>
    </row>
    <row r="63" spans="1:7" x14ac:dyDescent="0.25">
      <c r="A63" t="s">
        <v>2148</v>
      </c>
      <c r="B63" t="s">
        <v>1199</v>
      </c>
      <c r="C63" t="s">
        <v>80</v>
      </c>
      <c r="D63" t="s">
        <v>1145</v>
      </c>
      <c r="E63" t="s">
        <v>808</v>
      </c>
      <c r="G63" t="str">
        <f t="shared" si="0"/>
        <v>Yes</v>
      </c>
    </row>
    <row r="64" spans="1:7" x14ac:dyDescent="0.25">
      <c r="A64" t="s">
        <v>2149</v>
      </c>
      <c r="B64" t="s">
        <v>1200</v>
      </c>
      <c r="C64" t="s">
        <v>1201</v>
      </c>
      <c r="D64" t="s">
        <v>1145</v>
      </c>
      <c r="E64" t="s">
        <v>808</v>
      </c>
      <c r="G64" t="str">
        <f t="shared" si="0"/>
        <v>Yes</v>
      </c>
    </row>
    <row r="65" spans="1:7" x14ac:dyDescent="0.25">
      <c r="A65" t="s">
        <v>2150</v>
      </c>
      <c r="B65" t="s">
        <v>1202</v>
      </c>
      <c r="C65" t="s">
        <v>1154</v>
      </c>
      <c r="D65" t="s">
        <v>1145</v>
      </c>
      <c r="E65" t="s">
        <v>808</v>
      </c>
      <c r="G65" t="str">
        <f t="shared" si="0"/>
        <v>Yes</v>
      </c>
    </row>
    <row r="66" spans="1:7" x14ac:dyDescent="0.25">
      <c r="A66" t="s">
        <v>2151</v>
      </c>
      <c r="B66" t="s">
        <v>1203</v>
      </c>
      <c r="C66" t="s">
        <v>1204</v>
      </c>
      <c r="D66" t="s">
        <v>1145</v>
      </c>
      <c r="E66" t="s">
        <v>808</v>
      </c>
      <c r="G66" t="str">
        <f t="shared" si="0"/>
        <v>Yes</v>
      </c>
    </row>
    <row r="67" spans="1:7" x14ac:dyDescent="0.25">
      <c r="A67" t="s">
        <v>2152</v>
      </c>
      <c r="B67" t="s">
        <v>1205</v>
      </c>
      <c r="C67" t="s">
        <v>1182</v>
      </c>
      <c r="D67" t="s">
        <v>1145</v>
      </c>
      <c r="E67" t="s">
        <v>808</v>
      </c>
      <c r="G67" t="str">
        <f t="shared" ref="G67:G130" si="1">E67</f>
        <v>Yes</v>
      </c>
    </row>
    <row r="68" spans="1:7" x14ac:dyDescent="0.25">
      <c r="A68" t="s">
        <v>2153</v>
      </c>
      <c r="B68" t="s">
        <v>1206</v>
      </c>
      <c r="C68" t="s">
        <v>93</v>
      </c>
      <c r="D68" t="s">
        <v>1145</v>
      </c>
      <c r="E68" t="s">
        <v>808</v>
      </c>
      <c r="G68" t="str">
        <f t="shared" si="1"/>
        <v>Yes</v>
      </c>
    </row>
    <row r="69" spans="1:7" x14ac:dyDescent="0.25">
      <c r="A69" t="s">
        <v>2154</v>
      </c>
      <c r="B69" t="s">
        <v>1207</v>
      </c>
      <c r="C69" t="s">
        <v>1208</v>
      </c>
      <c r="D69" t="s">
        <v>1145</v>
      </c>
      <c r="E69" t="s">
        <v>808</v>
      </c>
      <c r="G69" t="str">
        <f t="shared" si="1"/>
        <v>Yes</v>
      </c>
    </row>
    <row r="70" spans="1:7" x14ac:dyDescent="0.25">
      <c r="A70" t="s">
        <v>467</v>
      </c>
      <c r="B70" t="s">
        <v>468</v>
      </c>
      <c r="C70" t="s">
        <v>469</v>
      </c>
      <c r="D70" t="s">
        <v>807</v>
      </c>
      <c r="E70" t="s">
        <v>1142</v>
      </c>
      <c r="G70" t="str">
        <f t="shared" si="1"/>
        <v>No</v>
      </c>
    </row>
    <row r="71" spans="1:7" x14ac:dyDescent="0.25">
      <c r="A71" t="s">
        <v>712</v>
      </c>
      <c r="B71" t="s">
        <v>713</v>
      </c>
      <c r="C71" t="s">
        <v>125</v>
      </c>
      <c r="D71" t="s">
        <v>1141</v>
      </c>
      <c r="E71" t="s">
        <v>1142</v>
      </c>
      <c r="G71" t="str">
        <f t="shared" si="1"/>
        <v>No</v>
      </c>
    </row>
    <row r="72" spans="1:7" x14ac:dyDescent="0.25">
      <c r="A72" t="s">
        <v>2155</v>
      </c>
      <c r="B72" t="s">
        <v>1209</v>
      </c>
      <c r="C72" t="s">
        <v>1210</v>
      </c>
      <c r="D72" t="s">
        <v>1145</v>
      </c>
      <c r="E72" t="s">
        <v>808</v>
      </c>
      <c r="G72" t="str">
        <f t="shared" si="1"/>
        <v>Yes</v>
      </c>
    </row>
    <row r="73" spans="1:7" x14ac:dyDescent="0.25">
      <c r="A73" t="s">
        <v>2156</v>
      </c>
      <c r="B73" t="s">
        <v>1211</v>
      </c>
      <c r="C73" t="s">
        <v>1212</v>
      </c>
      <c r="D73" t="s">
        <v>1145</v>
      </c>
      <c r="E73" t="s">
        <v>808</v>
      </c>
      <c r="G73" t="str">
        <f t="shared" si="1"/>
        <v>Yes</v>
      </c>
    </row>
    <row r="74" spans="1:7" x14ac:dyDescent="0.25">
      <c r="A74" t="s">
        <v>2157</v>
      </c>
      <c r="B74" t="s">
        <v>1213</v>
      </c>
      <c r="C74" t="s">
        <v>1154</v>
      </c>
      <c r="D74" t="s">
        <v>1145</v>
      </c>
      <c r="E74" t="s">
        <v>808</v>
      </c>
      <c r="G74" t="str">
        <f t="shared" si="1"/>
        <v>Yes</v>
      </c>
    </row>
    <row r="75" spans="1:7" x14ac:dyDescent="0.25">
      <c r="A75" t="s">
        <v>2158</v>
      </c>
      <c r="B75" t="s">
        <v>1214</v>
      </c>
      <c r="C75" t="s">
        <v>111</v>
      </c>
      <c r="D75" t="s">
        <v>1145</v>
      </c>
      <c r="E75" t="s">
        <v>808</v>
      </c>
      <c r="G75" t="str">
        <f t="shared" si="1"/>
        <v>Yes</v>
      </c>
    </row>
    <row r="76" spans="1:7" x14ac:dyDescent="0.25">
      <c r="A76" t="s">
        <v>2159</v>
      </c>
      <c r="B76" t="s">
        <v>1215</v>
      </c>
      <c r="C76" t="s">
        <v>752</v>
      </c>
      <c r="D76" t="s">
        <v>1145</v>
      </c>
      <c r="E76" t="s">
        <v>808</v>
      </c>
      <c r="G76" t="str">
        <f t="shared" si="1"/>
        <v>Yes</v>
      </c>
    </row>
    <row r="77" spans="1:7" x14ac:dyDescent="0.25">
      <c r="A77" t="s">
        <v>2160</v>
      </c>
      <c r="B77" t="s">
        <v>1216</v>
      </c>
      <c r="C77" t="s">
        <v>90</v>
      </c>
      <c r="D77" t="s">
        <v>1145</v>
      </c>
      <c r="E77" t="s">
        <v>808</v>
      </c>
      <c r="G77" t="str">
        <f t="shared" si="1"/>
        <v>Yes</v>
      </c>
    </row>
    <row r="78" spans="1:7" x14ac:dyDescent="0.25">
      <c r="A78" t="s">
        <v>2161</v>
      </c>
      <c r="B78" t="s">
        <v>1217</v>
      </c>
      <c r="C78" t="s">
        <v>108</v>
      </c>
      <c r="D78" t="s">
        <v>1145</v>
      </c>
      <c r="E78" t="s">
        <v>808</v>
      </c>
      <c r="G78" t="str">
        <f t="shared" si="1"/>
        <v>Yes</v>
      </c>
    </row>
    <row r="79" spans="1:7" x14ac:dyDescent="0.25">
      <c r="A79" t="s">
        <v>2162</v>
      </c>
      <c r="B79" t="s">
        <v>1218</v>
      </c>
      <c r="C79" t="s">
        <v>1157</v>
      </c>
      <c r="D79" t="s">
        <v>1145</v>
      </c>
      <c r="E79" t="s">
        <v>808</v>
      </c>
      <c r="G79" t="str">
        <f t="shared" si="1"/>
        <v>Yes</v>
      </c>
    </row>
    <row r="80" spans="1:7" x14ac:dyDescent="0.25">
      <c r="A80" t="s">
        <v>2163</v>
      </c>
      <c r="B80" t="s">
        <v>1219</v>
      </c>
      <c r="C80" t="s">
        <v>1220</v>
      </c>
      <c r="D80" t="s">
        <v>1145</v>
      </c>
      <c r="E80" t="s">
        <v>808</v>
      </c>
      <c r="G80" t="str">
        <f t="shared" si="1"/>
        <v>Yes</v>
      </c>
    </row>
    <row r="81" spans="1:7" x14ac:dyDescent="0.25">
      <c r="A81" t="s">
        <v>2164</v>
      </c>
      <c r="B81" t="s">
        <v>1221</v>
      </c>
      <c r="C81" t="s">
        <v>1204</v>
      </c>
      <c r="D81" t="s">
        <v>1145</v>
      </c>
      <c r="E81" t="s">
        <v>808</v>
      </c>
      <c r="G81" t="str">
        <f t="shared" si="1"/>
        <v>Yes</v>
      </c>
    </row>
    <row r="82" spans="1:7" x14ac:dyDescent="0.25">
      <c r="A82" t="s">
        <v>2165</v>
      </c>
      <c r="B82" t="s">
        <v>1222</v>
      </c>
      <c r="C82" t="s">
        <v>80</v>
      </c>
      <c r="D82" t="s">
        <v>1145</v>
      </c>
      <c r="E82" t="s">
        <v>808</v>
      </c>
      <c r="G82" t="str">
        <f t="shared" si="1"/>
        <v>Yes</v>
      </c>
    </row>
    <row r="83" spans="1:7" x14ac:dyDescent="0.25">
      <c r="A83" t="s">
        <v>495</v>
      </c>
      <c r="B83" t="s">
        <v>496</v>
      </c>
      <c r="C83" t="s">
        <v>93</v>
      </c>
      <c r="D83" t="s">
        <v>1141</v>
      </c>
      <c r="E83" t="s">
        <v>1142</v>
      </c>
      <c r="G83" t="str">
        <f t="shared" si="1"/>
        <v>No</v>
      </c>
    </row>
    <row r="84" spans="1:7" x14ac:dyDescent="0.25">
      <c r="A84" t="s">
        <v>2166</v>
      </c>
      <c r="B84" t="s">
        <v>1223</v>
      </c>
      <c r="C84" t="s">
        <v>1180</v>
      </c>
      <c r="D84" t="s">
        <v>1145</v>
      </c>
      <c r="E84" t="s">
        <v>808</v>
      </c>
      <c r="G84" t="str">
        <f t="shared" si="1"/>
        <v>Yes</v>
      </c>
    </row>
    <row r="85" spans="1:7" x14ac:dyDescent="0.25">
      <c r="A85" t="s">
        <v>114</v>
      </c>
      <c r="B85" t="s">
        <v>1224</v>
      </c>
      <c r="C85" t="s">
        <v>116</v>
      </c>
      <c r="D85" t="s">
        <v>1141</v>
      </c>
      <c r="E85" t="s">
        <v>1142</v>
      </c>
      <c r="G85" t="str">
        <f t="shared" si="1"/>
        <v>No</v>
      </c>
    </row>
    <row r="86" spans="1:7" x14ac:dyDescent="0.25">
      <c r="A86" t="s">
        <v>2167</v>
      </c>
      <c r="B86" t="s">
        <v>1225</v>
      </c>
      <c r="C86" t="s">
        <v>1226</v>
      </c>
      <c r="D86" t="s">
        <v>1145</v>
      </c>
      <c r="E86" t="s">
        <v>808</v>
      </c>
      <c r="G86" t="str">
        <f t="shared" si="1"/>
        <v>Yes</v>
      </c>
    </row>
    <row r="87" spans="1:7" x14ac:dyDescent="0.25">
      <c r="A87" t="s">
        <v>413</v>
      </c>
      <c r="B87" t="s">
        <v>414</v>
      </c>
      <c r="C87" t="s">
        <v>108</v>
      </c>
      <c r="D87" t="s">
        <v>1141</v>
      </c>
      <c r="E87" t="s">
        <v>1142</v>
      </c>
      <c r="G87" t="str">
        <f t="shared" si="1"/>
        <v>No</v>
      </c>
    </row>
    <row r="88" spans="1:7" x14ac:dyDescent="0.25">
      <c r="A88" t="s">
        <v>2168</v>
      </c>
      <c r="B88" t="s">
        <v>1227</v>
      </c>
      <c r="C88" t="s">
        <v>111</v>
      </c>
      <c r="D88" t="s">
        <v>1145</v>
      </c>
      <c r="E88" t="s">
        <v>808</v>
      </c>
      <c r="G88" t="str">
        <f t="shared" si="1"/>
        <v>Yes</v>
      </c>
    </row>
    <row r="89" spans="1:7" x14ac:dyDescent="0.25">
      <c r="A89" t="s">
        <v>398</v>
      </c>
      <c r="B89" t="s">
        <v>399</v>
      </c>
      <c r="C89" t="s">
        <v>80</v>
      </c>
      <c r="D89" t="s">
        <v>1141</v>
      </c>
      <c r="E89" t="s">
        <v>1142</v>
      </c>
      <c r="G89" t="str">
        <f t="shared" si="1"/>
        <v>No</v>
      </c>
    </row>
    <row r="90" spans="1:7" x14ac:dyDescent="0.25">
      <c r="A90" t="s">
        <v>2169</v>
      </c>
      <c r="B90" t="s">
        <v>1228</v>
      </c>
      <c r="C90" t="s">
        <v>111</v>
      </c>
      <c r="D90" t="s">
        <v>1145</v>
      </c>
      <c r="E90" t="s">
        <v>808</v>
      </c>
      <c r="G90" t="str">
        <f t="shared" si="1"/>
        <v>Yes</v>
      </c>
    </row>
    <row r="91" spans="1:7" x14ac:dyDescent="0.25">
      <c r="A91" t="s">
        <v>2170</v>
      </c>
      <c r="B91" t="s">
        <v>1229</v>
      </c>
      <c r="C91" t="s">
        <v>80</v>
      </c>
      <c r="D91" t="s">
        <v>1145</v>
      </c>
      <c r="E91" t="s">
        <v>808</v>
      </c>
      <c r="G91" t="str">
        <f t="shared" si="1"/>
        <v>Yes</v>
      </c>
    </row>
    <row r="92" spans="1:7" x14ac:dyDescent="0.25">
      <c r="A92" t="s">
        <v>2171</v>
      </c>
      <c r="B92" t="s">
        <v>1230</v>
      </c>
      <c r="C92" t="s">
        <v>72</v>
      </c>
      <c r="D92" t="s">
        <v>1145</v>
      </c>
      <c r="E92" t="s">
        <v>808</v>
      </c>
      <c r="G92" t="str">
        <f t="shared" si="1"/>
        <v>Yes</v>
      </c>
    </row>
    <row r="93" spans="1:7" x14ac:dyDescent="0.25">
      <c r="A93" t="s">
        <v>2172</v>
      </c>
      <c r="B93" t="s">
        <v>1231</v>
      </c>
      <c r="C93" t="s">
        <v>1232</v>
      </c>
      <c r="D93" t="s">
        <v>1145</v>
      </c>
      <c r="E93" t="s">
        <v>808</v>
      </c>
      <c r="G93" t="str">
        <f t="shared" si="1"/>
        <v>Yes</v>
      </c>
    </row>
    <row r="94" spans="1:7" x14ac:dyDescent="0.25">
      <c r="A94" t="s">
        <v>2173</v>
      </c>
      <c r="B94" t="s">
        <v>1233</v>
      </c>
      <c r="C94" t="s">
        <v>1210</v>
      </c>
      <c r="D94" t="s">
        <v>1145</v>
      </c>
      <c r="E94" t="s">
        <v>808</v>
      </c>
      <c r="G94" t="str">
        <f t="shared" si="1"/>
        <v>Yes</v>
      </c>
    </row>
    <row r="95" spans="1:7" x14ac:dyDescent="0.25">
      <c r="A95" t="s">
        <v>2174</v>
      </c>
      <c r="B95" t="s">
        <v>1234</v>
      </c>
      <c r="C95" t="s">
        <v>1235</v>
      </c>
      <c r="D95" t="s">
        <v>1145</v>
      </c>
      <c r="E95" t="s">
        <v>808</v>
      </c>
      <c r="G95" t="str">
        <f t="shared" si="1"/>
        <v>Yes</v>
      </c>
    </row>
    <row r="96" spans="1:7" x14ac:dyDescent="0.25">
      <c r="A96" t="s">
        <v>2175</v>
      </c>
      <c r="B96" t="s">
        <v>1236</v>
      </c>
      <c r="C96" t="s">
        <v>1237</v>
      </c>
      <c r="D96" t="s">
        <v>1145</v>
      </c>
      <c r="E96" t="s">
        <v>808</v>
      </c>
      <c r="G96" t="str">
        <f t="shared" si="1"/>
        <v>Yes</v>
      </c>
    </row>
    <row r="97" spans="1:7" x14ac:dyDescent="0.25">
      <c r="A97" t="s">
        <v>560</v>
      </c>
      <c r="B97" t="s">
        <v>561</v>
      </c>
      <c r="C97" t="s">
        <v>230</v>
      </c>
      <c r="D97" t="s">
        <v>1141</v>
      </c>
      <c r="E97" t="s">
        <v>1142</v>
      </c>
      <c r="G97" t="str">
        <f t="shared" si="1"/>
        <v>No</v>
      </c>
    </row>
    <row r="98" spans="1:7" x14ac:dyDescent="0.25">
      <c r="A98" t="s">
        <v>2176</v>
      </c>
      <c r="B98" t="s">
        <v>1238</v>
      </c>
      <c r="C98" t="s">
        <v>1170</v>
      </c>
      <c r="D98" t="s">
        <v>1145</v>
      </c>
      <c r="E98" t="s">
        <v>808</v>
      </c>
      <c r="G98" t="str">
        <f t="shared" si="1"/>
        <v>Yes</v>
      </c>
    </row>
    <row r="99" spans="1:7" x14ac:dyDescent="0.25">
      <c r="A99" t="s">
        <v>2177</v>
      </c>
      <c r="B99" t="s">
        <v>1238</v>
      </c>
      <c r="C99" t="s">
        <v>1239</v>
      </c>
      <c r="D99" t="s">
        <v>1145</v>
      </c>
      <c r="E99" t="s">
        <v>808</v>
      </c>
      <c r="G99" t="str">
        <f t="shared" si="1"/>
        <v>Yes</v>
      </c>
    </row>
    <row r="100" spans="1:7" x14ac:dyDescent="0.25">
      <c r="A100" t="s">
        <v>2178</v>
      </c>
      <c r="B100" t="s">
        <v>1238</v>
      </c>
      <c r="C100" t="s">
        <v>1210</v>
      </c>
      <c r="D100" t="s">
        <v>1145</v>
      </c>
      <c r="E100" t="s">
        <v>808</v>
      </c>
      <c r="G100" t="str">
        <f t="shared" si="1"/>
        <v>Yes</v>
      </c>
    </row>
    <row r="101" spans="1:7" x14ac:dyDescent="0.25">
      <c r="A101" t="s">
        <v>133</v>
      </c>
      <c r="B101" t="s">
        <v>134</v>
      </c>
      <c r="C101" t="s">
        <v>135</v>
      </c>
      <c r="D101" t="s">
        <v>852</v>
      </c>
      <c r="E101" t="s">
        <v>1142</v>
      </c>
      <c r="G101" t="str">
        <f t="shared" si="1"/>
        <v>No</v>
      </c>
    </row>
    <row r="102" spans="1:7" x14ac:dyDescent="0.25">
      <c r="A102" t="s">
        <v>2179</v>
      </c>
      <c r="B102" t="s">
        <v>1240</v>
      </c>
      <c r="C102" t="s">
        <v>1208</v>
      </c>
      <c r="D102" t="s">
        <v>1145</v>
      </c>
      <c r="E102" t="s">
        <v>808</v>
      </c>
      <c r="G102" t="str">
        <f t="shared" si="1"/>
        <v>Yes</v>
      </c>
    </row>
    <row r="103" spans="1:7" x14ac:dyDescent="0.25">
      <c r="A103" t="s">
        <v>2180</v>
      </c>
      <c r="B103" t="s">
        <v>1241</v>
      </c>
      <c r="C103" t="s">
        <v>1237</v>
      </c>
      <c r="D103" t="s">
        <v>1145</v>
      </c>
      <c r="E103" t="s">
        <v>808</v>
      </c>
      <c r="G103" t="str">
        <f t="shared" si="1"/>
        <v>Yes</v>
      </c>
    </row>
    <row r="104" spans="1:7" x14ac:dyDescent="0.25">
      <c r="A104" t="s">
        <v>2181</v>
      </c>
      <c r="B104" t="s">
        <v>1242</v>
      </c>
      <c r="C104" t="s">
        <v>1243</v>
      </c>
      <c r="D104" t="s">
        <v>1145</v>
      </c>
      <c r="E104" t="s">
        <v>808</v>
      </c>
      <c r="G104" t="str">
        <f t="shared" si="1"/>
        <v>Yes</v>
      </c>
    </row>
    <row r="105" spans="1:7" x14ac:dyDescent="0.25">
      <c r="A105" t="s">
        <v>2182</v>
      </c>
      <c r="B105" t="s">
        <v>1244</v>
      </c>
      <c r="C105" t="s">
        <v>1245</v>
      </c>
      <c r="D105" t="s">
        <v>1145</v>
      </c>
      <c r="E105" t="s">
        <v>808</v>
      </c>
      <c r="G105" t="str">
        <f t="shared" si="1"/>
        <v>Yes</v>
      </c>
    </row>
    <row r="106" spans="1:7" x14ac:dyDescent="0.25">
      <c r="A106" t="s">
        <v>2183</v>
      </c>
      <c r="B106" t="s">
        <v>1246</v>
      </c>
      <c r="C106" t="s">
        <v>108</v>
      </c>
      <c r="D106" t="s">
        <v>1145</v>
      </c>
      <c r="E106" t="s">
        <v>808</v>
      </c>
      <c r="G106" t="str">
        <f t="shared" si="1"/>
        <v>Yes</v>
      </c>
    </row>
    <row r="107" spans="1:7" x14ac:dyDescent="0.25">
      <c r="A107" t="s">
        <v>2184</v>
      </c>
      <c r="B107" t="s">
        <v>1247</v>
      </c>
      <c r="C107" t="s">
        <v>93</v>
      </c>
      <c r="D107" t="s">
        <v>1145</v>
      </c>
      <c r="E107" t="s">
        <v>808</v>
      </c>
      <c r="G107" t="str">
        <f t="shared" si="1"/>
        <v>Yes</v>
      </c>
    </row>
    <row r="108" spans="1:7" x14ac:dyDescent="0.25">
      <c r="A108" t="s">
        <v>2185</v>
      </c>
      <c r="B108" t="s">
        <v>1248</v>
      </c>
      <c r="C108" t="s">
        <v>108</v>
      </c>
      <c r="D108" t="s">
        <v>1145</v>
      </c>
      <c r="E108" t="s">
        <v>808</v>
      </c>
      <c r="G108" t="str">
        <f t="shared" si="1"/>
        <v>Yes</v>
      </c>
    </row>
    <row r="109" spans="1:7" x14ac:dyDescent="0.25">
      <c r="A109" t="s">
        <v>2186</v>
      </c>
      <c r="B109" t="s">
        <v>1249</v>
      </c>
      <c r="C109" t="s">
        <v>101</v>
      </c>
      <c r="D109" t="s">
        <v>1145</v>
      </c>
      <c r="E109" t="s">
        <v>808</v>
      </c>
      <c r="G109" t="str">
        <f t="shared" si="1"/>
        <v>Yes</v>
      </c>
    </row>
    <row r="110" spans="1:7" x14ac:dyDescent="0.25">
      <c r="A110" t="s">
        <v>431</v>
      </c>
      <c r="B110" t="s">
        <v>432</v>
      </c>
      <c r="C110" t="s">
        <v>101</v>
      </c>
      <c r="D110" t="s">
        <v>1141</v>
      </c>
      <c r="E110" t="s">
        <v>1142</v>
      </c>
      <c r="G110" t="str">
        <f t="shared" si="1"/>
        <v>No</v>
      </c>
    </row>
    <row r="111" spans="1:7" x14ac:dyDescent="0.25">
      <c r="A111" t="s">
        <v>143</v>
      </c>
      <c r="B111" t="s">
        <v>144</v>
      </c>
      <c r="C111" t="s">
        <v>101</v>
      </c>
      <c r="D111" t="s">
        <v>1141</v>
      </c>
      <c r="E111" t="s">
        <v>1142</v>
      </c>
      <c r="G111" t="str">
        <f t="shared" si="1"/>
        <v>No</v>
      </c>
    </row>
    <row r="112" spans="1:7" x14ac:dyDescent="0.25">
      <c r="A112" t="s">
        <v>2187</v>
      </c>
      <c r="B112" t="s">
        <v>1250</v>
      </c>
      <c r="C112" t="s">
        <v>101</v>
      </c>
      <c r="D112" t="s">
        <v>1145</v>
      </c>
      <c r="E112" t="s">
        <v>808</v>
      </c>
      <c r="G112" t="str">
        <f t="shared" si="1"/>
        <v>Yes</v>
      </c>
    </row>
    <row r="113" spans="1:7" x14ac:dyDescent="0.25">
      <c r="A113" t="s">
        <v>197</v>
      </c>
      <c r="B113" t="s">
        <v>198</v>
      </c>
      <c r="C113" t="s">
        <v>93</v>
      </c>
      <c r="D113" t="s">
        <v>1141</v>
      </c>
      <c r="E113" t="s">
        <v>1142</v>
      </c>
      <c r="G113" t="str">
        <f t="shared" si="1"/>
        <v>No</v>
      </c>
    </row>
    <row r="114" spans="1:7" x14ac:dyDescent="0.25">
      <c r="A114" t="s">
        <v>549</v>
      </c>
      <c r="B114" t="s">
        <v>550</v>
      </c>
      <c r="C114" t="s">
        <v>93</v>
      </c>
      <c r="D114" t="s">
        <v>1141</v>
      </c>
      <c r="E114" t="s">
        <v>1142</v>
      </c>
      <c r="G114" t="str">
        <f t="shared" si="1"/>
        <v>No</v>
      </c>
    </row>
    <row r="115" spans="1:7" x14ac:dyDescent="0.25">
      <c r="A115" t="s">
        <v>370</v>
      </c>
      <c r="B115" t="s">
        <v>371</v>
      </c>
      <c r="C115" t="s">
        <v>93</v>
      </c>
      <c r="D115" t="s">
        <v>1141</v>
      </c>
      <c r="E115" t="s">
        <v>1142</v>
      </c>
      <c r="G115" t="str">
        <f t="shared" si="1"/>
        <v>No</v>
      </c>
    </row>
    <row r="116" spans="1:7" x14ac:dyDescent="0.25">
      <c r="A116" t="s">
        <v>2188</v>
      </c>
      <c r="B116" t="s">
        <v>1251</v>
      </c>
      <c r="C116" t="s">
        <v>1201</v>
      </c>
      <c r="D116" t="s">
        <v>1145</v>
      </c>
      <c r="E116" t="s">
        <v>808</v>
      </c>
      <c r="G116" t="str">
        <f t="shared" si="1"/>
        <v>Yes</v>
      </c>
    </row>
    <row r="117" spans="1:7" x14ac:dyDescent="0.25">
      <c r="A117" t="s">
        <v>2189</v>
      </c>
      <c r="B117" t="s">
        <v>1252</v>
      </c>
      <c r="C117" t="s">
        <v>757</v>
      </c>
      <c r="D117" t="s">
        <v>1145</v>
      </c>
      <c r="E117" t="s">
        <v>808</v>
      </c>
      <c r="G117" t="str">
        <f t="shared" si="1"/>
        <v>Yes</v>
      </c>
    </row>
    <row r="118" spans="1:7" x14ac:dyDescent="0.25">
      <c r="A118" t="s">
        <v>2190</v>
      </c>
      <c r="B118" t="s">
        <v>1253</v>
      </c>
      <c r="C118" t="s">
        <v>1254</v>
      </c>
      <c r="D118" t="s">
        <v>1145</v>
      </c>
      <c r="E118" t="s">
        <v>808</v>
      </c>
      <c r="G118" t="str">
        <f t="shared" si="1"/>
        <v>Yes</v>
      </c>
    </row>
    <row r="119" spans="1:7" x14ac:dyDescent="0.25">
      <c r="A119" t="s">
        <v>2191</v>
      </c>
      <c r="B119" t="s">
        <v>1255</v>
      </c>
      <c r="C119" t="s">
        <v>87</v>
      </c>
      <c r="D119" t="s">
        <v>1145</v>
      </c>
      <c r="E119" t="s">
        <v>808</v>
      </c>
      <c r="G119" t="str">
        <f t="shared" si="1"/>
        <v>Yes</v>
      </c>
    </row>
    <row r="120" spans="1:7" x14ac:dyDescent="0.25">
      <c r="A120" t="s">
        <v>2192</v>
      </c>
      <c r="B120" t="s">
        <v>1256</v>
      </c>
      <c r="C120" t="s">
        <v>1232</v>
      </c>
      <c r="D120" t="s">
        <v>1145</v>
      </c>
      <c r="E120" t="s">
        <v>808</v>
      </c>
      <c r="G120" t="str">
        <f t="shared" si="1"/>
        <v>Yes</v>
      </c>
    </row>
    <row r="121" spans="1:7" x14ac:dyDescent="0.25">
      <c r="A121" t="s">
        <v>254</v>
      </c>
      <c r="B121" t="s">
        <v>255</v>
      </c>
      <c r="C121" t="s">
        <v>98</v>
      </c>
      <c r="D121" t="s">
        <v>1141</v>
      </c>
      <c r="E121" t="s">
        <v>1142</v>
      </c>
      <c r="G121" t="str">
        <f t="shared" si="1"/>
        <v>No</v>
      </c>
    </row>
    <row r="122" spans="1:7" x14ac:dyDescent="0.25">
      <c r="A122" t="s">
        <v>576</v>
      </c>
      <c r="B122" t="s">
        <v>577</v>
      </c>
      <c r="C122" t="s">
        <v>98</v>
      </c>
      <c r="D122" t="s">
        <v>1141</v>
      </c>
      <c r="E122" t="s">
        <v>1142</v>
      </c>
      <c r="G122" t="str">
        <f t="shared" si="1"/>
        <v>No</v>
      </c>
    </row>
    <row r="123" spans="1:7" x14ac:dyDescent="0.25">
      <c r="A123" t="s">
        <v>2193</v>
      </c>
      <c r="B123" t="s">
        <v>1257</v>
      </c>
      <c r="C123" t="s">
        <v>324</v>
      </c>
      <c r="D123" t="s">
        <v>1145</v>
      </c>
      <c r="E123" t="s">
        <v>808</v>
      </c>
      <c r="G123" t="str">
        <f t="shared" si="1"/>
        <v>Yes</v>
      </c>
    </row>
    <row r="124" spans="1:7" x14ac:dyDescent="0.25">
      <c r="A124" t="s">
        <v>2194</v>
      </c>
      <c r="B124" t="s">
        <v>1258</v>
      </c>
      <c r="C124" t="s">
        <v>1259</v>
      </c>
      <c r="D124" t="s">
        <v>1145</v>
      </c>
      <c r="E124" t="s">
        <v>808</v>
      </c>
      <c r="G124" t="str">
        <f t="shared" si="1"/>
        <v>Yes</v>
      </c>
    </row>
    <row r="125" spans="1:7" x14ac:dyDescent="0.25">
      <c r="A125" t="s">
        <v>2195</v>
      </c>
      <c r="B125" t="s">
        <v>1260</v>
      </c>
      <c r="C125" t="s">
        <v>1261</v>
      </c>
      <c r="D125" t="s">
        <v>1145</v>
      </c>
      <c r="E125" t="s">
        <v>808</v>
      </c>
      <c r="G125" t="str">
        <f t="shared" si="1"/>
        <v>Yes</v>
      </c>
    </row>
    <row r="126" spans="1:7" x14ac:dyDescent="0.25">
      <c r="A126" t="s">
        <v>2196</v>
      </c>
      <c r="B126" t="s">
        <v>1262</v>
      </c>
      <c r="C126" t="s">
        <v>72</v>
      </c>
      <c r="D126" t="s">
        <v>1145</v>
      </c>
      <c r="E126" t="s">
        <v>808</v>
      </c>
      <c r="G126" t="str">
        <f t="shared" si="1"/>
        <v>Yes</v>
      </c>
    </row>
    <row r="127" spans="1:7" x14ac:dyDescent="0.25">
      <c r="A127" t="s">
        <v>2197</v>
      </c>
      <c r="B127" t="s">
        <v>281</v>
      </c>
      <c r="C127" t="s">
        <v>68</v>
      </c>
      <c r="D127" t="s">
        <v>1141</v>
      </c>
      <c r="E127" t="s">
        <v>1142</v>
      </c>
      <c r="G127" t="str">
        <f t="shared" si="1"/>
        <v>No</v>
      </c>
    </row>
    <row r="128" spans="1:7" x14ac:dyDescent="0.25">
      <c r="A128" t="s">
        <v>364</v>
      </c>
      <c r="B128" t="s">
        <v>365</v>
      </c>
      <c r="C128" t="s">
        <v>93</v>
      </c>
      <c r="D128" t="s">
        <v>1141</v>
      </c>
      <c r="E128" t="s">
        <v>1142</v>
      </c>
      <c r="G128" t="str">
        <f t="shared" si="1"/>
        <v>No</v>
      </c>
    </row>
    <row r="129" spans="1:7" x14ac:dyDescent="0.25">
      <c r="A129" t="s">
        <v>2198</v>
      </c>
      <c r="B129" t="s">
        <v>1263</v>
      </c>
      <c r="C129" t="s">
        <v>1177</v>
      </c>
      <c r="D129" t="s">
        <v>1145</v>
      </c>
      <c r="E129" t="s">
        <v>808</v>
      </c>
      <c r="G129" t="str">
        <f t="shared" si="1"/>
        <v>Yes</v>
      </c>
    </row>
    <row r="130" spans="1:7" x14ac:dyDescent="0.25">
      <c r="A130" t="s">
        <v>566</v>
      </c>
      <c r="B130" t="s">
        <v>567</v>
      </c>
      <c r="C130" t="s">
        <v>93</v>
      </c>
      <c r="D130" t="s">
        <v>1141</v>
      </c>
      <c r="E130" t="s">
        <v>1142</v>
      </c>
      <c r="G130" t="str">
        <f t="shared" si="1"/>
        <v>No</v>
      </c>
    </row>
    <row r="131" spans="1:7" x14ac:dyDescent="0.25">
      <c r="A131" t="s">
        <v>303</v>
      </c>
      <c r="B131" t="s">
        <v>304</v>
      </c>
      <c r="C131" t="s">
        <v>93</v>
      </c>
      <c r="D131" t="s">
        <v>1141</v>
      </c>
      <c r="E131" t="s">
        <v>1142</v>
      </c>
      <c r="G131" t="str">
        <f t="shared" ref="G131:G194" si="2">E131</f>
        <v>No</v>
      </c>
    </row>
    <row r="132" spans="1:7" x14ac:dyDescent="0.25">
      <c r="A132" t="s">
        <v>2199</v>
      </c>
      <c r="B132" t="s">
        <v>1264</v>
      </c>
      <c r="C132" t="s">
        <v>80</v>
      </c>
      <c r="D132" t="s">
        <v>1145</v>
      </c>
      <c r="E132" t="s">
        <v>808</v>
      </c>
      <c r="G132" t="str">
        <f t="shared" si="2"/>
        <v>Yes</v>
      </c>
    </row>
    <row r="133" spans="1:7" x14ac:dyDescent="0.25">
      <c r="A133" t="s">
        <v>2200</v>
      </c>
      <c r="B133" t="s">
        <v>1265</v>
      </c>
      <c r="C133" t="s">
        <v>111</v>
      </c>
      <c r="D133" t="s">
        <v>1145</v>
      </c>
      <c r="E133" t="s">
        <v>808</v>
      </c>
      <c r="G133" t="str">
        <f t="shared" si="2"/>
        <v>Yes</v>
      </c>
    </row>
    <row r="134" spans="1:7" x14ac:dyDescent="0.25">
      <c r="A134" t="s">
        <v>2201</v>
      </c>
      <c r="B134" t="s">
        <v>1266</v>
      </c>
      <c r="C134" t="s">
        <v>1201</v>
      </c>
      <c r="D134" t="s">
        <v>1145</v>
      </c>
      <c r="E134" t="s">
        <v>808</v>
      </c>
      <c r="G134" t="str">
        <f t="shared" si="2"/>
        <v>Yes</v>
      </c>
    </row>
    <row r="135" spans="1:7" x14ac:dyDescent="0.25">
      <c r="A135" t="s">
        <v>250</v>
      </c>
      <c r="B135" t="s">
        <v>251</v>
      </c>
      <c r="C135" t="s">
        <v>93</v>
      </c>
      <c r="D135" t="s">
        <v>1141</v>
      </c>
      <c r="E135" t="s">
        <v>1142</v>
      </c>
      <c r="G135" t="str">
        <f t="shared" si="2"/>
        <v>No</v>
      </c>
    </row>
    <row r="136" spans="1:7" x14ac:dyDescent="0.25">
      <c r="A136" t="s">
        <v>2202</v>
      </c>
      <c r="B136" t="s">
        <v>1267</v>
      </c>
      <c r="C136" t="s">
        <v>492</v>
      </c>
      <c r="D136" t="s">
        <v>1145</v>
      </c>
      <c r="E136" t="s">
        <v>808</v>
      </c>
      <c r="G136" t="str">
        <f t="shared" si="2"/>
        <v>Yes</v>
      </c>
    </row>
    <row r="137" spans="1:7" x14ac:dyDescent="0.25">
      <c r="A137" t="s">
        <v>2203</v>
      </c>
      <c r="B137" t="s">
        <v>1268</v>
      </c>
      <c r="C137" t="s">
        <v>1147</v>
      </c>
      <c r="D137" t="s">
        <v>1145</v>
      </c>
      <c r="E137" t="s">
        <v>808</v>
      </c>
      <c r="G137" t="str">
        <f t="shared" si="2"/>
        <v>Yes</v>
      </c>
    </row>
    <row r="138" spans="1:7" x14ac:dyDescent="0.25">
      <c r="A138" t="s">
        <v>2204</v>
      </c>
      <c r="B138" t="s">
        <v>1269</v>
      </c>
      <c r="C138" t="s">
        <v>196</v>
      </c>
      <c r="D138" t="s">
        <v>1145</v>
      </c>
      <c r="E138" t="s">
        <v>808</v>
      </c>
      <c r="G138" t="str">
        <f t="shared" si="2"/>
        <v>Yes</v>
      </c>
    </row>
    <row r="139" spans="1:7" x14ac:dyDescent="0.25">
      <c r="A139" t="s">
        <v>522</v>
      </c>
      <c r="B139" t="s">
        <v>523</v>
      </c>
      <c r="C139" t="s">
        <v>75</v>
      </c>
      <c r="D139" t="s">
        <v>1141</v>
      </c>
      <c r="E139" t="s">
        <v>1142</v>
      </c>
      <c r="G139" t="str">
        <f t="shared" si="2"/>
        <v>No</v>
      </c>
    </row>
    <row r="140" spans="1:7" x14ac:dyDescent="0.25">
      <c r="A140" t="s">
        <v>2205</v>
      </c>
      <c r="B140" t="s">
        <v>1270</v>
      </c>
      <c r="C140" t="s">
        <v>75</v>
      </c>
      <c r="D140" t="s">
        <v>1145</v>
      </c>
      <c r="E140" t="s">
        <v>808</v>
      </c>
      <c r="G140" t="str">
        <f t="shared" si="2"/>
        <v>Yes</v>
      </c>
    </row>
    <row r="141" spans="1:7" x14ac:dyDescent="0.25">
      <c r="A141" t="s">
        <v>674</v>
      </c>
      <c r="B141" t="s">
        <v>675</v>
      </c>
      <c r="C141" t="s">
        <v>75</v>
      </c>
      <c r="D141" t="s">
        <v>1141</v>
      </c>
      <c r="E141" t="s">
        <v>808</v>
      </c>
      <c r="G141" t="str">
        <f t="shared" si="2"/>
        <v>Yes</v>
      </c>
    </row>
    <row r="142" spans="1:7" x14ac:dyDescent="0.25">
      <c r="A142" t="s">
        <v>433</v>
      </c>
      <c r="B142" t="s">
        <v>434</v>
      </c>
      <c r="C142" t="s">
        <v>75</v>
      </c>
      <c r="D142" t="s">
        <v>1141</v>
      </c>
      <c r="E142" t="s">
        <v>1142</v>
      </c>
      <c r="G142" t="str">
        <f t="shared" si="2"/>
        <v>No</v>
      </c>
    </row>
    <row r="143" spans="1:7" x14ac:dyDescent="0.25">
      <c r="A143" t="s">
        <v>2206</v>
      </c>
      <c r="B143" t="s">
        <v>1271</v>
      </c>
      <c r="C143" t="s">
        <v>1272</v>
      </c>
      <c r="D143" t="s">
        <v>1145</v>
      </c>
      <c r="E143" t="s">
        <v>808</v>
      </c>
      <c r="G143" t="str">
        <f t="shared" si="2"/>
        <v>Yes</v>
      </c>
    </row>
    <row r="144" spans="1:7" x14ac:dyDescent="0.25">
      <c r="A144" t="s">
        <v>2207</v>
      </c>
      <c r="B144" t="s">
        <v>1273</v>
      </c>
      <c r="C144" t="s">
        <v>80</v>
      </c>
      <c r="D144" t="s">
        <v>1141</v>
      </c>
      <c r="E144" t="s">
        <v>1142</v>
      </c>
      <c r="G144" t="str">
        <f t="shared" si="2"/>
        <v>No</v>
      </c>
    </row>
    <row r="145" spans="1:7" x14ac:dyDescent="0.25">
      <c r="A145" t="s">
        <v>486</v>
      </c>
      <c r="B145" t="s">
        <v>487</v>
      </c>
      <c r="C145" t="s">
        <v>80</v>
      </c>
      <c r="D145" t="s">
        <v>1141</v>
      </c>
      <c r="E145" t="s">
        <v>1142</v>
      </c>
      <c r="G145" t="str">
        <f t="shared" si="2"/>
        <v>No</v>
      </c>
    </row>
    <row r="146" spans="1:7" x14ac:dyDescent="0.25">
      <c r="A146" t="s">
        <v>2208</v>
      </c>
      <c r="B146" t="s">
        <v>1274</v>
      </c>
      <c r="C146" t="s">
        <v>80</v>
      </c>
      <c r="D146" t="s">
        <v>1141</v>
      </c>
      <c r="E146" t="s">
        <v>1142</v>
      </c>
      <c r="G146" t="str">
        <f t="shared" si="2"/>
        <v>No</v>
      </c>
    </row>
    <row r="147" spans="1:7" x14ac:dyDescent="0.25">
      <c r="A147" t="s">
        <v>518</v>
      </c>
      <c r="B147" t="s">
        <v>519</v>
      </c>
      <c r="C147" t="s">
        <v>80</v>
      </c>
      <c r="D147" t="s">
        <v>1141</v>
      </c>
      <c r="E147" t="s">
        <v>1142</v>
      </c>
      <c r="G147" t="str">
        <f t="shared" si="2"/>
        <v>No</v>
      </c>
    </row>
    <row r="148" spans="1:7" x14ac:dyDescent="0.25">
      <c r="A148" t="s">
        <v>708</v>
      </c>
      <c r="B148" t="s">
        <v>709</v>
      </c>
      <c r="C148" t="s">
        <v>72</v>
      </c>
      <c r="D148" t="s">
        <v>1141</v>
      </c>
      <c r="E148" t="s">
        <v>1142</v>
      </c>
      <c r="G148" t="str">
        <f t="shared" si="2"/>
        <v>No</v>
      </c>
    </row>
    <row r="149" spans="1:7" x14ac:dyDescent="0.25">
      <c r="A149" t="s">
        <v>2209</v>
      </c>
      <c r="B149" t="s">
        <v>1275</v>
      </c>
      <c r="C149" t="s">
        <v>140</v>
      </c>
      <c r="D149" t="s">
        <v>1145</v>
      </c>
      <c r="E149" t="s">
        <v>808</v>
      </c>
      <c r="G149" t="str">
        <f t="shared" si="2"/>
        <v>Yes</v>
      </c>
    </row>
    <row r="150" spans="1:7" x14ac:dyDescent="0.25">
      <c r="A150" t="s">
        <v>2210</v>
      </c>
      <c r="B150" t="s">
        <v>1276</v>
      </c>
      <c r="C150" t="s">
        <v>752</v>
      </c>
      <c r="D150" t="s">
        <v>1145</v>
      </c>
      <c r="E150" t="s">
        <v>808</v>
      </c>
      <c r="G150" t="str">
        <f t="shared" si="2"/>
        <v>Yes</v>
      </c>
    </row>
    <row r="151" spans="1:7" x14ac:dyDescent="0.25">
      <c r="A151" t="s">
        <v>2211</v>
      </c>
      <c r="B151" t="s">
        <v>1277</v>
      </c>
      <c r="C151" t="s">
        <v>84</v>
      </c>
      <c r="D151" t="s">
        <v>1145</v>
      </c>
      <c r="E151" t="s">
        <v>808</v>
      </c>
      <c r="G151" t="str">
        <f t="shared" si="2"/>
        <v>Yes</v>
      </c>
    </row>
    <row r="152" spans="1:7" x14ac:dyDescent="0.25">
      <c r="A152" t="s">
        <v>2212</v>
      </c>
      <c r="B152" t="s">
        <v>1278</v>
      </c>
      <c r="C152" t="s">
        <v>230</v>
      </c>
      <c r="D152" t="s">
        <v>1145</v>
      </c>
      <c r="E152" t="s">
        <v>808</v>
      </c>
      <c r="G152" t="str">
        <f t="shared" si="2"/>
        <v>Yes</v>
      </c>
    </row>
    <row r="153" spans="1:7" x14ac:dyDescent="0.25">
      <c r="A153" t="s">
        <v>2213</v>
      </c>
      <c r="B153" t="s">
        <v>1279</v>
      </c>
      <c r="C153" t="s">
        <v>125</v>
      </c>
      <c r="D153" t="s">
        <v>1145</v>
      </c>
      <c r="E153" t="s">
        <v>808</v>
      </c>
      <c r="G153" t="str">
        <f t="shared" si="2"/>
        <v>Yes</v>
      </c>
    </row>
    <row r="154" spans="1:7" x14ac:dyDescent="0.25">
      <c r="A154" t="s">
        <v>2214</v>
      </c>
      <c r="B154" t="s">
        <v>1280</v>
      </c>
      <c r="C154" t="s">
        <v>1182</v>
      </c>
      <c r="D154" t="s">
        <v>1145</v>
      </c>
      <c r="E154" t="s">
        <v>808</v>
      </c>
      <c r="G154" t="str">
        <f t="shared" si="2"/>
        <v>Yes</v>
      </c>
    </row>
    <row r="155" spans="1:7" x14ac:dyDescent="0.25">
      <c r="A155" t="s">
        <v>145</v>
      </c>
      <c r="B155" t="s">
        <v>146</v>
      </c>
      <c r="C155" t="s">
        <v>80</v>
      </c>
      <c r="D155" t="s">
        <v>1141</v>
      </c>
      <c r="E155" t="s">
        <v>1142</v>
      </c>
      <c r="G155" t="str">
        <f t="shared" si="2"/>
        <v>No</v>
      </c>
    </row>
    <row r="156" spans="1:7" x14ac:dyDescent="0.25">
      <c r="A156" t="s">
        <v>248</v>
      </c>
      <c r="B156" t="s">
        <v>249</v>
      </c>
      <c r="C156" t="s">
        <v>80</v>
      </c>
      <c r="D156" t="s">
        <v>1141</v>
      </c>
      <c r="E156" t="s">
        <v>1142</v>
      </c>
      <c r="G156" t="str">
        <f t="shared" si="2"/>
        <v>No</v>
      </c>
    </row>
    <row r="157" spans="1:7" x14ac:dyDescent="0.25">
      <c r="A157" t="s">
        <v>346</v>
      </c>
      <c r="B157" t="s">
        <v>347</v>
      </c>
      <c r="C157" t="s">
        <v>80</v>
      </c>
      <c r="D157" t="s">
        <v>1141</v>
      </c>
      <c r="E157" t="s">
        <v>1142</v>
      </c>
      <c r="G157" t="str">
        <f t="shared" si="2"/>
        <v>No</v>
      </c>
    </row>
    <row r="158" spans="1:7" x14ac:dyDescent="0.25">
      <c r="A158" t="s">
        <v>2215</v>
      </c>
      <c r="B158" t="s">
        <v>1281</v>
      </c>
      <c r="C158" t="s">
        <v>80</v>
      </c>
      <c r="D158" t="s">
        <v>1145</v>
      </c>
      <c r="E158" t="s">
        <v>808</v>
      </c>
      <c r="G158" t="str">
        <f t="shared" si="2"/>
        <v>Yes</v>
      </c>
    </row>
    <row r="159" spans="1:7" x14ac:dyDescent="0.25">
      <c r="A159" t="s">
        <v>2084</v>
      </c>
      <c r="B159" t="s">
        <v>1282</v>
      </c>
      <c r="C159" t="s">
        <v>80</v>
      </c>
      <c r="D159" t="s">
        <v>1145</v>
      </c>
      <c r="E159" t="s">
        <v>808</v>
      </c>
      <c r="G159" t="str">
        <f t="shared" si="2"/>
        <v>Yes</v>
      </c>
    </row>
    <row r="160" spans="1:7" x14ac:dyDescent="0.25">
      <c r="A160" t="s">
        <v>421</v>
      </c>
      <c r="B160" t="s">
        <v>422</v>
      </c>
      <c r="C160" t="s">
        <v>80</v>
      </c>
      <c r="D160" t="s">
        <v>1141</v>
      </c>
      <c r="E160" t="s">
        <v>1142</v>
      </c>
      <c r="G160" t="str">
        <f t="shared" si="2"/>
        <v>No</v>
      </c>
    </row>
    <row r="161" spans="1:7" x14ac:dyDescent="0.25">
      <c r="A161" t="s">
        <v>634</v>
      </c>
      <c r="B161" t="s">
        <v>635</v>
      </c>
      <c r="C161" t="s">
        <v>140</v>
      </c>
      <c r="D161" t="s">
        <v>1141</v>
      </c>
      <c r="E161" t="s">
        <v>1142</v>
      </c>
      <c r="G161" t="str">
        <f t="shared" si="2"/>
        <v>No</v>
      </c>
    </row>
    <row r="162" spans="1:7" x14ac:dyDescent="0.25">
      <c r="A162" t="s">
        <v>2216</v>
      </c>
      <c r="B162" t="s">
        <v>1283</v>
      </c>
      <c r="C162" t="s">
        <v>1212</v>
      </c>
      <c r="D162" t="s">
        <v>1145</v>
      </c>
      <c r="E162" t="s">
        <v>808</v>
      </c>
      <c r="G162" t="str">
        <f t="shared" si="2"/>
        <v>Yes</v>
      </c>
    </row>
    <row r="163" spans="1:7" x14ac:dyDescent="0.25">
      <c r="A163" t="s">
        <v>2217</v>
      </c>
      <c r="B163" t="s">
        <v>1284</v>
      </c>
      <c r="C163" t="s">
        <v>1210</v>
      </c>
      <c r="D163" t="s">
        <v>1145</v>
      </c>
      <c r="E163" t="s">
        <v>808</v>
      </c>
      <c r="G163" t="str">
        <f t="shared" si="2"/>
        <v>Yes</v>
      </c>
    </row>
    <row r="164" spans="1:7" x14ac:dyDescent="0.25">
      <c r="A164" t="s">
        <v>2218</v>
      </c>
      <c r="B164" t="s">
        <v>1285</v>
      </c>
      <c r="C164" t="s">
        <v>1286</v>
      </c>
      <c r="D164" t="s">
        <v>1145</v>
      </c>
      <c r="E164" t="s">
        <v>808</v>
      </c>
      <c r="G164" t="str">
        <f t="shared" si="2"/>
        <v>Yes</v>
      </c>
    </row>
    <row r="165" spans="1:7" x14ac:dyDescent="0.25">
      <c r="A165" t="s">
        <v>2219</v>
      </c>
      <c r="B165" t="s">
        <v>1287</v>
      </c>
      <c r="C165" t="s">
        <v>1259</v>
      </c>
      <c r="D165" t="s">
        <v>1145</v>
      </c>
      <c r="E165" t="s">
        <v>808</v>
      </c>
      <c r="G165" t="str">
        <f t="shared" si="2"/>
        <v>Yes</v>
      </c>
    </row>
    <row r="166" spans="1:7" x14ac:dyDescent="0.25">
      <c r="A166" t="s">
        <v>2220</v>
      </c>
      <c r="B166" t="s">
        <v>1288</v>
      </c>
      <c r="C166" t="s">
        <v>1289</v>
      </c>
      <c r="D166" t="s">
        <v>1145</v>
      </c>
      <c r="E166" t="s">
        <v>1142</v>
      </c>
      <c r="G166" t="str">
        <f t="shared" si="2"/>
        <v>No</v>
      </c>
    </row>
    <row r="167" spans="1:7" x14ac:dyDescent="0.25">
      <c r="A167" t="s">
        <v>2221</v>
      </c>
      <c r="B167" t="s">
        <v>1290</v>
      </c>
      <c r="C167" t="s">
        <v>1237</v>
      </c>
      <c r="D167" t="s">
        <v>1145</v>
      </c>
      <c r="E167" t="s">
        <v>808</v>
      </c>
      <c r="G167" t="str">
        <f t="shared" si="2"/>
        <v>Yes</v>
      </c>
    </row>
    <row r="168" spans="1:7" x14ac:dyDescent="0.25">
      <c r="A168" t="s">
        <v>2222</v>
      </c>
      <c r="B168" t="s">
        <v>1291</v>
      </c>
      <c r="C168" t="s">
        <v>125</v>
      </c>
      <c r="D168" t="s">
        <v>1145</v>
      </c>
      <c r="E168" t="s">
        <v>808</v>
      </c>
      <c r="G168" t="str">
        <f t="shared" si="2"/>
        <v>Yes</v>
      </c>
    </row>
    <row r="169" spans="1:7" x14ac:dyDescent="0.25">
      <c r="A169" t="s">
        <v>2223</v>
      </c>
      <c r="B169" t="s">
        <v>1292</v>
      </c>
      <c r="C169" t="s">
        <v>135</v>
      </c>
      <c r="D169" t="s">
        <v>1145</v>
      </c>
      <c r="E169" t="s">
        <v>808</v>
      </c>
      <c r="G169" t="str">
        <f t="shared" si="2"/>
        <v>Yes</v>
      </c>
    </row>
    <row r="170" spans="1:7" x14ac:dyDescent="0.25">
      <c r="A170" t="s">
        <v>157</v>
      </c>
      <c r="B170" t="s">
        <v>158</v>
      </c>
      <c r="C170" t="s">
        <v>93</v>
      </c>
      <c r="D170" t="s">
        <v>1141</v>
      </c>
      <c r="E170" t="s">
        <v>1142</v>
      </c>
      <c r="G170" t="str">
        <f t="shared" si="2"/>
        <v>No</v>
      </c>
    </row>
    <row r="171" spans="1:7" x14ac:dyDescent="0.25">
      <c r="A171" t="s">
        <v>320</v>
      </c>
      <c r="B171" t="s">
        <v>321</v>
      </c>
      <c r="C171" t="s">
        <v>93</v>
      </c>
      <c r="D171" t="s">
        <v>1141</v>
      </c>
      <c r="E171" t="s">
        <v>1142</v>
      </c>
      <c r="G171" t="str">
        <f t="shared" si="2"/>
        <v>No</v>
      </c>
    </row>
    <row r="172" spans="1:7" x14ac:dyDescent="0.25">
      <c r="A172" t="s">
        <v>2224</v>
      </c>
      <c r="B172" t="s">
        <v>1293</v>
      </c>
      <c r="C172" t="s">
        <v>93</v>
      </c>
      <c r="D172" t="s">
        <v>1145</v>
      </c>
      <c r="E172" t="s">
        <v>808</v>
      </c>
      <c r="G172" t="str">
        <f t="shared" si="2"/>
        <v>Yes</v>
      </c>
    </row>
    <row r="173" spans="1:7" x14ac:dyDescent="0.25">
      <c r="A173" t="s">
        <v>2225</v>
      </c>
      <c r="B173" t="s">
        <v>404</v>
      </c>
      <c r="C173" t="s">
        <v>93</v>
      </c>
      <c r="D173" t="s">
        <v>1141</v>
      </c>
      <c r="E173" t="s">
        <v>1142</v>
      </c>
      <c r="G173" t="str">
        <f t="shared" si="2"/>
        <v>No</v>
      </c>
    </row>
    <row r="174" spans="1:7" x14ac:dyDescent="0.25">
      <c r="A174" t="s">
        <v>2226</v>
      </c>
      <c r="B174" t="s">
        <v>275</v>
      </c>
      <c r="C174" t="s">
        <v>93</v>
      </c>
      <c r="D174" t="s">
        <v>1141</v>
      </c>
      <c r="E174" t="s">
        <v>1142</v>
      </c>
      <c r="G174" t="str">
        <f t="shared" si="2"/>
        <v>No</v>
      </c>
    </row>
    <row r="175" spans="1:7" x14ac:dyDescent="0.25">
      <c r="A175" t="s">
        <v>2227</v>
      </c>
      <c r="B175" t="s">
        <v>1294</v>
      </c>
      <c r="C175" t="s">
        <v>1295</v>
      </c>
      <c r="D175" t="s">
        <v>1145</v>
      </c>
      <c r="E175" t="s">
        <v>808</v>
      </c>
      <c r="G175" t="str">
        <f t="shared" si="2"/>
        <v>Yes</v>
      </c>
    </row>
    <row r="176" spans="1:7" x14ac:dyDescent="0.25">
      <c r="A176" t="s">
        <v>153</v>
      </c>
      <c r="B176" t="s">
        <v>154</v>
      </c>
      <c r="C176" t="s">
        <v>93</v>
      </c>
      <c r="D176" t="s">
        <v>1141</v>
      </c>
      <c r="E176" t="s">
        <v>1142</v>
      </c>
      <c r="G176" t="str">
        <f t="shared" si="2"/>
        <v>No</v>
      </c>
    </row>
    <row r="177" spans="1:7" x14ac:dyDescent="0.25">
      <c r="A177" t="s">
        <v>348</v>
      </c>
      <c r="B177" t="s">
        <v>349</v>
      </c>
      <c r="C177" t="s">
        <v>93</v>
      </c>
      <c r="D177" t="s">
        <v>1141</v>
      </c>
      <c r="E177" t="s">
        <v>1142</v>
      </c>
      <c r="G177" t="str">
        <f t="shared" si="2"/>
        <v>No</v>
      </c>
    </row>
    <row r="178" spans="1:7" x14ac:dyDescent="0.25">
      <c r="A178" t="s">
        <v>242</v>
      </c>
      <c r="B178" t="s">
        <v>243</v>
      </c>
      <c r="C178" t="s">
        <v>93</v>
      </c>
      <c r="D178" t="s">
        <v>1141</v>
      </c>
      <c r="E178" t="s">
        <v>1142</v>
      </c>
      <c r="G178" t="str">
        <f t="shared" si="2"/>
        <v>No</v>
      </c>
    </row>
    <row r="179" spans="1:7" x14ac:dyDescent="0.25">
      <c r="A179" t="s">
        <v>159</v>
      </c>
      <c r="B179" t="s">
        <v>160</v>
      </c>
      <c r="C179" t="s">
        <v>93</v>
      </c>
      <c r="D179" t="s">
        <v>1141</v>
      </c>
      <c r="E179" t="s">
        <v>1142</v>
      </c>
      <c r="G179" t="str">
        <f t="shared" si="2"/>
        <v>No</v>
      </c>
    </row>
    <row r="180" spans="1:7" x14ac:dyDescent="0.25">
      <c r="A180" t="s">
        <v>2228</v>
      </c>
      <c r="B180" t="s">
        <v>1296</v>
      </c>
      <c r="C180" t="s">
        <v>1170</v>
      </c>
      <c r="D180" t="s">
        <v>1145</v>
      </c>
      <c r="E180" t="s">
        <v>808</v>
      </c>
      <c r="G180" t="str">
        <f t="shared" si="2"/>
        <v>Yes</v>
      </c>
    </row>
    <row r="181" spans="1:7" x14ac:dyDescent="0.25">
      <c r="A181" t="s">
        <v>2229</v>
      </c>
      <c r="B181" t="s">
        <v>1297</v>
      </c>
      <c r="C181" t="s">
        <v>328</v>
      </c>
      <c r="D181" t="s">
        <v>1145</v>
      </c>
      <c r="E181" t="s">
        <v>808</v>
      </c>
      <c r="G181" t="str">
        <f t="shared" si="2"/>
        <v>Yes</v>
      </c>
    </row>
    <row r="182" spans="1:7" x14ac:dyDescent="0.25">
      <c r="A182" t="s">
        <v>123</v>
      </c>
      <c r="B182" t="s">
        <v>124</v>
      </c>
      <c r="C182" t="s">
        <v>125</v>
      </c>
      <c r="D182" t="s">
        <v>1141</v>
      </c>
      <c r="E182" t="s">
        <v>1142</v>
      </c>
      <c r="G182" t="str">
        <f t="shared" si="2"/>
        <v>No</v>
      </c>
    </row>
    <row r="183" spans="1:7" x14ac:dyDescent="0.25">
      <c r="A183" t="s">
        <v>126</v>
      </c>
      <c r="B183" t="s">
        <v>127</v>
      </c>
      <c r="C183" t="s">
        <v>80</v>
      </c>
      <c r="D183" t="s">
        <v>1141</v>
      </c>
      <c r="E183" t="s">
        <v>1142</v>
      </c>
      <c r="G183" t="str">
        <f t="shared" si="2"/>
        <v>No</v>
      </c>
    </row>
    <row r="184" spans="1:7" x14ac:dyDescent="0.25">
      <c r="A184" t="s">
        <v>147</v>
      </c>
      <c r="B184" t="s">
        <v>148</v>
      </c>
      <c r="C184" t="s">
        <v>80</v>
      </c>
      <c r="D184" t="s">
        <v>1141</v>
      </c>
      <c r="E184" t="s">
        <v>1142</v>
      </c>
      <c r="G184" t="str">
        <f t="shared" si="2"/>
        <v>No</v>
      </c>
    </row>
    <row r="185" spans="1:7" x14ac:dyDescent="0.25">
      <c r="A185" t="s">
        <v>350</v>
      </c>
      <c r="B185" t="s">
        <v>351</v>
      </c>
      <c r="C185" t="s">
        <v>80</v>
      </c>
      <c r="D185" t="s">
        <v>1141</v>
      </c>
      <c r="E185" t="s">
        <v>1142</v>
      </c>
      <c r="G185" t="str">
        <f t="shared" si="2"/>
        <v>No</v>
      </c>
    </row>
    <row r="186" spans="1:7" x14ac:dyDescent="0.25">
      <c r="A186" t="s">
        <v>117</v>
      </c>
      <c r="B186" t="s">
        <v>118</v>
      </c>
      <c r="C186" t="s">
        <v>80</v>
      </c>
      <c r="D186" t="s">
        <v>1141</v>
      </c>
      <c r="E186" t="s">
        <v>1142</v>
      </c>
      <c r="G186" t="str">
        <f t="shared" si="2"/>
        <v>No</v>
      </c>
    </row>
    <row r="187" spans="1:7" x14ac:dyDescent="0.25">
      <c r="A187" t="s">
        <v>279</v>
      </c>
      <c r="B187" t="s">
        <v>280</v>
      </c>
      <c r="C187" t="s">
        <v>80</v>
      </c>
      <c r="D187" t="s">
        <v>1141</v>
      </c>
      <c r="E187" t="s">
        <v>1142</v>
      </c>
      <c r="G187" t="str">
        <f t="shared" si="2"/>
        <v>No</v>
      </c>
    </row>
    <row r="188" spans="1:7" x14ac:dyDescent="0.25">
      <c r="A188" t="s">
        <v>396</v>
      </c>
      <c r="B188" t="s">
        <v>397</v>
      </c>
      <c r="C188" t="s">
        <v>80</v>
      </c>
      <c r="D188" t="s">
        <v>1141</v>
      </c>
      <c r="E188" t="s">
        <v>1142</v>
      </c>
      <c r="G188" t="str">
        <f t="shared" si="2"/>
        <v>No</v>
      </c>
    </row>
    <row r="189" spans="1:7" x14ac:dyDescent="0.25">
      <c r="A189" t="s">
        <v>642</v>
      </c>
      <c r="B189" t="s">
        <v>643</v>
      </c>
      <c r="C189" t="s">
        <v>125</v>
      </c>
      <c r="D189" t="s">
        <v>1141</v>
      </c>
      <c r="E189" t="s">
        <v>1142</v>
      </c>
      <c r="G189" t="str">
        <f t="shared" si="2"/>
        <v>No</v>
      </c>
    </row>
    <row r="190" spans="1:7" x14ac:dyDescent="0.25">
      <c r="A190" t="s">
        <v>2230</v>
      </c>
      <c r="B190" t="s">
        <v>1298</v>
      </c>
      <c r="C190" t="s">
        <v>1295</v>
      </c>
      <c r="D190" t="s">
        <v>1145</v>
      </c>
      <c r="E190" t="s">
        <v>808</v>
      </c>
      <c r="G190" t="str">
        <f t="shared" si="2"/>
        <v>Yes</v>
      </c>
    </row>
    <row r="191" spans="1:7" x14ac:dyDescent="0.25">
      <c r="A191" t="s">
        <v>2231</v>
      </c>
      <c r="B191" t="s">
        <v>1299</v>
      </c>
      <c r="C191" t="s">
        <v>98</v>
      </c>
      <c r="D191" t="s">
        <v>1145</v>
      </c>
      <c r="E191" t="s">
        <v>808</v>
      </c>
      <c r="G191" t="str">
        <f t="shared" si="2"/>
        <v>Yes</v>
      </c>
    </row>
    <row r="192" spans="1:7" x14ac:dyDescent="0.25">
      <c r="A192" t="s">
        <v>666</v>
      </c>
      <c r="B192" t="s">
        <v>667</v>
      </c>
      <c r="C192" t="s">
        <v>93</v>
      </c>
      <c r="D192" t="s">
        <v>1141</v>
      </c>
      <c r="E192" t="s">
        <v>1142</v>
      </c>
      <c r="G192" t="str">
        <f t="shared" si="2"/>
        <v>No</v>
      </c>
    </row>
    <row r="193" spans="1:7" x14ac:dyDescent="0.25">
      <c r="A193" t="s">
        <v>2232</v>
      </c>
      <c r="B193" t="s">
        <v>1300</v>
      </c>
      <c r="C193" t="s">
        <v>132</v>
      </c>
      <c r="D193" t="s">
        <v>1145</v>
      </c>
      <c r="E193" t="s">
        <v>808</v>
      </c>
      <c r="G193" t="str">
        <f t="shared" si="2"/>
        <v>Yes</v>
      </c>
    </row>
    <row r="194" spans="1:7" x14ac:dyDescent="0.25">
      <c r="A194" t="s">
        <v>2233</v>
      </c>
      <c r="B194" t="s">
        <v>1301</v>
      </c>
      <c r="C194" t="s">
        <v>173</v>
      </c>
      <c r="D194" t="s">
        <v>1145</v>
      </c>
      <c r="E194" t="s">
        <v>808</v>
      </c>
      <c r="G194" t="str">
        <f t="shared" si="2"/>
        <v>Yes</v>
      </c>
    </row>
    <row r="195" spans="1:7" x14ac:dyDescent="0.25">
      <c r="A195" t="s">
        <v>171</v>
      </c>
      <c r="B195" t="s">
        <v>172</v>
      </c>
      <c r="C195" t="s">
        <v>173</v>
      </c>
      <c r="D195" t="s">
        <v>1141</v>
      </c>
      <c r="E195" t="s">
        <v>1142</v>
      </c>
      <c r="G195" t="str">
        <f t="shared" ref="G195:G258" si="3">E195</f>
        <v>No</v>
      </c>
    </row>
    <row r="196" spans="1:7" x14ac:dyDescent="0.25">
      <c r="A196" t="s">
        <v>2234</v>
      </c>
      <c r="B196" t="s">
        <v>1302</v>
      </c>
      <c r="C196" t="s">
        <v>98</v>
      </c>
      <c r="D196" t="s">
        <v>1145</v>
      </c>
      <c r="E196" t="s">
        <v>808</v>
      </c>
      <c r="G196" t="str">
        <f t="shared" si="3"/>
        <v>Yes</v>
      </c>
    </row>
    <row r="197" spans="1:7" x14ac:dyDescent="0.25">
      <c r="A197" t="s">
        <v>2235</v>
      </c>
      <c r="B197" t="s">
        <v>1303</v>
      </c>
      <c r="C197" t="s">
        <v>1204</v>
      </c>
      <c r="D197" t="s">
        <v>1145</v>
      </c>
      <c r="E197" t="s">
        <v>808</v>
      </c>
      <c r="G197" t="str">
        <f t="shared" si="3"/>
        <v>Yes</v>
      </c>
    </row>
    <row r="198" spans="1:7" x14ac:dyDescent="0.25">
      <c r="A198" t="s">
        <v>2236</v>
      </c>
      <c r="B198" t="s">
        <v>1304</v>
      </c>
      <c r="C198" t="s">
        <v>1237</v>
      </c>
      <c r="D198" t="s">
        <v>1145</v>
      </c>
      <c r="E198" t="s">
        <v>808</v>
      </c>
      <c r="G198" t="str">
        <f t="shared" si="3"/>
        <v>Yes</v>
      </c>
    </row>
    <row r="199" spans="1:7" x14ac:dyDescent="0.25">
      <c r="A199" t="s">
        <v>2237</v>
      </c>
      <c r="B199" t="s">
        <v>1305</v>
      </c>
      <c r="C199" t="s">
        <v>135</v>
      </c>
      <c r="D199" t="s">
        <v>1145</v>
      </c>
      <c r="E199" t="s">
        <v>808</v>
      </c>
      <c r="G199" t="str">
        <f t="shared" si="3"/>
        <v>Yes</v>
      </c>
    </row>
    <row r="200" spans="1:7" x14ac:dyDescent="0.25">
      <c r="A200" t="s">
        <v>2238</v>
      </c>
      <c r="B200" t="s">
        <v>1305</v>
      </c>
      <c r="C200" t="s">
        <v>230</v>
      </c>
      <c r="D200" t="s">
        <v>1145</v>
      </c>
      <c r="E200" t="s">
        <v>808</v>
      </c>
      <c r="G200" t="str">
        <f t="shared" si="3"/>
        <v>Yes</v>
      </c>
    </row>
    <row r="201" spans="1:7" x14ac:dyDescent="0.25">
      <c r="A201" t="s">
        <v>2239</v>
      </c>
      <c r="B201" t="s">
        <v>1305</v>
      </c>
      <c r="C201" t="s">
        <v>1306</v>
      </c>
      <c r="D201" t="s">
        <v>1145</v>
      </c>
      <c r="E201" t="s">
        <v>808</v>
      </c>
      <c r="G201" t="str">
        <f t="shared" si="3"/>
        <v>Yes</v>
      </c>
    </row>
    <row r="202" spans="1:7" x14ac:dyDescent="0.25">
      <c r="A202" t="s">
        <v>2240</v>
      </c>
      <c r="B202" t="s">
        <v>1307</v>
      </c>
      <c r="C202" t="s">
        <v>469</v>
      </c>
      <c r="D202" t="s">
        <v>1145</v>
      </c>
      <c r="E202" t="s">
        <v>808</v>
      </c>
      <c r="G202" t="str">
        <f t="shared" si="3"/>
        <v>Yes</v>
      </c>
    </row>
    <row r="203" spans="1:7" x14ac:dyDescent="0.25">
      <c r="A203" t="s">
        <v>2241</v>
      </c>
      <c r="B203" t="s">
        <v>1308</v>
      </c>
      <c r="C203" t="s">
        <v>1309</v>
      </c>
      <c r="D203" t="s">
        <v>1145</v>
      </c>
      <c r="E203" t="s">
        <v>808</v>
      </c>
      <c r="G203" t="str">
        <f t="shared" si="3"/>
        <v>Yes</v>
      </c>
    </row>
    <row r="204" spans="1:7" x14ac:dyDescent="0.25">
      <c r="A204" t="s">
        <v>2242</v>
      </c>
      <c r="B204" t="s">
        <v>1310</v>
      </c>
      <c r="C204" t="s">
        <v>98</v>
      </c>
      <c r="D204" t="s">
        <v>1145</v>
      </c>
      <c r="E204" t="s">
        <v>808</v>
      </c>
      <c r="G204" t="str">
        <f t="shared" si="3"/>
        <v>Yes</v>
      </c>
    </row>
    <row r="205" spans="1:7" x14ac:dyDescent="0.25">
      <c r="A205" t="s">
        <v>2243</v>
      </c>
      <c r="B205" t="s">
        <v>1311</v>
      </c>
      <c r="C205" t="s">
        <v>80</v>
      </c>
      <c r="D205" t="s">
        <v>1145</v>
      </c>
      <c r="E205" t="s">
        <v>808</v>
      </c>
      <c r="G205" t="str">
        <f t="shared" si="3"/>
        <v>Yes</v>
      </c>
    </row>
    <row r="206" spans="1:7" x14ac:dyDescent="0.25">
      <c r="A206" t="s">
        <v>541</v>
      </c>
      <c r="B206" t="s">
        <v>542</v>
      </c>
      <c r="C206" t="s">
        <v>230</v>
      </c>
      <c r="D206" t="s">
        <v>1141</v>
      </c>
      <c r="E206" t="s">
        <v>1142</v>
      </c>
      <c r="G206" t="str">
        <f t="shared" si="3"/>
        <v>No</v>
      </c>
    </row>
    <row r="207" spans="1:7" x14ac:dyDescent="0.25">
      <c r="A207" t="s">
        <v>2244</v>
      </c>
      <c r="B207" t="s">
        <v>1312</v>
      </c>
      <c r="C207" t="s">
        <v>196</v>
      </c>
      <c r="D207" t="s">
        <v>1145</v>
      </c>
      <c r="E207" t="s">
        <v>808</v>
      </c>
      <c r="G207" t="str">
        <f t="shared" si="3"/>
        <v>Yes</v>
      </c>
    </row>
    <row r="208" spans="1:7" x14ac:dyDescent="0.25">
      <c r="A208" t="s">
        <v>527</v>
      </c>
      <c r="B208" t="s">
        <v>528</v>
      </c>
      <c r="C208" t="s">
        <v>75</v>
      </c>
      <c r="D208" t="s">
        <v>1141</v>
      </c>
      <c r="E208" t="s">
        <v>1142</v>
      </c>
      <c r="G208" t="str">
        <f t="shared" si="3"/>
        <v>No</v>
      </c>
    </row>
    <row r="209" spans="1:7" x14ac:dyDescent="0.25">
      <c r="A209" t="s">
        <v>2245</v>
      </c>
      <c r="B209" t="s">
        <v>1313</v>
      </c>
      <c r="C209" t="s">
        <v>1198</v>
      </c>
      <c r="D209" t="s">
        <v>1145</v>
      </c>
      <c r="E209" t="s">
        <v>808</v>
      </c>
      <c r="G209" t="str">
        <f t="shared" si="3"/>
        <v>Yes</v>
      </c>
    </row>
    <row r="210" spans="1:7" x14ac:dyDescent="0.25">
      <c r="A210" t="s">
        <v>2246</v>
      </c>
      <c r="B210" t="s">
        <v>1314</v>
      </c>
      <c r="C210" t="s">
        <v>1261</v>
      </c>
      <c r="D210" t="s">
        <v>1145</v>
      </c>
      <c r="E210" t="s">
        <v>808</v>
      </c>
      <c r="G210" t="str">
        <f t="shared" si="3"/>
        <v>Yes</v>
      </c>
    </row>
    <row r="211" spans="1:7" x14ac:dyDescent="0.25">
      <c r="A211" t="s">
        <v>2247</v>
      </c>
      <c r="B211" t="s">
        <v>1315</v>
      </c>
      <c r="C211" t="s">
        <v>492</v>
      </c>
      <c r="D211" t="s">
        <v>1145</v>
      </c>
      <c r="E211" t="s">
        <v>808</v>
      </c>
      <c r="G211" t="str">
        <f t="shared" si="3"/>
        <v>Yes</v>
      </c>
    </row>
    <row r="212" spans="1:7" x14ac:dyDescent="0.25">
      <c r="A212" t="s">
        <v>267</v>
      </c>
      <c r="B212" t="s">
        <v>268</v>
      </c>
      <c r="C212" t="s">
        <v>72</v>
      </c>
      <c r="D212" t="s">
        <v>1141</v>
      </c>
      <c r="E212" t="s">
        <v>1142</v>
      </c>
      <c r="G212" t="str">
        <f t="shared" si="3"/>
        <v>No</v>
      </c>
    </row>
    <row r="213" spans="1:7" x14ac:dyDescent="0.25">
      <c r="A213" t="s">
        <v>2248</v>
      </c>
      <c r="B213" t="s">
        <v>1316</v>
      </c>
      <c r="C213" t="s">
        <v>72</v>
      </c>
      <c r="D213" t="s">
        <v>1145</v>
      </c>
      <c r="E213" t="s">
        <v>808</v>
      </c>
      <c r="G213" t="str">
        <f t="shared" si="3"/>
        <v>Yes</v>
      </c>
    </row>
    <row r="214" spans="1:7" x14ac:dyDescent="0.25">
      <c r="A214" t="s">
        <v>286</v>
      </c>
      <c r="B214" t="s">
        <v>287</v>
      </c>
      <c r="C214" t="s">
        <v>72</v>
      </c>
      <c r="D214" t="s">
        <v>1141</v>
      </c>
      <c r="E214" t="s">
        <v>1142</v>
      </c>
      <c r="G214" t="str">
        <f t="shared" si="3"/>
        <v>No</v>
      </c>
    </row>
    <row r="215" spans="1:7" x14ac:dyDescent="0.25">
      <c r="A215" t="s">
        <v>322</v>
      </c>
      <c r="B215" t="s">
        <v>323</v>
      </c>
      <c r="C215" t="s">
        <v>324</v>
      </c>
      <c r="D215" t="s">
        <v>807</v>
      </c>
      <c r="E215" t="s">
        <v>1142</v>
      </c>
      <c r="G215" t="str">
        <f t="shared" si="3"/>
        <v>No</v>
      </c>
    </row>
    <row r="216" spans="1:7" x14ac:dyDescent="0.25">
      <c r="A216" t="s">
        <v>459</v>
      </c>
      <c r="B216" t="s">
        <v>460</v>
      </c>
      <c r="C216" t="s">
        <v>72</v>
      </c>
      <c r="D216" t="s">
        <v>1141</v>
      </c>
      <c r="E216" t="s">
        <v>1142</v>
      </c>
      <c r="G216" t="str">
        <f t="shared" si="3"/>
        <v>No</v>
      </c>
    </row>
    <row r="217" spans="1:7" x14ac:dyDescent="0.25">
      <c r="A217" t="s">
        <v>402</v>
      </c>
      <c r="B217" t="s">
        <v>403</v>
      </c>
      <c r="C217" t="s">
        <v>72</v>
      </c>
      <c r="D217" t="s">
        <v>1141</v>
      </c>
      <c r="E217" t="s">
        <v>1142</v>
      </c>
      <c r="G217" t="str">
        <f t="shared" si="3"/>
        <v>No</v>
      </c>
    </row>
    <row r="218" spans="1:7" x14ac:dyDescent="0.25">
      <c r="A218" t="s">
        <v>2249</v>
      </c>
      <c r="B218" t="s">
        <v>1317</v>
      </c>
      <c r="C218" t="s">
        <v>75</v>
      </c>
      <c r="D218" t="s">
        <v>1145</v>
      </c>
      <c r="E218" t="s">
        <v>808</v>
      </c>
      <c r="G218" t="str">
        <f t="shared" si="3"/>
        <v>Yes</v>
      </c>
    </row>
    <row r="219" spans="1:7" x14ac:dyDescent="0.25">
      <c r="A219" t="s">
        <v>2250</v>
      </c>
      <c r="B219" t="s">
        <v>1318</v>
      </c>
      <c r="C219" t="s">
        <v>1177</v>
      </c>
      <c r="D219" t="s">
        <v>1145</v>
      </c>
      <c r="E219" t="s">
        <v>808</v>
      </c>
      <c r="G219" t="str">
        <f t="shared" si="3"/>
        <v>Yes</v>
      </c>
    </row>
    <row r="220" spans="1:7" x14ac:dyDescent="0.25">
      <c r="A220" t="s">
        <v>2251</v>
      </c>
      <c r="B220" t="s">
        <v>1319</v>
      </c>
      <c r="C220" t="s">
        <v>1208</v>
      </c>
      <c r="D220" t="s">
        <v>1145</v>
      </c>
      <c r="E220" t="s">
        <v>808</v>
      </c>
      <c r="G220" t="str">
        <f t="shared" si="3"/>
        <v>Yes</v>
      </c>
    </row>
    <row r="221" spans="1:7" x14ac:dyDescent="0.25">
      <c r="A221" t="s">
        <v>2252</v>
      </c>
      <c r="B221" t="s">
        <v>1320</v>
      </c>
      <c r="C221" t="s">
        <v>90</v>
      </c>
      <c r="D221" t="s">
        <v>1145</v>
      </c>
      <c r="E221" t="s">
        <v>808</v>
      </c>
      <c r="G221" t="str">
        <f t="shared" si="3"/>
        <v>Yes</v>
      </c>
    </row>
    <row r="222" spans="1:7" x14ac:dyDescent="0.25">
      <c r="A222" t="s">
        <v>463</v>
      </c>
      <c r="B222" t="s">
        <v>464</v>
      </c>
      <c r="C222" t="s">
        <v>68</v>
      </c>
      <c r="D222" t="s">
        <v>1141</v>
      </c>
      <c r="E222" t="s">
        <v>1142</v>
      </c>
      <c r="G222" t="str">
        <f t="shared" si="3"/>
        <v>No</v>
      </c>
    </row>
    <row r="223" spans="1:7" x14ac:dyDescent="0.25">
      <c r="A223" t="s">
        <v>668</v>
      </c>
      <c r="B223" t="s">
        <v>669</v>
      </c>
      <c r="C223" t="s">
        <v>72</v>
      </c>
      <c r="D223" t="s">
        <v>1141</v>
      </c>
      <c r="E223" t="s">
        <v>1142</v>
      </c>
      <c r="G223" t="str">
        <f t="shared" si="3"/>
        <v>No</v>
      </c>
    </row>
    <row r="224" spans="1:7" x14ac:dyDescent="0.25">
      <c r="A224" t="s">
        <v>652</v>
      </c>
      <c r="B224" t="s">
        <v>653</v>
      </c>
      <c r="C224" t="s">
        <v>75</v>
      </c>
      <c r="D224" t="s">
        <v>1141</v>
      </c>
      <c r="E224" t="s">
        <v>1142</v>
      </c>
      <c r="G224" t="str">
        <f t="shared" si="3"/>
        <v>No</v>
      </c>
    </row>
    <row r="225" spans="1:7" x14ac:dyDescent="0.25">
      <c r="A225" t="s">
        <v>2253</v>
      </c>
      <c r="B225" t="s">
        <v>1321</v>
      </c>
      <c r="C225" t="s">
        <v>84</v>
      </c>
      <c r="D225" t="s">
        <v>1145</v>
      </c>
      <c r="E225" t="s">
        <v>808</v>
      </c>
      <c r="G225" t="str">
        <f t="shared" si="3"/>
        <v>Yes</v>
      </c>
    </row>
    <row r="226" spans="1:7" x14ac:dyDescent="0.25">
      <c r="A226" t="s">
        <v>2254</v>
      </c>
      <c r="B226" t="s">
        <v>1322</v>
      </c>
      <c r="C226" t="s">
        <v>93</v>
      </c>
      <c r="D226" t="s">
        <v>1145</v>
      </c>
      <c r="E226" t="s">
        <v>808</v>
      </c>
      <c r="G226" t="str">
        <f t="shared" si="3"/>
        <v>Yes</v>
      </c>
    </row>
    <row r="227" spans="1:7" x14ac:dyDescent="0.25">
      <c r="A227" t="s">
        <v>580</v>
      </c>
      <c r="B227" t="s">
        <v>581</v>
      </c>
      <c r="C227" t="s">
        <v>75</v>
      </c>
      <c r="D227" t="s">
        <v>1141</v>
      </c>
      <c r="E227" t="s">
        <v>1142</v>
      </c>
      <c r="G227" t="str">
        <f t="shared" si="3"/>
        <v>No</v>
      </c>
    </row>
    <row r="228" spans="1:7" x14ac:dyDescent="0.25">
      <c r="A228" t="s">
        <v>392</v>
      </c>
      <c r="B228" t="s">
        <v>393</v>
      </c>
      <c r="C228" t="s">
        <v>98</v>
      </c>
      <c r="D228" t="s">
        <v>1141</v>
      </c>
      <c r="E228" t="s">
        <v>1142</v>
      </c>
      <c r="G228" t="str">
        <f t="shared" si="3"/>
        <v>No</v>
      </c>
    </row>
    <row r="229" spans="1:7" x14ac:dyDescent="0.25">
      <c r="A229" t="s">
        <v>273</v>
      </c>
      <c r="B229" t="s">
        <v>274</v>
      </c>
      <c r="C229" t="s">
        <v>68</v>
      </c>
      <c r="D229" t="s">
        <v>1141</v>
      </c>
      <c r="E229" t="s">
        <v>1142</v>
      </c>
      <c r="G229" t="str">
        <f t="shared" si="3"/>
        <v>No</v>
      </c>
    </row>
    <row r="230" spans="1:7" x14ac:dyDescent="0.25">
      <c r="A230" t="s">
        <v>231</v>
      </c>
      <c r="B230" t="s">
        <v>232</v>
      </c>
      <c r="C230" t="s">
        <v>93</v>
      </c>
      <c r="D230" t="s">
        <v>1141</v>
      </c>
      <c r="E230" t="s">
        <v>1142</v>
      </c>
      <c r="G230" t="str">
        <f t="shared" si="3"/>
        <v>No</v>
      </c>
    </row>
    <row r="231" spans="1:7" x14ac:dyDescent="0.25">
      <c r="A231" t="s">
        <v>461</v>
      </c>
      <c r="B231" t="s">
        <v>462</v>
      </c>
      <c r="C231" t="s">
        <v>80</v>
      </c>
      <c r="D231" t="s">
        <v>1141</v>
      </c>
      <c r="E231" t="s">
        <v>1142</v>
      </c>
      <c r="G231" t="str">
        <f t="shared" si="3"/>
        <v>No</v>
      </c>
    </row>
    <row r="232" spans="1:7" x14ac:dyDescent="0.25">
      <c r="A232" t="s">
        <v>499</v>
      </c>
      <c r="B232" t="s">
        <v>500</v>
      </c>
      <c r="C232" t="s">
        <v>101</v>
      </c>
      <c r="D232" t="s">
        <v>1141</v>
      </c>
      <c r="E232" t="s">
        <v>1142</v>
      </c>
      <c r="G232" t="str">
        <f t="shared" si="3"/>
        <v>No</v>
      </c>
    </row>
    <row r="233" spans="1:7" x14ac:dyDescent="0.25">
      <c r="A233" t="s">
        <v>235</v>
      </c>
      <c r="B233" t="s">
        <v>236</v>
      </c>
      <c r="C233" t="s">
        <v>93</v>
      </c>
      <c r="D233" t="s">
        <v>1141</v>
      </c>
      <c r="E233" t="s">
        <v>1142</v>
      </c>
      <c r="G233" t="str">
        <f t="shared" si="3"/>
        <v>No</v>
      </c>
    </row>
    <row r="234" spans="1:7" x14ac:dyDescent="0.25">
      <c r="A234" t="s">
        <v>2255</v>
      </c>
      <c r="B234" t="s">
        <v>1323</v>
      </c>
      <c r="C234" t="s">
        <v>80</v>
      </c>
      <c r="D234" t="s">
        <v>1145</v>
      </c>
      <c r="E234" t="s">
        <v>808</v>
      </c>
      <c r="G234" t="str">
        <f t="shared" si="3"/>
        <v>Yes</v>
      </c>
    </row>
    <row r="235" spans="1:7" x14ac:dyDescent="0.25">
      <c r="A235" t="s">
        <v>2256</v>
      </c>
      <c r="B235" t="s">
        <v>1324</v>
      </c>
      <c r="C235" t="s">
        <v>1212</v>
      </c>
      <c r="D235" t="s">
        <v>1145</v>
      </c>
      <c r="E235" t="s">
        <v>808</v>
      </c>
      <c r="G235" t="str">
        <f t="shared" si="3"/>
        <v>Yes</v>
      </c>
    </row>
    <row r="236" spans="1:7" x14ac:dyDescent="0.25">
      <c r="A236" t="s">
        <v>2257</v>
      </c>
      <c r="B236" t="s">
        <v>1325</v>
      </c>
      <c r="C236" t="s">
        <v>1245</v>
      </c>
      <c r="D236" t="s">
        <v>1145</v>
      </c>
      <c r="E236" t="s">
        <v>808</v>
      </c>
      <c r="G236" t="str">
        <f t="shared" si="3"/>
        <v>Yes</v>
      </c>
    </row>
    <row r="237" spans="1:7" x14ac:dyDescent="0.25">
      <c r="A237" t="s">
        <v>2258</v>
      </c>
      <c r="B237" t="s">
        <v>1326</v>
      </c>
      <c r="C237" t="s">
        <v>1327</v>
      </c>
      <c r="D237" t="s">
        <v>1145</v>
      </c>
      <c r="E237" t="s">
        <v>808</v>
      </c>
      <c r="G237" t="str">
        <f t="shared" si="3"/>
        <v>Yes</v>
      </c>
    </row>
    <row r="238" spans="1:7" x14ac:dyDescent="0.25">
      <c r="A238" t="s">
        <v>2259</v>
      </c>
      <c r="B238" t="s">
        <v>1328</v>
      </c>
      <c r="C238" t="s">
        <v>1261</v>
      </c>
      <c r="D238" t="s">
        <v>1145</v>
      </c>
      <c r="E238" t="s">
        <v>808</v>
      </c>
      <c r="G238" t="str">
        <f t="shared" si="3"/>
        <v>Yes</v>
      </c>
    </row>
    <row r="239" spans="1:7" x14ac:dyDescent="0.25">
      <c r="A239" t="s">
        <v>2260</v>
      </c>
      <c r="B239" t="s">
        <v>1329</v>
      </c>
      <c r="C239" t="s">
        <v>135</v>
      </c>
      <c r="D239" t="s">
        <v>1145</v>
      </c>
      <c r="E239" t="s">
        <v>808</v>
      </c>
      <c r="G239" t="str">
        <f t="shared" si="3"/>
        <v>Yes</v>
      </c>
    </row>
    <row r="240" spans="1:7" x14ac:dyDescent="0.25">
      <c r="A240" t="s">
        <v>2261</v>
      </c>
      <c r="B240" t="s">
        <v>1330</v>
      </c>
      <c r="C240" t="s">
        <v>278</v>
      </c>
      <c r="D240" t="s">
        <v>1145</v>
      </c>
      <c r="E240" t="s">
        <v>808</v>
      </c>
      <c r="G240" t="str">
        <f t="shared" si="3"/>
        <v>Yes</v>
      </c>
    </row>
    <row r="241" spans="1:7" x14ac:dyDescent="0.25">
      <c r="A241" t="s">
        <v>2262</v>
      </c>
      <c r="B241" t="s">
        <v>1331</v>
      </c>
      <c r="C241" t="s">
        <v>135</v>
      </c>
      <c r="D241" t="s">
        <v>1145</v>
      </c>
      <c r="E241" t="s">
        <v>808</v>
      </c>
      <c r="G241" t="str">
        <f t="shared" si="3"/>
        <v>Yes</v>
      </c>
    </row>
    <row r="242" spans="1:7" x14ac:dyDescent="0.25">
      <c r="A242" t="s">
        <v>457</v>
      </c>
      <c r="B242" t="s">
        <v>458</v>
      </c>
      <c r="C242" t="s">
        <v>80</v>
      </c>
      <c r="D242" t="s">
        <v>1141</v>
      </c>
      <c r="E242" t="s">
        <v>1142</v>
      </c>
      <c r="G242" t="str">
        <f t="shared" si="3"/>
        <v>No</v>
      </c>
    </row>
    <row r="243" spans="1:7" x14ac:dyDescent="0.25">
      <c r="A243" t="s">
        <v>2263</v>
      </c>
      <c r="B243" t="s">
        <v>1332</v>
      </c>
      <c r="C243" t="s">
        <v>1333</v>
      </c>
      <c r="D243" t="s">
        <v>1145</v>
      </c>
      <c r="E243" t="s">
        <v>808</v>
      </c>
      <c r="G243" t="str">
        <f t="shared" si="3"/>
        <v>Yes</v>
      </c>
    </row>
    <row r="244" spans="1:7" x14ac:dyDescent="0.25">
      <c r="A244" t="s">
        <v>2264</v>
      </c>
      <c r="B244" t="s">
        <v>1332</v>
      </c>
      <c r="C244" t="s">
        <v>1334</v>
      </c>
      <c r="D244" t="s">
        <v>1145</v>
      </c>
      <c r="E244" t="s">
        <v>808</v>
      </c>
      <c r="G244" t="str">
        <f t="shared" si="3"/>
        <v>Yes</v>
      </c>
    </row>
    <row r="245" spans="1:7" x14ac:dyDescent="0.25">
      <c r="A245" t="s">
        <v>2265</v>
      </c>
      <c r="B245" t="s">
        <v>1332</v>
      </c>
      <c r="C245" t="s">
        <v>1335</v>
      </c>
      <c r="D245" t="s">
        <v>1145</v>
      </c>
      <c r="E245" t="s">
        <v>808</v>
      </c>
      <c r="G245" t="str">
        <f t="shared" si="3"/>
        <v>Yes</v>
      </c>
    </row>
    <row r="246" spans="1:7" x14ac:dyDescent="0.25">
      <c r="A246" t="s">
        <v>449</v>
      </c>
      <c r="B246" t="s">
        <v>450</v>
      </c>
      <c r="C246" t="s">
        <v>93</v>
      </c>
      <c r="D246" t="s">
        <v>1141</v>
      </c>
      <c r="E246" t="s">
        <v>1142</v>
      </c>
      <c r="G246" t="str">
        <f t="shared" si="3"/>
        <v>No</v>
      </c>
    </row>
    <row r="247" spans="1:7" x14ac:dyDescent="0.25">
      <c r="A247" t="s">
        <v>2266</v>
      </c>
      <c r="B247" t="s">
        <v>1336</v>
      </c>
      <c r="C247" t="s">
        <v>1220</v>
      </c>
      <c r="D247" t="s">
        <v>1145</v>
      </c>
      <c r="E247" t="s">
        <v>808</v>
      </c>
      <c r="G247" t="str">
        <f t="shared" si="3"/>
        <v>Yes</v>
      </c>
    </row>
    <row r="248" spans="1:7" x14ac:dyDescent="0.25">
      <c r="A248" t="s">
        <v>2267</v>
      </c>
      <c r="B248" t="s">
        <v>1337</v>
      </c>
      <c r="C248" t="s">
        <v>1289</v>
      </c>
      <c r="D248" t="s">
        <v>1145</v>
      </c>
      <c r="E248" t="s">
        <v>808</v>
      </c>
      <c r="G248" t="str">
        <f t="shared" si="3"/>
        <v>Yes</v>
      </c>
    </row>
    <row r="249" spans="1:7" x14ac:dyDescent="0.25">
      <c r="A249" t="s">
        <v>676</v>
      </c>
      <c r="B249" t="s">
        <v>677</v>
      </c>
      <c r="C249" t="s">
        <v>98</v>
      </c>
      <c r="D249" t="s">
        <v>1141</v>
      </c>
      <c r="E249" t="s">
        <v>1142</v>
      </c>
      <c r="G249" t="str">
        <f t="shared" si="3"/>
        <v>No</v>
      </c>
    </row>
    <row r="250" spans="1:7" x14ac:dyDescent="0.25">
      <c r="A250" t="s">
        <v>2268</v>
      </c>
      <c r="B250" t="s">
        <v>1338</v>
      </c>
      <c r="C250" t="s">
        <v>1235</v>
      </c>
      <c r="D250" t="s">
        <v>1145</v>
      </c>
      <c r="E250" t="s">
        <v>808</v>
      </c>
      <c r="G250" t="str">
        <f t="shared" si="3"/>
        <v>Yes</v>
      </c>
    </row>
    <row r="251" spans="1:7" x14ac:dyDescent="0.25">
      <c r="A251" t="s">
        <v>2269</v>
      </c>
      <c r="B251" t="s">
        <v>1339</v>
      </c>
      <c r="C251" t="s">
        <v>193</v>
      </c>
      <c r="D251" t="s">
        <v>1145</v>
      </c>
      <c r="E251" t="s">
        <v>808</v>
      </c>
      <c r="G251" t="str">
        <f t="shared" si="3"/>
        <v>Yes</v>
      </c>
    </row>
    <row r="252" spans="1:7" x14ac:dyDescent="0.25">
      <c r="A252" t="s">
        <v>2270</v>
      </c>
      <c r="B252" t="s">
        <v>1340</v>
      </c>
      <c r="C252" t="s">
        <v>258</v>
      </c>
      <c r="D252" t="s">
        <v>1145</v>
      </c>
      <c r="E252" t="s">
        <v>808</v>
      </c>
      <c r="G252" t="str">
        <f t="shared" si="3"/>
        <v>Yes</v>
      </c>
    </row>
    <row r="253" spans="1:7" x14ac:dyDescent="0.25">
      <c r="A253" t="s">
        <v>2271</v>
      </c>
      <c r="B253" t="s">
        <v>1340</v>
      </c>
      <c r="C253" t="s">
        <v>1239</v>
      </c>
      <c r="D253" t="s">
        <v>1145</v>
      </c>
      <c r="E253" t="s">
        <v>808</v>
      </c>
      <c r="G253" t="str">
        <f t="shared" si="3"/>
        <v>Yes</v>
      </c>
    </row>
    <row r="254" spans="1:7" x14ac:dyDescent="0.25">
      <c r="A254" t="s">
        <v>2272</v>
      </c>
      <c r="B254" t="s">
        <v>1341</v>
      </c>
      <c r="C254" t="s">
        <v>1235</v>
      </c>
      <c r="D254" t="s">
        <v>1145</v>
      </c>
      <c r="E254" t="s">
        <v>808</v>
      </c>
      <c r="G254" t="str">
        <f t="shared" si="3"/>
        <v>Yes</v>
      </c>
    </row>
    <row r="255" spans="1:7" x14ac:dyDescent="0.25">
      <c r="A255" t="s">
        <v>207</v>
      </c>
      <c r="B255" t="s">
        <v>208</v>
      </c>
      <c r="C255" t="s">
        <v>93</v>
      </c>
      <c r="D255" t="s">
        <v>1141</v>
      </c>
      <c r="E255" t="s">
        <v>1142</v>
      </c>
      <c r="G255" t="str">
        <f t="shared" si="3"/>
        <v>No</v>
      </c>
    </row>
    <row r="256" spans="1:7" x14ac:dyDescent="0.25">
      <c r="A256" t="s">
        <v>167</v>
      </c>
      <c r="B256" t="s">
        <v>168</v>
      </c>
      <c r="C256" t="s">
        <v>75</v>
      </c>
      <c r="D256" t="s">
        <v>1141</v>
      </c>
      <c r="E256" t="s">
        <v>1142</v>
      </c>
      <c r="G256" t="str">
        <f t="shared" si="3"/>
        <v>No</v>
      </c>
    </row>
    <row r="257" spans="1:7" x14ac:dyDescent="0.25">
      <c r="A257" t="s">
        <v>2273</v>
      </c>
      <c r="B257" t="s">
        <v>1342</v>
      </c>
      <c r="C257" t="s">
        <v>555</v>
      </c>
      <c r="D257" t="s">
        <v>1145</v>
      </c>
      <c r="E257" t="s">
        <v>808</v>
      </c>
      <c r="G257" t="str">
        <f t="shared" si="3"/>
        <v>Yes</v>
      </c>
    </row>
    <row r="258" spans="1:7" x14ac:dyDescent="0.25">
      <c r="A258" t="s">
        <v>2274</v>
      </c>
      <c r="B258" t="s">
        <v>1343</v>
      </c>
      <c r="C258" t="s">
        <v>90</v>
      </c>
      <c r="D258" t="s">
        <v>1145</v>
      </c>
      <c r="E258" t="s">
        <v>808</v>
      </c>
      <c r="G258" t="str">
        <f t="shared" si="3"/>
        <v>Yes</v>
      </c>
    </row>
    <row r="259" spans="1:7" x14ac:dyDescent="0.25">
      <c r="A259" t="s">
        <v>2275</v>
      </c>
      <c r="B259" t="s">
        <v>1344</v>
      </c>
      <c r="C259" t="s">
        <v>1220</v>
      </c>
      <c r="D259" t="s">
        <v>1145</v>
      </c>
      <c r="E259" t="s">
        <v>808</v>
      </c>
      <c r="G259" t="str">
        <f t="shared" ref="G259:G322" si="4">E259</f>
        <v>Yes</v>
      </c>
    </row>
    <row r="260" spans="1:7" x14ac:dyDescent="0.25">
      <c r="A260" t="s">
        <v>2276</v>
      </c>
      <c r="B260" t="s">
        <v>1345</v>
      </c>
      <c r="C260" t="s">
        <v>125</v>
      </c>
      <c r="D260" t="s">
        <v>1145</v>
      </c>
      <c r="E260" t="s">
        <v>808</v>
      </c>
      <c r="G260" t="str">
        <f t="shared" si="4"/>
        <v>Yes</v>
      </c>
    </row>
    <row r="261" spans="1:7" x14ac:dyDescent="0.25">
      <c r="A261" t="s">
        <v>169</v>
      </c>
      <c r="B261" t="s">
        <v>170</v>
      </c>
      <c r="C261" t="s">
        <v>72</v>
      </c>
      <c r="D261" t="s">
        <v>1141</v>
      </c>
      <c r="E261" t="s">
        <v>1142</v>
      </c>
      <c r="G261" t="str">
        <f t="shared" si="4"/>
        <v>No</v>
      </c>
    </row>
    <row r="262" spans="1:7" x14ac:dyDescent="0.25">
      <c r="A262" t="s">
        <v>2277</v>
      </c>
      <c r="B262" t="s">
        <v>1346</v>
      </c>
      <c r="C262" t="s">
        <v>80</v>
      </c>
      <c r="D262" t="s">
        <v>1145</v>
      </c>
      <c r="E262" t="s">
        <v>808</v>
      </c>
      <c r="G262" t="str">
        <f t="shared" si="4"/>
        <v>Yes</v>
      </c>
    </row>
    <row r="263" spans="1:7" x14ac:dyDescent="0.25">
      <c r="A263" t="s">
        <v>497</v>
      </c>
      <c r="B263" t="s">
        <v>498</v>
      </c>
      <c r="C263" t="s">
        <v>80</v>
      </c>
      <c r="D263" t="s">
        <v>1141</v>
      </c>
      <c r="E263" t="s">
        <v>1142</v>
      </c>
      <c r="G263" t="str">
        <f t="shared" si="4"/>
        <v>No</v>
      </c>
    </row>
    <row r="264" spans="1:7" x14ac:dyDescent="0.25">
      <c r="A264" t="s">
        <v>2278</v>
      </c>
      <c r="B264" t="s">
        <v>1347</v>
      </c>
      <c r="C264" t="s">
        <v>93</v>
      </c>
      <c r="D264" t="s">
        <v>1141</v>
      </c>
      <c r="E264" t="s">
        <v>1142</v>
      </c>
      <c r="G264" t="str">
        <f t="shared" si="4"/>
        <v>No</v>
      </c>
    </row>
    <row r="265" spans="1:7" x14ac:dyDescent="0.25">
      <c r="A265" t="s">
        <v>2279</v>
      </c>
      <c r="B265" t="s">
        <v>1348</v>
      </c>
      <c r="C265" t="s">
        <v>1166</v>
      </c>
      <c r="D265" t="s">
        <v>1145</v>
      </c>
      <c r="E265" t="s">
        <v>808</v>
      </c>
      <c r="G265" t="str">
        <f t="shared" si="4"/>
        <v>Yes</v>
      </c>
    </row>
    <row r="266" spans="1:7" x14ac:dyDescent="0.25">
      <c r="A266" t="s">
        <v>2280</v>
      </c>
      <c r="B266" t="s">
        <v>1349</v>
      </c>
      <c r="C266" t="s">
        <v>1350</v>
      </c>
      <c r="D266" t="s">
        <v>1145</v>
      </c>
      <c r="E266" t="s">
        <v>808</v>
      </c>
      <c r="G266" t="str">
        <f t="shared" si="4"/>
        <v>Yes</v>
      </c>
    </row>
    <row r="267" spans="1:7" x14ac:dyDescent="0.25">
      <c r="A267" t="s">
        <v>2281</v>
      </c>
      <c r="B267" t="s">
        <v>1351</v>
      </c>
      <c r="C267" t="s">
        <v>324</v>
      </c>
      <c r="D267" t="s">
        <v>1145</v>
      </c>
      <c r="E267" t="s">
        <v>808</v>
      </c>
      <c r="G267" t="str">
        <f t="shared" si="4"/>
        <v>Yes</v>
      </c>
    </row>
    <row r="268" spans="1:7" x14ac:dyDescent="0.25">
      <c r="A268" t="s">
        <v>762</v>
      </c>
      <c r="B268" t="s">
        <v>763</v>
      </c>
      <c r="C268" t="s">
        <v>324</v>
      </c>
      <c r="D268" t="s">
        <v>852</v>
      </c>
      <c r="E268" t="s">
        <v>1142</v>
      </c>
      <c r="G268" t="str">
        <f t="shared" si="4"/>
        <v>No</v>
      </c>
    </row>
    <row r="269" spans="1:7" x14ac:dyDescent="0.25">
      <c r="A269" t="s">
        <v>2282</v>
      </c>
      <c r="B269" t="s">
        <v>1352</v>
      </c>
      <c r="C269" t="s">
        <v>193</v>
      </c>
      <c r="D269" t="s">
        <v>1145</v>
      </c>
      <c r="E269" t="s">
        <v>808</v>
      </c>
      <c r="G269" t="str">
        <f t="shared" si="4"/>
        <v>Yes</v>
      </c>
    </row>
    <row r="270" spans="1:7" x14ac:dyDescent="0.25">
      <c r="A270" t="s">
        <v>2283</v>
      </c>
      <c r="B270" t="s">
        <v>1353</v>
      </c>
      <c r="C270" t="s">
        <v>1226</v>
      </c>
      <c r="D270" t="s">
        <v>1145</v>
      </c>
      <c r="E270" t="s">
        <v>808</v>
      </c>
      <c r="G270" t="str">
        <f t="shared" si="4"/>
        <v>Yes</v>
      </c>
    </row>
    <row r="271" spans="1:7" x14ac:dyDescent="0.25">
      <c r="A271" t="s">
        <v>2284</v>
      </c>
      <c r="B271" t="s">
        <v>1354</v>
      </c>
      <c r="C271" t="s">
        <v>1154</v>
      </c>
      <c r="D271" t="s">
        <v>1145</v>
      </c>
      <c r="E271" t="s">
        <v>808</v>
      </c>
      <c r="G271" t="str">
        <f t="shared" si="4"/>
        <v>Yes</v>
      </c>
    </row>
    <row r="272" spans="1:7" x14ac:dyDescent="0.25">
      <c r="A272" t="s">
        <v>2285</v>
      </c>
      <c r="B272" t="s">
        <v>1355</v>
      </c>
      <c r="C272" t="s">
        <v>492</v>
      </c>
      <c r="D272" t="s">
        <v>1145</v>
      </c>
      <c r="E272" t="s">
        <v>808</v>
      </c>
      <c r="G272" t="str">
        <f t="shared" si="4"/>
        <v>Yes</v>
      </c>
    </row>
    <row r="273" spans="1:7" x14ac:dyDescent="0.25">
      <c r="A273" t="s">
        <v>2286</v>
      </c>
      <c r="B273" t="s">
        <v>1356</v>
      </c>
      <c r="C273" t="s">
        <v>1157</v>
      </c>
      <c r="D273" t="s">
        <v>1145</v>
      </c>
      <c r="E273" t="s">
        <v>808</v>
      </c>
      <c r="G273" t="str">
        <f t="shared" si="4"/>
        <v>Yes</v>
      </c>
    </row>
    <row r="274" spans="1:7" x14ac:dyDescent="0.25">
      <c r="A274" t="s">
        <v>2287</v>
      </c>
      <c r="B274" t="s">
        <v>1357</v>
      </c>
      <c r="C274" t="s">
        <v>101</v>
      </c>
      <c r="D274" t="s">
        <v>1145</v>
      </c>
      <c r="E274" t="s">
        <v>808</v>
      </c>
      <c r="G274" t="str">
        <f t="shared" si="4"/>
        <v>Yes</v>
      </c>
    </row>
    <row r="275" spans="1:7" x14ac:dyDescent="0.25">
      <c r="A275" t="s">
        <v>2288</v>
      </c>
      <c r="B275" t="s">
        <v>1358</v>
      </c>
      <c r="C275" t="s">
        <v>190</v>
      </c>
      <c r="D275" t="s">
        <v>1145</v>
      </c>
      <c r="E275" t="s">
        <v>808</v>
      </c>
      <c r="G275" t="str">
        <f t="shared" si="4"/>
        <v>Yes</v>
      </c>
    </row>
    <row r="276" spans="1:7" x14ac:dyDescent="0.25">
      <c r="A276" t="s">
        <v>2289</v>
      </c>
      <c r="B276" t="s">
        <v>1359</v>
      </c>
      <c r="C276" t="s">
        <v>80</v>
      </c>
      <c r="D276" t="s">
        <v>1145</v>
      </c>
      <c r="E276" t="s">
        <v>808</v>
      </c>
      <c r="G276" t="str">
        <f t="shared" si="4"/>
        <v>Yes</v>
      </c>
    </row>
    <row r="277" spans="1:7" x14ac:dyDescent="0.25">
      <c r="A277" t="s">
        <v>2290</v>
      </c>
      <c r="B277" t="s">
        <v>1360</v>
      </c>
      <c r="C277" t="s">
        <v>1166</v>
      </c>
      <c r="D277" t="s">
        <v>1145</v>
      </c>
      <c r="E277" t="s">
        <v>808</v>
      </c>
      <c r="G277" t="str">
        <f t="shared" si="4"/>
        <v>Yes</v>
      </c>
    </row>
    <row r="278" spans="1:7" x14ac:dyDescent="0.25">
      <c r="A278" t="s">
        <v>2291</v>
      </c>
      <c r="B278" t="s">
        <v>1361</v>
      </c>
      <c r="C278" t="s">
        <v>1333</v>
      </c>
      <c r="D278" t="s">
        <v>1145</v>
      </c>
      <c r="E278" t="s">
        <v>808</v>
      </c>
      <c r="G278" t="str">
        <f t="shared" si="4"/>
        <v>Yes</v>
      </c>
    </row>
    <row r="279" spans="1:7" x14ac:dyDescent="0.25">
      <c r="A279" t="s">
        <v>2292</v>
      </c>
      <c r="B279" t="s">
        <v>1362</v>
      </c>
      <c r="C279" t="s">
        <v>1150</v>
      </c>
      <c r="D279" t="s">
        <v>1145</v>
      </c>
      <c r="E279" t="s">
        <v>808</v>
      </c>
      <c r="G279" t="str">
        <f t="shared" si="4"/>
        <v>Yes</v>
      </c>
    </row>
    <row r="280" spans="1:7" x14ac:dyDescent="0.25">
      <c r="A280" t="s">
        <v>2293</v>
      </c>
      <c r="B280" t="s">
        <v>1363</v>
      </c>
      <c r="C280" t="s">
        <v>1182</v>
      </c>
      <c r="D280" t="s">
        <v>1145</v>
      </c>
      <c r="E280" t="s">
        <v>808</v>
      </c>
      <c r="G280" t="str">
        <f t="shared" si="4"/>
        <v>Yes</v>
      </c>
    </row>
    <row r="281" spans="1:7" x14ac:dyDescent="0.25">
      <c r="A281" t="s">
        <v>2294</v>
      </c>
      <c r="B281" t="s">
        <v>1364</v>
      </c>
      <c r="C281" t="s">
        <v>469</v>
      </c>
      <c r="D281" t="s">
        <v>1145</v>
      </c>
      <c r="E281" t="s">
        <v>808</v>
      </c>
      <c r="G281" t="str">
        <f t="shared" si="4"/>
        <v>Yes</v>
      </c>
    </row>
    <row r="282" spans="1:7" x14ac:dyDescent="0.25">
      <c r="A282" t="s">
        <v>2078</v>
      </c>
      <c r="B282" t="s">
        <v>1365</v>
      </c>
      <c r="C282" t="s">
        <v>132</v>
      </c>
      <c r="D282" t="s">
        <v>1145</v>
      </c>
      <c r="E282" t="s">
        <v>808</v>
      </c>
      <c r="G282" t="str">
        <f t="shared" si="4"/>
        <v>Yes</v>
      </c>
    </row>
    <row r="283" spans="1:7" x14ac:dyDescent="0.25">
      <c r="A283" t="s">
        <v>130</v>
      </c>
      <c r="B283" t="s">
        <v>131</v>
      </c>
      <c r="C283" t="s">
        <v>132</v>
      </c>
      <c r="D283" t="s">
        <v>852</v>
      </c>
      <c r="E283" t="s">
        <v>1142</v>
      </c>
      <c r="G283" t="str">
        <f t="shared" si="4"/>
        <v>No</v>
      </c>
    </row>
    <row r="284" spans="1:7" x14ac:dyDescent="0.25">
      <c r="A284" t="s">
        <v>2295</v>
      </c>
      <c r="B284" t="s">
        <v>1366</v>
      </c>
      <c r="C284" t="s">
        <v>75</v>
      </c>
      <c r="D284" t="s">
        <v>1145</v>
      </c>
      <c r="E284" t="s">
        <v>808</v>
      </c>
      <c r="G284" t="str">
        <f t="shared" si="4"/>
        <v>Yes</v>
      </c>
    </row>
    <row r="285" spans="1:7" x14ac:dyDescent="0.25">
      <c r="A285" t="s">
        <v>2296</v>
      </c>
      <c r="B285" t="s">
        <v>1367</v>
      </c>
      <c r="C285" t="s">
        <v>125</v>
      </c>
      <c r="D285" t="s">
        <v>1145</v>
      </c>
      <c r="E285" t="s">
        <v>808</v>
      </c>
      <c r="G285" t="str">
        <f t="shared" si="4"/>
        <v>Yes</v>
      </c>
    </row>
    <row r="286" spans="1:7" x14ac:dyDescent="0.25">
      <c r="A286" t="s">
        <v>484</v>
      </c>
      <c r="B286" t="s">
        <v>485</v>
      </c>
      <c r="C286" t="s">
        <v>93</v>
      </c>
      <c r="D286" t="s">
        <v>1141</v>
      </c>
      <c r="E286" t="s">
        <v>1142</v>
      </c>
      <c r="G286" t="str">
        <f t="shared" si="4"/>
        <v>No</v>
      </c>
    </row>
    <row r="287" spans="1:7" x14ac:dyDescent="0.25">
      <c r="A287" t="s">
        <v>564</v>
      </c>
      <c r="B287" t="s">
        <v>565</v>
      </c>
      <c r="C287" t="s">
        <v>80</v>
      </c>
      <c r="D287" t="s">
        <v>1141</v>
      </c>
      <c r="E287" t="s">
        <v>1142</v>
      </c>
      <c r="G287" t="str">
        <f t="shared" si="4"/>
        <v>No</v>
      </c>
    </row>
    <row r="288" spans="1:7" x14ac:dyDescent="0.25">
      <c r="A288" t="s">
        <v>716</v>
      </c>
      <c r="B288" t="s">
        <v>717</v>
      </c>
      <c r="C288" t="s">
        <v>93</v>
      </c>
      <c r="D288" t="s">
        <v>1141</v>
      </c>
      <c r="E288" t="s">
        <v>1142</v>
      </c>
      <c r="G288" t="str">
        <f t="shared" si="4"/>
        <v>No</v>
      </c>
    </row>
    <row r="289" spans="1:7" x14ac:dyDescent="0.25">
      <c r="A289" t="s">
        <v>582</v>
      </c>
      <c r="B289" t="s">
        <v>583</v>
      </c>
      <c r="C289" t="s">
        <v>93</v>
      </c>
      <c r="D289" t="s">
        <v>1141</v>
      </c>
      <c r="E289" t="s">
        <v>1142</v>
      </c>
      <c r="G289" t="str">
        <f t="shared" si="4"/>
        <v>No</v>
      </c>
    </row>
    <row r="290" spans="1:7" x14ac:dyDescent="0.25">
      <c r="A290" t="s">
        <v>718</v>
      </c>
      <c r="B290" t="s">
        <v>719</v>
      </c>
      <c r="C290" t="s">
        <v>93</v>
      </c>
      <c r="D290" t="s">
        <v>1141</v>
      </c>
      <c r="E290" t="s">
        <v>1142</v>
      </c>
      <c r="G290" t="str">
        <f t="shared" si="4"/>
        <v>No</v>
      </c>
    </row>
    <row r="291" spans="1:7" x14ac:dyDescent="0.25">
      <c r="A291" t="s">
        <v>714</v>
      </c>
      <c r="B291" t="s">
        <v>715</v>
      </c>
      <c r="C291" t="s">
        <v>93</v>
      </c>
      <c r="D291" t="s">
        <v>1141</v>
      </c>
      <c r="E291" t="s">
        <v>1142</v>
      </c>
      <c r="G291" t="str">
        <f t="shared" si="4"/>
        <v>No</v>
      </c>
    </row>
    <row r="292" spans="1:7" x14ac:dyDescent="0.25">
      <c r="A292" t="s">
        <v>386</v>
      </c>
      <c r="B292" t="s">
        <v>387</v>
      </c>
      <c r="C292" t="s">
        <v>93</v>
      </c>
      <c r="D292" t="s">
        <v>1141</v>
      </c>
      <c r="E292" t="s">
        <v>1142</v>
      </c>
      <c r="G292" t="str">
        <f t="shared" si="4"/>
        <v>No</v>
      </c>
    </row>
    <row r="293" spans="1:7" x14ac:dyDescent="0.25">
      <c r="A293" t="s">
        <v>2297</v>
      </c>
      <c r="B293" t="s">
        <v>1368</v>
      </c>
      <c r="C293" t="s">
        <v>75</v>
      </c>
      <c r="D293" t="s">
        <v>1145</v>
      </c>
      <c r="E293" t="s">
        <v>808</v>
      </c>
      <c r="G293" t="str">
        <f t="shared" si="4"/>
        <v>Yes</v>
      </c>
    </row>
    <row r="294" spans="1:7" x14ac:dyDescent="0.25">
      <c r="A294" t="s">
        <v>2298</v>
      </c>
      <c r="B294" t="s">
        <v>1369</v>
      </c>
      <c r="C294" t="s">
        <v>1195</v>
      </c>
      <c r="D294" t="s">
        <v>1145</v>
      </c>
      <c r="E294" t="s">
        <v>808</v>
      </c>
      <c r="G294" t="str">
        <f t="shared" si="4"/>
        <v>Yes</v>
      </c>
    </row>
    <row r="295" spans="1:7" x14ac:dyDescent="0.25">
      <c r="A295" t="s">
        <v>2299</v>
      </c>
      <c r="B295" t="s">
        <v>1370</v>
      </c>
      <c r="C295" t="s">
        <v>1157</v>
      </c>
      <c r="D295" t="s">
        <v>1145</v>
      </c>
      <c r="E295" t="s">
        <v>808</v>
      </c>
      <c r="G295" t="str">
        <f t="shared" si="4"/>
        <v>Yes</v>
      </c>
    </row>
    <row r="296" spans="1:7" x14ac:dyDescent="0.25">
      <c r="A296" t="s">
        <v>2300</v>
      </c>
      <c r="B296" t="s">
        <v>1371</v>
      </c>
      <c r="C296" t="s">
        <v>1259</v>
      </c>
      <c r="D296" t="s">
        <v>1145</v>
      </c>
      <c r="E296" t="s">
        <v>808</v>
      </c>
      <c r="G296" t="str">
        <f t="shared" si="4"/>
        <v>Yes</v>
      </c>
    </row>
    <row r="297" spans="1:7" x14ac:dyDescent="0.25">
      <c r="A297" t="s">
        <v>2301</v>
      </c>
      <c r="B297" t="s">
        <v>1372</v>
      </c>
      <c r="C297" t="s">
        <v>116</v>
      </c>
      <c r="D297" t="s">
        <v>1145</v>
      </c>
      <c r="E297" t="s">
        <v>808</v>
      </c>
      <c r="G297" t="str">
        <f t="shared" si="4"/>
        <v>Yes</v>
      </c>
    </row>
    <row r="298" spans="1:7" x14ac:dyDescent="0.25">
      <c r="A298" t="s">
        <v>284</v>
      </c>
      <c r="B298" t="s">
        <v>285</v>
      </c>
      <c r="C298" t="s">
        <v>230</v>
      </c>
      <c r="D298" t="s">
        <v>1141</v>
      </c>
      <c r="E298" t="s">
        <v>1142</v>
      </c>
      <c r="G298" t="str">
        <f t="shared" si="4"/>
        <v>No</v>
      </c>
    </row>
    <row r="299" spans="1:7" x14ac:dyDescent="0.25">
      <c r="A299" t="s">
        <v>766</v>
      </c>
      <c r="B299" t="s">
        <v>767</v>
      </c>
      <c r="C299" t="s">
        <v>278</v>
      </c>
      <c r="D299" t="s">
        <v>1141</v>
      </c>
      <c r="E299" t="s">
        <v>1142</v>
      </c>
      <c r="G299" t="str">
        <f t="shared" si="4"/>
        <v>No</v>
      </c>
    </row>
    <row r="300" spans="1:7" x14ac:dyDescent="0.25">
      <c r="A300" t="s">
        <v>354</v>
      </c>
      <c r="B300" t="s">
        <v>355</v>
      </c>
      <c r="C300" t="s">
        <v>278</v>
      </c>
      <c r="D300" t="s">
        <v>1141</v>
      </c>
      <c r="E300" t="s">
        <v>1142</v>
      </c>
      <c r="G300" t="str">
        <f t="shared" si="4"/>
        <v>No</v>
      </c>
    </row>
    <row r="301" spans="1:7" x14ac:dyDescent="0.25">
      <c r="A301" t="s">
        <v>2302</v>
      </c>
      <c r="B301" t="s">
        <v>1373</v>
      </c>
      <c r="C301" t="s">
        <v>87</v>
      </c>
      <c r="D301" t="s">
        <v>1145</v>
      </c>
      <c r="E301" t="s">
        <v>808</v>
      </c>
      <c r="G301" t="str">
        <f t="shared" si="4"/>
        <v>Yes</v>
      </c>
    </row>
    <row r="302" spans="1:7" x14ac:dyDescent="0.25">
      <c r="A302" t="s">
        <v>2303</v>
      </c>
      <c r="B302" t="s">
        <v>1374</v>
      </c>
      <c r="C302" t="s">
        <v>278</v>
      </c>
      <c r="D302" t="s">
        <v>1145</v>
      </c>
      <c r="E302" t="s">
        <v>808</v>
      </c>
      <c r="G302" t="str">
        <f t="shared" si="4"/>
        <v>Yes</v>
      </c>
    </row>
    <row r="303" spans="1:7" x14ac:dyDescent="0.25">
      <c r="A303" t="s">
        <v>2304</v>
      </c>
      <c r="B303" t="s">
        <v>1375</v>
      </c>
      <c r="C303" t="s">
        <v>1159</v>
      </c>
      <c r="D303" t="s">
        <v>1145</v>
      </c>
      <c r="E303" t="s">
        <v>808</v>
      </c>
      <c r="G303" t="str">
        <f t="shared" si="4"/>
        <v>Yes</v>
      </c>
    </row>
    <row r="304" spans="1:7" x14ac:dyDescent="0.25">
      <c r="A304" t="s">
        <v>578</v>
      </c>
      <c r="B304" t="s">
        <v>579</v>
      </c>
      <c r="C304" t="s">
        <v>93</v>
      </c>
      <c r="D304" t="s">
        <v>1141</v>
      </c>
      <c r="E304" t="s">
        <v>1142</v>
      </c>
      <c r="G304" t="str">
        <f t="shared" si="4"/>
        <v>No</v>
      </c>
    </row>
    <row r="305" spans="1:7" x14ac:dyDescent="0.25">
      <c r="A305" t="s">
        <v>570</v>
      </c>
      <c r="B305" t="s">
        <v>571</v>
      </c>
      <c r="C305" t="s">
        <v>93</v>
      </c>
      <c r="D305" t="s">
        <v>1141</v>
      </c>
      <c r="E305" t="s">
        <v>1142</v>
      </c>
      <c r="G305" t="str">
        <f t="shared" si="4"/>
        <v>No</v>
      </c>
    </row>
    <row r="306" spans="1:7" x14ac:dyDescent="0.25">
      <c r="A306" t="s">
        <v>368</v>
      </c>
      <c r="B306" t="s">
        <v>369</v>
      </c>
      <c r="C306" t="s">
        <v>80</v>
      </c>
      <c r="D306" t="s">
        <v>1141</v>
      </c>
      <c r="E306" t="s">
        <v>1142</v>
      </c>
      <c r="G306" t="str">
        <f t="shared" si="4"/>
        <v>No</v>
      </c>
    </row>
    <row r="307" spans="1:7" x14ac:dyDescent="0.25">
      <c r="A307" t="s">
        <v>2305</v>
      </c>
      <c r="B307" t="s">
        <v>1376</v>
      </c>
      <c r="C307" t="s">
        <v>1261</v>
      </c>
      <c r="D307" t="s">
        <v>1145</v>
      </c>
      <c r="E307" t="s">
        <v>808</v>
      </c>
      <c r="G307" t="str">
        <f t="shared" si="4"/>
        <v>Yes</v>
      </c>
    </row>
    <row r="308" spans="1:7" x14ac:dyDescent="0.25">
      <c r="A308" t="s">
        <v>2306</v>
      </c>
      <c r="B308" t="s">
        <v>1377</v>
      </c>
      <c r="C308" t="s">
        <v>1286</v>
      </c>
      <c r="D308" t="s">
        <v>1145</v>
      </c>
      <c r="E308" t="s">
        <v>808</v>
      </c>
      <c r="G308" t="str">
        <f t="shared" si="4"/>
        <v>Yes</v>
      </c>
    </row>
    <row r="309" spans="1:7" x14ac:dyDescent="0.25">
      <c r="A309" t="s">
        <v>2307</v>
      </c>
      <c r="B309" t="s">
        <v>1378</v>
      </c>
      <c r="C309" t="s">
        <v>1195</v>
      </c>
      <c r="D309" t="s">
        <v>1145</v>
      </c>
      <c r="E309" t="s">
        <v>808</v>
      </c>
      <c r="G309" t="str">
        <f t="shared" si="4"/>
        <v>Yes</v>
      </c>
    </row>
    <row r="310" spans="1:7" x14ac:dyDescent="0.25">
      <c r="A310" t="s">
        <v>2308</v>
      </c>
      <c r="B310" t="s">
        <v>1379</v>
      </c>
      <c r="C310" t="s">
        <v>93</v>
      </c>
      <c r="D310" t="s">
        <v>1145</v>
      </c>
      <c r="E310" t="s">
        <v>808</v>
      </c>
      <c r="G310" t="str">
        <f t="shared" si="4"/>
        <v>Yes</v>
      </c>
    </row>
    <row r="311" spans="1:7" x14ac:dyDescent="0.25">
      <c r="A311" t="s">
        <v>506</v>
      </c>
      <c r="B311" t="s">
        <v>507</v>
      </c>
      <c r="C311" t="s">
        <v>80</v>
      </c>
      <c r="D311" t="s">
        <v>1141</v>
      </c>
      <c r="E311" t="s">
        <v>1142</v>
      </c>
      <c r="G311" t="str">
        <f t="shared" si="4"/>
        <v>No</v>
      </c>
    </row>
    <row r="312" spans="1:7" x14ac:dyDescent="0.25">
      <c r="A312" t="s">
        <v>2309</v>
      </c>
      <c r="B312" t="s">
        <v>1380</v>
      </c>
      <c r="C312" t="s">
        <v>1237</v>
      </c>
      <c r="D312" t="s">
        <v>1145</v>
      </c>
      <c r="E312" t="s">
        <v>808</v>
      </c>
      <c r="G312" t="str">
        <f t="shared" si="4"/>
        <v>Yes</v>
      </c>
    </row>
    <row r="313" spans="1:7" x14ac:dyDescent="0.25">
      <c r="A313" t="s">
        <v>2310</v>
      </c>
      <c r="B313" t="s">
        <v>1381</v>
      </c>
      <c r="C313" t="s">
        <v>1382</v>
      </c>
      <c r="D313" t="s">
        <v>1145</v>
      </c>
      <c r="E313" t="s">
        <v>808</v>
      </c>
      <c r="G313" t="str">
        <f t="shared" si="4"/>
        <v>Yes</v>
      </c>
    </row>
    <row r="314" spans="1:7" x14ac:dyDescent="0.25">
      <c r="A314" t="s">
        <v>2311</v>
      </c>
      <c r="B314" t="s">
        <v>1383</v>
      </c>
      <c r="C314" t="s">
        <v>1382</v>
      </c>
      <c r="D314" t="s">
        <v>1145</v>
      </c>
      <c r="E314" t="s">
        <v>808</v>
      </c>
      <c r="G314" t="str">
        <f t="shared" si="4"/>
        <v>Yes</v>
      </c>
    </row>
    <row r="315" spans="1:7" x14ac:dyDescent="0.25">
      <c r="A315" t="s">
        <v>2312</v>
      </c>
      <c r="B315" t="s">
        <v>1384</v>
      </c>
      <c r="C315" t="s">
        <v>84</v>
      </c>
      <c r="D315" t="s">
        <v>1145</v>
      </c>
      <c r="E315" t="s">
        <v>808</v>
      </c>
      <c r="G315" t="str">
        <f t="shared" si="4"/>
        <v>Yes</v>
      </c>
    </row>
    <row r="316" spans="1:7" x14ac:dyDescent="0.25">
      <c r="A316" t="s">
        <v>2313</v>
      </c>
      <c r="B316" t="s">
        <v>1385</v>
      </c>
      <c r="C316" t="s">
        <v>80</v>
      </c>
      <c r="D316" t="s">
        <v>1145</v>
      </c>
      <c r="E316" t="s">
        <v>808</v>
      </c>
      <c r="G316" t="str">
        <f t="shared" si="4"/>
        <v>Yes</v>
      </c>
    </row>
    <row r="317" spans="1:7" x14ac:dyDescent="0.25">
      <c r="A317" t="s">
        <v>215</v>
      </c>
      <c r="B317" t="s">
        <v>216</v>
      </c>
      <c r="C317" t="s">
        <v>72</v>
      </c>
      <c r="D317" t="s">
        <v>1141</v>
      </c>
      <c r="E317" t="s">
        <v>1142</v>
      </c>
      <c r="G317" t="str">
        <f t="shared" si="4"/>
        <v>No</v>
      </c>
    </row>
    <row r="318" spans="1:7" x14ac:dyDescent="0.25">
      <c r="A318" t="s">
        <v>339</v>
      </c>
      <c r="B318" t="s">
        <v>340</v>
      </c>
      <c r="C318" t="s">
        <v>93</v>
      </c>
      <c r="D318" t="s">
        <v>1141</v>
      </c>
      <c r="E318" t="s">
        <v>1142</v>
      </c>
      <c r="G318" t="str">
        <f t="shared" si="4"/>
        <v>No</v>
      </c>
    </row>
    <row r="319" spans="1:7" x14ac:dyDescent="0.25">
      <c r="A319" t="s">
        <v>2314</v>
      </c>
      <c r="B319" t="s">
        <v>1386</v>
      </c>
      <c r="C319" t="s">
        <v>1170</v>
      </c>
      <c r="D319" t="s">
        <v>1145</v>
      </c>
      <c r="E319" t="s">
        <v>808</v>
      </c>
      <c r="G319" t="str">
        <f t="shared" si="4"/>
        <v>Yes</v>
      </c>
    </row>
    <row r="320" spans="1:7" x14ac:dyDescent="0.25">
      <c r="A320" t="s">
        <v>2315</v>
      </c>
      <c r="B320" t="s">
        <v>1387</v>
      </c>
      <c r="C320" t="s">
        <v>1198</v>
      </c>
      <c r="D320" t="s">
        <v>1145</v>
      </c>
      <c r="E320" t="s">
        <v>808</v>
      </c>
      <c r="G320" t="str">
        <f t="shared" si="4"/>
        <v>Yes</v>
      </c>
    </row>
    <row r="321" spans="1:7" x14ac:dyDescent="0.25">
      <c r="A321" t="s">
        <v>366</v>
      </c>
      <c r="B321" t="s">
        <v>367</v>
      </c>
      <c r="C321" t="s">
        <v>80</v>
      </c>
      <c r="D321" t="s">
        <v>1141</v>
      </c>
      <c r="E321" t="s">
        <v>1142</v>
      </c>
      <c r="G321" t="str">
        <f t="shared" si="4"/>
        <v>No</v>
      </c>
    </row>
    <row r="322" spans="1:7" x14ac:dyDescent="0.25">
      <c r="A322" t="s">
        <v>2316</v>
      </c>
      <c r="B322" t="s">
        <v>1388</v>
      </c>
      <c r="C322" t="s">
        <v>1333</v>
      </c>
      <c r="D322" t="s">
        <v>1145</v>
      </c>
      <c r="E322" t="s">
        <v>808</v>
      </c>
      <c r="G322" t="str">
        <f t="shared" si="4"/>
        <v>Yes</v>
      </c>
    </row>
    <row r="323" spans="1:7" x14ac:dyDescent="0.25">
      <c r="A323" t="s">
        <v>2317</v>
      </c>
      <c r="B323" t="s">
        <v>1389</v>
      </c>
      <c r="C323" t="s">
        <v>1286</v>
      </c>
      <c r="D323" t="s">
        <v>1145</v>
      </c>
      <c r="E323" t="s">
        <v>808</v>
      </c>
      <c r="G323" t="str">
        <f t="shared" ref="G323:G386" si="5">E323</f>
        <v>Yes</v>
      </c>
    </row>
    <row r="324" spans="1:7" x14ac:dyDescent="0.25">
      <c r="A324" t="s">
        <v>2318</v>
      </c>
      <c r="B324" t="s">
        <v>1390</v>
      </c>
      <c r="C324" t="s">
        <v>111</v>
      </c>
      <c r="D324" t="s">
        <v>1145</v>
      </c>
      <c r="E324" t="s">
        <v>808</v>
      </c>
      <c r="G324" t="str">
        <f t="shared" si="5"/>
        <v>Yes</v>
      </c>
    </row>
    <row r="325" spans="1:7" x14ac:dyDescent="0.25">
      <c r="A325" t="s">
        <v>66</v>
      </c>
      <c r="B325" t="s">
        <v>67</v>
      </c>
      <c r="C325" t="s">
        <v>68</v>
      </c>
      <c r="D325" t="s">
        <v>1141</v>
      </c>
      <c r="E325" t="s">
        <v>1142</v>
      </c>
      <c r="G325" t="str">
        <f t="shared" si="5"/>
        <v>No</v>
      </c>
    </row>
    <row r="326" spans="1:7" x14ac:dyDescent="0.25">
      <c r="A326" t="s">
        <v>435</v>
      </c>
      <c r="B326" t="s">
        <v>436</v>
      </c>
      <c r="C326" t="s">
        <v>140</v>
      </c>
      <c r="D326" t="s">
        <v>807</v>
      </c>
      <c r="E326" t="s">
        <v>1142</v>
      </c>
      <c r="G326" t="str">
        <f t="shared" si="5"/>
        <v>No</v>
      </c>
    </row>
    <row r="327" spans="1:7" x14ac:dyDescent="0.25">
      <c r="A327" t="s">
        <v>390</v>
      </c>
      <c r="B327" t="s">
        <v>391</v>
      </c>
      <c r="C327" t="s">
        <v>80</v>
      </c>
      <c r="D327" t="s">
        <v>1141</v>
      </c>
      <c r="E327" t="s">
        <v>1142</v>
      </c>
      <c r="G327" t="str">
        <f t="shared" si="5"/>
        <v>No</v>
      </c>
    </row>
    <row r="328" spans="1:7" x14ac:dyDescent="0.25">
      <c r="A328" t="s">
        <v>760</v>
      </c>
      <c r="B328" t="s">
        <v>761</v>
      </c>
      <c r="C328" t="s">
        <v>230</v>
      </c>
      <c r="D328" t="s">
        <v>852</v>
      </c>
      <c r="E328" t="s">
        <v>1142</v>
      </c>
      <c r="G328" t="str">
        <f t="shared" si="5"/>
        <v>No</v>
      </c>
    </row>
    <row r="329" spans="1:7" x14ac:dyDescent="0.25">
      <c r="A329" t="s">
        <v>2319</v>
      </c>
      <c r="B329" t="s">
        <v>1391</v>
      </c>
      <c r="C329" t="s">
        <v>1182</v>
      </c>
      <c r="D329" t="s">
        <v>1145</v>
      </c>
      <c r="E329" t="s">
        <v>808</v>
      </c>
      <c r="G329" t="str">
        <f t="shared" si="5"/>
        <v>Yes</v>
      </c>
    </row>
    <row r="330" spans="1:7" x14ac:dyDescent="0.25">
      <c r="A330" t="s">
        <v>2320</v>
      </c>
      <c r="B330" t="s">
        <v>1392</v>
      </c>
      <c r="C330" t="s">
        <v>1393</v>
      </c>
      <c r="D330" t="s">
        <v>1145</v>
      </c>
      <c r="E330" t="s">
        <v>808</v>
      </c>
      <c r="G330" t="str">
        <f t="shared" si="5"/>
        <v>Yes</v>
      </c>
    </row>
    <row r="331" spans="1:7" x14ac:dyDescent="0.25">
      <c r="A331" t="s">
        <v>664</v>
      </c>
      <c r="B331" t="s">
        <v>665</v>
      </c>
      <c r="C331" t="s">
        <v>93</v>
      </c>
      <c r="D331" t="s">
        <v>1141</v>
      </c>
      <c r="E331" t="s">
        <v>1142</v>
      </c>
      <c r="G331" t="str">
        <f t="shared" si="5"/>
        <v>No</v>
      </c>
    </row>
    <row r="332" spans="1:7" x14ac:dyDescent="0.25">
      <c r="A332" t="s">
        <v>2321</v>
      </c>
      <c r="B332" t="s">
        <v>1394</v>
      </c>
      <c r="C332" t="s">
        <v>1170</v>
      </c>
      <c r="D332" t="s">
        <v>1145</v>
      </c>
      <c r="E332" t="s">
        <v>808</v>
      </c>
      <c r="G332" t="str">
        <f t="shared" si="5"/>
        <v>Yes</v>
      </c>
    </row>
    <row r="333" spans="1:7" x14ac:dyDescent="0.25">
      <c r="A333" t="s">
        <v>2322</v>
      </c>
      <c r="B333" t="s">
        <v>1395</v>
      </c>
      <c r="C333" t="s">
        <v>93</v>
      </c>
      <c r="D333" t="s">
        <v>1145</v>
      </c>
      <c r="E333" t="s">
        <v>808</v>
      </c>
      <c r="G333" t="str">
        <f t="shared" si="5"/>
        <v>Yes</v>
      </c>
    </row>
    <row r="334" spans="1:7" x14ac:dyDescent="0.25">
      <c r="A334" t="s">
        <v>2323</v>
      </c>
      <c r="B334" t="s">
        <v>1396</v>
      </c>
      <c r="C334" t="s">
        <v>239</v>
      </c>
      <c r="D334" t="s">
        <v>1145</v>
      </c>
      <c r="E334" t="s">
        <v>808</v>
      </c>
      <c r="G334" t="str">
        <f t="shared" si="5"/>
        <v>Yes</v>
      </c>
    </row>
    <row r="335" spans="1:7" x14ac:dyDescent="0.25">
      <c r="A335" t="s">
        <v>529</v>
      </c>
      <c r="B335" t="s">
        <v>530</v>
      </c>
      <c r="C335" t="s">
        <v>93</v>
      </c>
      <c r="D335" t="s">
        <v>852</v>
      </c>
      <c r="E335" t="s">
        <v>1142</v>
      </c>
      <c r="G335" t="str">
        <f t="shared" si="5"/>
        <v>No</v>
      </c>
    </row>
    <row r="336" spans="1:7" x14ac:dyDescent="0.25">
      <c r="A336" t="s">
        <v>726</v>
      </c>
      <c r="B336" t="s">
        <v>727</v>
      </c>
      <c r="C336" t="s">
        <v>93</v>
      </c>
      <c r="D336" t="s">
        <v>1141</v>
      </c>
      <c r="E336" t="s">
        <v>1142</v>
      </c>
      <c r="G336" t="str">
        <f t="shared" si="5"/>
        <v>No</v>
      </c>
    </row>
    <row r="337" spans="1:7" x14ac:dyDescent="0.25">
      <c r="A337" t="s">
        <v>85</v>
      </c>
      <c r="B337" t="s">
        <v>86</v>
      </c>
      <c r="C337" t="s">
        <v>87</v>
      </c>
      <c r="D337" t="s">
        <v>852</v>
      </c>
      <c r="E337" t="s">
        <v>1142</v>
      </c>
      <c r="G337" t="str">
        <f t="shared" si="5"/>
        <v>No</v>
      </c>
    </row>
    <row r="338" spans="1:7" x14ac:dyDescent="0.25">
      <c r="A338" t="s">
        <v>704</v>
      </c>
      <c r="B338" t="s">
        <v>1397</v>
      </c>
      <c r="C338" t="s">
        <v>80</v>
      </c>
      <c r="D338" t="s">
        <v>1141</v>
      </c>
      <c r="E338" t="s">
        <v>1142</v>
      </c>
      <c r="G338" t="str">
        <f t="shared" si="5"/>
        <v>No</v>
      </c>
    </row>
    <row r="339" spans="1:7" x14ac:dyDescent="0.25">
      <c r="A339" t="s">
        <v>2324</v>
      </c>
      <c r="B339" t="s">
        <v>1398</v>
      </c>
      <c r="C339" t="s">
        <v>752</v>
      </c>
      <c r="D339" t="s">
        <v>1145</v>
      </c>
      <c r="E339" t="s">
        <v>808</v>
      </c>
      <c r="G339" t="str">
        <f t="shared" si="5"/>
        <v>Yes</v>
      </c>
    </row>
    <row r="340" spans="1:7" x14ac:dyDescent="0.25">
      <c r="A340" t="s">
        <v>2325</v>
      </c>
      <c r="B340" t="s">
        <v>1398</v>
      </c>
      <c r="C340" t="s">
        <v>98</v>
      </c>
      <c r="D340" t="s">
        <v>1145</v>
      </c>
      <c r="E340" t="s">
        <v>808</v>
      </c>
      <c r="G340" t="str">
        <f t="shared" si="5"/>
        <v>Yes</v>
      </c>
    </row>
    <row r="341" spans="1:7" x14ac:dyDescent="0.25">
      <c r="A341" t="s">
        <v>2326</v>
      </c>
      <c r="B341" t="s">
        <v>1398</v>
      </c>
      <c r="C341" t="s">
        <v>196</v>
      </c>
      <c r="D341" t="s">
        <v>1145</v>
      </c>
      <c r="E341" t="s">
        <v>808</v>
      </c>
      <c r="G341" t="str">
        <f t="shared" si="5"/>
        <v>Yes</v>
      </c>
    </row>
    <row r="342" spans="1:7" x14ac:dyDescent="0.25">
      <c r="A342" t="s">
        <v>2327</v>
      </c>
      <c r="B342" t="s">
        <v>1399</v>
      </c>
      <c r="C342" t="s">
        <v>324</v>
      </c>
      <c r="D342" t="s">
        <v>1145</v>
      </c>
      <c r="E342" t="s">
        <v>808</v>
      </c>
      <c r="G342" t="str">
        <f t="shared" si="5"/>
        <v>Yes</v>
      </c>
    </row>
    <row r="343" spans="1:7" x14ac:dyDescent="0.25">
      <c r="A343" t="s">
        <v>2328</v>
      </c>
      <c r="B343" t="s">
        <v>1400</v>
      </c>
      <c r="C343" t="s">
        <v>1226</v>
      </c>
      <c r="D343" t="s">
        <v>1145</v>
      </c>
      <c r="E343" t="s">
        <v>808</v>
      </c>
      <c r="G343" t="str">
        <f t="shared" si="5"/>
        <v>Yes</v>
      </c>
    </row>
    <row r="344" spans="1:7" x14ac:dyDescent="0.25">
      <c r="A344" t="s">
        <v>2329</v>
      </c>
      <c r="B344" t="s">
        <v>1401</v>
      </c>
      <c r="C344" t="s">
        <v>140</v>
      </c>
      <c r="D344" t="s">
        <v>1145</v>
      </c>
      <c r="E344" t="s">
        <v>808</v>
      </c>
      <c r="G344" t="str">
        <f t="shared" si="5"/>
        <v>Yes</v>
      </c>
    </row>
    <row r="345" spans="1:7" x14ac:dyDescent="0.25">
      <c r="A345" t="s">
        <v>2330</v>
      </c>
      <c r="B345" t="s">
        <v>1402</v>
      </c>
      <c r="C345" t="s">
        <v>1159</v>
      </c>
      <c r="D345" t="s">
        <v>1145</v>
      </c>
      <c r="E345" t="s">
        <v>808</v>
      </c>
      <c r="G345" t="str">
        <f t="shared" si="5"/>
        <v>Yes</v>
      </c>
    </row>
    <row r="346" spans="1:7" x14ac:dyDescent="0.25">
      <c r="A346" t="s">
        <v>271</v>
      </c>
      <c r="B346" t="s">
        <v>272</v>
      </c>
      <c r="C346" t="s">
        <v>93</v>
      </c>
      <c r="D346" t="s">
        <v>1141</v>
      </c>
      <c r="E346" t="s">
        <v>1142</v>
      </c>
      <c r="G346" t="str">
        <f t="shared" si="5"/>
        <v>No</v>
      </c>
    </row>
    <row r="347" spans="1:7" x14ac:dyDescent="0.25">
      <c r="A347" t="s">
        <v>2331</v>
      </c>
      <c r="B347" t="s">
        <v>1403</v>
      </c>
      <c r="C347" t="s">
        <v>93</v>
      </c>
      <c r="D347" t="s">
        <v>1145</v>
      </c>
      <c r="E347" t="s">
        <v>808</v>
      </c>
      <c r="G347" t="str">
        <f t="shared" si="5"/>
        <v>Yes</v>
      </c>
    </row>
    <row r="348" spans="1:7" x14ac:dyDescent="0.25">
      <c r="A348" t="s">
        <v>314</v>
      </c>
      <c r="B348" t="s">
        <v>315</v>
      </c>
      <c r="C348" t="s">
        <v>98</v>
      </c>
      <c r="D348" t="s">
        <v>1141</v>
      </c>
      <c r="E348" t="s">
        <v>1142</v>
      </c>
      <c r="G348" t="str">
        <f t="shared" si="5"/>
        <v>No</v>
      </c>
    </row>
    <row r="349" spans="1:7" x14ac:dyDescent="0.25">
      <c r="A349" t="s">
        <v>2332</v>
      </c>
      <c r="B349" t="s">
        <v>1404</v>
      </c>
      <c r="C349" t="s">
        <v>193</v>
      </c>
      <c r="D349" t="s">
        <v>1145</v>
      </c>
      <c r="E349" t="s">
        <v>808</v>
      </c>
      <c r="G349" t="str">
        <f t="shared" si="5"/>
        <v>Yes</v>
      </c>
    </row>
    <row r="350" spans="1:7" x14ac:dyDescent="0.25">
      <c r="A350" t="s">
        <v>746</v>
      </c>
      <c r="B350" t="s">
        <v>747</v>
      </c>
      <c r="C350" t="s">
        <v>75</v>
      </c>
      <c r="D350" t="s">
        <v>1141</v>
      </c>
      <c r="E350" t="s">
        <v>1142</v>
      </c>
      <c r="G350" t="str">
        <f t="shared" si="5"/>
        <v>No</v>
      </c>
    </row>
    <row r="351" spans="1:7" x14ac:dyDescent="0.25">
      <c r="A351" t="s">
        <v>2333</v>
      </c>
      <c r="B351" t="s">
        <v>1405</v>
      </c>
      <c r="C351" t="s">
        <v>93</v>
      </c>
      <c r="D351" t="s">
        <v>1145</v>
      </c>
      <c r="E351" t="s">
        <v>808</v>
      </c>
      <c r="G351" t="str">
        <f t="shared" si="5"/>
        <v>Yes</v>
      </c>
    </row>
    <row r="352" spans="1:7" x14ac:dyDescent="0.25">
      <c r="A352" t="s">
        <v>311</v>
      </c>
      <c r="B352" t="s">
        <v>312</v>
      </c>
      <c r="C352" t="s">
        <v>313</v>
      </c>
      <c r="D352" t="s">
        <v>1141</v>
      </c>
      <c r="E352" t="s">
        <v>1142</v>
      </c>
      <c r="G352" t="str">
        <f t="shared" si="5"/>
        <v>No</v>
      </c>
    </row>
    <row r="353" spans="1:7" x14ac:dyDescent="0.25">
      <c r="A353" t="s">
        <v>2334</v>
      </c>
      <c r="B353" t="s">
        <v>1406</v>
      </c>
      <c r="C353" t="s">
        <v>313</v>
      </c>
      <c r="D353" t="s">
        <v>1145</v>
      </c>
      <c r="E353" t="s">
        <v>808</v>
      </c>
      <c r="G353" t="str">
        <f t="shared" si="5"/>
        <v>Yes</v>
      </c>
    </row>
    <row r="354" spans="1:7" x14ac:dyDescent="0.25">
      <c r="A354" t="s">
        <v>2335</v>
      </c>
      <c r="B354" t="s">
        <v>1407</v>
      </c>
      <c r="C354" t="s">
        <v>1157</v>
      </c>
      <c r="D354" t="s">
        <v>1145</v>
      </c>
      <c r="E354" t="s">
        <v>808</v>
      </c>
      <c r="G354" t="str">
        <f t="shared" si="5"/>
        <v>Yes</v>
      </c>
    </row>
    <row r="355" spans="1:7" x14ac:dyDescent="0.25">
      <c r="A355" t="s">
        <v>2336</v>
      </c>
      <c r="B355" t="s">
        <v>1408</v>
      </c>
      <c r="C355" t="s">
        <v>328</v>
      </c>
      <c r="D355" t="s">
        <v>1145</v>
      </c>
      <c r="E355" t="s">
        <v>808</v>
      </c>
      <c r="G355" t="str">
        <f t="shared" si="5"/>
        <v>Yes</v>
      </c>
    </row>
    <row r="356" spans="1:7" x14ac:dyDescent="0.25">
      <c r="A356" t="s">
        <v>269</v>
      </c>
      <c r="B356" t="s">
        <v>270</v>
      </c>
      <c r="C356" t="s">
        <v>80</v>
      </c>
      <c r="D356" t="s">
        <v>1141</v>
      </c>
      <c r="E356" t="s">
        <v>1142</v>
      </c>
      <c r="G356" t="str">
        <f t="shared" si="5"/>
        <v>No</v>
      </c>
    </row>
    <row r="357" spans="1:7" x14ac:dyDescent="0.25">
      <c r="A357" t="s">
        <v>2337</v>
      </c>
      <c r="B357" t="s">
        <v>1409</v>
      </c>
      <c r="C357" t="s">
        <v>239</v>
      </c>
      <c r="D357" t="s">
        <v>1145</v>
      </c>
      <c r="E357" t="s">
        <v>808</v>
      </c>
      <c r="G357" t="str">
        <f t="shared" si="5"/>
        <v>Yes</v>
      </c>
    </row>
    <row r="358" spans="1:7" x14ac:dyDescent="0.25">
      <c r="A358" t="s">
        <v>179</v>
      </c>
      <c r="B358" t="s">
        <v>180</v>
      </c>
      <c r="C358" t="s">
        <v>90</v>
      </c>
      <c r="D358" t="s">
        <v>1141</v>
      </c>
      <c r="E358" t="s">
        <v>1142</v>
      </c>
      <c r="G358" t="str">
        <f t="shared" si="5"/>
        <v>No</v>
      </c>
    </row>
    <row r="359" spans="1:7" x14ac:dyDescent="0.25">
      <c r="A359" t="s">
        <v>2338</v>
      </c>
      <c r="B359" t="s">
        <v>1410</v>
      </c>
      <c r="C359" t="s">
        <v>1177</v>
      </c>
      <c r="D359" t="s">
        <v>1145</v>
      </c>
      <c r="E359" t="s">
        <v>808</v>
      </c>
      <c r="G359" t="str">
        <f t="shared" si="5"/>
        <v>Yes</v>
      </c>
    </row>
    <row r="360" spans="1:7" x14ac:dyDescent="0.25">
      <c r="A360" t="s">
        <v>2339</v>
      </c>
      <c r="B360" t="s">
        <v>1411</v>
      </c>
      <c r="C360" t="s">
        <v>1210</v>
      </c>
      <c r="D360" t="s">
        <v>1145</v>
      </c>
      <c r="E360" t="s">
        <v>808</v>
      </c>
      <c r="G360" t="str">
        <f t="shared" si="5"/>
        <v>Yes</v>
      </c>
    </row>
    <row r="361" spans="1:7" x14ac:dyDescent="0.25">
      <c r="A361" t="s">
        <v>2340</v>
      </c>
      <c r="B361" t="s">
        <v>1411</v>
      </c>
      <c r="C361" t="s">
        <v>757</v>
      </c>
      <c r="D361" t="s">
        <v>1145</v>
      </c>
      <c r="E361" t="s">
        <v>808</v>
      </c>
      <c r="G361" t="str">
        <f t="shared" si="5"/>
        <v>Yes</v>
      </c>
    </row>
    <row r="362" spans="1:7" x14ac:dyDescent="0.25">
      <c r="A362" t="s">
        <v>2341</v>
      </c>
      <c r="B362" t="s">
        <v>1412</v>
      </c>
      <c r="C362" t="s">
        <v>93</v>
      </c>
      <c r="D362" t="s">
        <v>1145</v>
      </c>
      <c r="E362" t="s">
        <v>808</v>
      </c>
      <c r="G362" t="str">
        <f t="shared" si="5"/>
        <v>Yes</v>
      </c>
    </row>
    <row r="363" spans="1:7" x14ac:dyDescent="0.25">
      <c r="A363" t="s">
        <v>2342</v>
      </c>
      <c r="B363" t="s">
        <v>1413</v>
      </c>
      <c r="C363" t="s">
        <v>1226</v>
      </c>
      <c r="D363" t="s">
        <v>1145</v>
      </c>
      <c r="E363" t="s">
        <v>808</v>
      </c>
      <c r="G363" t="str">
        <f t="shared" si="5"/>
        <v>Yes</v>
      </c>
    </row>
    <row r="364" spans="1:7" x14ac:dyDescent="0.25">
      <c r="A364" t="s">
        <v>2343</v>
      </c>
      <c r="B364" t="s">
        <v>1414</v>
      </c>
      <c r="C364" t="s">
        <v>296</v>
      </c>
      <c r="D364" t="s">
        <v>1145</v>
      </c>
      <c r="E364" t="s">
        <v>808</v>
      </c>
      <c r="G364" t="str">
        <f t="shared" si="5"/>
        <v>Yes</v>
      </c>
    </row>
    <row r="365" spans="1:7" x14ac:dyDescent="0.25">
      <c r="A365" t="s">
        <v>2344</v>
      </c>
      <c r="B365" t="s">
        <v>1415</v>
      </c>
      <c r="C365" t="s">
        <v>1416</v>
      </c>
      <c r="D365" t="s">
        <v>1145</v>
      </c>
      <c r="E365" t="s">
        <v>808</v>
      </c>
      <c r="G365" t="str">
        <f t="shared" si="5"/>
        <v>Yes</v>
      </c>
    </row>
    <row r="366" spans="1:7" x14ac:dyDescent="0.25">
      <c r="A366" t="s">
        <v>722</v>
      </c>
      <c r="B366" t="s">
        <v>723</v>
      </c>
      <c r="C366" t="s">
        <v>80</v>
      </c>
      <c r="D366" t="s">
        <v>1141</v>
      </c>
      <c r="E366" t="s">
        <v>1142</v>
      </c>
      <c r="G366" t="str">
        <f t="shared" si="5"/>
        <v>No</v>
      </c>
    </row>
    <row r="367" spans="1:7" x14ac:dyDescent="0.25">
      <c r="A367" t="s">
        <v>165</v>
      </c>
      <c r="B367" t="s">
        <v>166</v>
      </c>
      <c r="C367" t="s">
        <v>80</v>
      </c>
      <c r="D367" t="s">
        <v>1141</v>
      </c>
      <c r="E367" t="s">
        <v>1142</v>
      </c>
      <c r="G367" t="str">
        <f t="shared" si="5"/>
        <v>No</v>
      </c>
    </row>
    <row r="368" spans="1:7" x14ac:dyDescent="0.25">
      <c r="A368" t="s">
        <v>451</v>
      </c>
      <c r="B368" t="s">
        <v>452</v>
      </c>
      <c r="C368" t="s">
        <v>68</v>
      </c>
      <c r="D368" t="s">
        <v>1141</v>
      </c>
      <c r="E368" t="s">
        <v>1142</v>
      </c>
      <c r="G368" t="str">
        <f t="shared" si="5"/>
        <v>No</v>
      </c>
    </row>
    <row r="369" spans="1:7" x14ac:dyDescent="0.25">
      <c r="A369" t="s">
        <v>2345</v>
      </c>
      <c r="B369" t="s">
        <v>1417</v>
      </c>
      <c r="C369" t="s">
        <v>116</v>
      </c>
      <c r="D369" t="s">
        <v>1145</v>
      </c>
      <c r="E369" t="s">
        <v>808</v>
      </c>
      <c r="G369" t="str">
        <f t="shared" si="5"/>
        <v>Yes</v>
      </c>
    </row>
    <row r="370" spans="1:7" x14ac:dyDescent="0.25">
      <c r="A370" t="s">
        <v>225</v>
      </c>
      <c r="B370" t="s">
        <v>226</v>
      </c>
      <c r="C370" t="s">
        <v>80</v>
      </c>
      <c r="D370" t="s">
        <v>1141</v>
      </c>
      <c r="E370" t="s">
        <v>1142</v>
      </c>
      <c r="G370" t="str">
        <f t="shared" si="5"/>
        <v>No</v>
      </c>
    </row>
    <row r="371" spans="1:7" x14ac:dyDescent="0.25">
      <c r="A371" t="s">
        <v>682</v>
      </c>
      <c r="B371" t="s">
        <v>683</v>
      </c>
      <c r="C371" t="s">
        <v>80</v>
      </c>
      <c r="D371" t="s">
        <v>1141</v>
      </c>
      <c r="E371" t="s">
        <v>1142</v>
      </c>
      <c r="G371" t="str">
        <f t="shared" si="5"/>
        <v>No</v>
      </c>
    </row>
    <row r="372" spans="1:7" x14ac:dyDescent="0.25">
      <c r="A372" t="s">
        <v>684</v>
      </c>
      <c r="B372" t="s">
        <v>685</v>
      </c>
      <c r="C372" t="s">
        <v>93</v>
      </c>
      <c r="D372" t="s">
        <v>1141</v>
      </c>
      <c r="E372" t="s">
        <v>808</v>
      </c>
      <c r="G372" t="str">
        <f t="shared" si="5"/>
        <v>Yes</v>
      </c>
    </row>
    <row r="373" spans="1:7" x14ac:dyDescent="0.25">
      <c r="A373" t="s">
        <v>213</v>
      </c>
      <c r="B373" t="s">
        <v>214</v>
      </c>
      <c r="C373" t="s">
        <v>72</v>
      </c>
      <c r="D373" t="s">
        <v>1141</v>
      </c>
      <c r="E373" t="s">
        <v>1142</v>
      </c>
      <c r="G373" t="str">
        <f t="shared" si="5"/>
        <v>No</v>
      </c>
    </row>
    <row r="374" spans="1:7" x14ac:dyDescent="0.25">
      <c r="A374" t="s">
        <v>217</v>
      </c>
      <c r="B374" t="s">
        <v>218</v>
      </c>
      <c r="C374" t="s">
        <v>68</v>
      </c>
      <c r="D374" t="s">
        <v>1141</v>
      </c>
      <c r="E374" t="s">
        <v>1142</v>
      </c>
      <c r="G374" t="str">
        <f t="shared" si="5"/>
        <v>No</v>
      </c>
    </row>
    <row r="375" spans="1:7" x14ac:dyDescent="0.25">
      <c r="A375" t="s">
        <v>211</v>
      </c>
      <c r="B375" t="s">
        <v>212</v>
      </c>
      <c r="C375" t="s">
        <v>75</v>
      </c>
      <c r="D375" t="s">
        <v>1141</v>
      </c>
      <c r="E375" t="s">
        <v>1142</v>
      </c>
      <c r="G375" t="str">
        <f t="shared" si="5"/>
        <v>No</v>
      </c>
    </row>
    <row r="376" spans="1:7" x14ac:dyDescent="0.25">
      <c r="A376" t="s">
        <v>219</v>
      </c>
      <c r="B376" t="s">
        <v>220</v>
      </c>
      <c r="C376" t="s">
        <v>80</v>
      </c>
      <c r="D376" t="s">
        <v>1141</v>
      </c>
      <c r="E376" t="s">
        <v>1142</v>
      </c>
      <c r="G376" t="str">
        <f t="shared" si="5"/>
        <v>No</v>
      </c>
    </row>
    <row r="377" spans="1:7" x14ac:dyDescent="0.25">
      <c r="A377" t="s">
        <v>331</v>
      </c>
      <c r="B377" t="s">
        <v>332</v>
      </c>
      <c r="C377" t="s">
        <v>72</v>
      </c>
      <c r="D377" t="s">
        <v>1141</v>
      </c>
      <c r="E377" t="s">
        <v>1142</v>
      </c>
      <c r="G377" t="str">
        <f t="shared" si="5"/>
        <v>No</v>
      </c>
    </row>
    <row r="378" spans="1:7" x14ac:dyDescent="0.25">
      <c r="A378" t="s">
        <v>341</v>
      </c>
      <c r="B378" t="s">
        <v>332</v>
      </c>
      <c r="C378" t="s">
        <v>72</v>
      </c>
      <c r="D378" t="s">
        <v>1141</v>
      </c>
      <c r="E378" t="s">
        <v>1142</v>
      </c>
      <c r="G378" t="str">
        <f t="shared" si="5"/>
        <v>No</v>
      </c>
    </row>
    <row r="379" spans="1:7" x14ac:dyDescent="0.25">
      <c r="A379" t="s">
        <v>297</v>
      </c>
      <c r="B379" t="s">
        <v>298</v>
      </c>
      <c r="C379" t="s">
        <v>93</v>
      </c>
      <c r="D379" t="s">
        <v>1141</v>
      </c>
      <c r="E379" t="s">
        <v>1142</v>
      </c>
      <c r="G379" t="str">
        <f t="shared" si="5"/>
        <v>No</v>
      </c>
    </row>
    <row r="380" spans="1:7" x14ac:dyDescent="0.25">
      <c r="A380" t="s">
        <v>329</v>
      </c>
      <c r="B380" t="s">
        <v>330</v>
      </c>
      <c r="C380" t="s">
        <v>125</v>
      </c>
      <c r="D380" t="s">
        <v>1141</v>
      </c>
      <c r="E380" t="s">
        <v>1142</v>
      </c>
      <c r="G380" t="str">
        <f t="shared" si="5"/>
        <v>No</v>
      </c>
    </row>
    <row r="381" spans="1:7" x14ac:dyDescent="0.25">
      <c r="A381" t="s">
        <v>525</v>
      </c>
      <c r="B381" t="s">
        <v>526</v>
      </c>
      <c r="C381" t="s">
        <v>93</v>
      </c>
      <c r="D381" t="s">
        <v>1141</v>
      </c>
      <c r="E381" t="s">
        <v>1142</v>
      </c>
      <c r="G381" t="str">
        <f t="shared" si="5"/>
        <v>No</v>
      </c>
    </row>
    <row r="382" spans="1:7" x14ac:dyDescent="0.25">
      <c r="A382" t="s">
        <v>128</v>
      </c>
      <c r="B382" t="s">
        <v>129</v>
      </c>
      <c r="C382" t="s">
        <v>68</v>
      </c>
      <c r="D382" t="s">
        <v>1141</v>
      </c>
      <c r="E382" t="s">
        <v>1142</v>
      </c>
      <c r="G382" t="str">
        <f t="shared" si="5"/>
        <v>No</v>
      </c>
    </row>
    <row r="383" spans="1:7" x14ac:dyDescent="0.25">
      <c r="A383" t="s">
        <v>342</v>
      </c>
      <c r="B383" t="s">
        <v>343</v>
      </c>
      <c r="C383" t="s">
        <v>108</v>
      </c>
      <c r="D383" t="s">
        <v>1141</v>
      </c>
      <c r="E383" t="s">
        <v>1142</v>
      </c>
      <c r="G383" t="str">
        <f t="shared" si="5"/>
        <v>No</v>
      </c>
    </row>
    <row r="384" spans="1:7" x14ac:dyDescent="0.25">
      <c r="A384" t="s">
        <v>2346</v>
      </c>
      <c r="B384" t="s">
        <v>1418</v>
      </c>
      <c r="C384" t="s">
        <v>111</v>
      </c>
      <c r="D384" t="s">
        <v>1145</v>
      </c>
      <c r="E384" t="s">
        <v>808</v>
      </c>
      <c r="G384" t="str">
        <f t="shared" si="5"/>
        <v>Yes</v>
      </c>
    </row>
    <row r="385" spans="1:7" x14ac:dyDescent="0.25">
      <c r="A385" t="s">
        <v>282</v>
      </c>
      <c r="B385" t="s">
        <v>283</v>
      </c>
      <c r="C385" t="s">
        <v>93</v>
      </c>
      <c r="D385" t="s">
        <v>1141</v>
      </c>
      <c r="E385" t="s">
        <v>1142</v>
      </c>
      <c r="G385" t="str">
        <f t="shared" si="5"/>
        <v>No</v>
      </c>
    </row>
    <row r="386" spans="1:7" x14ac:dyDescent="0.25">
      <c r="A386" t="s">
        <v>2347</v>
      </c>
      <c r="B386" t="s">
        <v>1419</v>
      </c>
      <c r="C386" t="s">
        <v>111</v>
      </c>
      <c r="D386" t="s">
        <v>1145</v>
      </c>
      <c r="E386" t="s">
        <v>808</v>
      </c>
      <c r="G386" t="str">
        <f t="shared" si="5"/>
        <v>Yes</v>
      </c>
    </row>
    <row r="387" spans="1:7" x14ac:dyDescent="0.25">
      <c r="A387" t="s">
        <v>2348</v>
      </c>
      <c r="B387" t="s">
        <v>1420</v>
      </c>
      <c r="C387" t="s">
        <v>72</v>
      </c>
      <c r="D387" t="s">
        <v>1145</v>
      </c>
      <c r="E387" t="s">
        <v>808</v>
      </c>
      <c r="G387" t="str">
        <f t="shared" ref="G387:G450" si="6">E387</f>
        <v>Yes</v>
      </c>
    </row>
    <row r="388" spans="1:7" x14ac:dyDescent="0.25">
      <c r="A388" t="s">
        <v>545</v>
      </c>
      <c r="B388" t="s">
        <v>546</v>
      </c>
      <c r="C388" t="s">
        <v>80</v>
      </c>
      <c r="D388" t="s">
        <v>1141</v>
      </c>
      <c r="E388" t="s">
        <v>1142</v>
      </c>
      <c r="G388" t="str">
        <f t="shared" si="6"/>
        <v>No</v>
      </c>
    </row>
    <row r="389" spans="1:7" x14ac:dyDescent="0.25">
      <c r="A389" t="s">
        <v>2349</v>
      </c>
      <c r="B389" t="s">
        <v>1421</v>
      </c>
      <c r="C389" t="s">
        <v>98</v>
      </c>
      <c r="D389" t="s">
        <v>1145</v>
      </c>
      <c r="E389" t="s">
        <v>808</v>
      </c>
      <c r="G389" t="str">
        <f t="shared" si="6"/>
        <v>Yes</v>
      </c>
    </row>
    <row r="390" spans="1:7" x14ac:dyDescent="0.25">
      <c r="A390" t="s">
        <v>2350</v>
      </c>
      <c r="B390" t="s">
        <v>1422</v>
      </c>
      <c r="C390" t="s">
        <v>1147</v>
      </c>
      <c r="D390" t="s">
        <v>1145</v>
      </c>
      <c r="E390" t="s">
        <v>808</v>
      </c>
      <c r="G390" t="str">
        <f t="shared" si="6"/>
        <v>Yes</v>
      </c>
    </row>
    <row r="391" spans="1:7" x14ac:dyDescent="0.25">
      <c r="A391" t="s">
        <v>2351</v>
      </c>
      <c r="B391" t="s">
        <v>1423</v>
      </c>
      <c r="C391" t="s">
        <v>258</v>
      </c>
      <c r="D391" t="s">
        <v>1145</v>
      </c>
      <c r="E391" t="s">
        <v>808</v>
      </c>
      <c r="G391" t="str">
        <f t="shared" si="6"/>
        <v>Yes</v>
      </c>
    </row>
    <row r="392" spans="1:7" x14ac:dyDescent="0.25">
      <c r="A392" t="s">
        <v>2352</v>
      </c>
      <c r="B392" t="s">
        <v>505</v>
      </c>
      <c r="C392" t="s">
        <v>68</v>
      </c>
      <c r="D392" t="s">
        <v>1141</v>
      </c>
      <c r="E392" t="s">
        <v>1142</v>
      </c>
      <c r="G392" t="str">
        <f t="shared" si="6"/>
        <v>No</v>
      </c>
    </row>
    <row r="393" spans="1:7" x14ac:dyDescent="0.25">
      <c r="A393" t="s">
        <v>2353</v>
      </c>
      <c r="B393" t="s">
        <v>229</v>
      </c>
      <c r="C393" t="s">
        <v>230</v>
      </c>
      <c r="D393" t="s">
        <v>1141</v>
      </c>
      <c r="E393" t="s">
        <v>1142</v>
      </c>
      <c r="G393" t="str">
        <f t="shared" si="6"/>
        <v>No</v>
      </c>
    </row>
    <row r="394" spans="1:7" x14ac:dyDescent="0.25">
      <c r="A394" t="s">
        <v>335</v>
      </c>
      <c r="B394" t="s">
        <v>336</v>
      </c>
      <c r="C394" t="s">
        <v>98</v>
      </c>
      <c r="D394" t="s">
        <v>1141</v>
      </c>
      <c r="E394" t="s">
        <v>1142</v>
      </c>
      <c r="G394" t="str">
        <f t="shared" si="6"/>
        <v>No</v>
      </c>
    </row>
    <row r="395" spans="1:7" x14ac:dyDescent="0.25">
      <c r="A395" t="s">
        <v>455</v>
      </c>
      <c r="B395" t="s">
        <v>456</v>
      </c>
      <c r="C395" t="s">
        <v>93</v>
      </c>
      <c r="D395" t="s">
        <v>1141</v>
      </c>
      <c r="E395" t="s">
        <v>1142</v>
      </c>
      <c r="G395" t="str">
        <f t="shared" si="6"/>
        <v>No</v>
      </c>
    </row>
    <row r="396" spans="1:7" x14ac:dyDescent="0.25">
      <c r="A396" t="s">
        <v>415</v>
      </c>
      <c r="B396" t="s">
        <v>416</v>
      </c>
      <c r="C396" t="s">
        <v>68</v>
      </c>
      <c r="D396" t="s">
        <v>1141</v>
      </c>
      <c r="E396" t="s">
        <v>1142</v>
      </c>
      <c r="G396" t="str">
        <f t="shared" si="6"/>
        <v>No</v>
      </c>
    </row>
    <row r="397" spans="1:7" x14ac:dyDescent="0.25">
      <c r="A397" t="s">
        <v>453</v>
      </c>
      <c r="B397" t="s">
        <v>454</v>
      </c>
      <c r="C397" t="s">
        <v>98</v>
      </c>
      <c r="D397" t="s">
        <v>1141</v>
      </c>
      <c r="E397" t="s">
        <v>1142</v>
      </c>
      <c r="G397" t="str">
        <f t="shared" si="6"/>
        <v>No</v>
      </c>
    </row>
    <row r="398" spans="1:7" x14ac:dyDescent="0.25">
      <c r="A398" t="s">
        <v>2354</v>
      </c>
      <c r="B398" t="s">
        <v>1424</v>
      </c>
      <c r="C398" t="s">
        <v>80</v>
      </c>
      <c r="D398" t="s">
        <v>1145</v>
      </c>
      <c r="E398" t="s">
        <v>808</v>
      </c>
      <c r="G398" t="str">
        <f t="shared" si="6"/>
        <v>Yes</v>
      </c>
    </row>
    <row r="399" spans="1:7" x14ac:dyDescent="0.25">
      <c r="A399" t="s">
        <v>2355</v>
      </c>
      <c r="B399" t="s">
        <v>1425</v>
      </c>
      <c r="C399" t="s">
        <v>1239</v>
      </c>
      <c r="D399" t="s">
        <v>1145</v>
      </c>
      <c r="E399" t="s">
        <v>808</v>
      </c>
      <c r="G399" t="str">
        <f t="shared" si="6"/>
        <v>Yes</v>
      </c>
    </row>
    <row r="400" spans="1:7" x14ac:dyDescent="0.25">
      <c r="A400" t="s">
        <v>2356</v>
      </c>
      <c r="B400" t="s">
        <v>1426</v>
      </c>
      <c r="C400" t="s">
        <v>75</v>
      </c>
      <c r="D400" t="s">
        <v>1145</v>
      </c>
      <c r="E400" t="s">
        <v>808</v>
      </c>
      <c r="G400" t="str">
        <f t="shared" si="6"/>
        <v>Yes</v>
      </c>
    </row>
    <row r="401" spans="1:7" x14ac:dyDescent="0.25">
      <c r="A401" t="s">
        <v>2357</v>
      </c>
      <c r="B401" t="s">
        <v>1427</v>
      </c>
      <c r="C401" t="s">
        <v>1191</v>
      </c>
      <c r="D401" t="s">
        <v>1145</v>
      </c>
      <c r="E401" t="s">
        <v>808</v>
      </c>
      <c r="G401" t="str">
        <f t="shared" si="6"/>
        <v>Yes</v>
      </c>
    </row>
    <row r="402" spans="1:7" x14ac:dyDescent="0.25">
      <c r="A402" t="s">
        <v>2358</v>
      </c>
      <c r="B402" t="s">
        <v>1428</v>
      </c>
      <c r="C402" t="s">
        <v>84</v>
      </c>
      <c r="D402" t="s">
        <v>1145</v>
      </c>
      <c r="E402" t="s">
        <v>808</v>
      </c>
      <c r="G402" t="str">
        <f t="shared" si="6"/>
        <v>Yes</v>
      </c>
    </row>
    <row r="403" spans="1:7" x14ac:dyDescent="0.25">
      <c r="A403" t="s">
        <v>648</v>
      </c>
      <c r="B403" t="s">
        <v>649</v>
      </c>
      <c r="C403" t="s">
        <v>80</v>
      </c>
      <c r="D403" t="s">
        <v>1141</v>
      </c>
      <c r="E403" t="s">
        <v>1142</v>
      </c>
      <c r="G403" t="str">
        <f t="shared" si="6"/>
        <v>No</v>
      </c>
    </row>
    <row r="404" spans="1:7" x14ac:dyDescent="0.25">
      <c r="A404" t="s">
        <v>724</v>
      </c>
      <c r="B404" t="s">
        <v>725</v>
      </c>
      <c r="C404" t="s">
        <v>93</v>
      </c>
      <c r="D404" t="s">
        <v>1141</v>
      </c>
      <c r="E404" t="s">
        <v>1142</v>
      </c>
      <c r="G404" t="str">
        <f t="shared" si="6"/>
        <v>No</v>
      </c>
    </row>
    <row r="405" spans="1:7" x14ac:dyDescent="0.25">
      <c r="A405" t="s">
        <v>692</v>
      </c>
      <c r="B405" t="s">
        <v>693</v>
      </c>
      <c r="C405" t="s">
        <v>80</v>
      </c>
      <c r="D405" t="s">
        <v>1141</v>
      </c>
      <c r="E405" t="s">
        <v>1142</v>
      </c>
      <c r="G405" t="str">
        <f t="shared" si="6"/>
        <v>No</v>
      </c>
    </row>
    <row r="406" spans="1:7" x14ac:dyDescent="0.25">
      <c r="A406" t="s">
        <v>2359</v>
      </c>
      <c r="B406" t="s">
        <v>1429</v>
      </c>
      <c r="C406" t="s">
        <v>492</v>
      </c>
      <c r="D406" t="s">
        <v>1145</v>
      </c>
      <c r="E406" t="s">
        <v>808</v>
      </c>
      <c r="G406" t="str">
        <f t="shared" si="6"/>
        <v>Yes</v>
      </c>
    </row>
    <row r="407" spans="1:7" x14ac:dyDescent="0.25">
      <c r="A407" t="s">
        <v>488</v>
      </c>
      <c r="B407" t="s">
        <v>489</v>
      </c>
      <c r="C407" t="s">
        <v>190</v>
      </c>
      <c r="D407" t="s">
        <v>807</v>
      </c>
      <c r="E407" t="s">
        <v>1142</v>
      </c>
      <c r="G407" t="str">
        <f t="shared" si="6"/>
        <v>No</v>
      </c>
    </row>
    <row r="408" spans="1:7" x14ac:dyDescent="0.25">
      <c r="A408" t="s">
        <v>2360</v>
      </c>
      <c r="B408" t="s">
        <v>1430</v>
      </c>
      <c r="C408" t="s">
        <v>1157</v>
      </c>
      <c r="D408" t="s">
        <v>1145</v>
      </c>
      <c r="E408" t="s">
        <v>808</v>
      </c>
      <c r="G408" t="str">
        <f t="shared" si="6"/>
        <v>Yes</v>
      </c>
    </row>
    <row r="409" spans="1:7" x14ac:dyDescent="0.25">
      <c r="A409" t="s">
        <v>2361</v>
      </c>
      <c r="B409" t="s">
        <v>1431</v>
      </c>
      <c r="C409" t="s">
        <v>1432</v>
      </c>
      <c r="D409" t="s">
        <v>1145</v>
      </c>
      <c r="E409" t="s">
        <v>808</v>
      </c>
      <c r="G409" t="str">
        <f t="shared" si="6"/>
        <v>Yes</v>
      </c>
    </row>
    <row r="410" spans="1:7" x14ac:dyDescent="0.25">
      <c r="A410" t="s">
        <v>2362</v>
      </c>
      <c r="B410" t="s">
        <v>1433</v>
      </c>
      <c r="C410" t="s">
        <v>101</v>
      </c>
      <c r="D410" t="s">
        <v>1145</v>
      </c>
      <c r="E410" t="s">
        <v>808</v>
      </c>
      <c r="G410" t="str">
        <f t="shared" si="6"/>
        <v>Yes</v>
      </c>
    </row>
    <row r="411" spans="1:7" x14ac:dyDescent="0.25">
      <c r="A411" t="s">
        <v>2363</v>
      </c>
      <c r="B411" t="s">
        <v>1434</v>
      </c>
      <c r="C411" t="s">
        <v>108</v>
      </c>
      <c r="D411" t="s">
        <v>1145</v>
      </c>
      <c r="E411" t="s">
        <v>808</v>
      </c>
      <c r="G411" t="str">
        <f t="shared" si="6"/>
        <v>Yes</v>
      </c>
    </row>
    <row r="412" spans="1:7" x14ac:dyDescent="0.25">
      <c r="A412" t="s">
        <v>2364</v>
      </c>
      <c r="B412" t="s">
        <v>1435</v>
      </c>
      <c r="C412" t="s">
        <v>469</v>
      </c>
      <c r="D412" t="s">
        <v>1145</v>
      </c>
      <c r="E412" t="s">
        <v>808</v>
      </c>
      <c r="G412" t="str">
        <f t="shared" si="6"/>
        <v>Yes</v>
      </c>
    </row>
    <row r="413" spans="1:7" x14ac:dyDescent="0.25">
      <c r="A413" t="s">
        <v>2365</v>
      </c>
      <c r="B413" t="s">
        <v>1436</v>
      </c>
      <c r="C413" t="s">
        <v>1170</v>
      </c>
      <c r="D413" t="s">
        <v>1145</v>
      </c>
      <c r="E413" t="s">
        <v>808</v>
      </c>
      <c r="G413" t="str">
        <f t="shared" si="6"/>
        <v>Yes</v>
      </c>
    </row>
    <row r="414" spans="1:7" x14ac:dyDescent="0.25">
      <c r="A414" t="s">
        <v>2366</v>
      </c>
      <c r="B414" t="s">
        <v>1437</v>
      </c>
      <c r="C414" t="s">
        <v>590</v>
      </c>
      <c r="D414" t="s">
        <v>1145</v>
      </c>
      <c r="E414" t="s">
        <v>808</v>
      </c>
      <c r="G414" t="str">
        <f t="shared" si="6"/>
        <v>Yes</v>
      </c>
    </row>
    <row r="415" spans="1:7" x14ac:dyDescent="0.25">
      <c r="A415" t="s">
        <v>2367</v>
      </c>
      <c r="B415" t="s">
        <v>1438</v>
      </c>
      <c r="C415" t="s">
        <v>72</v>
      </c>
      <c r="D415" t="s">
        <v>1145</v>
      </c>
      <c r="E415" t="s">
        <v>808</v>
      </c>
      <c r="G415" t="str">
        <f t="shared" si="6"/>
        <v>Yes</v>
      </c>
    </row>
    <row r="416" spans="1:7" x14ac:dyDescent="0.25">
      <c r="A416" t="s">
        <v>2368</v>
      </c>
      <c r="B416" t="s">
        <v>1439</v>
      </c>
      <c r="C416" t="s">
        <v>1295</v>
      </c>
      <c r="D416" t="s">
        <v>1145</v>
      </c>
      <c r="E416" t="s">
        <v>808</v>
      </c>
      <c r="G416" t="str">
        <f t="shared" si="6"/>
        <v>Yes</v>
      </c>
    </row>
    <row r="417" spans="1:7" x14ac:dyDescent="0.25">
      <c r="A417" t="s">
        <v>2369</v>
      </c>
      <c r="B417" t="s">
        <v>1440</v>
      </c>
      <c r="C417" t="s">
        <v>239</v>
      </c>
      <c r="D417" t="s">
        <v>1145</v>
      </c>
      <c r="E417" t="s">
        <v>808</v>
      </c>
      <c r="G417" t="str">
        <f t="shared" si="6"/>
        <v>Yes</v>
      </c>
    </row>
    <row r="418" spans="1:7" x14ac:dyDescent="0.25">
      <c r="A418" t="s">
        <v>2370</v>
      </c>
      <c r="B418" t="s">
        <v>1441</v>
      </c>
      <c r="C418" t="s">
        <v>590</v>
      </c>
      <c r="D418" t="s">
        <v>1145</v>
      </c>
      <c r="E418" t="s">
        <v>808</v>
      </c>
      <c r="G418" t="str">
        <f t="shared" si="6"/>
        <v>Yes</v>
      </c>
    </row>
    <row r="419" spans="1:7" x14ac:dyDescent="0.25">
      <c r="A419" t="s">
        <v>2371</v>
      </c>
      <c r="B419" t="s">
        <v>1442</v>
      </c>
      <c r="C419" t="s">
        <v>111</v>
      </c>
      <c r="D419" t="s">
        <v>1145</v>
      </c>
      <c r="E419" t="s">
        <v>808</v>
      </c>
      <c r="G419" t="str">
        <f t="shared" si="6"/>
        <v>Yes</v>
      </c>
    </row>
    <row r="420" spans="1:7" x14ac:dyDescent="0.25">
      <c r="A420" t="s">
        <v>2372</v>
      </c>
      <c r="B420" t="s">
        <v>1443</v>
      </c>
      <c r="C420" t="s">
        <v>1295</v>
      </c>
      <c r="D420" t="s">
        <v>1145</v>
      </c>
      <c r="E420" t="s">
        <v>808</v>
      </c>
      <c r="G420" t="str">
        <f t="shared" si="6"/>
        <v>Yes</v>
      </c>
    </row>
    <row r="421" spans="1:7" x14ac:dyDescent="0.25">
      <c r="A421" t="s">
        <v>2373</v>
      </c>
      <c r="B421" t="s">
        <v>1444</v>
      </c>
      <c r="C421" t="s">
        <v>258</v>
      </c>
      <c r="D421" t="s">
        <v>1145</v>
      </c>
      <c r="E421" t="s">
        <v>808</v>
      </c>
      <c r="G421" t="str">
        <f t="shared" si="6"/>
        <v>Yes</v>
      </c>
    </row>
    <row r="422" spans="1:7" x14ac:dyDescent="0.25">
      <c r="A422" t="s">
        <v>547</v>
      </c>
      <c r="B422" t="s">
        <v>548</v>
      </c>
      <c r="C422" t="s">
        <v>68</v>
      </c>
      <c r="D422" t="s">
        <v>1141</v>
      </c>
      <c r="E422" t="s">
        <v>1142</v>
      </c>
      <c r="G422" t="str">
        <f t="shared" si="6"/>
        <v>No</v>
      </c>
    </row>
    <row r="423" spans="1:7" x14ac:dyDescent="0.25">
      <c r="A423" t="s">
        <v>2374</v>
      </c>
      <c r="B423" t="s">
        <v>1445</v>
      </c>
      <c r="C423" t="s">
        <v>1201</v>
      </c>
      <c r="D423" t="s">
        <v>1145</v>
      </c>
      <c r="E423" t="s">
        <v>808</v>
      </c>
      <c r="G423" t="str">
        <f t="shared" si="6"/>
        <v>Yes</v>
      </c>
    </row>
    <row r="424" spans="1:7" x14ac:dyDescent="0.25">
      <c r="A424" t="s">
        <v>2375</v>
      </c>
      <c r="B424" t="s">
        <v>1446</v>
      </c>
      <c r="C424" t="s">
        <v>469</v>
      </c>
      <c r="D424" t="s">
        <v>1145</v>
      </c>
      <c r="E424" t="s">
        <v>808</v>
      </c>
      <c r="G424" t="str">
        <f t="shared" si="6"/>
        <v>Yes</v>
      </c>
    </row>
    <row r="425" spans="1:7" x14ac:dyDescent="0.25">
      <c r="A425" t="s">
        <v>2376</v>
      </c>
      <c r="B425" t="s">
        <v>1447</v>
      </c>
      <c r="C425" t="s">
        <v>313</v>
      </c>
      <c r="D425" t="s">
        <v>1145</v>
      </c>
      <c r="E425" t="s">
        <v>808</v>
      </c>
      <c r="G425" t="str">
        <f t="shared" si="6"/>
        <v>Yes</v>
      </c>
    </row>
    <row r="426" spans="1:7" x14ac:dyDescent="0.25">
      <c r="A426" t="s">
        <v>2377</v>
      </c>
      <c r="B426" t="s">
        <v>1448</v>
      </c>
      <c r="C426" t="s">
        <v>72</v>
      </c>
      <c r="D426" t="s">
        <v>1145</v>
      </c>
      <c r="E426" t="s">
        <v>808</v>
      </c>
      <c r="G426" t="str">
        <f t="shared" si="6"/>
        <v>Yes</v>
      </c>
    </row>
    <row r="427" spans="1:7" x14ac:dyDescent="0.25">
      <c r="A427" t="s">
        <v>2378</v>
      </c>
      <c r="B427" t="s">
        <v>1449</v>
      </c>
      <c r="C427" t="s">
        <v>125</v>
      </c>
      <c r="D427" t="s">
        <v>1145</v>
      </c>
      <c r="E427" t="s">
        <v>808</v>
      </c>
      <c r="G427" t="str">
        <f t="shared" si="6"/>
        <v>Yes</v>
      </c>
    </row>
    <row r="428" spans="1:7" x14ac:dyDescent="0.25">
      <c r="A428" t="s">
        <v>514</v>
      </c>
      <c r="B428" t="s">
        <v>515</v>
      </c>
      <c r="C428" t="s">
        <v>93</v>
      </c>
      <c r="D428" t="s">
        <v>1141</v>
      </c>
      <c r="E428" t="s">
        <v>1142</v>
      </c>
      <c r="G428" t="str">
        <f t="shared" si="6"/>
        <v>No</v>
      </c>
    </row>
    <row r="429" spans="1:7" x14ac:dyDescent="0.25">
      <c r="A429" t="s">
        <v>2379</v>
      </c>
      <c r="B429" t="s">
        <v>1450</v>
      </c>
      <c r="C429" t="s">
        <v>87</v>
      </c>
      <c r="D429" t="s">
        <v>1145</v>
      </c>
      <c r="E429" t="s">
        <v>808</v>
      </c>
      <c r="G429" t="str">
        <f t="shared" si="6"/>
        <v>Yes</v>
      </c>
    </row>
    <row r="430" spans="1:7" x14ac:dyDescent="0.25">
      <c r="A430" t="s">
        <v>301</v>
      </c>
      <c r="B430" t="s">
        <v>302</v>
      </c>
      <c r="C430" t="s">
        <v>93</v>
      </c>
      <c r="D430" t="s">
        <v>1141</v>
      </c>
      <c r="E430" t="s">
        <v>808</v>
      </c>
      <c r="G430" t="str">
        <f t="shared" si="6"/>
        <v>Yes</v>
      </c>
    </row>
    <row r="431" spans="1:7" x14ac:dyDescent="0.25">
      <c r="A431" t="s">
        <v>2380</v>
      </c>
      <c r="B431" t="s">
        <v>1451</v>
      </c>
      <c r="C431" t="s">
        <v>190</v>
      </c>
      <c r="D431" t="s">
        <v>1145</v>
      </c>
      <c r="E431" t="s">
        <v>808</v>
      </c>
      <c r="G431" t="str">
        <f t="shared" si="6"/>
        <v>Yes</v>
      </c>
    </row>
    <row r="432" spans="1:7" x14ac:dyDescent="0.25">
      <c r="A432" t="s">
        <v>292</v>
      </c>
      <c r="B432" t="s">
        <v>293</v>
      </c>
      <c r="C432" t="s">
        <v>72</v>
      </c>
      <c r="D432" t="s">
        <v>1141</v>
      </c>
      <c r="E432" t="s">
        <v>1142</v>
      </c>
      <c r="G432" t="str">
        <f t="shared" si="6"/>
        <v>No</v>
      </c>
    </row>
    <row r="433" spans="1:7" x14ac:dyDescent="0.25">
      <c r="A433" t="s">
        <v>307</v>
      </c>
      <c r="B433" t="s">
        <v>308</v>
      </c>
      <c r="C433" t="s">
        <v>68</v>
      </c>
      <c r="D433" t="s">
        <v>1141</v>
      </c>
      <c r="E433" t="s">
        <v>1142</v>
      </c>
      <c r="G433" t="str">
        <f t="shared" si="6"/>
        <v>No</v>
      </c>
    </row>
    <row r="434" spans="1:7" x14ac:dyDescent="0.25">
      <c r="A434" t="s">
        <v>2381</v>
      </c>
      <c r="B434" t="s">
        <v>1452</v>
      </c>
      <c r="C434" t="s">
        <v>111</v>
      </c>
      <c r="D434" t="s">
        <v>1145</v>
      </c>
      <c r="E434" t="s">
        <v>808</v>
      </c>
      <c r="G434" t="str">
        <f t="shared" si="6"/>
        <v>Yes</v>
      </c>
    </row>
    <row r="435" spans="1:7" x14ac:dyDescent="0.25">
      <c r="A435" t="s">
        <v>770</v>
      </c>
      <c r="B435" t="s">
        <v>771</v>
      </c>
      <c r="C435" t="s">
        <v>80</v>
      </c>
      <c r="D435" t="s">
        <v>1141</v>
      </c>
      <c r="E435" t="s">
        <v>1142</v>
      </c>
      <c r="G435" t="str">
        <f t="shared" si="6"/>
        <v>No</v>
      </c>
    </row>
    <row r="436" spans="1:7" x14ac:dyDescent="0.25">
      <c r="A436" t="s">
        <v>407</v>
      </c>
      <c r="B436" t="s">
        <v>408</v>
      </c>
      <c r="C436" t="s">
        <v>80</v>
      </c>
      <c r="D436" t="s">
        <v>1141</v>
      </c>
      <c r="E436" t="s">
        <v>1142</v>
      </c>
      <c r="G436" t="str">
        <f t="shared" si="6"/>
        <v>No</v>
      </c>
    </row>
    <row r="437" spans="1:7" x14ac:dyDescent="0.25">
      <c r="A437" t="s">
        <v>2382</v>
      </c>
      <c r="B437" t="s">
        <v>1453</v>
      </c>
      <c r="C437" t="s">
        <v>101</v>
      </c>
      <c r="D437" t="s">
        <v>1145</v>
      </c>
      <c r="E437" t="s">
        <v>808</v>
      </c>
      <c r="G437" t="str">
        <f t="shared" si="6"/>
        <v>Yes</v>
      </c>
    </row>
    <row r="438" spans="1:7" x14ac:dyDescent="0.25">
      <c r="A438" t="s">
        <v>2383</v>
      </c>
      <c r="B438" t="s">
        <v>1453</v>
      </c>
      <c r="C438" t="s">
        <v>1220</v>
      </c>
      <c r="D438" t="s">
        <v>1145</v>
      </c>
      <c r="E438" t="s">
        <v>808</v>
      </c>
      <c r="G438" t="str">
        <f t="shared" si="6"/>
        <v>Yes</v>
      </c>
    </row>
    <row r="439" spans="1:7" x14ac:dyDescent="0.25">
      <c r="A439" t="s">
        <v>326</v>
      </c>
      <c r="B439" t="s">
        <v>327</v>
      </c>
      <c r="C439" t="s">
        <v>328</v>
      </c>
      <c r="D439" t="s">
        <v>1141</v>
      </c>
      <c r="E439" t="s">
        <v>1142</v>
      </c>
      <c r="G439" t="str">
        <f t="shared" si="6"/>
        <v>No</v>
      </c>
    </row>
    <row r="440" spans="1:7" x14ac:dyDescent="0.25">
      <c r="A440" t="s">
        <v>2384</v>
      </c>
      <c r="B440" t="s">
        <v>1454</v>
      </c>
      <c r="C440" t="s">
        <v>111</v>
      </c>
      <c r="D440" t="s">
        <v>1145</v>
      </c>
      <c r="E440" t="s">
        <v>808</v>
      </c>
      <c r="G440" t="str">
        <f t="shared" si="6"/>
        <v>Yes</v>
      </c>
    </row>
    <row r="441" spans="1:7" x14ac:dyDescent="0.25">
      <c r="A441" t="s">
        <v>2385</v>
      </c>
      <c r="B441" t="s">
        <v>1455</v>
      </c>
      <c r="C441" t="s">
        <v>80</v>
      </c>
      <c r="D441" t="s">
        <v>1145</v>
      </c>
      <c r="E441" t="s">
        <v>808</v>
      </c>
      <c r="G441" t="str">
        <f t="shared" si="6"/>
        <v>Yes</v>
      </c>
    </row>
    <row r="442" spans="1:7" x14ac:dyDescent="0.25">
      <c r="A442" t="s">
        <v>2386</v>
      </c>
      <c r="B442" t="s">
        <v>1456</v>
      </c>
      <c r="C442" t="s">
        <v>239</v>
      </c>
      <c r="D442" t="s">
        <v>1145</v>
      </c>
      <c r="E442" t="s">
        <v>808</v>
      </c>
      <c r="G442" t="str">
        <f t="shared" si="6"/>
        <v>Yes</v>
      </c>
    </row>
    <row r="443" spans="1:7" x14ac:dyDescent="0.25">
      <c r="A443" t="s">
        <v>2387</v>
      </c>
      <c r="B443" t="s">
        <v>1457</v>
      </c>
      <c r="C443" t="s">
        <v>193</v>
      </c>
      <c r="D443" t="s">
        <v>1145</v>
      </c>
      <c r="E443" t="s">
        <v>808</v>
      </c>
      <c r="G443" t="str">
        <f t="shared" si="6"/>
        <v>Yes</v>
      </c>
    </row>
    <row r="444" spans="1:7" x14ac:dyDescent="0.25">
      <c r="A444" t="s">
        <v>2388</v>
      </c>
      <c r="B444" t="s">
        <v>1457</v>
      </c>
      <c r="C444" t="s">
        <v>1286</v>
      </c>
      <c r="D444" t="s">
        <v>1145</v>
      </c>
      <c r="E444" t="s">
        <v>808</v>
      </c>
      <c r="G444" t="str">
        <f t="shared" si="6"/>
        <v>Yes</v>
      </c>
    </row>
    <row r="445" spans="1:7" x14ac:dyDescent="0.25">
      <c r="A445" t="s">
        <v>2389</v>
      </c>
      <c r="B445" t="s">
        <v>1458</v>
      </c>
      <c r="C445" t="s">
        <v>1154</v>
      </c>
      <c r="D445" t="s">
        <v>1145</v>
      </c>
      <c r="E445" t="s">
        <v>808</v>
      </c>
      <c r="G445" t="str">
        <f t="shared" si="6"/>
        <v>Yes</v>
      </c>
    </row>
    <row r="446" spans="1:7" x14ac:dyDescent="0.25">
      <c r="A446" t="s">
        <v>2390</v>
      </c>
      <c r="B446" t="s">
        <v>1459</v>
      </c>
      <c r="C446" t="s">
        <v>87</v>
      </c>
      <c r="D446" t="s">
        <v>1145</v>
      </c>
      <c r="E446" t="s">
        <v>808</v>
      </c>
      <c r="G446" t="str">
        <f t="shared" si="6"/>
        <v>Yes</v>
      </c>
    </row>
    <row r="447" spans="1:7" x14ac:dyDescent="0.25">
      <c r="A447" t="s">
        <v>2391</v>
      </c>
      <c r="B447" t="s">
        <v>1460</v>
      </c>
      <c r="C447" t="s">
        <v>135</v>
      </c>
      <c r="D447" t="s">
        <v>1145</v>
      </c>
      <c r="E447" t="s">
        <v>808</v>
      </c>
      <c r="G447" t="str">
        <f t="shared" si="6"/>
        <v>Yes</v>
      </c>
    </row>
    <row r="448" spans="1:7" x14ac:dyDescent="0.25">
      <c r="A448" t="s">
        <v>2392</v>
      </c>
      <c r="B448" t="s">
        <v>1461</v>
      </c>
      <c r="C448" t="s">
        <v>1295</v>
      </c>
      <c r="D448" t="s">
        <v>1145</v>
      </c>
      <c r="E448" t="s">
        <v>808</v>
      </c>
      <c r="G448" t="str">
        <f t="shared" si="6"/>
        <v>Yes</v>
      </c>
    </row>
    <row r="449" spans="1:7" x14ac:dyDescent="0.25">
      <c r="A449" t="s">
        <v>2393</v>
      </c>
      <c r="B449" t="s">
        <v>1462</v>
      </c>
      <c r="C449" t="s">
        <v>230</v>
      </c>
      <c r="D449" t="s">
        <v>1145</v>
      </c>
      <c r="E449" t="s">
        <v>808</v>
      </c>
      <c r="G449" t="str">
        <f t="shared" si="6"/>
        <v>Yes</v>
      </c>
    </row>
    <row r="450" spans="1:7" x14ac:dyDescent="0.25">
      <c r="A450" t="s">
        <v>2394</v>
      </c>
      <c r="B450" t="s">
        <v>1463</v>
      </c>
      <c r="C450" t="s">
        <v>132</v>
      </c>
      <c r="D450" t="s">
        <v>1145</v>
      </c>
      <c r="E450" t="s">
        <v>808</v>
      </c>
      <c r="G450" t="str">
        <f t="shared" si="6"/>
        <v>Yes</v>
      </c>
    </row>
    <row r="451" spans="1:7" x14ac:dyDescent="0.25">
      <c r="A451" t="s">
        <v>2395</v>
      </c>
      <c r="B451" t="s">
        <v>1464</v>
      </c>
      <c r="C451" t="s">
        <v>1416</v>
      </c>
      <c r="D451" t="s">
        <v>1145</v>
      </c>
      <c r="E451" t="s">
        <v>808</v>
      </c>
      <c r="G451" t="str">
        <f t="shared" ref="G451:G514" si="7">E451</f>
        <v>Yes</v>
      </c>
    </row>
    <row r="452" spans="1:7" x14ac:dyDescent="0.25">
      <c r="A452" t="s">
        <v>520</v>
      </c>
      <c r="B452" t="s">
        <v>521</v>
      </c>
      <c r="C452" t="s">
        <v>72</v>
      </c>
      <c r="D452" t="s">
        <v>1141</v>
      </c>
      <c r="E452" t="s">
        <v>1142</v>
      </c>
      <c r="G452" t="str">
        <f t="shared" si="7"/>
        <v>No</v>
      </c>
    </row>
    <row r="453" spans="1:7" x14ac:dyDescent="0.25">
      <c r="A453" t="s">
        <v>2396</v>
      </c>
      <c r="B453" t="s">
        <v>1465</v>
      </c>
      <c r="C453" t="s">
        <v>111</v>
      </c>
      <c r="D453" t="s">
        <v>1145</v>
      </c>
      <c r="E453" t="s">
        <v>808</v>
      </c>
      <c r="G453" t="str">
        <f t="shared" si="7"/>
        <v>Yes</v>
      </c>
    </row>
    <row r="454" spans="1:7" x14ac:dyDescent="0.25">
      <c r="A454" t="s">
        <v>437</v>
      </c>
      <c r="B454" t="s">
        <v>438</v>
      </c>
      <c r="C454" t="s">
        <v>196</v>
      </c>
      <c r="D454" t="s">
        <v>1141</v>
      </c>
      <c r="E454" t="s">
        <v>1142</v>
      </c>
      <c r="G454" t="str">
        <f t="shared" si="7"/>
        <v>No</v>
      </c>
    </row>
    <row r="455" spans="1:7" x14ac:dyDescent="0.25">
      <c r="A455" t="s">
        <v>2397</v>
      </c>
      <c r="B455" t="s">
        <v>1466</v>
      </c>
      <c r="C455" t="s">
        <v>1154</v>
      </c>
      <c r="D455" t="s">
        <v>1145</v>
      </c>
      <c r="E455" t="s">
        <v>808</v>
      </c>
      <c r="G455" t="str">
        <f t="shared" si="7"/>
        <v>Yes</v>
      </c>
    </row>
    <row r="456" spans="1:7" x14ac:dyDescent="0.25">
      <c r="A456" t="s">
        <v>2398</v>
      </c>
      <c r="B456" t="s">
        <v>1467</v>
      </c>
      <c r="C456" t="s">
        <v>239</v>
      </c>
      <c r="D456" t="s">
        <v>1145</v>
      </c>
      <c r="E456" t="s">
        <v>808</v>
      </c>
      <c r="G456" t="str">
        <f t="shared" si="7"/>
        <v>Yes</v>
      </c>
    </row>
    <row r="457" spans="1:7" x14ac:dyDescent="0.25">
      <c r="A457" t="s">
        <v>2399</v>
      </c>
      <c r="B457" t="s">
        <v>1468</v>
      </c>
      <c r="C457" t="s">
        <v>239</v>
      </c>
      <c r="D457" t="s">
        <v>1145</v>
      </c>
      <c r="E457" t="s">
        <v>808</v>
      </c>
      <c r="G457" t="str">
        <f t="shared" si="7"/>
        <v>Yes</v>
      </c>
    </row>
    <row r="458" spans="1:7" x14ac:dyDescent="0.25">
      <c r="A458" t="s">
        <v>2400</v>
      </c>
      <c r="B458" t="s">
        <v>1469</v>
      </c>
      <c r="C458" t="s">
        <v>90</v>
      </c>
      <c r="D458" t="s">
        <v>1145</v>
      </c>
      <c r="E458" t="s">
        <v>808</v>
      </c>
      <c r="G458" t="str">
        <f t="shared" si="7"/>
        <v>Yes</v>
      </c>
    </row>
    <row r="459" spans="1:7" x14ac:dyDescent="0.25">
      <c r="A459" t="s">
        <v>443</v>
      </c>
      <c r="B459" t="s">
        <v>444</v>
      </c>
      <c r="C459" t="s">
        <v>80</v>
      </c>
      <c r="D459" t="s">
        <v>1141</v>
      </c>
      <c r="E459" t="s">
        <v>1142</v>
      </c>
      <c r="G459" t="str">
        <f t="shared" si="7"/>
        <v>No</v>
      </c>
    </row>
    <row r="460" spans="1:7" x14ac:dyDescent="0.25">
      <c r="A460" t="s">
        <v>2401</v>
      </c>
      <c r="B460" t="s">
        <v>1470</v>
      </c>
      <c r="C460" t="s">
        <v>1306</v>
      </c>
      <c r="D460" t="s">
        <v>1145</v>
      </c>
      <c r="E460" t="s">
        <v>808</v>
      </c>
      <c r="G460" t="str">
        <f t="shared" si="7"/>
        <v>Yes</v>
      </c>
    </row>
    <row r="461" spans="1:7" x14ac:dyDescent="0.25">
      <c r="A461" t="s">
        <v>476</v>
      </c>
      <c r="B461" t="s">
        <v>477</v>
      </c>
      <c r="C461" t="s">
        <v>80</v>
      </c>
      <c r="D461" t="s">
        <v>1141</v>
      </c>
      <c r="E461" t="s">
        <v>1142</v>
      </c>
      <c r="G461" t="str">
        <f t="shared" si="7"/>
        <v>No</v>
      </c>
    </row>
    <row r="462" spans="1:7" x14ac:dyDescent="0.25">
      <c r="A462" t="s">
        <v>2402</v>
      </c>
      <c r="B462" t="s">
        <v>1471</v>
      </c>
      <c r="C462" t="s">
        <v>135</v>
      </c>
      <c r="D462" t="s">
        <v>1145</v>
      </c>
      <c r="E462" t="s">
        <v>808</v>
      </c>
      <c r="G462" t="str">
        <f t="shared" si="7"/>
        <v>Yes</v>
      </c>
    </row>
    <row r="463" spans="1:7" x14ac:dyDescent="0.25">
      <c r="A463" t="s">
        <v>2403</v>
      </c>
      <c r="B463" t="s">
        <v>1472</v>
      </c>
      <c r="C463" t="s">
        <v>87</v>
      </c>
      <c r="D463" t="s">
        <v>1145</v>
      </c>
      <c r="E463" t="s">
        <v>808</v>
      </c>
      <c r="G463" t="str">
        <f t="shared" si="7"/>
        <v>Yes</v>
      </c>
    </row>
    <row r="464" spans="1:7" x14ac:dyDescent="0.25">
      <c r="A464" t="s">
        <v>2404</v>
      </c>
      <c r="B464" t="s">
        <v>1473</v>
      </c>
      <c r="C464" t="s">
        <v>75</v>
      </c>
      <c r="D464" t="s">
        <v>1145</v>
      </c>
      <c r="E464" t="s">
        <v>808</v>
      </c>
      <c r="G464" t="str">
        <f t="shared" si="7"/>
        <v>Yes</v>
      </c>
    </row>
    <row r="465" spans="1:7" x14ac:dyDescent="0.25">
      <c r="A465" t="s">
        <v>2405</v>
      </c>
      <c r="B465" t="s">
        <v>1474</v>
      </c>
      <c r="C465" t="s">
        <v>1272</v>
      </c>
      <c r="D465" t="s">
        <v>1145</v>
      </c>
      <c r="E465" t="s">
        <v>808</v>
      </c>
      <c r="G465" t="str">
        <f t="shared" si="7"/>
        <v>Yes</v>
      </c>
    </row>
    <row r="466" spans="1:7" x14ac:dyDescent="0.25">
      <c r="A466" t="s">
        <v>2406</v>
      </c>
      <c r="B466" t="s">
        <v>1475</v>
      </c>
      <c r="C466" t="s">
        <v>1476</v>
      </c>
      <c r="D466" t="s">
        <v>1145</v>
      </c>
      <c r="E466" t="s">
        <v>808</v>
      </c>
      <c r="G466" t="str">
        <f t="shared" si="7"/>
        <v>Yes</v>
      </c>
    </row>
    <row r="467" spans="1:7" x14ac:dyDescent="0.25">
      <c r="A467" t="s">
        <v>2407</v>
      </c>
      <c r="B467" t="s">
        <v>1477</v>
      </c>
      <c r="C467" t="s">
        <v>590</v>
      </c>
      <c r="D467" t="s">
        <v>1145</v>
      </c>
      <c r="E467" t="s">
        <v>808</v>
      </c>
      <c r="G467" t="str">
        <f t="shared" si="7"/>
        <v>Yes</v>
      </c>
    </row>
    <row r="468" spans="1:7" x14ac:dyDescent="0.25">
      <c r="A468" t="s">
        <v>533</v>
      </c>
      <c r="B468" t="s">
        <v>534</v>
      </c>
      <c r="C468" t="s">
        <v>125</v>
      </c>
      <c r="D468" t="s">
        <v>1141</v>
      </c>
      <c r="E468" t="s">
        <v>1142</v>
      </c>
      <c r="G468" t="str">
        <f t="shared" si="7"/>
        <v>No</v>
      </c>
    </row>
    <row r="469" spans="1:7" x14ac:dyDescent="0.25">
      <c r="A469" t="s">
        <v>2408</v>
      </c>
      <c r="B469" t="s">
        <v>1478</v>
      </c>
      <c r="C469" t="s">
        <v>125</v>
      </c>
      <c r="D469" t="s">
        <v>1145</v>
      </c>
      <c r="E469" t="s">
        <v>808</v>
      </c>
      <c r="G469" t="str">
        <f t="shared" si="7"/>
        <v>Yes</v>
      </c>
    </row>
    <row r="470" spans="1:7" x14ac:dyDescent="0.25">
      <c r="A470" t="s">
        <v>640</v>
      </c>
      <c r="B470" t="s">
        <v>641</v>
      </c>
      <c r="C470" t="s">
        <v>125</v>
      </c>
      <c r="D470" t="s">
        <v>1141</v>
      </c>
      <c r="E470" t="s">
        <v>1142</v>
      </c>
      <c r="G470" t="str">
        <f t="shared" si="7"/>
        <v>No</v>
      </c>
    </row>
    <row r="471" spans="1:7" x14ac:dyDescent="0.25">
      <c r="A471" t="s">
        <v>252</v>
      </c>
      <c r="B471" t="s">
        <v>253</v>
      </c>
      <c r="C471" t="s">
        <v>125</v>
      </c>
      <c r="D471" t="s">
        <v>1141</v>
      </c>
      <c r="E471" t="s">
        <v>1142</v>
      </c>
      <c r="G471" t="str">
        <f t="shared" si="7"/>
        <v>No</v>
      </c>
    </row>
    <row r="472" spans="1:7" x14ac:dyDescent="0.25">
      <c r="A472" t="s">
        <v>2409</v>
      </c>
      <c r="B472" t="s">
        <v>1479</v>
      </c>
      <c r="C472" t="s">
        <v>111</v>
      </c>
      <c r="D472" t="s">
        <v>1145</v>
      </c>
      <c r="E472" t="s">
        <v>808</v>
      </c>
      <c r="G472" t="str">
        <f t="shared" si="7"/>
        <v>Yes</v>
      </c>
    </row>
    <row r="473" spans="1:7" x14ac:dyDescent="0.25">
      <c r="A473" t="s">
        <v>2410</v>
      </c>
      <c r="B473" t="s">
        <v>1480</v>
      </c>
      <c r="C473" t="s">
        <v>296</v>
      </c>
      <c r="D473" t="s">
        <v>1145</v>
      </c>
      <c r="E473" t="s">
        <v>808</v>
      </c>
      <c r="G473" t="str">
        <f t="shared" si="7"/>
        <v>Yes</v>
      </c>
    </row>
    <row r="474" spans="1:7" x14ac:dyDescent="0.25">
      <c r="A474" t="s">
        <v>2411</v>
      </c>
      <c r="B474" t="s">
        <v>1481</v>
      </c>
      <c r="C474" t="s">
        <v>101</v>
      </c>
      <c r="D474" t="s">
        <v>1145</v>
      </c>
      <c r="E474" t="s">
        <v>808</v>
      </c>
      <c r="G474" t="str">
        <f t="shared" si="7"/>
        <v>Yes</v>
      </c>
    </row>
    <row r="475" spans="1:7" x14ac:dyDescent="0.25">
      <c r="A475" t="s">
        <v>2412</v>
      </c>
      <c r="B475" t="s">
        <v>1482</v>
      </c>
      <c r="C475" t="s">
        <v>75</v>
      </c>
      <c r="D475" t="s">
        <v>1145</v>
      </c>
      <c r="E475" t="s">
        <v>808</v>
      </c>
      <c r="G475" t="str">
        <f t="shared" si="7"/>
        <v>Yes</v>
      </c>
    </row>
    <row r="476" spans="1:7" x14ac:dyDescent="0.25">
      <c r="A476" t="s">
        <v>2413</v>
      </c>
      <c r="B476" t="s">
        <v>1483</v>
      </c>
      <c r="C476" t="s">
        <v>108</v>
      </c>
      <c r="D476" t="s">
        <v>1145</v>
      </c>
      <c r="E476" t="s">
        <v>808</v>
      </c>
      <c r="G476" t="str">
        <f t="shared" si="7"/>
        <v>Yes</v>
      </c>
    </row>
    <row r="477" spans="1:7" x14ac:dyDescent="0.25">
      <c r="A477" t="s">
        <v>2414</v>
      </c>
      <c r="B477" t="s">
        <v>1484</v>
      </c>
      <c r="C477" t="s">
        <v>230</v>
      </c>
      <c r="D477" t="s">
        <v>1145</v>
      </c>
      <c r="E477" t="s">
        <v>808</v>
      </c>
      <c r="G477" t="str">
        <f t="shared" si="7"/>
        <v>Yes</v>
      </c>
    </row>
    <row r="478" spans="1:7" x14ac:dyDescent="0.25">
      <c r="A478" t="s">
        <v>2415</v>
      </c>
      <c r="B478" t="s">
        <v>1485</v>
      </c>
      <c r="C478" t="s">
        <v>1226</v>
      </c>
      <c r="D478" t="s">
        <v>1145</v>
      </c>
      <c r="E478" t="s">
        <v>808</v>
      </c>
      <c r="G478" t="str">
        <f t="shared" si="7"/>
        <v>Yes</v>
      </c>
    </row>
    <row r="479" spans="1:7" x14ac:dyDescent="0.25">
      <c r="A479" t="s">
        <v>2416</v>
      </c>
      <c r="B479" t="s">
        <v>1486</v>
      </c>
      <c r="C479" t="s">
        <v>72</v>
      </c>
      <c r="D479" t="s">
        <v>1145</v>
      </c>
      <c r="E479" t="s">
        <v>808</v>
      </c>
      <c r="G479" t="str">
        <f t="shared" si="7"/>
        <v>Yes</v>
      </c>
    </row>
    <row r="480" spans="1:7" x14ac:dyDescent="0.25">
      <c r="A480" t="s">
        <v>2417</v>
      </c>
      <c r="B480" t="s">
        <v>1487</v>
      </c>
      <c r="C480" t="s">
        <v>75</v>
      </c>
      <c r="D480" t="s">
        <v>1145</v>
      </c>
      <c r="E480" t="s">
        <v>808</v>
      </c>
      <c r="G480" t="str">
        <f t="shared" si="7"/>
        <v>Yes</v>
      </c>
    </row>
    <row r="481" spans="1:7" x14ac:dyDescent="0.25">
      <c r="A481" t="s">
        <v>290</v>
      </c>
      <c r="B481" t="s">
        <v>291</v>
      </c>
      <c r="C481" t="s">
        <v>68</v>
      </c>
      <c r="D481" t="s">
        <v>1141</v>
      </c>
      <c r="E481" t="s">
        <v>1142</v>
      </c>
      <c r="G481" t="str">
        <f t="shared" si="7"/>
        <v>No</v>
      </c>
    </row>
    <row r="482" spans="1:7" x14ac:dyDescent="0.25">
      <c r="A482" t="s">
        <v>121</v>
      </c>
      <c r="B482" t="s">
        <v>122</v>
      </c>
      <c r="C482" t="s">
        <v>80</v>
      </c>
      <c r="D482" t="s">
        <v>1141</v>
      </c>
      <c r="E482" t="s">
        <v>1142</v>
      </c>
      <c r="G482" t="str">
        <f t="shared" si="7"/>
        <v>No</v>
      </c>
    </row>
    <row r="483" spans="1:7" x14ac:dyDescent="0.25">
      <c r="A483" t="s">
        <v>2418</v>
      </c>
      <c r="B483" t="s">
        <v>1488</v>
      </c>
      <c r="C483" t="s">
        <v>193</v>
      </c>
      <c r="D483" t="s">
        <v>1145</v>
      </c>
      <c r="E483" t="s">
        <v>808</v>
      </c>
      <c r="G483" t="str">
        <f t="shared" si="7"/>
        <v>Yes</v>
      </c>
    </row>
    <row r="484" spans="1:7" x14ac:dyDescent="0.25">
      <c r="A484" t="s">
        <v>2419</v>
      </c>
      <c r="B484" t="s">
        <v>1488</v>
      </c>
      <c r="C484" t="s">
        <v>190</v>
      </c>
      <c r="D484" t="s">
        <v>1145</v>
      </c>
      <c r="E484" t="s">
        <v>808</v>
      </c>
      <c r="G484" t="str">
        <f t="shared" si="7"/>
        <v>Yes</v>
      </c>
    </row>
    <row r="485" spans="1:7" x14ac:dyDescent="0.25">
      <c r="A485" t="s">
        <v>2420</v>
      </c>
      <c r="B485" t="s">
        <v>1488</v>
      </c>
      <c r="C485" t="s">
        <v>230</v>
      </c>
      <c r="D485" t="s">
        <v>1145</v>
      </c>
      <c r="E485" t="s">
        <v>808</v>
      </c>
      <c r="G485" t="str">
        <f t="shared" si="7"/>
        <v>Yes</v>
      </c>
    </row>
    <row r="486" spans="1:7" x14ac:dyDescent="0.25">
      <c r="A486" t="s">
        <v>2421</v>
      </c>
      <c r="B486" t="s">
        <v>1489</v>
      </c>
      <c r="C486" t="s">
        <v>590</v>
      </c>
      <c r="D486" t="s">
        <v>1145</v>
      </c>
      <c r="E486" t="s">
        <v>808</v>
      </c>
      <c r="G486" t="str">
        <f t="shared" si="7"/>
        <v>Yes</v>
      </c>
    </row>
    <row r="487" spans="1:7" x14ac:dyDescent="0.25">
      <c r="A487" t="s">
        <v>299</v>
      </c>
      <c r="B487" t="s">
        <v>1490</v>
      </c>
      <c r="C487" t="s">
        <v>108</v>
      </c>
      <c r="D487" t="s">
        <v>1141</v>
      </c>
      <c r="E487" t="s">
        <v>1142</v>
      </c>
      <c r="G487" t="str">
        <f t="shared" si="7"/>
        <v>No</v>
      </c>
    </row>
    <row r="488" spans="1:7" x14ac:dyDescent="0.25">
      <c r="A488" t="s">
        <v>445</v>
      </c>
      <c r="B488" t="s">
        <v>446</v>
      </c>
      <c r="C488" t="s">
        <v>98</v>
      </c>
      <c r="D488" t="s">
        <v>1141</v>
      </c>
      <c r="E488" t="s">
        <v>1142</v>
      </c>
      <c r="G488" t="str">
        <f t="shared" si="7"/>
        <v>No</v>
      </c>
    </row>
    <row r="489" spans="1:7" x14ac:dyDescent="0.25">
      <c r="A489" t="s">
        <v>2422</v>
      </c>
      <c r="B489" t="s">
        <v>1491</v>
      </c>
      <c r="C489" t="s">
        <v>1492</v>
      </c>
      <c r="D489" t="s">
        <v>1145</v>
      </c>
      <c r="E489" t="s">
        <v>808</v>
      </c>
      <c r="G489" t="str">
        <f t="shared" si="7"/>
        <v>Yes</v>
      </c>
    </row>
    <row r="490" spans="1:7" x14ac:dyDescent="0.25">
      <c r="A490" t="s">
        <v>2423</v>
      </c>
      <c r="B490" t="s">
        <v>1491</v>
      </c>
      <c r="C490" t="s">
        <v>98</v>
      </c>
      <c r="D490" t="s">
        <v>1145</v>
      </c>
      <c r="E490" t="s">
        <v>808</v>
      </c>
      <c r="G490" t="str">
        <f t="shared" si="7"/>
        <v>Yes</v>
      </c>
    </row>
    <row r="491" spans="1:7" x14ac:dyDescent="0.25">
      <c r="A491" t="s">
        <v>2424</v>
      </c>
      <c r="B491" t="s">
        <v>1493</v>
      </c>
      <c r="C491" t="s">
        <v>230</v>
      </c>
      <c r="D491" t="s">
        <v>1145</v>
      </c>
      <c r="E491" t="s">
        <v>808</v>
      </c>
      <c r="G491" t="str">
        <f t="shared" si="7"/>
        <v>Yes</v>
      </c>
    </row>
    <row r="492" spans="1:7" x14ac:dyDescent="0.25">
      <c r="A492" t="s">
        <v>2425</v>
      </c>
      <c r="B492" t="s">
        <v>1494</v>
      </c>
      <c r="C492" t="s">
        <v>80</v>
      </c>
      <c r="D492" t="s">
        <v>1145</v>
      </c>
      <c r="E492" t="s">
        <v>808</v>
      </c>
      <c r="G492" t="str">
        <f t="shared" si="7"/>
        <v>Yes</v>
      </c>
    </row>
    <row r="493" spans="1:7" x14ac:dyDescent="0.25">
      <c r="A493" t="s">
        <v>2426</v>
      </c>
      <c r="B493" t="s">
        <v>1495</v>
      </c>
      <c r="C493" t="s">
        <v>296</v>
      </c>
      <c r="D493" t="s">
        <v>1145</v>
      </c>
      <c r="E493" t="s">
        <v>808</v>
      </c>
      <c r="G493" t="str">
        <f t="shared" si="7"/>
        <v>Yes</v>
      </c>
    </row>
    <row r="494" spans="1:7" x14ac:dyDescent="0.25">
      <c r="A494" t="s">
        <v>2427</v>
      </c>
      <c r="B494" t="s">
        <v>1496</v>
      </c>
      <c r="C494" t="s">
        <v>111</v>
      </c>
      <c r="D494" t="s">
        <v>1145</v>
      </c>
      <c r="E494" t="s">
        <v>808</v>
      </c>
      <c r="G494" t="str">
        <f t="shared" si="7"/>
        <v>Yes</v>
      </c>
    </row>
    <row r="495" spans="1:7" x14ac:dyDescent="0.25">
      <c r="A495" t="s">
        <v>2089</v>
      </c>
      <c r="B495" t="s">
        <v>1497</v>
      </c>
      <c r="C495" t="s">
        <v>258</v>
      </c>
      <c r="D495" t="s">
        <v>1145</v>
      </c>
      <c r="E495" t="s">
        <v>808</v>
      </c>
      <c r="G495" t="str">
        <f t="shared" si="7"/>
        <v>Yes</v>
      </c>
    </row>
    <row r="496" spans="1:7" x14ac:dyDescent="0.25">
      <c r="A496" t="s">
        <v>2428</v>
      </c>
      <c r="B496" t="s">
        <v>1498</v>
      </c>
      <c r="C496" t="s">
        <v>75</v>
      </c>
      <c r="D496" t="s">
        <v>1145</v>
      </c>
      <c r="E496" t="s">
        <v>808</v>
      </c>
      <c r="G496" t="str">
        <f t="shared" si="7"/>
        <v>Yes</v>
      </c>
    </row>
    <row r="497" spans="1:7" x14ac:dyDescent="0.25">
      <c r="A497" t="s">
        <v>2429</v>
      </c>
      <c r="B497" t="s">
        <v>1499</v>
      </c>
      <c r="C497" t="s">
        <v>1195</v>
      </c>
      <c r="D497" t="s">
        <v>1145</v>
      </c>
      <c r="E497" t="s">
        <v>808</v>
      </c>
      <c r="G497" t="str">
        <f t="shared" si="7"/>
        <v>Yes</v>
      </c>
    </row>
    <row r="498" spans="1:7" x14ac:dyDescent="0.25">
      <c r="A498" t="s">
        <v>2430</v>
      </c>
      <c r="B498" t="s">
        <v>1500</v>
      </c>
      <c r="C498" t="s">
        <v>555</v>
      </c>
      <c r="D498" t="s">
        <v>1145</v>
      </c>
      <c r="E498" t="s">
        <v>808</v>
      </c>
      <c r="G498" t="str">
        <f t="shared" si="7"/>
        <v>Yes</v>
      </c>
    </row>
    <row r="499" spans="1:7" x14ac:dyDescent="0.25">
      <c r="A499" t="s">
        <v>2431</v>
      </c>
      <c r="B499" t="s">
        <v>1501</v>
      </c>
      <c r="C499" t="s">
        <v>1259</v>
      </c>
      <c r="D499" t="s">
        <v>1145</v>
      </c>
      <c r="E499" t="s">
        <v>808</v>
      </c>
      <c r="G499" t="str">
        <f t="shared" si="7"/>
        <v>Yes</v>
      </c>
    </row>
    <row r="500" spans="1:7" x14ac:dyDescent="0.25">
      <c r="A500" t="s">
        <v>553</v>
      </c>
      <c r="B500" t="s">
        <v>554</v>
      </c>
      <c r="C500" t="s">
        <v>555</v>
      </c>
      <c r="D500" t="s">
        <v>1141</v>
      </c>
      <c r="E500" t="s">
        <v>1142</v>
      </c>
      <c r="G500" t="str">
        <f t="shared" si="7"/>
        <v>No</v>
      </c>
    </row>
    <row r="501" spans="1:7" x14ac:dyDescent="0.25">
      <c r="A501" t="s">
        <v>2432</v>
      </c>
      <c r="B501" t="s">
        <v>1502</v>
      </c>
      <c r="C501" t="s">
        <v>101</v>
      </c>
      <c r="D501" t="s">
        <v>1145</v>
      </c>
      <c r="E501" t="s">
        <v>808</v>
      </c>
      <c r="G501" t="str">
        <f t="shared" si="7"/>
        <v>Yes</v>
      </c>
    </row>
    <row r="502" spans="1:7" x14ac:dyDescent="0.25">
      <c r="A502" t="s">
        <v>636</v>
      </c>
      <c r="B502" t="s">
        <v>637</v>
      </c>
      <c r="C502" t="s">
        <v>193</v>
      </c>
      <c r="D502" t="s">
        <v>1141</v>
      </c>
      <c r="E502" t="s">
        <v>1142</v>
      </c>
      <c r="G502" t="str">
        <f t="shared" si="7"/>
        <v>No</v>
      </c>
    </row>
    <row r="503" spans="1:7" x14ac:dyDescent="0.25">
      <c r="A503" t="s">
        <v>2433</v>
      </c>
      <c r="B503" t="s">
        <v>1503</v>
      </c>
      <c r="C503" t="s">
        <v>1180</v>
      </c>
      <c r="D503" t="s">
        <v>1145</v>
      </c>
      <c r="E503" t="s">
        <v>808</v>
      </c>
      <c r="G503" t="str">
        <f t="shared" si="7"/>
        <v>Yes</v>
      </c>
    </row>
    <row r="504" spans="1:7" x14ac:dyDescent="0.25">
      <c r="A504" t="s">
        <v>2434</v>
      </c>
      <c r="B504" t="s">
        <v>1504</v>
      </c>
      <c r="C504" t="s">
        <v>1350</v>
      </c>
      <c r="D504" t="s">
        <v>1145</v>
      </c>
      <c r="E504" t="s">
        <v>808</v>
      </c>
      <c r="G504" t="str">
        <f t="shared" si="7"/>
        <v>Yes</v>
      </c>
    </row>
    <row r="505" spans="1:7" x14ac:dyDescent="0.25">
      <c r="A505" t="s">
        <v>2435</v>
      </c>
      <c r="B505" t="s">
        <v>1505</v>
      </c>
      <c r="C505" t="s">
        <v>87</v>
      </c>
      <c r="D505" t="s">
        <v>1145</v>
      </c>
      <c r="E505" t="s">
        <v>808</v>
      </c>
      <c r="G505" t="str">
        <f t="shared" si="7"/>
        <v>Yes</v>
      </c>
    </row>
    <row r="506" spans="1:7" x14ac:dyDescent="0.25">
      <c r="A506" t="s">
        <v>358</v>
      </c>
      <c r="B506" t="s">
        <v>359</v>
      </c>
      <c r="C506" t="s">
        <v>93</v>
      </c>
      <c r="D506" t="s">
        <v>1141</v>
      </c>
      <c r="E506" t="s">
        <v>1142</v>
      </c>
      <c r="G506" t="str">
        <f t="shared" si="7"/>
        <v>No</v>
      </c>
    </row>
    <row r="507" spans="1:7" x14ac:dyDescent="0.25">
      <c r="A507" t="s">
        <v>2436</v>
      </c>
      <c r="B507" t="s">
        <v>1506</v>
      </c>
      <c r="C507" t="s">
        <v>101</v>
      </c>
      <c r="D507" t="s">
        <v>1145</v>
      </c>
      <c r="E507" t="s">
        <v>808</v>
      </c>
      <c r="G507" t="str">
        <f t="shared" si="7"/>
        <v>Yes</v>
      </c>
    </row>
    <row r="508" spans="1:7" x14ac:dyDescent="0.25">
      <c r="A508" t="s">
        <v>2437</v>
      </c>
      <c r="B508" t="s">
        <v>1507</v>
      </c>
      <c r="C508" t="s">
        <v>111</v>
      </c>
      <c r="D508" t="s">
        <v>1145</v>
      </c>
      <c r="E508" t="s">
        <v>808</v>
      </c>
      <c r="G508" t="str">
        <f t="shared" si="7"/>
        <v>Yes</v>
      </c>
    </row>
    <row r="509" spans="1:7" x14ac:dyDescent="0.25">
      <c r="A509" t="s">
        <v>2438</v>
      </c>
      <c r="B509" t="s">
        <v>1508</v>
      </c>
      <c r="C509" t="s">
        <v>68</v>
      </c>
      <c r="D509" t="s">
        <v>1145</v>
      </c>
      <c r="E509" t="s">
        <v>808</v>
      </c>
      <c r="G509" t="str">
        <f t="shared" si="7"/>
        <v>Yes</v>
      </c>
    </row>
    <row r="510" spans="1:7" x14ac:dyDescent="0.25">
      <c r="A510" t="s">
        <v>2439</v>
      </c>
      <c r="B510" t="s">
        <v>1509</v>
      </c>
      <c r="C510" t="s">
        <v>80</v>
      </c>
      <c r="D510" t="s">
        <v>1145</v>
      </c>
      <c r="E510" t="s">
        <v>808</v>
      </c>
      <c r="G510" t="str">
        <f t="shared" si="7"/>
        <v>Yes</v>
      </c>
    </row>
    <row r="511" spans="1:7" x14ac:dyDescent="0.25">
      <c r="A511" t="s">
        <v>2088</v>
      </c>
      <c r="B511" t="s">
        <v>1510</v>
      </c>
      <c r="C511" t="s">
        <v>278</v>
      </c>
      <c r="D511" t="s">
        <v>1145</v>
      </c>
      <c r="E511" t="s">
        <v>808</v>
      </c>
      <c r="G511" t="str">
        <f t="shared" si="7"/>
        <v>Yes</v>
      </c>
    </row>
    <row r="512" spans="1:7" x14ac:dyDescent="0.25">
      <c r="A512" t="s">
        <v>2440</v>
      </c>
      <c r="B512" t="s">
        <v>1511</v>
      </c>
      <c r="C512" t="s">
        <v>132</v>
      </c>
      <c r="D512" t="s">
        <v>1145</v>
      </c>
      <c r="E512" t="s">
        <v>808</v>
      </c>
      <c r="G512" t="str">
        <f t="shared" si="7"/>
        <v>Yes</v>
      </c>
    </row>
    <row r="513" spans="1:7" x14ac:dyDescent="0.25">
      <c r="A513" t="s">
        <v>2441</v>
      </c>
      <c r="B513" t="s">
        <v>1512</v>
      </c>
      <c r="C513" t="s">
        <v>111</v>
      </c>
      <c r="D513" t="s">
        <v>1145</v>
      </c>
      <c r="E513" t="s">
        <v>808</v>
      </c>
      <c r="G513" t="str">
        <f t="shared" si="7"/>
        <v>Yes</v>
      </c>
    </row>
    <row r="514" spans="1:7" x14ac:dyDescent="0.25">
      <c r="A514" t="s">
        <v>2442</v>
      </c>
      <c r="B514" t="s">
        <v>1513</v>
      </c>
      <c r="C514" t="s">
        <v>1393</v>
      </c>
      <c r="D514" t="s">
        <v>1145</v>
      </c>
      <c r="E514" t="s">
        <v>808</v>
      </c>
      <c r="G514" t="str">
        <f t="shared" si="7"/>
        <v>Yes</v>
      </c>
    </row>
    <row r="515" spans="1:7" x14ac:dyDescent="0.25">
      <c r="A515" t="s">
        <v>2443</v>
      </c>
      <c r="B515" t="s">
        <v>1514</v>
      </c>
      <c r="C515" t="s">
        <v>1210</v>
      </c>
      <c r="D515" t="s">
        <v>1145</v>
      </c>
      <c r="E515" t="s">
        <v>808</v>
      </c>
      <c r="G515" t="str">
        <f t="shared" ref="G515:G578" si="8">E515</f>
        <v>Yes</v>
      </c>
    </row>
    <row r="516" spans="1:7" x14ac:dyDescent="0.25">
      <c r="A516" t="s">
        <v>2444</v>
      </c>
      <c r="B516" t="s">
        <v>1515</v>
      </c>
      <c r="C516" t="s">
        <v>1334</v>
      </c>
      <c r="D516" t="s">
        <v>1145</v>
      </c>
      <c r="E516" t="s">
        <v>808</v>
      </c>
      <c r="G516" t="str">
        <f t="shared" si="8"/>
        <v>Yes</v>
      </c>
    </row>
    <row r="517" spans="1:7" x14ac:dyDescent="0.25">
      <c r="A517" t="s">
        <v>119</v>
      </c>
      <c r="B517" t="s">
        <v>120</v>
      </c>
      <c r="C517" t="s">
        <v>80</v>
      </c>
      <c r="D517" t="s">
        <v>1141</v>
      </c>
      <c r="E517" t="s">
        <v>1142</v>
      </c>
      <c r="G517" t="str">
        <f t="shared" si="8"/>
        <v>No</v>
      </c>
    </row>
    <row r="518" spans="1:7" x14ac:dyDescent="0.25">
      <c r="A518" t="s">
        <v>2445</v>
      </c>
      <c r="B518" t="s">
        <v>1516</v>
      </c>
      <c r="C518" t="s">
        <v>190</v>
      </c>
      <c r="D518" t="s">
        <v>1145</v>
      </c>
      <c r="E518" t="s">
        <v>808</v>
      </c>
      <c r="G518" t="str">
        <f t="shared" si="8"/>
        <v>Yes</v>
      </c>
    </row>
    <row r="519" spans="1:7" x14ac:dyDescent="0.25">
      <c r="A519" t="s">
        <v>380</v>
      </c>
      <c r="B519" t="s">
        <v>381</v>
      </c>
      <c r="C519" t="s">
        <v>93</v>
      </c>
      <c r="D519" t="s">
        <v>807</v>
      </c>
      <c r="E519" t="s">
        <v>1142</v>
      </c>
      <c r="G519" t="str">
        <f t="shared" si="8"/>
        <v>No</v>
      </c>
    </row>
    <row r="520" spans="1:7" x14ac:dyDescent="0.25">
      <c r="A520" t="s">
        <v>2446</v>
      </c>
      <c r="B520" t="s">
        <v>1517</v>
      </c>
      <c r="C520" t="s">
        <v>1204</v>
      </c>
      <c r="D520" t="s">
        <v>1145</v>
      </c>
      <c r="E520" t="s">
        <v>808</v>
      </c>
      <c r="G520" t="str">
        <f t="shared" si="8"/>
        <v>Yes</v>
      </c>
    </row>
    <row r="521" spans="1:7" x14ac:dyDescent="0.25">
      <c r="A521" t="s">
        <v>2447</v>
      </c>
      <c r="B521" t="s">
        <v>1518</v>
      </c>
      <c r="C521" t="s">
        <v>1519</v>
      </c>
      <c r="D521" t="s">
        <v>1145</v>
      </c>
      <c r="E521" t="s">
        <v>808</v>
      </c>
      <c r="G521" t="str">
        <f t="shared" si="8"/>
        <v>Yes</v>
      </c>
    </row>
    <row r="522" spans="1:7" x14ac:dyDescent="0.25">
      <c r="A522" t="s">
        <v>638</v>
      </c>
      <c r="B522" t="s">
        <v>639</v>
      </c>
      <c r="C522" t="s">
        <v>72</v>
      </c>
      <c r="D522" t="s">
        <v>1141</v>
      </c>
      <c r="E522" t="s">
        <v>1142</v>
      </c>
      <c r="G522" t="str">
        <f t="shared" si="8"/>
        <v>No</v>
      </c>
    </row>
    <row r="523" spans="1:7" x14ac:dyDescent="0.25">
      <c r="A523" t="s">
        <v>2448</v>
      </c>
      <c r="B523" t="s">
        <v>1520</v>
      </c>
      <c r="C523" t="s">
        <v>72</v>
      </c>
      <c r="D523" t="s">
        <v>1145</v>
      </c>
      <c r="E523" t="s">
        <v>808</v>
      </c>
      <c r="G523" t="str">
        <f t="shared" si="8"/>
        <v>Yes</v>
      </c>
    </row>
    <row r="524" spans="1:7" x14ac:dyDescent="0.25">
      <c r="A524" t="s">
        <v>706</v>
      </c>
      <c r="B524" t="s">
        <v>707</v>
      </c>
      <c r="C524" t="s">
        <v>98</v>
      </c>
      <c r="D524" t="s">
        <v>1141</v>
      </c>
      <c r="E524" t="s">
        <v>1142</v>
      </c>
      <c r="G524" t="str">
        <f t="shared" si="8"/>
        <v>No</v>
      </c>
    </row>
    <row r="525" spans="1:7" x14ac:dyDescent="0.25">
      <c r="A525" t="s">
        <v>2449</v>
      </c>
      <c r="B525" t="s">
        <v>1521</v>
      </c>
      <c r="C525" t="s">
        <v>193</v>
      </c>
      <c r="D525" t="s">
        <v>1145</v>
      </c>
      <c r="E525" t="s">
        <v>808</v>
      </c>
      <c r="G525" t="str">
        <f t="shared" si="8"/>
        <v>Yes</v>
      </c>
    </row>
    <row r="526" spans="1:7" x14ac:dyDescent="0.25">
      <c r="A526" t="s">
        <v>730</v>
      </c>
      <c r="B526" t="s">
        <v>731</v>
      </c>
      <c r="C526" t="s">
        <v>193</v>
      </c>
      <c r="D526" t="s">
        <v>1141</v>
      </c>
      <c r="E526" t="s">
        <v>1142</v>
      </c>
      <c r="G526" t="str">
        <f t="shared" si="8"/>
        <v>No</v>
      </c>
    </row>
    <row r="527" spans="1:7" x14ac:dyDescent="0.25">
      <c r="A527" t="s">
        <v>209</v>
      </c>
      <c r="B527" t="s">
        <v>210</v>
      </c>
      <c r="C527" t="s">
        <v>93</v>
      </c>
      <c r="D527" t="s">
        <v>1141</v>
      </c>
      <c r="E527" t="s">
        <v>1142</v>
      </c>
      <c r="G527" t="str">
        <f t="shared" si="8"/>
        <v>No</v>
      </c>
    </row>
    <row r="528" spans="1:7" x14ac:dyDescent="0.25">
      <c r="A528" t="s">
        <v>2450</v>
      </c>
      <c r="B528" t="s">
        <v>1522</v>
      </c>
      <c r="C528" t="s">
        <v>125</v>
      </c>
      <c r="D528" t="s">
        <v>1145</v>
      </c>
      <c r="E528" t="s">
        <v>808</v>
      </c>
      <c r="G528" t="str">
        <f t="shared" si="8"/>
        <v>Yes</v>
      </c>
    </row>
    <row r="529" spans="1:7" x14ac:dyDescent="0.25">
      <c r="A529" t="s">
        <v>2451</v>
      </c>
      <c r="B529" t="s">
        <v>1523</v>
      </c>
      <c r="C529" t="s">
        <v>1182</v>
      </c>
      <c r="D529" t="s">
        <v>1145</v>
      </c>
      <c r="E529" t="s">
        <v>808</v>
      </c>
      <c r="G529" t="str">
        <f t="shared" si="8"/>
        <v>Yes</v>
      </c>
    </row>
    <row r="530" spans="1:7" x14ac:dyDescent="0.25">
      <c r="A530" t="s">
        <v>2452</v>
      </c>
      <c r="B530" t="s">
        <v>1524</v>
      </c>
      <c r="C530" t="s">
        <v>1235</v>
      </c>
      <c r="D530" t="s">
        <v>1145</v>
      </c>
      <c r="E530" t="s">
        <v>808</v>
      </c>
      <c r="G530" t="str">
        <f t="shared" si="8"/>
        <v>Yes</v>
      </c>
    </row>
    <row r="531" spans="1:7" x14ac:dyDescent="0.25">
      <c r="A531" t="s">
        <v>678</v>
      </c>
      <c r="B531" t="s">
        <v>679</v>
      </c>
      <c r="C531" t="s">
        <v>93</v>
      </c>
      <c r="D531" t="s">
        <v>1141</v>
      </c>
      <c r="E531" t="s">
        <v>1142</v>
      </c>
      <c r="G531" t="str">
        <f t="shared" si="8"/>
        <v>No</v>
      </c>
    </row>
    <row r="532" spans="1:7" x14ac:dyDescent="0.25">
      <c r="A532" t="s">
        <v>2453</v>
      </c>
      <c r="B532" t="s">
        <v>1525</v>
      </c>
      <c r="C532" t="s">
        <v>1295</v>
      </c>
      <c r="D532" t="s">
        <v>1145</v>
      </c>
      <c r="E532" t="s">
        <v>808</v>
      </c>
      <c r="G532" t="str">
        <f t="shared" si="8"/>
        <v>Yes</v>
      </c>
    </row>
    <row r="533" spans="1:7" x14ac:dyDescent="0.25">
      <c r="A533" t="s">
        <v>2454</v>
      </c>
      <c r="B533" t="s">
        <v>1526</v>
      </c>
      <c r="C533" t="s">
        <v>1204</v>
      </c>
      <c r="D533" t="s">
        <v>1145</v>
      </c>
      <c r="E533" t="s">
        <v>808</v>
      </c>
      <c r="G533" t="str">
        <f t="shared" si="8"/>
        <v>Yes</v>
      </c>
    </row>
    <row r="534" spans="1:7" x14ac:dyDescent="0.25">
      <c r="A534" t="s">
        <v>2455</v>
      </c>
      <c r="B534" t="s">
        <v>1527</v>
      </c>
      <c r="C534" t="s">
        <v>101</v>
      </c>
      <c r="D534" t="s">
        <v>1145</v>
      </c>
      <c r="E534" t="s">
        <v>808</v>
      </c>
      <c r="G534" t="str">
        <f t="shared" si="8"/>
        <v>Yes</v>
      </c>
    </row>
    <row r="535" spans="1:7" x14ac:dyDescent="0.25">
      <c r="A535" t="s">
        <v>2456</v>
      </c>
      <c r="B535" t="s">
        <v>1528</v>
      </c>
      <c r="C535" t="s">
        <v>752</v>
      </c>
      <c r="D535" t="s">
        <v>1145</v>
      </c>
      <c r="E535" t="s">
        <v>808</v>
      </c>
      <c r="G535" t="str">
        <f t="shared" si="8"/>
        <v>Yes</v>
      </c>
    </row>
    <row r="536" spans="1:7" x14ac:dyDescent="0.25">
      <c r="A536" t="s">
        <v>2457</v>
      </c>
      <c r="B536" t="s">
        <v>1529</v>
      </c>
      <c r="C536" t="s">
        <v>1530</v>
      </c>
      <c r="D536" t="s">
        <v>1145</v>
      </c>
      <c r="E536" t="s">
        <v>808</v>
      </c>
      <c r="G536" t="str">
        <f t="shared" si="8"/>
        <v>Yes</v>
      </c>
    </row>
    <row r="537" spans="1:7" x14ac:dyDescent="0.25">
      <c r="A537" t="s">
        <v>2458</v>
      </c>
      <c r="B537" t="s">
        <v>1531</v>
      </c>
      <c r="C537" t="s">
        <v>1159</v>
      </c>
      <c r="D537" t="s">
        <v>1145</v>
      </c>
      <c r="E537" t="s">
        <v>808</v>
      </c>
      <c r="G537" t="str">
        <f t="shared" si="8"/>
        <v>Yes</v>
      </c>
    </row>
    <row r="538" spans="1:7" x14ac:dyDescent="0.25">
      <c r="A538" t="s">
        <v>2459</v>
      </c>
      <c r="B538" t="s">
        <v>1532</v>
      </c>
      <c r="C538" t="s">
        <v>98</v>
      </c>
      <c r="D538" t="s">
        <v>1145</v>
      </c>
      <c r="E538" t="s">
        <v>808</v>
      </c>
      <c r="G538" t="str">
        <f t="shared" si="8"/>
        <v>Yes</v>
      </c>
    </row>
    <row r="539" spans="1:7" x14ac:dyDescent="0.25">
      <c r="A539" t="s">
        <v>2460</v>
      </c>
      <c r="B539" t="s">
        <v>1533</v>
      </c>
      <c r="C539" t="s">
        <v>1254</v>
      </c>
      <c r="D539" t="s">
        <v>1145</v>
      </c>
      <c r="E539" t="s">
        <v>808</v>
      </c>
      <c r="G539" t="str">
        <f t="shared" si="8"/>
        <v>Yes</v>
      </c>
    </row>
    <row r="540" spans="1:7" x14ac:dyDescent="0.25">
      <c r="A540" t="s">
        <v>2461</v>
      </c>
      <c r="B540" t="s">
        <v>1534</v>
      </c>
      <c r="C540" t="s">
        <v>193</v>
      </c>
      <c r="D540" t="s">
        <v>1145</v>
      </c>
      <c r="E540" t="s">
        <v>808</v>
      </c>
      <c r="G540" t="str">
        <f t="shared" si="8"/>
        <v>Yes</v>
      </c>
    </row>
    <row r="541" spans="1:7" x14ac:dyDescent="0.25">
      <c r="A541" t="s">
        <v>256</v>
      </c>
      <c r="B541" t="s">
        <v>257</v>
      </c>
      <c r="C541" t="s">
        <v>258</v>
      </c>
      <c r="D541" t="s">
        <v>1141</v>
      </c>
      <c r="E541" t="s">
        <v>1142</v>
      </c>
      <c r="G541" t="str">
        <f t="shared" si="8"/>
        <v>No</v>
      </c>
    </row>
    <row r="542" spans="1:7" x14ac:dyDescent="0.25">
      <c r="A542" t="s">
        <v>2462</v>
      </c>
      <c r="B542" t="s">
        <v>1535</v>
      </c>
      <c r="C542" t="s">
        <v>1193</v>
      </c>
      <c r="D542" t="s">
        <v>1145</v>
      </c>
      <c r="E542" t="s">
        <v>808</v>
      </c>
      <c r="G542" t="str">
        <f t="shared" si="8"/>
        <v>Yes</v>
      </c>
    </row>
    <row r="543" spans="1:7" x14ac:dyDescent="0.25">
      <c r="A543" t="s">
        <v>531</v>
      </c>
      <c r="B543" t="s">
        <v>532</v>
      </c>
      <c r="C543" t="s">
        <v>72</v>
      </c>
      <c r="D543" t="s">
        <v>1141</v>
      </c>
      <c r="E543" t="s">
        <v>1142</v>
      </c>
      <c r="G543" t="str">
        <f t="shared" si="8"/>
        <v>No</v>
      </c>
    </row>
    <row r="544" spans="1:7" x14ac:dyDescent="0.25">
      <c r="A544" t="s">
        <v>2463</v>
      </c>
      <c r="B544" t="s">
        <v>1536</v>
      </c>
      <c r="C544" t="s">
        <v>1235</v>
      </c>
      <c r="D544" t="s">
        <v>1145</v>
      </c>
      <c r="E544" t="s">
        <v>808</v>
      </c>
      <c r="G544" t="str">
        <f t="shared" si="8"/>
        <v>Yes</v>
      </c>
    </row>
    <row r="545" spans="1:7" x14ac:dyDescent="0.25">
      <c r="A545" t="s">
        <v>2464</v>
      </c>
      <c r="B545" t="s">
        <v>1537</v>
      </c>
      <c r="C545" t="s">
        <v>1538</v>
      </c>
      <c r="D545" t="s">
        <v>1145</v>
      </c>
      <c r="E545" t="s">
        <v>808</v>
      </c>
      <c r="G545" t="str">
        <f t="shared" si="8"/>
        <v>Yes</v>
      </c>
    </row>
    <row r="546" spans="1:7" x14ac:dyDescent="0.25">
      <c r="A546" t="s">
        <v>535</v>
      </c>
      <c r="B546" t="s">
        <v>536</v>
      </c>
      <c r="C546" t="s">
        <v>75</v>
      </c>
      <c r="D546" t="s">
        <v>1141</v>
      </c>
      <c r="E546" t="s">
        <v>1142</v>
      </c>
      <c r="G546" t="str">
        <f t="shared" si="8"/>
        <v>No</v>
      </c>
    </row>
    <row r="547" spans="1:7" x14ac:dyDescent="0.25">
      <c r="A547" t="s">
        <v>2465</v>
      </c>
      <c r="B547" t="s">
        <v>1539</v>
      </c>
      <c r="C547" t="s">
        <v>757</v>
      </c>
      <c r="D547" t="s">
        <v>1145</v>
      </c>
      <c r="E547" t="s">
        <v>808</v>
      </c>
      <c r="G547" t="str">
        <f t="shared" si="8"/>
        <v>Yes</v>
      </c>
    </row>
    <row r="548" spans="1:7" x14ac:dyDescent="0.25">
      <c r="A548" t="s">
        <v>2466</v>
      </c>
      <c r="B548" t="s">
        <v>1540</v>
      </c>
      <c r="C548" t="s">
        <v>75</v>
      </c>
      <c r="D548" t="s">
        <v>1145</v>
      </c>
      <c r="E548" t="s">
        <v>808</v>
      </c>
      <c r="G548" t="str">
        <f t="shared" si="8"/>
        <v>Yes</v>
      </c>
    </row>
    <row r="549" spans="1:7" x14ac:dyDescent="0.25">
      <c r="A549" t="s">
        <v>2467</v>
      </c>
      <c r="B549" t="s">
        <v>1541</v>
      </c>
      <c r="C549" t="s">
        <v>1261</v>
      </c>
      <c r="D549" t="s">
        <v>1145</v>
      </c>
      <c r="E549" t="s">
        <v>808</v>
      </c>
      <c r="G549" t="str">
        <f t="shared" si="8"/>
        <v>Yes</v>
      </c>
    </row>
    <row r="550" spans="1:7" x14ac:dyDescent="0.25">
      <c r="A550" t="s">
        <v>244</v>
      </c>
      <c r="B550" t="s">
        <v>245</v>
      </c>
      <c r="C550" t="s">
        <v>75</v>
      </c>
      <c r="D550" t="s">
        <v>1141</v>
      </c>
      <c r="E550" t="s">
        <v>1142</v>
      </c>
      <c r="G550" t="str">
        <f t="shared" si="8"/>
        <v>No</v>
      </c>
    </row>
    <row r="551" spans="1:7" x14ac:dyDescent="0.25">
      <c r="A551" t="s">
        <v>744</v>
      </c>
      <c r="B551" t="s">
        <v>745</v>
      </c>
      <c r="C551" t="s">
        <v>72</v>
      </c>
      <c r="D551" t="s">
        <v>1141</v>
      </c>
      <c r="E551" t="s">
        <v>1142</v>
      </c>
      <c r="G551" t="str">
        <f t="shared" si="8"/>
        <v>No</v>
      </c>
    </row>
    <row r="552" spans="1:7" x14ac:dyDescent="0.25">
      <c r="A552" t="s">
        <v>2468</v>
      </c>
      <c r="B552" t="s">
        <v>1542</v>
      </c>
      <c r="C552" t="s">
        <v>1416</v>
      </c>
      <c r="D552" t="s">
        <v>1145</v>
      </c>
      <c r="E552" t="s">
        <v>808</v>
      </c>
      <c r="G552" t="str">
        <f t="shared" si="8"/>
        <v>Yes</v>
      </c>
    </row>
    <row r="553" spans="1:7" x14ac:dyDescent="0.25">
      <c r="A553" t="s">
        <v>2469</v>
      </c>
      <c r="B553" t="s">
        <v>1543</v>
      </c>
      <c r="C553" t="s">
        <v>1289</v>
      </c>
      <c r="D553" t="s">
        <v>1145</v>
      </c>
      <c r="E553" t="s">
        <v>808</v>
      </c>
      <c r="G553" t="str">
        <f t="shared" si="8"/>
        <v>Yes</v>
      </c>
    </row>
    <row r="554" spans="1:7" x14ac:dyDescent="0.25">
      <c r="A554" t="s">
        <v>352</v>
      </c>
      <c r="B554" t="s">
        <v>353</v>
      </c>
      <c r="C554" t="s">
        <v>80</v>
      </c>
      <c r="D554" t="s">
        <v>1141</v>
      </c>
      <c r="E554" t="s">
        <v>1142</v>
      </c>
      <c r="G554" t="str">
        <f t="shared" si="8"/>
        <v>No</v>
      </c>
    </row>
    <row r="555" spans="1:7" x14ac:dyDescent="0.25">
      <c r="A555" t="s">
        <v>2470</v>
      </c>
      <c r="B555" t="s">
        <v>1544</v>
      </c>
      <c r="C555" t="s">
        <v>1150</v>
      </c>
      <c r="D555" t="s">
        <v>1145</v>
      </c>
      <c r="E555" t="s">
        <v>808</v>
      </c>
      <c r="G555" t="str">
        <f t="shared" si="8"/>
        <v>Yes</v>
      </c>
    </row>
    <row r="556" spans="1:7" x14ac:dyDescent="0.25">
      <c r="A556" t="s">
        <v>2471</v>
      </c>
      <c r="B556" t="s">
        <v>1545</v>
      </c>
      <c r="C556" t="s">
        <v>93</v>
      </c>
      <c r="D556" t="s">
        <v>1145</v>
      </c>
      <c r="E556" t="s">
        <v>808</v>
      </c>
      <c r="G556" t="str">
        <f t="shared" si="8"/>
        <v>Yes</v>
      </c>
    </row>
    <row r="557" spans="1:7" x14ac:dyDescent="0.25">
      <c r="A557" t="s">
        <v>2472</v>
      </c>
      <c r="B557" t="s">
        <v>1546</v>
      </c>
      <c r="C557" t="s">
        <v>752</v>
      </c>
      <c r="D557" t="s">
        <v>1145</v>
      </c>
      <c r="E557" t="s">
        <v>808</v>
      </c>
      <c r="G557" t="str">
        <f t="shared" si="8"/>
        <v>Yes</v>
      </c>
    </row>
    <row r="558" spans="1:7" x14ac:dyDescent="0.25">
      <c r="A558" t="s">
        <v>2473</v>
      </c>
      <c r="B558" t="s">
        <v>1547</v>
      </c>
      <c r="C558" t="s">
        <v>1530</v>
      </c>
      <c r="D558" t="s">
        <v>1145</v>
      </c>
      <c r="E558" t="s">
        <v>808</v>
      </c>
      <c r="G558" t="str">
        <f t="shared" si="8"/>
        <v>Yes</v>
      </c>
    </row>
    <row r="559" spans="1:7" x14ac:dyDescent="0.25">
      <c r="A559" t="s">
        <v>2474</v>
      </c>
      <c r="B559" t="s">
        <v>1548</v>
      </c>
      <c r="C559" t="s">
        <v>1530</v>
      </c>
      <c r="D559" t="s">
        <v>1145</v>
      </c>
      <c r="E559" t="s">
        <v>808</v>
      </c>
      <c r="G559" t="str">
        <f t="shared" si="8"/>
        <v>Yes</v>
      </c>
    </row>
    <row r="560" spans="1:7" x14ac:dyDescent="0.25">
      <c r="A560" t="s">
        <v>2475</v>
      </c>
      <c r="B560" t="s">
        <v>1549</v>
      </c>
      <c r="C560" t="s">
        <v>72</v>
      </c>
      <c r="D560" t="s">
        <v>1145</v>
      </c>
      <c r="E560" t="s">
        <v>808</v>
      </c>
      <c r="G560" t="str">
        <f t="shared" si="8"/>
        <v>Yes</v>
      </c>
    </row>
    <row r="561" spans="1:7" x14ac:dyDescent="0.25">
      <c r="A561" t="s">
        <v>2476</v>
      </c>
      <c r="B561" t="s">
        <v>1550</v>
      </c>
      <c r="C561" t="s">
        <v>1309</v>
      </c>
      <c r="D561" t="s">
        <v>1145</v>
      </c>
      <c r="E561" t="s">
        <v>808</v>
      </c>
      <c r="G561" t="str">
        <f t="shared" si="8"/>
        <v>Yes</v>
      </c>
    </row>
    <row r="562" spans="1:7" x14ac:dyDescent="0.25">
      <c r="A562" t="s">
        <v>2477</v>
      </c>
      <c r="B562" t="s">
        <v>1551</v>
      </c>
      <c r="C562" t="s">
        <v>1193</v>
      </c>
      <c r="D562" t="s">
        <v>1145</v>
      </c>
      <c r="E562" t="s">
        <v>808</v>
      </c>
      <c r="G562" t="str">
        <f t="shared" si="8"/>
        <v>Yes</v>
      </c>
    </row>
    <row r="563" spans="1:7" x14ac:dyDescent="0.25">
      <c r="A563" t="s">
        <v>2478</v>
      </c>
      <c r="B563" t="s">
        <v>1552</v>
      </c>
      <c r="C563" t="s">
        <v>193</v>
      </c>
      <c r="D563" t="s">
        <v>1145</v>
      </c>
      <c r="E563" t="s">
        <v>808</v>
      </c>
      <c r="G563" t="str">
        <f t="shared" si="8"/>
        <v>Yes</v>
      </c>
    </row>
    <row r="564" spans="1:7" x14ac:dyDescent="0.25">
      <c r="A564" t="s">
        <v>2076</v>
      </c>
      <c r="B564" t="s">
        <v>1553</v>
      </c>
      <c r="C564" t="s">
        <v>84</v>
      </c>
      <c r="D564" t="s">
        <v>1145</v>
      </c>
      <c r="E564" t="s">
        <v>808</v>
      </c>
      <c r="G564" t="str">
        <f t="shared" si="8"/>
        <v>Yes</v>
      </c>
    </row>
    <row r="565" spans="1:7" x14ac:dyDescent="0.25">
      <c r="A565" t="s">
        <v>2479</v>
      </c>
      <c r="B565" t="s">
        <v>1554</v>
      </c>
      <c r="C565" t="s">
        <v>1182</v>
      </c>
      <c r="D565" t="s">
        <v>1145</v>
      </c>
      <c r="E565" t="s">
        <v>808</v>
      </c>
      <c r="G565" t="str">
        <f t="shared" si="8"/>
        <v>Yes</v>
      </c>
    </row>
    <row r="566" spans="1:7" x14ac:dyDescent="0.25">
      <c r="A566" t="s">
        <v>2480</v>
      </c>
      <c r="B566" t="s">
        <v>1555</v>
      </c>
      <c r="C566" t="s">
        <v>116</v>
      </c>
      <c r="D566" t="s">
        <v>1145</v>
      </c>
      <c r="E566" t="s">
        <v>808</v>
      </c>
      <c r="G566" t="str">
        <f t="shared" si="8"/>
        <v>Yes</v>
      </c>
    </row>
    <row r="567" spans="1:7" x14ac:dyDescent="0.25">
      <c r="A567" t="s">
        <v>2481</v>
      </c>
      <c r="B567" t="s">
        <v>1556</v>
      </c>
      <c r="C567" t="s">
        <v>239</v>
      </c>
      <c r="D567" t="s">
        <v>1145</v>
      </c>
      <c r="E567" t="s">
        <v>808</v>
      </c>
      <c r="G567" t="str">
        <f t="shared" si="8"/>
        <v>Yes</v>
      </c>
    </row>
    <row r="568" spans="1:7" x14ac:dyDescent="0.25">
      <c r="A568" t="s">
        <v>2482</v>
      </c>
      <c r="B568" t="s">
        <v>1557</v>
      </c>
      <c r="C568" t="s">
        <v>84</v>
      </c>
      <c r="D568" t="s">
        <v>1145</v>
      </c>
      <c r="E568" t="s">
        <v>808</v>
      </c>
      <c r="G568" t="str">
        <f t="shared" si="8"/>
        <v>Yes</v>
      </c>
    </row>
    <row r="569" spans="1:7" x14ac:dyDescent="0.25">
      <c r="A569" t="s">
        <v>2483</v>
      </c>
      <c r="B569" t="s">
        <v>1558</v>
      </c>
      <c r="C569" t="s">
        <v>111</v>
      </c>
      <c r="D569" t="s">
        <v>1145</v>
      </c>
      <c r="E569" t="s">
        <v>808</v>
      </c>
      <c r="G569" t="str">
        <f t="shared" si="8"/>
        <v>Yes</v>
      </c>
    </row>
    <row r="570" spans="1:7" x14ac:dyDescent="0.25">
      <c r="A570" t="s">
        <v>2484</v>
      </c>
      <c r="B570" t="s">
        <v>1559</v>
      </c>
      <c r="C570" t="s">
        <v>1204</v>
      </c>
      <c r="D570" t="s">
        <v>1145</v>
      </c>
      <c r="E570" t="s">
        <v>808</v>
      </c>
      <c r="G570" t="str">
        <f t="shared" si="8"/>
        <v>Yes</v>
      </c>
    </row>
    <row r="571" spans="1:7" x14ac:dyDescent="0.25">
      <c r="A571" t="s">
        <v>2485</v>
      </c>
      <c r="B571" t="s">
        <v>1560</v>
      </c>
      <c r="C571" t="s">
        <v>111</v>
      </c>
      <c r="D571" t="s">
        <v>1145</v>
      </c>
      <c r="E571" t="s">
        <v>808</v>
      </c>
      <c r="G571" t="str">
        <f t="shared" si="8"/>
        <v>Yes</v>
      </c>
    </row>
    <row r="572" spans="1:7" x14ac:dyDescent="0.25">
      <c r="A572" t="s">
        <v>259</v>
      </c>
      <c r="B572" t="s">
        <v>260</v>
      </c>
      <c r="C572" t="s">
        <v>80</v>
      </c>
      <c r="D572" t="s">
        <v>1141</v>
      </c>
      <c r="E572" t="s">
        <v>1142</v>
      </c>
      <c r="G572" t="str">
        <f t="shared" si="8"/>
        <v>No</v>
      </c>
    </row>
    <row r="573" spans="1:7" x14ac:dyDescent="0.25">
      <c r="A573" t="s">
        <v>261</v>
      </c>
      <c r="B573" t="s">
        <v>262</v>
      </c>
      <c r="C573" t="s">
        <v>93</v>
      </c>
      <c r="D573" t="s">
        <v>1141</v>
      </c>
      <c r="E573" t="s">
        <v>1142</v>
      </c>
      <c r="G573" t="str">
        <f t="shared" si="8"/>
        <v>No</v>
      </c>
    </row>
    <row r="574" spans="1:7" x14ac:dyDescent="0.25">
      <c r="A574" t="s">
        <v>2486</v>
      </c>
      <c r="B574" t="s">
        <v>1561</v>
      </c>
      <c r="C574" t="s">
        <v>1243</v>
      </c>
      <c r="D574" t="s">
        <v>1145</v>
      </c>
      <c r="E574" t="s">
        <v>808</v>
      </c>
      <c r="G574" t="str">
        <f t="shared" si="8"/>
        <v>Yes</v>
      </c>
    </row>
    <row r="575" spans="1:7" x14ac:dyDescent="0.25">
      <c r="A575" t="s">
        <v>2487</v>
      </c>
      <c r="B575" t="s">
        <v>1562</v>
      </c>
      <c r="C575" t="s">
        <v>98</v>
      </c>
      <c r="D575" t="s">
        <v>1145</v>
      </c>
      <c r="E575" t="s">
        <v>808</v>
      </c>
      <c r="G575" t="str">
        <f t="shared" si="8"/>
        <v>Yes</v>
      </c>
    </row>
    <row r="576" spans="1:7" x14ac:dyDescent="0.25">
      <c r="A576" t="s">
        <v>2488</v>
      </c>
      <c r="B576" t="s">
        <v>1563</v>
      </c>
      <c r="C576" t="s">
        <v>1220</v>
      </c>
      <c r="D576" t="s">
        <v>1145</v>
      </c>
      <c r="E576" t="s">
        <v>808</v>
      </c>
      <c r="G576" t="str">
        <f t="shared" si="8"/>
        <v>Yes</v>
      </c>
    </row>
    <row r="577" spans="1:7" x14ac:dyDescent="0.25">
      <c r="A577" t="s">
        <v>2489</v>
      </c>
      <c r="B577" t="s">
        <v>1564</v>
      </c>
      <c r="C577" t="s">
        <v>101</v>
      </c>
      <c r="D577" t="s">
        <v>1145</v>
      </c>
      <c r="E577" t="s">
        <v>808</v>
      </c>
      <c r="G577" t="str">
        <f t="shared" si="8"/>
        <v>Yes</v>
      </c>
    </row>
    <row r="578" spans="1:7" x14ac:dyDescent="0.25">
      <c r="A578" t="s">
        <v>374</v>
      </c>
      <c r="B578" t="s">
        <v>375</v>
      </c>
      <c r="C578" t="s">
        <v>116</v>
      </c>
      <c r="D578" t="s">
        <v>1141</v>
      </c>
      <c r="E578" t="s">
        <v>1142</v>
      </c>
      <c r="G578" t="str">
        <f t="shared" si="8"/>
        <v>No</v>
      </c>
    </row>
    <row r="579" spans="1:7" x14ac:dyDescent="0.25">
      <c r="A579" t="s">
        <v>2490</v>
      </c>
      <c r="B579" t="s">
        <v>1565</v>
      </c>
      <c r="C579" t="s">
        <v>196</v>
      </c>
      <c r="D579" t="s">
        <v>1145</v>
      </c>
      <c r="E579" t="s">
        <v>808</v>
      </c>
      <c r="G579" t="str">
        <f t="shared" ref="G579:G642" si="9">E579</f>
        <v>Yes</v>
      </c>
    </row>
    <row r="580" spans="1:7" x14ac:dyDescent="0.25">
      <c r="A580" t="s">
        <v>2491</v>
      </c>
      <c r="B580" t="s">
        <v>1565</v>
      </c>
      <c r="C580" t="s">
        <v>1235</v>
      </c>
      <c r="D580" t="s">
        <v>1145</v>
      </c>
      <c r="E580" t="s">
        <v>808</v>
      </c>
      <c r="G580" t="str">
        <f t="shared" si="9"/>
        <v>Yes</v>
      </c>
    </row>
    <row r="581" spans="1:7" x14ac:dyDescent="0.25">
      <c r="A581" t="s">
        <v>2492</v>
      </c>
      <c r="B581" t="s">
        <v>1566</v>
      </c>
      <c r="C581" t="s">
        <v>75</v>
      </c>
      <c r="D581" t="s">
        <v>1145</v>
      </c>
      <c r="E581" t="s">
        <v>808</v>
      </c>
      <c r="G581" t="str">
        <f t="shared" si="9"/>
        <v>Yes</v>
      </c>
    </row>
    <row r="582" spans="1:7" x14ac:dyDescent="0.25">
      <c r="A582" t="s">
        <v>551</v>
      </c>
      <c r="B582" t="s">
        <v>552</v>
      </c>
      <c r="C582" t="s">
        <v>93</v>
      </c>
      <c r="D582" t="s">
        <v>1141</v>
      </c>
      <c r="E582" t="s">
        <v>1142</v>
      </c>
      <c r="G582" t="str">
        <f t="shared" si="9"/>
        <v>No</v>
      </c>
    </row>
    <row r="583" spans="1:7" x14ac:dyDescent="0.25">
      <c r="A583" t="s">
        <v>2493</v>
      </c>
      <c r="B583" t="s">
        <v>1567</v>
      </c>
      <c r="C583" t="s">
        <v>239</v>
      </c>
      <c r="D583" t="s">
        <v>1145</v>
      </c>
      <c r="E583" t="s">
        <v>808</v>
      </c>
      <c r="G583" t="str">
        <f t="shared" si="9"/>
        <v>Yes</v>
      </c>
    </row>
    <row r="584" spans="1:7" x14ac:dyDescent="0.25">
      <c r="A584" t="s">
        <v>2494</v>
      </c>
      <c r="B584" t="s">
        <v>1568</v>
      </c>
      <c r="C584" t="s">
        <v>80</v>
      </c>
      <c r="D584" t="s">
        <v>1145</v>
      </c>
      <c r="E584" t="s">
        <v>808</v>
      </c>
      <c r="G584" t="str">
        <f t="shared" si="9"/>
        <v>Yes</v>
      </c>
    </row>
    <row r="585" spans="1:7" x14ac:dyDescent="0.25">
      <c r="A585" t="s">
        <v>2495</v>
      </c>
      <c r="B585" t="s">
        <v>1569</v>
      </c>
      <c r="C585" t="s">
        <v>125</v>
      </c>
      <c r="D585" t="s">
        <v>1145</v>
      </c>
      <c r="E585" t="s">
        <v>808</v>
      </c>
      <c r="G585" t="str">
        <f t="shared" si="9"/>
        <v>Yes</v>
      </c>
    </row>
    <row r="586" spans="1:7" x14ac:dyDescent="0.25">
      <c r="A586" t="s">
        <v>2496</v>
      </c>
      <c r="B586" t="s">
        <v>1570</v>
      </c>
      <c r="C586" t="s">
        <v>80</v>
      </c>
      <c r="D586" t="s">
        <v>1145</v>
      </c>
      <c r="E586" t="s">
        <v>808</v>
      </c>
      <c r="G586" t="str">
        <f t="shared" si="9"/>
        <v>Yes</v>
      </c>
    </row>
    <row r="587" spans="1:7" x14ac:dyDescent="0.25">
      <c r="A587" t="s">
        <v>574</v>
      </c>
      <c r="B587" t="s">
        <v>575</v>
      </c>
      <c r="C587" t="s">
        <v>80</v>
      </c>
      <c r="D587" t="s">
        <v>1141</v>
      </c>
      <c r="E587" t="s">
        <v>1142</v>
      </c>
      <c r="G587" t="str">
        <f t="shared" si="9"/>
        <v>No</v>
      </c>
    </row>
    <row r="588" spans="1:7" x14ac:dyDescent="0.25">
      <c r="A588" t="s">
        <v>2497</v>
      </c>
      <c r="B588" t="s">
        <v>1571</v>
      </c>
      <c r="C588" t="s">
        <v>1350</v>
      </c>
      <c r="D588" t="s">
        <v>1145</v>
      </c>
      <c r="E588" t="s">
        <v>808</v>
      </c>
      <c r="G588" t="str">
        <f t="shared" si="9"/>
        <v>Yes</v>
      </c>
    </row>
    <row r="589" spans="1:7" x14ac:dyDescent="0.25">
      <c r="A589" t="s">
        <v>265</v>
      </c>
      <c r="B589" t="s">
        <v>266</v>
      </c>
      <c r="C589" t="s">
        <v>93</v>
      </c>
      <c r="D589" t="s">
        <v>1141</v>
      </c>
      <c r="E589" t="s">
        <v>1142</v>
      </c>
      <c r="G589" t="str">
        <f t="shared" si="9"/>
        <v>No</v>
      </c>
    </row>
    <row r="590" spans="1:7" x14ac:dyDescent="0.25">
      <c r="A590" t="s">
        <v>333</v>
      </c>
      <c r="B590" t="s">
        <v>334</v>
      </c>
      <c r="C590" t="s">
        <v>80</v>
      </c>
      <c r="D590" t="s">
        <v>1141</v>
      </c>
      <c r="E590" t="s">
        <v>1142</v>
      </c>
      <c r="G590" t="str">
        <f t="shared" si="9"/>
        <v>No</v>
      </c>
    </row>
    <row r="591" spans="1:7" x14ac:dyDescent="0.25">
      <c r="A591" t="s">
        <v>2498</v>
      </c>
      <c r="B591" t="s">
        <v>1572</v>
      </c>
      <c r="C591" t="s">
        <v>140</v>
      </c>
      <c r="D591" t="s">
        <v>1145</v>
      </c>
      <c r="E591" t="s">
        <v>808</v>
      </c>
      <c r="G591" t="str">
        <f t="shared" si="9"/>
        <v>Yes</v>
      </c>
    </row>
    <row r="592" spans="1:7" x14ac:dyDescent="0.25">
      <c r="A592" t="s">
        <v>2499</v>
      </c>
      <c r="B592" t="s">
        <v>1572</v>
      </c>
      <c r="C592" t="s">
        <v>1177</v>
      </c>
      <c r="D592" t="s">
        <v>1145</v>
      </c>
      <c r="E592" t="s">
        <v>808</v>
      </c>
      <c r="G592" t="str">
        <f t="shared" si="9"/>
        <v>Yes</v>
      </c>
    </row>
    <row r="593" spans="1:7" x14ac:dyDescent="0.25">
      <c r="A593" t="s">
        <v>2500</v>
      </c>
      <c r="B593" t="s">
        <v>1573</v>
      </c>
      <c r="C593" t="s">
        <v>1309</v>
      </c>
      <c r="D593" t="s">
        <v>1145</v>
      </c>
      <c r="E593" t="s">
        <v>808</v>
      </c>
      <c r="G593" t="str">
        <f t="shared" si="9"/>
        <v>Yes</v>
      </c>
    </row>
    <row r="594" spans="1:7" x14ac:dyDescent="0.25">
      <c r="A594" t="s">
        <v>141</v>
      </c>
      <c r="B594" t="s">
        <v>142</v>
      </c>
      <c r="C594" t="s">
        <v>93</v>
      </c>
      <c r="D594" t="s">
        <v>1141</v>
      </c>
      <c r="E594" t="s">
        <v>1142</v>
      </c>
      <c r="G594" t="str">
        <f t="shared" si="9"/>
        <v>No</v>
      </c>
    </row>
    <row r="595" spans="1:7" x14ac:dyDescent="0.25">
      <c r="A595" t="s">
        <v>2501</v>
      </c>
      <c r="B595" t="s">
        <v>1574</v>
      </c>
      <c r="C595" t="s">
        <v>72</v>
      </c>
      <c r="D595" t="s">
        <v>1145</v>
      </c>
      <c r="E595" t="s">
        <v>808</v>
      </c>
      <c r="G595" t="str">
        <f t="shared" si="9"/>
        <v>Yes</v>
      </c>
    </row>
    <row r="596" spans="1:7" x14ac:dyDescent="0.25">
      <c r="A596" t="s">
        <v>2502</v>
      </c>
      <c r="B596" t="s">
        <v>1575</v>
      </c>
      <c r="C596" t="s">
        <v>757</v>
      </c>
      <c r="D596" t="s">
        <v>1145</v>
      </c>
      <c r="E596" t="s">
        <v>808</v>
      </c>
      <c r="G596" t="str">
        <f t="shared" si="9"/>
        <v>Yes</v>
      </c>
    </row>
    <row r="597" spans="1:7" x14ac:dyDescent="0.25">
      <c r="A597" t="s">
        <v>2503</v>
      </c>
      <c r="B597" t="s">
        <v>1576</v>
      </c>
      <c r="C597" t="s">
        <v>239</v>
      </c>
      <c r="D597" t="s">
        <v>1145</v>
      </c>
      <c r="E597" t="s">
        <v>808</v>
      </c>
      <c r="G597" t="str">
        <f t="shared" si="9"/>
        <v>Yes</v>
      </c>
    </row>
    <row r="598" spans="1:7" x14ac:dyDescent="0.25">
      <c r="A598" t="s">
        <v>2504</v>
      </c>
      <c r="B598" t="s">
        <v>1576</v>
      </c>
      <c r="C598" t="s">
        <v>72</v>
      </c>
      <c r="D598" t="s">
        <v>1145</v>
      </c>
      <c r="E598" t="s">
        <v>808</v>
      </c>
      <c r="G598" t="str">
        <f t="shared" si="9"/>
        <v>Yes</v>
      </c>
    </row>
    <row r="599" spans="1:7" x14ac:dyDescent="0.25">
      <c r="A599" t="s">
        <v>2505</v>
      </c>
      <c r="B599" t="s">
        <v>1577</v>
      </c>
      <c r="C599" t="s">
        <v>75</v>
      </c>
      <c r="D599" t="s">
        <v>1145</v>
      </c>
      <c r="E599" t="s">
        <v>808</v>
      </c>
      <c r="G599" t="str">
        <f t="shared" si="9"/>
        <v>Yes</v>
      </c>
    </row>
    <row r="600" spans="1:7" x14ac:dyDescent="0.25">
      <c r="A600" t="s">
        <v>2506</v>
      </c>
      <c r="B600" t="s">
        <v>1577</v>
      </c>
      <c r="C600" t="s">
        <v>752</v>
      </c>
      <c r="D600" t="s">
        <v>1145</v>
      </c>
      <c r="E600" t="s">
        <v>808</v>
      </c>
      <c r="G600" t="str">
        <f t="shared" si="9"/>
        <v>Yes</v>
      </c>
    </row>
    <row r="601" spans="1:7" x14ac:dyDescent="0.25">
      <c r="A601" t="s">
        <v>2507</v>
      </c>
      <c r="B601" t="s">
        <v>1577</v>
      </c>
      <c r="C601" t="s">
        <v>101</v>
      </c>
      <c r="D601" t="s">
        <v>1145</v>
      </c>
      <c r="E601" t="s">
        <v>808</v>
      </c>
      <c r="G601" t="str">
        <f t="shared" si="9"/>
        <v>Yes</v>
      </c>
    </row>
    <row r="602" spans="1:7" x14ac:dyDescent="0.25">
      <c r="A602" t="s">
        <v>543</v>
      </c>
      <c r="B602" t="s">
        <v>544</v>
      </c>
      <c r="C602" t="s">
        <v>68</v>
      </c>
      <c r="D602" t="s">
        <v>1141</v>
      </c>
      <c r="E602" t="s">
        <v>1142</v>
      </c>
      <c r="G602" t="str">
        <f t="shared" si="9"/>
        <v>No</v>
      </c>
    </row>
    <row r="603" spans="1:7" x14ac:dyDescent="0.25">
      <c r="A603" t="s">
        <v>2508</v>
      </c>
      <c r="B603" t="s">
        <v>1578</v>
      </c>
      <c r="C603" t="s">
        <v>140</v>
      </c>
      <c r="D603" t="s">
        <v>1145</v>
      </c>
      <c r="E603" t="s">
        <v>808</v>
      </c>
      <c r="G603" t="str">
        <f t="shared" si="9"/>
        <v>Yes</v>
      </c>
    </row>
    <row r="604" spans="1:7" x14ac:dyDescent="0.25">
      <c r="A604" t="s">
        <v>2509</v>
      </c>
      <c r="B604" t="s">
        <v>1578</v>
      </c>
      <c r="C604" t="s">
        <v>196</v>
      </c>
      <c r="D604" t="s">
        <v>1145</v>
      </c>
      <c r="E604" t="s">
        <v>808</v>
      </c>
      <c r="G604" t="str">
        <f t="shared" si="9"/>
        <v>Yes</v>
      </c>
    </row>
    <row r="605" spans="1:7" x14ac:dyDescent="0.25">
      <c r="A605" t="s">
        <v>2510</v>
      </c>
      <c r="B605" t="s">
        <v>1579</v>
      </c>
      <c r="C605" t="s">
        <v>1220</v>
      </c>
      <c r="D605" t="s">
        <v>1145</v>
      </c>
      <c r="E605" t="s">
        <v>808</v>
      </c>
      <c r="G605" t="str">
        <f t="shared" si="9"/>
        <v>Yes</v>
      </c>
    </row>
    <row r="606" spans="1:7" x14ac:dyDescent="0.25">
      <c r="A606" t="s">
        <v>2511</v>
      </c>
      <c r="B606" t="s">
        <v>1580</v>
      </c>
      <c r="C606" t="s">
        <v>98</v>
      </c>
      <c r="D606" t="s">
        <v>1145</v>
      </c>
      <c r="E606" t="s">
        <v>808</v>
      </c>
      <c r="G606" t="str">
        <f t="shared" si="9"/>
        <v>Yes</v>
      </c>
    </row>
    <row r="607" spans="1:7" x14ac:dyDescent="0.25">
      <c r="A607" t="s">
        <v>2512</v>
      </c>
      <c r="B607" t="s">
        <v>1581</v>
      </c>
      <c r="C607" t="s">
        <v>1193</v>
      </c>
      <c r="D607" t="s">
        <v>1145</v>
      </c>
      <c r="E607" t="s">
        <v>808</v>
      </c>
      <c r="G607" t="str">
        <f t="shared" si="9"/>
        <v>Yes</v>
      </c>
    </row>
    <row r="608" spans="1:7" x14ac:dyDescent="0.25">
      <c r="A608" t="s">
        <v>2513</v>
      </c>
      <c r="B608" t="s">
        <v>1582</v>
      </c>
      <c r="C608" t="s">
        <v>75</v>
      </c>
      <c r="D608" t="s">
        <v>1145</v>
      </c>
      <c r="E608" t="s">
        <v>808</v>
      </c>
      <c r="G608" t="str">
        <f t="shared" si="9"/>
        <v>Yes</v>
      </c>
    </row>
    <row r="609" spans="1:7" x14ac:dyDescent="0.25">
      <c r="A609" t="s">
        <v>2514</v>
      </c>
      <c r="B609" t="s">
        <v>1583</v>
      </c>
      <c r="C609" t="s">
        <v>1432</v>
      </c>
      <c r="D609" t="s">
        <v>1145</v>
      </c>
      <c r="E609" t="s">
        <v>808</v>
      </c>
      <c r="G609" t="str">
        <f t="shared" si="9"/>
        <v>Yes</v>
      </c>
    </row>
    <row r="610" spans="1:7" x14ac:dyDescent="0.25">
      <c r="A610" t="s">
        <v>2515</v>
      </c>
      <c r="B610" t="s">
        <v>1584</v>
      </c>
      <c r="C610" t="s">
        <v>75</v>
      </c>
      <c r="D610" t="s">
        <v>1145</v>
      </c>
      <c r="E610" t="s">
        <v>808</v>
      </c>
      <c r="G610" t="str">
        <f t="shared" si="9"/>
        <v>Yes</v>
      </c>
    </row>
    <row r="611" spans="1:7" x14ac:dyDescent="0.25">
      <c r="A611" t="s">
        <v>199</v>
      </c>
      <c r="B611" t="s">
        <v>200</v>
      </c>
      <c r="C611" t="s">
        <v>93</v>
      </c>
      <c r="D611" t="s">
        <v>1141</v>
      </c>
      <c r="E611" t="s">
        <v>1142</v>
      </c>
      <c r="G611" t="str">
        <f t="shared" si="9"/>
        <v>No</v>
      </c>
    </row>
    <row r="612" spans="1:7" x14ac:dyDescent="0.25">
      <c r="A612" t="s">
        <v>2516</v>
      </c>
      <c r="B612" t="s">
        <v>1585</v>
      </c>
      <c r="C612" t="s">
        <v>72</v>
      </c>
      <c r="D612" t="s">
        <v>1145</v>
      </c>
      <c r="E612" t="s">
        <v>808</v>
      </c>
      <c r="G612" t="str">
        <f t="shared" si="9"/>
        <v>Yes</v>
      </c>
    </row>
    <row r="613" spans="1:7" x14ac:dyDescent="0.25">
      <c r="A613" t="s">
        <v>2517</v>
      </c>
      <c r="B613" t="s">
        <v>1586</v>
      </c>
      <c r="C613" t="s">
        <v>125</v>
      </c>
      <c r="D613" t="s">
        <v>1145</v>
      </c>
      <c r="E613" t="s">
        <v>808</v>
      </c>
      <c r="G613" t="str">
        <f t="shared" si="9"/>
        <v>Yes</v>
      </c>
    </row>
    <row r="614" spans="1:7" x14ac:dyDescent="0.25">
      <c r="A614" t="s">
        <v>427</v>
      </c>
      <c r="B614" t="s">
        <v>428</v>
      </c>
      <c r="C614" t="s">
        <v>80</v>
      </c>
      <c r="D614" t="s">
        <v>1141</v>
      </c>
      <c r="E614" t="s">
        <v>1142</v>
      </c>
      <c r="G614" t="str">
        <f t="shared" si="9"/>
        <v>No</v>
      </c>
    </row>
    <row r="615" spans="1:7" x14ac:dyDescent="0.25">
      <c r="A615" t="s">
        <v>78</v>
      </c>
      <c r="B615" t="s">
        <v>79</v>
      </c>
      <c r="C615" t="s">
        <v>80</v>
      </c>
      <c r="D615" t="s">
        <v>852</v>
      </c>
      <c r="E615" t="s">
        <v>1142</v>
      </c>
      <c r="G615" t="str">
        <f t="shared" si="9"/>
        <v>No</v>
      </c>
    </row>
    <row r="616" spans="1:7" x14ac:dyDescent="0.25">
      <c r="A616" t="s">
        <v>447</v>
      </c>
      <c r="B616" t="s">
        <v>448</v>
      </c>
      <c r="C616" t="s">
        <v>93</v>
      </c>
      <c r="D616" t="s">
        <v>1141</v>
      </c>
      <c r="E616" t="s">
        <v>1142</v>
      </c>
      <c r="G616" t="str">
        <f t="shared" si="9"/>
        <v>No</v>
      </c>
    </row>
    <row r="617" spans="1:7" x14ac:dyDescent="0.25">
      <c r="A617" t="s">
        <v>558</v>
      </c>
      <c r="B617" t="s">
        <v>559</v>
      </c>
      <c r="C617" t="s">
        <v>68</v>
      </c>
      <c r="D617" t="s">
        <v>852</v>
      </c>
      <c r="E617" t="s">
        <v>1142</v>
      </c>
      <c r="G617" t="str">
        <f t="shared" si="9"/>
        <v>No</v>
      </c>
    </row>
    <row r="618" spans="1:7" x14ac:dyDescent="0.25">
      <c r="A618" t="s">
        <v>2518</v>
      </c>
      <c r="B618" t="s">
        <v>1587</v>
      </c>
      <c r="C618" t="s">
        <v>1492</v>
      </c>
      <c r="D618" t="s">
        <v>1145</v>
      </c>
      <c r="E618" t="s">
        <v>808</v>
      </c>
      <c r="G618" t="str">
        <f t="shared" si="9"/>
        <v>Yes</v>
      </c>
    </row>
    <row r="619" spans="1:7" x14ac:dyDescent="0.25">
      <c r="A619" t="s">
        <v>720</v>
      </c>
      <c r="B619" t="s">
        <v>721</v>
      </c>
      <c r="C619" t="s">
        <v>68</v>
      </c>
      <c r="D619" t="s">
        <v>852</v>
      </c>
      <c r="E619" t="s">
        <v>1142</v>
      </c>
      <c r="G619" t="str">
        <f t="shared" si="9"/>
        <v>No</v>
      </c>
    </row>
    <row r="620" spans="1:7" x14ac:dyDescent="0.25">
      <c r="A620" t="s">
        <v>360</v>
      </c>
      <c r="B620" t="s">
        <v>361</v>
      </c>
      <c r="C620" t="s">
        <v>80</v>
      </c>
      <c r="D620" t="s">
        <v>1141</v>
      </c>
      <c r="E620" t="s">
        <v>1142</v>
      </c>
      <c r="G620" t="str">
        <f t="shared" si="9"/>
        <v>No</v>
      </c>
    </row>
    <row r="621" spans="1:7" x14ac:dyDescent="0.25">
      <c r="A621" t="s">
        <v>700</v>
      </c>
      <c r="B621" t="s">
        <v>701</v>
      </c>
      <c r="C621" t="s">
        <v>80</v>
      </c>
      <c r="D621" t="s">
        <v>1141</v>
      </c>
      <c r="E621" t="s">
        <v>1142</v>
      </c>
      <c r="G621" t="str">
        <f t="shared" si="9"/>
        <v>No</v>
      </c>
    </row>
    <row r="622" spans="1:7" x14ac:dyDescent="0.25">
      <c r="A622" t="s">
        <v>2519</v>
      </c>
      <c r="B622" t="s">
        <v>1588</v>
      </c>
      <c r="C622" t="s">
        <v>116</v>
      </c>
      <c r="D622" t="s">
        <v>1145</v>
      </c>
      <c r="E622" t="s">
        <v>808</v>
      </c>
      <c r="G622" t="str">
        <f t="shared" si="9"/>
        <v>Yes</v>
      </c>
    </row>
    <row r="623" spans="1:7" x14ac:dyDescent="0.25">
      <c r="A623" t="s">
        <v>2520</v>
      </c>
      <c r="B623" t="s">
        <v>1589</v>
      </c>
      <c r="C623" t="s">
        <v>1208</v>
      </c>
      <c r="D623" t="s">
        <v>1145</v>
      </c>
      <c r="E623" t="s">
        <v>808</v>
      </c>
      <c r="G623" t="str">
        <f t="shared" si="9"/>
        <v>Yes</v>
      </c>
    </row>
    <row r="624" spans="1:7" x14ac:dyDescent="0.25">
      <c r="A624" t="s">
        <v>2521</v>
      </c>
      <c r="B624" t="s">
        <v>1590</v>
      </c>
      <c r="C624" t="s">
        <v>80</v>
      </c>
      <c r="D624" t="s">
        <v>1145</v>
      </c>
      <c r="E624" t="s">
        <v>808</v>
      </c>
      <c r="G624" t="str">
        <f t="shared" si="9"/>
        <v>Yes</v>
      </c>
    </row>
    <row r="625" spans="1:7" x14ac:dyDescent="0.25">
      <c r="A625" t="s">
        <v>2522</v>
      </c>
      <c r="B625" t="s">
        <v>1591</v>
      </c>
      <c r="C625" t="s">
        <v>230</v>
      </c>
      <c r="D625" t="s">
        <v>1145</v>
      </c>
      <c r="E625" t="s">
        <v>808</v>
      </c>
      <c r="G625" t="str">
        <f t="shared" si="9"/>
        <v>Yes</v>
      </c>
    </row>
    <row r="626" spans="1:7" x14ac:dyDescent="0.25">
      <c r="A626" t="s">
        <v>2523</v>
      </c>
      <c r="B626" t="s">
        <v>1592</v>
      </c>
      <c r="C626" t="s">
        <v>80</v>
      </c>
      <c r="D626" t="s">
        <v>1145</v>
      </c>
      <c r="E626" t="s">
        <v>808</v>
      </c>
      <c r="G626" t="str">
        <f t="shared" si="9"/>
        <v>Yes</v>
      </c>
    </row>
    <row r="627" spans="1:7" x14ac:dyDescent="0.25">
      <c r="A627" t="s">
        <v>516</v>
      </c>
      <c r="B627" t="s">
        <v>517</v>
      </c>
      <c r="C627" t="s">
        <v>80</v>
      </c>
      <c r="D627" t="s">
        <v>1141</v>
      </c>
      <c r="E627" t="s">
        <v>1142</v>
      </c>
      <c r="G627" t="str">
        <f t="shared" si="9"/>
        <v>No</v>
      </c>
    </row>
    <row r="628" spans="1:7" x14ac:dyDescent="0.25">
      <c r="A628" t="s">
        <v>2524</v>
      </c>
      <c r="B628" t="s">
        <v>1593</v>
      </c>
      <c r="C628" t="s">
        <v>68</v>
      </c>
      <c r="D628" t="s">
        <v>1145</v>
      </c>
      <c r="E628" t="s">
        <v>808</v>
      </c>
      <c r="G628" t="str">
        <f t="shared" si="9"/>
        <v>Yes</v>
      </c>
    </row>
    <row r="629" spans="1:7" x14ac:dyDescent="0.25">
      <c r="A629" t="s">
        <v>161</v>
      </c>
      <c r="B629" t="s">
        <v>162</v>
      </c>
      <c r="C629" t="s">
        <v>75</v>
      </c>
      <c r="D629" t="s">
        <v>1141</v>
      </c>
      <c r="E629" t="s">
        <v>1142</v>
      </c>
      <c r="G629" t="str">
        <f t="shared" si="9"/>
        <v>No</v>
      </c>
    </row>
    <row r="630" spans="1:7" x14ac:dyDescent="0.25">
      <c r="A630" t="s">
        <v>2525</v>
      </c>
      <c r="B630" t="s">
        <v>1594</v>
      </c>
      <c r="C630" t="s">
        <v>196</v>
      </c>
      <c r="D630" t="s">
        <v>1145</v>
      </c>
      <c r="E630" t="s">
        <v>808</v>
      </c>
      <c r="G630" t="str">
        <f t="shared" si="9"/>
        <v>Yes</v>
      </c>
    </row>
    <row r="631" spans="1:7" x14ac:dyDescent="0.25">
      <c r="A631" t="s">
        <v>2526</v>
      </c>
      <c r="B631" t="s">
        <v>1595</v>
      </c>
      <c r="C631" t="s">
        <v>101</v>
      </c>
      <c r="D631" t="s">
        <v>1145</v>
      </c>
      <c r="E631" t="s">
        <v>808</v>
      </c>
      <c r="G631" t="str">
        <f t="shared" si="9"/>
        <v>Yes</v>
      </c>
    </row>
    <row r="632" spans="1:7" x14ac:dyDescent="0.25">
      <c r="A632" t="s">
        <v>2527</v>
      </c>
      <c r="B632" t="s">
        <v>1596</v>
      </c>
      <c r="C632" t="s">
        <v>1220</v>
      </c>
      <c r="D632" t="s">
        <v>1145</v>
      </c>
      <c r="E632" t="s">
        <v>808</v>
      </c>
      <c r="G632" t="str">
        <f t="shared" si="9"/>
        <v>Yes</v>
      </c>
    </row>
    <row r="633" spans="1:7" x14ac:dyDescent="0.25">
      <c r="A633" t="s">
        <v>2528</v>
      </c>
      <c r="B633" t="s">
        <v>1597</v>
      </c>
      <c r="C633" t="s">
        <v>68</v>
      </c>
      <c r="D633" t="s">
        <v>1145</v>
      </c>
      <c r="E633" t="s">
        <v>808</v>
      </c>
      <c r="G633" t="str">
        <f t="shared" si="9"/>
        <v>Yes</v>
      </c>
    </row>
    <row r="634" spans="1:7" x14ac:dyDescent="0.25">
      <c r="A634" t="s">
        <v>2529</v>
      </c>
      <c r="B634" t="s">
        <v>1598</v>
      </c>
      <c r="C634" t="s">
        <v>1295</v>
      </c>
      <c r="D634" t="s">
        <v>1145</v>
      </c>
      <c r="E634" t="s">
        <v>808</v>
      </c>
      <c r="G634" t="str">
        <f t="shared" si="9"/>
        <v>Yes</v>
      </c>
    </row>
    <row r="635" spans="1:7" x14ac:dyDescent="0.25">
      <c r="A635" t="s">
        <v>2530</v>
      </c>
      <c r="B635" t="s">
        <v>1599</v>
      </c>
      <c r="C635" t="s">
        <v>1295</v>
      </c>
      <c r="D635" t="s">
        <v>1145</v>
      </c>
      <c r="E635" t="s">
        <v>808</v>
      </c>
      <c r="G635" t="str">
        <f t="shared" si="9"/>
        <v>Yes</v>
      </c>
    </row>
    <row r="636" spans="1:7" x14ac:dyDescent="0.25">
      <c r="A636" t="s">
        <v>2531</v>
      </c>
      <c r="B636" t="s">
        <v>1600</v>
      </c>
      <c r="C636" t="s">
        <v>190</v>
      </c>
      <c r="D636" t="s">
        <v>1145</v>
      </c>
      <c r="E636" t="s">
        <v>808</v>
      </c>
      <c r="G636" t="str">
        <f t="shared" si="9"/>
        <v>Yes</v>
      </c>
    </row>
    <row r="637" spans="1:7" x14ac:dyDescent="0.25">
      <c r="A637" t="s">
        <v>2532</v>
      </c>
      <c r="B637" t="s">
        <v>1601</v>
      </c>
      <c r="C637" t="s">
        <v>1147</v>
      </c>
      <c r="D637" t="s">
        <v>1145</v>
      </c>
      <c r="E637" t="s">
        <v>808</v>
      </c>
      <c r="G637" t="str">
        <f t="shared" si="9"/>
        <v>Yes</v>
      </c>
    </row>
    <row r="638" spans="1:7" x14ac:dyDescent="0.25">
      <c r="A638" t="s">
        <v>2533</v>
      </c>
      <c r="B638" t="s">
        <v>1602</v>
      </c>
      <c r="C638" t="s">
        <v>1295</v>
      </c>
      <c r="D638" t="s">
        <v>1145</v>
      </c>
      <c r="E638" t="s">
        <v>808</v>
      </c>
      <c r="G638" t="str">
        <f t="shared" si="9"/>
        <v>Yes</v>
      </c>
    </row>
    <row r="639" spans="1:7" x14ac:dyDescent="0.25">
      <c r="A639" t="s">
        <v>237</v>
      </c>
      <c r="B639" t="s">
        <v>238</v>
      </c>
      <c r="C639" t="s">
        <v>239</v>
      </c>
      <c r="D639" t="s">
        <v>1141</v>
      </c>
      <c r="E639" t="s">
        <v>1142</v>
      </c>
      <c r="G639" t="str">
        <f t="shared" si="9"/>
        <v>No</v>
      </c>
    </row>
    <row r="640" spans="1:7" x14ac:dyDescent="0.25">
      <c r="A640" t="s">
        <v>2534</v>
      </c>
      <c r="B640" t="s">
        <v>1603</v>
      </c>
      <c r="C640" t="s">
        <v>1259</v>
      </c>
      <c r="D640" t="s">
        <v>1145</v>
      </c>
      <c r="E640" t="s">
        <v>808</v>
      </c>
      <c r="G640" t="str">
        <f t="shared" si="9"/>
        <v>Yes</v>
      </c>
    </row>
    <row r="641" spans="1:7" x14ac:dyDescent="0.25">
      <c r="A641" t="s">
        <v>2535</v>
      </c>
      <c r="B641" t="s">
        <v>1604</v>
      </c>
      <c r="C641" t="s">
        <v>80</v>
      </c>
      <c r="D641" t="s">
        <v>1145</v>
      </c>
      <c r="E641" t="s">
        <v>808</v>
      </c>
      <c r="G641" t="str">
        <f t="shared" si="9"/>
        <v>Yes</v>
      </c>
    </row>
    <row r="642" spans="1:7" x14ac:dyDescent="0.25">
      <c r="A642" t="s">
        <v>650</v>
      </c>
      <c r="B642" t="s">
        <v>651</v>
      </c>
      <c r="C642" t="s">
        <v>80</v>
      </c>
      <c r="D642" t="s">
        <v>1141</v>
      </c>
      <c r="E642" t="s">
        <v>1142</v>
      </c>
      <c r="G642" t="str">
        <f t="shared" si="9"/>
        <v>No</v>
      </c>
    </row>
    <row r="643" spans="1:7" x14ac:dyDescent="0.25">
      <c r="A643" t="s">
        <v>70</v>
      </c>
      <c r="B643" t="s">
        <v>71</v>
      </c>
      <c r="C643" t="s">
        <v>72</v>
      </c>
      <c r="D643" t="s">
        <v>1141</v>
      </c>
      <c r="E643" t="s">
        <v>1142</v>
      </c>
      <c r="G643" t="str">
        <f t="shared" ref="G643:G706" si="10">E643</f>
        <v>No</v>
      </c>
    </row>
    <row r="644" spans="1:7" x14ac:dyDescent="0.25">
      <c r="A644" t="s">
        <v>2536</v>
      </c>
      <c r="B644" t="s">
        <v>1605</v>
      </c>
      <c r="C644" t="s">
        <v>1416</v>
      </c>
      <c r="D644" t="s">
        <v>1145</v>
      </c>
      <c r="E644" t="s">
        <v>808</v>
      </c>
      <c r="G644" t="str">
        <f t="shared" si="10"/>
        <v>Yes</v>
      </c>
    </row>
    <row r="645" spans="1:7" x14ac:dyDescent="0.25">
      <c r="A645" t="s">
        <v>372</v>
      </c>
      <c r="B645" t="s">
        <v>373</v>
      </c>
      <c r="C645" t="s">
        <v>93</v>
      </c>
      <c r="D645" t="s">
        <v>1141</v>
      </c>
      <c r="E645" t="s">
        <v>808</v>
      </c>
      <c r="G645" t="str">
        <f t="shared" si="10"/>
        <v>Yes</v>
      </c>
    </row>
    <row r="646" spans="1:7" x14ac:dyDescent="0.25">
      <c r="A646" t="s">
        <v>2537</v>
      </c>
      <c r="B646" t="s">
        <v>1606</v>
      </c>
      <c r="C646" t="s">
        <v>1162</v>
      </c>
      <c r="D646" t="s">
        <v>1145</v>
      </c>
      <c r="E646" t="s">
        <v>808</v>
      </c>
      <c r="G646" t="str">
        <f t="shared" si="10"/>
        <v>Yes</v>
      </c>
    </row>
    <row r="647" spans="1:7" x14ac:dyDescent="0.25">
      <c r="A647" t="s">
        <v>305</v>
      </c>
      <c r="B647" t="s">
        <v>306</v>
      </c>
      <c r="C647" t="s">
        <v>93</v>
      </c>
      <c r="D647" t="s">
        <v>1141</v>
      </c>
      <c r="E647" t="s">
        <v>1142</v>
      </c>
      <c r="G647" t="str">
        <f t="shared" si="10"/>
        <v>No</v>
      </c>
    </row>
    <row r="648" spans="1:7" x14ac:dyDescent="0.25">
      <c r="A648" t="s">
        <v>2538</v>
      </c>
      <c r="B648" t="s">
        <v>1607</v>
      </c>
      <c r="C648" t="s">
        <v>258</v>
      </c>
      <c r="D648" t="s">
        <v>1145</v>
      </c>
      <c r="E648" t="s">
        <v>808</v>
      </c>
      <c r="G648" t="str">
        <f t="shared" si="10"/>
        <v>Yes</v>
      </c>
    </row>
    <row r="649" spans="1:7" x14ac:dyDescent="0.25">
      <c r="A649" t="s">
        <v>2539</v>
      </c>
      <c r="B649" t="s">
        <v>1608</v>
      </c>
      <c r="C649" t="s">
        <v>90</v>
      </c>
      <c r="D649" t="s">
        <v>1145</v>
      </c>
      <c r="E649" t="s">
        <v>808</v>
      </c>
      <c r="G649" t="str">
        <f t="shared" si="10"/>
        <v>Yes</v>
      </c>
    </row>
    <row r="650" spans="1:7" x14ac:dyDescent="0.25">
      <c r="A650" t="s">
        <v>2540</v>
      </c>
      <c r="B650" t="s">
        <v>1608</v>
      </c>
      <c r="C650" t="s">
        <v>190</v>
      </c>
      <c r="D650" t="s">
        <v>1145</v>
      </c>
      <c r="E650" t="s">
        <v>808</v>
      </c>
      <c r="G650" t="str">
        <f t="shared" si="10"/>
        <v>Yes</v>
      </c>
    </row>
    <row r="651" spans="1:7" x14ac:dyDescent="0.25">
      <c r="A651" t="s">
        <v>2541</v>
      </c>
      <c r="B651" t="s">
        <v>1608</v>
      </c>
      <c r="C651" t="s">
        <v>101</v>
      </c>
      <c r="D651" t="s">
        <v>1145</v>
      </c>
      <c r="E651" t="s">
        <v>808</v>
      </c>
      <c r="G651" t="str">
        <f t="shared" si="10"/>
        <v>Yes</v>
      </c>
    </row>
    <row r="652" spans="1:7" x14ac:dyDescent="0.25">
      <c r="A652" t="s">
        <v>2542</v>
      </c>
      <c r="B652" t="s">
        <v>1609</v>
      </c>
      <c r="C652" t="s">
        <v>1220</v>
      </c>
      <c r="D652" t="s">
        <v>1145</v>
      </c>
      <c r="E652" t="s">
        <v>808</v>
      </c>
      <c r="G652" t="str">
        <f t="shared" si="10"/>
        <v>Yes</v>
      </c>
    </row>
    <row r="653" spans="1:7" x14ac:dyDescent="0.25">
      <c r="A653" t="s">
        <v>2543</v>
      </c>
      <c r="B653" t="s">
        <v>1610</v>
      </c>
      <c r="C653" t="s">
        <v>1166</v>
      </c>
      <c r="D653" t="s">
        <v>1145</v>
      </c>
      <c r="E653" t="s">
        <v>808</v>
      </c>
      <c r="G653" t="str">
        <f t="shared" si="10"/>
        <v>Yes</v>
      </c>
    </row>
    <row r="654" spans="1:7" x14ac:dyDescent="0.25">
      <c r="A654" t="s">
        <v>672</v>
      </c>
      <c r="B654" t="s">
        <v>673</v>
      </c>
      <c r="C654" t="s">
        <v>75</v>
      </c>
      <c r="D654" t="s">
        <v>1141</v>
      </c>
      <c r="E654" t="s">
        <v>1142</v>
      </c>
      <c r="G654" t="str">
        <f t="shared" si="10"/>
        <v>No</v>
      </c>
    </row>
    <row r="655" spans="1:7" x14ac:dyDescent="0.25">
      <c r="A655" t="s">
        <v>2544</v>
      </c>
      <c r="B655" t="s">
        <v>1611</v>
      </c>
      <c r="C655" t="s">
        <v>1154</v>
      </c>
      <c r="D655" t="s">
        <v>1145</v>
      </c>
      <c r="E655" t="s">
        <v>808</v>
      </c>
      <c r="G655" t="str">
        <f t="shared" si="10"/>
        <v>Yes</v>
      </c>
    </row>
    <row r="656" spans="1:7" x14ac:dyDescent="0.25">
      <c r="A656" t="s">
        <v>2545</v>
      </c>
      <c r="B656" t="s">
        <v>1612</v>
      </c>
      <c r="C656" t="s">
        <v>1166</v>
      </c>
      <c r="D656" t="s">
        <v>1145</v>
      </c>
      <c r="E656" t="s">
        <v>808</v>
      </c>
      <c r="G656" t="str">
        <f t="shared" si="10"/>
        <v>Yes</v>
      </c>
    </row>
    <row r="657" spans="1:7" x14ac:dyDescent="0.25">
      <c r="A657" t="s">
        <v>149</v>
      </c>
      <c r="B657" t="s">
        <v>150</v>
      </c>
      <c r="C657" t="s">
        <v>80</v>
      </c>
      <c r="D657" t="s">
        <v>1141</v>
      </c>
      <c r="E657" t="s">
        <v>1142</v>
      </c>
      <c r="G657" t="str">
        <f t="shared" si="10"/>
        <v>No</v>
      </c>
    </row>
    <row r="658" spans="1:7" x14ac:dyDescent="0.25">
      <c r="A658" t="s">
        <v>2546</v>
      </c>
      <c r="B658" t="s">
        <v>1613</v>
      </c>
      <c r="C658" t="s">
        <v>1204</v>
      </c>
      <c r="D658" t="s">
        <v>1145</v>
      </c>
      <c r="E658" t="s">
        <v>808</v>
      </c>
      <c r="G658" t="str">
        <f t="shared" si="10"/>
        <v>Yes</v>
      </c>
    </row>
    <row r="659" spans="1:7" x14ac:dyDescent="0.25">
      <c r="A659" t="s">
        <v>2547</v>
      </c>
      <c r="B659" t="s">
        <v>1614</v>
      </c>
      <c r="C659" t="s">
        <v>101</v>
      </c>
      <c r="D659" t="s">
        <v>1145</v>
      </c>
      <c r="E659" t="s">
        <v>808</v>
      </c>
      <c r="G659" t="str">
        <f t="shared" si="10"/>
        <v>Yes</v>
      </c>
    </row>
    <row r="660" spans="1:7" x14ac:dyDescent="0.25">
      <c r="A660" t="s">
        <v>2548</v>
      </c>
      <c r="B660" t="s">
        <v>1615</v>
      </c>
      <c r="C660" t="s">
        <v>555</v>
      </c>
      <c r="D660" t="s">
        <v>1145</v>
      </c>
      <c r="E660" t="s">
        <v>808</v>
      </c>
      <c r="G660" t="str">
        <f t="shared" si="10"/>
        <v>Yes</v>
      </c>
    </row>
    <row r="661" spans="1:7" x14ac:dyDescent="0.25">
      <c r="A661" t="s">
        <v>2549</v>
      </c>
      <c r="B661" t="s">
        <v>1616</v>
      </c>
      <c r="C661" t="s">
        <v>230</v>
      </c>
      <c r="D661" t="s">
        <v>1145</v>
      </c>
      <c r="E661" t="s">
        <v>808</v>
      </c>
      <c r="G661" t="str">
        <f t="shared" si="10"/>
        <v>Yes</v>
      </c>
    </row>
    <row r="662" spans="1:7" x14ac:dyDescent="0.25">
      <c r="A662" t="s">
        <v>2550</v>
      </c>
      <c r="B662" t="s">
        <v>1617</v>
      </c>
      <c r="C662" t="s">
        <v>108</v>
      </c>
      <c r="D662" t="s">
        <v>1145</v>
      </c>
      <c r="E662" t="s">
        <v>808</v>
      </c>
      <c r="G662" t="str">
        <f t="shared" si="10"/>
        <v>Yes</v>
      </c>
    </row>
    <row r="663" spans="1:7" x14ac:dyDescent="0.25">
      <c r="A663" t="s">
        <v>2551</v>
      </c>
      <c r="B663" t="s">
        <v>1618</v>
      </c>
      <c r="C663" t="s">
        <v>1198</v>
      </c>
      <c r="D663" t="s">
        <v>1145</v>
      </c>
      <c r="E663" t="s">
        <v>808</v>
      </c>
      <c r="G663" t="str">
        <f t="shared" si="10"/>
        <v>Yes</v>
      </c>
    </row>
    <row r="664" spans="1:7" x14ac:dyDescent="0.25">
      <c r="A664" t="s">
        <v>2552</v>
      </c>
      <c r="B664" t="s">
        <v>1619</v>
      </c>
      <c r="C664" t="s">
        <v>752</v>
      </c>
      <c r="D664" t="s">
        <v>1145</v>
      </c>
      <c r="E664" t="s">
        <v>808</v>
      </c>
      <c r="G664" t="str">
        <f t="shared" si="10"/>
        <v>Yes</v>
      </c>
    </row>
    <row r="665" spans="1:7" x14ac:dyDescent="0.25">
      <c r="A665" t="s">
        <v>2553</v>
      </c>
      <c r="B665" t="s">
        <v>1620</v>
      </c>
      <c r="C665" t="s">
        <v>1289</v>
      </c>
      <c r="D665" t="s">
        <v>1145</v>
      </c>
      <c r="E665" t="s">
        <v>808</v>
      </c>
      <c r="G665" t="str">
        <f t="shared" si="10"/>
        <v>Yes</v>
      </c>
    </row>
    <row r="666" spans="1:7" x14ac:dyDescent="0.25">
      <c r="A666" t="s">
        <v>2554</v>
      </c>
      <c r="B666" t="s">
        <v>1621</v>
      </c>
      <c r="C666" t="s">
        <v>75</v>
      </c>
      <c r="D666" t="s">
        <v>1145</v>
      </c>
      <c r="E666" t="s">
        <v>808</v>
      </c>
      <c r="G666" t="str">
        <f t="shared" si="10"/>
        <v>Yes</v>
      </c>
    </row>
    <row r="667" spans="1:7" x14ac:dyDescent="0.25">
      <c r="A667" t="s">
        <v>556</v>
      </c>
      <c r="B667" t="s">
        <v>557</v>
      </c>
      <c r="C667" t="s">
        <v>75</v>
      </c>
      <c r="D667" t="s">
        <v>1141</v>
      </c>
      <c r="E667" t="s">
        <v>1142</v>
      </c>
      <c r="G667" t="str">
        <f t="shared" si="10"/>
        <v>No</v>
      </c>
    </row>
    <row r="668" spans="1:7" x14ac:dyDescent="0.25">
      <c r="A668" t="s">
        <v>233</v>
      </c>
      <c r="B668" t="s">
        <v>234</v>
      </c>
      <c r="C668" t="s">
        <v>80</v>
      </c>
      <c r="D668" t="s">
        <v>1141</v>
      </c>
      <c r="E668" t="s">
        <v>1142</v>
      </c>
      <c r="G668" t="str">
        <f t="shared" si="10"/>
        <v>No</v>
      </c>
    </row>
    <row r="669" spans="1:7" x14ac:dyDescent="0.25">
      <c r="A669" t="s">
        <v>740</v>
      </c>
      <c r="B669" t="s">
        <v>741</v>
      </c>
      <c r="C669" t="s">
        <v>80</v>
      </c>
      <c r="D669" t="s">
        <v>1141</v>
      </c>
      <c r="E669" t="s">
        <v>1142</v>
      </c>
      <c r="G669" t="str">
        <f t="shared" si="10"/>
        <v>No</v>
      </c>
    </row>
    <row r="670" spans="1:7" x14ac:dyDescent="0.25">
      <c r="A670" t="s">
        <v>2555</v>
      </c>
      <c r="B670" t="s">
        <v>1622</v>
      </c>
      <c r="C670" t="s">
        <v>1198</v>
      </c>
      <c r="D670" t="s">
        <v>1145</v>
      </c>
      <c r="E670" t="s">
        <v>808</v>
      </c>
      <c r="G670" t="str">
        <f t="shared" si="10"/>
        <v>Yes</v>
      </c>
    </row>
    <row r="671" spans="1:7" x14ac:dyDescent="0.25">
      <c r="A671" t="s">
        <v>2556</v>
      </c>
      <c r="B671" t="s">
        <v>1623</v>
      </c>
      <c r="C671" t="s">
        <v>1170</v>
      </c>
      <c r="D671" t="s">
        <v>1145</v>
      </c>
      <c r="E671" t="s">
        <v>808</v>
      </c>
      <c r="G671" t="str">
        <f t="shared" si="10"/>
        <v>Yes</v>
      </c>
    </row>
    <row r="672" spans="1:7" x14ac:dyDescent="0.25">
      <c r="A672" t="s">
        <v>82</v>
      </c>
      <c r="B672" t="s">
        <v>83</v>
      </c>
      <c r="C672" t="s">
        <v>84</v>
      </c>
      <c r="D672" t="s">
        <v>852</v>
      </c>
      <c r="E672" t="s">
        <v>1142</v>
      </c>
      <c r="G672" t="str">
        <f t="shared" si="10"/>
        <v>No</v>
      </c>
    </row>
    <row r="673" spans="1:7" x14ac:dyDescent="0.25">
      <c r="A673" t="s">
        <v>562</v>
      </c>
      <c r="B673" t="s">
        <v>563</v>
      </c>
      <c r="C673" t="s">
        <v>84</v>
      </c>
      <c r="D673" t="s">
        <v>852</v>
      </c>
      <c r="E673" t="s">
        <v>1142</v>
      </c>
      <c r="G673" t="str">
        <f t="shared" si="10"/>
        <v>No</v>
      </c>
    </row>
    <row r="674" spans="1:7" x14ac:dyDescent="0.25">
      <c r="A674" t="s">
        <v>690</v>
      </c>
      <c r="B674" t="s">
        <v>691</v>
      </c>
      <c r="C674" t="s">
        <v>75</v>
      </c>
      <c r="D674" t="s">
        <v>1141</v>
      </c>
      <c r="E674" t="s">
        <v>1142</v>
      </c>
      <c r="G674" t="str">
        <f t="shared" si="10"/>
        <v>No</v>
      </c>
    </row>
    <row r="675" spans="1:7" x14ac:dyDescent="0.25">
      <c r="A675" t="s">
        <v>772</v>
      </c>
      <c r="B675" t="s">
        <v>773</v>
      </c>
      <c r="C675" t="s">
        <v>80</v>
      </c>
      <c r="D675" t="s">
        <v>1141</v>
      </c>
      <c r="E675" t="s">
        <v>1142</v>
      </c>
      <c r="G675" t="str">
        <f t="shared" si="10"/>
        <v>No</v>
      </c>
    </row>
    <row r="676" spans="1:7" x14ac:dyDescent="0.25">
      <c r="A676" t="s">
        <v>2557</v>
      </c>
      <c r="B676" t="s">
        <v>1624</v>
      </c>
      <c r="C676" t="s">
        <v>469</v>
      </c>
      <c r="D676" t="s">
        <v>1145</v>
      </c>
      <c r="E676" t="s">
        <v>808</v>
      </c>
      <c r="G676" t="str">
        <f t="shared" si="10"/>
        <v>Yes</v>
      </c>
    </row>
    <row r="677" spans="1:7" x14ac:dyDescent="0.25">
      <c r="A677" t="s">
        <v>2558</v>
      </c>
      <c r="B677" t="s">
        <v>1625</v>
      </c>
      <c r="C677" t="s">
        <v>75</v>
      </c>
      <c r="D677" t="s">
        <v>1145</v>
      </c>
      <c r="E677" t="s">
        <v>808</v>
      </c>
      <c r="G677" t="str">
        <f t="shared" si="10"/>
        <v>Yes</v>
      </c>
    </row>
    <row r="678" spans="1:7" x14ac:dyDescent="0.25">
      <c r="A678" t="s">
        <v>539</v>
      </c>
      <c r="B678" t="s">
        <v>540</v>
      </c>
      <c r="C678" t="s">
        <v>75</v>
      </c>
      <c r="D678" t="s">
        <v>1141</v>
      </c>
      <c r="E678" t="s">
        <v>1142</v>
      </c>
      <c r="G678" t="str">
        <f t="shared" si="10"/>
        <v>No</v>
      </c>
    </row>
    <row r="679" spans="1:7" x14ac:dyDescent="0.25">
      <c r="A679" t="s">
        <v>356</v>
      </c>
      <c r="B679" t="s">
        <v>357</v>
      </c>
      <c r="C679" t="s">
        <v>80</v>
      </c>
      <c r="D679" t="s">
        <v>1141</v>
      </c>
      <c r="E679" t="s">
        <v>1142</v>
      </c>
      <c r="G679" t="str">
        <f t="shared" si="10"/>
        <v>No</v>
      </c>
    </row>
    <row r="680" spans="1:7" x14ac:dyDescent="0.25">
      <c r="A680" t="s">
        <v>318</v>
      </c>
      <c r="B680" t="s">
        <v>1626</v>
      </c>
      <c r="C680" t="s">
        <v>93</v>
      </c>
      <c r="D680" t="s">
        <v>1141</v>
      </c>
      <c r="E680" t="s">
        <v>1142</v>
      </c>
      <c r="G680" t="str">
        <f t="shared" si="10"/>
        <v>No</v>
      </c>
    </row>
    <row r="681" spans="1:7" x14ac:dyDescent="0.25">
      <c r="A681" t="s">
        <v>2559</v>
      </c>
      <c r="B681" t="s">
        <v>1627</v>
      </c>
      <c r="C681" t="s">
        <v>98</v>
      </c>
      <c r="D681" t="s">
        <v>1145</v>
      </c>
      <c r="E681" t="s">
        <v>808</v>
      </c>
      <c r="G681" t="str">
        <f t="shared" si="10"/>
        <v>Yes</v>
      </c>
    </row>
    <row r="682" spans="1:7" x14ac:dyDescent="0.25">
      <c r="A682" t="s">
        <v>2560</v>
      </c>
      <c r="B682" t="s">
        <v>1628</v>
      </c>
      <c r="C682" t="s">
        <v>93</v>
      </c>
      <c r="D682" t="s">
        <v>1145</v>
      </c>
      <c r="E682" t="s">
        <v>808</v>
      </c>
      <c r="G682" t="str">
        <f t="shared" si="10"/>
        <v>Yes</v>
      </c>
    </row>
    <row r="683" spans="1:7" x14ac:dyDescent="0.25">
      <c r="A683" t="s">
        <v>688</v>
      </c>
      <c r="B683" t="s">
        <v>689</v>
      </c>
      <c r="C683" t="s">
        <v>193</v>
      </c>
      <c r="D683" t="s">
        <v>1141</v>
      </c>
      <c r="E683" t="s">
        <v>1142</v>
      </c>
      <c r="G683" t="str">
        <f t="shared" si="10"/>
        <v>No</v>
      </c>
    </row>
    <row r="684" spans="1:7" x14ac:dyDescent="0.25">
      <c r="A684" t="s">
        <v>662</v>
      </c>
      <c r="B684" t="s">
        <v>663</v>
      </c>
      <c r="C684" t="s">
        <v>72</v>
      </c>
      <c r="D684" t="s">
        <v>1141</v>
      </c>
      <c r="E684" t="s">
        <v>1142</v>
      </c>
      <c r="G684" t="str">
        <f t="shared" si="10"/>
        <v>No</v>
      </c>
    </row>
    <row r="685" spans="1:7" x14ac:dyDescent="0.25">
      <c r="A685" t="s">
        <v>337</v>
      </c>
      <c r="B685" t="s">
        <v>338</v>
      </c>
      <c r="C685" t="s">
        <v>230</v>
      </c>
      <c r="D685" t="s">
        <v>1141</v>
      </c>
      <c r="E685" t="s">
        <v>1142</v>
      </c>
      <c r="G685" t="str">
        <f t="shared" si="10"/>
        <v>No</v>
      </c>
    </row>
    <row r="686" spans="1:7" x14ac:dyDescent="0.25">
      <c r="A686" t="s">
        <v>2561</v>
      </c>
      <c r="B686" t="s">
        <v>1629</v>
      </c>
      <c r="C686" t="s">
        <v>80</v>
      </c>
      <c r="D686" t="s">
        <v>1145</v>
      </c>
      <c r="E686" t="s">
        <v>808</v>
      </c>
      <c r="G686" t="str">
        <f t="shared" si="10"/>
        <v>Yes</v>
      </c>
    </row>
    <row r="687" spans="1:7" x14ac:dyDescent="0.25">
      <c r="A687" t="s">
        <v>2562</v>
      </c>
      <c r="B687" t="s">
        <v>1630</v>
      </c>
      <c r="C687" t="s">
        <v>555</v>
      </c>
      <c r="D687" t="s">
        <v>1145</v>
      </c>
      <c r="E687" t="s">
        <v>808</v>
      </c>
      <c r="G687" t="str">
        <f t="shared" si="10"/>
        <v>Yes</v>
      </c>
    </row>
    <row r="688" spans="1:7" x14ac:dyDescent="0.25">
      <c r="A688" t="s">
        <v>2563</v>
      </c>
      <c r="B688" t="s">
        <v>1631</v>
      </c>
      <c r="C688" t="s">
        <v>313</v>
      </c>
      <c r="D688" t="s">
        <v>1145</v>
      </c>
      <c r="E688" t="s">
        <v>808</v>
      </c>
      <c r="G688" t="str">
        <f t="shared" si="10"/>
        <v>Yes</v>
      </c>
    </row>
    <row r="689" spans="1:7" x14ac:dyDescent="0.25">
      <c r="A689" t="s">
        <v>2564</v>
      </c>
      <c r="B689" t="s">
        <v>1632</v>
      </c>
      <c r="C689" t="s">
        <v>173</v>
      </c>
      <c r="D689" t="s">
        <v>1145</v>
      </c>
      <c r="E689" t="s">
        <v>808</v>
      </c>
      <c r="G689" t="str">
        <f t="shared" si="10"/>
        <v>Yes</v>
      </c>
    </row>
    <row r="690" spans="1:7" x14ac:dyDescent="0.25">
      <c r="A690" t="s">
        <v>2565</v>
      </c>
      <c r="B690" t="s">
        <v>1633</v>
      </c>
      <c r="C690" t="s">
        <v>1333</v>
      </c>
      <c r="D690" t="s">
        <v>1145</v>
      </c>
      <c r="E690" t="s">
        <v>808</v>
      </c>
      <c r="G690" t="str">
        <f t="shared" si="10"/>
        <v>Yes</v>
      </c>
    </row>
    <row r="691" spans="1:7" x14ac:dyDescent="0.25">
      <c r="A691" t="s">
        <v>441</v>
      </c>
      <c r="B691" t="s">
        <v>442</v>
      </c>
      <c r="C691" t="s">
        <v>68</v>
      </c>
      <c r="D691" t="s">
        <v>1141</v>
      </c>
      <c r="E691" t="s">
        <v>1142</v>
      </c>
      <c r="G691" t="str">
        <f t="shared" si="10"/>
        <v>No</v>
      </c>
    </row>
    <row r="692" spans="1:7" x14ac:dyDescent="0.25">
      <c r="A692" t="s">
        <v>194</v>
      </c>
      <c r="B692" t="s">
        <v>195</v>
      </c>
      <c r="C692" t="s">
        <v>196</v>
      </c>
      <c r="D692" t="s">
        <v>1141</v>
      </c>
      <c r="E692" t="s">
        <v>1142</v>
      </c>
      <c r="G692" t="str">
        <f t="shared" si="10"/>
        <v>No</v>
      </c>
    </row>
    <row r="693" spans="1:7" x14ac:dyDescent="0.25">
      <c r="A693" t="s">
        <v>2566</v>
      </c>
      <c r="B693" t="s">
        <v>1634</v>
      </c>
      <c r="C693" t="s">
        <v>196</v>
      </c>
      <c r="D693" t="s">
        <v>1145</v>
      </c>
      <c r="E693" t="s">
        <v>808</v>
      </c>
      <c r="G693" t="str">
        <f t="shared" si="10"/>
        <v>Yes</v>
      </c>
    </row>
    <row r="694" spans="1:7" x14ac:dyDescent="0.25">
      <c r="A694" t="s">
        <v>670</v>
      </c>
      <c r="B694" t="s">
        <v>671</v>
      </c>
      <c r="C694" t="s">
        <v>111</v>
      </c>
      <c r="D694" t="s">
        <v>1141</v>
      </c>
      <c r="E694" t="s">
        <v>1142</v>
      </c>
      <c r="G694" t="str">
        <f t="shared" si="10"/>
        <v>No</v>
      </c>
    </row>
    <row r="695" spans="1:7" x14ac:dyDescent="0.25">
      <c r="A695" t="s">
        <v>2567</v>
      </c>
      <c r="B695" t="s">
        <v>1635</v>
      </c>
      <c r="C695" t="s">
        <v>555</v>
      </c>
      <c r="D695" t="s">
        <v>1145</v>
      </c>
      <c r="E695" t="s">
        <v>808</v>
      </c>
      <c r="G695" t="str">
        <f t="shared" si="10"/>
        <v>Yes</v>
      </c>
    </row>
    <row r="696" spans="1:7" x14ac:dyDescent="0.25">
      <c r="A696" t="s">
        <v>2568</v>
      </c>
      <c r="B696" t="s">
        <v>1636</v>
      </c>
      <c r="C696" t="s">
        <v>173</v>
      </c>
      <c r="D696" t="s">
        <v>1145</v>
      </c>
      <c r="E696" t="s">
        <v>808</v>
      </c>
      <c r="G696" t="str">
        <f t="shared" si="10"/>
        <v>Yes</v>
      </c>
    </row>
    <row r="697" spans="1:7" x14ac:dyDescent="0.25">
      <c r="A697" t="s">
        <v>2569</v>
      </c>
      <c r="B697" t="s">
        <v>1637</v>
      </c>
      <c r="C697" t="s">
        <v>132</v>
      </c>
      <c r="D697" t="s">
        <v>1145</v>
      </c>
      <c r="E697" t="s">
        <v>808</v>
      </c>
      <c r="G697" t="str">
        <f t="shared" si="10"/>
        <v>Yes</v>
      </c>
    </row>
    <row r="698" spans="1:7" x14ac:dyDescent="0.25">
      <c r="A698" t="s">
        <v>686</v>
      </c>
      <c r="B698" t="s">
        <v>687</v>
      </c>
      <c r="C698" t="s">
        <v>75</v>
      </c>
      <c r="D698" t="s">
        <v>1141</v>
      </c>
      <c r="E698" t="s">
        <v>1142</v>
      </c>
      <c r="G698" t="str">
        <f t="shared" si="10"/>
        <v>No</v>
      </c>
    </row>
    <row r="699" spans="1:7" x14ac:dyDescent="0.25">
      <c r="A699" t="s">
        <v>2570</v>
      </c>
      <c r="B699" t="s">
        <v>1638</v>
      </c>
      <c r="C699" t="s">
        <v>190</v>
      </c>
      <c r="D699" t="s">
        <v>1145</v>
      </c>
      <c r="E699" t="s">
        <v>808</v>
      </c>
      <c r="G699" t="str">
        <f t="shared" si="10"/>
        <v>Yes</v>
      </c>
    </row>
    <row r="700" spans="1:7" x14ac:dyDescent="0.25">
      <c r="A700" t="s">
        <v>2571</v>
      </c>
      <c r="B700" t="s">
        <v>1638</v>
      </c>
      <c r="C700" t="s">
        <v>1191</v>
      </c>
      <c r="D700" t="s">
        <v>1145</v>
      </c>
      <c r="E700" t="s">
        <v>808</v>
      </c>
      <c r="G700" t="str">
        <f t="shared" si="10"/>
        <v>Yes</v>
      </c>
    </row>
    <row r="701" spans="1:7" x14ac:dyDescent="0.25">
      <c r="A701" t="s">
        <v>362</v>
      </c>
      <c r="B701" t="s">
        <v>363</v>
      </c>
      <c r="C701" t="s">
        <v>93</v>
      </c>
      <c r="D701" t="s">
        <v>1141</v>
      </c>
      <c r="E701" t="s">
        <v>1142</v>
      </c>
      <c r="G701" t="str">
        <f t="shared" si="10"/>
        <v>No</v>
      </c>
    </row>
    <row r="702" spans="1:7" x14ac:dyDescent="0.25">
      <c r="A702" t="s">
        <v>2572</v>
      </c>
      <c r="B702" t="s">
        <v>1639</v>
      </c>
      <c r="C702" t="s">
        <v>492</v>
      </c>
      <c r="D702" t="s">
        <v>1145</v>
      </c>
      <c r="E702" t="s">
        <v>808</v>
      </c>
      <c r="G702" t="str">
        <f t="shared" si="10"/>
        <v>Yes</v>
      </c>
    </row>
    <row r="703" spans="1:7" x14ac:dyDescent="0.25">
      <c r="A703" t="s">
        <v>2573</v>
      </c>
      <c r="B703" t="s">
        <v>1640</v>
      </c>
      <c r="C703" t="s">
        <v>80</v>
      </c>
      <c r="D703" t="s">
        <v>1145</v>
      </c>
      <c r="E703" t="s">
        <v>808</v>
      </c>
      <c r="G703" t="str">
        <f t="shared" si="10"/>
        <v>Yes</v>
      </c>
    </row>
    <row r="704" spans="1:7" x14ac:dyDescent="0.25">
      <c r="A704" t="s">
        <v>2574</v>
      </c>
      <c r="B704" t="s">
        <v>1641</v>
      </c>
      <c r="C704" t="s">
        <v>1245</v>
      </c>
      <c r="D704" t="s">
        <v>1145</v>
      </c>
      <c r="E704" t="s">
        <v>808</v>
      </c>
      <c r="G704" t="str">
        <f t="shared" si="10"/>
        <v>Yes</v>
      </c>
    </row>
    <row r="705" spans="1:7" x14ac:dyDescent="0.25">
      <c r="A705" t="s">
        <v>2575</v>
      </c>
      <c r="B705" t="s">
        <v>1642</v>
      </c>
      <c r="C705" t="s">
        <v>469</v>
      </c>
      <c r="D705" t="s">
        <v>1145</v>
      </c>
      <c r="E705" t="s">
        <v>808</v>
      </c>
      <c r="G705" t="str">
        <f t="shared" si="10"/>
        <v>Yes</v>
      </c>
    </row>
    <row r="706" spans="1:7" x14ac:dyDescent="0.25">
      <c r="A706" t="s">
        <v>2576</v>
      </c>
      <c r="B706" t="s">
        <v>1643</v>
      </c>
      <c r="C706" t="s">
        <v>193</v>
      </c>
      <c r="D706" t="s">
        <v>1145</v>
      </c>
      <c r="E706" t="s">
        <v>808</v>
      </c>
      <c r="G706" t="str">
        <f t="shared" si="10"/>
        <v>Yes</v>
      </c>
    </row>
    <row r="707" spans="1:7" x14ac:dyDescent="0.25">
      <c r="A707" t="s">
        <v>2577</v>
      </c>
      <c r="B707" t="s">
        <v>1644</v>
      </c>
      <c r="C707" t="s">
        <v>1220</v>
      </c>
      <c r="D707" t="s">
        <v>1145</v>
      </c>
      <c r="E707" t="s">
        <v>808</v>
      </c>
      <c r="G707" t="str">
        <f t="shared" ref="G707:G770" si="11">E707</f>
        <v>Yes</v>
      </c>
    </row>
    <row r="708" spans="1:7" x14ac:dyDescent="0.25">
      <c r="A708" t="s">
        <v>2578</v>
      </c>
      <c r="B708" t="s">
        <v>1645</v>
      </c>
      <c r="C708" t="s">
        <v>1157</v>
      </c>
      <c r="D708" t="s">
        <v>1145</v>
      </c>
      <c r="E708" t="s">
        <v>808</v>
      </c>
      <c r="G708" t="str">
        <f t="shared" si="11"/>
        <v>Yes</v>
      </c>
    </row>
    <row r="709" spans="1:7" x14ac:dyDescent="0.25">
      <c r="A709" t="s">
        <v>512</v>
      </c>
      <c r="B709" t="s">
        <v>513</v>
      </c>
      <c r="C709" t="s">
        <v>93</v>
      </c>
      <c r="D709" t="s">
        <v>1141</v>
      </c>
      <c r="E709" t="s">
        <v>1142</v>
      </c>
      <c r="G709" t="str">
        <f t="shared" si="11"/>
        <v>No</v>
      </c>
    </row>
    <row r="710" spans="1:7" x14ac:dyDescent="0.25">
      <c r="A710" t="s">
        <v>2579</v>
      </c>
      <c r="B710" t="s">
        <v>1646</v>
      </c>
      <c r="C710" t="s">
        <v>135</v>
      </c>
      <c r="D710" t="s">
        <v>1145</v>
      </c>
      <c r="E710" t="s">
        <v>808</v>
      </c>
      <c r="G710" t="str">
        <f t="shared" si="11"/>
        <v>Yes</v>
      </c>
    </row>
    <row r="711" spans="1:7" x14ac:dyDescent="0.25">
      <c r="A711" t="s">
        <v>2580</v>
      </c>
      <c r="B711" t="s">
        <v>1647</v>
      </c>
      <c r="C711" t="s">
        <v>258</v>
      </c>
      <c r="D711" t="s">
        <v>1145</v>
      </c>
      <c r="E711" t="s">
        <v>808</v>
      </c>
      <c r="G711" t="str">
        <f t="shared" si="11"/>
        <v>Yes</v>
      </c>
    </row>
    <row r="712" spans="1:7" x14ac:dyDescent="0.25">
      <c r="A712" t="s">
        <v>2581</v>
      </c>
      <c r="B712" t="s">
        <v>1648</v>
      </c>
      <c r="C712" t="s">
        <v>101</v>
      </c>
      <c r="D712" t="s">
        <v>1145</v>
      </c>
      <c r="E712" t="s">
        <v>808</v>
      </c>
      <c r="G712" t="str">
        <f t="shared" si="11"/>
        <v>Yes</v>
      </c>
    </row>
    <row r="713" spans="1:7" x14ac:dyDescent="0.25">
      <c r="A713" t="s">
        <v>753</v>
      </c>
      <c r="B713" t="s">
        <v>754</v>
      </c>
      <c r="C713" t="s">
        <v>98</v>
      </c>
      <c r="D713" t="s">
        <v>1141</v>
      </c>
      <c r="E713" t="s">
        <v>1142</v>
      </c>
      <c r="G713" t="str">
        <f t="shared" si="11"/>
        <v>No</v>
      </c>
    </row>
    <row r="714" spans="1:7" x14ac:dyDescent="0.25">
      <c r="A714" t="s">
        <v>2582</v>
      </c>
      <c r="B714" t="s">
        <v>1649</v>
      </c>
      <c r="C714" t="s">
        <v>1335</v>
      </c>
      <c r="D714" t="s">
        <v>1145</v>
      </c>
      <c r="E714" t="s">
        <v>808</v>
      </c>
      <c r="G714" t="str">
        <f t="shared" si="11"/>
        <v>Yes</v>
      </c>
    </row>
    <row r="715" spans="1:7" x14ac:dyDescent="0.25">
      <c r="A715" t="s">
        <v>750</v>
      </c>
      <c r="B715" t="s">
        <v>751</v>
      </c>
      <c r="C715" t="s">
        <v>752</v>
      </c>
      <c r="D715" t="s">
        <v>1141</v>
      </c>
      <c r="E715" t="s">
        <v>808</v>
      </c>
      <c r="G715" t="str">
        <f t="shared" si="11"/>
        <v>Yes</v>
      </c>
    </row>
    <row r="716" spans="1:7" x14ac:dyDescent="0.25">
      <c r="A716" t="s">
        <v>568</v>
      </c>
      <c r="B716" t="s">
        <v>569</v>
      </c>
      <c r="C716" t="s">
        <v>93</v>
      </c>
      <c r="D716" t="s">
        <v>1141</v>
      </c>
      <c r="E716" t="s">
        <v>1142</v>
      </c>
      <c r="G716" t="str">
        <f t="shared" si="11"/>
        <v>No</v>
      </c>
    </row>
    <row r="717" spans="1:7" x14ac:dyDescent="0.25">
      <c r="A717" t="s">
        <v>2583</v>
      </c>
      <c r="B717" t="s">
        <v>1650</v>
      </c>
      <c r="C717" t="s">
        <v>108</v>
      </c>
      <c r="D717" t="s">
        <v>1145</v>
      </c>
      <c r="E717" t="s">
        <v>808</v>
      </c>
      <c r="G717" t="str">
        <f t="shared" si="11"/>
        <v>Yes</v>
      </c>
    </row>
    <row r="718" spans="1:7" x14ac:dyDescent="0.25">
      <c r="A718" t="s">
        <v>2584</v>
      </c>
      <c r="B718" t="s">
        <v>1651</v>
      </c>
      <c r="C718" t="s">
        <v>116</v>
      </c>
      <c r="D718" t="s">
        <v>1145</v>
      </c>
      <c r="E718" t="s">
        <v>808</v>
      </c>
      <c r="G718" t="str">
        <f t="shared" si="11"/>
        <v>Yes</v>
      </c>
    </row>
    <row r="719" spans="1:7" x14ac:dyDescent="0.25">
      <c r="A719" t="s">
        <v>2585</v>
      </c>
      <c r="B719" t="s">
        <v>1652</v>
      </c>
      <c r="C719" t="s">
        <v>1180</v>
      </c>
      <c r="D719" t="s">
        <v>1145</v>
      </c>
      <c r="E719" t="s">
        <v>808</v>
      </c>
      <c r="G719" t="str">
        <f t="shared" si="11"/>
        <v>Yes</v>
      </c>
    </row>
    <row r="720" spans="1:7" x14ac:dyDescent="0.25">
      <c r="A720" t="s">
        <v>2586</v>
      </c>
      <c r="B720" t="s">
        <v>1653</v>
      </c>
      <c r="C720" t="s">
        <v>80</v>
      </c>
      <c r="D720" t="s">
        <v>1145</v>
      </c>
      <c r="E720" t="s">
        <v>808</v>
      </c>
      <c r="G720" t="str">
        <f t="shared" si="11"/>
        <v>Yes</v>
      </c>
    </row>
    <row r="721" spans="1:7" x14ac:dyDescent="0.25">
      <c r="A721" t="s">
        <v>2587</v>
      </c>
      <c r="B721" t="s">
        <v>1654</v>
      </c>
      <c r="C721" t="s">
        <v>90</v>
      </c>
      <c r="D721" t="s">
        <v>1145</v>
      </c>
      <c r="E721" t="s">
        <v>808</v>
      </c>
      <c r="G721" t="str">
        <f t="shared" si="11"/>
        <v>Yes</v>
      </c>
    </row>
    <row r="722" spans="1:7" x14ac:dyDescent="0.25">
      <c r="A722" t="s">
        <v>2588</v>
      </c>
      <c r="B722" t="s">
        <v>1655</v>
      </c>
      <c r="C722" t="s">
        <v>125</v>
      </c>
      <c r="D722" t="s">
        <v>1145</v>
      </c>
      <c r="E722" t="s">
        <v>808</v>
      </c>
      <c r="G722" t="str">
        <f t="shared" si="11"/>
        <v>Yes</v>
      </c>
    </row>
    <row r="723" spans="1:7" x14ac:dyDescent="0.25">
      <c r="A723" t="s">
        <v>2589</v>
      </c>
      <c r="B723" t="s">
        <v>1656</v>
      </c>
      <c r="C723" t="s">
        <v>230</v>
      </c>
      <c r="D723" t="s">
        <v>1145</v>
      </c>
      <c r="E723" t="s">
        <v>808</v>
      </c>
      <c r="G723" t="str">
        <f t="shared" si="11"/>
        <v>Yes</v>
      </c>
    </row>
    <row r="724" spans="1:7" x14ac:dyDescent="0.25">
      <c r="A724" t="s">
        <v>2590</v>
      </c>
      <c r="B724" t="s">
        <v>1657</v>
      </c>
      <c r="C724" t="s">
        <v>1157</v>
      </c>
      <c r="D724" t="s">
        <v>1145</v>
      </c>
      <c r="E724" t="s">
        <v>808</v>
      </c>
      <c r="G724" t="str">
        <f t="shared" si="11"/>
        <v>Yes</v>
      </c>
    </row>
    <row r="725" spans="1:7" x14ac:dyDescent="0.25">
      <c r="A725" t="s">
        <v>764</v>
      </c>
      <c r="B725" t="s">
        <v>765</v>
      </c>
      <c r="C725" t="s">
        <v>68</v>
      </c>
      <c r="D725" t="s">
        <v>1141</v>
      </c>
      <c r="E725" t="s">
        <v>1142</v>
      </c>
      <c r="G725" t="str">
        <f t="shared" si="11"/>
        <v>No</v>
      </c>
    </row>
    <row r="726" spans="1:7" x14ac:dyDescent="0.25">
      <c r="A726" t="s">
        <v>510</v>
      </c>
      <c r="B726" t="s">
        <v>511</v>
      </c>
      <c r="C726" t="s">
        <v>80</v>
      </c>
      <c r="D726" t="s">
        <v>1141</v>
      </c>
      <c r="E726" t="s">
        <v>1142</v>
      </c>
      <c r="G726" t="str">
        <f t="shared" si="11"/>
        <v>No</v>
      </c>
    </row>
    <row r="727" spans="1:7" x14ac:dyDescent="0.25">
      <c r="A727" t="s">
        <v>2591</v>
      </c>
      <c r="B727" t="s">
        <v>1658</v>
      </c>
      <c r="C727" t="s">
        <v>80</v>
      </c>
      <c r="D727" t="s">
        <v>1145</v>
      </c>
      <c r="E727" t="s">
        <v>808</v>
      </c>
      <c r="G727" t="str">
        <f t="shared" si="11"/>
        <v>Yes</v>
      </c>
    </row>
    <row r="728" spans="1:7" x14ac:dyDescent="0.25">
      <c r="A728" t="s">
        <v>2592</v>
      </c>
      <c r="B728" t="s">
        <v>1659</v>
      </c>
      <c r="C728" t="s">
        <v>1193</v>
      </c>
      <c r="D728" t="s">
        <v>1145</v>
      </c>
      <c r="E728" t="s">
        <v>808</v>
      </c>
      <c r="G728" t="str">
        <f t="shared" si="11"/>
        <v>Yes</v>
      </c>
    </row>
    <row r="729" spans="1:7" x14ac:dyDescent="0.25">
      <c r="A729" t="s">
        <v>2593</v>
      </c>
      <c r="B729" t="s">
        <v>1660</v>
      </c>
      <c r="C729" t="s">
        <v>80</v>
      </c>
      <c r="D729" t="s">
        <v>1145</v>
      </c>
      <c r="E729" t="s">
        <v>808</v>
      </c>
      <c r="G729" t="str">
        <f t="shared" si="11"/>
        <v>Yes</v>
      </c>
    </row>
    <row r="730" spans="1:7" x14ac:dyDescent="0.25">
      <c r="A730" t="s">
        <v>2594</v>
      </c>
      <c r="B730" t="s">
        <v>1661</v>
      </c>
      <c r="C730" t="s">
        <v>492</v>
      </c>
      <c r="D730" t="s">
        <v>1145</v>
      </c>
      <c r="E730" t="s">
        <v>808</v>
      </c>
      <c r="G730" t="str">
        <f t="shared" si="11"/>
        <v>Yes</v>
      </c>
    </row>
    <row r="731" spans="1:7" x14ac:dyDescent="0.25">
      <c r="A731" t="s">
        <v>2595</v>
      </c>
      <c r="B731" t="s">
        <v>1662</v>
      </c>
      <c r="C731" t="s">
        <v>108</v>
      </c>
      <c r="D731" t="s">
        <v>1145</v>
      </c>
      <c r="E731" t="s">
        <v>808</v>
      </c>
      <c r="G731" t="str">
        <f t="shared" si="11"/>
        <v>Yes</v>
      </c>
    </row>
    <row r="732" spans="1:7" x14ac:dyDescent="0.25">
      <c r="A732" t="s">
        <v>263</v>
      </c>
      <c r="B732" t="s">
        <v>264</v>
      </c>
      <c r="C732" t="s">
        <v>93</v>
      </c>
      <c r="D732" t="s">
        <v>1141</v>
      </c>
      <c r="E732" t="s">
        <v>1142</v>
      </c>
      <c r="G732" t="str">
        <f t="shared" si="11"/>
        <v>No</v>
      </c>
    </row>
    <row r="733" spans="1:7" x14ac:dyDescent="0.25">
      <c r="A733" t="s">
        <v>2596</v>
      </c>
      <c r="B733" t="s">
        <v>1663</v>
      </c>
      <c r="C733" t="s">
        <v>469</v>
      </c>
      <c r="D733" t="s">
        <v>1145</v>
      </c>
      <c r="E733" t="s">
        <v>808</v>
      </c>
      <c r="G733" t="str">
        <f t="shared" si="11"/>
        <v>Yes</v>
      </c>
    </row>
    <row r="734" spans="1:7" x14ac:dyDescent="0.25">
      <c r="A734" t="s">
        <v>2597</v>
      </c>
      <c r="B734" t="s">
        <v>1663</v>
      </c>
      <c r="C734" t="s">
        <v>196</v>
      </c>
      <c r="D734" t="s">
        <v>1145</v>
      </c>
      <c r="E734" t="s">
        <v>808</v>
      </c>
      <c r="G734" t="str">
        <f t="shared" si="11"/>
        <v>Yes</v>
      </c>
    </row>
    <row r="735" spans="1:7" x14ac:dyDescent="0.25">
      <c r="A735" t="s">
        <v>2598</v>
      </c>
      <c r="B735" t="s">
        <v>1664</v>
      </c>
      <c r="C735" t="s">
        <v>140</v>
      </c>
      <c r="D735" t="s">
        <v>1145</v>
      </c>
      <c r="E735" t="s">
        <v>808</v>
      </c>
      <c r="G735" t="str">
        <f t="shared" si="11"/>
        <v>Yes</v>
      </c>
    </row>
    <row r="736" spans="1:7" x14ac:dyDescent="0.25">
      <c r="A736" t="s">
        <v>2599</v>
      </c>
      <c r="B736" t="s">
        <v>1664</v>
      </c>
      <c r="C736" t="s">
        <v>1147</v>
      </c>
      <c r="D736" t="s">
        <v>1145</v>
      </c>
      <c r="E736" t="s">
        <v>808</v>
      </c>
      <c r="G736" t="str">
        <f t="shared" si="11"/>
        <v>Yes</v>
      </c>
    </row>
    <row r="737" spans="1:7" x14ac:dyDescent="0.25">
      <c r="A737" t="s">
        <v>2600</v>
      </c>
      <c r="B737" t="s">
        <v>1665</v>
      </c>
      <c r="C737" t="s">
        <v>135</v>
      </c>
      <c r="D737" t="s">
        <v>1145</v>
      </c>
      <c r="E737" t="s">
        <v>808</v>
      </c>
      <c r="G737" t="str">
        <f t="shared" si="11"/>
        <v>Yes</v>
      </c>
    </row>
    <row r="738" spans="1:7" x14ac:dyDescent="0.25">
      <c r="A738" t="s">
        <v>2601</v>
      </c>
      <c r="B738" t="s">
        <v>1665</v>
      </c>
      <c r="C738" t="s">
        <v>1334</v>
      </c>
      <c r="D738" t="s">
        <v>1145</v>
      </c>
      <c r="E738" t="s">
        <v>808</v>
      </c>
      <c r="G738" t="str">
        <f t="shared" si="11"/>
        <v>Yes</v>
      </c>
    </row>
    <row r="739" spans="1:7" x14ac:dyDescent="0.25">
      <c r="A739" t="s">
        <v>2602</v>
      </c>
      <c r="B739" t="s">
        <v>1665</v>
      </c>
      <c r="C739" t="s">
        <v>1309</v>
      </c>
      <c r="D739" t="s">
        <v>1145</v>
      </c>
      <c r="E739" t="s">
        <v>808</v>
      </c>
      <c r="G739" t="str">
        <f t="shared" si="11"/>
        <v>Yes</v>
      </c>
    </row>
    <row r="740" spans="1:7" x14ac:dyDescent="0.25">
      <c r="A740" t="s">
        <v>2603</v>
      </c>
      <c r="B740" t="s">
        <v>1666</v>
      </c>
      <c r="C740" t="s">
        <v>111</v>
      </c>
      <c r="D740" t="s">
        <v>1145</v>
      </c>
      <c r="E740" t="s">
        <v>808</v>
      </c>
      <c r="G740" t="str">
        <f t="shared" si="11"/>
        <v>Yes</v>
      </c>
    </row>
    <row r="741" spans="1:7" x14ac:dyDescent="0.25">
      <c r="A741" t="s">
        <v>378</v>
      </c>
      <c r="B741" t="s">
        <v>379</v>
      </c>
      <c r="C741" t="s">
        <v>108</v>
      </c>
      <c r="D741" t="s">
        <v>1141</v>
      </c>
      <c r="E741" t="s">
        <v>1142</v>
      </c>
      <c r="G741" t="str">
        <f t="shared" si="11"/>
        <v>No</v>
      </c>
    </row>
    <row r="742" spans="1:7" x14ac:dyDescent="0.25">
      <c r="A742" t="s">
        <v>2604</v>
      </c>
      <c r="B742" t="s">
        <v>1667</v>
      </c>
      <c r="C742" t="s">
        <v>239</v>
      </c>
      <c r="D742" t="s">
        <v>1145</v>
      </c>
      <c r="E742" t="s">
        <v>808</v>
      </c>
      <c r="G742" t="str">
        <f t="shared" si="11"/>
        <v>Yes</v>
      </c>
    </row>
    <row r="743" spans="1:7" x14ac:dyDescent="0.25">
      <c r="A743" t="s">
        <v>2605</v>
      </c>
      <c r="B743" t="s">
        <v>1668</v>
      </c>
      <c r="C743" t="s">
        <v>75</v>
      </c>
      <c r="D743" t="s">
        <v>1145</v>
      </c>
      <c r="E743" t="s">
        <v>808</v>
      </c>
      <c r="G743" t="str">
        <f t="shared" si="11"/>
        <v>Yes</v>
      </c>
    </row>
    <row r="744" spans="1:7" x14ac:dyDescent="0.25">
      <c r="A744" t="s">
        <v>2606</v>
      </c>
      <c r="B744" t="s">
        <v>1669</v>
      </c>
      <c r="C744" t="s">
        <v>93</v>
      </c>
      <c r="D744" t="s">
        <v>1145</v>
      </c>
      <c r="E744" t="s">
        <v>808</v>
      </c>
      <c r="G744" t="str">
        <f t="shared" si="11"/>
        <v>Yes</v>
      </c>
    </row>
    <row r="745" spans="1:7" x14ac:dyDescent="0.25">
      <c r="A745" t="s">
        <v>2607</v>
      </c>
      <c r="B745" t="s">
        <v>1670</v>
      </c>
      <c r="C745" t="s">
        <v>90</v>
      </c>
      <c r="D745" t="s">
        <v>1145</v>
      </c>
      <c r="E745" t="s">
        <v>808</v>
      </c>
      <c r="G745" t="str">
        <f t="shared" si="11"/>
        <v>Yes</v>
      </c>
    </row>
    <row r="746" spans="1:7" x14ac:dyDescent="0.25">
      <c r="A746" t="s">
        <v>2608</v>
      </c>
      <c r="B746" t="s">
        <v>1671</v>
      </c>
      <c r="C746" t="s">
        <v>87</v>
      </c>
      <c r="D746" t="s">
        <v>1145</v>
      </c>
      <c r="E746" t="s">
        <v>808</v>
      </c>
      <c r="G746" t="str">
        <f t="shared" si="11"/>
        <v>Yes</v>
      </c>
    </row>
    <row r="747" spans="1:7" x14ac:dyDescent="0.25">
      <c r="A747" t="s">
        <v>2609</v>
      </c>
      <c r="B747" t="s">
        <v>1672</v>
      </c>
      <c r="C747" t="s">
        <v>140</v>
      </c>
      <c r="D747" t="s">
        <v>1145</v>
      </c>
      <c r="E747" t="s">
        <v>808</v>
      </c>
      <c r="G747" t="str">
        <f t="shared" si="11"/>
        <v>Yes</v>
      </c>
    </row>
    <row r="748" spans="1:7" x14ac:dyDescent="0.25">
      <c r="A748" t="s">
        <v>2610</v>
      </c>
      <c r="B748" t="s">
        <v>1673</v>
      </c>
      <c r="C748" t="s">
        <v>68</v>
      </c>
      <c r="D748" t="s">
        <v>1145</v>
      </c>
      <c r="E748" t="s">
        <v>808</v>
      </c>
      <c r="G748" t="str">
        <f t="shared" si="11"/>
        <v>Yes</v>
      </c>
    </row>
    <row r="749" spans="1:7" x14ac:dyDescent="0.25">
      <c r="A749" t="s">
        <v>2611</v>
      </c>
      <c r="B749" t="s">
        <v>1673</v>
      </c>
      <c r="C749" t="s">
        <v>108</v>
      </c>
      <c r="D749" t="s">
        <v>1145</v>
      </c>
      <c r="E749" t="s">
        <v>808</v>
      </c>
      <c r="G749" t="str">
        <f t="shared" si="11"/>
        <v>Yes</v>
      </c>
    </row>
    <row r="750" spans="1:7" x14ac:dyDescent="0.25">
      <c r="A750" t="s">
        <v>2612</v>
      </c>
      <c r="B750" t="s">
        <v>1673</v>
      </c>
      <c r="C750" t="s">
        <v>98</v>
      </c>
      <c r="D750" t="s">
        <v>1145</v>
      </c>
      <c r="E750" t="s">
        <v>808</v>
      </c>
      <c r="G750" t="str">
        <f t="shared" si="11"/>
        <v>Yes</v>
      </c>
    </row>
    <row r="751" spans="1:7" x14ac:dyDescent="0.25">
      <c r="A751" t="s">
        <v>138</v>
      </c>
      <c r="B751" t="s">
        <v>139</v>
      </c>
      <c r="C751" t="s">
        <v>140</v>
      </c>
      <c r="D751" t="s">
        <v>1141</v>
      </c>
      <c r="E751" t="s">
        <v>1142</v>
      </c>
      <c r="G751" t="str">
        <f t="shared" si="11"/>
        <v>No</v>
      </c>
    </row>
    <row r="752" spans="1:7" x14ac:dyDescent="0.25">
      <c r="A752" t="s">
        <v>2613</v>
      </c>
      <c r="B752" t="s">
        <v>1674</v>
      </c>
      <c r="C752" t="s">
        <v>75</v>
      </c>
      <c r="D752" t="s">
        <v>1145</v>
      </c>
      <c r="E752" t="s">
        <v>808</v>
      </c>
      <c r="G752" t="str">
        <f t="shared" si="11"/>
        <v>Yes</v>
      </c>
    </row>
    <row r="753" spans="1:7" x14ac:dyDescent="0.25">
      <c r="A753" t="s">
        <v>2614</v>
      </c>
      <c r="B753" t="s">
        <v>1675</v>
      </c>
      <c r="C753" t="s">
        <v>1180</v>
      </c>
      <c r="D753" t="s">
        <v>1145</v>
      </c>
      <c r="E753" t="s">
        <v>808</v>
      </c>
      <c r="G753" t="str">
        <f t="shared" si="11"/>
        <v>Yes</v>
      </c>
    </row>
    <row r="754" spans="1:7" x14ac:dyDescent="0.25">
      <c r="A754" t="s">
        <v>2615</v>
      </c>
      <c r="B754" t="s">
        <v>1676</v>
      </c>
      <c r="C754" t="s">
        <v>1259</v>
      </c>
      <c r="D754" t="s">
        <v>1145</v>
      </c>
      <c r="E754" t="s">
        <v>808</v>
      </c>
      <c r="G754" t="str">
        <f t="shared" si="11"/>
        <v>Yes</v>
      </c>
    </row>
    <row r="755" spans="1:7" x14ac:dyDescent="0.25">
      <c r="A755" t="s">
        <v>2616</v>
      </c>
      <c r="B755" t="s">
        <v>1677</v>
      </c>
      <c r="C755" t="s">
        <v>1530</v>
      </c>
      <c r="D755" t="s">
        <v>1145</v>
      </c>
      <c r="E755" t="s">
        <v>808</v>
      </c>
      <c r="G755" t="str">
        <f t="shared" si="11"/>
        <v>Yes</v>
      </c>
    </row>
    <row r="756" spans="1:7" x14ac:dyDescent="0.25">
      <c r="A756" t="s">
        <v>223</v>
      </c>
      <c r="B756" t="s">
        <v>224</v>
      </c>
      <c r="C756" t="s">
        <v>108</v>
      </c>
      <c r="D756" t="s">
        <v>1141</v>
      </c>
      <c r="E756" t="s">
        <v>1142</v>
      </c>
      <c r="G756" t="str">
        <f t="shared" si="11"/>
        <v>No</v>
      </c>
    </row>
    <row r="757" spans="1:7" x14ac:dyDescent="0.25">
      <c r="A757" t="s">
        <v>710</v>
      </c>
      <c r="B757" t="s">
        <v>711</v>
      </c>
      <c r="C757" t="s">
        <v>101</v>
      </c>
      <c r="D757" t="s">
        <v>1141</v>
      </c>
      <c r="E757" t="s">
        <v>1142</v>
      </c>
      <c r="G757" t="str">
        <f t="shared" si="11"/>
        <v>No</v>
      </c>
    </row>
    <row r="758" spans="1:7" x14ac:dyDescent="0.25">
      <c r="A758" t="s">
        <v>394</v>
      </c>
      <c r="B758" t="s">
        <v>395</v>
      </c>
      <c r="C758" t="s">
        <v>111</v>
      </c>
      <c r="D758" t="s">
        <v>1141</v>
      </c>
      <c r="E758" t="s">
        <v>1142</v>
      </c>
      <c r="G758" t="str">
        <f t="shared" si="11"/>
        <v>No</v>
      </c>
    </row>
    <row r="759" spans="1:7" x14ac:dyDescent="0.25">
      <c r="A759" t="s">
        <v>409</v>
      </c>
      <c r="B759" t="s">
        <v>410</v>
      </c>
      <c r="C759" t="s">
        <v>80</v>
      </c>
      <c r="D759" t="s">
        <v>1141</v>
      </c>
      <c r="E759" t="s">
        <v>1142</v>
      </c>
      <c r="G759" t="str">
        <f t="shared" si="11"/>
        <v>No</v>
      </c>
    </row>
    <row r="760" spans="1:7" x14ac:dyDescent="0.25">
      <c r="A760" t="s">
        <v>478</v>
      </c>
      <c r="B760" t="s">
        <v>479</v>
      </c>
      <c r="C760" t="s">
        <v>98</v>
      </c>
      <c r="D760" t="s">
        <v>1141</v>
      </c>
      <c r="E760" t="s">
        <v>1142</v>
      </c>
      <c r="G760" t="str">
        <f t="shared" si="11"/>
        <v>No</v>
      </c>
    </row>
    <row r="761" spans="1:7" x14ac:dyDescent="0.25">
      <c r="A761" t="s">
        <v>411</v>
      </c>
      <c r="B761" t="s">
        <v>412</v>
      </c>
      <c r="C761" t="s">
        <v>80</v>
      </c>
      <c r="D761" t="s">
        <v>1141</v>
      </c>
      <c r="E761" t="s">
        <v>1142</v>
      </c>
      <c r="G761" t="str">
        <f t="shared" si="11"/>
        <v>No</v>
      </c>
    </row>
    <row r="762" spans="1:7" x14ac:dyDescent="0.25">
      <c r="A762" t="s">
        <v>2617</v>
      </c>
      <c r="B762" t="s">
        <v>1678</v>
      </c>
      <c r="C762" t="s">
        <v>1239</v>
      </c>
      <c r="D762" t="s">
        <v>1145</v>
      </c>
      <c r="E762" t="s">
        <v>808</v>
      </c>
      <c r="G762" t="str">
        <f t="shared" si="11"/>
        <v>Yes</v>
      </c>
    </row>
    <row r="763" spans="1:7" x14ac:dyDescent="0.25">
      <c r="A763" t="s">
        <v>742</v>
      </c>
      <c r="B763" t="s">
        <v>743</v>
      </c>
      <c r="C763" t="s">
        <v>80</v>
      </c>
      <c r="D763" t="s">
        <v>1141</v>
      </c>
      <c r="E763" t="s">
        <v>1142</v>
      </c>
      <c r="G763" t="str">
        <f t="shared" si="11"/>
        <v>No</v>
      </c>
    </row>
    <row r="764" spans="1:7" x14ac:dyDescent="0.25">
      <c r="A764" t="s">
        <v>2618</v>
      </c>
      <c r="B764" t="s">
        <v>1679</v>
      </c>
      <c r="C764" t="s">
        <v>98</v>
      </c>
      <c r="D764" t="s">
        <v>1145</v>
      </c>
      <c r="E764" t="s">
        <v>808</v>
      </c>
      <c r="G764" t="str">
        <f t="shared" si="11"/>
        <v>Yes</v>
      </c>
    </row>
    <row r="765" spans="1:7" x14ac:dyDescent="0.25">
      <c r="A765" t="s">
        <v>2619</v>
      </c>
      <c r="B765" t="s">
        <v>1680</v>
      </c>
      <c r="C765" t="s">
        <v>84</v>
      </c>
      <c r="D765" t="s">
        <v>1145</v>
      </c>
      <c r="E765" t="s">
        <v>808</v>
      </c>
      <c r="G765" t="str">
        <f t="shared" si="11"/>
        <v>Yes</v>
      </c>
    </row>
    <row r="766" spans="1:7" x14ac:dyDescent="0.25">
      <c r="A766" t="s">
        <v>2620</v>
      </c>
      <c r="B766" t="s">
        <v>1681</v>
      </c>
      <c r="C766" t="s">
        <v>469</v>
      </c>
      <c r="D766" t="s">
        <v>1145</v>
      </c>
      <c r="E766" t="s">
        <v>808</v>
      </c>
      <c r="G766" t="str">
        <f t="shared" si="11"/>
        <v>Yes</v>
      </c>
    </row>
    <row r="767" spans="1:7" x14ac:dyDescent="0.25">
      <c r="A767" t="s">
        <v>2621</v>
      </c>
      <c r="B767" t="s">
        <v>1682</v>
      </c>
      <c r="C767" t="s">
        <v>80</v>
      </c>
      <c r="D767" t="s">
        <v>1145</v>
      </c>
      <c r="E767" t="s">
        <v>808</v>
      </c>
      <c r="G767" t="str">
        <f t="shared" si="11"/>
        <v>Yes</v>
      </c>
    </row>
    <row r="768" spans="1:7" x14ac:dyDescent="0.25">
      <c r="A768" t="s">
        <v>2622</v>
      </c>
      <c r="B768" t="s">
        <v>1683</v>
      </c>
      <c r="C768" t="s">
        <v>108</v>
      </c>
      <c r="D768" t="s">
        <v>1145</v>
      </c>
      <c r="E768" t="s">
        <v>808</v>
      </c>
      <c r="G768" t="str">
        <f t="shared" si="11"/>
        <v>Yes</v>
      </c>
    </row>
    <row r="769" spans="1:7" x14ac:dyDescent="0.25">
      <c r="A769" t="s">
        <v>2623</v>
      </c>
      <c r="B769" t="s">
        <v>1684</v>
      </c>
      <c r="C769" t="s">
        <v>1235</v>
      </c>
      <c r="D769" t="s">
        <v>1145</v>
      </c>
      <c r="E769" t="s">
        <v>808</v>
      </c>
      <c r="G769" t="str">
        <f t="shared" si="11"/>
        <v>Yes</v>
      </c>
    </row>
    <row r="770" spans="1:7" x14ac:dyDescent="0.25">
      <c r="A770" t="s">
        <v>2624</v>
      </c>
      <c r="B770" t="s">
        <v>1685</v>
      </c>
      <c r="C770" t="s">
        <v>324</v>
      </c>
      <c r="D770" t="s">
        <v>1145</v>
      </c>
      <c r="E770" t="s">
        <v>808</v>
      </c>
      <c r="G770" t="str">
        <f t="shared" si="11"/>
        <v>Yes</v>
      </c>
    </row>
    <row r="771" spans="1:7" x14ac:dyDescent="0.25">
      <c r="A771" t="s">
        <v>288</v>
      </c>
      <c r="B771" t="s">
        <v>289</v>
      </c>
      <c r="C771" t="s">
        <v>93</v>
      </c>
      <c r="D771" t="s">
        <v>1141</v>
      </c>
      <c r="E771" t="s">
        <v>1142</v>
      </c>
      <c r="G771" t="str">
        <f t="shared" ref="G771:G834" si="12">E771</f>
        <v>No</v>
      </c>
    </row>
    <row r="772" spans="1:7" x14ac:dyDescent="0.25">
      <c r="A772" t="s">
        <v>102</v>
      </c>
      <c r="B772" t="s">
        <v>103</v>
      </c>
      <c r="C772" t="s">
        <v>68</v>
      </c>
      <c r="D772" t="s">
        <v>1141</v>
      </c>
      <c r="E772" t="s">
        <v>1142</v>
      </c>
      <c r="G772" t="str">
        <f t="shared" si="12"/>
        <v>No</v>
      </c>
    </row>
    <row r="773" spans="1:7" x14ac:dyDescent="0.25">
      <c r="A773" t="s">
        <v>680</v>
      </c>
      <c r="B773" t="s">
        <v>681</v>
      </c>
      <c r="C773" t="s">
        <v>98</v>
      </c>
      <c r="D773" t="s">
        <v>1141</v>
      </c>
      <c r="E773" t="s">
        <v>1142</v>
      </c>
      <c r="G773" t="str">
        <f t="shared" si="12"/>
        <v>No</v>
      </c>
    </row>
    <row r="774" spans="1:7" x14ac:dyDescent="0.25">
      <c r="A774" t="s">
        <v>632</v>
      </c>
      <c r="B774" t="s">
        <v>633</v>
      </c>
      <c r="C774" t="s">
        <v>98</v>
      </c>
      <c r="D774" t="s">
        <v>1141</v>
      </c>
      <c r="E774" t="s">
        <v>1142</v>
      </c>
      <c r="G774" t="str">
        <f t="shared" si="12"/>
        <v>No</v>
      </c>
    </row>
    <row r="775" spans="1:7" x14ac:dyDescent="0.25">
      <c r="A775" t="s">
        <v>656</v>
      </c>
      <c r="B775" t="s">
        <v>657</v>
      </c>
      <c r="C775" t="s">
        <v>101</v>
      </c>
      <c r="D775" t="s">
        <v>1141</v>
      </c>
      <c r="E775" t="s">
        <v>1142</v>
      </c>
      <c r="G775" t="str">
        <f t="shared" si="12"/>
        <v>No</v>
      </c>
    </row>
    <row r="776" spans="1:7" x14ac:dyDescent="0.25">
      <c r="A776" t="s">
        <v>112</v>
      </c>
      <c r="B776" t="s">
        <v>113</v>
      </c>
      <c r="C776" t="s">
        <v>75</v>
      </c>
      <c r="D776" t="s">
        <v>1141</v>
      </c>
      <c r="E776" t="s">
        <v>1142</v>
      </c>
      <c r="G776" t="str">
        <f t="shared" si="12"/>
        <v>No</v>
      </c>
    </row>
    <row r="777" spans="1:7" x14ac:dyDescent="0.25">
      <c r="A777" t="s">
        <v>104</v>
      </c>
      <c r="B777" t="s">
        <v>105</v>
      </c>
      <c r="C777" t="s">
        <v>80</v>
      </c>
      <c r="D777" t="s">
        <v>1141</v>
      </c>
      <c r="E777" t="s">
        <v>1142</v>
      </c>
      <c r="G777" t="str">
        <f t="shared" si="12"/>
        <v>No</v>
      </c>
    </row>
    <row r="778" spans="1:7" x14ac:dyDescent="0.25">
      <c r="A778" t="s">
        <v>91</v>
      </c>
      <c r="B778" t="s">
        <v>92</v>
      </c>
      <c r="C778" t="s">
        <v>93</v>
      </c>
      <c r="D778" t="s">
        <v>1141</v>
      </c>
      <c r="E778" t="s">
        <v>1142</v>
      </c>
      <c r="G778" t="str">
        <f t="shared" si="12"/>
        <v>No</v>
      </c>
    </row>
    <row r="779" spans="1:7" x14ac:dyDescent="0.25">
      <c r="A779" t="s">
        <v>94</v>
      </c>
      <c r="B779" t="s">
        <v>95</v>
      </c>
      <c r="C779" t="s">
        <v>72</v>
      </c>
      <c r="D779" t="s">
        <v>1141</v>
      </c>
      <c r="E779" t="s">
        <v>1142</v>
      </c>
      <c r="G779" t="str">
        <f t="shared" si="12"/>
        <v>No</v>
      </c>
    </row>
    <row r="780" spans="1:7" x14ac:dyDescent="0.25">
      <c r="A780" t="s">
        <v>2625</v>
      </c>
      <c r="B780" t="s">
        <v>189</v>
      </c>
      <c r="C780" t="s">
        <v>190</v>
      </c>
      <c r="D780" t="s">
        <v>1141</v>
      </c>
      <c r="E780" t="s">
        <v>1142</v>
      </c>
      <c r="G780" t="str">
        <f t="shared" si="12"/>
        <v>No</v>
      </c>
    </row>
    <row r="781" spans="1:7" x14ac:dyDescent="0.25">
      <c r="A781" t="s">
        <v>630</v>
      </c>
      <c r="B781" t="s">
        <v>631</v>
      </c>
      <c r="C781" t="s">
        <v>324</v>
      </c>
      <c r="D781" t="s">
        <v>1141</v>
      </c>
      <c r="E781" t="s">
        <v>1142</v>
      </c>
      <c r="G781" t="str">
        <f t="shared" si="12"/>
        <v>No</v>
      </c>
    </row>
    <row r="782" spans="1:7" x14ac:dyDescent="0.25">
      <c r="A782" t="s">
        <v>658</v>
      </c>
      <c r="B782" t="s">
        <v>659</v>
      </c>
      <c r="C782" t="s">
        <v>125</v>
      </c>
      <c r="D782" t="s">
        <v>1141</v>
      </c>
      <c r="E782" t="s">
        <v>1142</v>
      </c>
      <c r="G782" t="str">
        <f t="shared" si="12"/>
        <v>No</v>
      </c>
    </row>
    <row r="783" spans="1:7" x14ac:dyDescent="0.25">
      <c r="A783" t="s">
        <v>2626</v>
      </c>
      <c r="B783" t="s">
        <v>176</v>
      </c>
      <c r="C783" t="s">
        <v>125</v>
      </c>
      <c r="D783" t="s">
        <v>1141</v>
      </c>
      <c r="E783" t="s">
        <v>1142</v>
      </c>
      <c r="G783" t="str">
        <f t="shared" si="12"/>
        <v>No</v>
      </c>
    </row>
    <row r="784" spans="1:7" x14ac:dyDescent="0.25">
      <c r="A784" t="s">
        <v>177</v>
      </c>
      <c r="B784" t="s">
        <v>178</v>
      </c>
      <c r="C784" t="s">
        <v>93</v>
      </c>
      <c r="D784" t="s">
        <v>1141</v>
      </c>
      <c r="E784" t="s">
        <v>1142</v>
      </c>
      <c r="G784" t="str">
        <f t="shared" si="12"/>
        <v>No</v>
      </c>
    </row>
    <row r="785" spans="1:7" x14ac:dyDescent="0.25">
      <c r="A785" t="s">
        <v>106</v>
      </c>
      <c r="B785" t="s">
        <v>107</v>
      </c>
      <c r="C785" t="s">
        <v>108</v>
      </c>
      <c r="D785" t="s">
        <v>1141</v>
      </c>
      <c r="E785" t="s">
        <v>1142</v>
      </c>
      <c r="G785" t="str">
        <f t="shared" si="12"/>
        <v>No</v>
      </c>
    </row>
    <row r="786" spans="1:7" x14ac:dyDescent="0.25">
      <c r="A786" t="s">
        <v>96</v>
      </c>
      <c r="B786" t="s">
        <v>97</v>
      </c>
      <c r="C786" t="s">
        <v>98</v>
      </c>
      <c r="D786" t="s">
        <v>1141</v>
      </c>
      <c r="E786" t="s">
        <v>1142</v>
      </c>
      <c r="G786" t="str">
        <f t="shared" si="12"/>
        <v>No</v>
      </c>
    </row>
    <row r="787" spans="1:7" x14ac:dyDescent="0.25">
      <c r="A787" t="s">
        <v>99</v>
      </c>
      <c r="B787" t="s">
        <v>100</v>
      </c>
      <c r="C787" t="s">
        <v>101</v>
      </c>
      <c r="D787" t="s">
        <v>1141</v>
      </c>
      <c r="E787" t="s">
        <v>1142</v>
      </c>
      <c r="G787" t="str">
        <f t="shared" si="12"/>
        <v>No</v>
      </c>
    </row>
    <row r="788" spans="1:7" x14ac:dyDescent="0.25">
      <c r="A788" t="s">
        <v>191</v>
      </c>
      <c r="B788" t="s">
        <v>192</v>
      </c>
      <c r="C788" t="s">
        <v>193</v>
      </c>
      <c r="D788" t="s">
        <v>1141</v>
      </c>
      <c r="E788" t="s">
        <v>1142</v>
      </c>
      <c r="G788" t="str">
        <f t="shared" si="12"/>
        <v>No</v>
      </c>
    </row>
    <row r="789" spans="1:7" x14ac:dyDescent="0.25">
      <c r="A789" t="s">
        <v>181</v>
      </c>
      <c r="B789" t="s">
        <v>182</v>
      </c>
      <c r="C789" t="s">
        <v>93</v>
      </c>
      <c r="D789" t="s">
        <v>1141</v>
      </c>
      <c r="E789" t="s">
        <v>1142</v>
      </c>
      <c r="G789" t="str">
        <f t="shared" si="12"/>
        <v>No</v>
      </c>
    </row>
    <row r="790" spans="1:7" x14ac:dyDescent="0.25">
      <c r="A790" t="s">
        <v>174</v>
      </c>
      <c r="B790" t="s">
        <v>175</v>
      </c>
      <c r="C790" t="s">
        <v>75</v>
      </c>
      <c r="D790" t="s">
        <v>1141</v>
      </c>
      <c r="E790" t="s">
        <v>1142</v>
      </c>
      <c r="G790" t="str">
        <f t="shared" si="12"/>
        <v>No</v>
      </c>
    </row>
    <row r="791" spans="1:7" x14ac:dyDescent="0.25">
      <c r="A791" t="s">
        <v>109</v>
      </c>
      <c r="B791" t="s">
        <v>110</v>
      </c>
      <c r="C791" t="s">
        <v>111</v>
      </c>
      <c r="D791" t="s">
        <v>1141</v>
      </c>
      <c r="E791" t="s">
        <v>1142</v>
      </c>
      <c r="G791" t="str">
        <f t="shared" si="12"/>
        <v>No</v>
      </c>
    </row>
    <row r="792" spans="1:7" x14ac:dyDescent="0.25">
      <c r="A792" t="s">
        <v>628</v>
      </c>
      <c r="B792" t="s">
        <v>629</v>
      </c>
      <c r="C792" t="s">
        <v>193</v>
      </c>
      <c r="D792" t="s">
        <v>1141</v>
      </c>
      <c r="E792" t="s">
        <v>1142</v>
      </c>
      <c r="G792" t="str">
        <f t="shared" si="12"/>
        <v>No</v>
      </c>
    </row>
    <row r="793" spans="1:7" x14ac:dyDescent="0.25">
      <c r="A793" t="s">
        <v>187</v>
      </c>
      <c r="B793" t="s">
        <v>188</v>
      </c>
      <c r="C793" t="s">
        <v>108</v>
      </c>
      <c r="D793" t="s">
        <v>1141</v>
      </c>
      <c r="E793" t="s">
        <v>1142</v>
      </c>
      <c r="G793" t="str">
        <f t="shared" si="12"/>
        <v>No</v>
      </c>
    </row>
    <row r="794" spans="1:7" x14ac:dyDescent="0.25">
      <c r="A794" t="s">
        <v>185</v>
      </c>
      <c r="B794" t="s">
        <v>186</v>
      </c>
      <c r="C794" t="s">
        <v>72</v>
      </c>
      <c r="D794" t="s">
        <v>1141</v>
      </c>
      <c r="E794" t="s">
        <v>1142</v>
      </c>
      <c r="G794" t="str">
        <f t="shared" si="12"/>
        <v>No</v>
      </c>
    </row>
    <row r="795" spans="1:7" x14ac:dyDescent="0.25">
      <c r="A795" t="s">
        <v>183</v>
      </c>
      <c r="B795" t="s">
        <v>184</v>
      </c>
      <c r="C795" t="s">
        <v>111</v>
      </c>
      <c r="D795" t="s">
        <v>1141</v>
      </c>
      <c r="E795" t="s">
        <v>1142</v>
      </c>
      <c r="G795" t="str">
        <f t="shared" si="12"/>
        <v>No</v>
      </c>
    </row>
    <row r="796" spans="1:7" x14ac:dyDescent="0.25">
      <c r="A796" t="s">
        <v>417</v>
      </c>
      <c r="B796" t="s">
        <v>418</v>
      </c>
      <c r="C796" t="s">
        <v>68</v>
      </c>
      <c r="D796" t="s">
        <v>1141</v>
      </c>
      <c r="E796" t="s">
        <v>1142</v>
      </c>
      <c r="G796" t="str">
        <f t="shared" si="12"/>
        <v>No</v>
      </c>
    </row>
    <row r="797" spans="1:7" x14ac:dyDescent="0.25">
      <c r="A797" t="s">
        <v>2627</v>
      </c>
      <c r="B797" t="s">
        <v>1686</v>
      </c>
      <c r="C797" t="s">
        <v>1166</v>
      </c>
      <c r="D797" t="s">
        <v>1145</v>
      </c>
      <c r="E797" t="s">
        <v>808</v>
      </c>
      <c r="G797" t="str">
        <f t="shared" si="12"/>
        <v>Yes</v>
      </c>
    </row>
    <row r="798" spans="1:7" x14ac:dyDescent="0.25">
      <c r="A798" t="s">
        <v>2628</v>
      </c>
      <c r="B798" t="s">
        <v>1687</v>
      </c>
      <c r="C798" t="s">
        <v>1688</v>
      </c>
      <c r="D798" t="s">
        <v>1145</v>
      </c>
      <c r="E798" t="s">
        <v>808</v>
      </c>
      <c r="G798" t="str">
        <f t="shared" si="12"/>
        <v>Yes</v>
      </c>
    </row>
    <row r="799" spans="1:7" x14ac:dyDescent="0.25">
      <c r="A799" t="s">
        <v>2629</v>
      </c>
      <c r="B799" t="s">
        <v>1689</v>
      </c>
      <c r="C799" t="s">
        <v>75</v>
      </c>
      <c r="D799" t="s">
        <v>1145</v>
      </c>
      <c r="E799" t="s">
        <v>808</v>
      </c>
      <c r="G799" t="str">
        <f t="shared" si="12"/>
        <v>Yes</v>
      </c>
    </row>
    <row r="800" spans="1:7" x14ac:dyDescent="0.25">
      <c r="A800" t="s">
        <v>2630</v>
      </c>
      <c r="B800" t="s">
        <v>1690</v>
      </c>
      <c r="C800" t="s">
        <v>68</v>
      </c>
      <c r="D800" t="s">
        <v>1145</v>
      </c>
      <c r="E800" t="s">
        <v>808</v>
      </c>
      <c r="G800" t="str">
        <f t="shared" si="12"/>
        <v>Yes</v>
      </c>
    </row>
    <row r="801" spans="1:7" x14ac:dyDescent="0.25">
      <c r="A801" t="s">
        <v>2631</v>
      </c>
      <c r="B801" t="s">
        <v>1691</v>
      </c>
      <c r="C801" t="s">
        <v>492</v>
      </c>
      <c r="D801" t="s">
        <v>1145</v>
      </c>
      <c r="E801" t="s">
        <v>808</v>
      </c>
      <c r="G801" t="str">
        <f t="shared" si="12"/>
        <v>Yes</v>
      </c>
    </row>
    <row r="802" spans="1:7" x14ac:dyDescent="0.25">
      <c r="A802" t="s">
        <v>660</v>
      </c>
      <c r="B802" t="s">
        <v>661</v>
      </c>
      <c r="C802" t="s">
        <v>75</v>
      </c>
      <c r="D802" t="s">
        <v>1141</v>
      </c>
      <c r="E802" t="s">
        <v>1142</v>
      </c>
      <c r="G802" t="str">
        <f t="shared" si="12"/>
        <v>No</v>
      </c>
    </row>
    <row r="803" spans="1:7" x14ac:dyDescent="0.25">
      <c r="A803" t="s">
        <v>474</v>
      </c>
      <c r="B803" t="s">
        <v>475</v>
      </c>
      <c r="C803" t="s">
        <v>80</v>
      </c>
      <c r="D803" t="s">
        <v>1141</v>
      </c>
      <c r="E803" t="s">
        <v>1142</v>
      </c>
      <c r="G803" t="str">
        <f t="shared" si="12"/>
        <v>No</v>
      </c>
    </row>
    <row r="804" spans="1:7" x14ac:dyDescent="0.25">
      <c r="A804" t="s">
        <v>2632</v>
      </c>
      <c r="B804" t="s">
        <v>1692</v>
      </c>
      <c r="C804" t="s">
        <v>193</v>
      </c>
      <c r="D804" t="s">
        <v>1145</v>
      </c>
      <c r="E804" t="s">
        <v>808</v>
      </c>
      <c r="G804" t="str">
        <f t="shared" si="12"/>
        <v>Yes</v>
      </c>
    </row>
    <row r="805" spans="1:7" x14ac:dyDescent="0.25">
      <c r="A805" t="s">
        <v>2633</v>
      </c>
      <c r="B805" t="s">
        <v>1693</v>
      </c>
      <c r="C805" t="s">
        <v>98</v>
      </c>
      <c r="D805" t="s">
        <v>1145</v>
      </c>
      <c r="E805" t="s">
        <v>808</v>
      </c>
      <c r="G805" t="str">
        <f t="shared" si="12"/>
        <v>Yes</v>
      </c>
    </row>
    <row r="806" spans="1:7" x14ac:dyDescent="0.25">
      <c r="A806" t="s">
        <v>2634</v>
      </c>
      <c r="B806" t="s">
        <v>1694</v>
      </c>
      <c r="C806" t="s">
        <v>1272</v>
      </c>
      <c r="D806" t="s">
        <v>1145</v>
      </c>
      <c r="E806" t="s">
        <v>808</v>
      </c>
      <c r="G806" t="str">
        <f t="shared" si="12"/>
        <v>Yes</v>
      </c>
    </row>
    <row r="807" spans="1:7" x14ac:dyDescent="0.25">
      <c r="A807" t="s">
        <v>2635</v>
      </c>
      <c r="B807" t="s">
        <v>1695</v>
      </c>
      <c r="C807" t="s">
        <v>140</v>
      </c>
      <c r="D807" t="s">
        <v>1145</v>
      </c>
      <c r="E807" t="s">
        <v>808</v>
      </c>
      <c r="G807" t="str">
        <f t="shared" si="12"/>
        <v>Yes</v>
      </c>
    </row>
    <row r="808" spans="1:7" x14ac:dyDescent="0.25">
      <c r="A808" t="s">
        <v>205</v>
      </c>
      <c r="B808" t="s">
        <v>206</v>
      </c>
      <c r="C808" t="s">
        <v>68</v>
      </c>
      <c r="D808" t="s">
        <v>1141</v>
      </c>
      <c r="E808" t="s">
        <v>1142</v>
      </c>
      <c r="G808" t="str">
        <f t="shared" si="12"/>
        <v>No</v>
      </c>
    </row>
    <row r="809" spans="1:7" x14ac:dyDescent="0.25">
      <c r="A809" t="s">
        <v>2636</v>
      </c>
      <c r="B809" t="s">
        <v>1696</v>
      </c>
      <c r="C809" t="s">
        <v>75</v>
      </c>
      <c r="D809" t="s">
        <v>1145</v>
      </c>
      <c r="E809" t="s">
        <v>808</v>
      </c>
      <c r="G809" t="str">
        <f t="shared" si="12"/>
        <v>Yes</v>
      </c>
    </row>
    <row r="810" spans="1:7" x14ac:dyDescent="0.25">
      <c r="A810" t="s">
        <v>2637</v>
      </c>
      <c r="B810" t="s">
        <v>1697</v>
      </c>
      <c r="C810" t="s">
        <v>116</v>
      </c>
      <c r="D810" t="s">
        <v>1145</v>
      </c>
      <c r="E810" t="s">
        <v>808</v>
      </c>
      <c r="G810" t="str">
        <f t="shared" si="12"/>
        <v>Yes</v>
      </c>
    </row>
    <row r="811" spans="1:7" x14ac:dyDescent="0.25">
      <c r="A811" t="s">
        <v>2638</v>
      </c>
      <c r="B811" t="s">
        <v>1698</v>
      </c>
      <c r="C811" t="s">
        <v>1204</v>
      </c>
      <c r="D811" t="s">
        <v>1145</v>
      </c>
      <c r="E811" t="s">
        <v>808</v>
      </c>
      <c r="G811" t="str">
        <f t="shared" si="12"/>
        <v>Yes</v>
      </c>
    </row>
    <row r="812" spans="1:7" x14ac:dyDescent="0.25">
      <c r="A812" t="s">
        <v>2639</v>
      </c>
      <c r="B812" t="s">
        <v>1699</v>
      </c>
      <c r="C812" t="s">
        <v>68</v>
      </c>
      <c r="D812" t="s">
        <v>1145</v>
      </c>
      <c r="E812" t="s">
        <v>808</v>
      </c>
      <c r="G812" t="str">
        <f t="shared" si="12"/>
        <v>Yes</v>
      </c>
    </row>
    <row r="813" spans="1:7" x14ac:dyDescent="0.25">
      <c r="A813" t="s">
        <v>240</v>
      </c>
      <c r="B813" t="s">
        <v>241</v>
      </c>
      <c r="C813" t="s">
        <v>68</v>
      </c>
      <c r="D813" t="s">
        <v>1141</v>
      </c>
      <c r="E813" t="s">
        <v>1142</v>
      </c>
      <c r="G813" t="str">
        <f t="shared" si="12"/>
        <v>No</v>
      </c>
    </row>
    <row r="814" spans="1:7" x14ac:dyDescent="0.25">
      <c r="A814" t="s">
        <v>696</v>
      </c>
      <c r="B814" t="s">
        <v>697</v>
      </c>
      <c r="C814" t="s">
        <v>68</v>
      </c>
      <c r="D814" t="s">
        <v>1141</v>
      </c>
      <c r="E814" t="s">
        <v>1142</v>
      </c>
      <c r="G814" t="str">
        <f t="shared" si="12"/>
        <v>No</v>
      </c>
    </row>
    <row r="815" spans="1:7" x14ac:dyDescent="0.25">
      <c r="A815" t="s">
        <v>755</v>
      </c>
      <c r="B815" t="s">
        <v>756</v>
      </c>
      <c r="C815" t="s">
        <v>757</v>
      </c>
      <c r="D815" t="s">
        <v>1141</v>
      </c>
      <c r="E815" t="s">
        <v>1142</v>
      </c>
      <c r="G815" t="str">
        <f t="shared" si="12"/>
        <v>No</v>
      </c>
    </row>
    <row r="816" spans="1:7" x14ac:dyDescent="0.25">
      <c r="A816" t="s">
        <v>2640</v>
      </c>
      <c r="B816" t="s">
        <v>1700</v>
      </c>
      <c r="C816" t="s">
        <v>1239</v>
      </c>
      <c r="D816" t="s">
        <v>1145</v>
      </c>
      <c r="E816" t="s">
        <v>808</v>
      </c>
      <c r="G816" t="str">
        <f t="shared" si="12"/>
        <v>Yes</v>
      </c>
    </row>
    <row r="817" spans="1:7" x14ac:dyDescent="0.25">
      <c r="A817" t="s">
        <v>400</v>
      </c>
      <c r="B817" t="s">
        <v>401</v>
      </c>
      <c r="C817" t="s">
        <v>258</v>
      </c>
      <c r="D817" t="s">
        <v>1141</v>
      </c>
      <c r="E817" t="s">
        <v>1142</v>
      </c>
      <c r="G817" t="str">
        <f t="shared" si="12"/>
        <v>No</v>
      </c>
    </row>
    <row r="818" spans="1:7" x14ac:dyDescent="0.25">
      <c r="A818" t="s">
        <v>694</v>
      </c>
      <c r="B818" t="s">
        <v>695</v>
      </c>
      <c r="C818" t="s">
        <v>98</v>
      </c>
      <c r="D818" t="s">
        <v>1141</v>
      </c>
      <c r="E818" t="s">
        <v>1142</v>
      </c>
      <c r="G818" t="str">
        <f t="shared" si="12"/>
        <v>No</v>
      </c>
    </row>
    <row r="819" spans="1:7" x14ac:dyDescent="0.25">
      <c r="A819" t="s">
        <v>734</v>
      </c>
      <c r="B819" t="s">
        <v>735</v>
      </c>
      <c r="C819" t="s">
        <v>555</v>
      </c>
      <c r="D819" t="s">
        <v>852</v>
      </c>
      <c r="E819" t="s">
        <v>1142</v>
      </c>
      <c r="G819" t="str">
        <f t="shared" si="12"/>
        <v>No</v>
      </c>
    </row>
    <row r="820" spans="1:7" x14ac:dyDescent="0.25">
      <c r="A820" t="s">
        <v>490</v>
      </c>
      <c r="B820" t="s">
        <v>491</v>
      </c>
      <c r="C820" t="s">
        <v>492</v>
      </c>
      <c r="D820" t="s">
        <v>807</v>
      </c>
      <c r="E820" t="s">
        <v>1142</v>
      </c>
      <c r="G820" t="str">
        <f t="shared" si="12"/>
        <v>No</v>
      </c>
    </row>
    <row r="821" spans="1:7" x14ac:dyDescent="0.25">
      <c r="A821" t="s">
        <v>2641</v>
      </c>
      <c r="B821" t="s">
        <v>1701</v>
      </c>
      <c r="C821" t="s">
        <v>1393</v>
      </c>
      <c r="D821" t="s">
        <v>1145</v>
      </c>
      <c r="E821" t="s">
        <v>808</v>
      </c>
      <c r="G821" t="str">
        <f t="shared" si="12"/>
        <v>Yes</v>
      </c>
    </row>
    <row r="822" spans="1:7" x14ac:dyDescent="0.25">
      <c r="A822" t="s">
        <v>2642</v>
      </c>
      <c r="B822" t="s">
        <v>1702</v>
      </c>
      <c r="C822" t="s">
        <v>1289</v>
      </c>
      <c r="D822" t="s">
        <v>1145</v>
      </c>
      <c r="E822" t="s">
        <v>808</v>
      </c>
      <c r="G822" t="str">
        <f t="shared" si="12"/>
        <v>Yes</v>
      </c>
    </row>
    <row r="823" spans="1:7" x14ac:dyDescent="0.25">
      <c r="A823" t="s">
        <v>2643</v>
      </c>
      <c r="B823" t="s">
        <v>1703</v>
      </c>
      <c r="C823" t="s">
        <v>1150</v>
      </c>
      <c r="D823" t="s">
        <v>1145</v>
      </c>
      <c r="E823" t="s">
        <v>808</v>
      </c>
      <c r="G823" t="str">
        <f t="shared" si="12"/>
        <v>Yes</v>
      </c>
    </row>
    <row r="824" spans="1:7" x14ac:dyDescent="0.25">
      <c r="A824" t="s">
        <v>2644</v>
      </c>
      <c r="B824" t="s">
        <v>1704</v>
      </c>
      <c r="C824" t="s">
        <v>278</v>
      </c>
      <c r="D824" t="s">
        <v>1145</v>
      </c>
      <c r="E824" t="s">
        <v>808</v>
      </c>
      <c r="G824" t="str">
        <f t="shared" si="12"/>
        <v>Yes</v>
      </c>
    </row>
    <row r="825" spans="1:7" x14ac:dyDescent="0.25">
      <c r="A825" t="s">
        <v>2645</v>
      </c>
      <c r="B825" t="s">
        <v>1705</v>
      </c>
      <c r="C825" t="s">
        <v>1159</v>
      </c>
      <c r="D825" t="s">
        <v>1145</v>
      </c>
      <c r="E825" t="s">
        <v>808</v>
      </c>
      <c r="G825" t="str">
        <f t="shared" si="12"/>
        <v>Yes</v>
      </c>
    </row>
    <row r="826" spans="1:7" x14ac:dyDescent="0.25">
      <c r="A826" t="s">
        <v>2646</v>
      </c>
      <c r="B826" t="s">
        <v>1706</v>
      </c>
      <c r="C826" t="s">
        <v>196</v>
      </c>
      <c r="D826" t="s">
        <v>1145</v>
      </c>
      <c r="E826" t="s">
        <v>808</v>
      </c>
      <c r="G826" t="str">
        <f t="shared" si="12"/>
        <v>Yes</v>
      </c>
    </row>
    <row r="827" spans="1:7" x14ac:dyDescent="0.25">
      <c r="A827" t="s">
        <v>728</v>
      </c>
      <c r="B827" t="s">
        <v>729</v>
      </c>
      <c r="C827" t="s">
        <v>72</v>
      </c>
      <c r="D827" t="s">
        <v>1141</v>
      </c>
      <c r="E827" t="s">
        <v>1142</v>
      </c>
      <c r="G827" t="str">
        <f t="shared" si="12"/>
        <v>No</v>
      </c>
    </row>
    <row r="828" spans="1:7" x14ac:dyDescent="0.25">
      <c r="A828" t="s">
        <v>2647</v>
      </c>
      <c r="B828" t="s">
        <v>1707</v>
      </c>
      <c r="C828" t="s">
        <v>72</v>
      </c>
      <c r="D828" t="s">
        <v>1145</v>
      </c>
      <c r="E828" t="s">
        <v>808</v>
      </c>
      <c r="G828" t="str">
        <f t="shared" si="12"/>
        <v>Yes</v>
      </c>
    </row>
    <row r="829" spans="1:7" x14ac:dyDescent="0.25">
      <c r="A829" t="s">
        <v>2648</v>
      </c>
      <c r="B829" t="s">
        <v>1708</v>
      </c>
      <c r="C829" t="s">
        <v>1204</v>
      </c>
      <c r="D829" t="s">
        <v>1145</v>
      </c>
      <c r="E829" t="s">
        <v>808</v>
      </c>
      <c r="G829" t="str">
        <f t="shared" si="12"/>
        <v>Yes</v>
      </c>
    </row>
    <row r="830" spans="1:7" x14ac:dyDescent="0.25">
      <c r="A830" t="s">
        <v>2649</v>
      </c>
      <c r="B830" t="s">
        <v>1709</v>
      </c>
      <c r="C830" t="s">
        <v>84</v>
      </c>
      <c r="D830" t="s">
        <v>1145</v>
      </c>
      <c r="E830" t="s">
        <v>808</v>
      </c>
      <c r="G830" t="str">
        <f t="shared" si="12"/>
        <v>Yes</v>
      </c>
    </row>
    <row r="831" spans="1:7" x14ac:dyDescent="0.25">
      <c r="A831" t="s">
        <v>2650</v>
      </c>
      <c r="B831" t="s">
        <v>1710</v>
      </c>
      <c r="C831" t="s">
        <v>101</v>
      </c>
      <c r="D831" t="s">
        <v>1145</v>
      </c>
      <c r="E831" t="s">
        <v>808</v>
      </c>
      <c r="G831" t="str">
        <f t="shared" si="12"/>
        <v>Yes</v>
      </c>
    </row>
    <row r="832" spans="1:7" x14ac:dyDescent="0.25">
      <c r="A832" t="s">
        <v>2651</v>
      </c>
      <c r="B832" t="s">
        <v>1711</v>
      </c>
      <c r="C832" t="s">
        <v>1289</v>
      </c>
      <c r="D832" t="s">
        <v>1145</v>
      </c>
      <c r="E832" t="s">
        <v>808</v>
      </c>
      <c r="G832" t="str">
        <f t="shared" si="12"/>
        <v>Yes</v>
      </c>
    </row>
    <row r="833" spans="1:7" x14ac:dyDescent="0.25">
      <c r="A833" t="s">
        <v>2652</v>
      </c>
      <c r="B833" t="s">
        <v>1712</v>
      </c>
      <c r="C833" t="s">
        <v>98</v>
      </c>
      <c r="D833" t="s">
        <v>1145</v>
      </c>
      <c r="E833" t="s">
        <v>808</v>
      </c>
      <c r="G833" t="str">
        <f t="shared" si="12"/>
        <v>Yes</v>
      </c>
    </row>
    <row r="834" spans="1:7" x14ac:dyDescent="0.25">
      <c r="A834" t="s">
        <v>2653</v>
      </c>
      <c r="B834" t="s">
        <v>1713</v>
      </c>
      <c r="C834" t="s">
        <v>1180</v>
      </c>
      <c r="D834" t="s">
        <v>1145</v>
      </c>
      <c r="E834" t="s">
        <v>808</v>
      </c>
      <c r="G834" t="str">
        <f t="shared" si="12"/>
        <v>Yes</v>
      </c>
    </row>
    <row r="835" spans="1:7" x14ac:dyDescent="0.25">
      <c r="A835" t="s">
        <v>2654</v>
      </c>
      <c r="B835" t="s">
        <v>1714</v>
      </c>
      <c r="C835" t="s">
        <v>1147</v>
      </c>
      <c r="D835" t="s">
        <v>1145</v>
      </c>
      <c r="E835" t="s">
        <v>808</v>
      </c>
      <c r="G835" t="str">
        <f t="shared" ref="G835:G898" si="13">E835</f>
        <v>Yes</v>
      </c>
    </row>
    <row r="836" spans="1:7" x14ac:dyDescent="0.25">
      <c r="A836" t="s">
        <v>2655</v>
      </c>
      <c r="B836" t="s">
        <v>1715</v>
      </c>
      <c r="C836" t="s">
        <v>135</v>
      </c>
      <c r="D836" t="s">
        <v>1145</v>
      </c>
      <c r="E836" t="s">
        <v>808</v>
      </c>
      <c r="G836" t="str">
        <f t="shared" si="13"/>
        <v>Yes</v>
      </c>
    </row>
    <row r="837" spans="1:7" x14ac:dyDescent="0.25">
      <c r="A837" t="s">
        <v>470</v>
      </c>
      <c r="B837" t="s">
        <v>471</v>
      </c>
      <c r="C837" t="s">
        <v>93</v>
      </c>
      <c r="D837" t="s">
        <v>1141</v>
      </c>
      <c r="E837" t="s">
        <v>1142</v>
      </c>
      <c r="G837" t="str">
        <f t="shared" si="13"/>
        <v>No</v>
      </c>
    </row>
    <row r="838" spans="1:7" x14ac:dyDescent="0.25">
      <c r="A838" t="s">
        <v>2656</v>
      </c>
      <c r="B838" t="s">
        <v>524</v>
      </c>
      <c r="C838" t="s">
        <v>93</v>
      </c>
      <c r="D838" t="s">
        <v>1141</v>
      </c>
      <c r="E838" t="s">
        <v>1142</v>
      </c>
      <c r="G838" t="str">
        <f t="shared" si="13"/>
        <v>No</v>
      </c>
    </row>
    <row r="839" spans="1:7" x14ac:dyDescent="0.25">
      <c r="A839" t="s">
        <v>388</v>
      </c>
      <c r="B839" t="s">
        <v>389</v>
      </c>
      <c r="C839" t="s">
        <v>80</v>
      </c>
      <c r="D839" t="s">
        <v>1141</v>
      </c>
      <c r="E839" t="s">
        <v>1142</v>
      </c>
      <c r="G839" t="str">
        <f t="shared" si="13"/>
        <v>No</v>
      </c>
    </row>
    <row r="840" spans="1:7" x14ac:dyDescent="0.25">
      <c r="A840" t="s">
        <v>2657</v>
      </c>
      <c r="B840" t="s">
        <v>1716</v>
      </c>
      <c r="C840" t="s">
        <v>93</v>
      </c>
      <c r="D840" t="s">
        <v>1145</v>
      </c>
      <c r="E840" t="s">
        <v>808</v>
      </c>
      <c r="G840" t="str">
        <f t="shared" si="13"/>
        <v>Yes</v>
      </c>
    </row>
    <row r="841" spans="1:7" x14ac:dyDescent="0.25">
      <c r="A841" t="s">
        <v>2658</v>
      </c>
      <c r="B841" t="s">
        <v>1717</v>
      </c>
      <c r="C841" t="s">
        <v>1254</v>
      </c>
      <c r="D841" t="s">
        <v>1145</v>
      </c>
      <c r="E841" t="s">
        <v>808</v>
      </c>
      <c r="G841" t="str">
        <f t="shared" si="13"/>
        <v>Yes</v>
      </c>
    </row>
    <row r="842" spans="1:7" x14ac:dyDescent="0.25">
      <c r="A842" t="s">
        <v>2659</v>
      </c>
      <c r="B842" t="s">
        <v>1718</v>
      </c>
      <c r="C842" t="s">
        <v>313</v>
      </c>
      <c r="D842" t="s">
        <v>1145</v>
      </c>
      <c r="E842" t="s">
        <v>808</v>
      </c>
      <c r="G842" t="str">
        <f t="shared" si="13"/>
        <v>Yes</v>
      </c>
    </row>
    <row r="843" spans="1:7" x14ac:dyDescent="0.25">
      <c r="A843" t="s">
        <v>501</v>
      </c>
      <c r="B843" t="s">
        <v>1719</v>
      </c>
      <c r="C843" t="s">
        <v>72</v>
      </c>
      <c r="D843" t="s">
        <v>1141</v>
      </c>
      <c r="E843" t="s">
        <v>1142</v>
      </c>
      <c r="G843" t="str">
        <f t="shared" si="13"/>
        <v>No</v>
      </c>
    </row>
    <row r="844" spans="1:7" x14ac:dyDescent="0.25">
      <c r="A844" t="s">
        <v>2660</v>
      </c>
      <c r="B844" t="s">
        <v>1720</v>
      </c>
      <c r="C844" t="s">
        <v>1393</v>
      </c>
      <c r="D844" t="s">
        <v>1145</v>
      </c>
      <c r="E844" t="s">
        <v>808</v>
      </c>
      <c r="G844" t="str">
        <f t="shared" si="13"/>
        <v>Yes</v>
      </c>
    </row>
    <row r="845" spans="1:7" x14ac:dyDescent="0.25">
      <c r="A845" t="s">
        <v>472</v>
      </c>
      <c r="B845" t="s">
        <v>473</v>
      </c>
      <c r="C845" t="s">
        <v>135</v>
      </c>
      <c r="D845" t="s">
        <v>1141</v>
      </c>
      <c r="E845" t="s">
        <v>1142</v>
      </c>
      <c r="G845" t="str">
        <f t="shared" si="13"/>
        <v>No</v>
      </c>
    </row>
    <row r="846" spans="1:7" x14ac:dyDescent="0.25">
      <c r="A846" t="s">
        <v>2661</v>
      </c>
      <c r="B846" t="s">
        <v>1721</v>
      </c>
      <c r="C846" t="s">
        <v>752</v>
      </c>
      <c r="D846" t="s">
        <v>1145</v>
      </c>
      <c r="E846" t="s">
        <v>808</v>
      </c>
      <c r="G846" t="str">
        <f t="shared" si="13"/>
        <v>Yes</v>
      </c>
    </row>
    <row r="847" spans="1:7" x14ac:dyDescent="0.25">
      <c r="A847" t="s">
        <v>480</v>
      </c>
      <c r="B847" t="s">
        <v>481</v>
      </c>
      <c r="C847" t="s">
        <v>108</v>
      </c>
      <c r="D847" t="s">
        <v>807</v>
      </c>
      <c r="E847" t="s">
        <v>1142</v>
      </c>
      <c r="G847" t="str">
        <f t="shared" si="13"/>
        <v>No</v>
      </c>
    </row>
    <row r="848" spans="1:7" x14ac:dyDescent="0.25">
      <c r="A848" t="s">
        <v>2662</v>
      </c>
      <c r="B848" t="s">
        <v>1722</v>
      </c>
      <c r="C848" t="s">
        <v>72</v>
      </c>
      <c r="D848" t="s">
        <v>1145</v>
      </c>
      <c r="E848" t="s">
        <v>808</v>
      </c>
      <c r="G848" t="str">
        <f t="shared" si="13"/>
        <v>Yes</v>
      </c>
    </row>
    <row r="849" spans="1:7" x14ac:dyDescent="0.25">
      <c r="A849" t="s">
        <v>758</v>
      </c>
      <c r="B849" t="s">
        <v>759</v>
      </c>
      <c r="C849" t="s">
        <v>108</v>
      </c>
      <c r="D849" t="s">
        <v>852</v>
      </c>
      <c r="E849" t="s">
        <v>1142</v>
      </c>
      <c r="G849" t="str">
        <f t="shared" si="13"/>
        <v>No</v>
      </c>
    </row>
    <row r="850" spans="1:7" x14ac:dyDescent="0.25">
      <c r="A850" t="s">
        <v>572</v>
      </c>
      <c r="B850" t="s">
        <v>573</v>
      </c>
      <c r="C850" t="s">
        <v>93</v>
      </c>
      <c r="D850" t="s">
        <v>1141</v>
      </c>
      <c r="E850" t="s">
        <v>1142</v>
      </c>
      <c r="G850" t="str">
        <f t="shared" si="13"/>
        <v>No</v>
      </c>
    </row>
    <row r="851" spans="1:7" x14ac:dyDescent="0.25">
      <c r="A851" t="s">
        <v>2663</v>
      </c>
      <c r="B851" t="s">
        <v>1723</v>
      </c>
      <c r="C851" t="s">
        <v>132</v>
      </c>
      <c r="D851" t="s">
        <v>1145</v>
      </c>
      <c r="E851" t="s">
        <v>808</v>
      </c>
      <c r="G851" t="str">
        <f t="shared" si="13"/>
        <v>Yes</v>
      </c>
    </row>
    <row r="852" spans="1:7" x14ac:dyDescent="0.25">
      <c r="A852" t="s">
        <v>2664</v>
      </c>
      <c r="B852" t="s">
        <v>1724</v>
      </c>
      <c r="C852" t="s">
        <v>1306</v>
      </c>
      <c r="D852" t="s">
        <v>1145</v>
      </c>
      <c r="E852" t="s">
        <v>808</v>
      </c>
      <c r="G852" t="str">
        <f t="shared" si="13"/>
        <v>Yes</v>
      </c>
    </row>
    <row r="853" spans="1:7" x14ac:dyDescent="0.25">
      <c r="A853" t="s">
        <v>2665</v>
      </c>
      <c r="B853" t="s">
        <v>1725</v>
      </c>
      <c r="C853" t="s">
        <v>72</v>
      </c>
      <c r="D853" t="s">
        <v>1145</v>
      </c>
      <c r="E853" t="s">
        <v>808</v>
      </c>
      <c r="G853" t="str">
        <f t="shared" si="13"/>
        <v>Yes</v>
      </c>
    </row>
    <row r="854" spans="1:7" x14ac:dyDescent="0.25">
      <c r="A854" t="s">
        <v>2666</v>
      </c>
      <c r="B854" t="s">
        <v>1726</v>
      </c>
      <c r="C854" t="s">
        <v>132</v>
      </c>
      <c r="D854" t="s">
        <v>1145</v>
      </c>
      <c r="E854" t="s">
        <v>808</v>
      </c>
      <c r="G854" t="str">
        <f t="shared" si="13"/>
        <v>Yes</v>
      </c>
    </row>
    <row r="855" spans="1:7" x14ac:dyDescent="0.25">
      <c r="A855" t="s">
        <v>2667</v>
      </c>
      <c r="B855" t="s">
        <v>1727</v>
      </c>
      <c r="C855" t="s">
        <v>258</v>
      </c>
      <c r="D855" t="s">
        <v>1145</v>
      </c>
      <c r="E855" t="s">
        <v>808</v>
      </c>
      <c r="G855" t="str">
        <f t="shared" si="13"/>
        <v>Yes</v>
      </c>
    </row>
    <row r="856" spans="1:7" x14ac:dyDescent="0.25">
      <c r="A856" t="s">
        <v>2668</v>
      </c>
      <c r="B856" t="s">
        <v>1728</v>
      </c>
      <c r="C856" t="s">
        <v>1159</v>
      </c>
      <c r="D856" t="s">
        <v>1145</v>
      </c>
      <c r="E856" t="s">
        <v>808</v>
      </c>
      <c r="G856" t="str">
        <f t="shared" si="13"/>
        <v>Yes</v>
      </c>
    </row>
    <row r="857" spans="1:7" x14ac:dyDescent="0.25">
      <c r="A857" t="s">
        <v>503</v>
      </c>
      <c r="B857" t="s">
        <v>504</v>
      </c>
      <c r="C857" t="s">
        <v>80</v>
      </c>
      <c r="D857" t="s">
        <v>1141</v>
      </c>
      <c r="E857" t="s">
        <v>1142</v>
      </c>
      <c r="G857" t="str">
        <f t="shared" si="13"/>
        <v>No</v>
      </c>
    </row>
    <row r="858" spans="1:7" x14ac:dyDescent="0.25">
      <c r="A858" t="s">
        <v>2669</v>
      </c>
      <c r="B858" t="s">
        <v>1729</v>
      </c>
      <c r="C858" t="s">
        <v>1730</v>
      </c>
      <c r="D858" t="s">
        <v>1145</v>
      </c>
      <c r="E858" t="s">
        <v>808</v>
      </c>
      <c r="G858" t="str">
        <f t="shared" si="13"/>
        <v>Yes</v>
      </c>
    </row>
    <row r="859" spans="1:7" x14ac:dyDescent="0.25">
      <c r="A859" t="s">
        <v>309</v>
      </c>
      <c r="B859" t="s">
        <v>310</v>
      </c>
      <c r="C859" t="s">
        <v>80</v>
      </c>
      <c r="D859" t="s">
        <v>1141</v>
      </c>
      <c r="E859" t="s">
        <v>1142</v>
      </c>
      <c r="G859" t="str">
        <f t="shared" si="13"/>
        <v>No</v>
      </c>
    </row>
    <row r="860" spans="1:7" x14ac:dyDescent="0.25">
      <c r="A860" t="s">
        <v>405</v>
      </c>
      <c r="B860" t="s">
        <v>406</v>
      </c>
      <c r="C860" t="s">
        <v>80</v>
      </c>
      <c r="D860" t="s">
        <v>1141</v>
      </c>
      <c r="E860" t="s">
        <v>1142</v>
      </c>
      <c r="G860" t="str">
        <f t="shared" si="13"/>
        <v>No</v>
      </c>
    </row>
    <row r="861" spans="1:7" x14ac:dyDescent="0.25">
      <c r="A861" t="s">
        <v>2670</v>
      </c>
      <c r="B861" t="s">
        <v>1731</v>
      </c>
      <c r="C861" t="s">
        <v>1210</v>
      </c>
      <c r="D861" t="s">
        <v>1145</v>
      </c>
      <c r="E861" t="s">
        <v>808</v>
      </c>
      <c r="G861" t="str">
        <f t="shared" si="13"/>
        <v>Yes</v>
      </c>
    </row>
    <row r="862" spans="1:7" x14ac:dyDescent="0.25">
      <c r="A862" t="s">
        <v>2671</v>
      </c>
      <c r="B862" t="s">
        <v>1732</v>
      </c>
      <c r="C862" t="s">
        <v>1154</v>
      </c>
      <c r="D862" t="s">
        <v>1145</v>
      </c>
      <c r="E862" t="s">
        <v>808</v>
      </c>
      <c r="G862" t="str">
        <f t="shared" si="13"/>
        <v>Yes</v>
      </c>
    </row>
    <row r="863" spans="1:7" x14ac:dyDescent="0.25">
      <c r="A863" t="s">
        <v>2672</v>
      </c>
      <c r="B863" t="s">
        <v>1733</v>
      </c>
      <c r="C863" t="s">
        <v>1530</v>
      </c>
      <c r="D863" t="s">
        <v>1145</v>
      </c>
      <c r="E863" t="s">
        <v>808</v>
      </c>
      <c r="G863" t="str">
        <f t="shared" si="13"/>
        <v>Yes</v>
      </c>
    </row>
    <row r="864" spans="1:7" x14ac:dyDescent="0.25">
      <c r="A864" t="s">
        <v>2673</v>
      </c>
      <c r="B864" t="s">
        <v>1734</v>
      </c>
      <c r="C864" t="s">
        <v>111</v>
      </c>
      <c r="D864" t="s">
        <v>1145</v>
      </c>
      <c r="E864" t="s">
        <v>808</v>
      </c>
      <c r="G864" t="str">
        <f t="shared" si="13"/>
        <v>Yes</v>
      </c>
    </row>
    <row r="865" spans="1:7" x14ac:dyDescent="0.25">
      <c r="A865" t="s">
        <v>2674</v>
      </c>
      <c r="B865" t="s">
        <v>1735</v>
      </c>
      <c r="C865" t="s">
        <v>1195</v>
      </c>
      <c r="D865" t="s">
        <v>1145</v>
      </c>
      <c r="E865" t="s">
        <v>808</v>
      </c>
      <c r="G865" t="str">
        <f t="shared" si="13"/>
        <v>Yes</v>
      </c>
    </row>
    <row r="866" spans="1:7" x14ac:dyDescent="0.25">
      <c r="A866" t="s">
        <v>2675</v>
      </c>
      <c r="B866" t="s">
        <v>1736</v>
      </c>
      <c r="C866" t="s">
        <v>80</v>
      </c>
      <c r="D866" t="s">
        <v>1145</v>
      </c>
      <c r="E866" t="s">
        <v>808</v>
      </c>
      <c r="G866" t="str">
        <f t="shared" si="13"/>
        <v>Yes</v>
      </c>
    </row>
    <row r="867" spans="1:7" x14ac:dyDescent="0.25">
      <c r="A867" t="s">
        <v>2676</v>
      </c>
      <c r="B867" t="s">
        <v>1737</v>
      </c>
      <c r="C867" t="s">
        <v>1519</v>
      </c>
      <c r="D867" t="s">
        <v>1145</v>
      </c>
      <c r="E867" t="s">
        <v>808</v>
      </c>
      <c r="G867" t="str">
        <f t="shared" si="13"/>
        <v>Yes</v>
      </c>
    </row>
    <row r="868" spans="1:7" x14ac:dyDescent="0.25">
      <c r="A868" t="s">
        <v>2677</v>
      </c>
      <c r="B868" t="s">
        <v>1738</v>
      </c>
      <c r="C868" t="s">
        <v>68</v>
      </c>
      <c r="D868" t="s">
        <v>1145</v>
      </c>
      <c r="E868" t="s">
        <v>808</v>
      </c>
      <c r="G868" t="str">
        <f t="shared" si="13"/>
        <v>Yes</v>
      </c>
    </row>
    <row r="869" spans="1:7" x14ac:dyDescent="0.25">
      <c r="A869" t="s">
        <v>654</v>
      </c>
      <c r="B869" t="s">
        <v>655</v>
      </c>
      <c r="C869" t="s">
        <v>80</v>
      </c>
      <c r="D869" t="s">
        <v>1141</v>
      </c>
      <c r="E869" t="s">
        <v>1142</v>
      </c>
      <c r="G869" t="str">
        <f t="shared" si="13"/>
        <v>No</v>
      </c>
    </row>
    <row r="870" spans="1:7" x14ac:dyDescent="0.25">
      <c r="A870" t="s">
        <v>2678</v>
      </c>
      <c r="B870" t="s">
        <v>1739</v>
      </c>
      <c r="C870" t="s">
        <v>752</v>
      </c>
      <c r="D870" t="s">
        <v>1145</v>
      </c>
      <c r="E870" t="s">
        <v>808</v>
      </c>
      <c r="G870" t="str">
        <f t="shared" si="13"/>
        <v>Yes</v>
      </c>
    </row>
    <row r="871" spans="1:7" x14ac:dyDescent="0.25">
      <c r="A871" t="s">
        <v>2679</v>
      </c>
      <c r="B871" t="s">
        <v>1740</v>
      </c>
      <c r="C871" t="s">
        <v>469</v>
      </c>
      <c r="D871" t="s">
        <v>1145</v>
      </c>
      <c r="E871" t="s">
        <v>808</v>
      </c>
      <c r="G871" t="str">
        <f t="shared" si="13"/>
        <v>Yes</v>
      </c>
    </row>
    <row r="872" spans="1:7" x14ac:dyDescent="0.25">
      <c r="A872" t="s">
        <v>2680</v>
      </c>
      <c r="B872" t="s">
        <v>1741</v>
      </c>
      <c r="C872" t="s">
        <v>1166</v>
      </c>
      <c r="D872" t="s">
        <v>1145</v>
      </c>
      <c r="E872" t="s">
        <v>808</v>
      </c>
      <c r="G872" t="str">
        <f t="shared" si="13"/>
        <v>Yes</v>
      </c>
    </row>
    <row r="873" spans="1:7" x14ac:dyDescent="0.25">
      <c r="A873" t="s">
        <v>2681</v>
      </c>
      <c r="B873" t="s">
        <v>1742</v>
      </c>
      <c r="C873" t="s">
        <v>1335</v>
      </c>
      <c r="D873" t="s">
        <v>1145</v>
      </c>
      <c r="E873" t="s">
        <v>808</v>
      </c>
      <c r="G873" t="str">
        <f t="shared" si="13"/>
        <v>Yes</v>
      </c>
    </row>
    <row r="874" spans="1:7" x14ac:dyDescent="0.25">
      <c r="A874" t="s">
        <v>2682</v>
      </c>
      <c r="B874" t="s">
        <v>1743</v>
      </c>
      <c r="C874" t="s">
        <v>87</v>
      </c>
      <c r="D874" t="s">
        <v>1145</v>
      </c>
      <c r="E874" t="s">
        <v>808</v>
      </c>
      <c r="G874" t="str">
        <f t="shared" si="13"/>
        <v>Yes</v>
      </c>
    </row>
    <row r="875" spans="1:7" x14ac:dyDescent="0.25">
      <c r="A875" t="s">
        <v>2683</v>
      </c>
      <c r="B875" t="s">
        <v>1744</v>
      </c>
      <c r="C875" t="s">
        <v>1162</v>
      </c>
      <c r="D875" t="s">
        <v>1145</v>
      </c>
      <c r="E875" t="s">
        <v>808</v>
      </c>
      <c r="G875" t="str">
        <f t="shared" si="13"/>
        <v>Yes</v>
      </c>
    </row>
    <row r="876" spans="1:7" x14ac:dyDescent="0.25">
      <c r="A876" t="s">
        <v>2684</v>
      </c>
      <c r="B876" t="s">
        <v>1745</v>
      </c>
      <c r="C876" t="s">
        <v>1530</v>
      </c>
      <c r="D876" t="s">
        <v>1145</v>
      </c>
      <c r="E876" t="s">
        <v>808</v>
      </c>
      <c r="G876" t="str">
        <f t="shared" si="13"/>
        <v>Yes</v>
      </c>
    </row>
    <row r="877" spans="1:7" x14ac:dyDescent="0.25">
      <c r="A877" t="s">
        <v>768</v>
      </c>
      <c r="B877" t="s">
        <v>769</v>
      </c>
      <c r="C877" t="s">
        <v>90</v>
      </c>
      <c r="D877" t="s">
        <v>1141</v>
      </c>
      <c r="E877" t="s">
        <v>1142</v>
      </c>
      <c r="G877" t="str">
        <f t="shared" si="13"/>
        <v>No</v>
      </c>
    </row>
    <row r="878" spans="1:7" x14ac:dyDescent="0.25">
      <c r="A878" t="s">
        <v>2685</v>
      </c>
      <c r="B878" t="s">
        <v>1746</v>
      </c>
      <c r="C878" t="s">
        <v>111</v>
      </c>
      <c r="D878" t="s">
        <v>1145</v>
      </c>
      <c r="E878" t="s">
        <v>808</v>
      </c>
      <c r="G878" t="str">
        <f t="shared" si="13"/>
        <v>Yes</v>
      </c>
    </row>
    <row r="879" spans="1:7" x14ac:dyDescent="0.25">
      <c r="A879" t="s">
        <v>2686</v>
      </c>
      <c r="B879" t="s">
        <v>1747</v>
      </c>
      <c r="C879" t="s">
        <v>125</v>
      </c>
      <c r="D879" t="s">
        <v>1145</v>
      </c>
      <c r="E879" t="s">
        <v>808</v>
      </c>
      <c r="G879" t="str">
        <f t="shared" si="13"/>
        <v>Yes</v>
      </c>
    </row>
    <row r="880" spans="1:7" x14ac:dyDescent="0.25">
      <c r="A880" t="s">
        <v>2687</v>
      </c>
      <c r="B880" t="s">
        <v>1748</v>
      </c>
      <c r="C880" t="s">
        <v>1432</v>
      </c>
      <c r="D880" t="s">
        <v>1145</v>
      </c>
      <c r="E880" t="s">
        <v>808</v>
      </c>
      <c r="G880" t="str">
        <f t="shared" si="13"/>
        <v>Yes</v>
      </c>
    </row>
    <row r="881" spans="1:7" x14ac:dyDescent="0.25">
      <c r="A881" t="s">
        <v>2688</v>
      </c>
      <c r="B881" t="s">
        <v>1749</v>
      </c>
      <c r="C881" t="s">
        <v>135</v>
      </c>
      <c r="D881" t="s">
        <v>1145</v>
      </c>
      <c r="E881" t="s">
        <v>808</v>
      </c>
      <c r="G881" t="str">
        <f t="shared" si="13"/>
        <v>Yes</v>
      </c>
    </row>
    <row r="882" spans="1:7" x14ac:dyDescent="0.25">
      <c r="A882" t="s">
        <v>2689</v>
      </c>
      <c r="B882" t="s">
        <v>1750</v>
      </c>
      <c r="C882" t="s">
        <v>108</v>
      </c>
      <c r="D882" t="s">
        <v>1145</v>
      </c>
      <c r="E882" t="s">
        <v>808</v>
      </c>
      <c r="G882" t="str">
        <f t="shared" si="13"/>
        <v>Yes</v>
      </c>
    </row>
    <row r="883" spans="1:7" x14ac:dyDescent="0.25">
      <c r="A883" t="s">
        <v>2690</v>
      </c>
      <c r="B883" t="s">
        <v>1751</v>
      </c>
      <c r="C883" t="s">
        <v>72</v>
      </c>
      <c r="D883" t="s">
        <v>1145</v>
      </c>
      <c r="E883" t="s">
        <v>808</v>
      </c>
      <c r="G883" t="str">
        <f t="shared" si="13"/>
        <v>Yes</v>
      </c>
    </row>
    <row r="884" spans="1:7" x14ac:dyDescent="0.25">
      <c r="A884" t="s">
        <v>2691</v>
      </c>
      <c r="B884" t="s">
        <v>1752</v>
      </c>
      <c r="C884" t="s">
        <v>1182</v>
      </c>
      <c r="D884" t="s">
        <v>1145</v>
      </c>
      <c r="E884" t="s">
        <v>808</v>
      </c>
      <c r="G884" t="str">
        <f t="shared" si="13"/>
        <v>Yes</v>
      </c>
    </row>
    <row r="885" spans="1:7" x14ac:dyDescent="0.25">
      <c r="A885" t="s">
        <v>2692</v>
      </c>
      <c r="B885" t="s">
        <v>1753</v>
      </c>
      <c r="C885" t="s">
        <v>1201</v>
      </c>
      <c r="D885" t="s">
        <v>1145</v>
      </c>
      <c r="E885" t="s">
        <v>808</v>
      </c>
      <c r="G885" t="str">
        <f t="shared" si="13"/>
        <v>Yes</v>
      </c>
    </row>
    <row r="886" spans="1:7" x14ac:dyDescent="0.25">
      <c r="A886" t="s">
        <v>2693</v>
      </c>
      <c r="B886" t="s">
        <v>1754</v>
      </c>
      <c r="C886" t="s">
        <v>1327</v>
      </c>
      <c r="D886" t="s">
        <v>1145</v>
      </c>
      <c r="E886" t="s">
        <v>808</v>
      </c>
      <c r="G886" t="str">
        <f t="shared" si="13"/>
        <v>Yes</v>
      </c>
    </row>
    <row r="887" spans="1:7" x14ac:dyDescent="0.25">
      <c r="A887" t="s">
        <v>2694</v>
      </c>
      <c r="B887" t="s">
        <v>1755</v>
      </c>
      <c r="C887" t="s">
        <v>1393</v>
      </c>
      <c r="D887" t="s">
        <v>1145</v>
      </c>
      <c r="E887" t="s">
        <v>808</v>
      </c>
      <c r="G887" t="str">
        <f t="shared" si="13"/>
        <v>Yes</v>
      </c>
    </row>
    <row r="888" spans="1:7" x14ac:dyDescent="0.25">
      <c r="A888" t="s">
        <v>2695</v>
      </c>
      <c r="B888" t="s">
        <v>1756</v>
      </c>
      <c r="C888" t="s">
        <v>278</v>
      </c>
      <c r="D888" t="s">
        <v>1145</v>
      </c>
      <c r="E888" t="s">
        <v>808</v>
      </c>
      <c r="G888" t="str">
        <f t="shared" si="13"/>
        <v>Yes</v>
      </c>
    </row>
    <row r="889" spans="1:7" x14ac:dyDescent="0.25">
      <c r="A889" t="s">
        <v>465</v>
      </c>
      <c r="B889" t="s">
        <v>466</v>
      </c>
      <c r="C889" t="s">
        <v>80</v>
      </c>
      <c r="D889" t="s">
        <v>1141</v>
      </c>
      <c r="E889" t="s">
        <v>1142</v>
      </c>
      <c r="G889" t="str">
        <f t="shared" si="13"/>
        <v>No</v>
      </c>
    </row>
    <row r="890" spans="1:7" x14ac:dyDescent="0.25">
      <c r="A890" t="s">
        <v>736</v>
      </c>
      <c r="B890" t="s">
        <v>1757</v>
      </c>
      <c r="C890" t="s">
        <v>80</v>
      </c>
      <c r="D890" t="s">
        <v>1141</v>
      </c>
      <c r="E890" t="s">
        <v>1142</v>
      </c>
      <c r="G890" t="str">
        <f t="shared" si="13"/>
        <v>No</v>
      </c>
    </row>
    <row r="891" spans="1:7" x14ac:dyDescent="0.25">
      <c r="A891" t="s">
        <v>2696</v>
      </c>
      <c r="B891" t="s">
        <v>1758</v>
      </c>
      <c r="C891" t="s">
        <v>1333</v>
      </c>
      <c r="D891" t="s">
        <v>1145</v>
      </c>
      <c r="E891" t="s">
        <v>808</v>
      </c>
      <c r="G891" t="str">
        <f t="shared" si="13"/>
        <v>Yes</v>
      </c>
    </row>
    <row r="892" spans="1:7" x14ac:dyDescent="0.25">
      <c r="A892" t="s">
        <v>2697</v>
      </c>
      <c r="B892" t="s">
        <v>1759</v>
      </c>
      <c r="C892" t="s">
        <v>1335</v>
      </c>
      <c r="D892" t="s">
        <v>1145</v>
      </c>
      <c r="E892" t="s">
        <v>808</v>
      </c>
      <c r="G892" t="str">
        <f t="shared" si="13"/>
        <v>Yes</v>
      </c>
    </row>
    <row r="893" spans="1:7" x14ac:dyDescent="0.25">
      <c r="A893" t="s">
        <v>2698</v>
      </c>
      <c r="B893" t="s">
        <v>1760</v>
      </c>
      <c r="C893" t="s">
        <v>1193</v>
      </c>
      <c r="D893" t="s">
        <v>1145</v>
      </c>
      <c r="E893" t="s">
        <v>808</v>
      </c>
      <c r="G893" t="str">
        <f t="shared" si="13"/>
        <v>Yes</v>
      </c>
    </row>
    <row r="894" spans="1:7" x14ac:dyDescent="0.25">
      <c r="A894" t="s">
        <v>2699</v>
      </c>
      <c r="B894" t="s">
        <v>1760</v>
      </c>
      <c r="C894" t="s">
        <v>108</v>
      </c>
      <c r="D894" t="s">
        <v>1145</v>
      </c>
      <c r="E894" t="s">
        <v>808</v>
      </c>
      <c r="G894" t="str">
        <f t="shared" si="13"/>
        <v>Yes</v>
      </c>
    </row>
    <row r="895" spans="1:7" x14ac:dyDescent="0.25">
      <c r="A895" t="s">
        <v>2700</v>
      </c>
      <c r="B895" t="s">
        <v>1761</v>
      </c>
      <c r="C895" t="s">
        <v>93</v>
      </c>
      <c r="D895" t="s">
        <v>1145</v>
      </c>
      <c r="E895" t="s">
        <v>808</v>
      </c>
      <c r="G895" t="str">
        <f t="shared" si="13"/>
        <v>Yes</v>
      </c>
    </row>
    <row r="896" spans="1:7" x14ac:dyDescent="0.25">
      <c r="A896" t="s">
        <v>2701</v>
      </c>
      <c r="B896" t="s">
        <v>1762</v>
      </c>
      <c r="C896" t="s">
        <v>1272</v>
      </c>
      <c r="D896" t="s">
        <v>1145</v>
      </c>
      <c r="E896" t="s">
        <v>808</v>
      </c>
      <c r="G896" t="str">
        <f t="shared" si="13"/>
        <v>Yes</v>
      </c>
    </row>
    <row r="897" spans="1:7" x14ac:dyDescent="0.25">
      <c r="A897" t="s">
        <v>2702</v>
      </c>
      <c r="B897" t="s">
        <v>1763</v>
      </c>
      <c r="C897" t="s">
        <v>80</v>
      </c>
      <c r="D897" t="s">
        <v>1145</v>
      </c>
      <c r="E897" t="s">
        <v>808</v>
      </c>
      <c r="G897" t="str">
        <f t="shared" si="13"/>
        <v>Yes</v>
      </c>
    </row>
    <row r="898" spans="1:7" x14ac:dyDescent="0.25">
      <c r="A898" t="s">
        <v>646</v>
      </c>
      <c r="B898" t="s">
        <v>647</v>
      </c>
      <c r="C898" t="s">
        <v>80</v>
      </c>
      <c r="D898" t="s">
        <v>1141</v>
      </c>
      <c r="E898" t="s">
        <v>1142</v>
      </c>
      <c r="G898" t="str">
        <f t="shared" si="13"/>
        <v>No</v>
      </c>
    </row>
    <row r="899" spans="1:7" x14ac:dyDescent="0.25">
      <c r="A899" t="s">
        <v>227</v>
      </c>
      <c r="B899" t="s">
        <v>228</v>
      </c>
      <c r="C899" t="s">
        <v>93</v>
      </c>
      <c r="D899" t="s">
        <v>1141</v>
      </c>
      <c r="E899" t="s">
        <v>1142</v>
      </c>
      <c r="G899" t="str">
        <f t="shared" ref="G899:G932" si="14">E899</f>
        <v>No</v>
      </c>
    </row>
    <row r="900" spans="1:7" x14ac:dyDescent="0.25">
      <c r="A900" t="s">
        <v>508</v>
      </c>
      <c r="B900" t="s">
        <v>509</v>
      </c>
      <c r="C900" t="s">
        <v>93</v>
      </c>
      <c r="D900" t="s">
        <v>1141</v>
      </c>
      <c r="E900" t="s">
        <v>1142</v>
      </c>
      <c r="G900" t="str">
        <f t="shared" si="14"/>
        <v>No</v>
      </c>
    </row>
    <row r="901" spans="1:7" x14ac:dyDescent="0.25">
      <c r="A901" t="s">
        <v>2703</v>
      </c>
      <c r="B901" t="s">
        <v>1764</v>
      </c>
      <c r="C901" t="s">
        <v>752</v>
      </c>
      <c r="D901" t="s">
        <v>1145</v>
      </c>
      <c r="E901" t="s">
        <v>808</v>
      </c>
      <c r="G901" t="str">
        <f t="shared" si="14"/>
        <v>Yes</v>
      </c>
    </row>
    <row r="902" spans="1:7" x14ac:dyDescent="0.25">
      <c r="A902" t="s">
        <v>2704</v>
      </c>
      <c r="B902" t="s">
        <v>1765</v>
      </c>
      <c r="C902" t="s">
        <v>93</v>
      </c>
      <c r="D902" t="s">
        <v>1145</v>
      </c>
      <c r="E902" t="s">
        <v>808</v>
      </c>
      <c r="G902" t="str">
        <f t="shared" si="14"/>
        <v>Yes</v>
      </c>
    </row>
    <row r="903" spans="1:7" x14ac:dyDescent="0.25">
      <c r="A903" t="s">
        <v>136</v>
      </c>
      <c r="B903" t="s">
        <v>137</v>
      </c>
      <c r="C903" t="s">
        <v>93</v>
      </c>
      <c r="D903" t="s">
        <v>1141</v>
      </c>
      <c r="E903" t="s">
        <v>1142</v>
      </c>
      <c r="G903" t="str">
        <f t="shared" si="14"/>
        <v>No</v>
      </c>
    </row>
    <row r="904" spans="1:7" x14ac:dyDescent="0.25">
      <c r="A904" t="s">
        <v>2705</v>
      </c>
      <c r="B904" t="s">
        <v>1766</v>
      </c>
      <c r="C904" t="s">
        <v>190</v>
      </c>
      <c r="D904" t="s">
        <v>1145</v>
      </c>
      <c r="E904" t="s">
        <v>808</v>
      </c>
      <c r="G904" t="str">
        <f t="shared" si="14"/>
        <v>Yes</v>
      </c>
    </row>
    <row r="905" spans="1:7" x14ac:dyDescent="0.25">
      <c r="A905" t="s">
        <v>76</v>
      </c>
      <c r="B905" t="s">
        <v>77</v>
      </c>
      <c r="C905" t="s">
        <v>68</v>
      </c>
      <c r="D905" t="s">
        <v>1141</v>
      </c>
      <c r="E905" t="s">
        <v>1142</v>
      </c>
      <c r="G905" t="str">
        <f t="shared" si="14"/>
        <v>No</v>
      </c>
    </row>
    <row r="906" spans="1:7" x14ac:dyDescent="0.25">
      <c r="A906" t="s">
        <v>2706</v>
      </c>
      <c r="B906" t="s">
        <v>1767</v>
      </c>
      <c r="C906" t="s">
        <v>1193</v>
      </c>
      <c r="D906" t="s">
        <v>1145</v>
      </c>
      <c r="E906" t="s">
        <v>808</v>
      </c>
      <c r="G906" t="str">
        <f t="shared" si="14"/>
        <v>Yes</v>
      </c>
    </row>
    <row r="907" spans="1:7" x14ac:dyDescent="0.25">
      <c r="A907" t="s">
        <v>2707</v>
      </c>
      <c r="B907" t="s">
        <v>1768</v>
      </c>
      <c r="C907" t="s">
        <v>1182</v>
      </c>
      <c r="D907" t="s">
        <v>1145</v>
      </c>
      <c r="E907" t="s">
        <v>808</v>
      </c>
      <c r="G907" t="str">
        <f t="shared" si="14"/>
        <v>Yes</v>
      </c>
    </row>
    <row r="908" spans="1:7" x14ac:dyDescent="0.25">
      <c r="A908" t="s">
        <v>2708</v>
      </c>
      <c r="B908" t="s">
        <v>1769</v>
      </c>
      <c r="C908" t="s">
        <v>190</v>
      </c>
      <c r="D908" t="s">
        <v>1145</v>
      </c>
      <c r="E908" t="s">
        <v>808</v>
      </c>
      <c r="G908" t="str">
        <f t="shared" si="14"/>
        <v>Yes</v>
      </c>
    </row>
    <row r="909" spans="1:7" x14ac:dyDescent="0.25">
      <c r="A909" t="s">
        <v>2709</v>
      </c>
      <c r="B909" t="s">
        <v>1770</v>
      </c>
      <c r="C909" t="s">
        <v>1212</v>
      </c>
      <c r="D909" t="s">
        <v>1145</v>
      </c>
      <c r="E909" t="s">
        <v>808</v>
      </c>
      <c r="G909" t="str">
        <f t="shared" si="14"/>
        <v>Yes</v>
      </c>
    </row>
    <row r="910" spans="1:7" x14ac:dyDescent="0.25">
      <c r="A910" t="s">
        <v>2710</v>
      </c>
      <c r="B910" t="s">
        <v>1771</v>
      </c>
      <c r="C910" t="s">
        <v>469</v>
      </c>
      <c r="D910" t="s">
        <v>1145</v>
      </c>
      <c r="E910" t="s">
        <v>808</v>
      </c>
      <c r="G910" t="str">
        <f t="shared" si="14"/>
        <v>Yes</v>
      </c>
    </row>
    <row r="911" spans="1:7" x14ac:dyDescent="0.25">
      <c r="A911" t="s">
        <v>203</v>
      </c>
      <c r="B911" t="s">
        <v>204</v>
      </c>
      <c r="C911" t="s">
        <v>80</v>
      </c>
      <c r="D911" t="s">
        <v>1141</v>
      </c>
      <c r="E911" t="s">
        <v>1142</v>
      </c>
      <c r="G911" t="str">
        <f t="shared" si="14"/>
        <v>No</v>
      </c>
    </row>
    <row r="912" spans="1:7" x14ac:dyDescent="0.25">
      <c r="A912" t="s">
        <v>151</v>
      </c>
      <c r="B912" t="s">
        <v>152</v>
      </c>
      <c r="C912" t="s">
        <v>68</v>
      </c>
      <c r="D912" t="s">
        <v>1141</v>
      </c>
      <c r="E912" t="s">
        <v>1142</v>
      </c>
      <c r="G912" t="str">
        <f t="shared" si="14"/>
        <v>No</v>
      </c>
    </row>
    <row r="913" spans="1:7" x14ac:dyDescent="0.25">
      <c r="A913" t="s">
        <v>2711</v>
      </c>
      <c r="B913" t="s">
        <v>1772</v>
      </c>
      <c r="C913" t="s">
        <v>75</v>
      </c>
      <c r="D913" t="s">
        <v>1145</v>
      </c>
      <c r="E913" t="s">
        <v>808</v>
      </c>
      <c r="G913" t="str">
        <f t="shared" si="14"/>
        <v>Yes</v>
      </c>
    </row>
    <row r="914" spans="1:7" x14ac:dyDescent="0.25">
      <c r="A914" t="s">
        <v>2712</v>
      </c>
      <c r="B914" t="s">
        <v>1773</v>
      </c>
      <c r="C914" t="s">
        <v>1195</v>
      </c>
      <c r="D914" t="s">
        <v>1145</v>
      </c>
      <c r="E914" t="s">
        <v>808</v>
      </c>
      <c r="G914" t="str">
        <f t="shared" si="14"/>
        <v>Yes</v>
      </c>
    </row>
    <row r="915" spans="1:7" x14ac:dyDescent="0.25">
      <c r="A915" t="s">
        <v>2713</v>
      </c>
      <c r="B915" t="s">
        <v>1774</v>
      </c>
      <c r="C915" t="s">
        <v>1286</v>
      </c>
      <c r="D915" t="s">
        <v>1145</v>
      </c>
      <c r="E915" t="s">
        <v>808</v>
      </c>
      <c r="G915" t="str">
        <f t="shared" si="14"/>
        <v>Yes</v>
      </c>
    </row>
    <row r="916" spans="1:7" x14ac:dyDescent="0.25">
      <c r="A916" t="s">
        <v>2714</v>
      </c>
      <c r="B916" t="s">
        <v>1775</v>
      </c>
      <c r="C916" t="s">
        <v>98</v>
      </c>
      <c r="D916" t="s">
        <v>1145</v>
      </c>
      <c r="E916" t="s">
        <v>808</v>
      </c>
      <c r="G916" t="str">
        <f t="shared" si="14"/>
        <v>Yes</v>
      </c>
    </row>
    <row r="917" spans="1:7" x14ac:dyDescent="0.25">
      <c r="A917" t="s">
        <v>2715</v>
      </c>
      <c r="B917" t="s">
        <v>1776</v>
      </c>
      <c r="C917" t="s">
        <v>196</v>
      </c>
      <c r="D917" t="s">
        <v>1145</v>
      </c>
      <c r="E917" t="s">
        <v>808</v>
      </c>
      <c r="G917" t="str">
        <f t="shared" si="14"/>
        <v>Yes</v>
      </c>
    </row>
    <row r="918" spans="1:7" x14ac:dyDescent="0.25">
      <c r="A918" t="s">
        <v>2716</v>
      </c>
      <c r="B918" t="s">
        <v>1777</v>
      </c>
      <c r="C918" t="s">
        <v>93</v>
      </c>
      <c r="D918" t="s">
        <v>1145</v>
      </c>
      <c r="E918" t="s">
        <v>808</v>
      </c>
      <c r="G918" t="str">
        <f t="shared" si="14"/>
        <v>Yes</v>
      </c>
    </row>
    <row r="919" spans="1:7" x14ac:dyDescent="0.25">
      <c r="A919" t="s">
        <v>2717</v>
      </c>
      <c r="B919" t="s">
        <v>1778</v>
      </c>
      <c r="C919" t="s">
        <v>1237</v>
      </c>
      <c r="D919" t="s">
        <v>1145</v>
      </c>
      <c r="E919" t="s">
        <v>808</v>
      </c>
      <c r="G919" t="str">
        <f t="shared" si="14"/>
        <v>Yes</v>
      </c>
    </row>
    <row r="920" spans="1:7" x14ac:dyDescent="0.25">
      <c r="A920" t="s">
        <v>2718</v>
      </c>
      <c r="B920" t="s">
        <v>1779</v>
      </c>
      <c r="C920" t="s">
        <v>75</v>
      </c>
      <c r="D920" t="s">
        <v>1145</v>
      </c>
      <c r="E920" t="s">
        <v>808</v>
      </c>
      <c r="G920" t="str">
        <f t="shared" si="14"/>
        <v>Yes</v>
      </c>
    </row>
    <row r="921" spans="1:7" x14ac:dyDescent="0.25">
      <c r="A921" t="s">
        <v>2719</v>
      </c>
      <c r="B921" t="s">
        <v>1780</v>
      </c>
      <c r="C921" t="s">
        <v>324</v>
      </c>
      <c r="D921" t="s">
        <v>1145</v>
      </c>
      <c r="E921" t="s">
        <v>808</v>
      </c>
      <c r="G921" t="str">
        <f t="shared" si="14"/>
        <v>Yes</v>
      </c>
    </row>
    <row r="922" spans="1:7" x14ac:dyDescent="0.25">
      <c r="A922" t="s">
        <v>2720</v>
      </c>
      <c r="B922" t="s">
        <v>1781</v>
      </c>
      <c r="C922" t="s">
        <v>324</v>
      </c>
      <c r="D922" t="s">
        <v>1145</v>
      </c>
      <c r="E922" t="s">
        <v>808</v>
      </c>
      <c r="G922" t="str">
        <f t="shared" si="14"/>
        <v>Yes</v>
      </c>
    </row>
    <row r="923" spans="1:7" x14ac:dyDescent="0.25">
      <c r="A923" t="s">
        <v>246</v>
      </c>
      <c r="B923" t="s">
        <v>247</v>
      </c>
      <c r="C923" t="s">
        <v>108</v>
      </c>
      <c r="D923" t="s">
        <v>1141</v>
      </c>
      <c r="E923" t="s">
        <v>1142</v>
      </c>
      <c r="G923" t="str">
        <f t="shared" si="14"/>
        <v>No</v>
      </c>
    </row>
    <row r="924" spans="1:7" x14ac:dyDescent="0.25">
      <c r="A924" t="s">
        <v>2721</v>
      </c>
      <c r="B924" t="s">
        <v>1782</v>
      </c>
      <c r="C924" t="s">
        <v>108</v>
      </c>
      <c r="D924" t="s">
        <v>1145</v>
      </c>
      <c r="E924" t="s">
        <v>808</v>
      </c>
      <c r="G924" t="str">
        <f t="shared" si="14"/>
        <v>Yes</v>
      </c>
    </row>
    <row r="925" spans="1:7" x14ac:dyDescent="0.25">
      <c r="A925" t="s">
        <v>698</v>
      </c>
      <c r="B925" t="s">
        <v>699</v>
      </c>
      <c r="C925" t="s">
        <v>108</v>
      </c>
      <c r="D925" t="s">
        <v>1141</v>
      </c>
      <c r="E925" t="s">
        <v>1142</v>
      </c>
      <c r="G925" t="str">
        <f t="shared" si="14"/>
        <v>No</v>
      </c>
    </row>
    <row r="926" spans="1:7" x14ac:dyDescent="0.25">
      <c r="A926" t="s">
        <v>644</v>
      </c>
      <c r="B926" t="s">
        <v>645</v>
      </c>
      <c r="C926" t="s">
        <v>93</v>
      </c>
      <c r="D926" t="s">
        <v>1141</v>
      </c>
      <c r="E926" t="s">
        <v>1142</v>
      </c>
      <c r="G926" t="str">
        <f t="shared" si="14"/>
        <v>No</v>
      </c>
    </row>
    <row r="927" spans="1:7" x14ac:dyDescent="0.25">
      <c r="A927" t="s">
        <v>2722</v>
      </c>
      <c r="B927" t="s">
        <v>1783</v>
      </c>
      <c r="C927" t="s">
        <v>1147</v>
      </c>
      <c r="D927" t="s">
        <v>1145</v>
      </c>
      <c r="E927" t="s">
        <v>808</v>
      </c>
      <c r="G927" t="str">
        <f t="shared" si="14"/>
        <v>Yes</v>
      </c>
    </row>
    <row r="928" spans="1:7" x14ac:dyDescent="0.25">
      <c r="A928" t="s">
        <v>2723</v>
      </c>
      <c r="B928" t="s">
        <v>1784</v>
      </c>
      <c r="C928" t="s">
        <v>278</v>
      </c>
      <c r="D928" t="s">
        <v>1145</v>
      </c>
      <c r="E928" t="s">
        <v>808</v>
      </c>
      <c r="G928" t="str">
        <f t="shared" si="14"/>
        <v>Yes</v>
      </c>
    </row>
    <row r="929" spans="1:7" x14ac:dyDescent="0.25">
      <c r="A929" t="s">
        <v>276</v>
      </c>
      <c r="B929" t="s">
        <v>277</v>
      </c>
      <c r="C929" t="s">
        <v>278</v>
      </c>
      <c r="D929" t="s">
        <v>1141</v>
      </c>
      <c r="E929" t="s">
        <v>1142</v>
      </c>
      <c r="G929" t="str">
        <f t="shared" si="14"/>
        <v>No</v>
      </c>
    </row>
    <row r="930" spans="1:7" x14ac:dyDescent="0.25">
      <c r="A930" t="s">
        <v>201</v>
      </c>
      <c r="B930" t="s">
        <v>202</v>
      </c>
      <c r="C930" t="s">
        <v>93</v>
      </c>
      <c r="D930" t="s">
        <v>1141</v>
      </c>
      <c r="E930" t="s">
        <v>1142</v>
      </c>
      <c r="G930" t="str">
        <f t="shared" si="14"/>
        <v>No</v>
      </c>
    </row>
    <row r="931" spans="1:7" x14ac:dyDescent="0.25">
      <c r="A931" t="s">
        <v>344</v>
      </c>
      <c r="B931" t="s">
        <v>345</v>
      </c>
      <c r="C931" t="s">
        <v>93</v>
      </c>
      <c r="D931" t="s">
        <v>1141</v>
      </c>
      <c r="E931" t="s">
        <v>1142</v>
      </c>
      <c r="G931" t="str">
        <f t="shared" si="14"/>
        <v>No</v>
      </c>
    </row>
    <row r="932" spans="1:7" x14ac:dyDescent="0.25">
      <c r="A932" t="s">
        <v>482</v>
      </c>
      <c r="B932" t="s">
        <v>483</v>
      </c>
      <c r="C932" t="s">
        <v>93</v>
      </c>
      <c r="D932" t="s">
        <v>1141</v>
      </c>
      <c r="E932" t="s">
        <v>1142</v>
      </c>
      <c r="G932" t="str">
        <f t="shared" si="14"/>
        <v>No</v>
      </c>
    </row>
  </sheetData>
  <autoFilter ref="B1:G932" xr:uid="{3D836C14-0C5E-497A-B71A-84DC8013EA77}"/>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FCCC1-B4F9-4B74-BE61-1B981DF5585E}">
  <dimension ref="A1:S335"/>
  <sheetViews>
    <sheetView workbookViewId="0">
      <pane xSplit="2" ySplit="3" topLeftCell="C311" activePane="bottomRight" state="frozen"/>
      <selection pane="topRight" activeCell="C1" sqref="C1"/>
      <selection pane="bottomLeft" activeCell="A3" sqref="A3"/>
      <selection pane="bottomRight" activeCell="G325" sqref="G325"/>
    </sheetView>
  </sheetViews>
  <sheetFormatPr defaultRowHeight="15" x14ac:dyDescent="0.25"/>
  <cols>
    <col min="1" max="1" width="7" bestFit="1" customWidth="1"/>
    <col min="2" max="2" width="33.5703125" bestFit="1" customWidth="1"/>
    <col min="3" max="3" width="11.5703125" style="12" bestFit="1" customWidth="1"/>
    <col min="4" max="4" width="14.85546875" style="5" bestFit="1" customWidth="1"/>
    <col min="5" max="5" width="13.85546875" style="5" bestFit="1" customWidth="1"/>
    <col min="6" max="6" width="12.7109375" style="5" bestFit="1" customWidth="1"/>
    <col min="7" max="7" width="13.85546875" style="5" bestFit="1" customWidth="1"/>
    <col min="8" max="8" width="12.85546875" style="5" bestFit="1" customWidth="1"/>
    <col min="9" max="9" width="14.85546875" style="5" bestFit="1" customWidth="1"/>
    <col min="10" max="10" width="13.85546875" style="5" bestFit="1" customWidth="1"/>
    <col min="11" max="11" width="12.7109375" style="5" bestFit="1" customWidth="1"/>
    <col min="12" max="12" width="11.140625" style="5" bestFit="1" customWidth="1"/>
    <col min="13" max="13" width="16.140625" style="5" customWidth="1"/>
    <col min="14" max="14" width="14.85546875" style="5" customWidth="1"/>
    <col min="15" max="15" width="14.85546875" style="23" customWidth="1"/>
    <col min="16" max="16" width="13.85546875" style="23" bestFit="1" customWidth="1"/>
    <col min="17" max="17" width="12.7109375" style="23" bestFit="1" customWidth="1"/>
    <col min="18" max="18" width="14.85546875" style="23" bestFit="1" customWidth="1"/>
    <col min="19" max="19" width="13.85546875" style="23" bestFit="1" customWidth="1"/>
  </cols>
  <sheetData>
    <row r="1" spans="1:19" x14ac:dyDescent="0.25">
      <c r="A1" s="21" t="s">
        <v>1785</v>
      </c>
      <c r="B1" s="21"/>
      <c r="E1" s="5" t="s">
        <v>1786</v>
      </c>
      <c r="H1" s="30"/>
      <c r="I1" s="30"/>
      <c r="J1" s="30"/>
      <c r="K1" s="30"/>
      <c r="L1" s="30"/>
      <c r="M1" s="30"/>
      <c r="N1" s="30"/>
      <c r="O1" s="30"/>
      <c r="P1" s="30"/>
      <c r="Q1" s="30"/>
      <c r="R1" s="30"/>
      <c r="S1" s="30"/>
    </row>
    <row r="2" spans="1:19" ht="21" x14ac:dyDescent="0.35">
      <c r="A2" s="22" t="s">
        <v>1787</v>
      </c>
      <c r="B2" s="22"/>
      <c r="E2" s="5" t="s">
        <v>1788</v>
      </c>
      <c r="Q2" s="24" t="s">
        <v>1789</v>
      </c>
    </row>
    <row r="3" spans="1:19" s="25" customFormat="1" ht="45" x14ac:dyDescent="0.25">
      <c r="A3" s="25" t="s">
        <v>55</v>
      </c>
      <c r="B3" s="25" t="s">
        <v>1790</v>
      </c>
      <c r="C3" s="25" t="s">
        <v>58</v>
      </c>
      <c r="D3" s="26" t="s">
        <v>1791</v>
      </c>
      <c r="E3" s="26" t="s">
        <v>1792</v>
      </c>
      <c r="F3" s="26" t="s">
        <v>1793</v>
      </c>
      <c r="G3" s="26" t="s">
        <v>1794</v>
      </c>
      <c r="H3" s="26" t="s">
        <v>1795</v>
      </c>
      <c r="I3" s="26" t="s">
        <v>1796</v>
      </c>
      <c r="J3" s="26" t="s">
        <v>1797</v>
      </c>
      <c r="K3" s="26" t="s">
        <v>1798</v>
      </c>
      <c r="L3" s="26" t="s">
        <v>1799</v>
      </c>
      <c r="M3" s="26" t="s">
        <v>1800</v>
      </c>
      <c r="N3" s="26" t="s">
        <v>1801</v>
      </c>
      <c r="O3" s="27" t="s">
        <v>4</v>
      </c>
      <c r="P3" s="27" t="s">
        <v>1794</v>
      </c>
      <c r="Q3" s="27" t="s">
        <v>1802</v>
      </c>
      <c r="R3" s="27" t="s">
        <v>1079</v>
      </c>
      <c r="S3" s="27" t="s">
        <v>1803</v>
      </c>
    </row>
    <row r="4" spans="1:19" x14ac:dyDescent="0.25">
      <c r="A4">
        <v>556</v>
      </c>
      <c r="B4" t="s">
        <v>156</v>
      </c>
      <c r="D4" s="5">
        <v>3657321.2</v>
      </c>
      <c r="E4" s="5">
        <v>92173.42</v>
      </c>
      <c r="F4" s="5">
        <v>99088</v>
      </c>
      <c r="G4" s="5">
        <v>555849.19999999995</v>
      </c>
      <c r="H4" s="5">
        <v>0</v>
      </c>
      <c r="I4" s="5">
        <v>365713.72</v>
      </c>
      <c r="J4" s="5">
        <v>0</v>
      </c>
      <c r="K4" s="5">
        <v>0</v>
      </c>
      <c r="L4" s="5">
        <v>2627.28</v>
      </c>
      <c r="M4" s="5">
        <f t="shared" ref="M4:M67" si="0">SUM(D4:L4)</f>
        <v>4772772.82</v>
      </c>
      <c r="N4" s="5">
        <f t="shared" ref="N4:N67" si="1">M4-P4</f>
        <v>4216923.62</v>
      </c>
      <c r="O4" s="23">
        <f t="shared" ref="O4:O67" si="2">N4-Q4-R4-S4</f>
        <v>3851209.9000000004</v>
      </c>
      <c r="P4" s="23">
        <v>555849.19999999995</v>
      </c>
      <c r="Q4" s="23">
        <v>0</v>
      </c>
      <c r="R4" s="23">
        <v>365713.72</v>
      </c>
      <c r="S4" s="23">
        <v>0</v>
      </c>
    </row>
    <row r="5" spans="1:19" x14ac:dyDescent="0.25">
      <c r="A5">
        <v>13232</v>
      </c>
      <c r="B5" t="s">
        <v>424</v>
      </c>
      <c r="D5" s="5">
        <v>693006.07</v>
      </c>
      <c r="E5" s="5">
        <v>22143.49</v>
      </c>
      <c r="F5" s="5">
        <v>25875.200000000001</v>
      </c>
      <c r="G5" s="5">
        <v>97433.36</v>
      </c>
      <c r="H5" s="5">
        <v>0</v>
      </c>
      <c r="I5" s="5">
        <v>137016.49</v>
      </c>
      <c r="J5" s="5">
        <v>0</v>
      </c>
      <c r="K5" s="5">
        <v>0</v>
      </c>
      <c r="L5" s="5">
        <v>1603.73</v>
      </c>
      <c r="M5" s="5">
        <f t="shared" si="0"/>
        <v>977078.33999999985</v>
      </c>
      <c r="N5" s="5">
        <f t="shared" si="1"/>
        <v>879644.97999999986</v>
      </c>
      <c r="O5" s="23">
        <f t="shared" si="2"/>
        <v>742628.48999999987</v>
      </c>
      <c r="P5" s="23">
        <v>97433.36</v>
      </c>
      <c r="Q5" s="23">
        <v>0</v>
      </c>
      <c r="R5" s="23">
        <v>137016.49</v>
      </c>
      <c r="S5" s="23">
        <v>0</v>
      </c>
    </row>
    <row r="6" spans="1:19" x14ac:dyDescent="0.25">
      <c r="A6">
        <v>13195</v>
      </c>
      <c r="B6" t="s">
        <v>1143</v>
      </c>
      <c r="D6" s="5">
        <v>645615.48</v>
      </c>
      <c r="E6" s="5">
        <v>41171.07</v>
      </c>
      <c r="F6" s="5">
        <v>20636.8</v>
      </c>
      <c r="G6" s="5">
        <v>85678.75</v>
      </c>
      <c r="H6" s="5">
        <v>0</v>
      </c>
      <c r="I6" s="5">
        <v>83717.789999999994</v>
      </c>
      <c r="J6" s="5">
        <v>0</v>
      </c>
      <c r="K6" s="5">
        <v>0</v>
      </c>
      <c r="L6" s="5">
        <v>902.1</v>
      </c>
      <c r="M6" s="5">
        <f t="shared" si="0"/>
        <v>877721.99</v>
      </c>
      <c r="N6" s="5">
        <f t="shared" si="1"/>
        <v>792043.24</v>
      </c>
      <c r="O6" s="23">
        <f t="shared" si="2"/>
        <v>708325.45</v>
      </c>
      <c r="P6" s="23">
        <v>85678.75</v>
      </c>
      <c r="Q6" s="23">
        <v>0</v>
      </c>
      <c r="R6" s="23">
        <v>83717.789999999994</v>
      </c>
      <c r="S6" s="23">
        <v>0</v>
      </c>
    </row>
    <row r="7" spans="1:19" x14ac:dyDescent="0.25">
      <c r="A7">
        <v>13249</v>
      </c>
      <c r="B7" t="s">
        <v>426</v>
      </c>
      <c r="D7" s="5">
        <v>1225750.05</v>
      </c>
      <c r="E7" s="5">
        <v>119143.53</v>
      </c>
      <c r="F7" s="5">
        <v>0</v>
      </c>
      <c r="G7" s="5">
        <v>143821.82</v>
      </c>
      <c r="H7" s="5">
        <v>0</v>
      </c>
      <c r="I7" s="5">
        <v>208312.83</v>
      </c>
      <c r="J7" s="5">
        <v>67725.350000000006</v>
      </c>
      <c r="K7" s="5">
        <v>3108.58</v>
      </c>
      <c r="L7" s="5">
        <v>0</v>
      </c>
      <c r="M7" s="5">
        <f t="shared" si="0"/>
        <v>1767862.1600000004</v>
      </c>
      <c r="N7" s="5">
        <f t="shared" si="1"/>
        <v>1624040.3400000003</v>
      </c>
      <c r="O7" s="23">
        <f t="shared" si="2"/>
        <v>1348002.1600000001</v>
      </c>
      <c r="P7" s="23">
        <v>143821.82</v>
      </c>
      <c r="Q7" s="23">
        <v>0</v>
      </c>
      <c r="R7" s="23">
        <v>208312.83</v>
      </c>
      <c r="S7" s="23">
        <v>67725.350000000006</v>
      </c>
    </row>
    <row r="8" spans="1:19" x14ac:dyDescent="0.25">
      <c r="A8">
        <v>12528</v>
      </c>
      <c r="B8" t="s">
        <v>385</v>
      </c>
      <c r="D8" s="5">
        <v>1841294.16</v>
      </c>
      <c r="E8" s="5">
        <v>49013.81</v>
      </c>
      <c r="F8" s="5">
        <v>0</v>
      </c>
      <c r="G8" s="5">
        <v>271650.03000000003</v>
      </c>
      <c r="H8" s="5">
        <v>0</v>
      </c>
      <c r="I8" s="5">
        <v>258841.19</v>
      </c>
      <c r="J8" s="5">
        <v>239883.8</v>
      </c>
      <c r="K8" s="5">
        <v>12540.41</v>
      </c>
      <c r="L8" s="5">
        <v>0</v>
      </c>
      <c r="M8" s="5">
        <f t="shared" si="0"/>
        <v>2673223.4</v>
      </c>
      <c r="N8" s="5">
        <f t="shared" si="1"/>
        <v>2401573.37</v>
      </c>
      <c r="O8" s="23">
        <f t="shared" si="2"/>
        <v>1902848.3800000001</v>
      </c>
      <c r="P8" s="23">
        <v>271650.03000000003</v>
      </c>
      <c r="Q8" s="23">
        <v>0</v>
      </c>
      <c r="R8" s="23">
        <v>258841.19</v>
      </c>
      <c r="S8" s="23">
        <v>239883.8</v>
      </c>
    </row>
    <row r="9" spans="1:19" x14ac:dyDescent="0.25">
      <c r="A9">
        <v>11507</v>
      </c>
      <c r="B9" t="s">
        <v>325</v>
      </c>
      <c r="D9" s="5">
        <v>653800.57999999996</v>
      </c>
      <c r="E9" s="5">
        <v>42754.93</v>
      </c>
      <c r="F9" s="5">
        <v>0</v>
      </c>
      <c r="G9" s="5">
        <v>88408.18</v>
      </c>
      <c r="H9" s="5">
        <v>0</v>
      </c>
      <c r="I9" s="5">
        <v>252430.97</v>
      </c>
      <c r="J9" s="5">
        <v>0</v>
      </c>
      <c r="K9" s="5">
        <v>1611.86</v>
      </c>
      <c r="L9" s="5">
        <v>0</v>
      </c>
      <c r="M9" s="5">
        <f t="shared" si="0"/>
        <v>1039006.5199999999</v>
      </c>
      <c r="N9" s="5">
        <f t="shared" si="1"/>
        <v>950598.33999999985</v>
      </c>
      <c r="O9" s="23">
        <f t="shared" si="2"/>
        <v>698167.36999999988</v>
      </c>
      <c r="P9" s="23">
        <v>88408.18</v>
      </c>
      <c r="Q9" s="23">
        <v>0</v>
      </c>
      <c r="R9" s="23">
        <v>252430.97</v>
      </c>
      <c r="S9" s="23">
        <v>0</v>
      </c>
    </row>
    <row r="10" spans="1:19" x14ac:dyDescent="0.25">
      <c r="A10">
        <v>17275</v>
      </c>
      <c r="B10" t="s">
        <v>538</v>
      </c>
      <c r="D10" s="5">
        <v>744489.25</v>
      </c>
      <c r="E10" s="5">
        <v>10283.280000000001</v>
      </c>
      <c r="F10" s="5">
        <v>0</v>
      </c>
      <c r="G10" s="5">
        <v>62853.68</v>
      </c>
      <c r="H10" s="5">
        <v>0</v>
      </c>
      <c r="I10" s="5">
        <v>103948.39</v>
      </c>
      <c r="J10" s="5">
        <v>137.25</v>
      </c>
      <c r="K10" s="5">
        <v>0</v>
      </c>
      <c r="L10" s="5">
        <v>0</v>
      </c>
      <c r="M10" s="5">
        <f t="shared" si="0"/>
        <v>921711.85000000009</v>
      </c>
      <c r="N10" s="5">
        <f t="shared" si="1"/>
        <v>858858.17</v>
      </c>
      <c r="O10" s="23">
        <f t="shared" si="2"/>
        <v>754772.53</v>
      </c>
      <c r="P10" s="23">
        <v>62853.68</v>
      </c>
      <c r="Q10" s="23">
        <v>0</v>
      </c>
      <c r="R10" s="23">
        <v>103948.39</v>
      </c>
      <c r="S10" s="23">
        <v>137.25</v>
      </c>
    </row>
    <row r="11" spans="1:19" x14ac:dyDescent="0.25">
      <c r="A11" s="28">
        <v>19427</v>
      </c>
      <c r="B11" s="28" t="s">
        <v>587</v>
      </c>
      <c r="D11" s="5">
        <v>171116.27399999998</v>
      </c>
      <c r="E11" s="5">
        <v>8247.76</v>
      </c>
      <c r="F11" s="5">
        <v>0</v>
      </c>
      <c r="G11" s="5">
        <v>18531.16</v>
      </c>
      <c r="H11" s="5">
        <v>0</v>
      </c>
      <c r="I11" s="5">
        <v>25079.8</v>
      </c>
      <c r="J11" s="5">
        <v>0</v>
      </c>
      <c r="K11" s="5">
        <v>0</v>
      </c>
      <c r="L11" s="5">
        <v>0</v>
      </c>
      <c r="M11" s="5">
        <f t="shared" si="0"/>
        <v>222974.99399999998</v>
      </c>
      <c r="N11" s="5">
        <f t="shared" si="1"/>
        <v>204443.83399999997</v>
      </c>
      <c r="O11" s="23">
        <f t="shared" si="2"/>
        <v>179364.03399999999</v>
      </c>
      <c r="P11" s="23">
        <v>18531.16</v>
      </c>
      <c r="Q11" s="23">
        <v>0</v>
      </c>
      <c r="R11" s="23">
        <v>25079.8</v>
      </c>
      <c r="S11" s="23">
        <v>0</v>
      </c>
    </row>
    <row r="12" spans="1:19" x14ac:dyDescent="0.25">
      <c r="A12">
        <v>13254</v>
      </c>
      <c r="B12" t="s">
        <v>430</v>
      </c>
      <c r="D12" s="5">
        <v>1794793.21</v>
      </c>
      <c r="E12" s="5">
        <v>88776.42</v>
      </c>
      <c r="F12" s="5">
        <v>48860.800000000003</v>
      </c>
      <c r="G12" s="5">
        <v>281850.63</v>
      </c>
      <c r="H12" s="5">
        <v>0</v>
      </c>
      <c r="I12" s="5">
        <v>313541.05</v>
      </c>
      <c r="J12" s="5">
        <v>0</v>
      </c>
      <c r="K12" s="5">
        <v>0</v>
      </c>
      <c r="L12" s="5">
        <v>3640.44</v>
      </c>
      <c r="M12" s="5">
        <f t="shared" si="0"/>
        <v>2531462.5499999998</v>
      </c>
      <c r="N12" s="5">
        <f t="shared" si="1"/>
        <v>2249611.92</v>
      </c>
      <c r="O12" s="23">
        <f t="shared" si="2"/>
        <v>1936070.8699999999</v>
      </c>
      <c r="P12" s="23">
        <v>281850.63</v>
      </c>
      <c r="Q12" s="23">
        <v>0</v>
      </c>
      <c r="R12" s="23">
        <v>313541.05</v>
      </c>
      <c r="S12" s="23">
        <v>0</v>
      </c>
    </row>
    <row r="13" spans="1:19" x14ac:dyDescent="0.25">
      <c r="A13">
        <v>12060</v>
      </c>
      <c r="B13" t="s">
        <v>377</v>
      </c>
      <c r="D13" s="5">
        <v>768510.77</v>
      </c>
      <c r="E13" s="5">
        <v>38074.720000000001</v>
      </c>
      <c r="F13" s="5">
        <v>0</v>
      </c>
      <c r="G13" s="5">
        <v>121977.75</v>
      </c>
      <c r="H13" s="5">
        <v>5302</v>
      </c>
      <c r="I13" s="5">
        <v>187265.35</v>
      </c>
      <c r="J13" s="5">
        <v>0</v>
      </c>
      <c r="K13" s="5">
        <v>0</v>
      </c>
      <c r="L13" s="5">
        <v>0</v>
      </c>
      <c r="M13" s="5">
        <f t="shared" si="0"/>
        <v>1121130.5900000001</v>
      </c>
      <c r="N13" s="5">
        <f t="shared" si="1"/>
        <v>999152.84000000008</v>
      </c>
      <c r="O13" s="23">
        <f t="shared" si="2"/>
        <v>806585.49000000011</v>
      </c>
      <c r="P13" s="23">
        <v>121977.75</v>
      </c>
      <c r="Q13" s="23">
        <v>5302</v>
      </c>
      <c r="R13" s="23">
        <v>187265.35</v>
      </c>
      <c r="S13" s="23">
        <v>0</v>
      </c>
    </row>
    <row r="14" spans="1:19" x14ac:dyDescent="0.25">
      <c r="A14">
        <v>13994</v>
      </c>
      <c r="B14" t="s">
        <v>440</v>
      </c>
      <c r="D14" s="5">
        <v>2199659.7000000002</v>
      </c>
      <c r="E14" s="5">
        <v>33379.97</v>
      </c>
      <c r="F14" s="5">
        <v>32643.200000000001</v>
      </c>
      <c r="G14" s="5">
        <v>50241.97</v>
      </c>
      <c r="H14" s="5">
        <v>0</v>
      </c>
      <c r="I14" s="5">
        <v>1242633.5900000001</v>
      </c>
      <c r="J14" s="5">
        <v>0</v>
      </c>
      <c r="K14" s="5">
        <v>14949.17</v>
      </c>
      <c r="L14" s="5">
        <v>2010.08</v>
      </c>
      <c r="M14" s="5">
        <f t="shared" si="0"/>
        <v>3575517.6800000006</v>
      </c>
      <c r="N14" s="5">
        <f t="shared" si="1"/>
        <v>3525275.7100000004</v>
      </c>
      <c r="O14" s="23">
        <f t="shared" si="2"/>
        <v>2282642.12</v>
      </c>
      <c r="P14" s="23">
        <v>50241.97</v>
      </c>
      <c r="Q14" s="23">
        <v>0</v>
      </c>
      <c r="R14" s="23">
        <v>1242633.5900000001</v>
      </c>
      <c r="S14" s="23">
        <v>0</v>
      </c>
    </row>
    <row r="15" spans="1:19" x14ac:dyDescent="0.25">
      <c r="A15">
        <v>139</v>
      </c>
      <c r="B15" t="s">
        <v>74</v>
      </c>
      <c r="D15" s="5">
        <v>3238041.86</v>
      </c>
      <c r="E15" s="5">
        <v>46632.39</v>
      </c>
      <c r="F15" s="5">
        <v>85891.199999999997</v>
      </c>
      <c r="G15" s="5">
        <v>344643.45</v>
      </c>
      <c r="H15" s="5">
        <v>2272</v>
      </c>
      <c r="I15" s="5">
        <v>405832.79</v>
      </c>
      <c r="J15" s="5">
        <v>0</v>
      </c>
      <c r="K15" s="5">
        <v>0</v>
      </c>
      <c r="L15" s="5">
        <v>5780.55</v>
      </c>
      <c r="M15" s="5">
        <f t="shared" si="0"/>
        <v>4129094.24</v>
      </c>
      <c r="N15" s="5">
        <f t="shared" si="1"/>
        <v>3784450.79</v>
      </c>
      <c r="O15" s="23">
        <f t="shared" si="2"/>
        <v>3376346</v>
      </c>
      <c r="P15" s="23">
        <v>344643.45</v>
      </c>
      <c r="Q15" s="23">
        <v>2272</v>
      </c>
      <c r="R15" s="23">
        <v>405832.79</v>
      </c>
      <c r="S15" s="23">
        <v>0</v>
      </c>
    </row>
    <row r="16" spans="1:19" x14ac:dyDescent="0.25">
      <c r="A16">
        <v>143396</v>
      </c>
      <c r="B16" t="s">
        <v>739</v>
      </c>
      <c r="C16" s="12" t="s">
        <v>81</v>
      </c>
      <c r="D16" s="5">
        <v>12014023.16</v>
      </c>
      <c r="E16" s="5">
        <v>0</v>
      </c>
      <c r="F16" s="5">
        <v>0</v>
      </c>
      <c r="G16" s="5">
        <v>0</v>
      </c>
      <c r="H16" s="5">
        <v>0</v>
      </c>
      <c r="I16" s="5">
        <v>2590407.36</v>
      </c>
      <c r="J16" s="5">
        <v>0</v>
      </c>
      <c r="K16" s="5">
        <v>9178.09</v>
      </c>
      <c r="L16" s="5">
        <v>5038.74</v>
      </c>
      <c r="M16" s="5">
        <f t="shared" si="0"/>
        <v>14618647.35</v>
      </c>
      <c r="N16" s="5">
        <f t="shared" si="1"/>
        <v>14618647.35</v>
      </c>
      <c r="O16" s="23">
        <f t="shared" si="2"/>
        <v>12028239.99</v>
      </c>
      <c r="P16" s="23">
        <v>0</v>
      </c>
      <c r="Q16" s="23">
        <v>0</v>
      </c>
      <c r="R16" s="23">
        <v>2590407.36</v>
      </c>
      <c r="S16" s="23">
        <v>0</v>
      </c>
    </row>
    <row r="17" spans="1:19" x14ac:dyDescent="0.25">
      <c r="A17">
        <v>560</v>
      </c>
      <c r="B17" t="s">
        <v>164</v>
      </c>
      <c r="D17" s="5">
        <v>2638867.9900000002</v>
      </c>
      <c r="E17" s="5">
        <v>176726.86</v>
      </c>
      <c r="F17" s="5">
        <v>64188.800000000003</v>
      </c>
      <c r="G17" s="5">
        <v>398205.72</v>
      </c>
      <c r="H17" s="5">
        <v>0</v>
      </c>
      <c r="I17" s="5">
        <v>347834.78</v>
      </c>
      <c r="J17" s="5">
        <v>0</v>
      </c>
      <c r="K17" s="5">
        <v>0</v>
      </c>
      <c r="L17" s="5">
        <v>8643.9699999999993</v>
      </c>
      <c r="M17" s="5">
        <f t="shared" si="0"/>
        <v>3634468.1200000006</v>
      </c>
      <c r="N17" s="5">
        <f t="shared" si="1"/>
        <v>3236262.4000000004</v>
      </c>
      <c r="O17" s="23">
        <f t="shared" si="2"/>
        <v>2888427.62</v>
      </c>
      <c r="P17" s="23">
        <v>398205.72</v>
      </c>
      <c r="Q17" s="23">
        <v>0</v>
      </c>
      <c r="R17" s="23">
        <v>347834.78</v>
      </c>
      <c r="S17" s="23">
        <v>0</v>
      </c>
    </row>
    <row r="18" spans="1:19" x14ac:dyDescent="0.25">
      <c r="A18">
        <v>143610</v>
      </c>
      <c r="B18" t="s">
        <v>749</v>
      </c>
      <c r="D18" s="5">
        <v>2851087.78</v>
      </c>
      <c r="E18" s="5">
        <v>75034.25</v>
      </c>
      <c r="F18" s="5">
        <v>0</v>
      </c>
      <c r="G18" s="5">
        <v>195663.05</v>
      </c>
      <c r="H18" s="5">
        <v>0</v>
      </c>
      <c r="I18" s="5">
        <v>334948.03000000003</v>
      </c>
      <c r="J18" s="5">
        <v>0</v>
      </c>
      <c r="K18" s="5">
        <v>40188.019999999997</v>
      </c>
      <c r="L18" s="5">
        <v>0</v>
      </c>
      <c r="M18" s="5">
        <f t="shared" si="0"/>
        <v>3496921.1299999994</v>
      </c>
      <c r="N18" s="5">
        <f t="shared" si="1"/>
        <v>3301258.0799999996</v>
      </c>
      <c r="O18" s="23">
        <f t="shared" si="2"/>
        <v>2966310.05</v>
      </c>
      <c r="P18" s="23">
        <v>195663.05</v>
      </c>
      <c r="Q18" s="23">
        <v>0</v>
      </c>
      <c r="R18" s="23">
        <v>334948.03000000003</v>
      </c>
      <c r="S18" s="23">
        <v>0</v>
      </c>
    </row>
    <row r="19" spans="1:19" x14ac:dyDescent="0.25">
      <c r="A19">
        <v>9971</v>
      </c>
      <c r="B19" t="s">
        <v>295</v>
      </c>
      <c r="D19" s="5">
        <v>572720.54</v>
      </c>
      <c r="E19" s="5">
        <v>8357.01</v>
      </c>
      <c r="F19" s="5">
        <v>0</v>
      </c>
      <c r="G19" s="5">
        <v>11054.03</v>
      </c>
      <c r="H19" s="5">
        <v>0</v>
      </c>
      <c r="I19" s="5">
        <v>101015.26</v>
      </c>
      <c r="J19" s="5">
        <v>0</v>
      </c>
      <c r="K19" s="5">
        <v>4870.33</v>
      </c>
      <c r="L19" s="5">
        <v>0</v>
      </c>
      <c r="M19" s="5">
        <f t="shared" si="0"/>
        <v>698017.17</v>
      </c>
      <c r="N19" s="5">
        <f t="shared" si="1"/>
        <v>686963.14</v>
      </c>
      <c r="O19" s="23">
        <f t="shared" si="2"/>
        <v>585947.88</v>
      </c>
      <c r="P19" s="23">
        <v>11054.03</v>
      </c>
      <c r="Q19" s="23">
        <v>0</v>
      </c>
      <c r="R19" s="23">
        <v>101015.26</v>
      </c>
      <c r="S19" s="23">
        <v>0</v>
      </c>
    </row>
    <row r="20" spans="1:19" x14ac:dyDescent="0.25">
      <c r="A20">
        <v>288</v>
      </c>
      <c r="B20" t="s">
        <v>89</v>
      </c>
      <c r="C20" s="12" t="s">
        <v>81</v>
      </c>
      <c r="D20" s="5">
        <v>488141.09</v>
      </c>
      <c r="E20" s="5">
        <v>0</v>
      </c>
      <c r="F20" s="5">
        <v>0</v>
      </c>
      <c r="G20" s="5">
        <v>0</v>
      </c>
      <c r="H20" s="5">
        <v>0</v>
      </c>
      <c r="I20" s="5">
        <v>45064.49</v>
      </c>
      <c r="J20" s="5">
        <v>0</v>
      </c>
      <c r="K20" s="5">
        <v>10272.530000000001</v>
      </c>
      <c r="L20" s="5">
        <v>0</v>
      </c>
      <c r="M20" s="5">
        <f t="shared" si="0"/>
        <v>543478.1100000001</v>
      </c>
      <c r="N20" s="5">
        <f t="shared" si="1"/>
        <v>543478.1100000001</v>
      </c>
      <c r="O20" s="23">
        <f t="shared" si="2"/>
        <v>498413.62000000011</v>
      </c>
      <c r="P20" s="23">
        <v>0</v>
      </c>
      <c r="Q20" s="23">
        <v>0</v>
      </c>
      <c r="R20" s="23">
        <v>45064.49</v>
      </c>
      <c r="S20" s="23">
        <v>0</v>
      </c>
    </row>
    <row r="21" spans="1:19" x14ac:dyDescent="0.25">
      <c r="A21">
        <v>143297</v>
      </c>
      <c r="B21" t="s">
        <v>733</v>
      </c>
      <c r="D21" s="5">
        <v>302137.37</v>
      </c>
      <c r="E21" s="5">
        <v>15934.38</v>
      </c>
      <c r="F21" s="5">
        <v>2729.6</v>
      </c>
      <c r="G21" s="5">
        <v>12814.88</v>
      </c>
      <c r="H21" s="5">
        <v>0</v>
      </c>
      <c r="I21" s="5">
        <v>1212240.47</v>
      </c>
      <c r="J21" s="5">
        <v>0</v>
      </c>
      <c r="K21" s="5">
        <v>0</v>
      </c>
      <c r="L21" s="5">
        <v>0</v>
      </c>
      <c r="M21" s="5">
        <f t="shared" si="0"/>
        <v>1545856.7</v>
      </c>
      <c r="N21" s="5">
        <f t="shared" si="1"/>
        <v>1533041.82</v>
      </c>
      <c r="O21" s="23">
        <f t="shared" si="2"/>
        <v>320801.35000000009</v>
      </c>
      <c r="P21" s="23">
        <v>12814.88</v>
      </c>
      <c r="Q21" s="23">
        <v>0</v>
      </c>
      <c r="R21" s="23">
        <v>1212240.47</v>
      </c>
      <c r="S21" s="23">
        <v>0</v>
      </c>
    </row>
    <row r="22" spans="1:19" x14ac:dyDescent="0.25">
      <c r="A22">
        <v>134122</v>
      </c>
      <c r="B22" t="s">
        <v>703</v>
      </c>
      <c r="D22" s="5">
        <v>627881.06999999995</v>
      </c>
      <c r="E22" s="5">
        <v>28732.41</v>
      </c>
      <c r="F22" s="5">
        <v>1548.8</v>
      </c>
      <c r="G22" s="5">
        <v>43866.69</v>
      </c>
      <c r="H22" s="5">
        <v>0</v>
      </c>
      <c r="I22" s="5">
        <v>2532371.94</v>
      </c>
      <c r="J22" s="5">
        <v>176516.27</v>
      </c>
      <c r="K22" s="5">
        <v>0</v>
      </c>
      <c r="L22" s="5">
        <v>0</v>
      </c>
      <c r="M22" s="5">
        <f t="shared" si="0"/>
        <v>3410917.18</v>
      </c>
      <c r="N22" s="5">
        <f t="shared" si="1"/>
        <v>3367050.49</v>
      </c>
      <c r="O22" s="23">
        <f t="shared" si="2"/>
        <v>658162.28000000026</v>
      </c>
      <c r="P22" s="23">
        <v>43866.69</v>
      </c>
      <c r="Q22" s="23">
        <v>0</v>
      </c>
      <c r="R22" s="23">
        <v>2532371.94</v>
      </c>
      <c r="S22" s="23">
        <v>176516.27</v>
      </c>
    </row>
    <row r="23" spans="1:19" x14ac:dyDescent="0.25">
      <c r="A23">
        <v>15709</v>
      </c>
      <c r="B23" t="s">
        <v>494</v>
      </c>
      <c r="D23" s="5">
        <v>1277411.1599999999</v>
      </c>
      <c r="E23" s="5">
        <v>118822.93</v>
      </c>
      <c r="F23" s="5">
        <v>30153.599999999999</v>
      </c>
      <c r="G23" s="5">
        <v>209207.03</v>
      </c>
      <c r="H23" s="5">
        <v>0</v>
      </c>
      <c r="I23" s="5">
        <v>216901.21</v>
      </c>
      <c r="J23" s="5">
        <v>47405.95</v>
      </c>
      <c r="K23" s="5">
        <v>0</v>
      </c>
      <c r="L23" s="5">
        <v>960.79</v>
      </c>
      <c r="M23" s="5">
        <f t="shared" si="0"/>
        <v>1900862.67</v>
      </c>
      <c r="N23" s="5">
        <f t="shared" si="1"/>
        <v>1691655.64</v>
      </c>
      <c r="O23" s="23">
        <f t="shared" si="2"/>
        <v>1427348.48</v>
      </c>
      <c r="P23" s="23">
        <v>209207.03</v>
      </c>
      <c r="Q23" s="23">
        <v>0</v>
      </c>
      <c r="R23" s="23">
        <v>216901.21</v>
      </c>
      <c r="S23" s="23">
        <v>47405.95</v>
      </c>
    </row>
    <row r="24" spans="1:19" x14ac:dyDescent="0.25">
      <c r="A24">
        <v>12501</v>
      </c>
      <c r="B24" t="s">
        <v>383</v>
      </c>
      <c r="D24" s="5">
        <v>379302.8</v>
      </c>
      <c r="E24" s="5">
        <v>484.24</v>
      </c>
      <c r="F24" s="5">
        <v>0</v>
      </c>
      <c r="G24" s="5">
        <v>3127.19</v>
      </c>
      <c r="H24" s="5">
        <v>6438</v>
      </c>
      <c r="I24" s="5">
        <v>5583</v>
      </c>
      <c r="J24" s="5">
        <v>20093.04</v>
      </c>
      <c r="K24" s="5">
        <v>602.29999999999995</v>
      </c>
      <c r="L24" s="5">
        <v>0</v>
      </c>
      <c r="M24" s="5">
        <f t="shared" si="0"/>
        <v>415630.56999999995</v>
      </c>
      <c r="N24" s="5">
        <f t="shared" si="1"/>
        <v>412503.37999999995</v>
      </c>
      <c r="O24" s="23">
        <f t="shared" si="2"/>
        <v>380389.33999999997</v>
      </c>
      <c r="P24" s="23">
        <v>3127.19</v>
      </c>
      <c r="Q24" s="23">
        <v>6438</v>
      </c>
      <c r="R24" s="23">
        <v>5583</v>
      </c>
      <c r="S24" s="23">
        <v>20093.04</v>
      </c>
    </row>
    <row r="25" spans="1:19" x14ac:dyDescent="0.25">
      <c r="A25">
        <v>11390</v>
      </c>
      <c r="B25" t="s">
        <v>317</v>
      </c>
      <c r="D25" s="5">
        <v>1519346.43</v>
      </c>
      <c r="E25" s="5">
        <v>85553.59</v>
      </c>
      <c r="F25" s="5">
        <v>53433.599999999999</v>
      </c>
      <c r="G25" s="5">
        <v>230296.7</v>
      </c>
      <c r="H25" s="5">
        <v>0</v>
      </c>
      <c r="I25" s="5">
        <v>118120.75</v>
      </c>
      <c r="J25" s="5">
        <v>0</v>
      </c>
      <c r="K25" s="5">
        <v>0</v>
      </c>
      <c r="L25" s="5">
        <v>2118.89</v>
      </c>
      <c r="M25" s="5">
        <f t="shared" si="0"/>
        <v>2008869.96</v>
      </c>
      <c r="N25" s="5">
        <f t="shared" si="1"/>
        <v>1778573.26</v>
      </c>
      <c r="O25" s="23">
        <f t="shared" si="2"/>
        <v>1660452.51</v>
      </c>
      <c r="P25" s="23">
        <v>230296.7</v>
      </c>
      <c r="Q25" s="23">
        <v>0</v>
      </c>
      <c r="R25" s="23">
        <v>118120.75</v>
      </c>
      <c r="S25" s="23">
        <v>0</v>
      </c>
    </row>
    <row r="26" spans="1:19" x14ac:dyDescent="0.25">
      <c r="A26">
        <v>843</v>
      </c>
      <c r="B26" t="s">
        <v>222</v>
      </c>
      <c r="D26" s="5">
        <v>3518648.82</v>
      </c>
      <c r="E26" s="5">
        <v>225083.67</v>
      </c>
      <c r="F26" s="5">
        <v>92179.199999999997</v>
      </c>
      <c r="G26" s="5">
        <v>459878.19</v>
      </c>
      <c r="H26" s="5">
        <v>2272</v>
      </c>
      <c r="I26" s="5">
        <v>552005.37</v>
      </c>
      <c r="J26" s="5">
        <v>0</v>
      </c>
      <c r="K26" s="5">
        <v>0</v>
      </c>
      <c r="L26" s="5">
        <v>9591.67</v>
      </c>
      <c r="M26" s="5">
        <f t="shared" si="0"/>
        <v>4859658.92</v>
      </c>
      <c r="N26" s="5">
        <f t="shared" si="1"/>
        <v>4399780.7299999995</v>
      </c>
      <c r="O26" s="23">
        <f t="shared" si="2"/>
        <v>3845503.3599999994</v>
      </c>
      <c r="P26" s="23">
        <v>459878.19</v>
      </c>
      <c r="Q26" s="23">
        <v>2272</v>
      </c>
      <c r="R26" s="23">
        <v>552005.37</v>
      </c>
      <c r="S26" s="23">
        <v>0</v>
      </c>
    </row>
    <row r="27" spans="1:19" x14ac:dyDescent="0.25">
      <c r="A27">
        <v>14231</v>
      </c>
      <c r="B27" t="s">
        <v>468</v>
      </c>
      <c r="D27" s="5">
        <v>4709404.57</v>
      </c>
      <c r="E27" s="5">
        <v>64826.81</v>
      </c>
      <c r="F27" s="5">
        <v>0</v>
      </c>
      <c r="G27" s="5">
        <v>49896.1</v>
      </c>
      <c r="H27" s="5">
        <v>0</v>
      </c>
      <c r="I27" s="5">
        <v>276452.52</v>
      </c>
      <c r="J27" s="5">
        <v>669176.36</v>
      </c>
      <c r="K27" s="5">
        <v>29487.47</v>
      </c>
      <c r="L27" s="5">
        <v>0</v>
      </c>
      <c r="M27" s="5">
        <f t="shared" si="0"/>
        <v>5799243.8300000001</v>
      </c>
      <c r="N27" s="5">
        <f t="shared" si="1"/>
        <v>5749347.7300000004</v>
      </c>
      <c r="O27" s="23">
        <f t="shared" si="2"/>
        <v>4803718.8500000006</v>
      </c>
      <c r="P27" s="23">
        <v>49896.1</v>
      </c>
      <c r="Q27" s="23">
        <v>0</v>
      </c>
      <c r="R27" s="23">
        <v>276452.52</v>
      </c>
      <c r="S27" s="23">
        <v>669176.36</v>
      </c>
    </row>
    <row r="28" spans="1:19" x14ac:dyDescent="0.25">
      <c r="A28">
        <v>142919</v>
      </c>
      <c r="B28" t="s">
        <v>713</v>
      </c>
      <c r="D28" s="5">
        <v>941940.22</v>
      </c>
      <c r="E28" s="5">
        <v>51154.87</v>
      </c>
      <c r="F28" s="5">
        <v>0</v>
      </c>
      <c r="G28" s="5">
        <v>100176.27</v>
      </c>
      <c r="H28" s="5">
        <v>329.44</v>
      </c>
      <c r="I28" s="5">
        <v>251895.2</v>
      </c>
      <c r="J28" s="5">
        <v>294613.34999999998</v>
      </c>
      <c r="K28" s="5">
        <v>23.48</v>
      </c>
      <c r="L28" s="5">
        <v>0</v>
      </c>
      <c r="M28" s="5">
        <f t="shared" si="0"/>
        <v>1640132.8299999996</v>
      </c>
      <c r="N28" s="5">
        <f t="shared" si="1"/>
        <v>1539956.5599999996</v>
      </c>
      <c r="O28" s="23">
        <f t="shared" si="2"/>
        <v>993118.56999999972</v>
      </c>
      <c r="P28" s="23">
        <v>100176.27</v>
      </c>
      <c r="Q28" s="23">
        <v>329.44</v>
      </c>
      <c r="R28" s="23">
        <v>251895.2</v>
      </c>
      <c r="S28" s="23">
        <v>294613.34999999998</v>
      </c>
    </row>
    <row r="29" spans="1:19" x14ac:dyDescent="0.25">
      <c r="A29">
        <v>15710</v>
      </c>
      <c r="B29" t="s">
        <v>496</v>
      </c>
      <c r="D29" s="5">
        <v>1385715.61</v>
      </c>
      <c r="E29" s="5">
        <v>33950.78</v>
      </c>
      <c r="F29" s="5">
        <v>34953.599999999999</v>
      </c>
      <c r="G29" s="5">
        <v>206160.72</v>
      </c>
      <c r="H29" s="5">
        <v>192406.94</v>
      </c>
      <c r="I29" s="5">
        <v>137674.45000000001</v>
      </c>
      <c r="J29" s="5">
        <v>120630.27</v>
      </c>
      <c r="K29" s="5">
        <v>0</v>
      </c>
      <c r="L29" s="5">
        <v>176.09</v>
      </c>
      <c r="M29" s="5">
        <f t="shared" si="0"/>
        <v>2111668.46</v>
      </c>
      <c r="N29" s="5">
        <f t="shared" si="1"/>
        <v>1905507.74</v>
      </c>
      <c r="O29" s="23">
        <f t="shared" si="2"/>
        <v>1454796.08</v>
      </c>
      <c r="P29" s="23">
        <v>206160.72</v>
      </c>
      <c r="Q29" s="23">
        <v>192406.94</v>
      </c>
      <c r="R29" s="23">
        <v>137674.45000000001</v>
      </c>
      <c r="S29" s="23">
        <v>120630.27</v>
      </c>
    </row>
    <row r="30" spans="1:19" x14ac:dyDescent="0.25">
      <c r="A30">
        <v>311</v>
      </c>
      <c r="B30" t="s">
        <v>1224</v>
      </c>
      <c r="D30" s="5">
        <v>763528.51</v>
      </c>
      <c r="E30" s="5">
        <v>27278.18</v>
      </c>
      <c r="F30" s="5">
        <v>10694.4</v>
      </c>
      <c r="G30" s="5">
        <v>31555.119999999999</v>
      </c>
      <c r="H30" s="5">
        <v>0</v>
      </c>
      <c r="I30" s="5">
        <v>280929.64</v>
      </c>
      <c r="J30" s="5">
        <v>33490.129999999997</v>
      </c>
      <c r="K30" s="5">
        <v>4554.28</v>
      </c>
      <c r="L30" s="5">
        <v>556.25</v>
      </c>
      <c r="M30" s="5">
        <f t="shared" si="0"/>
        <v>1152586.51</v>
      </c>
      <c r="N30" s="5">
        <f t="shared" si="1"/>
        <v>1121031.3899999999</v>
      </c>
      <c r="O30" s="23">
        <f t="shared" si="2"/>
        <v>806611.61999999988</v>
      </c>
      <c r="P30" s="23">
        <v>31555.119999999999</v>
      </c>
      <c r="Q30" s="23">
        <v>0</v>
      </c>
      <c r="R30" s="23">
        <v>280929.64</v>
      </c>
      <c r="S30" s="23">
        <v>33490.129999999997</v>
      </c>
    </row>
    <row r="31" spans="1:19" x14ac:dyDescent="0.25">
      <c r="A31">
        <v>13170</v>
      </c>
      <c r="B31" t="s">
        <v>414</v>
      </c>
      <c r="D31" s="5">
        <v>282089.78999999998</v>
      </c>
      <c r="E31" s="5">
        <v>24888.959999999999</v>
      </c>
      <c r="F31" s="5">
        <v>4384</v>
      </c>
      <c r="G31" s="5">
        <v>32553.85</v>
      </c>
      <c r="H31" s="5">
        <v>0</v>
      </c>
      <c r="I31" s="5">
        <v>441261.39</v>
      </c>
      <c r="J31" s="5">
        <v>0</v>
      </c>
      <c r="K31" s="5">
        <v>75.400000000000006</v>
      </c>
      <c r="L31" s="5">
        <v>75.400000000000006</v>
      </c>
      <c r="M31" s="5">
        <f t="shared" si="0"/>
        <v>785328.79</v>
      </c>
      <c r="N31" s="5">
        <f t="shared" si="1"/>
        <v>752774.94000000006</v>
      </c>
      <c r="O31" s="23">
        <f t="shared" si="2"/>
        <v>311513.55000000005</v>
      </c>
      <c r="P31" s="23">
        <v>32553.85</v>
      </c>
      <c r="Q31" s="23">
        <v>0</v>
      </c>
      <c r="R31" s="23">
        <v>441261.39</v>
      </c>
      <c r="S31" s="23">
        <v>0</v>
      </c>
    </row>
    <row r="32" spans="1:19" x14ac:dyDescent="0.25">
      <c r="A32">
        <v>12684</v>
      </c>
      <c r="B32" t="s">
        <v>399</v>
      </c>
      <c r="D32" s="5">
        <v>1039805.69</v>
      </c>
      <c r="E32" s="5">
        <v>56409.919999999998</v>
      </c>
      <c r="F32" s="5">
        <v>35440</v>
      </c>
      <c r="G32" s="5">
        <v>181230.48</v>
      </c>
      <c r="H32" s="5">
        <v>1136</v>
      </c>
      <c r="I32" s="5">
        <v>155620.28</v>
      </c>
      <c r="J32" s="5">
        <v>0</v>
      </c>
      <c r="K32" s="5">
        <v>0</v>
      </c>
      <c r="L32" s="5">
        <v>3501.38</v>
      </c>
      <c r="M32" s="5">
        <f t="shared" si="0"/>
        <v>1473143.7499999998</v>
      </c>
      <c r="N32" s="5">
        <f t="shared" si="1"/>
        <v>1291913.2699999998</v>
      </c>
      <c r="O32" s="23">
        <f t="shared" si="2"/>
        <v>1135156.9899999998</v>
      </c>
      <c r="P32" s="23">
        <v>181230.48</v>
      </c>
      <c r="Q32" s="23">
        <v>1136</v>
      </c>
      <c r="R32" s="23">
        <v>155620.28</v>
      </c>
      <c r="S32" s="23">
        <v>0</v>
      </c>
    </row>
    <row r="33" spans="1:19" x14ac:dyDescent="0.25">
      <c r="A33" s="29">
        <v>19152</v>
      </c>
      <c r="B33" s="29" t="s">
        <v>561</v>
      </c>
      <c r="D33" s="5">
        <v>2717041.7315999987</v>
      </c>
      <c r="E33" s="5">
        <v>112348.20000000001</v>
      </c>
      <c r="F33" s="5">
        <v>0</v>
      </c>
      <c r="G33" s="5">
        <v>186078.01</v>
      </c>
      <c r="H33" s="5">
        <v>1515</v>
      </c>
      <c r="I33" s="5">
        <v>558006.06000000006</v>
      </c>
      <c r="J33" s="5">
        <v>0</v>
      </c>
      <c r="K33" s="5">
        <v>0</v>
      </c>
      <c r="L33" s="5">
        <v>0</v>
      </c>
      <c r="M33" s="5">
        <f t="shared" si="0"/>
        <v>3574989.0015999987</v>
      </c>
      <c r="N33" s="5">
        <f t="shared" si="1"/>
        <v>3388910.9915999984</v>
      </c>
      <c r="O33" s="23">
        <f t="shared" si="2"/>
        <v>2829389.9315999984</v>
      </c>
      <c r="P33" s="23">
        <v>186078.01</v>
      </c>
      <c r="Q33" s="23">
        <v>1515</v>
      </c>
      <c r="R33" s="23">
        <v>558006.06000000006</v>
      </c>
      <c r="S33" s="23">
        <v>0</v>
      </c>
    </row>
    <row r="34" spans="1:19" x14ac:dyDescent="0.25">
      <c r="A34" s="28">
        <v>19441</v>
      </c>
      <c r="B34" s="28" t="s">
        <v>589</v>
      </c>
      <c r="D34" s="5">
        <v>438615.19799999997</v>
      </c>
      <c r="E34" s="5">
        <v>10719.499999999998</v>
      </c>
      <c r="F34" s="5">
        <v>0</v>
      </c>
      <c r="G34" s="5">
        <v>11987.449999999999</v>
      </c>
      <c r="H34" s="5">
        <v>0</v>
      </c>
      <c r="I34" s="5">
        <v>101282.70999999999</v>
      </c>
      <c r="J34" s="5">
        <v>0</v>
      </c>
      <c r="K34" s="5">
        <v>0</v>
      </c>
      <c r="L34" s="5">
        <v>0</v>
      </c>
      <c r="M34" s="5">
        <f t="shared" si="0"/>
        <v>562604.85800000001</v>
      </c>
      <c r="N34" s="5">
        <f t="shared" si="1"/>
        <v>550617.40800000005</v>
      </c>
      <c r="O34" s="23">
        <f t="shared" si="2"/>
        <v>449334.69800000009</v>
      </c>
      <c r="P34" s="23">
        <v>11987.449999999999</v>
      </c>
      <c r="Q34" s="23">
        <v>0</v>
      </c>
      <c r="R34" s="23">
        <v>101282.70999999999</v>
      </c>
      <c r="S34" s="23">
        <v>0</v>
      </c>
    </row>
    <row r="35" spans="1:19" x14ac:dyDescent="0.25">
      <c r="A35" s="28">
        <v>19442</v>
      </c>
      <c r="B35" s="28" t="s">
        <v>592</v>
      </c>
      <c r="D35" s="5">
        <v>1298289.1235999998</v>
      </c>
      <c r="E35" s="5">
        <v>69795.62999999999</v>
      </c>
      <c r="F35" s="5">
        <v>0</v>
      </c>
      <c r="G35" s="5">
        <v>95583.779999999984</v>
      </c>
      <c r="H35" s="5">
        <v>0</v>
      </c>
      <c r="I35" s="5">
        <v>322291.06</v>
      </c>
      <c r="J35" s="5">
        <v>0</v>
      </c>
      <c r="K35" s="5">
        <v>0</v>
      </c>
      <c r="L35" s="5">
        <v>0</v>
      </c>
      <c r="M35" s="5">
        <f t="shared" si="0"/>
        <v>1785959.5935999998</v>
      </c>
      <c r="N35" s="5">
        <f t="shared" si="1"/>
        <v>1690375.8135999998</v>
      </c>
      <c r="O35" s="23">
        <f t="shared" si="2"/>
        <v>1368084.7535999997</v>
      </c>
      <c r="P35" s="23">
        <v>95583.779999999984</v>
      </c>
      <c r="Q35" s="23">
        <v>0</v>
      </c>
      <c r="R35" s="23">
        <v>322291.06</v>
      </c>
      <c r="S35" s="23">
        <v>0</v>
      </c>
    </row>
    <row r="36" spans="1:19" x14ac:dyDescent="0.25">
      <c r="A36">
        <v>417</v>
      </c>
      <c r="B36" t="s">
        <v>134</v>
      </c>
      <c r="C36" s="12" t="s">
        <v>81</v>
      </c>
      <c r="D36" s="5">
        <v>3242846.2</v>
      </c>
      <c r="E36" s="5">
        <v>0</v>
      </c>
      <c r="F36" s="5">
        <v>0</v>
      </c>
      <c r="G36" s="5">
        <v>0</v>
      </c>
      <c r="H36" s="5">
        <v>0</v>
      </c>
      <c r="I36" s="5">
        <v>1154191.3</v>
      </c>
      <c r="J36" s="5">
        <v>0</v>
      </c>
      <c r="K36" s="5">
        <v>17456.8</v>
      </c>
      <c r="L36" s="5">
        <v>369.78</v>
      </c>
      <c r="M36" s="5">
        <f t="shared" si="0"/>
        <v>4414864.08</v>
      </c>
      <c r="N36" s="5">
        <f t="shared" si="1"/>
        <v>4414864.08</v>
      </c>
      <c r="O36" s="23">
        <f t="shared" si="2"/>
        <v>3260672.7800000003</v>
      </c>
      <c r="P36" s="23">
        <v>0</v>
      </c>
      <c r="Q36" s="23">
        <v>0</v>
      </c>
      <c r="R36" s="23">
        <v>1154191.3</v>
      </c>
      <c r="S36" s="23">
        <v>0</v>
      </c>
    </row>
    <row r="37" spans="1:19" x14ac:dyDescent="0.25">
      <c r="A37">
        <v>13255</v>
      </c>
      <c r="B37" t="s">
        <v>432</v>
      </c>
      <c r="D37" s="5">
        <v>1972730.42</v>
      </c>
      <c r="E37" s="5">
        <v>184182.22</v>
      </c>
      <c r="F37" s="5">
        <v>55792</v>
      </c>
      <c r="G37" s="5">
        <v>322891.11</v>
      </c>
      <c r="H37" s="5">
        <v>3969.3</v>
      </c>
      <c r="I37" s="5">
        <v>294890.67</v>
      </c>
      <c r="J37" s="5">
        <v>0</v>
      </c>
      <c r="K37" s="5">
        <v>0</v>
      </c>
      <c r="L37" s="5">
        <v>4075.69</v>
      </c>
      <c r="M37" s="5">
        <f t="shared" si="0"/>
        <v>2838531.4099999997</v>
      </c>
      <c r="N37" s="5">
        <f t="shared" si="1"/>
        <v>2515640.2999999998</v>
      </c>
      <c r="O37" s="23">
        <f t="shared" si="2"/>
        <v>2216780.33</v>
      </c>
      <c r="P37" s="23">
        <v>322891.11</v>
      </c>
      <c r="Q37" s="23">
        <v>3969.3</v>
      </c>
      <c r="R37" s="23">
        <v>294890.67</v>
      </c>
      <c r="S37" s="23">
        <v>0</v>
      </c>
    </row>
    <row r="38" spans="1:19" x14ac:dyDescent="0.25">
      <c r="A38">
        <v>525</v>
      </c>
      <c r="B38" t="s">
        <v>144</v>
      </c>
      <c r="D38" s="5">
        <v>816435.19999999995</v>
      </c>
      <c r="E38" s="5">
        <v>56334.559999999998</v>
      </c>
      <c r="F38" s="5">
        <v>0</v>
      </c>
      <c r="G38" s="5">
        <v>93470.77</v>
      </c>
      <c r="H38" s="5">
        <v>0</v>
      </c>
      <c r="I38" s="5">
        <v>191617.53</v>
      </c>
      <c r="J38" s="5">
        <v>20319.400000000001</v>
      </c>
      <c r="K38" s="5">
        <v>2347.8000000000002</v>
      </c>
      <c r="L38" s="5">
        <v>0</v>
      </c>
      <c r="M38" s="5">
        <f t="shared" si="0"/>
        <v>1180525.26</v>
      </c>
      <c r="N38" s="5">
        <f t="shared" si="1"/>
        <v>1087054.49</v>
      </c>
      <c r="O38" s="23">
        <f t="shared" si="2"/>
        <v>875117.55999999994</v>
      </c>
      <c r="P38" s="23">
        <v>93470.77</v>
      </c>
      <c r="Q38" s="23">
        <v>0</v>
      </c>
      <c r="R38" s="23">
        <v>191617.53</v>
      </c>
      <c r="S38" s="23">
        <v>20319.400000000001</v>
      </c>
    </row>
    <row r="39" spans="1:19" x14ac:dyDescent="0.25">
      <c r="A39">
        <v>664</v>
      </c>
      <c r="B39" t="s">
        <v>198</v>
      </c>
      <c r="D39" s="5">
        <v>714417.87</v>
      </c>
      <c r="E39" s="5">
        <v>23034.23</v>
      </c>
      <c r="F39" s="5">
        <v>0</v>
      </c>
      <c r="G39" s="5">
        <v>92625.04</v>
      </c>
      <c r="H39" s="5">
        <v>17298.16</v>
      </c>
      <c r="I39" s="5">
        <v>151555.72</v>
      </c>
      <c r="J39" s="5">
        <v>239704.3</v>
      </c>
      <c r="K39" s="5">
        <v>27.99</v>
      </c>
      <c r="L39" s="5">
        <v>0</v>
      </c>
      <c r="M39" s="5">
        <f t="shared" si="0"/>
        <v>1238663.31</v>
      </c>
      <c r="N39" s="5">
        <f t="shared" si="1"/>
        <v>1146038.27</v>
      </c>
      <c r="O39" s="23">
        <f t="shared" si="2"/>
        <v>737480.09000000008</v>
      </c>
      <c r="P39" s="23">
        <v>92625.04</v>
      </c>
      <c r="Q39" s="23">
        <v>17298.16</v>
      </c>
      <c r="R39" s="23">
        <v>151555.72</v>
      </c>
      <c r="S39" s="23">
        <v>239704.3</v>
      </c>
    </row>
    <row r="40" spans="1:19" x14ac:dyDescent="0.25">
      <c r="A40">
        <v>17537</v>
      </c>
      <c r="B40" t="s">
        <v>550</v>
      </c>
      <c r="D40" s="5">
        <v>800302.21</v>
      </c>
      <c r="E40" s="5">
        <v>19557.11</v>
      </c>
      <c r="F40" s="5">
        <v>28825.599999999999</v>
      </c>
      <c r="G40" s="5">
        <v>89541.81</v>
      </c>
      <c r="H40" s="5">
        <v>0</v>
      </c>
      <c r="I40" s="5">
        <v>93400.01</v>
      </c>
      <c r="J40" s="5">
        <v>0</v>
      </c>
      <c r="K40" s="5">
        <v>0</v>
      </c>
      <c r="L40" s="5">
        <v>0</v>
      </c>
      <c r="M40" s="5">
        <f t="shared" si="0"/>
        <v>1031626.74</v>
      </c>
      <c r="N40" s="5">
        <f t="shared" si="1"/>
        <v>942084.92999999993</v>
      </c>
      <c r="O40" s="23">
        <f t="shared" si="2"/>
        <v>848684.91999999993</v>
      </c>
      <c r="P40" s="23">
        <v>89541.81</v>
      </c>
      <c r="Q40" s="23">
        <v>0</v>
      </c>
      <c r="R40" s="23">
        <v>93400.01</v>
      </c>
      <c r="S40" s="23">
        <v>0</v>
      </c>
    </row>
    <row r="41" spans="1:19" x14ac:dyDescent="0.25">
      <c r="A41">
        <v>12044</v>
      </c>
      <c r="B41" t="s">
        <v>371</v>
      </c>
      <c r="D41" s="5">
        <v>642353.30000000005</v>
      </c>
      <c r="E41" s="5">
        <v>16813.84</v>
      </c>
      <c r="F41" s="5">
        <v>0</v>
      </c>
      <c r="G41" s="5">
        <v>88598.080000000002</v>
      </c>
      <c r="H41" s="5">
        <v>0</v>
      </c>
      <c r="I41" s="5">
        <v>88176.74</v>
      </c>
      <c r="J41" s="5">
        <v>58965.75</v>
      </c>
      <c r="K41" s="5">
        <v>144.47999999999999</v>
      </c>
      <c r="L41" s="5">
        <v>0</v>
      </c>
      <c r="M41" s="5">
        <f t="shared" si="0"/>
        <v>895052.19</v>
      </c>
      <c r="N41" s="5">
        <f t="shared" si="1"/>
        <v>806454.11</v>
      </c>
      <c r="O41" s="23">
        <f t="shared" si="2"/>
        <v>659311.62</v>
      </c>
      <c r="P41" s="23">
        <v>88598.080000000002</v>
      </c>
      <c r="Q41" s="23">
        <v>0</v>
      </c>
      <c r="R41" s="23">
        <v>88176.74</v>
      </c>
      <c r="S41" s="23">
        <v>58965.75</v>
      </c>
    </row>
    <row r="42" spans="1:19" x14ac:dyDescent="0.25">
      <c r="A42">
        <v>8063</v>
      </c>
      <c r="B42" t="s">
        <v>255</v>
      </c>
      <c r="D42" s="5">
        <v>461450.46</v>
      </c>
      <c r="E42" s="5">
        <v>19529.61</v>
      </c>
      <c r="F42" s="5">
        <v>0</v>
      </c>
      <c r="G42" s="5">
        <v>61734.68</v>
      </c>
      <c r="H42" s="5">
        <v>1515</v>
      </c>
      <c r="I42" s="5">
        <v>124269.6</v>
      </c>
      <c r="J42" s="5">
        <v>153257.1</v>
      </c>
      <c r="K42" s="5">
        <v>27.99</v>
      </c>
      <c r="L42" s="5">
        <v>0</v>
      </c>
      <c r="M42" s="5">
        <f t="shared" si="0"/>
        <v>821784.44</v>
      </c>
      <c r="N42" s="5">
        <f t="shared" si="1"/>
        <v>760049.75999999989</v>
      </c>
      <c r="O42" s="23">
        <f t="shared" si="2"/>
        <v>481008.05999999994</v>
      </c>
      <c r="P42" s="23">
        <v>61734.68</v>
      </c>
      <c r="Q42" s="23">
        <v>1515</v>
      </c>
      <c r="R42" s="23">
        <v>124269.6</v>
      </c>
      <c r="S42" s="23">
        <v>153257.1</v>
      </c>
    </row>
    <row r="43" spans="1:19" x14ac:dyDescent="0.25">
      <c r="A43" s="29">
        <v>19221</v>
      </c>
      <c r="B43" s="29" t="s">
        <v>577</v>
      </c>
      <c r="D43" s="5">
        <v>1540224.4032000001</v>
      </c>
      <c r="E43" s="5">
        <v>75431.970000000016</v>
      </c>
      <c r="F43" s="5">
        <v>47107.200000000004</v>
      </c>
      <c r="G43" s="5">
        <v>213657.05</v>
      </c>
      <c r="H43" s="5">
        <v>10258.08</v>
      </c>
      <c r="I43" s="5">
        <v>196734.16</v>
      </c>
      <c r="J43" s="5">
        <v>0</v>
      </c>
      <c r="K43" s="5">
        <v>0</v>
      </c>
      <c r="L43" s="5">
        <v>0</v>
      </c>
      <c r="M43" s="5">
        <f t="shared" si="0"/>
        <v>2083412.8632</v>
      </c>
      <c r="N43" s="5">
        <f t="shared" si="1"/>
        <v>1869755.8132</v>
      </c>
      <c r="O43" s="23">
        <f t="shared" si="2"/>
        <v>1662763.5732</v>
      </c>
      <c r="P43" s="23">
        <v>213657.05</v>
      </c>
      <c r="Q43" s="23">
        <v>10258.08</v>
      </c>
      <c r="R43" s="23">
        <v>196734.16</v>
      </c>
      <c r="S43" s="23">
        <v>0</v>
      </c>
    </row>
    <row r="44" spans="1:19" x14ac:dyDescent="0.25">
      <c r="A44">
        <v>9164</v>
      </c>
      <c r="B44" t="s">
        <v>281</v>
      </c>
      <c r="D44" s="5">
        <v>1056116.5900000001</v>
      </c>
      <c r="E44" s="5">
        <v>66571.360000000001</v>
      </c>
      <c r="F44" s="5">
        <v>29612.799999999999</v>
      </c>
      <c r="G44" s="5">
        <v>127678.89</v>
      </c>
      <c r="H44" s="5">
        <v>0</v>
      </c>
      <c r="I44" s="5">
        <v>136030.39999999999</v>
      </c>
      <c r="J44" s="5">
        <v>0</v>
      </c>
      <c r="K44" s="5">
        <v>0</v>
      </c>
      <c r="L44" s="5">
        <v>482.2</v>
      </c>
      <c r="M44" s="5">
        <f t="shared" si="0"/>
        <v>1416492.24</v>
      </c>
      <c r="N44" s="5">
        <f t="shared" si="1"/>
        <v>1288813.3500000001</v>
      </c>
      <c r="O44" s="23">
        <f t="shared" si="2"/>
        <v>1152782.9500000002</v>
      </c>
      <c r="P44" s="23">
        <v>127678.89</v>
      </c>
      <c r="Q44" s="23">
        <v>0</v>
      </c>
      <c r="R44" s="23">
        <v>136030.39999999999</v>
      </c>
      <c r="S44" s="23">
        <v>0</v>
      </c>
    </row>
    <row r="45" spans="1:19" x14ac:dyDescent="0.25">
      <c r="A45">
        <v>12041</v>
      </c>
      <c r="B45" t="s">
        <v>365</v>
      </c>
      <c r="D45" s="5">
        <v>1020232.59</v>
      </c>
      <c r="E45" s="5">
        <v>26184.400000000001</v>
      </c>
      <c r="F45" s="5">
        <v>0</v>
      </c>
      <c r="G45" s="5">
        <v>146069.94</v>
      </c>
      <c r="H45" s="5">
        <v>6029.2</v>
      </c>
      <c r="I45" s="5">
        <v>220104.36</v>
      </c>
      <c r="J45" s="5">
        <v>338198.7</v>
      </c>
      <c r="K45" s="5">
        <v>85.33</v>
      </c>
      <c r="L45" s="5">
        <v>0</v>
      </c>
      <c r="M45" s="5">
        <f t="shared" si="0"/>
        <v>1756904.5199999998</v>
      </c>
      <c r="N45" s="5">
        <f t="shared" si="1"/>
        <v>1610834.5799999998</v>
      </c>
      <c r="O45" s="23">
        <f t="shared" si="2"/>
        <v>1046502.3200000001</v>
      </c>
      <c r="P45" s="23">
        <v>146069.94</v>
      </c>
      <c r="Q45" s="23">
        <v>6029.2</v>
      </c>
      <c r="R45" s="23">
        <v>220104.36</v>
      </c>
      <c r="S45" s="23">
        <v>338198.7</v>
      </c>
    </row>
    <row r="46" spans="1:19" x14ac:dyDescent="0.25">
      <c r="A46" s="29">
        <v>19199</v>
      </c>
      <c r="B46" s="29" t="s">
        <v>567</v>
      </c>
      <c r="D46" s="5">
        <v>997456.63080000004</v>
      </c>
      <c r="E46" s="5">
        <v>24635.89</v>
      </c>
      <c r="F46" s="5">
        <v>30832</v>
      </c>
      <c r="G46" s="5">
        <v>131222.06</v>
      </c>
      <c r="H46" s="5">
        <v>0</v>
      </c>
      <c r="I46" s="5">
        <v>95296.79</v>
      </c>
      <c r="J46" s="5">
        <v>0</v>
      </c>
      <c r="K46" s="5">
        <v>0</v>
      </c>
      <c r="L46" s="5">
        <v>0</v>
      </c>
      <c r="M46" s="5">
        <f t="shared" si="0"/>
        <v>1279443.3708000001</v>
      </c>
      <c r="N46" s="5">
        <f t="shared" si="1"/>
        <v>1148221.3108000001</v>
      </c>
      <c r="O46" s="23">
        <f t="shared" si="2"/>
        <v>1052924.5208000001</v>
      </c>
      <c r="P46" s="23">
        <v>131222.06</v>
      </c>
      <c r="Q46" s="23">
        <v>0</v>
      </c>
      <c r="R46" s="23">
        <v>95296.79</v>
      </c>
      <c r="S46" s="23">
        <v>0</v>
      </c>
    </row>
    <row r="47" spans="1:19" x14ac:dyDescent="0.25">
      <c r="A47">
        <v>10036</v>
      </c>
      <c r="B47" t="s">
        <v>304</v>
      </c>
      <c r="D47" s="5">
        <v>1809739.95</v>
      </c>
      <c r="E47" s="5">
        <v>39553.01</v>
      </c>
      <c r="F47" s="5">
        <v>71939.199999999997</v>
      </c>
      <c r="G47" s="5">
        <v>271955.34000000003</v>
      </c>
      <c r="H47" s="5">
        <v>286391.46000000002</v>
      </c>
      <c r="I47" s="5">
        <v>51242.57</v>
      </c>
      <c r="J47" s="5">
        <v>0</v>
      </c>
      <c r="K47" s="5">
        <v>0</v>
      </c>
      <c r="L47" s="5">
        <v>5306.48</v>
      </c>
      <c r="M47" s="5">
        <f t="shared" si="0"/>
        <v>2536128.0099999998</v>
      </c>
      <c r="N47" s="5">
        <f t="shared" si="1"/>
        <v>2264172.67</v>
      </c>
      <c r="O47" s="23">
        <f t="shared" si="2"/>
        <v>1926538.64</v>
      </c>
      <c r="P47" s="23">
        <v>271955.34000000003</v>
      </c>
      <c r="Q47" s="23">
        <v>286391.46000000002</v>
      </c>
      <c r="R47" s="23">
        <v>51242.57</v>
      </c>
      <c r="S47" s="23">
        <v>0</v>
      </c>
    </row>
    <row r="48" spans="1:19" x14ac:dyDescent="0.25">
      <c r="A48">
        <v>7999</v>
      </c>
      <c r="B48" t="s">
        <v>251</v>
      </c>
      <c r="D48" s="5">
        <v>1953098.02</v>
      </c>
      <c r="E48" s="5">
        <v>45885.279999999999</v>
      </c>
      <c r="F48" s="5">
        <v>0</v>
      </c>
      <c r="G48" s="5">
        <v>242882.35</v>
      </c>
      <c r="H48" s="5">
        <v>48543.45</v>
      </c>
      <c r="I48" s="5">
        <v>309954.34999999998</v>
      </c>
      <c r="J48" s="5">
        <v>7268.8</v>
      </c>
      <c r="K48" s="5">
        <v>6921.5</v>
      </c>
      <c r="L48" s="5">
        <v>0</v>
      </c>
      <c r="M48" s="5">
        <f t="shared" si="0"/>
        <v>2614553.75</v>
      </c>
      <c r="N48" s="5">
        <f t="shared" si="1"/>
        <v>2371671.4</v>
      </c>
      <c r="O48" s="23">
        <f t="shared" si="2"/>
        <v>2005904.7999999996</v>
      </c>
      <c r="P48" s="23">
        <v>242882.35</v>
      </c>
      <c r="Q48" s="23">
        <v>48543.45</v>
      </c>
      <c r="R48" s="23">
        <v>309954.34999999998</v>
      </c>
      <c r="S48" s="23">
        <v>7268.8</v>
      </c>
    </row>
    <row r="49" spans="1:19" x14ac:dyDescent="0.25">
      <c r="A49">
        <v>16850</v>
      </c>
      <c r="B49" t="s">
        <v>523</v>
      </c>
      <c r="D49" s="5">
        <v>498817.28000000003</v>
      </c>
      <c r="E49" s="5">
        <v>9572.7999999999993</v>
      </c>
      <c r="F49" s="5">
        <v>11340.8</v>
      </c>
      <c r="G49" s="5">
        <v>55090.400000000001</v>
      </c>
      <c r="H49" s="5">
        <v>0</v>
      </c>
      <c r="I49" s="5">
        <v>115552.44</v>
      </c>
      <c r="J49" s="5">
        <v>22527.25</v>
      </c>
      <c r="K49" s="5">
        <v>0</v>
      </c>
      <c r="L49" s="5">
        <v>1376.17</v>
      </c>
      <c r="M49" s="5">
        <f t="shared" si="0"/>
        <v>714277.14</v>
      </c>
      <c r="N49" s="5">
        <f t="shared" si="1"/>
        <v>659186.74</v>
      </c>
      <c r="O49" s="23">
        <f t="shared" si="2"/>
        <v>521107.05000000005</v>
      </c>
      <c r="P49" s="23">
        <v>55090.400000000001</v>
      </c>
      <c r="Q49" s="23">
        <v>0</v>
      </c>
      <c r="R49" s="23">
        <v>115552.44</v>
      </c>
      <c r="S49" s="23">
        <v>22527.25</v>
      </c>
    </row>
    <row r="50" spans="1:19" x14ac:dyDescent="0.25">
      <c r="A50">
        <v>133512</v>
      </c>
      <c r="B50" t="s">
        <v>675</v>
      </c>
      <c r="D50" s="5">
        <v>5376669.0700000003</v>
      </c>
      <c r="E50" s="5">
        <v>81589.070000000007</v>
      </c>
      <c r="F50" s="5">
        <v>114144</v>
      </c>
      <c r="G50" s="5">
        <v>571384.98</v>
      </c>
      <c r="H50" s="5">
        <v>41264.639999999999</v>
      </c>
      <c r="I50" s="5">
        <v>208699.1</v>
      </c>
      <c r="J50" s="5">
        <v>0</v>
      </c>
      <c r="K50" s="5">
        <v>16254</v>
      </c>
      <c r="L50" s="5">
        <v>5461.34</v>
      </c>
      <c r="M50" s="5">
        <f t="shared" si="0"/>
        <v>6415466.2000000002</v>
      </c>
      <c r="N50" s="5">
        <f t="shared" si="1"/>
        <v>5844081.2200000007</v>
      </c>
      <c r="O50" s="23">
        <f t="shared" si="2"/>
        <v>5594117.4800000014</v>
      </c>
      <c r="P50" s="23">
        <v>571384.98</v>
      </c>
      <c r="Q50" s="23">
        <v>41264.639999999999</v>
      </c>
      <c r="R50" s="23">
        <v>208699.1</v>
      </c>
      <c r="S50" s="23">
        <v>0</v>
      </c>
    </row>
    <row r="51" spans="1:19" x14ac:dyDescent="0.25">
      <c r="A51">
        <v>13864</v>
      </c>
      <c r="B51" t="s">
        <v>434</v>
      </c>
      <c r="D51" s="5">
        <v>1341943.05</v>
      </c>
      <c r="E51" s="5">
        <v>19156.18</v>
      </c>
      <c r="F51" s="5">
        <v>25296</v>
      </c>
      <c r="G51" s="5">
        <v>143188.64000000001</v>
      </c>
      <c r="H51" s="5">
        <v>0</v>
      </c>
      <c r="I51" s="5">
        <v>279721.8</v>
      </c>
      <c r="J51" s="5">
        <v>0</v>
      </c>
      <c r="K51" s="5">
        <v>1031.23</v>
      </c>
      <c r="L51" s="5">
        <v>7675.5</v>
      </c>
      <c r="M51" s="5">
        <f t="shared" si="0"/>
        <v>1818012.4000000001</v>
      </c>
      <c r="N51" s="5">
        <f t="shared" si="1"/>
        <v>1674823.7600000002</v>
      </c>
      <c r="O51" s="23">
        <f t="shared" si="2"/>
        <v>1395101.9600000002</v>
      </c>
      <c r="P51" s="23">
        <v>143188.64000000001</v>
      </c>
      <c r="Q51" s="23">
        <v>0</v>
      </c>
      <c r="R51" s="23">
        <v>279721.8</v>
      </c>
      <c r="S51" s="23">
        <v>0</v>
      </c>
    </row>
    <row r="52" spans="1:19" x14ac:dyDescent="0.25">
      <c r="A52">
        <v>15261</v>
      </c>
      <c r="B52" t="s">
        <v>487</v>
      </c>
      <c r="D52" s="5">
        <v>2808857.32</v>
      </c>
      <c r="E52" s="5">
        <v>146064.15</v>
      </c>
      <c r="F52" s="5">
        <v>94198.399999999994</v>
      </c>
      <c r="G52" s="5">
        <v>456303.31</v>
      </c>
      <c r="H52" s="5">
        <v>0</v>
      </c>
      <c r="I52" s="5">
        <v>158718.17000000001</v>
      </c>
      <c r="J52" s="5">
        <v>0</v>
      </c>
      <c r="K52" s="5">
        <v>0</v>
      </c>
      <c r="L52" s="5">
        <v>12565.25</v>
      </c>
      <c r="M52" s="5">
        <f t="shared" si="0"/>
        <v>3676706.5999999996</v>
      </c>
      <c r="N52" s="5">
        <f t="shared" si="1"/>
        <v>3220403.2899999996</v>
      </c>
      <c r="O52" s="23">
        <f t="shared" si="2"/>
        <v>3061685.1199999996</v>
      </c>
      <c r="P52" s="23">
        <v>456303.31</v>
      </c>
      <c r="Q52" s="23">
        <v>0</v>
      </c>
      <c r="R52" s="23">
        <v>158718.17000000001</v>
      </c>
      <c r="S52" s="23">
        <v>0</v>
      </c>
    </row>
    <row r="53" spans="1:19" x14ac:dyDescent="0.25">
      <c r="A53">
        <v>12029</v>
      </c>
      <c r="B53" t="s">
        <v>1274</v>
      </c>
      <c r="D53" s="5">
        <v>3244269.67</v>
      </c>
      <c r="E53" s="5">
        <v>173347.66</v>
      </c>
      <c r="F53" s="5">
        <v>76937.600000000006</v>
      </c>
      <c r="G53" s="5">
        <v>542813.07999999996</v>
      </c>
      <c r="H53" s="5">
        <v>0</v>
      </c>
      <c r="I53" s="5">
        <v>337676.68</v>
      </c>
      <c r="J53" s="5">
        <v>0</v>
      </c>
      <c r="K53" s="5">
        <v>0</v>
      </c>
      <c r="L53" s="5">
        <v>7675.5</v>
      </c>
      <c r="M53" s="5">
        <f t="shared" si="0"/>
        <v>4382720.1900000004</v>
      </c>
      <c r="N53" s="5">
        <f t="shared" si="1"/>
        <v>3839907.1100000003</v>
      </c>
      <c r="O53" s="23">
        <f t="shared" si="2"/>
        <v>3502230.43</v>
      </c>
      <c r="P53" s="23">
        <v>542813.07999999996</v>
      </c>
      <c r="Q53" s="23">
        <v>0</v>
      </c>
      <c r="R53" s="23">
        <v>337676.68</v>
      </c>
      <c r="S53" s="23">
        <v>0</v>
      </c>
    </row>
    <row r="54" spans="1:19" x14ac:dyDescent="0.25">
      <c r="A54">
        <v>16843</v>
      </c>
      <c r="B54" t="s">
        <v>519</v>
      </c>
      <c r="D54" s="5">
        <v>3706253.9400000004</v>
      </c>
      <c r="E54" s="5">
        <v>211379.8</v>
      </c>
      <c r="F54" s="5">
        <v>90275.199999999997</v>
      </c>
      <c r="G54" s="5">
        <v>604491.13</v>
      </c>
      <c r="H54" s="5">
        <v>0</v>
      </c>
      <c r="I54" s="5">
        <v>363309.82999999996</v>
      </c>
      <c r="J54" s="5">
        <v>0</v>
      </c>
      <c r="K54" s="5">
        <v>0</v>
      </c>
      <c r="L54" s="5">
        <v>5327.7</v>
      </c>
      <c r="M54" s="5">
        <f t="shared" si="0"/>
        <v>4981037.6000000006</v>
      </c>
      <c r="N54" s="5">
        <f t="shared" si="1"/>
        <v>4376546.4700000007</v>
      </c>
      <c r="O54" s="23">
        <f t="shared" si="2"/>
        <v>4190802.9400000009</v>
      </c>
      <c r="P54" s="23">
        <v>604491.13</v>
      </c>
      <c r="Q54" s="23">
        <v>0</v>
      </c>
      <c r="R54" s="23">
        <v>185743.53</v>
      </c>
      <c r="S54" s="23">
        <v>0</v>
      </c>
    </row>
    <row r="55" spans="1:19" x14ac:dyDescent="0.25">
      <c r="A55" s="28">
        <v>19452</v>
      </c>
      <c r="B55" s="28" t="s">
        <v>595</v>
      </c>
      <c r="D55" s="5">
        <v>198933.78959999999</v>
      </c>
      <c r="E55" s="5">
        <v>2673.7100000000005</v>
      </c>
      <c r="F55" s="5">
        <v>10732.8</v>
      </c>
      <c r="G55" s="5">
        <v>7781.0000000000009</v>
      </c>
      <c r="H55" s="5">
        <v>0</v>
      </c>
      <c r="I55" s="5">
        <v>0</v>
      </c>
      <c r="J55" s="5">
        <v>0</v>
      </c>
      <c r="K55" s="5">
        <v>0</v>
      </c>
      <c r="L55" s="5">
        <v>0</v>
      </c>
      <c r="M55" s="5">
        <f t="shared" si="0"/>
        <v>220121.29959999997</v>
      </c>
      <c r="N55" s="5">
        <f t="shared" si="1"/>
        <v>212340.29959999997</v>
      </c>
      <c r="O55" s="23">
        <f t="shared" si="2"/>
        <v>212340.29959999997</v>
      </c>
      <c r="P55" s="23">
        <v>7781.0000000000009</v>
      </c>
      <c r="Q55" s="23">
        <v>0</v>
      </c>
      <c r="R55" s="23">
        <v>0</v>
      </c>
      <c r="S55" s="23">
        <v>0</v>
      </c>
    </row>
    <row r="56" spans="1:19" x14ac:dyDescent="0.25">
      <c r="A56">
        <v>134247</v>
      </c>
      <c r="B56" t="s">
        <v>709</v>
      </c>
      <c r="D56" s="5">
        <v>1086721.79</v>
      </c>
      <c r="E56" s="5">
        <v>89109.51</v>
      </c>
      <c r="F56" s="5">
        <v>25712</v>
      </c>
      <c r="G56" s="5">
        <v>141110.49</v>
      </c>
      <c r="H56" s="5">
        <v>0</v>
      </c>
      <c r="I56" s="5">
        <v>75478.7</v>
      </c>
      <c r="J56" s="5">
        <v>0</v>
      </c>
      <c r="K56" s="5">
        <v>0</v>
      </c>
      <c r="L56" s="5">
        <v>706.6</v>
      </c>
      <c r="M56" s="5">
        <f t="shared" si="0"/>
        <v>1418839.09</v>
      </c>
      <c r="N56" s="5">
        <f t="shared" si="1"/>
        <v>1277728.6000000001</v>
      </c>
      <c r="O56" s="23">
        <f t="shared" si="2"/>
        <v>1202249.9000000001</v>
      </c>
      <c r="P56" s="23">
        <v>141110.49</v>
      </c>
      <c r="Q56" s="23">
        <v>0</v>
      </c>
      <c r="R56" s="23">
        <v>75478.7</v>
      </c>
      <c r="S56" s="23">
        <v>0</v>
      </c>
    </row>
    <row r="57" spans="1:19" x14ac:dyDescent="0.25">
      <c r="A57">
        <v>527</v>
      </c>
      <c r="B57" t="s">
        <v>146</v>
      </c>
      <c r="D57" s="5">
        <v>1793784.9</v>
      </c>
      <c r="E57" s="5">
        <v>83771.17</v>
      </c>
      <c r="F57" s="5">
        <v>0</v>
      </c>
      <c r="G57" s="5">
        <v>265196.08</v>
      </c>
      <c r="H57" s="5">
        <v>0</v>
      </c>
      <c r="I57" s="5">
        <v>341555.55</v>
      </c>
      <c r="J57" s="5">
        <v>567112.30000000005</v>
      </c>
      <c r="K57" s="5">
        <v>560.76</v>
      </c>
      <c r="L57" s="5">
        <v>0</v>
      </c>
      <c r="M57" s="5">
        <f t="shared" si="0"/>
        <v>3051980.76</v>
      </c>
      <c r="N57" s="5">
        <f t="shared" si="1"/>
        <v>2786784.6799999997</v>
      </c>
      <c r="O57" s="23">
        <f t="shared" si="2"/>
        <v>1878116.8299999998</v>
      </c>
      <c r="P57" s="23">
        <v>265196.08</v>
      </c>
      <c r="Q57" s="23">
        <v>0</v>
      </c>
      <c r="R57" s="23">
        <v>341555.55</v>
      </c>
      <c r="S57" s="23">
        <v>567112.30000000005</v>
      </c>
    </row>
    <row r="58" spans="1:19" x14ac:dyDescent="0.25">
      <c r="A58">
        <v>7995</v>
      </c>
      <c r="B58" t="s">
        <v>249</v>
      </c>
      <c r="D58" s="5">
        <v>1814484.94</v>
      </c>
      <c r="E58" s="5">
        <v>94961.62</v>
      </c>
      <c r="F58" s="5">
        <v>53993.599999999999</v>
      </c>
      <c r="G58" s="5">
        <v>302770.88</v>
      </c>
      <c r="H58" s="5">
        <v>0</v>
      </c>
      <c r="I58" s="5">
        <v>112961.72</v>
      </c>
      <c r="J58" s="5">
        <v>0</v>
      </c>
      <c r="K58" s="5">
        <v>0</v>
      </c>
      <c r="L58" s="5">
        <v>1611.86</v>
      </c>
      <c r="M58" s="5">
        <f t="shared" si="0"/>
        <v>2380784.62</v>
      </c>
      <c r="N58" s="5">
        <f t="shared" si="1"/>
        <v>2078013.7400000002</v>
      </c>
      <c r="O58" s="23">
        <f t="shared" si="2"/>
        <v>1965052.0200000003</v>
      </c>
      <c r="P58" s="23">
        <v>302770.88</v>
      </c>
      <c r="Q58" s="23">
        <v>0</v>
      </c>
      <c r="R58" s="23">
        <v>112961.72</v>
      </c>
      <c r="S58" s="23">
        <v>0</v>
      </c>
    </row>
    <row r="59" spans="1:19" x14ac:dyDescent="0.25">
      <c r="A59">
        <v>12010</v>
      </c>
      <c r="B59" t="s">
        <v>347</v>
      </c>
      <c r="D59" s="5">
        <v>1595325.62</v>
      </c>
      <c r="E59" s="5">
        <v>86167.13</v>
      </c>
      <c r="F59" s="5">
        <v>34121.599999999999</v>
      </c>
      <c r="G59" s="5">
        <v>272567.45</v>
      </c>
      <c r="H59" s="5">
        <v>28060.2</v>
      </c>
      <c r="I59" s="5">
        <v>239598.32</v>
      </c>
      <c r="J59" s="5">
        <v>0</v>
      </c>
      <c r="K59" s="5">
        <v>0</v>
      </c>
      <c r="L59" s="5">
        <v>3176.3</v>
      </c>
      <c r="M59" s="5">
        <f t="shared" si="0"/>
        <v>2259016.6199999996</v>
      </c>
      <c r="N59" s="5">
        <f t="shared" si="1"/>
        <v>1986449.1699999997</v>
      </c>
      <c r="O59" s="23">
        <f t="shared" si="2"/>
        <v>1718790.6499999997</v>
      </c>
      <c r="P59" s="23">
        <v>272567.45</v>
      </c>
      <c r="Q59" s="23">
        <v>28060.2</v>
      </c>
      <c r="R59" s="23">
        <v>239598.32</v>
      </c>
      <c r="S59" s="23">
        <v>0</v>
      </c>
    </row>
    <row r="60" spans="1:19" x14ac:dyDescent="0.25">
      <c r="A60">
        <v>13199</v>
      </c>
      <c r="B60" t="s">
        <v>422</v>
      </c>
      <c r="D60" s="5">
        <v>604215.43000000005</v>
      </c>
      <c r="E60" s="5">
        <v>28815.05</v>
      </c>
      <c r="F60" s="5">
        <v>15980.8</v>
      </c>
      <c r="G60" s="5">
        <v>93959.98</v>
      </c>
      <c r="H60" s="5">
        <v>0</v>
      </c>
      <c r="I60" s="5">
        <v>64795.05</v>
      </c>
      <c r="J60" s="5">
        <v>0</v>
      </c>
      <c r="K60" s="5">
        <v>1661.97</v>
      </c>
      <c r="L60" s="5">
        <v>56.44</v>
      </c>
      <c r="M60" s="5">
        <f t="shared" si="0"/>
        <v>809484.72000000009</v>
      </c>
      <c r="N60" s="5">
        <f t="shared" si="1"/>
        <v>715524.74000000011</v>
      </c>
      <c r="O60" s="23">
        <f t="shared" si="2"/>
        <v>650729.69000000006</v>
      </c>
      <c r="P60" s="23">
        <v>93959.98</v>
      </c>
      <c r="Q60" s="23">
        <v>0</v>
      </c>
      <c r="R60" s="23">
        <v>64795.05</v>
      </c>
      <c r="S60" s="23">
        <v>0</v>
      </c>
    </row>
    <row r="61" spans="1:19" x14ac:dyDescent="0.25">
      <c r="A61">
        <v>132795</v>
      </c>
      <c r="B61" t="s">
        <v>635</v>
      </c>
      <c r="D61" s="5">
        <v>1288443.26</v>
      </c>
      <c r="E61" s="5">
        <v>77049.850000000006</v>
      </c>
      <c r="F61" s="5">
        <v>0</v>
      </c>
      <c r="G61" s="5">
        <v>154416.99</v>
      </c>
      <c r="H61" s="5">
        <v>0</v>
      </c>
      <c r="I61" s="5">
        <v>238289.63</v>
      </c>
      <c r="J61" s="5">
        <v>466478.42</v>
      </c>
      <c r="K61" s="5">
        <v>1049.74</v>
      </c>
      <c r="L61" s="5">
        <v>0</v>
      </c>
      <c r="M61" s="5">
        <f t="shared" si="0"/>
        <v>2225727.89</v>
      </c>
      <c r="N61" s="5">
        <f t="shared" si="1"/>
        <v>2071310.9000000001</v>
      </c>
      <c r="O61" s="23">
        <f t="shared" si="2"/>
        <v>1366542.85</v>
      </c>
      <c r="P61" s="23">
        <v>154416.99</v>
      </c>
      <c r="Q61" s="23">
        <v>0</v>
      </c>
      <c r="R61" s="23">
        <v>238289.63</v>
      </c>
      <c r="S61" s="23">
        <v>466478.42</v>
      </c>
    </row>
    <row r="62" spans="1:19" x14ac:dyDescent="0.25">
      <c r="A62">
        <v>557</v>
      </c>
      <c r="B62" t="s">
        <v>158</v>
      </c>
      <c r="D62" s="5">
        <v>3291897.51</v>
      </c>
      <c r="E62" s="5">
        <v>92878.080000000002</v>
      </c>
      <c r="F62" s="5">
        <v>67388.800000000003</v>
      </c>
      <c r="G62" s="5">
        <v>447194.13</v>
      </c>
      <c r="H62" s="5">
        <v>119990.7</v>
      </c>
      <c r="I62" s="5">
        <v>173673.51</v>
      </c>
      <c r="J62" s="5">
        <v>0</v>
      </c>
      <c r="K62" s="5">
        <v>3416.95</v>
      </c>
      <c r="L62" s="5">
        <v>10635.08</v>
      </c>
      <c r="M62" s="5">
        <f t="shared" si="0"/>
        <v>4207074.76</v>
      </c>
      <c r="N62" s="5">
        <f t="shared" si="1"/>
        <v>3759880.63</v>
      </c>
      <c r="O62" s="23">
        <f t="shared" si="2"/>
        <v>3466216.42</v>
      </c>
      <c r="P62" s="23">
        <v>447194.13</v>
      </c>
      <c r="Q62" s="23">
        <v>119990.7</v>
      </c>
      <c r="R62" s="23">
        <v>173673.51</v>
      </c>
      <c r="S62" s="23">
        <v>0</v>
      </c>
    </row>
    <row r="63" spans="1:19" x14ac:dyDescent="0.25">
      <c r="A63">
        <v>11468</v>
      </c>
      <c r="B63" t="s">
        <v>321</v>
      </c>
      <c r="D63" s="5">
        <v>2001912.12</v>
      </c>
      <c r="E63" s="5">
        <v>46804.61</v>
      </c>
      <c r="F63" s="5">
        <v>61590.400000000001</v>
      </c>
      <c r="G63" s="5">
        <v>309202.09999999998</v>
      </c>
      <c r="H63" s="5">
        <v>177780.12</v>
      </c>
      <c r="I63" s="5">
        <v>175730.97</v>
      </c>
      <c r="J63" s="5">
        <v>0</v>
      </c>
      <c r="K63" s="5">
        <v>0</v>
      </c>
      <c r="L63" s="5">
        <v>388.29</v>
      </c>
      <c r="M63" s="5">
        <f t="shared" si="0"/>
        <v>2773408.6100000008</v>
      </c>
      <c r="N63" s="5">
        <f t="shared" si="1"/>
        <v>2464206.5100000007</v>
      </c>
      <c r="O63" s="23">
        <f t="shared" si="2"/>
        <v>2110695.4200000004</v>
      </c>
      <c r="P63" s="23">
        <v>309202.09999999998</v>
      </c>
      <c r="Q63" s="23">
        <v>177780.12</v>
      </c>
      <c r="R63" s="23">
        <v>175730.97</v>
      </c>
      <c r="S63" s="23">
        <v>0</v>
      </c>
    </row>
    <row r="64" spans="1:19" x14ac:dyDescent="0.25">
      <c r="A64">
        <v>12951</v>
      </c>
      <c r="B64" t="s">
        <v>404</v>
      </c>
      <c r="D64" s="5">
        <v>1409737.12</v>
      </c>
      <c r="E64" s="5">
        <v>34628.910000000003</v>
      </c>
      <c r="F64" s="5">
        <v>0</v>
      </c>
      <c r="G64" s="5">
        <v>210512.7</v>
      </c>
      <c r="H64" s="5">
        <v>11893.92</v>
      </c>
      <c r="I64" s="5">
        <v>195538.33</v>
      </c>
      <c r="J64" s="5">
        <v>0</v>
      </c>
      <c r="K64" s="5">
        <v>0</v>
      </c>
      <c r="L64" s="5">
        <v>0</v>
      </c>
      <c r="M64" s="5">
        <f t="shared" si="0"/>
        <v>1862310.98</v>
      </c>
      <c r="N64" s="5">
        <f t="shared" si="1"/>
        <v>1651798.28</v>
      </c>
      <c r="O64" s="23">
        <f t="shared" si="2"/>
        <v>1444366.03</v>
      </c>
      <c r="P64" s="23">
        <v>210512.7</v>
      </c>
      <c r="Q64" s="23">
        <v>11893.92</v>
      </c>
      <c r="R64" s="23">
        <v>195538.33</v>
      </c>
      <c r="S64" s="23">
        <v>0</v>
      </c>
    </row>
    <row r="65" spans="1:19" x14ac:dyDescent="0.25">
      <c r="A65">
        <v>9122</v>
      </c>
      <c r="B65" t="s">
        <v>275</v>
      </c>
      <c r="D65" s="5">
        <v>1348882.6</v>
      </c>
      <c r="E65" s="5">
        <v>31896.57</v>
      </c>
      <c r="F65" s="5">
        <v>0</v>
      </c>
      <c r="G65" s="5">
        <v>211395.39</v>
      </c>
      <c r="H65" s="5">
        <v>14579.98</v>
      </c>
      <c r="I65" s="5">
        <v>208399.87</v>
      </c>
      <c r="J65" s="5">
        <v>0</v>
      </c>
      <c r="K65" s="5">
        <v>0</v>
      </c>
      <c r="L65" s="5">
        <v>0</v>
      </c>
      <c r="M65" s="5">
        <f t="shared" si="0"/>
        <v>1815154.4100000001</v>
      </c>
      <c r="N65" s="5">
        <f t="shared" si="1"/>
        <v>1603759.02</v>
      </c>
      <c r="O65" s="23">
        <f t="shared" si="2"/>
        <v>1380779.17</v>
      </c>
      <c r="P65" s="23">
        <v>211395.39</v>
      </c>
      <c r="Q65" s="23">
        <v>14579.98</v>
      </c>
      <c r="R65" s="23">
        <v>208399.87</v>
      </c>
      <c r="S65" s="23">
        <v>0</v>
      </c>
    </row>
    <row r="66" spans="1:19" x14ac:dyDescent="0.25">
      <c r="A66">
        <v>553</v>
      </c>
      <c r="B66" t="s">
        <v>154</v>
      </c>
      <c r="D66" s="5">
        <v>3467284.27</v>
      </c>
      <c r="E66" s="5">
        <v>76612.02</v>
      </c>
      <c r="F66" s="5">
        <v>99737.600000000006</v>
      </c>
      <c r="G66" s="5">
        <v>514458.53</v>
      </c>
      <c r="H66" s="5">
        <v>231610.48</v>
      </c>
      <c r="I66" s="5">
        <v>176959.65</v>
      </c>
      <c r="J66" s="5">
        <v>0</v>
      </c>
      <c r="K66" s="5">
        <v>0</v>
      </c>
      <c r="L66" s="5">
        <v>6833.9</v>
      </c>
      <c r="M66" s="5">
        <f t="shared" si="0"/>
        <v>4573496.4500000011</v>
      </c>
      <c r="N66" s="5">
        <f t="shared" si="1"/>
        <v>4059037.9200000009</v>
      </c>
      <c r="O66" s="23">
        <f t="shared" si="2"/>
        <v>3650467.790000001</v>
      </c>
      <c r="P66" s="23">
        <v>514458.53</v>
      </c>
      <c r="Q66" s="23">
        <v>231610.48</v>
      </c>
      <c r="R66" s="23">
        <v>176959.65</v>
      </c>
      <c r="S66" s="23">
        <v>0</v>
      </c>
    </row>
    <row r="67" spans="1:19" x14ac:dyDescent="0.25">
      <c r="A67">
        <v>12011</v>
      </c>
      <c r="B67" t="s">
        <v>349</v>
      </c>
      <c r="D67" s="5">
        <v>822485.05</v>
      </c>
      <c r="E67" s="5">
        <v>18619.18</v>
      </c>
      <c r="F67" s="5">
        <v>18752</v>
      </c>
      <c r="G67" s="5">
        <v>129363.71</v>
      </c>
      <c r="H67" s="5">
        <v>511.2</v>
      </c>
      <c r="I67" s="5">
        <v>174350.64</v>
      </c>
      <c r="J67" s="5">
        <v>0</v>
      </c>
      <c r="K67" s="5">
        <v>0</v>
      </c>
      <c r="L67" s="5">
        <v>2828.2</v>
      </c>
      <c r="M67" s="5">
        <f t="shared" si="0"/>
        <v>1166909.98</v>
      </c>
      <c r="N67" s="5">
        <f t="shared" si="1"/>
        <v>1037546.27</v>
      </c>
      <c r="O67" s="23">
        <f t="shared" si="2"/>
        <v>862684.43</v>
      </c>
      <c r="P67" s="23">
        <v>129363.71</v>
      </c>
      <c r="Q67" s="23">
        <v>511.2</v>
      </c>
      <c r="R67" s="23">
        <v>174350.64</v>
      </c>
      <c r="S67" s="23">
        <v>0</v>
      </c>
    </row>
    <row r="68" spans="1:19" x14ac:dyDescent="0.25">
      <c r="A68">
        <v>952</v>
      </c>
      <c r="B68" t="s">
        <v>243</v>
      </c>
      <c r="D68" s="5">
        <v>2423563.98</v>
      </c>
      <c r="E68" s="5">
        <v>66914.03</v>
      </c>
      <c r="F68" s="5">
        <v>56377.599999999999</v>
      </c>
      <c r="G68" s="5">
        <v>317346.58</v>
      </c>
      <c r="H68" s="5">
        <v>198226.33</v>
      </c>
      <c r="I68" s="5">
        <v>390984.33</v>
      </c>
      <c r="J68" s="5">
        <v>0</v>
      </c>
      <c r="K68" s="5">
        <v>0</v>
      </c>
      <c r="L68" s="5">
        <v>3430.95</v>
      </c>
      <c r="M68" s="5">
        <f t="shared" ref="M68:M131" si="3">SUM(D68:L68)</f>
        <v>3456843.8000000003</v>
      </c>
      <c r="N68" s="5">
        <f t="shared" ref="N68:N131" si="4">M68-P68</f>
        <v>3139497.22</v>
      </c>
      <c r="O68" s="23">
        <f t="shared" ref="O68:O131" si="5">N68-Q68-R68-S68</f>
        <v>2550286.56</v>
      </c>
      <c r="P68" s="23">
        <v>317346.58</v>
      </c>
      <c r="Q68" s="23">
        <v>198226.33</v>
      </c>
      <c r="R68" s="23">
        <v>390984.33</v>
      </c>
      <c r="S68" s="23">
        <v>0</v>
      </c>
    </row>
    <row r="69" spans="1:19" x14ac:dyDescent="0.25">
      <c r="A69">
        <v>558</v>
      </c>
      <c r="B69" t="s">
        <v>160</v>
      </c>
      <c r="D69" s="5">
        <v>4803355.4000000004</v>
      </c>
      <c r="E69" s="5">
        <v>99523.55</v>
      </c>
      <c r="F69" s="5">
        <v>141708.79999999999</v>
      </c>
      <c r="G69" s="5">
        <v>148604.92000000001</v>
      </c>
      <c r="H69" s="5">
        <v>143609.57</v>
      </c>
      <c r="I69" s="5">
        <v>216960.73</v>
      </c>
      <c r="J69" s="5">
        <v>0</v>
      </c>
      <c r="K69" s="5">
        <v>0</v>
      </c>
      <c r="L69" s="5">
        <v>36132.639999999999</v>
      </c>
      <c r="M69" s="5">
        <f t="shared" si="3"/>
        <v>5589895.6100000003</v>
      </c>
      <c r="N69" s="5">
        <f t="shared" si="4"/>
        <v>5441290.6900000004</v>
      </c>
      <c r="O69" s="23">
        <f t="shared" si="5"/>
        <v>5080720.3899999997</v>
      </c>
      <c r="P69" s="23">
        <v>148604.92000000001</v>
      </c>
      <c r="Q69" s="23">
        <v>143609.57</v>
      </c>
      <c r="R69" s="23">
        <v>216960.73</v>
      </c>
      <c r="S69" s="23">
        <v>0</v>
      </c>
    </row>
    <row r="70" spans="1:19" x14ac:dyDescent="0.25">
      <c r="A70">
        <v>320</v>
      </c>
      <c r="B70" t="s">
        <v>124</v>
      </c>
      <c r="D70" s="5">
        <v>903209.23</v>
      </c>
      <c r="E70" s="5">
        <v>85466.39</v>
      </c>
      <c r="F70" s="5">
        <v>0</v>
      </c>
      <c r="G70" s="5">
        <v>135100.54999999999</v>
      </c>
      <c r="H70" s="5">
        <v>8270.08</v>
      </c>
      <c r="I70" s="5">
        <v>149059.16</v>
      </c>
      <c r="J70" s="5">
        <v>0</v>
      </c>
      <c r="K70" s="5">
        <v>0</v>
      </c>
      <c r="L70" s="5">
        <v>0</v>
      </c>
      <c r="M70" s="5">
        <f t="shared" si="3"/>
        <v>1281105.4099999999</v>
      </c>
      <c r="N70" s="5">
        <f t="shared" si="4"/>
        <v>1146004.8599999999</v>
      </c>
      <c r="O70" s="23">
        <f t="shared" si="5"/>
        <v>988675.61999999976</v>
      </c>
      <c r="P70" s="23">
        <v>135100.54999999999</v>
      </c>
      <c r="Q70" s="23">
        <v>8270.08</v>
      </c>
      <c r="R70" s="23">
        <v>149059.16</v>
      </c>
      <c r="S70" s="23">
        <v>0</v>
      </c>
    </row>
    <row r="71" spans="1:19" x14ac:dyDescent="0.25">
      <c r="A71">
        <v>321</v>
      </c>
      <c r="B71" t="s">
        <v>127</v>
      </c>
      <c r="D71" s="5">
        <v>1604103.85</v>
      </c>
      <c r="E71" s="5">
        <v>72666.34</v>
      </c>
      <c r="F71" s="5">
        <v>0</v>
      </c>
      <c r="G71" s="5">
        <v>103676.89</v>
      </c>
      <c r="H71" s="5">
        <v>0</v>
      </c>
      <c r="I71" s="5">
        <v>204519.13</v>
      </c>
      <c r="J71" s="5">
        <v>0</v>
      </c>
      <c r="K71" s="5">
        <v>0</v>
      </c>
      <c r="L71" s="5">
        <v>0</v>
      </c>
      <c r="M71" s="5">
        <f t="shared" si="3"/>
        <v>1984966.21</v>
      </c>
      <c r="N71" s="5">
        <f t="shared" si="4"/>
        <v>1881289.32</v>
      </c>
      <c r="O71" s="23">
        <f t="shared" si="5"/>
        <v>1676770.19</v>
      </c>
      <c r="P71" s="23">
        <v>103676.89</v>
      </c>
      <c r="Q71" s="23">
        <v>0</v>
      </c>
      <c r="R71" s="23">
        <v>204519.13</v>
      </c>
      <c r="S71" s="23">
        <v>0</v>
      </c>
    </row>
    <row r="72" spans="1:19" x14ac:dyDescent="0.25">
      <c r="A72">
        <v>534</v>
      </c>
      <c r="B72" t="s">
        <v>148</v>
      </c>
      <c r="D72" s="5">
        <v>1008548.05</v>
      </c>
      <c r="E72" s="5">
        <v>49896.32</v>
      </c>
      <c r="F72" s="5">
        <v>0</v>
      </c>
      <c r="G72" s="5">
        <v>161933.88</v>
      </c>
      <c r="H72" s="5">
        <v>17937.439999999999</v>
      </c>
      <c r="I72" s="5">
        <v>192028.04</v>
      </c>
      <c r="J72" s="5">
        <v>0</v>
      </c>
      <c r="K72" s="5">
        <v>0</v>
      </c>
      <c r="L72" s="5">
        <v>0</v>
      </c>
      <c r="M72" s="5">
        <f t="shared" si="3"/>
        <v>1430343.73</v>
      </c>
      <c r="N72" s="5">
        <f t="shared" si="4"/>
        <v>1268409.8500000001</v>
      </c>
      <c r="O72" s="23">
        <f t="shared" si="5"/>
        <v>1058444.3700000001</v>
      </c>
      <c r="P72" s="23">
        <v>161933.88</v>
      </c>
      <c r="Q72" s="23">
        <v>17937.439999999999</v>
      </c>
      <c r="R72" s="23">
        <v>192028.04</v>
      </c>
      <c r="S72" s="23">
        <v>0</v>
      </c>
    </row>
    <row r="73" spans="1:19" x14ac:dyDescent="0.25">
      <c r="A73">
        <v>12025</v>
      </c>
      <c r="B73" t="s">
        <v>351</v>
      </c>
      <c r="D73" s="5">
        <v>414356.43</v>
      </c>
      <c r="E73" s="5">
        <v>21068.92</v>
      </c>
      <c r="F73" s="5">
        <v>0</v>
      </c>
      <c r="G73" s="5">
        <v>68734.539999999994</v>
      </c>
      <c r="H73" s="5">
        <v>11905.28</v>
      </c>
      <c r="I73" s="5">
        <v>97985.11</v>
      </c>
      <c r="J73" s="5">
        <v>0</v>
      </c>
      <c r="K73" s="5">
        <v>0</v>
      </c>
      <c r="L73" s="5">
        <v>0</v>
      </c>
      <c r="M73" s="5">
        <f t="shared" si="3"/>
        <v>614050.28</v>
      </c>
      <c r="N73" s="5">
        <f t="shared" si="4"/>
        <v>545315.74</v>
      </c>
      <c r="O73" s="23">
        <f t="shared" si="5"/>
        <v>435425.35</v>
      </c>
      <c r="P73" s="23">
        <v>68734.539999999994</v>
      </c>
      <c r="Q73" s="23">
        <v>11905.28</v>
      </c>
      <c r="R73" s="23">
        <v>97985.11</v>
      </c>
      <c r="S73" s="23">
        <v>0</v>
      </c>
    </row>
    <row r="74" spans="1:19" x14ac:dyDescent="0.25">
      <c r="A74">
        <v>316</v>
      </c>
      <c r="B74" t="s">
        <v>118</v>
      </c>
      <c r="D74" s="5">
        <v>1195560.05</v>
      </c>
      <c r="E74" s="5">
        <v>59798.38</v>
      </c>
      <c r="F74" s="5">
        <v>0</v>
      </c>
      <c r="G74" s="5">
        <v>101475.94</v>
      </c>
      <c r="H74" s="5">
        <v>0</v>
      </c>
      <c r="I74" s="5">
        <v>229317.63</v>
      </c>
      <c r="J74" s="5">
        <v>0</v>
      </c>
      <c r="K74" s="5">
        <v>0</v>
      </c>
      <c r="L74" s="5">
        <v>0</v>
      </c>
      <c r="M74" s="5">
        <f t="shared" si="3"/>
        <v>1586152</v>
      </c>
      <c r="N74" s="5">
        <f t="shared" si="4"/>
        <v>1484676.06</v>
      </c>
      <c r="O74" s="23">
        <f t="shared" si="5"/>
        <v>1255358.4300000002</v>
      </c>
      <c r="P74" s="23">
        <v>101475.94</v>
      </c>
      <c r="Q74" s="23">
        <v>0</v>
      </c>
      <c r="R74" s="23">
        <v>229317.63</v>
      </c>
      <c r="S74" s="23">
        <v>0</v>
      </c>
    </row>
    <row r="75" spans="1:19" x14ac:dyDescent="0.25">
      <c r="A75">
        <v>9149</v>
      </c>
      <c r="B75" t="s">
        <v>280</v>
      </c>
      <c r="D75" s="5">
        <v>1698291.95</v>
      </c>
      <c r="E75" s="5">
        <v>89217.14</v>
      </c>
      <c r="F75" s="5">
        <v>32739.200000000001</v>
      </c>
      <c r="G75" s="5">
        <v>290972.92</v>
      </c>
      <c r="H75" s="5">
        <v>40701.49</v>
      </c>
      <c r="I75" s="5">
        <v>221228.38</v>
      </c>
      <c r="J75" s="5">
        <v>0</v>
      </c>
      <c r="K75" s="5">
        <v>0</v>
      </c>
      <c r="L75" s="5">
        <v>6848.35</v>
      </c>
      <c r="M75" s="5">
        <f t="shared" si="3"/>
        <v>2379999.4300000002</v>
      </c>
      <c r="N75" s="5">
        <f t="shared" si="4"/>
        <v>2089026.5100000002</v>
      </c>
      <c r="O75" s="23">
        <f t="shared" si="5"/>
        <v>1827096.6400000001</v>
      </c>
      <c r="P75" s="23">
        <v>290972.92</v>
      </c>
      <c r="Q75" s="23">
        <v>40701.49</v>
      </c>
      <c r="R75" s="23">
        <v>221228.38</v>
      </c>
      <c r="S75" s="23">
        <v>0</v>
      </c>
    </row>
    <row r="76" spans="1:19" x14ac:dyDescent="0.25">
      <c r="A76">
        <v>12671</v>
      </c>
      <c r="B76" t="s">
        <v>397</v>
      </c>
      <c r="D76" s="5">
        <v>797514.52</v>
      </c>
      <c r="E76" s="5">
        <v>42739.81</v>
      </c>
      <c r="F76" s="5">
        <v>27011.200000000001</v>
      </c>
      <c r="G76" s="5">
        <v>135954.25</v>
      </c>
      <c r="H76" s="5">
        <v>0</v>
      </c>
      <c r="I76" s="5">
        <v>149935.18</v>
      </c>
      <c r="J76" s="5">
        <v>0</v>
      </c>
      <c r="K76" s="5">
        <v>0</v>
      </c>
      <c r="L76" s="5">
        <v>2010.08</v>
      </c>
      <c r="M76" s="5">
        <f t="shared" si="3"/>
        <v>1155165.04</v>
      </c>
      <c r="N76" s="5">
        <f t="shared" si="4"/>
        <v>1019210.79</v>
      </c>
      <c r="O76" s="23">
        <f t="shared" si="5"/>
        <v>869275.6100000001</v>
      </c>
      <c r="P76" s="23">
        <v>135954.25</v>
      </c>
      <c r="Q76" s="23">
        <v>0</v>
      </c>
      <c r="R76" s="23">
        <v>149935.18</v>
      </c>
      <c r="S76" s="23">
        <v>0</v>
      </c>
    </row>
    <row r="77" spans="1:19" x14ac:dyDescent="0.25">
      <c r="A77">
        <v>132969</v>
      </c>
      <c r="B77" t="s">
        <v>643</v>
      </c>
      <c r="D77" s="5">
        <v>2700552.87</v>
      </c>
      <c r="E77" s="5">
        <v>84675.839999999997</v>
      </c>
      <c r="F77" s="5">
        <v>74899.199999999997</v>
      </c>
      <c r="G77" s="5">
        <v>150279.07</v>
      </c>
      <c r="H77" s="5">
        <v>0</v>
      </c>
      <c r="I77" s="5">
        <v>288897.84999999998</v>
      </c>
      <c r="J77" s="5">
        <v>0</v>
      </c>
      <c r="K77" s="5">
        <v>0</v>
      </c>
      <c r="L77" s="5">
        <v>16118.55</v>
      </c>
      <c r="M77" s="5">
        <f t="shared" si="3"/>
        <v>3315423.38</v>
      </c>
      <c r="N77" s="5">
        <f t="shared" si="4"/>
        <v>3165144.31</v>
      </c>
      <c r="O77" s="23">
        <f t="shared" si="5"/>
        <v>2876246.46</v>
      </c>
      <c r="P77" s="23">
        <v>150279.07</v>
      </c>
      <c r="Q77" s="23">
        <v>0</v>
      </c>
      <c r="R77" s="23">
        <v>288897.84999999998</v>
      </c>
      <c r="S77" s="23">
        <v>0</v>
      </c>
    </row>
    <row r="78" spans="1:19" x14ac:dyDescent="0.25">
      <c r="A78">
        <v>133439</v>
      </c>
      <c r="B78" t="s">
        <v>667</v>
      </c>
      <c r="D78" s="5">
        <v>5049976.3600000003</v>
      </c>
      <c r="E78" s="5">
        <v>98284.29</v>
      </c>
      <c r="F78" s="5">
        <v>148592</v>
      </c>
      <c r="G78" s="5">
        <v>373121.42</v>
      </c>
      <c r="H78" s="5">
        <v>101195.43</v>
      </c>
      <c r="I78" s="5">
        <v>390230.97</v>
      </c>
      <c r="J78" s="5">
        <v>0</v>
      </c>
      <c r="K78" s="5">
        <v>0</v>
      </c>
      <c r="L78" s="5">
        <v>26941.01</v>
      </c>
      <c r="M78" s="5">
        <f t="shared" si="3"/>
        <v>6188341.4799999995</v>
      </c>
      <c r="N78" s="5">
        <f t="shared" si="4"/>
        <v>5815220.0599999996</v>
      </c>
      <c r="O78" s="23">
        <f t="shared" si="5"/>
        <v>5323793.66</v>
      </c>
      <c r="P78" s="23">
        <v>373121.42</v>
      </c>
      <c r="Q78" s="23">
        <v>101195.43</v>
      </c>
      <c r="R78" s="23">
        <v>390230.97</v>
      </c>
      <c r="S78" s="23">
        <v>0</v>
      </c>
    </row>
    <row r="79" spans="1:19" x14ac:dyDescent="0.25">
      <c r="A79">
        <v>598</v>
      </c>
      <c r="B79" t="s">
        <v>172</v>
      </c>
      <c r="D79" s="5">
        <v>252137.01</v>
      </c>
      <c r="E79" s="5">
        <v>8512.24</v>
      </c>
      <c r="F79" s="5">
        <v>0</v>
      </c>
      <c r="G79" s="5">
        <v>32026.15</v>
      </c>
      <c r="H79" s="5">
        <v>0</v>
      </c>
      <c r="I79" s="5">
        <v>59182.47</v>
      </c>
      <c r="J79" s="5">
        <v>0</v>
      </c>
      <c r="K79" s="5">
        <v>12497.52</v>
      </c>
      <c r="L79" s="5">
        <v>0</v>
      </c>
      <c r="M79" s="5">
        <f t="shared" si="3"/>
        <v>364355.39</v>
      </c>
      <c r="N79" s="5">
        <f t="shared" si="4"/>
        <v>332329.24</v>
      </c>
      <c r="O79" s="23">
        <f t="shared" si="5"/>
        <v>273146.77</v>
      </c>
      <c r="P79" s="23">
        <v>32026.15</v>
      </c>
      <c r="Q79" s="23">
        <v>0</v>
      </c>
      <c r="R79" s="23">
        <v>59182.47</v>
      </c>
      <c r="S79" s="23">
        <v>0</v>
      </c>
    </row>
    <row r="80" spans="1:19" x14ac:dyDescent="0.25">
      <c r="A80">
        <v>17497</v>
      </c>
      <c r="B80" t="s">
        <v>542</v>
      </c>
      <c r="D80" s="5">
        <v>257890.32</v>
      </c>
      <c r="E80" s="5">
        <v>7218.91</v>
      </c>
      <c r="F80" s="5">
        <v>0</v>
      </c>
      <c r="G80" s="5">
        <v>28854.07</v>
      </c>
      <c r="H80" s="5">
        <v>0</v>
      </c>
      <c r="I80" s="5">
        <v>2203.75</v>
      </c>
      <c r="J80" s="5">
        <v>0</v>
      </c>
      <c r="K80" s="5">
        <v>0</v>
      </c>
      <c r="L80" s="5">
        <v>0</v>
      </c>
      <c r="M80" s="5">
        <f t="shared" si="3"/>
        <v>296167.05</v>
      </c>
      <c r="N80" s="5">
        <f t="shared" si="4"/>
        <v>267312.98</v>
      </c>
      <c r="O80" s="23">
        <f t="shared" si="5"/>
        <v>265109.23</v>
      </c>
      <c r="P80" s="23">
        <v>28854.07</v>
      </c>
      <c r="Q80" s="23">
        <v>0</v>
      </c>
      <c r="R80" s="23">
        <v>2203.75</v>
      </c>
      <c r="S80" s="23">
        <v>0</v>
      </c>
    </row>
    <row r="81" spans="1:19" x14ac:dyDescent="0.25">
      <c r="A81">
        <v>17212</v>
      </c>
      <c r="B81" t="s">
        <v>528</v>
      </c>
      <c r="D81" s="5">
        <v>529778.36</v>
      </c>
      <c r="E81" s="5">
        <v>11370.36</v>
      </c>
      <c r="F81" s="5">
        <v>10438.4</v>
      </c>
      <c r="G81" s="5">
        <v>56866.31</v>
      </c>
      <c r="H81" s="5">
        <v>0</v>
      </c>
      <c r="I81" s="5">
        <v>71192.66</v>
      </c>
      <c r="J81" s="5">
        <v>0</v>
      </c>
      <c r="K81" s="5">
        <v>0</v>
      </c>
      <c r="L81" s="5">
        <v>75.400000000000006</v>
      </c>
      <c r="M81" s="5">
        <f t="shared" si="3"/>
        <v>679721.49</v>
      </c>
      <c r="N81" s="5">
        <f t="shared" si="4"/>
        <v>622855.17999999993</v>
      </c>
      <c r="O81" s="23">
        <f t="shared" si="5"/>
        <v>551662.5199999999</v>
      </c>
      <c r="P81" s="23">
        <v>56866.31</v>
      </c>
      <c r="Q81" s="23">
        <v>0</v>
      </c>
      <c r="R81" s="23">
        <v>71192.66</v>
      </c>
      <c r="S81" s="23">
        <v>0</v>
      </c>
    </row>
    <row r="82" spans="1:19" x14ac:dyDescent="0.25">
      <c r="A82">
        <v>8283</v>
      </c>
      <c r="B82" t="s">
        <v>268</v>
      </c>
      <c r="D82" s="5">
        <v>664536.12</v>
      </c>
      <c r="E82" s="5">
        <v>52244.66</v>
      </c>
      <c r="F82" s="5">
        <v>0</v>
      </c>
      <c r="G82" s="5">
        <v>87696.69</v>
      </c>
      <c r="H82" s="5">
        <v>0</v>
      </c>
      <c r="I82" s="5">
        <v>180097.63</v>
      </c>
      <c r="J82" s="5">
        <v>192901.9</v>
      </c>
      <c r="K82" s="5">
        <v>10668.04</v>
      </c>
      <c r="L82" s="5">
        <v>0</v>
      </c>
      <c r="M82" s="5">
        <f t="shared" si="3"/>
        <v>1188145.04</v>
      </c>
      <c r="N82" s="5">
        <f t="shared" si="4"/>
        <v>1100448.3500000001</v>
      </c>
      <c r="O82" s="23">
        <f t="shared" si="5"/>
        <v>727448.82000000007</v>
      </c>
      <c r="P82" s="23">
        <v>87696.69</v>
      </c>
      <c r="Q82" s="23">
        <v>0</v>
      </c>
      <c r="R82" s="23">
        <v>180097.63</v>
      </c>
      <c r="S82" s="23">
        <v>192901.9</v>
      </c>
    </row>
    <row r="83" spans="1:19" x14ac:dyDescent="0.25">
      <c r="A83">
        <v>9283</v>
      </c>
      <c r="B83" t="s">
        <v>287</v>
      </c>
      <c r="D83" s="5">
        <v>2082339.74</v>
      </c>
      <c r="E83" s="5">
        <v>178108.67</v>
      </c>
      <c r="F83" s="5">
        <v>0</v>
      </c>
      <c r="G83" s="5">
        <v>187992.85</v>
      </c>
      <c r="H83" s="5">
        <v>0</v>
      </c>
      <c r="I83" s="5">
        <v>117471.65</v>
      </c>
      <c r="J83" s="5">
        <v>0</v>
      </c>
      <c r="K83" s="5">
        <v>21681.03</v>
      </c>
      <c r="L83" s="5">
        <v>0</v>
      </c>
      <c r="M83" s="5">
        <f t="shared" si="3"/>
        <v>2587593.94</v>
      </c>
      <c r="N83" s="5">
        <f t="shared" si="4"/>
        <v>2399601.09</v>
      </c>
      <c r="O83" s="23">
        <f t="shared" si="5"/>
        <v>2282129.44</v>
      </c>
      <c r="P83" s="23">
        <v>187992.85</v>
      </c>
      <c r="Q83" s="23">
        <v>0</v>
      </c>
      <c r="R83" s="23">
        <v>117471.65</v>
      </c>
      <c r="S83" s="23">
        <v>0</v>
      </c>
    </row>
    <row r="84" spans="1:19" x14ac:dyDescent="0.25">
      <c r="A84">
        <v>11506</v>
      </c>
      <c r="B84" t="s">
        <v>323</v>
      </c>
      <c r="D84" s="5">
        <v>4198487.54</v>
      </c>
      <c r="E84" s="5">
        <v>101737.71</v>
      </c>
      <c r="F84" s="5">
        <v>0</v>
      </c>
      <c r="G84" s="5">
        <v>59966.52</v>
      </c>
      <c r="H84" s="5">
        <v>0</v>
      </c>
      <c r="I84" s="5">
        <v>198010.21</v>
      </c>
      <c r="J84" s="5">
        <v>939630.14</v>
      </c>
      <c r="K84" s="5">
        <v>34765.5</v>
      </c>
      <c r="L84" s="5">
        <v>0</v>
      </c>
      <c r="M84" s="5">
        <f t="shared" si="3"/>
        <v>5532597.6199999992</v>
      </c>
      <c r="N84" s="5">
        <f t="shared" si="4"/>
        <v>5472631.0999999996</v>
      </c>
      <c r="O84" s="23">
        <f t="shared" si="5"/>
        <v>4334990.75</v>
      </c>
      <c r="P84" s="23">
        <v>59966.52</v>
      </c>
      <c r="Q84" s="23">
        <v>0</v>
      </c>
      <c r="R84" s="23">
        <v>198010.21</v>
      </c>
      <c r="S84" s="23">
        <v>939630.14</v>
      </c>
    </row>
    <row r="85" spans="1:19" x14ac:dyDescent="0.25">
      <c r="A85">
        <v>14149</v>
      </c>
      <c r="B85" t="s">
        <v>460</v>
      </c>
      <c r="D85" s="5">
        <v>831975.03</v>
      </c>
      <c r="E85" s="5">
        <v>66512.460000000006</v>
      </c>
      <c r="F85" s="5">
        <v>32553.599999999999</v>
      </c>
      <c r="G85" s="5">
        <v>110312.42</v>
      </c>
      <c r="H85" s="5">
        <v>29690.37</v>
      </c>
      <c r="I85" s="5">
        <v>67728.97</v>
      </c>
      <c r="J85" s="5">
        <v>0</v>
      </c>
      <c r="K85" s="5">
        <v>0</v>
      </c>
      <c r="L85" s="5">
        <v>751.75</v>
      </c>
      <c r="M85" s="5">
        <f t="shared" si="3"/>
        <v>1139524.6000000001</v>
      </c>
      <c r="N85" s="5">
        <f t="shared" si="4"/>
        <v>1029212.18</v>
      </c>
      <c r="O85" s="23">
        <f t="shared" si="5"/>
        <v>931792.84000000008</v>
      </c>
      <c r="P85" s="23">
        <v>110312.42</v>
      </c>
      <c r="Q85" s="23">
        <v>29690.37</v>
      </c>
      <c r="R85" s="23">
        <v>67728.97</v>
      </c>
      <c r="S85" s="23">
        <v>0</v>
      </c>
    </row>
    <row r="86" spans="1:19" x14ac:dyDescent="0.25">
      <c r="A86">
        <v>12924</v>
      </c>
      <c r="B86" t="s">
        <v>403</v>
      </c>
      <c r="D86" s="5">
        <v>5452055.1200000001</v>
      </c>
      <c r="E86" s="5">
        <v>464439.81</v>
      </c>
      <c r="F86" s="5">
        <v>130668.8</v>
      </c>
      <c r="G86" s="5">
        <v>581499.63</v>
      </c>
      <c r="H86" s="5">
        <v>0</v>
      </c>
      <c r="I86" s="5">
        <v>396837.2</v>
      </c>
      <c r="J86" s="5">
        <v>0</v>
      </c>
      <c r="K86" s="5">
        <v>0</v>
      </c>
      <c r="L86" s="5">
        <v>11061.75</v>
      </c>
      <c r="M86" s="5">
        <f t="shared" si="3"/>
        <v>7036562.3099999996</v>
      </c>
      <c r="N86" s="5">
        <f t="shared" si="4"/>
        <v>6455062.6799999997</v>
      </c>
      <c r="O86" s="23">
        <f t="shared" si="5"/>
        <v>6058225.4799999995</v>
      </c>
      <c r="P86" s="23">
        <v>581499.63</v>
      </c>
      <c r="Q86" s="23">
        <v>0</v>
      </c>
      <c r="R86" s="23">
        <v>396837.2</v>
      </c>
      <c r="S86" s="23">
        <v>0</v>
      </c>
    </row>
    <row r="87" spans="1:19" x14ac:dyDescent="0.25">
      <c r="A87">
        <v>14188</v>
      </c>
      <c r="B87" t="s">
        <v>464</v>
      </c>
      <c r="D87" s="5">
        <v>2096337.47</v>
      </c>
      <c r="E87" s="5">
        <v>135125.26</v>
      </c>
      <c r="F87" s="5">
        <v>67033.600000000006</v>
      </c>
      <c r="G87" s="5">
        <v>278460.92</v>
      </c>
      <c r="H87" s="5">
        <v>0</v>
      </c>
      <c r="I87" s="5">
        <v>865265.88</v>
      </c>
      <c r="J87" s="5">
        <v>0</v>
      </c>
      <c r="K87" s="5">
        <v>0</v>
      </c>
      <c r="L87" s="5">
        <v>2763.18</v>
      </c>
      <c r="M87" s="5">
        <f t="shared" si="3"/>
        <v>3444986.31</v>
      </c>
      <c r="N87" s="5">
        <f t="shared" si="4"/>
        <v>3166525.39</v>
      </c>
      <c r="O87" s="23">
        <f t="shared" si="5"/>
        <v>2301259.5100000002</v>
      </c>
      <c r="P87" s="23">
        <v>278460.92</v>
      </c>
      <c r="Q87" s="23">
        <v>0</v>
      </c>
      <c r="R87" s="23">
        <v>865265.88</v>
      </c>
      <c r="S87" s="23">
        <v>0</v>
      </c>
    </row>
    <row r="88" spans="1:19" x14ac:dyDescent="0.25">
      <c r="A88">
        <v>133454</v>
      </c>
      <c r="B88" t="s">
        <v>669</v>
      </c>
      <c r="D88" s="5">
        <v>2724337.15</v>
      </c>
      <c r="E88" s="5">
        <v>224617.32</v>
      </c>
      <c r="F88" s="5">
        <v>78636.800000000003</v>
      </c>
      <c r="G88" s="5">
        <v>375014.66</v>
      </c>
      <c r="H88" s="5">
        <v>0</v>
      </c>
      <c r="I88" s="5">
        <v>307193.81</v>
      </c>
      <c r="J88" s="5">
        <v>0</v>
      </c>
      <c r="K88" s="5">
        <v>0</v>
      </c>
      <c r="L88" s="5">
        <v>1331.02</v>
      </c>
      <c r="M88" s="5">
        <f t="shared" si="3"/>
        <v>3711130.76</v>
      </c>
      <c r="N88" s="5">
        <f t="shared" si="4"/>
        <v>3336116.0999999996</v>
      </c>
      <c r="O88" s="23">
        <f t="shared" si="5"/>
        <v>3028922.2899999996</v>
      </c>
      <c r="P88" s="23">
        <v>375014.66</v>
      </c>
      <c r="Q88" s="23">
        <v>0</v>
      </c>
      <c r="R88" s="23">
        <v>307193.81</v>
      </c>
      <c r="S88" s="23">
        <v>0</v>
      </c>
    </row>
    <row r="89" spans="1:19" x14ac:dyDescent="0.25">
      <c r="A89">
        <v>133264</v>
      </c>
      <c r="B89" t="s">
        <v>653</v>
      </c>
      <c r="D89" s="5">
        <v>5604132.1100000003</v>
      </c>
      <c r="E89" s="5">
        <v>92178.49</v>
      </c>
      <c r="F89" s="5">
        <v>0</v>
      </c>
      <c r="G89" s="5">
        <v>573939.79</v>
      </c>
      <c r="H89" s="5">
        <v>0</v>
      </c>
      <c r="I89" s="5">
        <v>1146678.0900000001</v>
      </c>
      <c r="J89" s="5">
        <v>0</v>
      </c>
      <c r="K89" s="5">
        <v>15867.97</v>
      </c>
      <c r="L89" s="5">
        <v>0</v>
      </c>
      <c r="M89" s="5">
        <f t="shared" si="3"/>
        <v>7432796.4500000002</v>
      </c>
      <c r="N89" s="5">
        <f t="shared" si="4"/>
        <v>6858856.6600000001</v>
      </c>
      <c r="O89" s="23">
        <f t="shared" si="5"/>
        <v>5712178.5700000003</v>
      </c>
      <c r="P89" s="23">
        <v>573939.79</v>
      </c>
      <c r="Q89" s="23">
        <v>0</v>
      </c>
      <c r="R89" s="23">
        <v>1146678.0900000001</v>
      </c>
      <c r="S89" s="23">
        <v>0</v>
      </c>
    </row>
    <row r="90" spans="1:19" x14ac:dyDescent="0.25">
      <c r="A90" s="29">
        <v>19227</v>
      </c>
      <c r="B90" s="29" t="s">
        <v>581</v>
      </c>
      <c r="D90" s="5">
        <v>1826821.92</v>
      </c>
      <c r="E90" s="5">
        <v>27711.740000000005</v>
      </c>
      <c r="F90" s="5">
        <v>47014.399999999994</v>
      </c>
      <c r="G90" s="5">
        <v>162555.56000000003</v>
      </c>
      <c r="H90" s="5">
        <v>303</v>
      </c>
      <c r="I90" s="5">
        <v>220202.72</v>
      </c>
      <c r="J90" s="5">
        <v>252174.15000000002</v>
      </c>
      <c r="K90" s="5">
        <v>0</v>
      </c>
      <c r="L90" s="5">
        <v>0</v>
      </c>
      <c r="M90" s="5">
        <f t="shared" si="3"/>
        <v>2536783.4899999998</v>
      </c>
      <c r="N90" s="5">
        <f t="shared" si="4"/>
        <v>2374227.9299999997</v>
      </c>
      <c r="O90" s="23">
        <f t="shared" si="5"/>
        <v>1901548.0599999996</v>
      </c>
      <c r="P90" s="23">
        <v>162555.56000000003</v>
      </c>
      <c r="Q90" s="23">
        <v>303</v>
      </c>
      <c r="R90" s="23">
        <v>220202.72</v>
      </c>
      <c r="S90" s="23">
        <v>252174.15000000002</v>
      </c>
    </row>
    <row r="91" spans="1:19" x14ac:dyDescent="0.25">
      <c r="A91" s="28">
        <v>19533</v>
      </c>
      <c r="B91" s="28" t="s">
        <v>605</v>
      </c>
      <c r="D91" s="5">
        <v>357594.4596</v>
      </c>
      <c r="E91" s="5">
        <v>9025.91</v>
      </c>
      <c r="F91" s="5">
        <v>15424</v>
      </c>
      <c r="G91" s="5">
        <v>33722.769999999997</v>
      </c>
      <c r="H91" s="5">
        <v>0</v>
      </c>
      <c r="I91" s="5">
        <v>0</v>
      </c>
      <c r="J91" s="5">
        <v>0</v>
      </c>
      <c r="K91" s="5">
        <v>0</v>
      </c>
      <c r="L91" s="5">
        <v>0</v>
      </c>
      <c r="M91" s="5">
        <f t="shared" si="3"/>
        <v>415767.13959999999</v>
      </c>
      <c r="N91" s="5">
        <f t="shared" si="4"/>
        <v>382044.36959999998</v>
      </c>
      <c r="O91" s="23">
        <f t="shared" si="5"/>
        <v>382044.36959999998</v>
      </c>
      <c r="P91" s="23">
        <v>33722.769999999997</v>
      </c>
      <c r="Q91" s="23">
        <v>0</v>
      </c>
      <c r="R91" s="23">
        <v>0</v>
      </c>
      <c r="S91" s="23">
        <v>0</v>
      </c>
    </row>
    <row r="92" spans="1:19" x14ac:dyDescent="0.25">
      <c r="A92">
        <v>12627</v>
      </c>
      <c r="B92" t="s">
        <v>393</v>
      </c>
      <c r="D92" s="5">
        <v>668272.81999999995</v>
      </c>
      <c r="E92" s="5">
        <v>33078.839999999997</v>
      </c>
      <c r="F92" s="5">
        <v>25158.400000000001</v>
      </c>
      <c r="G92" s="5">
        <v>105810.15</v>
      </c>
      <c r="H92" s="5">
        <v>0</v>
      </c>
      <c r="I92" s="5">
        <v>39357.040000000001</v>
      </c>
      <c r="J92" s="5">
        <v>0</v>
      </c>
      <c r="K92" s="5">
        <v>0</v>
      </c>
      <c r="L92" s="5">
        <v>4237.78</v>
      </c>
      <c r="M92" s="5">
        <f t="shared" si="3"/>
        <v>875915.03</v>
      </c>
      <c r="N92" s="5">
        <f t="shared" si="4"/>
        <v>770104.88</v>
      </c>
      <c r="O92" s="23">
        <f t="shared" si="5"/>
        <v>730747.84</v>
      </c>
      <c r="P92" s="23">
        <v>105810.15</v>
      </c>
      <c r="Q92" s="23">
        <v>0</v>
      </c>
      <c r="R92" s="23">
        <v>39357.040000000001</v>
      </c>
      <c r="S92" s="23">
        <v>0</v>
      </c>
    </row>
    <row r="93" spans="1:19" x14ac:dyDescent="0.25">
      <c r="A93">
        <v>8289</v>
      </c>
      <c r="B93" t="s">
        <v>274</v>
      </c>
      <c r="D93" s="5">
        <v>290868</v>
      </c>
      <c r="E93" s="5">
        <v>12514.15</v>
      </c>
      <c r="F93" s="5">
        <v>0</v>
      </c>
      <c r="G93" s="5">
        <v>17403.419999999998</v>
      </c>
      <c r="H93" s="5">
        <v>0</v>
      </c>
      <c r="I93" s="5">
        <v>69544.45</v>
      </c>
      <c r="J93" s="5">
        <v>0</v>
      </c>
      <c r="K93" s="5">
        <v>164.35</v>
      </c>
      <c r="L93" s="5">
        <v>0</v>
      </c>
      <c r="M93" s="5">
        <f t="shared" si="3"/>
        <v>390494.37</v>
      </c>
      <c r="N93" s="5">
        <f t="shared" si="4"/>
        <v>373090.95</v>
      </c>
      <c r="O93" s="23">
        <f t="shared" si="5"/>
        <v>303546.5</v>
      </c>
      <c r="P93" s="23">
        <v>17403.419999999998</v>
      </c>
      <c r="Q93" s="23">
        <v>0</v>
      </c>
      <c r="R93" s="23">
        <v>69544.45</v>
      </c>
      <c r="S93" s="23">
        <v>0</v>
      </c>
    </row>
    <row r="94" spans="1:19" x14ac:dyDescent="0.25">
      <c r="A94">
        <v>912</v>
      </c>
      <c r="B94" t="s">
        <v>232</v>
      </c>
      <c r="D94" s="5">
        <v>760207.03</v>
      </c>
      <c r="E94" s="5">
        <v>18443.75</v>
      </c>
      <c r="F94" s="5">
        <v>0</v>
      </c>
      <c r="G94" s="5">
        <v>111425.57</v>
      </c>
      <c r="H94" s="5">
        <v>0</v>
      </c>
      <c r="I94" s="5">
        <v>78619.69</v>
      </c>
      <c r="J94" s="5">
        <v>0</v>
      </c>
      <c r="K94" s="5">
        <v>645.65</v>
      </c>
      <c r="L94" s="5">
        <v>0</v>
      </c>
      <c r="M94" s="5">
        <f t="shared" si="3"/>
        <v>969341.69000000006</v>
      </c>
      <c r="N94" s="5">
        <f t="shared" si="4"/>
        <v>857916.12000000011</v>
      </c>
      <c r="O94" s="23">
        <f t="shared" si="5"/>
        <v>779296.43000000017</v>
      </c>
      <c r="P94" s="23">
        <v>111425.57</v>
      </c>
      <c r="Q94" s="23">
        <v>0</v>
      </c>
      <c r="R94" s="23">
        <v>78619.69</v>
      </c>
      <c r="S94" s="23">
        <v>0</v>
      </c>
    </row>
    <row r="95" spans="1:19" x14ac:dyDescent="0.25">
      <c r="A95">
        <v>14187</v>
      </c>
      <c r="B95" t="s">
        <v>462</v>
      </c>
      <c r="D95" s="5">
        <v>1686251.54</v>
      </c>
      <c r="E95" s="5">
        <v>93934.78</v>
      </c>
      <c r="F95" s="5">
        <v>44384</v>
      </c>
      <c r="G95" s="5">
        <v>282042.96000000002</v>
      </c>
      <c r="H95" s="5">
        <v>0</v>
      </c>
      <c r="I95" s="5">
        <v>151500.97</v>
      </c>
      <c r="J95" s="5">
        <v>0</v>
      </c>
      <c r="K95" s="5">
        <v>0</v>
      </c>
      <c r="L95" s="5">
        <v>2456.16</v>
      </c>
      <c r="M95" s="5">
        <f t="shared" si="3"/>
        <v>2260570.4100000006</v>
      </c>
      <c r="N95" s="5">
        <f t="shared" si="4"/>
        <v>1978527.4500000007</v>
      </c>
      <c r="O95" s="23">
        <f t="shared" si="5"/>
        <v>1827026.4800000007</v>
      </c>
      <c r="P95" s="23">
        <v>282042.96000000002</v>
      </c>
      <c r="Q95" s="23">
        <v>0</v>
      </c>
      <c r="R95" s="23">
        <v>151500.97</v>
      </c>
      <c r="S95" s="23">
        <v>0</v>
      </c>
    </row>
    <row r="96" spans="1:19" x14ac:dyDescent="0.25">
      <c r="A96">
        <v>15713</v>
      </c>
      <c r="B96" t="s">
        <v>500</v>
      </c>
      <c r="D96" s="5">
        <v>929365.99</v>
      </c>
      <c r="E96" s="5">
        <v>88167.82</v>
      </c>
      <c r="F96" s="5">
        <v>23974.400000000001</v>
      </c>
      <c r="G96" s="5">
        <v>152385.26</v>
      </c>
      <c r="H96" s="5">
        <v>181.76</v>
      </c>
      <c r="I96" s="5">
        <v>126296.22</v>
      </c>
      <c r="J96" s="5">
        <v>0</v>
      </c>
      <c r="K96" s="5">
        <v>0</v>
      </c>
      <c r="L96" s="5">
        <v>20.32</v>
      </c>
      <c r="M96" s="5">
        <f t="shared" si="3"/>
        <v>1320391.7700000003</v>
      </c>
      <c r="N96" s="5">
        <f t="shared" si="4"/>
        <v>1168006.5100000002</v>
      </c>
      <c r="O96" s="23">
        <f t="shared" si="5"/>
        <v>1041528.5300000003</v>
      </c>
      <c r="P96" s="23">
        <v>152385.26</v>
      </c>
      <c r="Q96" s="23">
        <v>181.76</v>
      </c>
      <c r="R96" s="23">
        <v>126296.22</v>
      </c>
      <c r="S96" s="23">
        <v>0</v>
      </c>
    </row>
    <row r="97" spans="1:19" x14ac:dyDescent="0.25">
      <c r="A97">
        <v>938</v>
      </c>
      <c r="B97" t="s">
        <v>236</v>
      </c>
      <c r="D97" s="5">
        <v>1108608.07</v>
      </c>
      <c r="E97" s="5">
        <v>26736.57</v>
      </c>
      <c r="F97" s="5">
        <v>25084.799999999999</v>
      </c>
      <c r="G97" s="5">
        <v>161414.67000000001</v>
      </c>
      <c r="H97" s="5">
        <v>51736.82</v>
      </c>
      <c r="I97" s="5">
        <v>416801.21</v>
      </c>
      <c r="J97" s="5">
        <v>81977.649999999994</v>
      </c>
      <c r="K97" s="5">
        <v>0</v>
      </c>
      <c r="L97" s="5">
        <v>0</v>
      </c>
      <c r="M97" s="5">
        <f t="shared" si="3"/>
        <v>1872359.79</v>
      </c>
      <c r="N97" s="5">
        <f t="shared" si="4"/>
        <v>1710945.12</v>
      </c>
      <c r="O97" s="23">
        <f t="shared" si="5"/>
        <v>1160429.4400000002</v>
      </c>
      <c r="P97" s="23">
        <v>161414.67000000001</v>
      </c>
      <c r="Q97" s="23">
        <v>51736.82</v>
      </c>
      <c r="R97" s="23">
        <v>416801.21</v>
      </c>
      <c r="S97" s="23">
        <v>81977.649999999994</v>
      </c>
    </row>
    <row r="98" spans="1:19" x14ac:dyDescent="0.25">
      <c r="A98">
        <v>14147</v>
      </c>
      <c r="B98" t="s">
        <v>458</v>
      </c>
      <c r="D98" s="5">
        <v>1223852.07</v>
      </c>
      <c r="E98" s="5">
        <v>66502.41</v>
      </c>
      <c r="F98" s="5">
        <v>31686.400000000001</v>
      </c>
      <c r="G98" s="5">
        <v>212182.81</v>
      </c>
      <c r="H98" s="5">
        <v>0</v>
      </c>
      <c r="I98" s="5">
        <v>129772.84</v>
      </c>
      <c r="J98" s="5">
        <v>0</v>
      </c>
      <c r="K98" s="5">
        <v>0</v>
      </c>
      <c r="L98" s="5">
        <v>6422.14</v>
      </c>
      <c r="M98" s="5">
        <f t="shared" si="3"/>
        <v>1670418.67</v>
      </c>
      <c r="N98" s="5">
        <f t="shared" si="4"/>
        <v>1458235.8599999999</v>
      </c>
      <c r="O98" s="23">
        <f t="shared" si="5"/>
        <v>1328463.0199999998</v>
      </c>
      <c r="P98" s="23">
        <v>212182.81</v>
      </c>
      <c r="Q98" s="23">
        <v>0</v>
      </c>
      <c r="R98" s="23">
        <v>129772.84</v>
      </c>
      <c r="S98" s="23">
        <v>0</v>
      </c>
    </row>
    <row r="99" spans="1:19" x14ac:dyDescent="0.25">
      <c r="A99">
        <v>14090</v>
      </c>
      <c r="B99" t="s">
        <v>450</v>
      </c>
      <c r="D99" s="5">
        <v>1873915.96</v>
      </c>
      <c r="E99" s="5">
        <v>50168.74</v>
      </c>
      <c r="F99" s="5">
        <v>39715.199999999997</v>
      </c>
      <c r="G99" s="5">
        <v>272841.42</v>
      </c>
      <c r="H99" s="5">
        <v>6180.7</v>
      </c>
      <c r="I99" s="5">
        <v>158617.62</v>
      </c>
      <c r="J99" s="5">
        <v>0</v>
      </c>
      <c r="K99" s="5">
        <v>0</v>
      </c>
      <c r="L99" s="5">
        <v>1033.03</v>
      </c>
      <c r="M99" s="5">
        <f t="shared" si="3"/>
        <v>2402472.67</v>
      </c>
      <c r="N99" s="5">
        <f t="shared" si="4"/>
        <v>2129631.25</v>
      </c>
      <c r="O99" s="23">
        <f t="shared" si="5"/>
        <v>1964832.9299999997</v>
      </c>
      <c r="P99" s="23">
        <v>272841.42</v>
      </c>
      <c r="Q99" s="23">
        <v>6180.7</v>
      </c>
      <c r="R99" s="23">
        <v>158617.62</v>
      </c>
      <c r="S99" s="23">
        <v>0</v>
      </c>
    </row>
    <row r="100" spans="1:19" x14ac:dyDescent="0.25">
      <c r="A100">
        <v>133538</v>
      </c>
      <c r="B100" t="s">
        <v>677</v>
      </c>
      <c r="D100" s="5">
        <v>1323615.52</v>
      </c>
      <c r="E100" s="5">
        <v>65946.17</v>
      </c>
      <c r="F100" s="5">
        <v>45257.599999999999</v>
      </c>
      <c r="G100" s="5">
        <v>209883.06</v>
      </c>
      <c r="H100" s="5">
        <v>14377.85</v>
      </c>
      <c r="I100" s="5">
        <v>233958.1</v>
      </c>
      <c r="J100" s="5">
        <v>0</v>
      </c>
      <c r="K100" s="5">
        <v>0</v>
      </c>
      <c r="L100" s="5">
        <v>4658.13</v>
      </c>
      <c r="M100" s="5">
        <f t="shared" si="3"/>
        <v>1897696.4300000002</v>
      </c>
      <c r="N100" s="5">
        <f t="shared" si="4"/>
        <v>1687813.37</v>
      </c>
      <c r="O100" s="23">
        <f t="shared" si="5"/>
        <v>1439477.42</v>
      </c>
      <c r="P100" s="23">
        <v>209883.06</v>
      </c>
      <c r="Q100" s="23">
        <v>14377.85</v>
      </c>
      <c r="R100" s="23">
        <v>233958.1</v>
      </c>
      <c r="S100" s="23">
        <v>0</v>
      </c>
    </row>
    <row r="101" spans="1:19" x14ac:dyDescent="0.25">
      <c r="A101">
        <v>779</v>
      </c>
      <c r="B101" t="s">
        <v>208</v>
      </c>
      <c r="D101" s="5">
        <v>850421.18</v>
      </c>
      <c r="E101" s="5">
        <v>23526.61</v>
      </c>
      <c r="F101" s="5">
        <v>28252.799999999999</v>
      </c>
      <c r="G101" s="5">
        <v>112080.41</v>
      </c>
      <c r="H101" s="5">
        <v>112625.14</v>
      </c>
      <c r="I101" s="5">
        <v>42452.29</v>
      </c>
      <c r="J101" s="5">
        <v>0</v>
      </c>
      <c r="K101" s="5">
        <v>0</v>
      </c>
      <c r="L101" s="5">
        <v>1106.18</v>
      </c>
      <c r="M101" s="5">
        <f t="shared" si="3"/>
        <v>1170464.6100000001</v>
      </c>
      <c r="N101" s="5">
        <f t="shared" si="4"/>
        <v>1058384.2000000002</v>
      </c>
      <c r="O101" s="23">
        <f t="shared" si="5"/>
        <v>903306.77000000014</v>
      </c>
      <c r="P101" s="23">
        <v>112080.41</v>
      </c>
      <c r="Q101" s="23">
        <v>112625.14</v>
      </c>
      <c r="R101" s="23">
        <v>42452.29</v>
      </c>
      <c r="S101" s="23">
        <v>0</v>
      </c>
    </row>
    <row r="102" spans="1:19" x14ac:dyDescent="0.25">
      <c r="A102">
        <v>576</v>
      </c>
      <c r="B102" t="s">
        <v>168</v>
      </c>
      <c r="D102" s="5">
        <v>445554.75</v>
      </c>
      <c r="E102" s="5">
        <v>6576.84</v>
      </c>
      <c r="F102" s="5">
        <v>12275.2</v>
      </c>
      <c r="G102" s="5">
        <v>31629.13</v>
      </c>
      <c r="H102" s="5">
        <v>0</v>
      </c>
      <c r="I102" s="5">
        <v>39061.06</v>
      </c>
      <c r="J102" s="5">
        <v>0</v>
      </c>
      <c r="K102" s="5">
        <v>0</v>
      </c>
      <c r="L102" s="5">
        <v>2889.6</v>
      </c>
      <c r="M102" s="5">
        <f t="shared" si="3"/>
        <v>537986.57999999996</v>
      </c>
      <c r="N102" s="5">
        <f t="shared" si="4"/>
        <v>506357.44999999995</v>
      </c>
      <c r="O102" s="23">
        <f t="shared" si="5"/>
        <v>467296.38999999996</v>
      </c>
      <c r="P102" s="23">
        <v>31629.13</v>
      </c>
      <c r="Q102" s="23">
        <v>0</v>
      </c>
      <c r="R102" s="23">
        <v>39061.06</v>
      </c>
      <c r="S102" s="23">
        <v>0</v>
      </c>
    </row>
    <row r="103" spans="1:19" x14ac:dyDescent="0.25">
      <c r="A103">
        <v>577</v>
      </c>
      <c r="B103" t="s">
        <v>170</v>
      </c>
      <c r="D103" s="5">
        <v>3861830.36</v>
      </c>
      <c r="E103" s="5">
        <v>319998.65000000002</v>
      </c>
      <c r="F103" s="5">
        <v>98313.600000000006</v>
      </c>
      <c r="G103" s="5">
        <v>514565.71</v>
      </c>
      <c r="H103" s="5">
        <v>6717.82</v>
      </c>
      <c r="I103" s="5">
        <v>545477.14</v>
      </c>
      <c r="J103" s="5">
        <v>0</v>
      </c>
      <c r="K103" s="5">
        <v>0</v>
      </c>
      <c r="L103" s="5">
        <v>4781.3900000000003</v>
      </c>
      <c r="M103" s="5">
        <f t="shared" si="3"/>
        <v>5351684.669999999</v>
      </c>
      <c r="N103" s="5">
        <f t="shared" si="4"/>
        <v>4837118.959999999</v>
      </c>
      <c r="O103" s="23">
        <f t="shared" si="5"/>
        <v>4284923.9999999991</v>
      </c>
      <c r="P103" s="23">
        <v>514565.71</v>
      </c>
      <c r="Q103" s="23">
        <v>6717.82</v>
      </c>
      <c r="R103" s="23">
        <v>545477.14</v>
      </c>
      <c r="S103" s="23">
        <v>0</v>
      </c>
    </row>
    <row r="104" spans="1:19" x14ac:dyDescent="0.25">
      <c r="A104">
        <v>15712</v>
      </c>
      <c r="B104" t="s">
        <v>498</v>
      </c>
      <c r="D104" s="5">
        <v>1965494.32</v>
      </c>
      <c r="E104" s="5">
        <v>109114.11</v>
      </c>
      <c r="F104" s="5">
        <v>50755.199999999997</v>
      </c>
      <c r="G104" s="5">
        <v>257769.29</v>
      </c>
      <c r="H104" s="5">
        <v>2999.7</v>
      </c>
      <c r="I104" s="5">
        <v>163530.76</v>
      </c>
      <c r="J104" s="5">
        <v>0</v>
      </c>
      <c r="K104" s="5">
        <v>0</v>
      </c>
      <c r="L104" s="5">
        <v>677.25</v>
      </c>
      <c r="M104" s="5">
        <f t="shared" si="3"/>
        <v>2550340.6300000008</v>
      </c>
      <c r="N104" s="5">
        <f t="shared" si="4"/>
        <v>2292571.3400000008</v>
      </c>
      <c r="O104" s="23">
        <f t="shared" si="5"/>
        <v>2126040.8800000008</v>
      </c>
      <c r="P104" s="23">
        <v>257769.29</v>
      </c>
      <c r="Q104" s="23">
        <v>2999.7</v>
      </c>
      <c r="R104" s="23">
        <v>163530.76</v>
      </c>
      <c r="S104" s="23">
        <v>0</v>
      </c>
    </row>
    <row r="105" spans="1:19" x14ac:dyDescent="0.25">
      <c r="A105">
        <v>11956</v>
      </c>
      <c r="B105" t="s">
        <v>1347</v>
      </c>
      <c r="D105" s="5">
        <v>331319.07</v>
      </c>
      <c r="E105" s="5">
        <v>11101.7</v>
      </c>
      <c r="F105" s="5">
        <v>0</v>
      </c>
      <c r="G105" s="5">
        <v>6182.65</v>
      </c>
      <c r="H105" s="5">
        <v>0</v>
      </c>
      <c r="I105" s="5">
        <v>31537.85</v>
      </c>
      <c r="J105" s="5">
        <v>0</v>
      </c>
      <c r="K105" s="5">
        <v>6106.09</v>
      </c>
      <c r="L105" s="5">
        <v>0</v>
      </c>
      <c r="M105" s="5">
        <f t="shared" si="3"/>
        <v>386247.36000000004</v>
      </c>
      <c r="N105" s="5">
        <f t="shared" si="4"/>
        <v>380064.71</v>
      </c>
      <c r="O105" s="23">
        <f t="shared" si="5"/>
        <v>348526.86000000004</v>
      </c>
      <c r="P105" s="23">
        <v>6182.65</v>
      </c>
      <c r="Q105" s="23">
        <v>0</v>
      </c>
      <c r="R105" s="23">
        <v>31537.85</v>
      </c>
      <c r="S105" s="23">
        <v>0</v>
      </c>
    </row>
    <row r="106" spans="1:19" x14ac:dyDescent="0.25">
      <c r="A106" s="28">
        <v>19474</v>
      </c>
      <c r="B106" s="28" t="s">
        <v>597</v>
      </c>
      <c r="D106" s="5">
        <v>766731.39479999989</v>
      </c>
      <c r="E106" s="5">
        <v>50559.57</v>
      </c>
      <c r="F106" s="5">
        <v>26326.399999999998</v>
      </c>
      <c r="G106" s="5">
        <v>98959.44</v>
      </c>
      <c r="H106" s="5">
        <v>0</v>
      </c>
      <c r="I106" s="5">
        <v>71601.98</v>
      </c>
      <c r="J106" s="5">
        <v>0</v>
      </c>
      <c r="K106" s="5">
        <v>0</v>
      </c>
      <c r="L106" s="5">
        <v>0</v>
      </c>
      <c r="M106" s="5">
        <f t="shared" si="3"/>
        <v>1014178.7847999998</v>
      </c>
      <c r="N106" s="5">
        <f t="shared" si="4"/>
        <v>915219.34479999985</v>
      </c>
      <c r="O106" s="23">
        <f t="shared" si="5"/>
        <v>843617.36479999986</v>
      </c>
      <c r="P106" s="23">
        <v>98959.44</v>
      </c>
      <c r="Q106" s="23">
        <v>0</v>
      </c>
      <c r="R106" s="23">
        <v>71601.98</v>
      </c>
      <c r="S106" s="23">
        <v>0</v>
      </c>
    </row>
    <row r="107" spans="1:19" x14ac:dyDescent="0.25">
      <c r="A107">
        <v>149088</v>
      </c>
      <c r="B107" t="s">
        <v>763</v>
      </c>
      <c r="C107" s="12" t="s">
        <v>81</v>
      </c>
      <c r="D107" s="5">
        <v>935831.07</v>
      </c>
      <c r="E107" s="5">
        <v>0</v>
      </c>
      <c r="F107" s="5">
        <v>0</v>
      </c>
      <c r="G107" s="5">
        <v>0</v>
      </c>
      <c r="H107" s="5">
        <v>0</v>
      </c>
      <c r="I107" s="5">
        <v>170745.82</v>
      </c>
      <c r="J107" s="5">
        <v>0</v>
      </c>
      <c r="K107" s="5">
        <v>2572.65</v>
      </c>
      <c r="L107" s="5">
        <v>0</v>
      </c>
      <c r="M107" s="5">
        <f t="shared" si="3"/>
        <v>1109149.5399999998</v>
      </c>
      <c r="N107" s="5">
        <f t="shared" si="4"/>
        <v>1109149.5399999998</v>
      </c>
      <c r="O107" s="23">
        <f t="shared" si="5"/>
        <v>938403.71999999974</v>
      </c>
      <c r="P107" s="23">
        <v>0</v>
      </c>
      <c r="Q107" s="23">
        <v>0</v>
      </c>
      <c r="R107" s="23">
        <v>170745.82</v>
      </c>
      <c r="S107" s="23">
        <v>0</v>
      </c>
    </row>
    <row r="108" spans="1:19" x14ac:dyDescent="0.25">
      <c r="A108">
        <v>402</v>
      </c>
      <c r="B108" t="s">
        <v>131</v>
      </c>
      <c r="C108" s="12" t="s">
        <v>81</v>
      </c>
      <c r="D108" s="5">
        <v>747395.56</v>
      </c>
      <c r="E108" s="5">
        <v>0</v>
      </c>
      <c r="F108" s="5">
        <v>0</v>
      </c>
      <c r="G108" s="5">
        <v>0</v>
      </c>
      <c r="H108" s="5">
        <v>0</v>
      </c>
      <c r="I108" s="5">
        <v>159239.82999999999</v>
      </c>
      <c r="J108" s="5">
        <v>0</v>
      </c>
      <c r="K108" s="5">
        <v>24714.66</v>
      </c>
      <c r="L108" s="5">
        <v>0</v>
      </c>
      <c r="M108" s="5">
        <f t="shared" si="3"/>
        <v>931350.05</v>
      </c>
      <c r="N108" s="5">
        <f t="shared" si="4"/>
        <v>931350.05</v>
      </c>
      <c r="O108" s="23">
        <f t="shared" si="5"/>
        <v>772110.22000000009</v>
      </c>
      <c r="P108" s="23">
        <v>0</v>
      </c>
      <c r="Q108" s="23">
        <v>0</v>
      </c>
      <c r="R108" s="23">
        <v>159239.82999999999</v>
      </c>
      <c r="S108" s="23">
        <v>0</v>
      </c>
    </row>
    <row r="109" spans="1:19" x14ac:dyDescent="0.25">
      <c r="A109">
        <v>15237</v>
      </c>
      <c r="B109" t="s">
        <v>485</v>
      </c>
      <c r="D109" s="5">
        <v>1703570.76</v>
      </c>
      <c r="E109" s="5">
        <v>44627.97</v>
      </c>
      <c r="F109" s="5">
        <v>0</v>
      </c>
      <c r="G109" s="5">
        <v>221363.68</v>
      </c>
      <c r="H109" s="5">
        <v>57322.559999999998</v>
      </c>
      <c r="I109" s="5">
        <v>375058.01</v>
      </c>
      <c r="J109" s="5">
        <v>0</v>
      </c>
      <c r="K109" s="5">
        <v>3876.58</v>
      </c>
      <c r="L109" s="5">
        <v>0</v>
      </c>
      <c r="M109" s="5">
        <f t="shared" si="3"/>
        <v>2405819.56</v>
      </c>
      <c r="N109" s="5">
        <f t="shared" si="4"/>
        <v>2184455.88</v>
      </c>
      <c r="O109" s="23">
        <f t="shared" si="5"/>
        <v>1752075.3099999998</v>
      </c>
      <c r="P109" s="23">
        <v>221363.68</v>
      </c>
      <c r="Q109" s="23">
        <v>57322.559999999998</v>
      </c>
      <c r="R109" s="23">
        <v>375058.01</v>
      </c>
      <c r="S109" s="23">
        <v>0</v>
      </c>
    </row>
    <row r="110" spans="1:19" x14ac:dyDescent="0.25">
      <c r="A110" s="29">
        <v>19197</v>
      </c>
      <c r="B110" s="29" t="s">
        <v>565</v>
      </c>
      <c r="D110" s="5">
        <v>135766.08359999995</v>
      </c>
      <c r="E110" s="5">
        <v>4921.7100000000009</v>
      </c>
      <c r="F110" s="5">
        <v>0</v>
      </c>
      <c r="G110" s="5">
        <v>14750.900000000001</v>
      </c>
      <c r="H110" s="5">
        <v>477.12</v>
      </c>
      <c r="I110" s="5">
        <v>51332.67</v>
      </c>
      <c r="J110" s="5">
        <v>0</v>
      </c>
      <c r="K110" s="5">
        <v>0</v>
      </c>
      <c r="L110" s="5">
        <v>0</v>
      </c>
      <c r="M110" s="5">
        <f t="shared" si="3"/>
        <v>207248.48359999992</v>
      </c>
      <c r="N110" s="5">
        <f t="shared" si="4"/>
        <v>192497.58359999993</v>
      </c>
      <c r="O110" s="23">
        <f t="shared" si="5"/>
        <v>140687.79359999992</v>
      </c>
      <c r="P110" s="23">
        <v>14750.900000000001</v>
      </c>
      <c r="Q110" s="23">
        <v>477.12</v>
      </c>
      <c r="R110" s="23">
        <v>51332.67</v>
      </c>
      <c r="S110" s="23">
        <v>0</v>
      </c>
    </row>
    <row r="111" spans="1:19" x14ac:dyDescent="0.25">
      <c r="A111">
        <v>142935</v>
      </c>
      <c r="B111" t="s">
        <v>717</v>
      </c>
      <c r="D111" s="5">
        <v>1143365.1399999999</v>
      </c>
      <c r="E111" s="5">
        <v>37426.86</v>
      </c>
      <c r="F111" s="5">
        <v>0</v>
      </c>
      <c r="G111" s="5">
        <v>150975.23000000001</v>
      </c>
      <c r="H111" s="5">
        <v>0</v>
      </c>
      <c r="I111" s="5">
        <v>265592.86</v>
      </c>
      <c r="J111" s="5">
        <v>143299.20000000001</v>
      </c>
      <c r="K111" s="5">
        <v>3620.58</v>
      </c>
      <c r="L111" s="5">
        <v>0</v>
      </c>
      <c r="M111" s="5">
        <f t="shared" si="3"/>
        <v>1744279.8699999999</v>
      </c>
      <c r="N111" s="5">
        <f t="shared" si="4"/>
        <v>1593304.64</v>
      </c>
      <c r="O111" s="23">
        <f t="shared" si="5"/>
        <v>1184412.5799999998</v>
      </c>
      <c r="P111" s="23">
        <v>150975.23000000001</v>
      </c>
      <c r="Q111" s="23">
        <v>0</v>
      </c>
      <c r="R111" s="23">
        <v>265592.86</v>
      </c>
      <c r="S111" s="23">
        <v>143299.20000000001</v>
      </c>
    </row>
    <row r="112" spans="1:19" x14ac:dyDescent="0.25">
      <c r="A112" s="29">
        <v>19235</v>
      </c>
      <c r="B112" s="29" t="s">
        <v>583</v>
      </c>
      <c r="D112" s="5">
        <v>290037.636</v>
      </c>
      <c r="E112" s="5">
        <v>6301.12</v>
      </c>
      <c r="F112" s="5">
        <v>15648</v>
      </c>
      <c r="G112" s="5">
        <v>43066.33</v>
      </c>
      <c r="H112" s="5">
        <v>47589.030000000006</v>
      </c>
      <c r="I112" s="5">
        <v>2789.39</v>
      </c>
      <c r="J112" s="5">
        <v>451400.22000000003</v>
      </c>
      <c r="K112" s="5">
        <v>0</v>
      </c>
      <c r="L112" s="5">
        <v>0</v>
      </c>
      <c r="M112" s="5">
        <f t="shared" si="3"/>
        <v>856831.72600000002</v>
      </c>
      <c r="N112" s="5">
        <f t="shared" si="4"/>
        <v>813765.39600000007</v>
      </c>
      <c r="O112" s="23">
        <f t="shared" si="5"/>
        <v>311986.75599999999</v>
      </c>
      <c r="P112" s="23">
        <v>43066.33</v>
      </c>
      <c r="Q112" s="23">
        <v>47589.030000000006</v>
      </c>
      <c r="R112" s="23">
        <v>2789.39</v>
      </c>
      <c r="S112" s="23">
        <v>451400.22000000003</v>
      </c>
    </row>
    <row r="113" spans="1:19" x14ac:dyDescent="0.25">
      <c r="A113">
        <v>142943</v>
      </c>
      <c r="B113" t="s">
        <v>719</v>
      </c>
      <c r="D113" s="5">
        <v>3133177.52</v>
      </c>
      <c r="E113" s="5">
        <v>68859.649999999994</v>
      </c>
      <c r="F113" s="5">
        <v>99494.399999999994</v>
      </c>
      <c r="G113" s="5">
        <v>470589.19</v>
      </c>
      <c r="H113" s="5">
        <v>394189.24</v>
      </c>
      <c r="I113" s="5">
        <v>35764.65</v>
      </c>
      <c r="J113" s="5">
        <v>0</v>
      </c>
      <c r="K113" s="5">
        <v>0</v>
      </c>
      <c r="L113" s="5">
        <v>13470.5</v>
      </c>
      <c r="M113" s="5">
        <f t="shared" si="3"/>
        <v>4215545.1500000004</v>
      </c>
      <c r="N113" s="5">
        <f t="shared" si="4"/>
        <v>3744955.9600000004</v>
      </c>
      <c r="O113" s="23">
        <f t="shared" si="5"/>
        <v>3315002.0700000008</v>
      </c>
      <c r="P113" s="23">
        <v>470589.19</v>
      </c>
      <c r="Q113" s="23">
        <v>394189.24</v>
      </c>
      <c r="R113" s="23">
        <v>35764.65</v>
      </c>
      <c r="S113" s="23">
        <v>0</v>
      </c>
    </row>
    <row r="114" spans="1:19" x14ac:dyDescent="0.25">
      <c r="A114">
        <v>142927</v>
      </c>
      <c r="B114" t="s">
        <v>715</v>
      </c>
      <c r="D114" s="5">
        <v>1513949.02</v>
      </c>
      <c r="E114" s="5">
        <v>42364.83</v>
      </c>
      <c r="F114" s="5">
        <v>0</v>
      </c>
      <c r="G114" s="5">
        <v>213434.4</v>
      </c>
      <c r="H114" s="5">
        <v>0</v>
      </c>
      <c r="I114" s="5">
        <v>372485</v>
      </c>
      <c r="J114" s="5">
        <v>121194.65</v>
      </c>
      <c r="K114" s="5">
        <v>3761</v>
      </c>
      <c r="L114" s="5">
        <v>0</v>
      </c>
      <c r="M114" s="5">
        <f t="shared" si="3"/>
        <v>2267188.9</v>
      </c>
      <c r="N114" s="5">
        <f t="shared" si="4"/>
        <v>2053754.5</v>
      </c>
      <c r="O114" s="23">
        <f t="shared" si="5"/>
        <v>1560074.85</v>
      </c>
      <c r="P114" s="23">
        <v>213434.4</v>
      </c>
      <c r="Q114" s="23">
        <v>0</v>
      </c>
      <c r="R114" s="23">
        <v>372485</v>
      </c>
      <c r="S114" s="23">
        <v>121194.65</v>
      </c>
    </row>
    <row r="115" spans="1:19" x14ac:dyDescent="0.25">
      <c r="A115">
        <v>12529</v>
      </c>
      <c r="B115" t="s">
        <v>387</v>
      </c>
      <c r="D115" s="5">
        <v>1053684.79</v>
      </c>
      <c r="E115" s="5">
        <v>24573.06</v>
      </c>
      <c r="F115" s="5">
        <v>0</v>
      </c>
      <c r="G115" s="5">
        <v>155787.71</v>
      </c>
      <c r="H115" s="5">
        <v>58916.19</v>
      </c>
      <c r="I115" s="5">
        <v>208571.16</v>
      </c>
      <c r="J115" s="5">
        <v>81584.19</v>
      </c>
      <c r="K115" s="5">
        <v>6290.3</v>
      </c>
      <c r="L115" s="5">
        <v>0</v>
      </c>
      <c r="M115" s="5">
        <f t="shared" si="3"/>
        <v>1589407.4</v>
      </c>
      <c r="N115" s="5">
        <f t="shared" si="4"/>
        <v>1433619.69</v>
      </c>
      <c r="O115" s="23">
        <f t="shared" si="5"/>
        <v>1084548.1500000001</v>
      </c>
      <c r="P115" s="23">
        <v>155787.71</v>
      </c>
      <c r="Q115" s="23">
        <v>58916.19</v>
      </c>
      <c r="R115" s="23">
        <v>208571.16</v>
      </c>
      <c r="S115" s="23">
        <v>81584.19</v>
      </c>
    </row>
    <row r="116" spans="1:19" x14ac:dyDescent="0.25">
      <c r="A116">
        <v>9192</v>
      </c>
      <c r="B116" t="s">
        <v>285</v>
      </c>
      <c r="D116" s="5">
        <v>2704052.31</v>
      </c>
      <c r="E116" s="5">
        <v>145014.67000000001</v>
      </c>
      <c r="F116" s="5">
        <v>77126.399999999994</v>
      </c>
      <c r="G116" s="5">
        <v>381551.99</v>
      </c>
      <c r="H116" s="5">
        <v>0</v>
      </c>
      <c r="I116" s="5">
        <v>333907.88</v>
      </c>
      <c r="J116" s="5">
        <v>0</v>
      </c>
      <c r="K116" s="5">
        <v>0</v>
      </c>
      <c r="L116" s="5">
        <v>7218.58</v>
      </c>
      <c r="M116" s="5">
        <f t="shared" si="3"/>
        <v>3648871.83</v>
      </c>
      <c r="N116" s="5">
        <f t="shared" si="4"/>
        <v>3267319.84</v>
      </c>
      <c r="O116" s="23">
        <f t="shared" si="5"/>
        <v>2933411.96</v>
      </c>
      <c r="P116" s="23">
        <v>381551.99</v>
      </c>
      <c r="Q116" s="23">
        <v>0</v>
      </c>
      <c r="R116" s="23">
        <v>333907.88</v>
      </c>
      <c r="S116" s="23">
        <v>0</v>
      </c>
    </row>
    <row r="117" spans="1:19" x14ac:dyDescent="0.25">
      <c r="A117">
        <v>149328</v>
      </c>
      <c r="B117" t="s">
        <v>767</v>
      </c>
      <c r="D117" s="5">
        <v>1417388.42</v>
      </c>
      <c r="E117" s="5">
        <v>53937.93</v>
      </c>
      <c r="F117" s="5">
        <v>0</v>
      </c>
      <c r="G117" s="5">
        <v>175157.45</v>
      </c>
      <c r="H117" s="5">
        <v>0</v>
      </c>
      <c r="I117" s="5">
        <v>725605.56</v>
      </c>
      <c r="J117" s="5">
        <v>0</v>
      </c>
      <c r="K117" s="5">
        <v>13856.54</v>
      </c>
      <c r="L117" s="5">
        <v>0</v>
      </c>
      <c r="M117" s="5">
        <f t="shared" si="3"/>
        <v>2385945.9</v>
      </c>
      <c r="N117" s="5">
        <f t="shared" si="4"/>
        <v>2210788.4499999997</v>
      </c>
      <c r="O117" s="23">
        <f t="shared" si="5"/>
        <v>1485182.8899999997</v>
      </c>
      <c r="P117" s="23">
        <v>175157.45</v>
      </c>
      <c r="Q117" s="23">
        <v>0</v>
      </c>
      <c r="R117" s="23">
        <v>725605.56</v>
      </c>
      <c r="S117" s="23">
        <v>0</v>
      </c>
    </row>
    <row r="118" spans="1:19" x14ac:dyDescent="0.25">
      <c r="A118">
        <v>12033</v>
      </c>
      <c r="B118" t="s">
        <v>355</v>
      </c>
      <c r="D118" s="5">
        <v>914359.96</v>
      </c>
      <c r="E118" s="5">
        <v>36592.559999999998</v>
      </c>
      <c r="F118" s="5">
        <v>14329.6</v>
      </c>
      <c r="G118" s="5">
        <v>116135.52</v>
      </c>
      <c r="H118" s="5">
        <v>0</v>
      </c>
      <c r="I118" s="5">
        <v>569819.06000000006</v>
      </c>
      <c r="J118" s="5">
        <v>0</v>
      </c>
      <c r="K118" s="5">
        <v>0</v>
      </c>
      <c r="L118" s="5">
        <v>4201.66</v>
      </c>
      <c r="M118" s="5">
        <f t="shared" si="3"/>
        <v>1655438.3599999999</v>
      </c>
      <c r="N118" s="5">
        <f t="shared" si="4"/>
        <v>1539302.8399999999</v>
      </c>
      <c r="O118" s="23">
        <f t="shared" si="5"/>
        <v>969483.7799999998</v>
      </c>
      <c r="P118" s="23">
        <v>116135.52</v>
      </c>
      <c r="Q118" s="23">
        <v>0</v>
      </c>
      <c r="R118" s="23">
        <v>569819.06000000006</v>
      </c>
      <c r="S118" s="23">
        <v>0</v>
      </c>
    </row>
    <row r="119" spans="1:19" x14ac:dyDescent="0.25">
      <c r="A119" s="29">
        <v>19226</v>
      </c>
      <c r="B119" s="29" t="s">
        <v>579</v>
      </c>
      <c r="D119" s="5">
        <v>857182.80480000004</v>
      </c>
      <c r="E119" s="5">
        <v>20628.820000000003</v>
      </c>
      <c r="F119" s="5">
        <v>0</v>
      </c>
      <c r="G119" s="5">
        <v>112338.49000000002</v>
      </c>
      <c r="H119" s="5">
        <v>0</v>
      </c>
      <c r="I119" s="5">
        <v>194683.33999999997</v>
      </c>
      <c r="J119" s="5">
        <v>0</v>
      </c>
      <c r="K119" s="5">
        <v>0</v>
      </c>
      <c r="L119" s="5">
        <v>0</v>
      </c>
      <c r="M119" s="5">
        <f t="shared" si="3"/>
        <v>1184833.4547999999</v>
      </c>
      <c r="N119" s="5">
        <f t="shared" si="4"/>
        <v>1072494.9648</v>
      </c>
      <c r="O119" s="23">
        <f t="shared" si="5"/>
        <v>877811.62479999999</v>
      </c>
      <c r="P119" s="23">
        <v>112338.49000000002</v>
      </c>
      <c r="Q119" s="23">
        <v>0</v>
      </c>
      <c r="R119" s="23">
        <v>194683.33999999997</v>
      </c>
      <c r="S119" s="23">
        <v>0</v>
      </c>
    </row>
    <row r="120" spans="1:19" x14ac:dyDescent="0.25">
      <c r="A120" s="29">
        <v>19201</v>
      </c>
      <c r="B120" s="29" t="s">
        <v>571</v>
      </c>
      <c r="D120" s="5">
        <v>1001015.3747999999</v>
      </c>
      <c r="E120" s="5">
        <v>24691.909999999996</v>
      </c>
      <c r="F120" s="5">
        <v>0</v>
      </c>
      <c r="G120" s="5">
        <v>140315.80000000002</v>
      </c>
      <c r="H120" s="5">
        <v>3226.24</v>
      </c>
      <c r="I120" s="5">
        <v>213396.79</v>
      </c>
      <c r="J120" s="5">
        <v>232750.04</v>
      </c>
      <c r="K120" s="5">
        <v>0</v>
      </c>
      <c r="L120" s="5">
        <v>0</v>
      </c>
      <c r="M120" s="5">
        <f t="shared" si="3"/>
        <v>1615396.1547999999</v>
      </c>
      <c r="N120" s="5">
        <f t="shared" si="4"/>
        <v>1475080.3547999999</v>
      </c>
      <c r="O120" s="23">
        <f t="shared" si="5"/>
        <v>1025707.2847999998</v>
      </c>
      <c r="P120" s="23">
        <v>140315.80000000002</v>
      </c>
      <c r="Q120" s="23">
        <v>3226.24</v>
      </c>
      <c r="R120" s="23">
        <v>213396.79</v>
      </c>
      <c r="S120" s="23">
        <v>232750.04</v>
      </c>
    </row>
    <row r="121" spans="1:19" x14ac:dyDescent="0.25">
      <c r="A121">
        <v>12043</v>
      </c>
      <c r="B121" t="s">
        <v>369</v>
      </c>
      <c r="D121" s="5">
        <v>857301.42</v>
      </c>
      <c r="E121" s="5">
        <v>45518.12</v>
      </c>
      <c r="F121" s="5">
        <v>0</v>
      </c>
      <c r="G121" s="5">
        <v>147249.29</v>
      </c>
      <c r="H121" s="5">
        <v>10943.69</v>
      </c>
      <c r="I121" s="5">
        <v>175497.08</v>
      </c>
      <c r="J121" s="5">
        <v>88264</v>
      </c>
      <c r="K121" s="5">
        <v>1211.83</v>
      </c>
      <c r="L121" s="5">
        <v>0</v>
      </c>
      <c r="M121" s="5">
        <f t="shared" si="3"/>
        <v>1325985.4300000002</v>
      </c>
      <c r="N121" s="5">
        <f t="shared" si="4"/>
        <v>1178736.1400000001</v>
      </c>
      <c r="O121" s="23">
        <f t="shared" si="5"/>
        <v>904031.37000000023</v>
      </c>
      <c r="P121" s="23">
        <v>147249.29</v>
      </c>
      <c r="Q121" s="23">
        <v>10943.69</v>
      </c>
      <c r="R121" s="23">
        <v>175497.08</v>
      </c>
      <c r="S121" s="23">
        <v>88264</v>
      </c>
    </row>
    <row r="122" spans="1:19" x14ac:dyDescent="0.25">
      <c r="A122">
        <v>15737</v>
      </c>
      <c r="B122" t="s">
        <v>507</v>
      </c>
      <c r="D122" s="5">
        <v>1463948.65</v>
      </c>
      <c r="E122" s="5">
        <v>58456.59</v>
      </c>
      <c r="F122" s="5">
        <v>74300.800000000003</v>
      </c>
      <c r="G122" s="5">
        <v>135949.65</v>
      </c>
      <c r="H122" s="5">
        <v>70802.45</v>
      </c>
      <c r="I122" s="5">
        <v>38748.620000000003</v>
      </c>
      <c r="J122" s="5">
        <v>0</v>
      </c>
      <c r="K122" s="5">
        <v>0</v>
      </c>
      <c r="L122" s="5">
        <v>3825.11</v>
      </c>
      <c r="M122" s="5">
        <f t="shared" si="3"/>
        <v>1846031.87</v>
      </c>
      <c r="N122" s="5">
        <f t="shared" si="4"/>
        <v>1710082.2200000002</v>
      </c>
      <c r="O122" s="23">
        <f t="shared" si="5"/>
        <v>1600531.1500000001</v>
      </c>
      <c r="P122" s="23">
        <v>135949.65</v>
      </c>
      <c r="Q122" s="23">
        <v>70802.45</v>
      </c>
      <c r="R122" s="23">
        <v>38748.620000000003</v>
      </c>
      <c r="S122" s="23">
        <v>0</v>
      </c>
    </row>
    <row r="123" spans="1:19" x14ac:dyDescent="0.25">
      <c r="A123">
        <v>813</v>
      </c>
      <c r="B123" t="s">
        <v>216</v>
      </c>
      <c r="D123" s="5">
        <v>648877.66</v>
      </c>
      <c r="E123" s="5">
        <v>51071.86</v>
      </c>
      <c r="F123" s="5">
        <v>0</v>
      </c>
      <c r="G123" s="5">
        <v>83789.67</v>
      </c>
      <c r="H123" s="5">
        <v>0</v>
      </c>
      <c r="I123" s="5">
        <v>78647.77</v>
      </c>
      <c r="J123" s="5">
        <v>216764.2</v>
      </c>
      <c r="K123" s="5">
        <v>265.48</v>
      </c>
      <c r="L123" s="5">
        <v>0</v>
      </c>
      <c r="M123" s="5">
        <f t="shared" si="3"/>
        <v>1079416.6400000001</v>
      </c>
      <c r="N123" s="5">
        <f t="shared" si="4"/>
        <v>995626.97000000009</v>
      </c>
      <c r="O123" s="23">
        <f t="shared" si="5"/>
        <v>700215</v>
      </c>
      <c r="P123" s="23">
        <v>83789.67</v>
      </c>
      <c r="Q123" s="23">
        <v>0</v>
      </c>
      <c r="R123" s="23">
        <v>78647.77</v>
      </c>
      <c r="S123" s="23">
        <v>216764.2</v>
      </c>
    </row>
    <row r="124" spans="1:19" x14ac:dyDescent="0.25">
      <c r="A124">
        <v>11972</v>
      </c>
      <c r="B124" t="s">
        <v>340</v>
      </c>
      <c r="D124" s="5">
        <v>2278545.16</v>
      </c>
      <c r="E124" s="5">
        <v>52387.31</v>
      </c>
      <c r="F124" s="5">
        <v>45750.400000000001</v>
      </c>
      <c r="G124" s="5">
        <v>263400.93</v>
      </c>
      <c r="H124" s="5">
        <v>7952</v>
      </c>
      <c r="I124" s="5">
        <v>738138.74</v>
      </c>
      <c r="J124" s="5">
        <v>0</v>
      </c>
      <c r="K124" s="5">
        <v>0</v>
      </c>
      <c r="L124" s="5">
        <v>1549.55</v>
      </c>
      <c r="M124" s="5">
        <f t="shared" si="3"/>
        <v>3387724.09</v>
      </c>
      <c r="N124" s="5">
        <f t="shared" si="4"/>
        <v>3124323.1599999997</v>
      </c>
      <c r="O124" s="23">
        <f t="shared" si="5"/>
        <v>2378232.42</v>
      </c>
      <c r="P124" s="23">
        <v>263400.93</v>
      </c>
      <c r="Q124" s="23">
        <v>7952</v>
      </c>
      <c r="R124" s="23">
        <v>738138.74</v>
      </c>
      <c r="S124" s="23">
        <v>0</v>
      </c>
    </row>
    <row r="125" spans="1:19" x14ac:dyDescent="0.25">
      <c r="A125" s="29">
        <v>12042</v>
      </c>
      <c r="B125" s="29" t="s">
        <v>367</v>
      </c>
      <c r="D125" s="5">
        <v>379658.67240000004</v>
      </c>
      <c r="E125" s="5">
        <v>12627.469999999998</v>
      </c>
      <c r="F125" s="5">
        <v>0</v>
      </c>
      <c r="G125" s="5">
        <v>18065.940000000002</v>
      </c>
      <c r="H125" s="5">
        <v>0</v>
      </c>
      <c r="I125" s="5">
        <v>47481.37</v>
      </c>
      <c r="J125" s="5">
        <v>0</v>
      </c>
      <c r="K125" s="5">
        <v>0</v>
      </c>
      <c r="L125" s="5">
        <v>0</v>
      </c>
      <c r="M125" s="5">
        <f t="shared" si="3"/>
        <v>457833.45240000001</v>
      </c>
      <c r="N125" s="5">
        <f t="shared" si="4"/>
        <v>439767.51240000001</v>
      </c>
      <c r="O125" s="23">
        <f t="shared" si="5"/>
        <v>392286.14240000001</v>
      </c>
      <c r="P125" s="23">
        <v>18065.940000000002</v>
      </c>
      <c r="Q125" s="23">
        <v>0</v>
      </c>
      <c r="R125" s="23">
        <v>47481.37</v>
      </c>
      <c r="S125" s="23">
        <v>0</v>
      </c>
    </row>
    <row r="126" spans="1:19" s="40" customFormat="1" x14ac:dyDescent="0.25">
      <c r="A126" s="40">
        <v>131</v>
      </c>
      <c r="B126" s="40" t="s">
        <v>67</v>
      </c>
      <c r="C126" s="41"/>
      <c r="D126" s="42">
        <v>1544257.64</v>
      </c>
      <c r="E126" s="42">
        <v>98520.11</v>
      </c>
      <c r="F126" s="42">
        <v>0</v>
      </c>
      <c r="G126" s="42">
        <v>143815.54</v>
      </c>
      <c r="H126" s="42">
        <v>0</v>
      </c>
      <c r="I126" s="42">
        <v>333574.53999999998</v>
      </c>
      <c r="J126" s="42">
        <v>137674.44</v>
      </c>
      <c r="K126" s="42">
        <v>3987.65</v>
      </c>
      <c r="L126" s="42">
        <v>0</v>
      </c>
      <c r="M126" s="42">
        <f t="shared" si="3"/>
        <v>2261829.92</v>
      </c>
      <c r="N126" s="42">
        <f t="shared" si="4"/>
        <v>2118014.38</v>
      </c>
      <c r="O126" s="42">
        <f t="shared" si="5"/>
        <v>1646765.4</v>
      </c>
      <c r="P126" s="42">
        <v>143815.54</v>
      </c>
      <c r="Q126" s="42">
        <v>0</v>
      </c>
      <c r="R126" s="42">
        <v>333574.53999999998</v>
      </c>
      <c r="S126" s="42">
        <v>137674.44</v>
      </c>
    </row>
    <row r="127" spans="1:19" x14ac:dyDescent="0.25">
      <c r="A127">
        <v>13930</v>
      </c>
      <c r="B127" t="s">
        <v>436</v>
      </c>
      <c r="D127" s="5">
        <v>3841367.58</v>
      </c>
      <c r="E127" s="5">
        <v>130430.3</v>
      </c>
      <c r="F127" s="5">
        <v>0</v>
      </c>
      <c r="G127" s="5">
        <v>99868.53</v>
      </c>
      <c r="H127" s="5">
        <v>0</v>
      </c>
      <c r="I127" s="5">
        <v>157988.45000000001</v>
      </c>
      <c r="J127" s="5">
        <v>1143981.5</v>
      </c>
      <c r="K127" s="5">
        <v>30702</v>
      </c>
      <c r="L127" s="5">
        <v>0</v>
      </c>
      <c r="M127" s="5">
        <f t="shared" si="3"/>
        <v>5404338.3599999994</v>
      </c>
      <c r="N127" s="5">
        <f t="shared" si="4"/>
        <v>5304469.8299999991</v>
      </c>
      <c r="O127" s="23">
        <f t="shared" si="5"/>
        <v>4002499.879999999</v>
      </c>
      <c r="P127" s="23">
        <v>99868.53</v>
      </c>
      <c r="Q127" s="23">
        <v>0</v>
      </c>
      <c r="R127" s="23">
        <v>157988.45000000001</v>
      </c>
      <c r="S127" s="23">
        <v>1143981.5</v>
      </c>
    </row>
    <row r="128" spans="1:19" x14ac:dyDescent="0.25">
      <c r="A128">
        <v>12558</v>
      </c>
      <c r="B128" t="s">
        <v>391</v>
      </c>
      <c r="D128" s="5">
        <v>1236248.3600000001</v>
      </c>
      <c r="E128" s="5">
        <v>5553.72</v>
      </c>
      <c r="F128" s="5">
        <v>30828.799999999999</v>
      </c>
      <c r="G128" s="5">
        <v>41676.980000000003</v>
      </c>
      <c r="H128" s="5">
        <v>112386.85</v>
      </c>
      <c r="I128" s="5">
        <v>18846</v>
      </c>
      <c r="J128" s="5">
        <v>0</v>
      </c>
      <c r="K128" s="5">
        <v>0</v>
      </c>
      <c r="L128" s="5">
        <v>7675.5</v>
      </c>
      <c r="M128" s="5">
        <f t="shared" si="3"/>
        <v>1453216.2100000002</v>
      </c>
      <c r="N128" s="5">
        <f t="shared" si="4"/>
        <v>1411539.2300000002</v>
      </c>
      <c r="O128" s="23">
        <f t="shared" si="5"/>
        <v>1280306.3800000001</v>
      </c>
      <c r="P128" s="23">
        <v>41676.980000000003</v>
      </c>
      <c r="Q128" s="23">
        <v>112386.85</v>
      </c>
      <c r="R128" s="23">
        <v>18846</v>
      </c>
      <c r="S128" s="23">
        <v>0</v>
      </c>
    </row>
    <row r="129" spans="1:19" x14ac:dyDescent="0.25">
      <c r="A129">
        <v>149047</v>
      </c>
      <c r="B129" t="s">
        <v>761</v>
      </c>
      <c r="C129" s="12" t="s">
        <v>81</v>
      </c>
      <c r="D129" s="5">
        <v>3795103.94</v>
      </c>
      <c r="E129" s="5">
        <v>0</v>
      </c>
      <c r="F129" s="5">
        <v>0</v>
      </c>
      <c r="G129" s="5">
        <v>0</v>
      </c>
      <c r="H129" s="5">
        <v>0</v>
      </c>
      <c r="I129" s="5">
        <v>1036774.36</v>
      </c>
      <c r="J129" s="5">
        <v>238242.31</v>
      </c>
      <c r="K129" s="5">
        <v>9936.16</v>
      </c>
      <c r="L129" s="5">
        <v>0</v>
      </c>
      <c r="M129" s="5">
        <f t="shared" si="3"/>
        <v>5080056.7699999996</v>
      </c>
      <c r="N129" s="5">
        <f t="shared" si="4"/>
        <v>5080056.7699999996</v>
      </c>
      <c r="O129" s="23">
        <f t="shared" si="5"/>
        <v>3805040.0999999996</v>
      </c>
      <c r="P129" s="23">
        <v>0</v>
      </c>
      <c r="Q129" s="23">
        <v>0</v>
      </c>
      <c r="R129" s="23">
        <v>1036774.36</v>
      </c>
      <c r="S129" s="23">
        <v>238242.31</v>
      </c>
    </row>
    <row r="130" spans="1:19" x14ac:dyDescent="0.25">
      <c r="A130">
        <v>133421</v>
      </c>
      <c r="B130" t="s">
        <v>665</v>
      </c>
      <c r="D130" s="5">
        <v>1309143.29</v>
      </c>
      <c r="E130" s="5">
        <v>29341.51</v>
      </c>
      <c r="F130" s="5">
        <v>0</v>
      </c>
      <c r="G130" s="5">
        <v>112865.77</v>
      </c>
      <c r="H130" s="5">
        <v>11224.43</v>
      </c>
      <c r="I130" s="5">
        <v>627279.77</v>
      </c>
      <c r="J130" s="5">
        <v>10020.56</v>
      </c>
      <c r="K130" s="5">
        <v>20948.7</v>
      </c>
      <c r="L130" s="5">
        <v>0</v>
      </c>
      <c r="M130" s="5">
        <f t="shared" si="3"/>
        <v>2120824.0300000003</v>
      </c>
      <c r="N130" s="5">
        <f t="shared" si="4"/>
        <v>2007958.2600000002</v>
      </c>
      <c r="O130" s="23">
        <f t="shared" si="5"/>
        <v>1359433.5000000002</v>
      </c>
      <c r="P130" s="23">
        <v>112865.77</v>
      </c>
      <c r="Q130" s="23">
        <v>11224.43</v>
      </c>
      <c r="R130" s="23">
        <v>627279.77</v>
      </c>
      <c r="S130" s="23">
        <v>10020.56</v>
      </c>
    </row>
    <row r="131" spans="1:19" x14ac:dyDescent="0.25">
      <c r="A131">
        <v>17233</v>
      </c>
      <c r="B131" t="s">
        <v>530</v>
      </c>
      <c r="C131" s="12" t="s">
        <v>81</v>
      </c>
      <c r="D131" s="5">
        <v>5002941.5999999996</v>
      </c>
      <c r="E131" s="5">
        <v>0</v>
      </c>
      <c r="F131" s="5">
        <v>0</v>
      </c>
      <c r="G131" s="5">
        <v>0</v>
      </c>
      <c r="H131" s="5">
        <v>0</v>
      </c>
      <c r="I131" s="5">
        <v>880542.19</v>
      </c>
      <c r="J131" s="5">
        <v>0</v>
      </c>
      <c r="K131" s="5">
        <v>0</v>
      </c>
      <c r="L131" s="5">
        <v>1580.25</v>
      </c>
      <c r="M131" s="5">
        <f t="shared" si="3"/>
        <v>5885064.0399999991</v>
      </c>
      <c r="N131" s="5">
        <f t="shared" si="4"/>
        <v>5885064.0399999991</v>
      </c>
      <c r="O131" s="23">
        <f t="shared" si="5"/>
        <v>5004521.8499999996</v>
      </c>
      <c r="P131" s="23">
        <v>0</v>
      </c>
      <c r="Q131" s="23">
        <v>0</v>
      </c>
      <c r="R131" s="23">
        <v>880542.19</v>
      </c>
      <c r="S131" s="23">
        <v>0</v>
      </c>
    </row>
    <row r="132" spans="1:19" x14ac:dyDescent="0.25">
      <c r="A132">
        <v>143198</v>
      </c>
      <c r="B132" t="s">
        <v>727</v>
      </c>
      <c r="D132" s="5">
        <v>4453708.8099999996</v>
      </c>
      <c r="E132" s="5">
        <v>117960.83</v>
      </c>
      <c r="F132" s="5">
        <v>118678.39999999999</v>
      </c>
      <c r="G132" s="5">
        <v>588742.92000000004</v>
      </c>
      <c r="H132" s="5">
        <v>231450.11</v>
      </c>
      <c r="I132" s="5">
        <v>313012.46999999997</v>
      </c>
      <c r="J132" s="5">
        <v>0</v>
      </c>
      <c r="K132" s="5">
        <v>0</v>
      </c>
      <c r="L132" s="5">
        <v>3765.51</v>
      </c>
      <c r="M132" s="5">
        <f t="shared" ref="M132:M195" si="6">SUM(D132:L132)</f>
        <v>5827319.0499999998</v>
      </c>
      <c r="N132" s="5">
        <f t="shared" ref="N132:N195" si="7">M132-P132</f>
        <v>5238576.13</v>
      </c>
      <c r="O132" s="23">
        <f t="shared" ref="O132:O195" si="8">N132-Q132-R132-S132</f>
        <v>4694113.55</v>
      </c>
      <c r="P132" s="23">
        <v>588742.92000000004</v>
      </c>
      <c r="Q132" s="23">
        <v>231450.11</v>
      </c>
      <c r="R132" s="23">
        <v>313012.46999999997</v>
      </c>
      <c r="S132" s="23">
        <v>0</v>
      </c>
    </row>
    <row r="133" spans="1:19" x14ac:dyDescent="0.25">
      <c r="A133">
        <v>282</v>
      </c>
      <c r="B133" t="s">
        <v>86</v>
      </c>
      <c r="C133" s="12" t="s">
        <v>81</v>
      </c>
      <c r="D133" s="5">
        <v>2359091.38</v>
      </c>
      <c r="E133" s="5">
        <v>0</v>
      </c>
      <c r="F133" s="5">
        <v>0</v>
      </c>
      <c r="G133" s="5">
        <v>0</v>
      </c>
      <c r="H133" s="5">
        <v>0</v>
      </c>
      <c r="I133" s="5">
        <v>394947.35</v>
      </c>
      <c r="J133" s="5">
        <v>0</v>
      </c>
      <c r="K133" s="5">
        <v>17895.650000000001</v>
      </c>
      <c r="L133" s="5">
        <v>0</v>
      </c>
      <c r="M133" s="5">
        <f t="shared" si="6"/>
        <v>2771934.38</v>
      </c>
      <c r="N133" s="5">
        <f t="shared" si="7"/>
        <v>2771934.38</v>
      </c>
      <c r="O133" s="23">
        <f t="shared" si="8"/>
        <v>2376987.0299999998</v>
      </c>
      <c r="P133" s="23">
        <v>0</v>
      </c>
      <c r="Q133" s="23">
        <v>0</v>
      </c>
      <c r="R133" s="23">
        <v>394947.35</v>
      </c>
      <c r="S133" s="23">
        <v>0</v>
      </c>
    </row>
    <row r="134" spans="1:19" x14ac:dyDescent="0.25">
      <c r="A134">
        <v>134197</v>
      </c>
      <c r="B134" t="s">
        <v>1397</v>
      </c>
      <c r="D134" s="5">
        <v>1603570.04</v>
      </c>
      <c r="E134" s="5">
        <v>78152.31</v>
      </c>
      <c r="F134" s="5">
        <v>34278.400000000001</v>
      </c>
      <c r="G134" s="5">
        <v>257099.96</v>
      </c>
      <c r="H134" s="5">
        <v>0</v>
      </c>
      <c r="I134" s="5">
        <v>124981.92</v>
      </c>
      <c r="J134" s="5">
        <v>0</v>
      </c>
      <c r="K134" s="5">
        <v>0</v>
      </c>
      <c r="L134" s="5">
        <v>5859.57</v>
      </c>
      <c r="M134" s="5">
        <f t="shared" si="6"/>
        <v>2103942.1999999997</v>
      </c>
      <c r="N134" s="5">
        <f t="shared" si="7"/>
        <v>1846842.2399999998</v>
      </c>
      <c r="O134" s="23">
        <f t="shared" si="8"/>
        <v>1721860.3199999998</v>
      </c>
      <c r="P134" s="23">
        <v>257099.96</v>
      </c>
      <c r="Q134" s="23">
        <v>0</v>
      </c>
      <c r="R134" s="23">
        <v>124981.92</v>
      </c>
      <c r="S134" s="23">
        <v>0</v>
      </c>
    </row>
    <row r="135" spans="1:19" x14ac:dyDescent="0.25">
      <c r="A135">
        <v>8287</v>
      </c>
      <c r="B135" t="s">
        <v>272</v>
      </c>
      <c r="D135" s="5">
        <v>4580518.72</v>
      </c>
      <c r="E135" s="5">
        <v>138062.13</v>
      </c>
      <c r="F135" s="5">
        <v>120790.39999999999</v>
      </c>
      <c r="G135" s="5">
        <v>549464.27</v>
      </c>
      <c r="H135" s="5">
        <v>129834.26</v>
      </c>
      <c r="I135" s="5">
        <v>347084.17</v>
      </c>
      <c r="J135" s="5">
        <v>0</v>
      </c>
      <c r="K135" s="5">
        <v>0</v>
      </c>
      <c r="L135" s="5">
        <v>6891.7</v>
      </c>
      <c r="M135" s="5">
        <f t="shared" si="6"/>
        <v>5872645.6499999994</v>
      </c>
      <c r="N135" s="5">
        <f t="shared" si="7"/>
        <v>5323181.379999999</v>
      </c>
      <c r="O135" s="23">
        <f t="shared" si="8"/>
        <v>4846262.9499999993</v>
      </c>
      <c r="P135" s="23">
        <v>549464.27</v>
      </c>
      <c r="Q135" s="23">
        <v>129834.26</v>
      </c>
      <c r="R135" s="23">
        <v>347084.17</v>
      </c>
      <c r="S135" s="23">
        <v>0</v>
      </c>
    </row>
    <row r="136" spans="1:19" x14ac:dyDescent="0.25">
      <c r="A136">
        <v>11381</v>
      </c>
      <c r="B136" t="s">
        <v>315</v>
      </c>
      <c r="D136" s="5">
        <v>869816.35</v>
      </c>
      <c r="E136" s="5">
        <v>23698.94</v>
      </c>
      <c r="F136" s="5">
        <v>43008</v>
      </c>
      <c r="G136" s="5">
        <v>29509.03</v>
      </c>
      <c r="H136" s="5">
        <v>7196</v>
      </c>
      <c r="I136" s="5">
        <v>59646.18</v>
      </c>
      <c r="J136" s="5">
        <v>0</v>
      </c>
      <c r="K136" s="5">
        <v>0</v>
      </c>
      <c r="L136" s="5">
        <v>5079.38</v>
      </c>
      <c r="M136" s="5">
        <f t="shared" si="6"/>
        <v>1037953.88</v>
      </c>
      <c r="N136" s="5">
        <f t="shared" si="7"/>
        <v>1008444.85</v>
      </c>
      <c r="O136" s="23">
        <f t="shared" si="8"/>
        <v>941602.66999999993</v>
      </c>
      <c r="P136" s="23">
        <v>29509.03</v>
      </c>
      <c r="Q136" s="23">
        <v>7196</v>
      </c>
      <c r="R136" s="23">
        <v>59646.18</v>
      </c>
      <c r="S136" s="23">
        <v>0</v>
      </c>
    </row>
    <row r="137" spans="1:19" x14ac:dyDescent="0.25">
      <c r="A137">
        <v>143602</v>
      </c>
      <c r="B137" t="s">
        <v>747</v>
      </c>
      <c r="D137" s="5">
        <v>3780572.38</v>
      </c>
      <c r="E137" s="5">
        <v>124027.23</v>
      </c>
      <c r="F137" s="5">
        <v>118540.8</v>
      </c>
      <c r="G137" s="5">
        <v>250485.34</v>
      </c>
      <c r="H137" s="5">
        <v>0</v>
      </c>
      <c r="I137" s="5">
        <v>128603.64</v>
      </c>
      <c r="J137" s="5">
        <v>0</v>
      </c>
      <c r="K137" s="5">
        <v>0</v>
      </c>
      <c r="L137" s="5">
        <v>12464.11</v>
      </c>
      <c r="M137" s="5">
        <f t="shared" si="6"/>
        <v>4414693.5</v>
      </c>
      <c r="N137" s="5">
        <f t="shared" si="7"/>
        <v>4164208.16</v>
      </c>
      <c r="O137" s="23">
        <f t="shared" si="8"/>
        <v>4035604.52</v>
      </c>
      <c r="P137" s="23">
        <v>250485.34</v>
      </c>
      <c r="Q137" s="23">
        <v>0</v>
      </c>
      <c r="R137" s="23">
        <v>128603.64</v>
      </c>
      <c r="S137" s="23">
        <v>0</v>
      </c>
    </row>
    <row r="138" spans="1:19" x14ac:dyDescent="0.25">
      <c r="A138">
        <v>11324</v>
      </c>
      <c r="B138" t="s">
        <v>312</v>
      </c>
      <c r="D138" s="5">
        <v>179716.57</v>
      </c>
      <c r="E138" s="5">
        <v>4820.68</v>
      </c>
      <c r="F138" s="5">
        <v>0</v>
      </c>
      <c r="G138" s="5">
        <v>8373.5300000000007</v>
      </c>
      <c r="H138" s="5">
        <v>0</v>
      </c>
      <c r="I138" s="5">
        <v>41743.1</v>
      </c>
      <c r="J138" s="5">
        <v>0</v>
      </c>
      <c r="K138" s="5">
        <v>1806.9</v>
      </c>
      <c r="L138" s="5">
        <v>0</v>
      </c>
      <c r="M138" s="5">
        <f t="shared" si="6"/>
        <v>236460.78</v>
      </c>
      <c r="N138" s="5">
        <f t="shared" si="7"/>
        <v>228087.25</v>
      </c>
      <c r="O138" s="23">
        <f t="shared" si="8"/>
        <v>186344.15</v>
      </c>
      <c r="P138" s="23">
        <v>8373.5300000000007</v>
      </c>
      <c r="Q138" s="23">
        <v>0</v>
      </c>
      <c r="R138" s="23">
        <v>41743.1</v>
      </c>
      <c r="S138" s="23">
        <v>0</v>
      </c>
    </row>
    <row r="139" spans="1:19" x14ac:dyDescent="0.25">
      <c r="A139">
        <v>8286</v>
      </c>
      <c r="B139" t="s">
        <v>270</v>
      </c>
      <c r="D139" s="5">
        <v>1714306.3</v>
      </c>
      <c r="E139" s="5">
        <v>93753.19</v>
      </c>
      <c r="F139" s="5">
        <v>47337.599999999999</v>
      </c>
      <c r="G139" s="5">
        <v>294270.84999999998</v>
      </c>
      <c r="H139" s="5">
        <v>0</v>
      </c>
      <c r="I139" s="5">
        <v>218286.02</v>
      </c>
      <c r="J139" s="5">
        <v>0</v>
      </c>
      <c r="K139" s="5">
        <v>0</v>
      </c>
      <c r="L139" s="5">
        <v>3031.82</v>
      </c>
      <c r="M139" s="5">
        <f t="shared" si="6"/>
        <v>2370985.7799999998</v>
      </c>
      <c r="N139" s="5">
        <f t="shared" si="7"/>
        <v>2076714.9299999997</v>
      </c>
      <c r="O139" s="23">
        <f t="shared" si="8"/>
        <v>1858428.9099999997</v>
      </c>
      <c r="P139" s="23">
        <v>294270.84999999998</v>
      </c>
      <c r="Q139" s="23">
        <v>0</v>
      </c>
      <c r="R139" s="23">
        <v>218286.02</v>
      </c>
      <c r="S139" s="23">
        <v>0</v>
      </c>
    </row>
    <row r="140" spans="1:19" x14ac:dyDescent="0.25">
      <c r="A140">
        <v>613</v>
      </c>
      <c r="B140" t="s">
        <v>180</v>
      </c>
      <c r="D140" s="5">
        <v>1448646.06</v>
      </c>
      <c r="E140" s="5">
        <v>104220.13</v>
      </c>
      <c r="F140" s="5">
        <v>38646.400000000001</v>
      </c>
      <c r="G140" s="5">
        <v>155057.45000000001</v>
      </c>
      <c r="H140" s="5">
        <v>0</v>
      </c>
      <c r="I140" s="5">
        <v>113067.44</v>
      </c>
      <c r="J140" s="5">
        <v>0</v>
      </c>
      <c r="K140" s="5">
        <v>0</v>
      </c>
      <c r="L140" s="5">
        <v>4529.45</v>
      </c>
      <c r="M140" s="5">
        <f t="shared" si="6"/>
        <v>1864166.9299999997</v>
      </c>
      <c r="N140" s="5">
        <f t="shared" si="7"/>
        <v>1709109.4799999997</v>
      </c>
      <c r="O140" s="23">
        <f t="shared" si="8"/>
        <v>1596042.0399999998</v>
      </c>
      <c r="P140" s="23">
        <v>155057.45000000001</v>
      </c>
      <c r="Q140" s="23">
        <v>0</v>
      </c>
      <c r="R140" s="23">
        <v>113067.44</v>
      </c>
      <c r="S140" s="23">
        <v>0</v>
      </c>
    </row>
    <row r="141" spans="1:19" x14ac:dyDescent="0.25">
      <c r="A141">
        <v>142968</v>
      </c>
      <c r="B141" t="s">
        <v>723</v>
      </c>
      <c r="D141" s="5">
        <v>1591826.19</v>
      </c>
      <c r="E141" s="5">
        <v>84982.48</v>
      </c>
      <c r="F141" s="5">
        <v>37580.800000000003</v>
      </c>
      <c r="G141" s="5">
        <v>272940.43</v>
      </c>
      <c r="H141" s="5">
        <v>7986.34</v>
      </c>
      <c r="I141" s="5">
        <v>233488.25</v>
      </c>
      <c r="J141" s="5">
        <v>0</v>
      </c>
      <c r="K141" s="5">
        <v>0</v>
      </c>
      <c r="L141" s="5">
        <v>2167.1999999999998</v>
      </c>
      <c r="M141" s="5">
        <f t="shared" si="6"/>
        <v>2230971.6900000004</v>
      </c>
      <c r="N141" s="5">
        <f t="shared" si="7"/>
        <v>1958031.2600000005</v>
      </c>
      <c r="O141" s="23">
        <f t="shared" si="8"/>
        <v>1716556.6700000004</v>
      </c>
      <c r="P141" s="23">
        <v>272940.43</v>
      </c>
      <c r="Q141" s="23">
        <v>7986.34</v>
      </c>
      <c r="R141" s="23">
        <v>233488.25</v>
      </c>
      <c r="S141" s="23">
        <v>0</v>
      </c>
    </row>
    <row r="142" spans="1:19" x14ac:dyDescent="0.25">
      <c r="A142">
        <v>575</v>
      </c>
      <c r="B142" t="s">
        <v>166</v>
      </c>
      <c r="D142" s="5">
        <v>1190162.6200000001</v>
      </c>
      <c r="E142" s="5">
        <v>61598.96</v>
      </c>
      <c r="F142" s="5">
        <v>25244.799999999999</v>
      </c>
      <c r="G142" s="5">
        <v>202212.97</v>
      </c>
      <c r="H142" s="5">
        <v>12996.59</v>
      </c>
      <c r="I142" s="5">
        <v>202018.85</v>
      </c>
      <c r="J142" s="5">
        <v>0</v>
      </c>
      <c r="K142" s="5">
        <v>0</v>
      </c>
      <c r="L142" s="5">
        <v>4424.7</v>
      </c>
      <c r="M142" s="5">
        <f t="shared" si="6"/>
        <v>1698659.4900000002</v>
      </c>
      <c r="N142" s="5">
        <f t="shared" si="7"/>
        <v>1496446.5200000003</v>
      </c>
      <c r="O142" s="23">
        <f t="shared" si="8"/>
        <v>1281431.08</v>
      </c>
      <c r="P142" s="23">
        <v>202212.97</v>
      </c>
      <c r="Q142" s="23">
        <v>12996.59</v>
      </c>
      <c r="R142" s="23">
        <v>202018.85</v>
      </c>
      <c r="S142" s="23">
        <v>0</v>
      </c>
    </row>
    <row r="143" spans="1:19" x14ac:dyDescent="0.25">
      <c r="A143">
        <v>14091</v>
      </c>
      <c r="B143" t="s">
        <v>452</v>
      </c>
      <c r="D143" s="5">
        <v>443538.13</v>
      </c>
      <c r="E143" s="5">
        <v>23847.17</v>
      </c>
      <c r="F143" s="5">
        <v>11459.2</v>
      </c>
      <c r="G143" s="5">
        <v>32921.279999999999</v>
      </c>
      <c r="H143" s="5">
        <v>0</v>
      </c>
      <c r="I143" s="5">
        <v>451272.99</v>
      </c>
      <c r="J143" s="5">
        <v>0</v>
      </c>
      <c r="K143" s="5">
        <v>0</v>
      </c>
      <c r="L143" s="5">
        <v>1128.75</v>
      </c>
      <c r="M143" s="5">
        <f t="shared" si="6"/>
        <v>964167.52</v>
      </c>
      <c r="N143" s="5">
        <f t="shared" si="7"/>
        <v>931246.24</v>
      </c>
      <c r="O143" s="23">
        <f t="shared" si="8"/>
        <v>479973.25</v>
      </c>
      <c r="P143" s="23">
        <v>32921.279999999999</v>
      </c>
      <c r="Q143" s="23">
        <v>0</v>
      </c>
      <c r="R143" s="23">
        <v>451272.99</v>
      </c>
      <c r="S143" s="23">
        <v>0</v>
      </c>
    </row>
    <row r="144" spans="1:19" x14ac:dyDescent="0.25">
      <c r="A144">
        <v>858</v>
      </c>
      <c r="B144" t="s">
        <v>226</v>
      </c>
      <c r="D144" s="5">
        <v>1830084.1</v>
      </c>
      <c r="E144" s="5">
        <v>100387.09</v>
      </c>
      <c r="F144" s="5">
        <v>38025.599999999999</v>
      </c>
      <c r="G144" s="5">
        <v>302521.12</v>
      </c>
      <c r="H144" s="5">
        <v>0</v>
      </c>
      <c r="I144" s="5">
        <v>179275.49</v>
      </c>
      <c r="J144" s="5">
        <v>61057.919999999998</v>
      </c>
      <c r="K144" s="5">
        <v>0</v>
      </c>
      <c r="L144" s="5">
        <v>1106.18</v>
      </c>
      <c r="M144" s="5">
        <f t="shared" si="6"/>
        <v>2512457.5000000005</v>
      </c>
      <c r="N144" s="5">
        <f t="shared" si="7"/>
        <v>2209936.3800000004</v>
      </c>
      <c r="O144" s="23">
        <f t="shared" si="8"/>
        <v>1969602.9700000004</v>
      </c>
      <c r="P144" s="23">
        <v>302521.12</v>
      </c>
      <c r="Q144" s="23">
        <v>0</v>
      </c>
      <c r="R144" s="23">
        <v>179275.49</v>
      </c>
      <c r="S144" s="23">
        <v>61057.919999999998</v>
      </c>
    </row>
    <row r="145" spans="1:19" x14ac:dyDescent="0.25">
      <c r="A145">
        <v>133629</v>
      </c>
      <c r="B145" t="s">
        <v>683</v>
      </c>
      <c r="D145" s="5">
        <v>2234891.23</v>
      </c>
      <c r="E145" s="5">
        <v>123153.95</v>
      </c>
      <c r="F145" s="5">
        <v>0</v>
      </c>
      <c r="G145" s="5">
        <v>334691.53000000003</v>
      </c>
      <c r="H145" s="5">
        <v>2272</v>
      </c>
      <c r="I145" s="5">
        <v>325230.57</v>
      </c>
      <c r="J145" s="5">
        <v>46312.639999999999</v>
      </c>
      <c r="K145" s="5">
        <v>43528.21</v>
      </c>
      <c r="L145" s="5">
        <v>0</v>
      </c>
      <c r="M145" s="5">
        <f t="shared" si="6"/>
        <v>3110080.13</v>
      </c>
      <c r="N145" s="5">
        <f t="shared" si="7"/>
        <v>2775388.5999999996</v>
      </c>
      <c r="O145" s="23">
        <f t="shared" si="8"/>
        <v>2401573.3899999997</v>
      </c>
      <c r="P145" s="23">
        <v>334691.53000000003</v>
      </c>
      <c r="Q145" s="23">
        <v>2272</v>
      </c>
      <c r="R145" s="23">
        <v>325230.57</v>
      </c>
      <c r="S145" s="23">
        <v>46312.639999999999</v>
      </c>
    </row>
    <row r="146" spans="1:19" x14ac:dyDescent="0.25">
      <c r="A146">
        <v>133660</v>
      </c>
      <c r="B146" t="s">
        <v>685</v>
      </c>
      <c r="D146" s="5">
        <v>2952037.46</v>
      </c>
      <c r="E146" s="5">
        <v>67058.37</v>
      </c>
      <c r="F146" s="5">
        <v>0</v>
      </c>
      <c r="G146" s="5">
        <v>456436.93</v>
      </c>
      <c r="H146" s="5">
        <v>83868.100000000006</v>
      </c>
      <c r="I146" s="5">
        <v>182925.4</v>
      </c>
      <c r="J146" s="5">
        <v>482544.48</v>
      </c>
      <c r="K146" s="5">
        <v>39050.239999999998</v>
      </c>
      <c r="L146" s="5">
        <v>0</v>
      </c>
      <c r="M146" s="5">
        <f t="shared" si="6"/>
        <v>4263920.9800000004</v>
      </c>
      <c r="N146" s="5">
        <f t="shared" si="7"/>
        <v>3807484.0500000003</v>
      </c>
      <c r="O146" s="23">
        <f t="shared" si="8"/>
        <v>3058146.0700000003</v>
      </c>
      <c r="P146" s="23">
        <v>456436.93</v>
      </c>
      <c r="Q146" s="23">
        <v>83868.100000000006</v>
      </c>
      <c r="R146" s="23">
        <v>182925.4</v>
      </c>
      <c r="S146" s="23">
        <v>482544.48</v>
      </c>
    </row>
    <row r="147" spans="1:19" x14ac:dyDescent="0.25">
      <c r="A147">
        <v>808</v>
      </c>
      <c r="B147" t="s">
        <v>214</v>
      </c>
      <c r="D147" s="5">
        <v>936780.05</v>
      </c>
      <c r="E147" s="5">
        <v>78558.539999999994</v>
      </c>
      <c r="F147" s="5">
        <v>35545.599999999999</v>
      </c>
      <c r="G147" s="5">
        <v>128778.86</v>
      </c>
      <c r="H147" s="5">
        <v>3408</v>
      </c>
      <c r="I147" s="5">
        <v>31440.240000000002</v>
      </c>
      <c r="J147" s="5">
        <v>0</v>
      </c>
      <c r="K147" s="5">
        <v>0</v>
      </c>
      <c r="L147" s="5">
        <v>564.38</v>
      </c>
      <c r="M147" s="5">
        <f t="shared" si="6"/>
        <v>1215075.6700000002</v>
      </c>
      <c r="N147" s="5">
        <f t="shared" si="7"/>
        <v>1086296.81</v>
      </c>
      <c r="O147" s="23">
        <f t="shared" si="8"/>
        <v>1051448.57</v>
      </c>
      <c r="P147" s="23">
        <v>128778.86</v>
      </c>
      <c r="Q147" s="23">
        <v>3408</v>
      </c>
      <c r="R147" s="23">
        <v>31440.240000000002</v>
      </c>
      <c r="S147" s="23">
        <v>0</v>
      </c>
    </row>
    <row r="148" spans="1:19" x14ac:dyDescent="0.25">
      <c r="A148">
        <v>825</v>
      </c>
      <c r="B148" t="s">
        <v>218</v>
      </c>
      <c r="D148" s="5">
        <v>2183704.62</v>
      </c>
      <c r="E148" s="5">
        <v>138885.68</v>
      </c>
      <c r="F148" s="5">
        <v>54659.199999999997</v>
      </c>
      <c r="G148" s="5">
        <v>289123.83</v>
      </c>
      <c r="H148" s="5">
        <v>12007.52</v>
      </c>
      <c r="I148" s="5">
        <v>163218.04999999999</v>
      </c>
      <c r="J148" s="5">
        <v>0</v>
      </c>
      <c r="K148" s="5">
        <v>0</v>
      </c>
      <c r="L148" s="5">
        <v>2324.3200000000002</v>
      </c>
      <c r="M148" s="5">
        <f t="shared" si="6"/>
        <v>2843923.22</v>
      </c>
      <c r="N148" s="5">
        <f t="shared" si="7"/>
        <v>2554799.39</v>
      </c>
      <c r="O148" s="23">
        <f t="shared" si="8"/>
        <v>2379573.8200000003</v>
      </c>
      <c r="P148" s="23">
        <v>289123.83</v>
      </c>
      <c r="Q148" s="23">
        <v>12007.52</v>
      </c>
      <c r="R148" s="23">
        <v>163218.04999999999</v>
      </c>
      <c r="S148" s="23">
        <v>0</v>
      </c>
    </row>
    <row r="149" spans="1:19" x14ac:dyDescent="0.25">
      <c r="A149">
        <v>804</v>
      </c>
      <c r="B149" t="s">
        <v>212</v>
      </c>
      <c r="D149" s="5">
        <v>1213531.71</v>
      </c>
      <c r="E149" s="5">
        <v>17675.43</v>
      </c>
      <c r="F149" s="5">
        <v>27232</v>
      </c>
      <c r="G149" s="5">
        <v>129710.6</v>
      </c>
      <c r="H149" s="5">
        <v>10224</v>
      </c>
      <c r="I149" s="5">
        <v>175025.62</v>
      </c>
      <c r="J149" s="5">
        <v>0</v>
      </c>
      <c r="K149" s="5">
        <v>0</v>
      </c>
      <c r="L149" s="5">
        <v>1259.69</v>
      </c>
      <c r="M149" s="5">
        <f t="shared" si="6"/>
        <v>1574659.0499999998</v>
      </c>
      <c r="N149" s="5">
        <f t="shared" si="7"/>
        <v>1444948.4499999997</v>
      </c>
      <c r="O149" s="23">
        <f t="shared" si="8"/>
        <v>1259698.8299999996</v>
      </c>
      <c r="P149" s="23">
        <v>129710.6</v>
      </c>
      <c r="Q149" s="23">
        <v>10224</v>
      </c>
      <c r="R149" s="23">
        <v>175025.62</v>
      </c>
      <c r="S149" s="23">
        <v>0</v>
      </c>
    </row>
    <row r="150" spans="1:19" x14ac:dyDescent="0.25">
      <c r="A150">
        <v>838</v>
      </c>
      <c r="B150" t="s">
        <v>220</v>
      </c>
      <c r="D150" s="5">
        <v>1706061.87</v>
      </c>
      <c r="E150" s="5">
        <v>89209.51</v>
      </c>
      <c r="F150" s="5">
        <v>42371.199999999997</v>
      </c>
      <c r="G150" s="5">
        <v>287129.43</v>
      </c>
      <c r="H150" s="5">
        <v>44399.06</v>
      </c>
      <c r="I150" s="5">
        <v>145475.44</v>
      </c>
      <c r="J150" s="5">
        <v>49232.480000000003</v>
      </c>
      <c r="K150" s="5">
        <v>0</v>
      </c>
      <c r="L150" s="5">
        <v>1405.97</v>
      </c>
      <c r="M150" s="5">
        <f t="shared" si="6"/>
        <v>2365284.9600000004</v>
      </c>
      <c r="N150" s="5">
        <f t="shared" si="7"/>
        <v>2078155.5300000005</v>
      </c>
      <c r="O150" s="23">
        <f t="shared" si="8"/>
        <v>1839048.5500000005</v>
      </c>
      <c r="P150" s="23">
        <v>287129.43</v>
      </c>
      <c r="Q150" s="23">
        <v>44399.06</v>
      </c>
      <c r="R150" s="23">
        <v>145475.44</v>
      </c>
      <c r="S150" s="23">
        <v>49232.480000000003</v>
      </c>
    </row>
    <row r="151" spans="1:19" x14ac:dyDescent="0.25">
      <c r="A151">
        <v>11534</v>
      </c>
      <c r="B151" t="s">
        <v>332</v>
      </c>
      <c r="D151" s="5">
        <v>1811222.76</v>
      </c>
      <c r="E151" s="5">
        <v>153045.28</v>
      </c>
      <c r="F151" s="5">
        <v>0</v>
      </c>
      <c r="G151" s="5">
        <v>247869.04</v>
      </c>
      <c r="H151" s="5">
        <v>12496</v>
      </c>
      <c r="I151" s="5">
        <v>217478.77</v>
      </c>
      <c r="J151" s="5">
        <v>0</v>
      </c>
      <c r="K151" s="5">
        <v>22771.4</v>
      </c>
      <c r="L151" s="5">
        <v>0</v>
      </c>
      <c r="M151" s="5">
        <f t="shared" si="6"/>
        <v>2464883.25</v>
      </c>
      <c r="N151" s="5">
        <f t="shared" si="7"/>
        <v>2217014.21</v>
      </c>
      <c r="O151" s="23">
        <f t="shared" si="8"/>
        <v>1987039.44</v>
      </c>
      <c r="P151" s="23">
        <v>247869.04</v>
      </c>
      <c r="Q151" s="23">
        <v>12496</v>
      </c>
      <c r="R151" s="23">
        <v>217478.77</v>
      </c>
      <c r="S151" s="23">
        <v>0</v>
      </c>
    </row>
    <row r="152" spans="1:19" x14ac:dyDescent="0.25">
      <c r="A152">
        <v>11976</v>
      </c>
      <c r="B152" t="s">
        <v>332</v>
      </c>
      <c r="D152" s="5">
        <v>1220352.6299999999</v>
      </c>
      <c r="E152" s="5">
        <v>102816.11</v>
      </c>
      <c r="F152" s="5">
        <v>28582.400000000001</v>
      </c>
      <c r="G152" s="5">
        <v>163435.29999999999</v>
      </c>
      <c r="H152" s="5">
        <v>22730.240000000002</v>
      </c>
      <c r="I152" s="5">
        <v>112207.19</v>
      </c>
      <c r="J152" s="5">
        <v>0</v>
      </c>
      <c r="K152" s="5">
        <v>0</v>
      </c>
      <c r="L152" s="5">
        <v>1520.65</v>
      </c>
      <c r="M152" s="5">
        <f t="shared" si="6"/>
        <v>1651644.5199999998</v>
      </c>
      <c r="N152" s="5">
        <f t="shared" si="7"/>
        <v>1488209.2199999997</v>
      </c>
      <c r="O152" s="23">
        <f t="shared" si="8"/>
        <v>1353271.7899999998</v>
      </c>
      <c r="P152" s="23">
        <v>163435.29999999999</v>
      </c>
      <c r="Q152" s="23">
        <v>22730.240000000002</v>
      </c>
      <c r="R152" s="23">
        <v>112207.19</v>
      </c>
      <c r="S152" s="23">
        <v>0</v>
      </c>
    </row>
    <row r="153" spans="1:19" x14ac:dyDescent="0.25">
      <c r="A153">
        <v>9990</v>
      </c>
      <c r="B153" t="s">
        <v>298</v>
      </c>
      <c r="D153" s="5">
        <v>2903164.04</v>
      </c>
      <c r="E153" s="5">
        <v>64424.44</v>
      </c>
      <c r="F153" s="5">
        <v>78518.399999999994</v>
      </c>
      <c r="G153" s="5">
        <v>435521.7</v>
      </c>
      <c r="H153" s="5">
        <v>230326.39999999999</v>
      </c>
      <c r="I153" s="5">
        <v>311267.31</v>
      </c>
      <c r="J153" s="5">
        <v>0</v>
      </c>
      <c r="K153" s="5">
        <v>0</v>
      </c>
      <c r="L153" s="5">
        <v>15285.98</v>
      </c>
      <c r="M153" s="5">
        <f t="shared" si="6"/>
        <v>4038508.27</v>
      </c>
      <c r="N153" s="5">
        <f t="shared" si="7"/>
        <v>3602986.57</v>
      </c>
      <c r="O153" s="23">
        <f t="shared" si="8"/>
        <v>3061392.86</v>
      </c>
      <c r="P153" s="23">
        <v>435521.7</v>
      </c>
      <c r="Q153" s="23">
        <v>230326.39999999999</v>
      </c>
      <c r="R153" s="23">
        <v>311267.31</v>
      </c>
      <c r="S153" s="23">
        <v>0</v>
      </c>
    </row>
    <row r="154" spans="1:19" x14ac:dyDescent="0.25">
      <c r="A154">
        <v>11533</v>
      </c>
      <c r="B154" t="s">
        <v>330</v>
      </c>
      <c r="D154" s="5">
        <v>4455547.49</v>
      </c>
      <c r="E154" s="5">
        <v>409077.89</v>
      </c>
      <c r="F154" s="5">
        <v>93532.800000000003</v>
      </c>
      <c r="G154" s="5">
        <v>657772.6</v>
      </c>
      <c r="H154" s="5">
        <v>115531.2</v>
      </c>
      <c r="I154" s="5">
        <v>348571.41</v>
      </c>
      <c r="J154" s="5">
        <v>33332.639999999999</v>
      </c>
      <c r="K154" s="5">
        <v>7763.54</v>
      </c>
      <c r="L154" s="5">
        <v>11765.19</v>
      </c>
      <c r="M154" s="5">
        <f t="shared" si="6"/>
        <v>6132894.7599999998</v>
      </c>
      <c r="N154" s="5">
        <f t="shared" si="7"/>
        <v>5475122.1600000001</v>
      </c>
      <c r="O154" s="23">
        <f t="shared" si="8"/>
        <v>4977686.91</v>
      </c>
      <c r="P154" s="23">
        <v>657772.6</v>
      </c>
      <c r="Q154" s="23">
        <v>115531.2</v>
      </c>
      <c r="R154" s="23">
        <v>348571.41</v>
      </c>
      <c r="S154" s="23">
        <v>33332.639999999999</v>
      </c>
    </row>
    <row r="155" spans="1:19" x14ac:dyDescent="0.25">
      <c r="A155">
        <v>17123</v>
      </c>
      <c r="B155" t="s">
        <v>526</v>
      </c>
      <c r="D155" s="5">
        <v>1556772.57</v>
      </c>
      <c r="E155" s="5">
        <v>32591.55</v>
      </c>
      <c r="F155" s="5">
        <v>83990.399999999994</v>
      </c>
      <c r="G155" s="5">
        <v>221013.18</v>
      </c>
      <c r="H155" s="5">
        <v>193915.2</v>
      </c>
      <c r="I155" s="5">
        <v>18927.75</v>
      </c>
      <c r="J155" s="5">
        <v>0</v>
      </c>
      <c r="K155" s="5">
        <v>0</v>
      </c>
      <c r="L155" s="5">
        <v>0</v>
      </c>
      <c r="M155" s="5">
        <f t="shared" si="6"/>
        <v>2107210.65</v>
      </c>
      <c r="N155" s="5">
        <f t="shared" si="7"/>
        <v>1886197.47</v>
      </c>
      <c r="O155" s="23">
        <f t="shared" si="8"/>
        <v>1673354.52</v>
      </c>
      <c r="P155" s="23">
        <v>221013.18</v>
      </c>
      <c r="Q155" s="23">
        <v>193915.2</v>
      </c>
      <c r="R155" s="23">
        <v>18927.75</v>
      </c>
      <c r="S155" s="23">
        <v>0</v>
      </c>
    </row>
    <row r="156" spans="1:19" x14ac:dyDescent="0.25">
      <c r="A156">
        <v>338</v>
      </c>
      <c r="B156" t="s">
        <v>129</v>
      </c>
      <c r="D156" s="5">
        <v>3062002.65</v>
      </c>
      <c r="E156" s="5">
        <v>199571.08</v>
      </c>
      <c r="F156" s="5">
        <v>48064</v>
      </c>
      <c r="G156" s="5">
        <v>410410.18</v>
      </c>
      <c r="H156" s="5">
        <v>35193.279999999999</v>
      </c>
      <c r="I156" s="5">
        <v>314355.94</v>
      </c>
      <c r="J156" s="5">
        <v>0</v>
      </c>
      <c r="K156" s="5">
        <v>10553.36</v>
      </c>
      <c r="L156" s="5">
        <v>6664.14</v>
      </c>
      <c r="M156" s="5">
        <f t="shared" si="6"/>
        <v>4086814.63</v>
      </c>
      <c r="N156" s="5">
        <f t="shared" si="7"/>
        <v>3676404.4499999997</v>
      </c>
      <c r="O156" s="23">
        <f t="shared" si="8"/>
        <v>3326855.23</v>
      </c>
      <c r="P156" s="23">
        <v>410410.18</v>
      </c>
      <c r="Q156" s="23">
        <v>35193.279999999999</v>
      </c>
      <c r="R156" s="23">
        <v>314355.94</v>
      </c>
      <c r="S156" s="23">
        <v>0</v>
      </c>
    </row>
    <row r="157" spans="1:19" x14ac:dyDescent="0.25">
      <c r="A157">
        <v>11986</v>
      </c>
      <c r="B157" t="s">
        <v>343</v>
      </c>
      <c r="D157" s="5">
        <v>2246694.4</v>
      </c>
      <c r="E157" s="5">
        <v>249650.85</v>
      </c>
      <c r="F157" s="5">
        <v>58259.199999999997</v>
      </c>
      <c r="G157" s="5">
        <v>283891.05</v>
      </c>
      <c r="H157" s="5">
        <v>25593.25</v>
      </c>
      <c r="I157" s="5">
        <v>114893.26</v>
      </c>
      <c r="J157" s="5">
        <v>27829.119999999999</v>
      </c>
      <c r="K157" s="5">
        <v>0</v>
      </c>
      <c r="L157" s="5">
        <v>4857.24</v>
      </c>
      <c r="M157" s="5">
        <f t="shared" si="6"/>
        <v>3011668.37</v>
      </c>
      <c r="N157" s="5">
        <f t="shared" si="7"/>
        <v>2727777.3200000003</v>
      </c>
      <c r="O157" s="23">
        <f t="shared" si="8"/>
        <v>2559461.6900000004</v>
      </c>
      <c r="P157" s="23">
        <v>283891.05</v>
      </c>
      <c r="Q157" s="23">
        <v>25593.25</v>
      </c>
      <c r="R157" s="23">
        <v>114893.26</v>
      </c>
      <c r="S157" s="23">
        <v>27829.119999999999</v>
      </c>
    </row>
    <row r="158" spans="1:19" x14ac:dyDescent="0.25">
      <c r="A158">
        <v>9179</v>
      </c>
      <c r="B158" t="s">
        <v>283</v>
      </c>
      <c r="D158" s="5">
        <v>2930507.06</v>
      </c>
      <c r="E158" s="5">
        <v>65549.11</v>
      </c>
      <c r="F158" s="5">
        <v>0</v>
      </c>
      <c r="G158" s="5">
        <v>453518.64</v>
      </c>
      <c r="H158" s="5">
        <v>100006.58</v>
      </c>
      <c r="I158" s="5">
        <v>254078.68</v>
      </c>
      <c r="J158" s="5">
        <v>44270.28</v>
      </c>
      <c r="K158" s="5">
        <v>0</v>
      </c>
      <c r="L158" s="5">
        <v>0</v>
      </c>
      <c r="M158" s="5">
        <f t="shared" si="6"/>
        <v>3847930.35</v>
      </c>
      <c r="N158" s="5">
        <f t="shared" si="7"/>
        <v>3394411.71</v>
      </c>
      <c r="O158" s="23">
        <f t="shared" si="8"/>
        <v>2996056.17</v>
      </c>
      <c r="P158" s="23">
        <v>453518.64</v>
      </c>
      <c r="Q158" s="23">
        <v>100006.58</v>
      </c>
      <c r="R158" s="23">
        <v>254078.68</v>
      </c>
      <c r="S158" s="23">
        <v>44270.28</v>
      </c>
    </row>
    <row r="159" spans="1:19" x14ac:dyDescent="0.25">
      <c r="A159">
        <v>17535</v>
      </c>
      <c r="B159" t="s">
        <v>546</v>
      </c>
      <c r="D159" s="5">
        <v>246858.2</v>
      </c>
      <c r="E159" s="5">
        <v>6859.57</v>
      </c>
      <c r="F159" s="5">
        <v>13318.4</v>
      </c>
      <c r="G159" s="5">
        <v>22331.88</v>
      </c>
      <c r="H159" s="5">
        <v>3893.55</v>
      </c>
      <c r="I159" s="5">
        <v>32536.76</v>
      </c>
      <c r="J159" s="5">
        <v>0</v>
      </c>
      <c r="K159" s="5">
        <v>0</v>
      </c>
      <c r="L159" s="5">
        <v>0</v>
      </c>
      <c r="M159" s="5">
        <f t="shared" si="6"/>
        <v>325798.36000000004</v>
      </c>
      <c r="N159" s="5">
        <f t="shared" si="7"/>
        <v>303466.48000000004</v>
      </c>
      <c r="O159" s="23">
        <f t="shared" si="8"/>
        <v>267036.17000000004</v>
      </c>
      <c r="P159" s="23">
        <v>22331.88</v>
      </c>
      <c r="Q159" s="23">
        <v>3893.55</v>
      </c>
      <c r="R159" s="23">
        <v>32536.76</v>
      </c>
      <c r="S159" s="23">
        <v>0</v>
      </c>
    </row>
    <row r="160" spans="1:19" x14ac:dyDescent="0.25">
      <c r="A160">
        <v>15736</v>
      </c>
      <c r="B160" t="s">
        <v>505</v>
      </c>
      <c r="D160" s="5">
        <v>1418693.31</v>
      </c>
      <c r="E160" s="5">
        <v>66290.3</v>
      </c>
      <c r="F160" s="5">
        <v>44611.199999999997</v>
      </c>
      <c r="G160" s="5">
        <v>58322.52</v>
      </c>
      <c r="H160" s="5">
        <v>159.04</v>
      </c>
      <c r="I160" s="5">
        <v>351604.09</v>
      </c>
      <c r="J160" s="5">
        <v>0</v>
      </c>
      <c r="K160" s="5">
        <v>0</v>
      </c>
      <c r="L160" s="5">
        <v>1052.45</v>
      </c>
      <c r="M160" s="5">
        <f t="shared" si="6"/>
        <v>1940732.9100000001</v>
      </c>
      <c r="N160" s="5">
        <f t="shared" si="7"/>
        <v>1882410.3900000001</v>
      </c>
      <c r="O160" s="23">
        <f t="shared" si="8"/>
        <v>1530647.26</v>
      </c>
      <c r="P160" s="23">
        <v>58322.52</v>
      </c>
      <c r="Q160" s="23">
        <v>159.04</v>
      </c>
      <c r="R160" s="23">
        <v>351604.09</v>
      </c>
      <c r="S160" s="23">
        <v>0</v>
      </c>
    </row>
    <row r="161" spans="1:19" x14ac:dyDescent="0.25">
      <c r="A161">
        <v>905</v>
      </c>
      <c r="B161" t="s">
        <v>229</v>
      </c>
      <c r="D161" s="5">
        <v>236063.35</v>
      </c>
      <c r="E161" s="5">
        <v>12677.31</v>
      </c>
      <c r="F161" s="5">
        <v>0</v>
      </c>
      <c r="G161" s="5">
        <v>34204.199999999997</v>
      </c>
      <c r="H161" s="5">
        <v>0</v>
      </c>
      <c r="I161" s="5">
        <v>72603.100000000006</v>
      </c>
      <c r="J161" s="5">
        <v>0</v>
      </c>
      <c r="K161" s="5">
        <v>180.6</v>
      </c>
      <c r="L161" s="5">
        <v>0</v>
      </c>
      <c r="M161" s="5">
        <f t="shared" si="6"/>
        <v>355728.55999999994</v>
      </c>
      <c r="N161" s="5">
        <f t="shared" si="7"/>
        <v>321524.35999999993</v>
      </c>
      <c r="O161" s="23">
        <f t="shared" si="8"/>
        <v>248921.25999999992</v>
      </c>
      <c r="P161" s="23">
        <v>34204.199999999997</v>
      </c>
      <c r="Q161" s="23">
        <v>0</v>
      </c>
      <c r="R161" s="23">
        <v>72603.100000000006</v>
      </c>
      <c r="S161" s="23">
        <v>0</v>
      </c>
    </row>
    <row r="162" spans="1:19" x14ac:dyDescent="0.25">
      <c r="A162">
        <v>11947</v>
      </c>
      <c r="B162" t="s">
        <v>336</v>
      </c>
      <c r="D162" s="5">
        <v>156584.74</v>
      </c>
      <c r="E162" s="5">
        <v>7695.01</v>
      </c>
      <c r="F162" s="5">
        <v>8448</v>
      </c>
      <c r="G162" s="5">
        <v>24624.16</v>
      </c>
      <c r="H162" s="5">
        <v>1515</v>
      </c>
      <c r="I162" s="5">
        <v>0</v>
      </c>
      <c r="J162" s="5">
        <v>0</v>
      </c>
      <c r="K162" s="5">
        <v>0</v>
      </c>
      <c r="L162" s="5">
        <v>0</v>
      </c>
      <c r="M162" s="5">
        <f t="shared" si="6"/>
        <v>198866.91</v>
      </c>
      <c r="N162" s="5">
        <f t="shared" si="7"/>
        <v>174242.75</v>
      </c>
      <c r="O162" s="23">
        <f t="shared" si="8"/>
        <v>172727.75</v>
      </c>
      <c r="P162" s="23">
        <v>24624.16</v>
      </c>
      <c r="Q162" s="23">
        <v>1515</v>
      </c>
      <c r="R162" s="23">
        <v>0</v>
      </c>
      <c r="S162" s="23">
        <v>0</v>
      </c>
    </row>
    <row r="163" spans="1:19" x14ac:dyDescent="0.25">
      <c r="A163">
        <v>14139</v>
      </c>
      <c r="B163" t="s">
        <v>456</v>
      </c>
      <c r="D163" s="5">
        <v>1375691.81</v>
      </c>
      <c r="E163" s="5">
        <v>30700.93</v>
      </c>
      <c r="F163" s="5">
        <v>52835.199999999997</v>
      </c>
      <c r="G163" s="5">
        <v>209533.62</v>
      </c>
      <c r="H163" s="5">
        <v>32296.880000000001</v>
      </c>
      <c r="I163" s="5">
        <v>102692.3</v>
      </c>
      <c r="J163" s="5">
        <v>0</v>
      </c>
      <c r="K163" s="5">
        <v>0</v>
      </c>
      <c r="L163" s="5">
        <v>964.4</v>
      </c>
      <c r="M163" s="5">
        <f t="shared" si="6"/>
        <v>1804715.14</v>
      </c>
      <c r="N163" s="5">
        <f t="shared" si="7"/>
        <v>1595181.52</v>
      </c>
      <c r="O163" s="23">
        <f t="shared" si="8"/>
        <v>1460192.34</v>
      </c>
      <c r="P163" s="23">
        <v>209533.62</v>
      </c>
      <c r="Q163" s="23">
        <v>32296.880000000001</v>
      </c>
      <c r="R163" s="23">
        <v>102692.3</v>
      </c>
      <c r="S163" s="23">
        <v>0</v>
      </c>
    </row>
    <row r="164" spans="1:19" x14ac:dyDescent="0.25">
      <c r="A164">
        <v>13173</v>
      </c>
      <c r="B164" t="s">
        <v>416</v>
      </c>
      <c r="D164" s="5">
        <v>777051.75</v>
      </c>
      <c r="E164" s="5">
        <v>41526.33</v>
      </c>
      <c r="F164" s="5">
        <v>26921.599999999999</v>
      </c>
      <c r="G164" s="5">
        <v>89604.4</v>
      </c>
      <c r="H164" s="5">
        <v>0</v>
      </c>
      <c r="I164" s="5">
        <v>62175.81</v>
      </c>
      <c r="J164" s="5">
        <v>0</v>
      </c>
      <c r="K164" s="5">
        <v>0</v>
      </c>
      <c r="L164" s="5">
        <v>2654.82</v>
      </c>
      <c r="M164" s="5">
        <f t="shared" si="6"/>
        <v>999934.70999999985</v>
      </c>
      <c r="N164" s="5">
        <f t="shared" si="7"/>
        <v>910330.30999999982</v>
      </c>
      <c r="O164" s="23">
        <f t="shared" si="8"/>
        <v>848154.49999999977</v>
      </c>
      <c r="P164" s="23">
        <v>89604.4</v>
      </c>
      <c r="Q164" s="23">
        <v>0</v>
      </c>
      <c r="R164" s="23">
        <v>62175.81</v>
      </c>
      <c r="S164" s="23">
        <v>0</v>
      </c>
    </row>
    <row r="165" spans="1:19" x14ac:dyDescent="0.25">
      <c r="A165">
        <v>14121</v>
      </c>
      <c r="B165" t="s">
        <v>454</v>
      </c>
      <c r="D165" s="5">
        <v>754453.72</v>
      </c>
      <c r="E165" s="5">
        <v>38379.03</v>
      </c>
      <c r="F165" s="5">
        <v>22275.200000000001</v>
      </c>
      <c r="G165" s="5">
        <v>118570.37</v>
      </c>
      <c r="H165" s="5">
        <v>3787</v>
      </c>
      <c r="I165" s="5">
        <v>73474.8</v>
      </c>
      <c r="J165" s="5">
        <v>0</v>
      </c>
      <c r="K165" s="5">
        <v>0</v>
      </c>
      <c r="L165" s="5">
        <v>2185.2600000000002</v>
      </c>
      <c r="M165" s="5">
        <f t="shared" si="6"/>
        <v>1013125.38</v>
      </c>
      <c r="N165" s="5">
        <f t="shared" si="7"/>
        <v>894555.01</v>
      </c>
      <c r="O165" s="23">
        <f t="shared" si="8"/>
        <v>817293.21</v>
      </c>
      <c r="P165" s="23">
        <v>118570.37</v>
      </c>
      <c r="Q165" s="23">
        <v>3787</v>
      </c>
      <c r="R165" s="23">
        <v>73474.8</v>
      </c>
      <c r="S165" s="23">
        <v>0</v>
      </c>
    </row>
    <row r="166" spans="1:19" x14ac:dyDescent="0.25">
      <c r="A166">
        <v>133215</v>
      </c>
      <c r="B166" t="s">
        <v>649</v>
      </c>
      <c r="D166" s="5">
        <v>1467507.4</v>
      </c>
      <c r="E166" s="5">
        <v>70320.02</v>
      </c>
      <c r="F166" s="5">
        <v>45811.199999999997</v>
      </c>
      <c r="G166" s="5">
        <v>224140.48</v>
      </c>
      <c r="H166" s="5">
        <v>2272</v>
      </c>
      <c r="I166" s="5">
        <v>141684.98000000001</v>
      </c>
      <c r="J166" s="5">
        <v>0</v>
      </c>
      <c r="K166" s="5">
        <v>0</v>
      </c>
      <c r="L166" s="5">
        <v>2952.81</v>
      </c>
      <c r="M166" s="5">
        <f t="shared" si="6"/>
        <v>1954688.89</v>
      </c>
      <c r="N166" s="5">
        <f t="shared" si="7"/>
        <v>1730548.41</v>
      </c>
      <c r="O166" s="23">
        <f t="shared" si="8"/>
        <v>1586591.43</v>
      </c>
      <c r="P166" s="23">
        <v>224140.48</v>
      </c>
      <c r="Q166" s="23">
        <v>2272</v>
      </c>
      <c r="R166" s="23">
        <v>141684.98000000001</v>
      </c>
      <c r="S166" s="23">
        <v>0</v>
      </c>
    </row>
    <row r="167" spans="1:19" x14ac:dyDescent="0.25">
      <c r="A167">
        <v>143172</v>
      </c>
      <c r="B167" t="s">
        <v>725</v>
      </c>
      <c r="D167" s="5">
        <v>1754994.6</v>
      </c>
      <c r="E167" s="5">
        <v>37243.71</v>
      </c>
      <c r="F167" s="5">
        <v>44576</v>
      </c>
      <c r="G167" s="5">
        <v>254377.69</v>
      </c>
      <c r="H167" s="5">
        <v>169401.74</v>
      </c>
      <c r="I167" s="5">
        <v>161918.6</v>
      </c>
      <c r="J167" s="5">
        <v>0</v>
      </c>
      <c r="K167" s="5">
        <v>0</v>
      </c>
      <c r="L167" s="5">
        <v>10001.629999999999</v>
      </c>
      <c r="M167" s="5">
        <f t="shared" si="6"/>
        <v>2432513.9700000002</v>
      </c>
      <c r="N167" s="5">
        <f t="shared" si="7"/>
        <v>2178136.2800000003</v>
      </c>
      <c r="O167" s="23">
        <f t="shared" si="8"/>
        <v>1846815.9400000002</v>
      </c>
      <c r="P167" s="23">
        <v>254377.69</v>
      </c>
      <c r="Q167" s="23">
        <v>169401.74</v>
      </c>
      <c r="R167" s="23">
        <v>161918.6</v>
      </c>
      <c r="S167" s="23">
        <v>0</v>
      </c>
    </row>
    <row r="168" spans="1:19" x14ac:dyDescent="0.25">
      <c r="A168">
        <v>133835</v>
      </c>
      <c r="B168" t="s">
        <v>693</v>
      </c>
      <c r="D168" s="5">
        <v>2340585.89</v>
      </c>
      <c r="E168" s="5">
        <v>87798.17</v>
      </c>
      <c r="F168" s="5">
        <v>0</v>
      </c>
      <c r="G168" s="5">
        <v>306576.98</v>
      </c>
      <c r="H168" s="5">
        <v>0</v>
      </c>
      <c r="I168" s="5">
        <v>563848.78</v>
      </c>
      <c r="J168" s="5">
        <v>714697.2</v>
      </c>
      <c r="K168" s="5">
        <v>3500.03</v>
      </c>
      <c r="L168" s="5">
        <v>0</v>
      </c>
      <c r="M168" s="5">
        <f t="shared" si="6"/>
        <v>4017007.0500000003</v>
      </c>
      <c r="N168" s="5">
        <f t="shared" si="7"/>
        <v>3710430.0700000003</v>
      </c>
      <c r="O168" s="23">
        <f t="shared" si="8"/>
        <v>2431884.09</v>
      </c>
      <c r="P168" s="23">
        <v>306576.98</v>
      </c>
      <c r="Q168" s="23">
        <v>0</v>
      </c>
      <c r="R168" s="23">
        <v>563848.78</v>
      </c>
      <c r="S168" s="23">
        <v>714697.2</v>
      </c>
    </row>
    <row r="169" spans="1:19" x14ac:dyDescent="0.25">
      <c r="A169">
        <v>15329</v>
      </c>
      <c r="B169" t="s">
        <v>489</v>
      </c>
      <c r="D169" s="5">
        <v>1115725.56</v>
      </c>
      <c r="E169" s="5">
        <v>9045.24</v>
      </c>
      <c r="F169" s="5">
        <v>0</v>
      </c>
      <c r="G169" s="5">
        <v>3437.7</v>
      </c>
      <c r="H169" s="5">
        <v>0</v>
      </c>
      <c r="I169" s="5">
        <v>172938.06</v>
      </c>
      <c r="J169" s="5">
        <v>0</v>
      </c>
      <c r="K169" s="5">
        <v>0</v>
      </c>
      <c r="L169" s="5">
        <v>0</v>
      </c>
      <c r="M169" s="5">
        <f t="shared" si="6"/>
        <v>1301146.56</v>
      </c>
      <c r="N169" s="5">
        <f t="shared" si="7"/>
        <v>1297708.8600000001</v>
      </c>
      <c r="O169" s="23">
        <f t="shared" si="8"/>
        <v>1124770.8</v>
      </c>
      <c r="P169" s="23">
        <v>3437.7</v>
      </c>
      <c r="Q169" s="23">
        <v>0</v>
      </c>
      <c r="R169" s="23">
        <v>172938.06</v>
      </c>
      <c r="S169" s="23">
        <v>0</v>
      </c>
    </row>
    <row r="170" spans="1:19" x14ac:dyDescent="0.25">
      <c r="A170">
        <v>17536</v>
      </c>
      <c r="B170" t="s">
        <v>548</v>
      </c>
      <c r="D170" s="5">
        <v>1454873.86</v>
      </c>
      <c r="E170" s="5">
        <v>96397.75</v>
      </c>
      <c r="F170" s="5">
        <v>34355.199999999997</v>
      </c>
      <c r="G170" s="5">
        <v>172881.14</v>
      </c>
      <c r="H170" s="5">
        <v>0</v>
      </c>
      <c r="I170" s="5">
        <v>194132.37</v>
      </c>
      <c r="J170" s="5">
        <v>0</v>
      </c>
      <c r="K170" s="5">
        <v>0</v>
      </c>
      <c r="L170" s="5">
        <v>0</v>
      </c>
      <c r="M170" s="5">
        <f t="shared" si="6"/>
        <v>1952640.3200000003</v>
      </c>
      <c r="N170" s="5">
        <f t="shared" si="7"/>
        <v>1779759.1800000002</v>
      </c>
      <c r="O170" s="23">
        <f t="shared" si="8"/>
        <v>1585626.81</v>
      </c>
      <c r="P170" s="23">
        <v>172881.14</v>
      </c>
      <c r="Q170" s="23">
        <v>0</v>
      </c>
      <c r="R170" s="23">
        <v>194132.37</v>
      </c>
      <c r="S170" s="23">
        <v>0</v>
      </c>
    </row>
    <row r="171" spans="1:19" x14ac:dyDescent="0.25">
      <c r="A171">
        <v>16836</v>
      </c>
      <c r="B171" t="s">
        <v>515</v>
      </c>
      <c r="D171" s="5">
        <v>937373.17</v>
      </c>
      <c r="E171" s="5">
        <v>21395.1</v>
      </c>
      <c r="F171" s="5">
        <v>42742.400000000001</v>
      </c>
      <c r="G171" s="5">
        <v>128870.42</v>
      </c>
      <c r="H171" s="5">
        <v>48729.88</v>
      </c>
      <c r="I171" s="5">
        <v>42150.2</v>
      </c>
      <c r="J171" s="5">
        <v>0</v>
      </c>
      <c r="K171" s="5">
        <v>0</v>
      </c>
      <c r="L171" s="5">
        <v>270.89999999999998</v>
      </c>
      <c r="M171" s="5">
        <f t="shared" si="6"/>
        <v>1221532.0699999998</v>
      </c>
      <c r="N171" s="5">
        <f t="shared" si="7"/>
        <v>1092661.6499999999</v>
      </c>
      <c r="O171" s="23">
        <f t="shared" si="8"/>
        <v>1001781.57</v>
      </c>
      <c r="P171" s="23">
        <v>128870.42</v>
      </c>
      <c r="Q171" s="23">
        <v>48729.88</v>
      </c>
      <c r="R171" s="23">
        <v>42150.2</v>
      </c>
      <c r="S171" s="23">
        <v>0</v>
      </c>
    </row>
    <row r="172" spans="1:19" x14ac:dyDescent="0.25">
      <c r="A172">
        <v>9997</v>
      </c>
      <c r="B172" t="s">
        <v>302</v>
      </c>
      <c r="D172" s="5">
        <v>10514368.460000001</v>
      </c>
      <c r="E172" s="5">
        <v>249190.22</v>
      </c>
      <c r="F172" s="5">
        <v>222067.20000000001</v>
      </c>
      <c r="G172" s="5">
        <v>1613845.12</v>
      </c>
      <c r="H172" s="5">
        <v>79773.320000000007</v>
      </c>
      <c r="I172" s="5">
        <v>1125804.6200000001</v>
      </c>
      <c r="J172" s="5">
        <v>0</v>
      </c>
      <c r="K172" s="5">
        <v>0</v>
      </c>
      <c r="L172" s="5">
        <v>12386.9</v>
      </c>
      <c r="M172" s="5">
        <f t="shared" si="6"/>
        <v>13817435.840000002</v>
      </c>
      <c r="N172" s="5">
        <f t="shared" si="7"/>
        <v>12203590.720000003</v>
      </c>
      <c r="O172" s="23">
        <f t="shared" si="8"/>
        <v>10998012.780000001</v>
      </c>
      <c r="P172" s="23">
        <v>1613845.12</v>
      </c>
      <c r="Q172" s="23">
        <v>79773.320000000007</v>
      </c>
      <c r="R172" s="23">
        <v>1125804.6200000001</v>
      </c>
      <c r="S172" s="23">
        <v>0</v>
      </c>
    </row>
    <row r="173" spans="1:19" x14ac:dyDescent="0.25">
      <c r="A173">
        <v>9957</v>
      </c>
      <c r="B173" t="s">
        <v>293</v>
      </c>
      <c r="D173" s="5">
        <v>3284661.39</v>
      </c>
      <c r="E173" s="5">
        <v>269252.81</v>
      </c>
      <c r="F173" s="5">
        <v>86656</v>
      </c>
      <c r="G173" s="5">
        <v>455188.27</v>
      </c>
      <c r="H173" s="5">
        <v>0</v>
      </c>
      <c r="I173" s="5">
        <v>322158.44</v>
      </c>
      <c r="J173" s="5">
        <v>0</v>
      </c>
      <c r="K173" s="5">
        <v>0</v>
      </c>
      <c r="L173" s="5">
        <v>1394.23</v>
      </c>
      <c r="M173" s="5">
        <f t="shared" si="6"/>
        <v>4419311.1400000006</v>
      </c>
      <c r="N173" s="5">
        <f t="shared" si="7"/>
        <v>3964122.8700000006</v>
      </c>
      <c r="O173" s="23">
        <f t="shared" si="8"/>
        <v>3641964.4300000006</v>
      </c>
      <c r="P173" s="23">
        <v>455188.27</v>
      </c>
      <c r="Q173" s="23">
        <v>0</v>
      </c>
      <c r="R173" s="23">
        <v>322158.44</v>
      </c>
      <c r="S173" s="23">
        <v>0</v>
      </c>
    </row>
    <row r="174" spans="1:19" x14ac:dyDescent="0.25">
      <c r="A174">
        <v>10205</v>
      </c>
      <c r="B174" t="s">
        <v>308</v>
      </c>
      <c r="D174" s="5">
        <v>2032339.39</v>
      </c>
      <c r="E174" s="5">
        <v>130789.73</v>
      </c>
      <c r="F174" s="5">
        <v>47475.199999999997</v>
      </c>
      <c r="G174" s="5">
        <v>271257.12</v>
      </c>
      <c r="H174" s="5">
        <v>33214.519999999997</v>
      </c>
      <c r="I174" s="5">
        <v>194847.86</v>
      </c>
      <c r="J174" s="5">
        <v>0</v>
      </c>
      <c r="K174" s="5">
        <v>0</v>
      </c>
      <c r="L174" s="5">
        <v>4298.28</v>
      </c>
      <c r="M174" s="5">
        <f t="shared" si="6"/>
        <v>2714222.1</v>
      </c>
      <c r="N174" s="5">
        <f t="shared" si="7"/>
        <v>2442964.98</v>
      </c>
      <c r="O174" s="23">
        <f t="shared" si="8"/>
        <v>2214902.6</v>
      </c>
      <c r="P174" s="23">
        <v>271257.12</v>
      </c>
      <c r="Q174" s="23">
        <v>33214.519999999997</v>
      </c>
      <c r="R174" s="23">
        <v>194847.86</v>
      </c>
      <c r="S174" s="23">
        <v>0</v>
      </c>
    </row>
    <row r="175" spans="1:19" x14ac:dyDescent="0.25">
      <c r="A175">
        <v>151183</v>
      </c>
      <c r="B175" t="s">
        <v>771</v>
      </c>
      <c r="D175" s="5">
        <v>1326403.2</v>
      </c>
      <c r="E175" s="5">
        <v>64213.760000000002</v>
      </c>
      <c r="F175" s="5">
        <v>0</v>
      </c>
      <c r="G175" s="5">
        <v>211728.04</v>
      </c>
      <c r="H175" s="5">
        <v>21534.38</v>
      </c>
      <c r="I175" s="5">
        <v>225054.9</v>
      </c>
      <c r="J175" s="5">
        <v>265193.3</v>
      </c>
      <c r="K175" s="5">
        <v>509.29</v>
      </c>
      <c r="L175" s="5">
        <v>0</v>
      </c>
      <c r="M175" s="5">
        <f t="shared" si="6"/>
        <v>2114636.8699999996</v>
      </c>
      <c r="N175" s="5">
        <f t="shared" si="7"/>
        <v>1902908.8299999996</v>
      </c>
      <c r="O175" s="23">
        <f t="shared" si="8"/>
        <v>1391126.2499999998</v>
      </c>
      <c r="P175" s="23">
        <v>211728.04</v>
      </c>
      <c r="Q175" s="23">
        <v>21534.38</v>
      </c>
      <c r="R175" s="23">
        <v>225054.9</v>
      </c>
      <c r="S175" s="23">
        <v>265193.3</v>
      </c>
    </row>
    <row r="176" spans="1:19" x14ac:dyDescent="0.25">
      <c r="A176">
        <v>13132</v>
      </c>
      <c r="B176" t="s">
        <v>408</v>
      </c>
      <c r="D176" s="5">
        <v>1554933.88</v>
      </c>
      <c r="E176" s="5">
        <v>89374.28</v>
      </c>
      <c r="F176" s="5">
        <v>41628.800000000003</v>
      </c>
      <c r="G176" s="5">
        <v>258504.34</v>
      </c>
      <c r="H176" s="5">
        <v>0</v>
      </c>
      <c r="I176" s="5">
        <v>203511.43</v>
      </c>
      <c r="J176" s="5">
        <v>0</v>
      </c>
      <c r="K176" s="5">
        <v>0</v>
      </c>
      <c r="L176" s="5">
        <v>3034.53</v>
      </c>
      <c r="M176" s="5">
        <f t="shared" si="6"/>
        <v>2150987.2599999998</v>
      </c>
      <c r="N176" s="5">
        <f t="shared" si="7"/>
        <v>1892482.9199999997</v>
      </c>
      <c r="O176" s="23">
        <f t="shared" si="8"/>
        <v>1688971.4899999998</v>
      </c>
      <c r="P176" s="23">
        <v>258504.34</v>
      </c>
      <c r="Q176" s="23">
        <v>0</v>
      </c>
      <c r="R176" s="23">
        <v>203511.43</v>
      </c>
      <c r="S176" s="23">
        <v>0</v>
      </c>
    </row>
    <row r="177" spans="1:19" x14ac:dyDescent="0.25">
      <c r="A177">
        <v>11511</v>
      </c>
      <c r="B177" t="s">
        <v>327</v>
      </c>
      <c r="D177" s="5">
        <v>391105.97</v>
      </c>
      <c r="E177" s="5">
        <v>763.43</v>
      </c>
      <c r="F177" s="5">
        <v>9155.2000000000007</v>
      </c>
      <c r="G177" s="5">
        <v>12474.49</v>
      </c>
      <c r="H177" s="5">
        <v>0</v>
      </c>
      <c r="I177" s="5">
        <v>50248.75</v>
      </c>
      <c r="J177" s="5">
        <v>0</v>
      </c>
      <c r="K177" s="5">
        <v>2257.5</v>
      </c>
      <c r="L177" s="5">
        <v>1015.88</v>
      </c>
      <c r="M177" s="5">
        <f t="shared" si="6"/>
        <v>467021.22</v>
      </c>
      <c r="N177" s="5">
        <f t="shared" si="7"/>
        <v>454546.73</v>
      </c>
      <c r="O177" s="23">
        <f t="shared" si="8"/>
        <v>404297.98</v>
      </c>
      <c r="P177" s="23">
        <v>12474.49</v>
      </c>
      <c r="Q177" s="23">
        <v>0</v>
      </c>
      <c r="R177" s="23">
        <v>50248.75</v>
      </c>
      <c r="S177" s="23">
        <v>0</v>
      </c>
    </row>
    <row r="178" spans="1:19" x14ac:dyDescent="0.25">
      <c r="A178">
        <v>16849</v>
      </c>
      <c r="B178" t="s">
        <v>521</v>
      </c>
      <c r="D178" s="5">
        <v>1213828.29</v>
      </c>
      <c r="E178" s="5">
        <v>94109.1</v>
      </c>
      <c r="F178" s="5">
        <v>0</v>
      </c>
      <c r="G178" s="5">
        <v>154474.41</v>
      </c>
      <c r="H178" s="5">
        <v>0</v>
      </c>
      <c r="I178" s="5">
        <v>143962.45000000001</v>
      </c>
      <c r="J178" s="5">
        <v>403186.98</v>
      </c>
      <c r="K178" s="5">
        <v>186.02</v>
      </c>
      <c r="L178" s="5">
        <v>0</v>
      </c>
      <c r="M178" s="5">
        <f t="shared" si="6"/>
        <v>2009747.25</v>
      </c>
      <c r="N178" s="5">
        <f t="shared" si="7"/>
        <v>1855272.84</v>
      </c>
      <c r="O178" s="23">
        <f t="shared" si="8"/>
        <v>1308123.4100000001</v>
      </c>
      <c r="P178" s="23">
        <v>154474.41</v>
      </c>
      <c r="Q178" s="23">
        <v>0</v>
      </c>
      <c r="R178" s="23">
        <v>143962.45000000001</v>
      </c>
      <c r="S178" s="23">
        <v>403186.98</v>
      </c>
    </row>
    <row r="179" spans="1:19" x14ac:dyDescent="0.25">
      <c r="A179">
        <v>13962</v>
      </c>
      <c r="B179" t="s">
        <v>438</v>
      </c>
      <c r="D179" s="5">
        <v>342054.58</v>
      </c>
      <c r="E179" s="5">
        <v>3453.9</v>
      </c>
      <c r="F179" s="5">
        <v>0</v>
      </c>
      <c r="G179" s="5">
        <v>6661.32</v>
      </c>
      <c r="H179" s="5">
        <v>1136</v>
      </c>
      <c r="I179" s="5">
        <v>130047.09</v>
      </c>
      <c r="J179" s="5">
        <v>0</v>
      </c>
      <c r="K179" s="5">
        <v>2604.25</v>
      </c>
      <c r="L179" s="5">
        <v>0</v>
      </c>
      <c r="M179" s="5">
        <f t="shared" si="6"/>
        <v>485957.14</v>
      </c>
      <c r="N179" s="5">
        <f t="shared" si="7"/>
        <v>479295.82</v>
      </c>
      <c r="O179" s="23">
        <f t="shared" si="8"/>
        <v>348112.73</v>
      </c>
      <c r="P179" s="23">
        <v>6661.32</v>
      </c>
      <c r="Q179" s="23">
        <v>1136</v>
      </c>
      <c r="R179" s="23">
        <v>130047.09</v>
      </c>
      <c r="S179" s="23">
        <v>0</v>
      </c>
    </row>
    <row r="180" spans="1:19" x14ac:dyDescent="0.25">
      <c r="A180">
        <v>14065</v>
      </c>
      <c r="B180" t="s">
        <v>444</v>
      </c>
      <c r="D180" s="5">
        <v>2197880.29</v>
      </c>
      <c r="E180" s="5">
        <v>115997.83</v>
      </c>
      <c r="F180" s="5">
        <v>53632</v>
      </c>
      <c r="G180" s="5">
        <v>377381.94</v>
      </c>
      <c r="H180" s="5">
        <v>37303.360000000001</v>
      </c>
      <c r="I180" s="5">
        <v>456037.88</v>
      </c>
      <c r="J180" s="5">
        <v>0</v>
      </c>
      <c r="K180" s="5">
        <v>0</v>
      </c>
      <c r="L180" s="5">
        <v>1625.85</v>
      </c>
      <c r="M180" s="5">
        <f t="shared" si="6"/>
        <v>3239859.15</v>
      </c>
      <c r="N180" s="5">
        <f t="shared" si="7"/>
        <v>2862477.21</v>
      </c>
      <c r="O180" s="23">
        <f t="shared" si="8"/>
        <v>2369135.9700000002</v>
      </c>
      <c r="P180" s="23">
        <v>377381.94</v>
      </c>
      <c r="Q180" s="23">
        <v>37303.360000000001</v>
      </c>
      <c r="R180" s="23">
        <v>456037.88</v>
      </c>
      <c r="S180" s="23">
        <v>0</v>
      </c>
    </row>
    <row r="181" spans="1:19" x14ac:dyDescent="0.25">
      <c r="A181">
        <v>14913</v>
      </c>
      <c r="B181" t="s">
        <v>477</v>
      </c>
      <c r="D181" s="5">
        <v>1393722.77</v>
      </c>
      <c r="E181" s="5">
        <v>72023.13</v>
      </c>
      <c r="F181" s="5">
        <v>43875.199999999997</v>
      </c>
      <c r="G181" s="5">
        <v>200558.59</v>
      </c>
      <c r="H181" s="5">
        <v>0</v>
      </c>
      <c r="I181" s="5">
        <v>187742.77</v>
      </c>
      <c r="J181" s="5">
        <v>0</v>
      </c>
      <c r="K181" s="5">
        <v>0</v>
      </c>
      <c r="L181" s="5">
        <v>4876.2</v>
      </c>
      <c r="M181" s="5">
        <f t="shared" si="6"/>
        <v>1902798.66</v>
      </c>
      <c r="N181" s="5">
        <f t="shared" si="7"/>
        <v>1702240.0699999998</v>
      </c>
      <c r="O181" s="23">
        <f t="shared" si="8"/>
        <v>1514497.2999999998</v>
      </c>
      <c r="P181" s="23">
        <v>200558.59</v>
      </c>
      <c r="Q181" s="23">
        <v>0</v>
      </c>
      <c r="R181" s="23">
        <v>187742.77</v>
      </c>
      <c r="S181" s="23">
        <v>0</v>
      </c>
    </row>
    <row r="182" spans="1:19" x14ac:dyDescent="0.25">
      <c r="A182">
        <v>17270</v>
      </c>
      <c r="B182" t="s">
        <v>534</v>
      </c>
      <c r="D182" s="5">
        <v>1070351.56</v>
      </c>
      <c r="E182" s="5">
        <v>98863.08</v>
      </c>
      <c r="F182" s="5">
        <v>43747.199999999997</v>
      </c>
      <c r="G182" s="5">
        <v>156513.94</v>
      </c>
      <c r="H182" s="5">
        <v>42790.91</v>
      </c>
      <c r="I182" s="5">
        <v>62407.77</v>
      </c>
      <c r="J182" s="5">
        <v>0</v>
      </c>
      <c r="K182" s="5">
        <v>0</v>
      </c>
      <c r="L182" s="5">
        <v>50.12</v>
      </c>
      <c r="M182" s="5">
        <f t="shared" si="6"/>
        <v>1474724.58</v>
      </c>
      <c r="N182" s="5">
        <f t="shared" si="7"/>
        <v>1318210.6400000001</v>
      </c>
      <c r="O182" s="23">
        <f t="shared" si="8"/>
        <v>1213011.9600000002</v>
      </c>
      <c r="P182" s="23">
        <v>156513.94</v>
      </c>
      <c r="Q182" s="23">
        <v>42790.91</v>
      </c>
      <c r="R182" s="23">
        <v>62407.77</v>
      </c>
      <c r="S182" s="23">
        <v>0</v>
      </c>
    </row>
    <row r="183" spans="1:19" x14ac:dyDescent="0.25">
      <c r="A183">
        <v>132951</v>
      </c>
      <c r="B183" t="s">
        <v>641</v>
      </c>
      <c r="D183" s="5">
        <v>1076875.93</v>
      </c>
      <c r="E183" s="5">
        <v>102827.19</v>
      </c>
      <c r="F183" s="5">
        <v>47468.800000000003</v>
      </c>
      <c r="G183" s="5">
        <v>161150.75</v>
      </c>
      <c r="H183" s="5">
        <v>19688.86</v>
      </c>
      <c r="I183" s="5">
        <v>160141.94</v>
      </c>
      <c r="J183" s="5">
        <v>0</v>
      </c>
      <c r="K183" s="5">
        <v>0</v>
      </c>
      <c r="L183" s="5">
        <v>6069.06</v>
      </c>
      <c r="M183" s="5">
        <f t="shared" si="6"/>
        <v>1574222.53</v>
      </c>
      <c r="N183" s="5">
        <f t="shared" si="7"/>
        <v>1413071.78</v>
      </c>
      <c r="O183" s="23">
        <f t="shared" si="8"/>
        <v>1233240.98</v>
      </c>
      <c r="P183" s="23">
        <v>161150.75</v>
      </c>
      <c r="Q183" s="23">
        <v>19688.86</v>
      </c>
      <c r="R183" s="23">
        <v>160141.94</v>
      </c>
      <c r="S183" s="23">
        <v>0</v>
      </c>
    </row>
    <row r="184" spans="1:19" x14ac:dyDescent="0.25">
      <c r="A184">
        <v>8000</v>
      </c>
      <c r="B184" t="s">
        <v>253</v>
      </c>
      <c r="D184" s="5">
        <v>3141244.02</v>
      </c>
      <c r="E184" s="5">
        <v>298681.21999999997</v>
      </c>
      <c r="F184" s="5">
        <v>79574.399999999994</v>
      </c>
      <c r="G184" s="5">
        <v>472373.97</v>
      </c>
      <c r="H184" s="5">
        <v>9562.1</v>
      </c>
      <c r="I184" s="5">
        <v>353290.5</v>
      </c>
      <c r="J184" s="5">
        <v>0</v>
      </c>
      <c r="K184" s="5">
        <v>0</v>
      </c>
      <c r="L184" s="5">
        <v>8586.6299999999992</v>
      </c>
      <c r="M184" s="5">
        <f t="shared" si="6"/>
        <v>4363312.8400000008</v>
      </c>
      <c r="N184" s="5">
        <f t="shared" si="7"/>
        <v>3890938.870000001</v>
      </c>
      <c r="O184" s="23">
        <f t="shared" si="8"/>
        <v>3528086.2700000009</v>
      </c>
      <c r="P184" s="23">
        <v>472373.97</v>
      </c>
      <c r="Q184" s="23">
        <v>9562.1</v>
      </c>
      <c r="R184" s="23">
        <v>353290.5</v>
      </c>
      <c r="S184" s="23">
        <v>0</v>
      </c>
    </row>
    <row r="185" spans="1:19" x14ac:dyDescent="0.25">
      <c r="A185">
        <v>9955</v>
      </c>
      <c r="B185" t="s">
        <v>291</v>
      </c>
      <c r="D185" s="5">
        <v>3138812.21</v>
      </c>
      <c r="E185" s="5">
        <v>207701.26</v>
      </c>
      <c r="F185" s="5">
        <v>119734.39999999999</v>
      </c>
      <c r="G185" s="5">
        <v>429198.63</v>
      </c>
      <c r="H185" s="5">
        <v>0</v>
      </c>
      <c r="I185" s="5">
        <v>276197.65000000002</v>
      </c>
      <c r="J185" s="5">
        <v>0</v>
      </c>
      <c r="K185" s="5">
        <v>0</v>
      </c>
      <c r="L185" s="5">
        <v>3843.17</v>
      </c>
      <c r="M185" s="5">
        <f t="shared" si="6"/>
        <v>4175487.3199999994</v>
      </c>
      <c r="N185" s="5">
        <f t="shared" si="7"/>
        <v>3746288.6899999995</v>
      </c>
      <c r="O185" s="23">
        <f t="shared" si="8"/>
        <v>3470091.0399999996</v>
      </c>
      <c r="P185" s="23">
        <v>429198.63</v>
      </c>
      <c r="Q185" s="23">
        <v>0</v>
      </c>
      <c r="R185" s="23">
        <v>276197.65000000002</v>
      </c>
      <c r="S185" s="23">
        <v>0</v>
      </c>
    </row>
    <row r="186" spans="1:19" x14ac:dyDescent="0.25">
      <c r="A186">
        <v>319</v>
      </c>
      <c r="B186" t="s">
        <v>122</v>
      </c>
      <c r="D186" s="5">
        <v>1496570.47</v>
      </c>
      <c r="E186" s="5">
        <v>76776.570000000007</v>
      </c>
      <c r="F186" s="5">
        <v>36009.599999999999</v>
      </c>
      <c r="G186" s="5">
        <v>251860.17</v>
      </c>
      <c r="H186" s="5">
        <v>33324</v>
      </c>
      <c r="I186" s="5">
        <v>281250.94</v>
      </c>
      <c r="J186" s="5">
        <v>0</v>
      </c>
      <c r="K186" s="5">
        <v>0</v>
      </c>
      <c r="L186" s="5">
        <v>2212.35</v>
      </c>
      <c r="M186" s="5">
        <f t="shared" si="6"/>
        <v>2178004.1</v>
      </c>
      <c r="N186" s="5">
        <f t="shared" si="7"/>
        <v>1926143.9300000002</v>
      </c>
      <c r="O186" s="23">
        <f t="shared" si="8"/>
        <v>1611568.9900000002</v>
      </c>
      <c r="P186" s="23">
        <v>251860.17</v>
      </c>
      <c r="Q186" s="23">
        <v>33324</v>
      </c>
      <c r="R186" s="23">
        <v>281250.94</v>
      </c>
      <c r="S186" s="23">
        <v>0</v>
      </c>
    </row>
    <row r="187" spans="1:19" x14ac:dyDescent="0.25">
      <c r="A187">
        <v>9996</v>
      </c>
      <c r="B187" t="s">
        <v>1490</v>
      </c>
      <c r="D187" s="5">
        <v>525982.36</v>
      </c>
      <c r="E187" s="5">
        <v>50511.48</v>
      </c>
      <c r="F187" s="5">
        <v>0</v>
      </c>
      <c r="G187" s="5">
        <v>62092.63</v>
      </c>
      <c r="H187" s="5">
        <v>2067.52</v>
      </c>
      <c r="I187" s="5">
        <v>113277.28</v>
      </c>
      <c r="J187" s="5">
        <v>0</v>
      </c>
      <c r="K187" s="5">
        <v>4626.97</v>
      </c>
      <c r="L187" s="5">
        <v>0</v>
      </c>
      <c r="M187" s="5">
        <f t="shared" si="6"/>
        <v>758558.24</v>
      </c>
      <c r="N187" s="5">
        <f t="shared" si="7"/>
        <v>696465.61</v>
      </c>
      <c r="O187" s="23">
        <f t="shared" si="8"/>
        <v>581120.80999999994</v>
      </c>
      <c r="P187" s="23">
        <v>62092.63</v>
      </c>
      <c r="Q187" s="23">
        <v>2067.52</v>
      </c>
      <c r="R187" s="23">
        <v>113277.28</v>
      </c>
      <c r="S187" s="23">
        <v>0</v>
      </c>
    </row>
    <row r="188" spans="1:19" x14ac:dyDescent="0.25">
      <c r="A188">
        <v>148999</v>
      </c>
      <c r="B188" t="s">
        <v>1804</v>
      </c>
      <c r="C188" s="12" t="s">
        <v>81</v>
      </c>
      <c r="D188" s="5">
        <v>366254.05</v>
      </c>
      <c r="E188" s="5">
        <v>0</v>
      </c>
      <c r="F188" s="5">
        <v>0</v>
      </c>
      <c r="G188" s="5">
        <v>0</v>
      </c>
      <c r="H188" s="5">
        <v>0</v>
      </c>
      <c r="I188" s="5">
        <v>77604.89</v>
      </c>
      <c r="J188" s="5">
        <v>0</v>
      </c>
      <c r="K188" s="5">
        <v>3458.04</v>
      </c>
      <c r="L188" s="5">
        <v>0</v>
      </c>
      <c r="M188" s="5">
        <f t="shared" si="6"/>
        <v>447316.98</v>
      </c>
      <c r="N188" s="5">
        <f t="shared" si="7"/>
        <v>447316.98</v>
      </c>
      <c r="O188" s="23">
        <f t="shared" si="8"/>
        <v>369712.08999999997</v>
      </c>
      <c r="P188" s="23">
        <v>0</v>
      </c>
      <c r="Q188" s="23">
        <v>0</v>
      </c>
      <c r="R188" s="23">
        <v>77604.89</v>
      </c>
      <c r="S188" s="23">
        <v>0</v>
      </c>
    </row>
    <row r="189" spans="1:19" x14ac:dyDescent="0.25">
      <c r="A189">
        <v>14066</v>
      </c>
      <c r="B189" t="s">
        <v>446</v>
      </c>
      <c r="D189" s="5">
        <v>916910.39</v>
      </c>
      <c r="E189" s="5">
        <v>44967.81</v>
      </c>
      <c r="F189" s="5">
        <v>40675.199999999997</v>
      </c>
      <c r="G189" s="5">
        <v>143457.4</v>
      </c>
      <c r="H189" s="5">
        <v>0</v>
      </c>
      <c r="I189" s="5">
        <v>72809.62</v>
      </c>
      <c r="J189" s="5">
        <v>0</v>
      </c>
      <c r="K189" s="5">
        <v>0</v>
      </c>
      <c r="L189" s="5">
        <v>0</v>
      </c>
      <c r="M189" s="5">
        <f t="shared" si="6"/>
        <v>1218820.42</v>
      </c>
      <c r="N189" s="5">
        <f t="shared" si="7"/>
        <v>1075363.02</v>
      </c>
      <c r="O189" s="23">
        <f t="shared" si="8"/>
        <v>1002553.4</v>
      </c>
      <c r="P189" s="23">
        <v>143457.4</v>
      </c>
      <c r="Q189" s="23">
        <v>0</v>
      </c>
      <c r="R189" s="23">
        <v>72809.62</v>
      </c>
      <c r="S189" s="23">
        <v>0</v>
      </c>
    </row>
    <row r="190" spans="1:19" x14ac:dyDescent="0.25">
      <c r="A190">
        <v>17585</v>
      </c>
      <c r="B190" t="s">
        <v>554</v>
      </c>
      <c r="D190" s="5">
        <v>588497.63</v>
      </c>
      <c r="E190" s="5">
        <v>41175.42</v>
      </c>
      <c r="F190" s="5">
        <v>21923.200000000001</v>
      </c>
      <c r="G190" s="5">
        <v>68581.33</v>
      </c>
      <c r="H190" s="5">
        <v>0</v>
      </c>
      <c r="I190" s="5">
        <v>101647</v>
      </c>
      <c r="J190" s="5">
        <v>0</v>
      </c>
      <c r="K190" s="5">
        <v>0</v>
      </c>
      <c r="L190" s="5">
        <v>0</v>
      </c>
      <c r="M190" s="5">
        <f t="shared" si="6"/>
        <v>821824.58</v>
      </c>
      <c r="N190" s="5">
        <f t="shared" si="7"/>
        <v>753243.25</v>
      </c>
      <c r="O190" s="23">
        <f t="shared" si="8"/>
        <v>651596.25</v>
      </c>
      <c r="P190" s="23">
        <v>68581.33</v>
      </c>
      <c r="Q190" s="23">
        <v>0</v>
      </c>
      <c r="R190" s="23">
        <v>101647</v>
      </c>
      <c r="S190" s="23">
        <v>0</v>
      </c>
    </row>
    <row r="191" spans="1:19" x14ac:dyDescent="0.25">
      <c r="A191">
        <v>132803</v>
      </c>
      <c r="B191" t="s">
        <v>637</v>
      </c>
      <c r="D191" s="5">
        <v>1617093.27</v>
      </c>
      <c r="E191" s="5">
        <v>69865.78</v>
      </c>
      <c r="F191" s="5">
        <v>0</v>
      </c>
      <c r="G191" s="5">
        <v>226636.71</v>
      </c>
      <c r="H191" s="5">
        <v>26254.080000000002</v>
      </c>
      <c r="I191" s="5">
        <v>494848.84</v>
      </c>
      <c r="J191" s="5">
        <v>657904.06000000006</v>
      </c>
      <c r="K191" s="5">
        <v>401.84</v>
      </c>
      <c r="L191" s="5">
        <v>0</v>
      </c>
      <c r="M191" s="5">
        <f t="shared" si="6"/>
        <v>3093004.58</v>
      </c>
      <c r="N191" s="5">
        <f t="shared" si="7"/>
        <v>2866367.87</v>
      </c>
      <c r="O191" s="23">
        <f t="shared" si="8"/>
        <v>1687360.8900000001</v>
      </c>
      <c r="P191" s="23">
        <v>226636.71</v>
      </c>
      <c r="Q191" s="23">
        <v>26254.080000000002</v>
      </c>
      <c r="R191" s="23">
        <v>494848.84</v>
      </c>
      <c r="S191" s="23">
        <v>657904.06000000006</v>
      </c>
    </row>
    <row r="192" spans="1:19" x14ac:dyDescent="0.25">
      <c r="A192">
        <v>12037</v>
      </c>
      <c r="B192" t="s">
        <v>359</v>
      </c>
      <c r="D192" s="5">
        <v>1081502.29</v>
      </c>
      <c r="E192" s="5">
        <v>29668.36</v>
      </c>
      <c r="F192" s="5">
        <v>0</v>
      </c>
      <c r="G192" s="5">
        <v>160212.62</v>
      </c>
      <c r="H192" s="5">
        <v>9508.32</v>
      </c>
      <c r="I192" s="5">
        <v>218606.68</v>
      </c>
      <c r="J192" s="5">
        <v>449580.05</v>
      </c>
      <c r="K192" s="5">
        <v>319.20999999999998</v>
      </c>
      <c r="L192" s="5">
        <v>0</v>
      </c>
      <c r="M192" s="5">
        <f t="shared" si="6"/>
        <v>1949397.53</v>
      </c>
      <c r="N192" s="5">
        <f t="shared" si="7"/>
        <v>1789184.9100000001</v>
      </c>
      <c r="O192" s="23">
        <f t="shared" si="8"/>
        <v>1111489.8600000001</v>
      </c>
      <c r="P192" s="23">
        <v>160212.62</v>
      </c>
      <c r="Q192" s="23">
        <v>9508.32</v>
      </c>
      <c r="R192" s="23">
        <v>218606.68</v>
      </c>
      <c r="S192" s="23">
        <v>449580.05</v>
      </c>
    </row>
    <row r="193" spans="1:19" x14ac:dyDescent="0.25">
      <c r="A193">
        <v>318</v>
      </c>
      <c r="B193" t="s">
        <v>120</v>
      </c>
      <c r="D193" s="5">
        <v>3326595.26</v>
      </c>
      <c r="E193" s="5">
        <v>65515.9</v>
      </c>
      <c r="F193" s="5">
        <v>94243.199999999997</v>
      </c>
      <c r="G193" s="5">
        <v>96206.36</v>
      </c>
      <c r="H193" s="5">
        <v>54549.7</v>
      </c>
      <c r="I193" s="5">
        <v>206280.1</v>
      </c>
      <c r="J193" s="5">
        <v>0</v>
      </c>
      <c r="K193" s="5">
        <v>0</v>
      </c>
      <c r="L193" s="5">
        <v>20350.46</v>
      </c>
      <c r="M193" s="5">
        <f t="shared" si="6"/>
        <v>3863740.98</v>
      </c>
      <c r="N193" s="5">
        <f t="shared" si="7"/>
        <v>3767534.62</v>
      </c>
      <c r="O193" s="23">
        <f t="shared" si="8"/>
        <v>3506704.82</v>
      </c>
      <c r="P193" s="23">
        <v>96206.36</v>
      </c>
      <c r="Q193" s="23">
        <v>54549.7</v>
      </c>
      <c r="R193" s="23">
        <v>206280.1</v>
      </c>
      <c r="S193" s="23">
        <v>0</v>
      </c>
    </row>
    <row r="194" spans="1:19" x14ac:dyDescent="0.25">
      <c r="A194">
        <v>12391</v>
      </c>
      <c r="B194" t="s">
        <v>381</v>
      </c>
      <c r="D194" s="5">
        <v>5779459.5700000003</v>
      </c>
      <c r="E194" s="5">
        <v>115931.15</v>
      </c>
      <c r="F194" s="5">
        <v>0</v>
      </c>
      <c r="G194" s="5">
        <v>250068.69</v>
      </c>
      <c r="H194" s="5">
        <v>0</v>
      </c>
      <c r="I194" s="5">
        <v>394037.45</v>
      </c>
      <c r="J194" s="5">
        <v>299125.14</v>
      </c>
      <c r="K194" s="5">
        <v>37023</v>
      </c>
      <c r="L194" s="5">
        <v>0</v>
      </c>
      <c r="M194" s="5">
        <f t="shared" si="6"/>
        <v>6875645.0000000009</v>
      </c>
      <c r="N194" s="5">
        <f t="shared" si="7"/>
        <v>6625576.3100000005</v>
      </c>
      <c r="O194" s="23">
        <f t="shared" si="8"/>
        <v>5932413.7200000007</v>
      </c>
      <c r="P194" s="23">
        <v>250068.69</v>
      </c>
      <c r="Q194" s="23">
        <v>0</v>
      </c>
      <c r="R194" s="23">
        <v>394037.45</v>
      </c>
      <c r="S194" s="23">
        <v>299125.14</v>
      </c>
    </row>
    <row r="195" spans="1:19" x14ac:dyDescent="0.25">
      <c r="A195">
        <v>132944</v>
      </c>
      <c r="B195" t="s">
        <v>639</v>
      </c>
      <c r="D195" s="5">
        <v>767680.35</v>
      </c>
      <c r="E195" s="5">
        <v>44042.86</v>
      </c>
      <c r="F195" s="5">
        <v>19430.400000000001</v>
      </c>
      <c r="G195" s="5">
        <v>86192.2</v>
      </c>
      <c r="H195" s="5">
        <v>1136</v>
      </c>
      <c r="I195" s="5">
        <v>220238.03</v>
      </c>
      <c r="J195" s="5">
        <v>28091.75</v>
      </c>
      <c r="K195" s="5">
        <v>0</v>
      </c>
      <c r="L195" s="5">
        <v>482.2</v>
      </c>
      <c r="M195" s="5">
        <f t="shared" si="6"/>
        <v>1167293.7899999998</v>
      </c>
      <c r="N195" s="5">
        <f t="shared" si="7"/>
        <v>1081101.5899999999</v>
      </c>
      <c r="O195" s="23">
        <f t="shared" si="8"/>
        <v>831635.80999999982</v>
      </c>
      <c r="P195" s="23">
        <v>86192.2</v>
      </c>
      <c r="Q195" s="23">
        <v>1136</v>
      </c>
      <c r="R195" s="23">
        <v>220238.03</v>
      </c>
      <c r="S195" s="23">
        <v>28091.75</v>
      </c>
    </row>
    <row r="196" spans="1:19" x14ac:dyDescent="0.25">
      <c r="A196">
        <v>134213</v>
      </c>
      <c r="B196" t="s">
        <v>707</v>
      </c>
      <c r="D196" s="5">
        <v>1212464.08</v>
      </c>
      <c r="E196" s="5">
        <v>60240.800000000003</v>
      </c>
      <c r="F196" s="5">
        <v>28928</v>
      </c>
      <c r="G196" s="5">
        <v>192678.61</v>
      </c>
      <c r="H196" s="5">
        <v>5680</v>
      </c>
      <c r="I196" s="5">
        <v>142117.85999999999</v>
      </c>
      <c r="J196" s="5">
        <v>0</v>
      </c>
      <c r="K196" s="5">
        <v>0</v>
      </c>
      <c r="L196" s="5">
        <v>433.44</v>
      </c>
      <c r="M196" s="5">
        <f t="shared" ref="M196:M259" si="9">SUM(D196:L196)</f>
        <v>1642542.79</v>
      </c>
      <c r="N196" s="5">
        <f t="shared" ref="N196:N259" si="10">M196-P196</f>
        <v>1449864.1800000002</v>
      </c>
      <c r="O196" s="23">
        <f t="shared" ref="O196:O259" si="11">N196-Q196-R196-S196</f>
        <v>1302066.3200000003</v>
      </c>
      <c r="P196" s="23">
        <v>192678.61</v>
      </c>
      <c r="Q196" s="23">
        <v>5680</v>
      </c>
      <c r="R196" s="23">
        <v>142117.85999999999</v>
      </c>
      <c r="S196" s="23">
        <v>0</v>
      </c>
    </row>
    <row r="197" spans="1:19" x14ac:dyDescent="0.25">
      <c r="A197">
        <v>143214</v>
      </c>
      <c r="B197" t="s">
        <v>731</v>
      </c>
      <c r="D197" s="5">
        <v>1566025.29</v>
      </c>
      <c r="E197" s="5">
        <v>71179.47</v>
      </c>
      <c r="F197" s="5">
        <v>44000</v>
      </c>
      <c r="G197" s="5">
        <v>240507.88</v>
      </c>
      <c r="H197" s="5">
        <v>72319.61</v>
      </c>
      <c r="I197" s="5">
        <v>286527.23</v>
      </c>
      <c r="J197" s="5">
        <v>0</v>
      </c>
      <c r="K197" s="5">
        <v>0</v>
      </c>
      <c r="L197" s="5">
        <v>6030.23</v>
      </c>
      <c r="M197" s="5">
        <f t="shared" si="9"/>
        <v>2286589.7100000004</v>
      </c>
      <c r="N197" s="5">
        <f t="shared" si="10"/>
        <v>2046081.8300000005</v>
      </c>
      <c r="O197" s="23">
        <f t="shared" si="11"/>
        <v>1687234.9900000005</v>
      </c>
      <c r="P197" s="23">
        <v>240507.88</v>
      </c>
      <c r="Q197" s="23">
        <v>72319.61</v>
      </c>
      <c r="R197" s="23">
        <v>286527.23</v>
      </c>
      <c r="S197" s="23">
        <v>0</v>
      </c>
    </row>
    <row r="198" spans="1:19" x14ac:dyDescent="0.25">
      <c r="A198">
        <v>780</v>
      </c>
      <c r="B198" t="s">
        <v>210</v>
      </c>
      <c r="D198" s="5">
        <v>634049.55000000005</v>
      </c>
      <c r="E198" s="5">
        <v>14473.25</v>
      </c>
      <c r="F198" s="5">
        <v>0</v>
      </c>
      <c r="G198" s="5">
        <v>99297.919999999998</v>
      </c>
      <c r="H198" s="5">
        <v>45568.959999999999</v>
      </c>
      <c r="I198" s="5">
        <v>36365.4</v>
      </c>
      <c r="J198" s="5">
        <v>0</v>
      </c>
      <c r="K198" s="5">
        <v>0</v>
      </c>
      <c r="L198" s="5">
        <v>0</v>
      </c>
      <c r="M198" s="5">
        <f t="shared" si="9"/>
        <v>829755.08000000007</v>
      </c>
      <c r="N198" s="5">
        <f t="shared" si="10"/>
        <v>730457.16</v>
      </c>
      <c r="O198" s="23">
        <f t="shared" si="11"/>
        <v>648522.80000000005</v>
      </c>
      <c r="P198" s="23">
        <v>99297.919999999998</v>
      </c>
      <c r="Q198" s="23">
        <v>45568.959999999999</v>
      </c>
      <c r="R198" s="23">
        <v>36365.4</v>
      </c>
      <c r="S198" s="23">
        <v>0</v>
      </c>
    </row>
    <row r="199" spans="1:19" x14ac:dyDescent="0.25">
      <c r="A199">
        <v>133561</v>
      </c>
      <c r="B199" t="s">
        <v>679</v>
      </c>
      <c r="D199" s="5">
        <v>3112892.69</v>
      </c>
      <c r="E199" s="5">
        <v>85272.25</v>
      </c>
      <c r="F199" s="5">
        <v>78944</v>
      </c>
      <c r="G199" s="5">
        <v>435036.2</v>
      </c>
      <c r="H199" s="5">
        <v>1136</v>
      </c>
      <c r="I199" s="5">
        <v>261577.88</v>
      </c>
      <c r="J199" s="5">
        <v>41312.83</v>
      </c>
      <c r="K199" s="5">
        <v>0</v>
      </c>
      <c r="L199" s="5">
        <v>4210.24</v>
      </c>
      <c r="M199" s="5">
        <f t="shared" si="9"/>
        <v>4020382.0900000003</v>
      </c>
      <c r="N199" s="5">
        <f t="shared" si="10"/>
        <v>3585345.89</v>
      </c>
      <c r="O199" s="23">
        <f t="shared" si="11"/>
        <v>3281319.18</v>
      </c>
      <c r="P199" s="23">
        <v>435036.2</v>
      </c>
      <c r="Q199" s="23">
        <v>1136</v>
      </c>
      <c r="R199" s="23">
        <v>261577.88</v>
      </c>
      <c r="S199" s="23">
        <v>41312.83</v>
      </c>
    </row>
    <row r="200" spans="1:19" x14ac:dyDescent="0.25">
      <c r="A200">
        <v>8064</v>
      </c>
      <c r="B200" t="s">
        <v>257</v>
      </c>
      <c r="D200" s="5">
        <v>1487614.31</v>
      </c>
      <c r="E200" s="5">
        <v>56498.21</v>
      </c>
      <c r="F200" s="5">
        <v>46636.800000000003</v>
      </c>
      <c r="G200" s="5">
        <v>228665.33</v>
      </c>
      <c r="H200" s="5">
        <v>0</v>
      </c>
      <c r="I200" s="5">
        <v>216696.37</v>
      </c>
      <c r="J200" s="5">
        <v>0</v>
      </c>
      <c r="K200" s="5">
        <v>0</v>
      </c>
      <c r="L200" s="5">
        <v>2503.12</v>
      </c>
      <c r="M200" s="5">
        <f t="shared" si="9"/>
        <v>2038614.1400000001</v>
      </c>
      <c r="N200" s="5">
        <f t="shared" si="10"/>
        <v>1809948.81</v>
      </c>
      <c r="O200" s="23">
        <f t="shared" si="11"/>
        <v>1593252.44</v>
      </c>
      <c r="P200" s="23">
        <v>228665.33</v>
      </c>
      <c r="Q200" s="23">
        <v>0</v>
      </c>
      <c r="R200" s="23">
        <v>216696.37</v>
      </c>
      <c r="S200" s="23">
        <v>0</v>
      </c>
    </row>
    <row r="201" spans="1:19" x14ac:dyDescent="0.25">
      <c r="A201">
        <v>17259</v>
      </c>
      <c r="B201" t="s">
        <v>532</v>
      </c>
      <c r="D201" s="5">
        <v>1392951.71</v>
      </c>
      <c r="E201" s="5">
        <v>116363.88</v>
      </c>
      <c r="F201" s="5">
        <v>32793.599999999999</v>
      </c>
      <c r="G201" s="5">
        <v>185365.17</v>
      </c>
      <c r="H201" s="5">
        <v>0</v>
      </c>
      <c r="I201" s="5">
        <v>153492.39000000001</v>
      </c>
      <c r="J201" s="5">
        <v>0</v>
      </c>
      <c r="K201" s="5">
        <v>0</v>
      </c>
      <c r="L201" s="5">
        <v>650.16</v>
      </c>
      <c r="M201" s="5">
        <f t="shared" si="9"/>
        <v>1881616.91</v>
      </c>
      <c r="N201" s="5">
        <f t="shared" si="10"/>
        <v>1696251.74</v>
      </c>
      <c r="O201" s="23">
        <f t="shared" si="11"/>
        <v>1542759.35</v>
      </c>
      <c r="P201" s="23">
        <v>185365.17</v>
      </c>
      <c r="Q201" s="23">
        <v>0</v>
      </c>
      <c r="R201" s="23">
        <v>153492.39000000001</v>
      </c>
      <c r="S201" s="23">
        <v>0</v>
      </c>
    </row>
    <row r="202" spans="1:19" x14ac:dyDescent="0.25">
      <c r="A202">
        <v>17274</v>
      </c>
      <c r="B202" t="s">
        <v>536</v>
      </c>
      <c r="D202" s="5">
        <v>1761044.48</v>
      </c>
      <c r="E202" s="5">
        <v>25427.06</v>
      </c>
      <c r="F202" s="5">
        <v>27878.400000000001</v>
      </c>
      <c r="G202" s="5">
        <v>186841.88</v>
      </c>
      <c r="H202" s="5">
        <v>0</v>
      </c>
      <c r="I202" s="5">
        <v>237159.97</v>
      </c>
      <c r="J202" s="5">
        <v>0</v>
      </c>
      <c r="K202" s="5">
        <v>0</v>
      </c>
      <c r="L202" s="5">
        <v>451.5</v>
      </c>
      <c r="M202" s="5">
        <f t="shared" si="9"/>
        <v>2238803.29</v>
      </c>
      <c r="N202" s="5">
        <f t="shared" si="10"/>
        <v>2051961.4100000001</v>
      </c>
      <c r="O202" s="23">
        <f t="shared" si="11"/>
        <v>1814801.4400000002</v>
      </c>
      <c r="P202" s="23">
        <v>186841.88</v>
      </c>
      <c r="Q202" s="23">
        <v>0</v>
      </c>
      <c r="R202" s="23">
        <v>237159.97</v>
      </c>
      <c r="S202" s="23">
        <v>0</v>
      </c>
    </row>
    <row r="203" spans="1:19" x14ac:dyDescent="0.25">
      <c r="A203">
        <v>953</v>
      </c>
      <c r="B203" t="s">
        <v>245</v>
      </c>
      <c r="D203" s="5">
        <v>1268454.98</v>
      </c>
      <c r="E203" s="5">
        <v>58325.66</v>
      </c>
      <c r="F203" s="5">
        <v>35014.400000000001</v>
      </c>
      <c r="G203" s="5">
        <v>161255.79</v>
      </c>
      <c r="H203" s="5">
        <v>0</v>
      </c>
      <c r="I203" s="5">
        <v>206944.64000000001</v>
      </c>
      <c r="J203" s="5">
        <v>0</v>
      </c>
      <c r="K203" s="5">
        <v>0</v>
      </c>
      <c r="L203" s="5">
        <v>4352.01</v>
      </c>
      <c r="M203" s="5">
        <f t="shared" si="9"/>
        <v>1734347.4799999997</v>
      </c>
      <c r="N203" s="5">
        <f t="shared" si="10"/>
        <v>1573091.6899999997</v>
      </c>
      <c r="O203" s="23">
        <f t="shared" si="11"/>
        <v>1366147.0499999998</v>
      </c>
      <c r="P203" s="23">
        <v>161255.79</v>
      </c>
      <c r="Q203" s="23">
        <v>0</v>
      </c>
      <c r="R203" s="23">
        <v>206944.64000000001</v>
      </c>
      <c r="S203" s="23">
        <v>0</v>
      </c>
    </row>
    <row r="204" spans="1:19" x14ac:dyDescent="0.25">
      <c r="A204">
        <v>143529</v>
      </c>
      <c r="B204" t="s">
        <v>745</v>
      </c>
      <c r="D204" s="5">
        <v>3440178.52</v>
      </c>
      <c r="E204" s="5">
        <v>284824.40000000002</v>
      </c>
      <c r="F204" s="5">
        <v>95318.399999999994</v>
      </c>
      <c r="G204" s="5">
        <v>479261.81</v>
      </c>
      <c r="H204" s="5">
        <v>14011</v>
      </c>
      <c r="I204" s="5">
        <v>354753.54</v>
      </c>
      <c r="J204" s="5">
        <v>0</v>
      </c>
      <c r="K204" s="5">
        <v>0</v>
      </c>
      <c r="L204" s="5">
        <v>3592.13</v>
      </c>
      <c r="M204" s="5">
        <f t="shared" si="9"/>
        <v>4671939.8</v>
      </c>
      <c r="N204" s="5">
        <f t="shared" si="10"/>
        <v>4192677.9899999998</v>
      </c>
      <c r="O204" s="23">
        <f t="shared" si="11"/>
        <v>3823913.4499999997</v>
      </c>
      <c r="P204" s="23">
        <v>479261.81</v>
      </c>
      <c r="Q204" s="23">
        <v>14011</v>
      </c>
      <c r="R204" s="23">
        <v>354753.54</v>
      </c>
      <c r="S204" s="23">
        <v>0</v>
      </c>
    </row>
    <row r="205" spans="1:19" x14ac:dyDescent="0.25">
      <c r="A205">
        <v>12030</v>
      </c>
      <c r="B205" t="s">
        <v>353</v>
      </c>
      <c r="D205" s="5">
        <v>1543605.21</v>
      </c>
      <c r="E205" s="5">
        <v>73176.009999999995</v>
      </c>
      <c r="F205" s="5">
        <v>42944</v>
      </c>
      <c r="G205" s="5">
        <v>239711.02</v>
      </c>
      <c r="H205" s="5">
        <v>7952</v>
      </c>
      <c r="I205" s="5">
        <v>267716.28999999998</v>
      </c>
      <c r="J205" s="5">
        <v>0</v>
      </c>
      <c r="K205" s="5">
        <v>0</v>
      </c>
      <c r="L205" s="5">
        <v>3849.49</v>
      </c>
      <c r="M205" s="5">
        <f t="shared" si="9"/>
        <v>2178954.02</v>
      </c>
      <c r="N205" s="5">
        <f t="shared" si="10"/>
        <v>1939243</v>
      </c>
      <c r="O205" s="23">
        <f t="shared" si="11"/>
        <v>1663574.71</v>
      </c>
      <c r="P205" s="23">
        <v>239711.02</v>
      </c>
      <c r="Q205" s="23">
        <v>7952</v>
      </c>
      <c r="R205" s="23">
        <v>267716.28999999998</v>
      </c>
      <c r="S205" s="23">
        <v>0</v>
      </c>
    </row>
    <row r="206" spans="1:19" x14ac:dyDescent="0.25">
      <c r="A206" s="28">
        <v>19478</v>
      </c>
      <c r="B206" s="28" t="s">
        <v>599</v>
      </c>
      <c r="D206" s="5">
        <v>553384.69199999992</v>
      </c>
      <c r="E206" s="5">
        <v>21654.090000000004</v>
      </c>
      <c r="F206" s="5">
        <v>26035.200000000001</v>
      </c>
      <c r="G206" s="5">
        <v>26993.93</v>
      </c>
      <c r="H206" s="5">
        <v>0</v>
      </c>
      <c r="I206" s="5">
        <v>25538.39</v>
      </c>
      <c r="J206" s="5">
        <v>0</v>
      </c>
      <c r="K206" s="5">
        <v>0</v>
      </c>
      <c r="L206" s="5">
        <v>0</v>
      </c>
      <c r="M206" s="5">
        <f t="shared" si="9"/>
        <v>653606.30199999991</v>
      </c>
      <c r="N206" s="5">
        <f t="shared" si="10"/>
        <v>626612.37199999986</v>
      </c>
      <c r="O206" s="23">
        <f t="shared" si="11"/>
        <v>601073.98199999984</v>
      </c>
      <c r="P206" s="23">
        <v>26993.93</v>
      </c>
      <c r="Q206" s="23">
        <v>0</v>
      </c>
      <c r="R206" s="23">
        <v>25538.39</v>
      </c>
      <c r="S206" s="23">
        <v>0</v>
      </c>
    </row>
    <row r="207" spans="1:19" x14ac:dyDescent="0.25">
      <c r="A207">
        <v>8278</v>
      </c>
      <c r="B207" t="s">
        <v>260</v>
      </c>
      <c r="D207" s="5">
        <v>2403516.39</v>
      </c>
      <c r="E207" s="5">
        <v>133390.12</v>
      </c>
      <c r="F207" s="5">
        <v>54784</v>
      </c>
      <c r="G207" s="5">
        <v>254211.67</v>
      </c>
      <c r="H207" s="5">
        <v>0</v>
      </c>
      <c r="I207" s="5">
        <v>158515.9</v>
      </c>
      <c r="J207" s="5">
        <v>0</v>
      </c>
      <c r="K207" s="5">
        <v>0</v>
      </c>
      <c r="L207" s="5">
        <v>5756.63</v>
      </c>
      <c r="M207" s="5">
        <f t="shared" si="9"/>
        <v>3010174.71</v>
      </c>
      <c r="N207" s="5">
        <f t="shared" si="10"/>
        <v>2755963.04</v>
      </c>
      <c r="O207" s="23">
        <f t="shared" si="11"/>
        <v>2597447.14</v>
      </c>
      <c r="P207" s="23">
        <v>254211.67</v>
      </c>
      <c r="Q207" s="23">
        <v>0</v>
      </c>
      <c r="R207" s="23">
        <v>158515.9</v>
      </c>
      <c r="S207" s="23">
        <v>0</v>
      </c>
    </row>
    <row r="208" spans="1:19" x14ac:dyDescent="0.25">
      <c r="A208">
        <v>8280</v>
      </c>
      <c r="B208" t="s">
        <v>262</v>
      </c>
      <c r="D208" s="5">
        <v>2086373</v>
      </c>
      <c r="E208" s="5">
        <v>44752.91</v>
      </c>
      <c r="F208" s="5">
        <v>59308.800000000003</v>
      </c>
      <c r="G208" s="5">
        <v>283015.52</v>
      </c>
      <c r="H208" s="5">
        <v>150906.23999999999</v>
      </c>
      <c r="I208" s="5">
        <v>111860.39</v>
      </c>
      <c r="J208" s="5">
        <v>0</v>
      </c>
      <c r="K208" s="5">
        <v>0</v>
      </c>
      <c r="L208" s="5">
        <v>9076.9599999999991</v>
      </c>
      <c r="M208" s="5">
        <f t="shared" si="9"/>
        <v>2745293.82</v>
      </c>
      <c r="N208" s="5">
        <f t="shared" si="10"/>
        <v>2462278.2999999998</v>
      </c>
      <c r="O208" s="23">
        <f t="shared" si="11"/>
        <v>2199511.6699999995</v>
      </c>
      <c r="P208" s="23">
        <v>283015.52</v>
      </c>
      <c r="Q208" s="23">
        <v>150906.23999999999</v>
      </c>
      <c r="R208" s="23">
        <v>111860.39</v>
      </c>
      <c r="S208" s="23">
        <v>0</v>
      </c>
    </row>
    <row r="209" spans="1:19" x14ac:dyDescent="0.25">
      <c r="A209">
        <v>12054</v>
      </c>
      <c r="B209" t="s">
        <v>375</v>
      </c>
      <c r="D209" s="5">
        <v>520110.44</v>
      </c>
      <c r="E209" s="5">
        <v>16191.87</v>
      </c>
      <c r="F209" s="5">
        <v>0</v>
      </c>
      <c r="G209" s="5">
        <v>16323.01</v>
      </c>
      <c r="H209" s="5">
        <v>0</v>
      </c>
      <c r="I209" s="5">
        <v>380501.01</v>
      </c>
      <c r="J209" s="5">
        <v>0</v>
      </c>
      <c r="K209" s="5">
        <v>1926.1</v>
      </c>
      <c r="L209" s="5">
        <v>0</v>
      </c>
      <c r="M209" s="5">
        <f t="shared" si="9"/>
        <v>935052.43</v>
      </c>
      <c r="N209" s="5">
        <f t="shared" si="10"/>
        <v>918729.42</v>
      </c>
      <c r="O209" s="23">
        <f t="shared" si="11"/>
        <v>538228.41</v>
      </c>
      <c r="P209" s="23">
        <v>16323.01</v>
      </c>
      <c r="Q209" s="23">
        <v>0</v>
      </c>
      <c r="R209" s="23">
        <v>380501.01</v>
      </c>
      <c r="S209" s="23">
        <v>0</v>
      </c>
    </row>
    <row r="210" spans="1:19" x14ac:dyDescent="0.25">
      <c r="A210">
        <v>17538</v>
      </c>
      <c r="B210" t="s">
        <v>552</v>
      </c>
      <c r="D210" s="5">
        <v>622720.89</v>
      </c>
      <c r="E210" s="5">
        <v>14107.63</v>
      </c>
      <c r="F210" s="5">
        <v>28416</v>
      </c>
      <c r="G210" s="5">
        <v>83787.17</v>
      </c>
      <c r="H210" s="5">
        <v>3166.32</v>
      </c>
      <c r="I210" s="5">
        <v>46195.97</v>
      </c>
      <c r="J210" s="5">
        <v>0</v>
      </c>
      <c r="K210" s="5">
        <v>0</v>
      </c>
      <c r="L210" s="5">
        <v>0</v>
      </c>
      <c r="M210" s="5">
        <f t="shared" si="9"/>
        <v>798393.98</v>
      </c>
      <c r="N210" s="5">
        <f t="shared" si="10"/>
        <v>714606.80999999994</v>
      </c>
      <c r="O210" s="23">
        <f t="shared" si="11"/>
        <v>665244.52</v>
      </c>
      <c r="P210" s="23">
        <v>83787.17</v>
      </c>
      <c r="Q210" s="23">
        <v>3166.32</v>
      </c>
      <c r="R210" s="23">
        <v>46195.97</v>
      </c>
      <c r="S210" s="23">
        <v>0</v>
      </c>
    </row>
    <row r="211" spans="1:19" x14ac:dyDescent="0.25">
      <c r="A211" s="29">
        <v>19220</v>
      </c>
      <c r="B211" s="29" t="s">
        <v>575</v>
      </c>
      <c r="D211" s="5">
        <v>607892.78759999981</v>
      </c>
      <c r="E211" s="5">
        <v>30783.699999999997</v>
      </c>
      <c r="F211" s="5">
        <v>0</v>
      </c>
      <c r="G211" s="5">
        <v>38575.629999999997</v>
      </c>
      <c r="H211" s="5">
        <v>1511.06</v>
      </c>
      <c r="I211" s="5">
        <v>68641.77</v>
      </c>
      <c r="J211" s="5">
        <v>319976.7</v>
      </c>
      <c r="K211" s="5">
        <v>0</v>
      </c>
      <c r="L211" s="5">
        <v>0</v>
      </c>
      <c r="M211" s="5">
        <f t="shared" si="9"/>
        <v>1067381.6475999998</v>
      </c>
      <c r="N211" s="5">
        <f t="shared" si="10"/>
        <v>1028806.0175999998</v>
      </c>
      <c r="O211" s="23">
        <f t="shared" si="11"/>
        <v>638676.48759999964</v>
      </c>
      <c r="P211" s="23">
        <v>38575.629999999997</v>
      </c>
      <c r="Q211" s="23">
        <v>1511.06</v>
      </c>
      <c r="R211" s="23">
        <v>68641.77</v>
      </c>
      <c r="S211" s="23">
        <v>319976.7</v>
      </c>
    </row>
    <row r="212" spans="1:19" x14ac:dyDescent="0.25">
      <c r="A212">
        <v>8282</v>
      </c>
      <c r="B212" t="s">
        <v>266</v>
      </c>
      <c r="D212" s="5">
        <v>522305</v>
      </c>
      <c r="E212" s="5">
        <v>11563.99</v>
      </c>
      <c r="F212" s="5">
        <v>0</v>
      </c>
      <c r="G212" s="5">
        <v>69289.11</v>
      </c>
      <c r="H212" s="5">
        <v>22637.34</v>
      </c>
      <c r="I212" s="5">
        <v>65073.51</v>
      </c>
      <c r="J212" s="5">
        <v>175748.45</v>
      </c>
      <c r="K212" s="5">
        <v>1637.14</v>
      </c>
      <c r="L212" s="5">
        <v>0</v>
      </c>
      <c r="M212" s="5">
        <f t="shared" si="9"/>
        <v>868254.53999999992</v>
      </c>
      <c r="N212" s="5">
        <f t="shared" si="10"/>
        <v>798965.42999999993</v>
      </c>
      <c r="O212" s="23">
        <f t="shared" si="11"/>
        <v>535506.12999999989</v>
      </c>
      <c r="P212" s="23">
        <v>69289.11</v>
      </c>
      <c r="Q212" s="23">
        <v>22637.34</v>
      </c>
      <c r="R212" s="23">
        <v>65073.51</v>
      </c>
      <c r="S212" s="23">
        <v>175748.45</v>
      </c>
    </row>
    <row r="213" spans="1:19" x14ac:dyDescent="0.25">
      <c r="A213">
        <v>11923</v>
      </c>
      <c r="B213" t="s">
        <v>334</v>
      </c>
      <c r="D213" s="5">
        <v>2718227.98</v>
      </c>
      <c r="E213" s="5">
        <v>147152.1</v>
      </c>
      <c r="F213" s="5">
        <v>30102.400000000001</v>
      </c>
      <c r="G213" s="5">
        <v>452162.27</v>
      </c>
      <c r="H213" s="5">
        <v>10405.94</v>
      </c>
      <c r="I213" s="5">
        <v>490013.79</v>
      </c>
      <c r="J213" s="5">
        <v>0</v>
      </c>
      <c r="K213" s="5">
        <v>17395.39</v>
      </c>
      <c r="L213" s="5">
        <v>3093.68</v>
      </c>
      <c r="M213" s="5">
        <f t="shared" si="9"/>
        <v>3868553.5500000003</v>
      </c>
      <c r="N213" s="5">
        <f t="shared" si="10"/>
        <v>3416391.2800000003</v>
      </c>
      <c r="O213" s="23">
        <f t="shared" si="11"/>
        <v>2915971.5500000003</v>
      </c>
      <c r="P213" s="23">
        <v>452162.27</v>
      </c>
      <c r="Q213" s="23">
        <v>10405.94</v>
      </c>
      <c r="R213" s="23">
        <v>490013.79</v>
      </c>
      <c r="S213" s="23">
        <v>0</v>
      </c>
    </row>
    <row r="214" spans="1:19" x14ac:dyDescent="0.25">
      <c r="A214">
        <v>511</v>
      </c>
      <c r="B214" t="s">
        <v>142</v>
      </c>
      <c r="D214" s="5">
        <v>1213413.08</v>
      </c>
      <c r="E214" s="5">
        <v>27547.42</v>
      </c>
      <c r="F214" s="5">
        <v>29417.599999999999</v>
      </c>
      <c r="G214" s="5">
        <v>185585.98</v>
      </c>
      <c r="H214" s="5">
        <v>56152.91</v>
      </c>
      <c r="I214" s="5">
        <v>206293.67</v>
      </c>
      <c r="J214" s="5">
        <v>0</v>
      </c>
      <c r="K214" s="5">
        <v>0</v>
      </c>
      <c r="L214" s="5">
        <v>2510.34</v>
      </c>
      <c r="M214" s="5">
        <f t="shared" si="9"/>
        <v>1720921</v>
      </c>
      <c r="N214" s="5">
        <f t="shared" si="10"/>
        <v>1535335.02</v>
      </c>
      <c r="O214" s="23">
        <f t="shared" si="11"/>
        <v>1272888.4400000002</v>
      </c>
      <c r="P214" s="23">
        <v>185585.98</v>
      </c>
      <c r="Q214" s="23">
        <v>56152.91</v>
      </c>
      <c r="R214" s="23">
        <v>206293.67</v>
      </c>
      <c r="S214" s="23">
        <v>0</v>
      </c>
    </row>
    <row r="215" spans="1:19" x14ac:dyDescent="0.25">
      <c r="A215">
        <v>17498</v>
      </c>
      <c r="B215" t="s">
        <v>544</v>
      </c>
      <c r="D215" s="5">
        <v>1202499.6100000001</v>
      </c>
      <c r="E215" s="5">
        <v>44491.99</v>
      </c>
      <c r="F215" s="5">
        <v>30944</v>
      </c>
      <c r="G215" s="5">
        <v>5566.71</v>
      </c>
      <c r="H215" s="5">
        <v>0</v>
      </c>
      <c r="I215" s="5">
        <v>29797.09</v>
      </c>
      <c r="J215" s="5">
        <v>0</v>
      </c>
      <c r="K215" s="5">
        <v>0</v>
      </c>
      <c r="L215" s="5">
        <v>0</v>
      </c>
      <c r="M215" s="5">
        <f t="shared" si="9"/>
        <v>1313299.4000000001</v>
      </c>
      <c r="N215" s="5">
        <f t="shared" si="10"/>
        <v>1307732.6900000002</v>
      </c>
      <c r="O215" s="23">
        <f t="shared" si="11"/>
        <v>1277935.6000000001</v>
      </c>
      <c r="P215" s="23">
        <v>5566.71</v>
      </c>
      <c r="Q215" s="23">
        <v>0</v>
      </c>
      <c r="R215" s="23">
        <v>29797.09</v>
      </c>
      <c r="S215" s="23">
        <v>0</v>
      </c>
    </row>
    <row r="216" spans="1:19" x14ac:dyDescent="0.25">
      <c r="A216">
        <v>679</v>
      </c>
      <c r="B216" t="s">
        <v>200</v>
      </c>
      <c r="D216" s="5">
        <v>1560924.43</v>
      </c>
      <c r="E216" s="5">
        <v>25693.040000000001</v>
      </c>
      <c r="F216" s="5">
        <v>12924.8</v>
      </c>
      <c r="G216" s="5">
        <v>0</v>
      </c>
      <c r="H216" s="5">
        <v>0</v>
      </c>
      <c r="I216" s="5">
        <v>5865104.96</v>
      </c>
      <c r="J216" s="5">
        <v>0</v>
      </c>
      <c r="K216" s="5">
        <v>1444.8</v>
      </c>
      <c r="L216" s="5">
        <v>3160.5</v>
      </c>
      <c r="M216" s="5">
        <f t="shared" si="9"/>
        <v>7469252.5300000003</v>
      </c>
      <c r="N216" s="5">
        <f t="shared" si="10"/>
        <v>7469252.5300000003</v>
      </c>
      <c r="O216" s="23">
        <f t="shared" si="11"/>
        <v>1604147.5700000003</v>
      </c>
      <c r="P216" s="23">
        <v>0</v>
      </c>
      <c r="Q216" s="23">
        <v>0</v>
      </c>
      <c r="R216" s="23">
        <v>5865104.96</v>
      </c>
      <c r="S216" s="23">
        <v>0</v>
      </c>
    </row>
    <row r="217" spans="1:19" x14ac:dyDescent="0.25">
      <c r="A217">
        <v>13253</v>
      </c>
      <c r="B217" t="s">
        <v>428</v>
      </c>
      <c r="D217" s="5">
        <v>1800368.59</v>
      </c>
      <c r="E217" s="5">
        <v>109442.92</v>
      </c>
      <c r="F217" s="5">
        <v>47424</v>
      </c>
      <c r="G217" s="5">
        <v>270563.39</v>
      </c>
      <c r="H217" s="5">
        <v>3408</v>
      </c>
      <c r="I217" s="5">
        <v>209880.45</v>
      </c>
      <c r="J217" s="5">
        <v>0</v>
      </c>
      <c r="K217" s="5">
        <v>0</v>
      </c>
      <c r="L217" s="5">
        <v>9914.94</v>
      </c>
      <c r="M217" s="5">
        <f t="shared" si="9"/>
        <v>2451002.29</v>
      </c>
      <c r="N217" s="5">
        <f t="shared" si="10"/>
        <v>2180438.9</v>
      </c>
      <c r="O217" s="23">
        <f t="shared" si="11"/>
        <v>1967150.45</v>
      </c>
      <c r="P217" s="23">
        <v>270563.39</v>
      </c>
      <c r="Q217" s="23">
        <v>3408</v>
      </c>
      <c r="R217" s="23">
        <v>209880.45</v>
      </c>
      <c r="S217" s="23">
        <v>0</v>
      </c>
    </row>
    <row r="218" spans="1:19" x14ac:dyDescent="0.25">
      <c r="A218">
        <v>236</v>
      </c>
      <c r="B218" t="s">
        <v>79</v>
      </c>
      <c r="C218" s="12" t="s">
        <v>81</v>
      </c>
      <c r="D218" s="5">
        <v>24819155.109999999</v>
      </c>
      <c r="E218" s="5">
        <v>0</v>
      </c>
      <c r="F218" s="5">
        <v>0</v>
      </c>
      <c r="G218" s="5">
        <v>0</v>
      </c>
      <c r="H218" s="5">
        <v>0</v>
      </c>
      <c r="I218" s="5">
        <v>4054492.16</v>
      </c>
      <c r="J218" s="5">
        <v>1217268.32</v>
      </c>
      <c r="K218" s="5">
        <v>115550.14</v>
      </c>
      <c r="L218" s="5">
        <v>34986.74</v>
      </c>
      <c r="M218" s="5">
        <f t="shared" si="9"/>
        <v>30241452.469999999</v>
      </c>
      <c r="N218" s="5">
        <f t="shared" si="10"/>
        <v>30241452.469999999</v>
      </c>
      <c r="O218" s="23">
        <f t="shared" si="11"/>
        <v>24969691.989999998</v>
      </c>
      <c r="P218" s="23">
        <v>0</v>
      </c>
      <c r="Q218" s="23">
        <v>0</v>
      </c>
      <c r="R218" s="23">
        <v>4054492.16</v>
      </c>
      <c r="S218" s="23">
        <v>1217268.32</v>
      </c>
    </row>
    <row r="219" spans="1:19" x14ac:dyDescent="0.25">
      <c r="A219">
        <v>14067</v>
      </c>
      <c r="B219" t="s">
        <v>448</v>
      </c>
      <c r="D219" s="5">
        <v>452257.07</v>
      </c>
      <c r="E219" s="5">
        <v>10579.74</v>
      </c>
      <c r="F219" s="5">
        <v>0</v>
      </c>
      <c r="G219" s="5">
        <v>57484.65</v>
      </c>
      <c r="H219" s="5">
        <v>0</v>
      </c>
      <c r="I219" s="5">
        <v>152252.87</v>
      </c>
      <c r="J219" s="5">
        <v>172226.9</v>
      </c>
      <c r="K219" s="5">
        <v>406.35</v>
      </c>
      <c r="L219" s="5">
        <v>0</v>
      </c>
      <c r="M219" s="5">
        <f t="shared" si="9"/>
        <v>845207.58000000007</v>
      </c>
      <c r="N219" s="5">
        <f t="shared" si="10"/>
        <v>787722.93</v>
      </c>
      <c r="O219" s="23">
        <f t="shared" si="11"/>
        <v>463243.16000000003</v>
      </c>
      <c r="P219" s="23">
        <v>57484.65</v>
      </c>
      <c r="Q219" s="23">
        <v>0</v>
      </c>
      <c r="R219" s="23">
        <v>152252.87</v>
      </c>
      <c r="S219" s="23">
        <v>172226.9</v>
      </c>
    </row>
    <row r="220" spans="1:19" x14ac:dyDescent="0.25">
      <c r="A220">
        <v>17643</v>
      </c>
      <c r="B220" t="s">
        <v>559</v>
      </c>
      <c r="C220" s="12" t="s">
        <v>81</v>
      </c>
      <c r="D220" s="5">
        <v>1453687.59</v>
      </c>
      <c r="E220" s="5">
        <v>0</v>
      </c>
      <c r="F220" s="5">
        <v>0</v>
      </c>
      <c r="G220" s="5">
        <v>0</v>
      </c>
      <c r="H220" s="5">
        <v>0</v>
      </c>
      <c r="I220" s="5">
        <v>227577.35</v>
      </c>
      <c r="J220" s="5">
        <v>0</v>
      </c>
      <c r="K220" s="5">
        <v>0</v>
      </c>
      <c r="L220" s="5">
        <v>0</v>
      </c>
      <c r="M220" s="5">
        <f t="shared" si="9"/>
        <v>1681264.9400000002</v>
      </c>
      <c r="N220" s="5">
        <f t="shared" si="10"/>
        <v>1681264.9400000002</v>
      </c>
      <c r="O220" s="23">
        <f t="shared" si="11"/>
        <v>1453687.59</v>
      </c>
      <c r="P220" s="23">
        <v>0</v>
      </c>
      <c r="Q220" s="23">
        <v>0</v>
      </c>
      <c r="R220" s="23">
        <v>227577.35</v>
      </c>
      <c r="S220" s="23">
        <v>0</v>
      </c>
    </row>
    <row r="221" spans="1:19" x14ac:dyDescent="0.25">
      <c r="A221">
        <v>142950</v>
      </c>
      <c r="B221" t="s">
        <v>721</v>
      </c>
      <c r="C221" s="12" t="s">
        <v>81</v>
      </c>
      <c r="D221" s="5">
        <v>70163306.939999998</v>
      </c>
      <c r="E221" s="5">
        <v>0</v>
      </c>
      <c r="F221" s="5">
        <v>0</v>
      </c>
      <c r="G221" s="5">
        <v>0</v>
      </c>
      <c r="H221" s="5">
        <v>0</v>
      </c>
      <c r="I221" s="5">
        <v>15723475.060000001</v>
      </c>
      <c r="J221" s="5">
        <v>467667.02</v>
      </c>
      <c r="K221" s="5">
        <v>226020</v>
      </c>
      <c r="L221" s="5">
        <v>54144.78</v>
      </c>
      <c r="M221" s="5">
        <f t="shared" si="9"/>
        <v>86634613.799999997</v>
      </c>
      <c r="N221" s="5">
        <f t="shared" si="10"/>
        <v>86634613.799999997</v>
      </c>
      <c r="O221" s="23">
        <f t="shared" si="11"/>
        <v>70443471.719999999</v>
      </c>
      <c r="P221" s="23">
        <v>0</v>
      </c>
      <c r="Q221" s="23">
        <v>0</v>
      </c>
      <c r="R221" s="23">
        <v>15723475.060000001</v>
      </c>
      <c r="S221" s="23">
        <v>467667.02</v>
      </c>
    </row>
    <row r="222" spans="1:19" x14ac:dyDescent="0.25">
      <c r="A222">
        <v>12038</v>
      </c>
      <c r="B222" t="s">
        <v>361</v>
      </c>
      <c r="D222" s="5">
        <v>1221894.75</v>
      </c>
      <c r="E222" s="5">
        <v>61003.61</v>
      </c>
      <c r="F222" s="5">
        <v>0</v>
      </c>
      <c r="G222" s="5">
        <v>200994.13</v>
      </c>
      <c r="H222" s="5">
        <v>12897.72</v>
      </c>
      <c r="I222" s="5">
        <v>149048.6</v>
      </c>
      <c r="J222" s="5">
        <v>470320.75</v>
      </c>
      <c r="K222" s="5">
        <v>262.77</v>
      </c>
      <c r="L222" s="5">
        <v>0</v>
      </c>
      <c r="M222" s="5">
        <f t="shared" si="9"/>
        <v>2116422.3300000005</v>
      </c>
      <c r="N222" s="5">
        <f t="shared" si="10"/>
        <v>1915428.2000000007</v>
      </c>
      <c r="O222" s="23">
        <f t="shared" si="11"/>
        <v>1283161.1300000006</v>
      </c>
      <c r="P222" s="23">
        <v>200994.13</v>
      </c>
      <c r="Q222" s="23">
        <v>12897.72</v>
      </c>
      <c r="R222" s="23">
        <v>149048.6</v>
      </c>
      <c r="S222" s="23">
        <v>470320.75</v>
      </c>
    </row>
    <row r="223" spans="1:19" x14ac:dyDescent="0.25">
      <c r="A223">
        <v>134098</v>
      </c>
      <c r="B223" t="s">
        <v>701</v>
      </c>
      <c r="D223" s="5">
        <v>2108971.0099999998</v>
      </c>
      <c r="E223" s="5">
        <v>96461.88</v>
      </c>
      <c r="F223" s="5">
        <v>88844.800000000003</v>
      </c>
      <c r="G223" s="5">
        <v>178874.23</v>
      </c>
      <c r="H223" s="5">
        <v>0</v>
      </c>
      <c r="I223" s="5">
        <v>179123.88</v>
      </c>
      <c r="J223" s="5">
        <v>0</v>
      </c>
      <c r="K223" s="5">
        <v>0</v>
      </c>
      <c r="L223" s="5">
        <v>11377.8</v>
      </c>
      <c r="M223" s="5">
        <f t="shared" si="9"/>
        <v>2663653.5999999992</v>
      </c>
      <c r="N223" s="5">
        <f t="shared" si="10"/>
        <v>2484779.3699999992</v>
      </c>
      <c r="O223" s="23">
        <f t="shared" si="11"/>
        <v>2305655.4899999993</v>
      </c>
      <c r="P223" s="23">
        <v>178874.23</v>
      </c>
      <c r="Q223" s="23">
        <v>0</v>
      </c>
      <c r="R223" s="23">
        <v>179123.88</v>
      </c>
      <c r="S223" s="23">
        <v>0</v>
      </c>
    </row>
    <row r="224" spans="1:19" x14ac:dyDescent="0.25">
      <c r="A224">
        <v>16837</v>
      </c>
      <c r="B224" t="s">
        <v>517</v>
      </c>
      <c r="D224" s="5">
        <v>874798.59</v>
      </c>
      <c r="E224" s="5">
        <v>44861.33</v>
      </c>
      <c r="F224" s="5">
        <v>20352</v>
      </c>
      <c r="G224" s="5">
        <v>144042.54</v>
      </c>
      <c r="H224" s="5">
        <v>16700.3</v>
      </c>
      <c r="I224" s="5">
        <v>142692.95000000001</v>
      </c>
      <c r="J224" s="5">
        <v>0</v>
      </c>
      <c r="K224" s="5">
        <v>0</v>
      </c>
      <c r="L224" s="5">
        <v>1162.1600000000001</v>
      </c>
      <c r="M224" s="5">
        <f t="shared" si="9"/>
        <v>1244609.8699999999</v>
      </c>
      <c r="N224" s="5">
        <f t="shared" si="10"/>
        <v>1100567.3299999998</v>
      </c>
      <c r="O224" s="23">
        <f t="shared" si="11"/>
        <v>941174.07999999984</v>
      </c>
      <c r="P224" s="23">
        <v>144042.54</v>
      </c>
      <c r="Q224" s="23">
        <v>16700.3</v>
      </c>
      <c r="R224" s="23">
        <v>142692.95000000001</v>
      </c>
      <c r="S224" s="23">
        <v>0</v>
      </c>
    </row>
    <row r="225" spans="1:19" x14ac:dyDescent="0.25">
      <c r="A225">
        <v>559</v>
      </c>
      <c r="B225" t="s">
        <v>162</v>
      </c>
      <c r="D225" s="5">
        <v>2816093.44</v>
      </c>
      <c r="E225" s="5">
        <v>40156.300000000003</v>
      </c>
      <c r="F225" s="5">
        <v>75219.199999999997</v>
      </c>
      <c r="G225" s="5">
        <v>298561.93</v>
      </c>
      <c r="H225" s="5">
        <v>31993.75</v>
      </c>
      <c r="I225" s="5">
        <v>236455.55</v>
      </c>
      <c r="J225" s="5">
        <v>0</v>
      </c>
      <c r="K225" s="5">
        <v>0</v>
      </c>
      <c r="L225" s="5">
        <v>654.67999999999995</v>
      </c>
      <c r="M225" s="5">
        <f t="shared" si="9"/>
        <v>3499134.85</v>
      </c>
      <c r="N225" s="5">
        <f t="shared" si="10"/>
        <v>3200572.92</v>
      </c>
      <c r="O225" s="23">
        <f t="shared" si="11"/>
        <v>2932123.62</v>
      </c>
      <c r="P225" s="23">
        <v>298561.93</v>
      </c>
      <c r="Q225" s="23">
        <v>31993.75</v>
      </c>
      <c r="R225" s="23">
        <v>236455.55</v>
      </c>
      <c r="S225" s="23">
        <v>0</v>
      </c>
    </row>
    <row r="226" spans="1:19" x14ac:dyDescent="0.25">
      <c r="A226">
        <v>941</v>
      </c>
      <c r="B226" t="s">
        <v>238</v>
      </c>
      <c r="D226" s="5">
        <v>1443841.76</v>
      </c>
      <c r="E226" s="5">
        <v>42890.9</v>
      </c>
      <c r="F226" s="5">
        <v>54534.400000000001</v>
      </c>
      <c r="G226" s="5">
        <v>90815.86</v>
      </c>
      <c r="H226" s="5">
        <v>0</v>
      </c>
      <c r="I226" s="5">
        <v>285910.83</v>
      </c>
      <c r="J226" s="5">
        <v>0</v>
      </c>
      <c r="K226" s="5">
        <v>0</v>
      </c>
      <c r="L226" s="5">
        <v>2875.6</v>
      </c>
      <c r="M226" s="5">
        <f t="shared" si="9"/>
        <v>1920869.35</v>
      </c>
      <c r="N226" s="5">
        <f t="shared" si="10"/>
        <v>1830053.49</v>
      </c>
      <c r="O226" s="23">
        <f t="shared" si="11"/>
        <v>1544142.66</v>
      </c>
      <c r="P226" s="23">
        <v>90815.86</v>
      </c>
      <c r="Q226" s="23">
        <v>0</v>
      </c>
      <c r="R226" s="23">
        <v>285910.83</v>
      </c>
      <c r="S226" s="23">
        <v>0</v>
      </c>
    </row>
    <row r="227" spans="1:19" x14ac:dyDescent="0.25">
      <c r="A227">
        <v>133256</v>
      </c>
      <c r="B227" t="s">
        <v>651</v>
      </c>
      <c r="D227" s="5">
        <v>8317615.0899999999</v>
      </c>
      <c r="E227" s="5">
        <v>163801.75</v>
      </c>
      <c r="F227" s="5">
        <v>168662.39999999999</v>
      </c>
      <c r="G227" s="5">
        <v>276774.40000000002</v>
      </c>
      <c r="H227" s="5">
        <v>81616.11</v>
      </c>
      <c r="I227" s="5">
        <v>1254008.69</v>
      </c>
      <c r="J227" s="5">
        <v>0</v>
      </c>
      <c r="K227" s="5">
        <v>31673.63</v>
      </c>
      <c r="L227" s="5">
        <v>24843.34</v>
      </c>
      <c r="M227" s="5">
        <f t="shared" si="9"/>
        <v>10318995.41</v>
      </c>
      <c r="N227" s="5">
        <f t="shared" si="10"/>
        <v>10042221.01</v>
      </c>
      <c r="O227" s="23">
        <f t="shared" si="11"/>
        <v>8706596.2100000009</v>
      </c>
      <c r="P227" s="23">
        <v>276774.40000000002</v>
      </c>
      <c r="Q227" s="23">
        <v>81616.11</v>
      </c>
      <c r="R227" s="23">
        <v>1254008.69</v>
      </c>
      <c r="S227" s="23">
        <v>0</v>
      </c>
    </row>
    <row r="228" spans="1:19" x14ac:dyDescent="0.25">
      <c r="A228">
        <v>138</v>
      </c>
      <c r="B228" t="s">
        <v>71</v>
      </c>
      <c r="D228" s="5">
        <v>4362308.3899999997</v>
      </c>
      <c r="E228" s="5">
        <v>294055.02</v>
      </c>
      <c r="F228" s="5">
        <v>110704</v>
      </c>
      <c r="G228" s="5">
        <v>421866.91</v>
      </c>
      <c r="H228" s="5">
        <v>74696.91</v>
      </c>
      <c r="I228" s="5">
        <v>671743.81</v>
      </c>
      <c r="J228" s="5">
        <v>0</v>
      </c>
      <c r="K228" s="5">
        <v>0</v>
      </c>
      <c r="L228" s="5">
        <v>14628.6</v>
      </c>
      <c r="M228" s="5">
        <f t="shared" si="9"/>
        <v>5950003.6400000006</v>
      </c>
      <c r="N228" s="5">
        <f t="shared" si="10"/>
        <v>5528136.7300000004</v>
      </c>
      <c r="O228" s="23">
        <f t="shared" si="11"/>
        <v>4781696.01</v>
      </c>
      <c r="P228" s="23">
        <v>421866.91</v>
      </c>
      <c r="Q228" s="23">
        <v>74696.91</v>
      </c>
      <c r="R228" s="23">
        <v>671743.81</v>
      </c>
      <c r="S228" s="23">
        <v>0</v>
      </c>
    </row>
    <row r="229" spans="1:19" x14ac:dyDescent="0.25">
      <c r="A229">
        <v>12045</v>
      </c>
      <c r="B229" t="s">
        <v>373</v>
      </c>
      <c r="D229" s="5">
        <v>3897180.56</v>
      </c>
      <c r="E229" s="5">
        <v>118998.09</v>
      </c>
      <c r="F229" s="5">
        <v>77408</v>
      </c>
      <c r="G229" s="5">
        <v>345669.95</v>
      </c>
      <c r="H229" s="5">
        <v>50914.21</v>
      </c>
      <c r="I229" s="5">
        <v>369323.55</v>
      </c>
      <c r="J229" s="5">
        <v>0</v>
      </c>
      <c r="K229" s="5">
        <v>6797.78</v>
      </c>
      <c r="L229" s="5">
        <v>7815.47</v>
      </c>
      <c r="M229" s="5">
        <f t="shared" si="9"/>
        <v>4874107.6099999994</v>
      </c>
      <c r="N229" s="5">
        <f t="shared" si="10"/>
        <v>4528437.6599999992</v>
      </c>
      <c r="O229" s="23">
        <f t="shared" si="11"/>
        <v>4108199.8999999994</v>
      </c>
      <c r="P229" s="23">
        <v>345669.95</v>
      </c>
      <c r="Q229" s="23">
        <v>50914.21</v>
      </c>
      <c r="R229" s="23">
        <v>369323.55</v>
      </c>
      <c r="S229" s="23">
        <v>0</v>
      </c>
    </row>
    <row r="230" spans="1:19" x14ac:dyDescent="0.25">
      <c r="A230">
        <v>10182</v>
      </c>
      <c r="B230" t="s">
        <v>306</v>
      </c>
      <c r="D230" s="5">
        <v>1656002.21</v>
      </c>
      <c r="E230" s="5">
        <v>47130.46</v>
      </c>
      <c r="F230" s="5">
        <v>42060.800000000003</v>
      </c>
      <c r="G230" s="5">
        <v>229312.39</v>
      </c>
      <c r="H230" s="5">
        <v>58564.800000000003</v>
      </c>
      <c r="I230" s="5">
        <v>344540.98</v>
      </c>
      <c r="J230" s="5">
        <v>0</v>
      </c>
      <c r="K230" s="5">
        <v>0</v>
      </c>
      <c r="L230" s="5">
        <v>6030.23</v>
      </c>
      <c r="M230" s="5">
        <f t="shared" si="9"/>
        <v>2383641.8699999996</v>
      </c>
      <c r="N230" s="5">
        <f t="shared" si="10"/>
        <v>2154329.4799999995</v>
      </c>
      <c r="O230" s="23">
        <f t="shared" si="11"/>
        <v>1751223.6999999995</v>
      </c>
      <c r="P230" s="23">
        <v>229312.39</v>
      </c>
      <c r="Q230" s="23">
        <v>58564.800000000003</v>
      </c>
      <c r="R230" s="23">
        <v>344540.98</v>
      </c>
      <c r="S230" s="23">
        <v>0</v>
      </c>
    </row>
    <row r="231" spans="1:19" x14ac:dyDescent="0.25">
      <c r="A231">
        <v>133504</v>
      </c>
      <c r="B231" t="s">
        <v>673</v>
      </c>
      <c r="D231" s="5">
        <v>2535545.79</v>
      </c>
      <c r="E231" s="5">
        <v>37403.68</v>
      </c>
      <c r="F231" s="5">
        <v>48764.800000000003</v>
      </c>
      <c r="G231" s="5">
        <v>269839.59999999998</v>
      </c>
      <c r="H231" s="5">
        <v>0</v>
      </c>
      <c r="I231" s="5">
        <v>148529.21</v>
      </c>
      <c r="J231" s="5">
        <v>0</v>
      </c>
      <c r="K231" s="5">
        <v>0</v>
      </c>
      <c r="L231" s="5">
        <v>2181.65</v>
      </c>
      <c r="M231" s="5">
        <f t="shared" si="9"/>
        <v>3042264.73</v>
      </c>
      <c r="N231" s="5">
        <f t="shared" si="10"/>
        <v>2772425.13</v>
      </c>
      <c r="O231" s="23">
        <f t="shared" si="11"/>
        <v>2623895.92</v>
      </c>
      <c r="P231" s="23">
        <v>269839.59999999998</v>
      </c>
      <c r="Q231" s="23">
        <v>0</v>
      </c>
      <c r="R231" s="23">
        <v>148529.21</v>
      </c>
      <c r="S231" s="23">
        <v>0</v>
      </c>
    </row>
    <row r="232" spans="1:19" x14ac:dyDescent="0.25">
      <c r="A232">
        <v>543</v>
      </c>
      <c r="B232" t="s">
        <v>150</v>
      </c>
      <c r="D232" s="5">
        <v>4103113.22</v>
      </c>
      <c r="E232" s="5">
        <v>232494.69</v>
      </c>
      <c r="F232" s="5">
        <v>101046.39999999999</v>
      </c>
      <c r="G232" s="5">
        <v>455412.75</v>
      </c>
      <c r="H232" s="5">
        <v>0</v>
      </c>
      <c r="I232" s="5">
        <v>379363.33</v>
      </c>
      <c r="J232" s="5">
        <v>0</v>
      </c>
      <c r="K232" s="5">
        <v>0</v>
      </c>
      <c r="L232" s="5">
        <v>8764.52</v>
      </c>
      <c r="M232" s="5">
        <f t="shared" si="9"/>
        <v>5280194.91</v>
      </c>
      <c r="N232" s="5">
        <f t="shared" si="10"/>
        <v>4824782.16</v>
      </c>
      <c r="O232" s="23">
        <f t="shared" si="11"/>
        <v>4445418.83</v>
      </c>
      <c r="P232" s="23">
        <v>455412.75</v>
      </c>
      <c r="Q232" s="23">
        <v>0</v>
      </c>
      <c r="R232" s="23">
        <v>379363.33</v>
      </c>
      <c r="S232" s="23">
        <v>0</v>
      </c>
    </row>
    <row r="233" spans="1:19" x14ac:dyDescent="0.25">
      <c r="A233">
        <v>17599</v>
      </c>
      <c r="B233" t="s">
        <v>557</v>
      </c>
      <c r="D233" s="5">
        <v>114888.11</v>
      </c>
      <c r="E233" s="5">
        <v>2395.6</v>
      </c>
      <c r="F233" s="5">
        <v>0</v>
      </c>
      <c r="G233" s="5">
        <v>5556.28</v>
      </c>
      <c r="H233" s="5">
        <v>0</v>
      </c>
      <c r="I233" s="5">
        <v>1347.08</v>
      </c>
      <c r="J233" s="5">
        <v>0</v>
      </c>
      <c r="K233" s="5">
        <v>0</v>
      </c>
      <c r="L233" s="5">
        <v>0</v>
      </c>
      <c r="M233" s="5">
        <f t="shared" si="9"/>
        <v>124187.07</v>
      </c>
      <c r="N233" s="5">
        <f t="shared" si="10"/>
        <v>118630.79000000001</v>
      </c>
      <c r="O233" s="23">
        <f t="shared" si="11"/>
        <v>117283.71</v>
      </c>
      <c r="P233" s="23">
        <v>5556.28</v>
      </c>
      <c r="Q233" s="23">
        <v>0</v>
      </c>
      <c r="R233" s="23">
        <v>1347.08</v>
      </c>
      <c r="S233" s="23">
        <v>0</v>
      </c>
    </row>
    <row r="234" spans="1:19" x14ac:dyDescent="0.25">
      <c r="A234">
        <v>936</v>
      </c>
      <c r="B234" t="s">
        <v>234</v>
      </c>
      <c r="D234" s="5">
        <v>822544.36</v>
      </c>
      <c r="E234" s="5">
        <v>44144.78</v>
      </c>
      <c r="F234" s="5">
        <v>0</v>
      </c>
      <c r="G234" s="5">
        <v>124173.23</v>
      </c>
      <c r="H234" s="5">
        <v>0</v>
      </c>
      <c r="I234" s="5">
        <v>96673.67</v>
      </c>
      <c r="J234" s="5">
        <v>0</v>
      </c>
      <c r="K234" s="5">
        <v>1056.51</v>
      </c>
      <c r="L234" s="5">
        <v>0</v>
      </c>
      <c r="M234" s="5">
        <f t="shared" si="9"/>
        <v>1088592.55</v>
      </c>
      <c r="N234" s="5">
        <f t="shared" si="10"/>
        <v>964419.32000000007</v>
      </c>
      <c r="O234" s="23">
        <f t="shared" si="11"/>
        <v>867745.65</v>
      </c>
      <c r="P234" s="23">
        <v>124173.23</v>
      </c>
      <c r="Q234" s="23">
        <v>0</v>
      </c>
      <c r="R234" s="23">
        <v>96673.67</v>
      </c>
      <c r="S234" s="23">
        <v>0</v>
      </c>
    </row>
    <row r="235" spans="1:19" x14ac:dyDescent="0.25">
      <c r="A235">
        <v>143479</v>
      </c>
      <c r="B235" t="s">
        <v>741</v>
      </c>
      <c r="D235" s="5">
        <v>1169403.28</v>
      </c>
      <c r="E235" s="5">
        <v>57829.91</v>
      </c>
      <c r="F235" s="5">
        <v>50784</v>
      </c>
      <c r="G235" s="5">
        <v>190897.88</v>
      </c>
      <c r="H235" s="5">
        <v>51303.58</v>
      </c>
      <c r="I235" s="5">
        <v>126289.67</v>
      </c>
      <c r="J235" s="5">
        <v>0</v>
      </c>
      <c r="K235" s="5">
        <v>0</v>
      </c>
      <c r="L235" s="5">
        <v>5859.57</v>
      </c>
      <c r="M235" s="5">
        <f t="shared" si="9"/>
        <v>1652367.89</v>
      </c>
      <c r="N235" s="5">
        <f t="shared" si="10"/>
        <v>1461470.0099999998</v>
      </c>
      <c r="O235" s="23">
        <f t="shared" si="11"/>
        <v>1283876.7599999998</v>
      </c>
      <c r="P235" s="23">
        <v>190897.88</v>
      </c>
      <c r="Q235" s="23">
        <v>51303.58</v>
      </c>
      <c r="R235" s="23">
        <v>126289.67</v>
      </c>
      <c r="S235" s="23">
        <v>0</v>
      </c>
    </row>
    <row r="236" spans="1:19" x14ac:dyDescent="0.25">
      <c r="A236">
        <v>241</v>
      </c>
      <c r="B236" t="s">
        <v>83</v>
      </c>
      <c r="C236" s="12" t="s">
        <v>81</v>
      </c>
      <c r="D236" s="5">
        <v>2686733.1</v>
      </c>
      <c r="E236" s="5">
        <v>0</v>
      </c>
      <c r="F236" s="5">
        <v>0</v>
      </c>
      <c r="G236" s="5">
        <v>0</v>
      </c>
      <c r="H236" s="5">
        <v>0</v>
      </c>
      <c r="I236" s="5">
        <v>333035.57</v>
      </c>
      <c r="J236" s="5">
        <v>0</v>
      </c>
      <c r="K236" s="5">
        <v>16419.25</v>
      </c>
      <c r="L236" s="5">
        <v>0</v>
      </c>
      <c r="M236" s="5">
        <f t="shared" si="9"/>
        <v>3036187.92</v>
      </c>
      <c r="N236" s="5">
        <f t="shared" si="10"/>
        <v>3036187.92</v>
      </c>
      <c r="O236" s="23">
        <f t="shared" si="11"/>
        <v>2703152.35</v>
      </c>
      <c r="P236" s="23">
        <v>0</v>
      </c>
      <c r="Q236" s="23">
        <v>0</v>
      </c>
      <c r="R236" s="23">
        <v>333035.57</v>
      </c>
      <c r="S236" s="23">
        <v>0</v>
      </c>
    </row>
    <row r="237" spans="1:19" x14ac:dyDescent="0.25">
      <c r="A237" s="29">
        <v>19156</v>
      </c>
      <c r="B237" s="29" t="s">
        <v>563</v>
      </c>
      <c r="C237" s="12" t="s">
        <v>81</v>
      </c>
      <c r="D237" s="5">
        <v>770171.51399999997</v>
      </c>
      <c r="E237" s="5">
        <v>0</v>
      </c>
      <c r="F237" s="5">
        <v>0</v>
      </c>
      <c r="G237" s="5">
        <v>0</v>
      </c>
      <c r="H237" s="5">
        <v>1079.2</v>
      </c>
      <c r="I237" s="5">
        <v>9072.2099999999991</v>
      </c>
      <c r="J237" s="5">
        <v>0</v>
      </c>
      <c r="K237" s="5">
        <v>0</v>
      </c>
      <c r="L237" s="5">
        <v>0</v>
      </c>
      <c r="M237" s="5">
        <f t="shared" si="9"/>
        <v>780322.92399999988</v>
      </c>
      <c r="N237" s="5">
        <f t="shared" si="10"/>
        <v>780322.92399999988</v>
      </c>
      <c r="O237" s="23">
        <f t="shared" si="11"/>
        <v>770171.51399999997</v>
      </c>
      <c r="P237" s="23">
        <v>0</v>
      </c>
      <c r="Q237" s="23">
        <v>1079.2</v>
      </c>
      <c r="R237" s="23">
        <v>9072.2099999999991</v>
      </c>
      <c r="S237" s="23">
        <v>0</v>
      </c>
    </row>
    <row r="238" spans="1:19" x14ac:dyDescent="0.25">
      <c r="A238">
        <v>133785</v>
      </c>
      <c r="B238" t="s">
        <v>691</v>
      </c>
      <c r="D238" s="5">
        <v>406705.14</v>
      </c>
      <c r="E238" s="5">
        <v>6714.04</v>
      </c>
      <c r="F238" s="5">
        <v>0</v>
      </c>
      <c r="G238" s="5">
        <v>43008.26</v>
      </c>
      <c r="H238" s="5">
        <v>0</v>
      </c>
      <c r="I238" s="5">
        <v>88875.21</v>
      </c>
      <c r="J238" s="5">
        <v>139615.1</v>
      </c>
      <c r="K238" s="5">
        <v>960.79</v>
      </c>
      <c r="L238" s="5">
        <v>0</v>
      </c>
      <c r="M238" s="5">
        <f t="shared" si="9"/>
        <v>685878.54</v>
      </c>
      <c r="N238" s="5">
        <f t="shared" si="10"/>
        <v>642870.28</v>
      </c>
      <c r="O238" s="23">
        <f t="shared" si="11"/>
        <v>414379.97000000009</v>
      </c>
      <c r="P238" s="23">
        <v>43008.26</v>
      </c>
      <c r="Q238" s="23">
        <v>0</v>
      </c>
      <c r="R238" s="23">
        <v>88875.21</v>
      </c>
      <c r="S238" s="23">
        <v>139615.1</v>
      </c>
    </row>
    <row r="239" spans="1:19" x14ac:dyDescent="0.25">
      <c r="A239">
        <v>151209</v>
      </c>
      <c r="B239" t="s">
        <v>773</v>
      </c>
      <c r="D239" s="5">
        <v>264414.7</v>
      </c>
      <c r="E239" s="5">
        <v>13059.91</v>
      </c>
      <c r="F239" s="5">
        <v>0</v>
      </c>
      <c r="G239" s="5">
        <v>40484.79</v>
      </c>
      <c r="H239" s="5">
        <v>0</v>
      </c>
      <c r="I239" s="5">
        <v>16626.439999999999</v>
      </c>
      <c r="J239" s="5">
        <v>120921.68</v>
      </c>
      <c r="K239" s="5">
        <v>0</v>
      </c>
      <c r="L239" s="5">
        <v>0</v>
      </c>
      <c r="M239" s="5">
        <f t="shared" si="9"/>
        <v>455507.51999999996</v>
      </c>
      <c r="N239" s="5">
        <f t="shared" si="10"/>
        <v>415022.73</v>
      </c>
      <c r="O239" s="23">
        <f t="shared" si="11"/>
        <v>277474.61</v>
      </c>
      <c r="P239" s="23">
        <v>40484.79</v>
      </c>
      <c r="Q239" s="23">
        <v>0</v>
      </c>
      <c r="R239" s="23">
        <v>16626.439999999999</v>
      </c>
      <c r="S239" s="23">
        <v>120921.68</v>
      </c>
    </row>
    <row r="240" spans="1:19" x14ac:dyDescent="0.25">
      <c r="A240">
        <v>17490</v>
      </c>
      <c r="B240" t="s">
        <v>540</v>
      </c>
      <c r="D240" s="5">
        <v>869045.28</v>
      </c>
      <c r="E240" s="5">
        <v>13697.82</v>
      </c>
      <c r="F240" s="5">
        <v>46886.400000000001</v>
      </c>
      <c r="G240" s="5">
        <v>81188.37</v>
      </c>
      <c r="H240" s="5">
        <v>0</v>
      </c>
      <c r="I240" s="5">
        <v>28977.7</v>
      </c>
      <c r="J240" s="5">
        <v>0</v>
      </c>
      <c r="K240" s="5">
        <v>0</v>
      </c>
      <c r="L240" s="5">
        <v>0</v>
      </c>
      <c r="M240" s="5">
        <f t="shared" si="9"/>
        <v>1039795.57</v>
      </c>
      <c r="N240" s="5">
        <f t="shared" si="10"/>
        <v>958607.2</v>
      </c>
      <c r="O240" s="23">
        <f t="shared" si="11"/>
        <v>929629.5</v>
      </c>
      <c r="P240" s="23">
        <v>81188.37</v>
      </c>
      <c r="Q240" s="23">
        <v>0</v>
      </c>
      <c r="R240" s="23">
        <v>28977.7</v>
      </c>
      <c r="S240" s="23">
        <v>0</v>
      </c>
    </row>
    <row r="241" spans="1:19" x14ac:dyDescent="0.25">
      <c r="A241">
        <v>12036</v>
      </c>
      <c r="B241" t="s">
        <v>357</v>
      </c>
      <c r="D241" s="5">
        <v>1298585.68</v>
      </c>
      <c r="E241" s="5">
        <v>70359.92</v>
      </c>
      <c r="F241" s="5">
        <v>0</v>
      </c>
      <c r="G241" s="5">
        <v>214582.38</v>
      </c>
      <c r="H241" s="5">
        <v>0</v>
      </c>
      <c r="I241" s="5">
        <v>130749.89</v>
      </c>
      <c r="J241" s="5">
        <v>421318.55</v>
      </c>
      <c r="K241" s="5">
        <v>178.79</v>
      </c>
      <c r="L241" s="5">
        <v>0</v>
      </c>
      <c r="M241" s="5">
        <f t="shared" si="9"/>
        <v>2135775.21</v>
      </c>
      <c r="N241" s="5">
        <f t="shared" si="10"/>
        <v>1921192.83</v>
      </c>
      <c r="O241" s="23">
        <f t="shared" si="11"/>
        <v>1369124.3900000001</v>
      </c>
      <c r="P241" s="23">
        <v>214582.38</v>
      </c>
      <c r="Q241" s="23">
        <v>0</v>
      </c>
      <c r="R241" s="23">
        <v>130749.89</v>
      </c>
      <c r="S241" s="23">
        <v>421318.55</v>
      </c>
    </row>
    <row r="242" spans="1:19" x14ac:dyDescent="0.25">
      <c r="A242">
        <v>11439</v>
      </c>
      <c r="B242" t="s">
        <v>1626</v>
      </c>
      <c r="D242" s="5">
        <v>654927.51</v>
      </c>
      <c r="E242" s="5">
        <v>16376.28</v>
      </c>
      <c r="F242" s="5">
        <v>15961.6</v>
      </c>
      <c r="G242" s="5">
        <v>103298.98</v>
      </c>
      <c r="H242" s="5">
        <v>0</v>
      </c>
      <c r="I242" s="5">
        <v>80973.279999999999</v>
      </c>
      <c r="J242" s="5">
        <v>0</v>
      </c>
      <c r="K242" s="5">
        <v>0</v>
      </c>
      <c r="L242" s="5">
        <v>564.38</v>
      </c>
      <c r="M242" s="5">
        <f t="shared" si="9"/>
        <v>872102.03</v>
      </c>
      <c r="N242" s="5">
        <f t="shared" si="10"/>
        <v>768803.05</v>
      </c>
      <c r="O242" s="23">
        <f t="shared" si="11"/>
        <v>687829.77</v>
      </c>
      <c r="P242" s="23">
        <v>103298.98</v>
      </c>
      <c r="Q242" s="23">
        <v>0</v>
      </c>
      <c r="R242" s="23">
        <v>80973.279999999999</v>
      </c>
      <c r="S242" s="23">
        <v>0</v>
      </c>
    </row>
    <row r="243" spans="1:19" x14ac:dyDescent="0.25">
      <c r="A243">
        <v>133736</v>
      </c>
      <c r="B243" t="s">
        <v>689</v>
      </c>
      <c r="D243" s="5">
        <v>792176.41</v>
      </c>
      <c r="E243" s="5">
        <v>47716.62</v>
      </c>
      <c r="F243" s="5">
        <v>30006.400000000001</v>
      </c>
      <c r="G243" s="5">
        <v>67901.72</v>
      </c>
      <c r="H243" s="5">
        <v>57060.800000000003</v>
      </c>
      <c r="I243" s="5">
        <v>85007.22</v>
      </c>
      <c r="J243" s="5">
        <v>0</v>
      </c>
      <c r="K243" s="5">
        <v>0</v>
      </c>
      <c r="L243" s="5">
        <v>1251.56</v>
      </c>
      <c r="M243" s="5">
        <f t="shared" si="9"/>
        <v>1081120.7300000002</v>
      </c>
      <c r="N243" s="5">
        <f t="shared" si="10"/>
        <v>1013219.0100000002</v>
      </c>
      <c r="O243" s="23">
        <f t="shared" si="11"/>
        <v>871150.99000000022</v>
      </c>
      <c r="P243" s="23">
        <v>67901.72</v>
      </c>
      <c r="Q243" s="23">
        <v>57060.800000000003</v>
      </c>
      <c r="R243" s="23">
        <v>85007.22</v>
      </c>
      <c r="S243" s="23">
        <v>0</v>
      </c>
    </row>
    <row r="244" spans="1:19" x14ac:dyDescent="0.25">
      <c r="A244">
        <v>133348</v>
      </c>
      <c r="B244" t="s">
        <v>663</v>
      </c>
      <c r="D244" s="5">
        <v>2146041.27</v>
      </c>
      <c r="E244" s="5">
        <v>171685.13</v>
      </c>
      <c r="F244" s="5">
        <v>57558.400000000001</v>
      </c>
      <c r="G244" s="5">
        <v>287185.27</v>
      </c>
      <c r="H244" s="5">
        <v>0</v>
      </c>
      <c r="I244" s="5">
        <v>62238.46</v>
      </c>
      <c r="J244" s="5">
        <v>0</v>
      </c>
      <c r="K244" s="5">
        <v>0</v>
      </c>
      <c r="L244" s="5">
        <v>2458.87</v>
      </c>
      <c r="M244" s="5">
        <f t="shared" si="9"/>
        <v>2727167.4</v>
      </c>
      <c r="N244" s="5">
        <f t="shared" si="10"/>
        <v>2439982.13</v>
      </c>
      <c r="O244" s="23">
        <f t="shared" si="11"/>
        <v>2377743.67</v>
      </c>
      <c r="P244" s="23">
        <v>287185.27</v>
      </c>
      <c r="Q244" s="23">
        <v>0</v>
      </c>
      <c r="R244" s="23">
        <v>62238.46</v>
      </c>
      <c r="S244" s="23">
        <v>0</v>
      </c>
    </row>
    <row r="245" spans="1:19" x14ac:dyDescent="0.25">
      <c r="A245">
        <v>11967</v>
      </c>
      <c r="B245" t="s">
        <v>338</v>
      </c>
      <c r="D245" s="5">
        <v>2026111.59</v>
      </c>
      <c r="E245" s="5">
        <v>96843.32</v>
      </c>
      <c r="F245" s="5">
        <v>52163.199999999997</v>
      </c>
      <c r="G245" s="5">
        <v>195702</v>
      </c>
      <c r="H245" s="5">
        <v>0</v>
      </c>
      <c r="I245" s="5">
        <v>105344.96000000001</v>
      </c>
      <c r="J245" s="5">
        <v>0</v>
      </c>
      <c r="K245" s="5">
        <v>0</v>
      </c>
      <c r="L245" s="5">
        <v>5156.13</v>
      </c>
      <c r="M245" s="5">
        <f t="shared" si="9"/>
        <v>2481321.2000000002</v>
      </c>
      <c r="N245" s="5">
        <f t="shared" si="10"/>
        <v>2285619.2000000002</v>
      </c>
      <c r="O245" s="23">
        <f t="shared" si="11"/>
        <v>2180274.2400000002</v>
      </c>
      <c r="P245" s="23">
        <v>195702</v>
      </c>
      <c r="Q245" s="23">
        <v>0</v>
      </c>
      <c r="R245" s="23">
        <v>105344.96000000001</v>
      </c>
      <c r="S245" s="23">
        <v>0</v>
      </c>
    </row>
    <row r="246" spans="1:19" x14ac:dyDescent="0.25">
      <c r="A246">
        <v>13999</v>
      </c>
      <c r="B246" t="s">
        <v>442</v>
      </c>
      <c r="D246" s="5">
        <v>644369.91</v>
      </c>
      <c r="E246" s="5">
        <v>43110.52</v>
      </c>
      <c r="F246" s="5">
        <v>19209.599999999999</v>
      </c>
      <c r="G246" s="5">
        <v>56251.1</v>
      </c>
      <c r="H246" s="5">
        <v>0</v>
      </c>
      <c r="I246" s="5">
        <v>35176.89</v>
      </c>
      <c r="J246" s="5">
        <v>0</v>
      </c>
      <c r="K246" s="5">
        <v>0</v>
      </c>
      <c r="L246" s="5">
        <v>6352.61</v>
      </c>
      <c r="M246" s="5">
        <f t="shared" si="9"/>
        <v>804470.63</v>
      </c>
      <c r="N246" s="5">
        <f t="shared" si="10"/>
        <v>748219.53</v>
      </c>
      <c r="O246" s="23">
        <f t="shared" si="11"/>
        <v>713042.64</v>
      </c>
      <c r="P246" s="23">
        <v>56251.1</v>
      </c>
      <c r="Q246" s="23">
        <v>0</v>
      </c>
      <c r="R246" s="23">
        <v>35176.89</v>
      </c>
      <c r="S246" s="23">
        <v>0</v>
      </c>
    </row>
    <row r="247" spans="1:19" x14ac:dyDescent="0.25">
      <c r="A247">
        <v>640</v>
      </c>
      <c r="B247" t="s">
        <v>195</v>
      </c>
      <c r="D247" s="5">
        <v>208779.64</v>
      </c>
      <c r="E247" s="5">
        <v>6886.84</v>
      </c>
      <c r="F247" s="5">
        <v>0</v>
      </c>
      <c r="G247" s="5">
        <v>7268.21</v>
      </c>
      <c r="H247" s="5">
        <v>0</v>
      </c>
      <c r="I247" s="5">
        <v>18344.900000000001</v>
      </c>
      <c r="J247" s="5">
        <v>0</v>
      </c>
      <c r="K247" s="5">
        <v>4659.03</v>
      </c>
      <c r="L247" s="5">
        <v>0</v>
      </c>
      <c r="M247" s="5">
        <f t="shared" si="9"/>
        <v>245938.62</v>
      </c>
      <c r="N247" s="5">
        <f t="shared" si="10"/>
        <v>238670.41</v>
      </c>
      <c r="O247" s="23">
        <f t="shared" si="11"/>
        <v>220325.51</v>
      </c>
      <c r="P247" s="23">
        <v>7268.21</v>
      </c>
      <c r="Q247" s="23">
        <v>0</v>
      </c>
      <c r="R247" s="23">
        <v>18344.900000000001</v>
      </c>
      <c r="S247" s="23">
        <v>0</v>
      </c>
    </row>
    <row r="248" spans="1:19" x14ac:dyDescent="0.25">
      <c r="A248">
        <v>133488</v>
      </c>
      <c r="B248" t="s">
        <v>671</v>
      </c>
      <c r="D248" s="5">
        <v>1046270.76</v>
      </c>
      <c r="E248" s="5">
        <v>71244.210000000006</v>
      </c>
      <c r="F248" s="5">
        <v>0</v>
      </c>
      <c r="G248" s="5">
        <v>130195.85</v>
      </c>
      <c r="H248" s="5">
        <v>0</v>
      </c>
      <c r="I248" s="5">
        <v>138848.87</v>
      </c>
      <c r="J248" s="5">
        <v>300141.95</v>
      </c>
      <c r="K248" s="5">
        <v>18.059999999999999</v>
      </c>
      <c r="L248" s="5">
        <v>0</v>
      </c>
      <c r="M248" s="5">
        <f t="shared" si="9"/>
        <v>1686719.7</v>
      </c>
      <c r="N248" s="5">
        <f t="shared" si="10"/>
        <v>1556523.8499999999</v>
      </c>
      <c r="O248" s="23">
        <f t="shared" si="11"/>
        <v>1117533.03</v>
      </c>
      <c r="P248" s="23">
        <v>130195.85</v>
      </c>
      <c r="Q248" s="23">
        <v>0</v>
      </c>
      <c r="R248" s="23">
        <v>138848.87</v>
      </c>
      <c r="S248" s="23">
        <v>300141.95</v>
      </c>
    </row>
    <row r="249" spans="1:19" x14ac:dyDescent="0.25">
      <c r="A249" s="28">
        <v>19426</v>
      </c>
      <c r="B249" s="28" t="s">
        <v>585</v>
      </c>
      <c r="D249" s="5">
        <v>514535.07</v>
      </c>
      <c r="E249" s="5">
        <v>42881.089999999989</v>
      </c>
      <c r="F249" s="5">
        <v>0</v>
      </c>
      <c r="G249" s="5">
        <v>55884.67</v>
      </c>
      <c r="H249" s="5">
        <v>0</v>
      </c>
      <c r="I249" s="5">
        <v>43885.89</v>
      </c>
      <c r="J249" s="5">
        <v>0</v>
      </c>
      <c r="K249" s="5">
        <v>0</v>
      </c>
      <c r="L249" s="5">
        <v>0</v>
      </c>
      <c r="M249" s="5">
        <f t="shared" si="9"/>
        <v>657186.72000000009</v>
      </c>
      <c r="N249" s="5">
        <f t="shared" si="10"/>
        <v>601302.05000000005</v>
      </c>
      <c r="O249" s="23">
        <f t="shared" si="11"/>
        <v>557416.16</v>
      </c>
      <c r="P249" s="23">
        <v>55884.67</v>
      </c>
      <c r="Q249" s="23">
        <v>0</v>
      </c>
      <c r="R249" s="23">
        <v>43885.89</v>
      </c>
      <c r="S249" s="23">
        <v>0</v>
      </c>
    </row>
    <row r="250" spans="1:19" x14ac:dyDescent="0.25">
      <c r="A250">
        <v>133678</v>
      </c>
      <c r="B250" t="s">
        <v>687</v>
      </c>
      <c r="D250" s="5">
        <v>1218573.26</v>
      </c>
      <c r="E250" s="5">
        <v>17245.98</v>
      </c>
      <c r="F250" s="5">
        <v>22598.400000000001</v>
      </c>
      <c r="G250" s="5">
        <v>128921.61</v>
      </c>
      <c r="H250" s="5">
        <v>0</v>
      </c>
      <c r="I250" s="5">
        <v>183183.29</v>
      </c>
      <c r="J250" s="5">
        <v>0</v>
      </c>
      <c r="K250" s="5">
        <v>0</v>
      </c>
      <c r="L250" s="5">
        <v>739.56</v>
      </c>
      <c r="M250" s="5">
        <f t="shared" si="9"/>
        <v>1571262.1</v>
      </c>
      <c r="N250" s="5">
        <f t="shared" si="10"/>
        <v>1442340.49</v>
      </c>
      <c r="O250" s="23">
        <f t="shared" si="11"/>
        <v>1259157.2</v>
      </c>
      <c r="P250" s="23">
        <v>128921.61</v>
      </c>
      <c r="Q250" s="23">
        <v>0</v>
      </c>
      <c r="R250" s="23">
        <v>183183.29</v>
      </c>
      <c r="S250" s="23">
        <v>0</v>
      </c>
    </row>
    <row r="251" spans="1:19" x14ac:dyDescent="0.25">
      <c r="A251">
        <v>12040</v>
      </c>
      <c r="B251" t="s">
        <v>363</v>
      </c>
      <c r="D251" s="5">
        <v>498995.22</v>
      </c>
      <c r="E251" s="5">
        <v>11783.27</v>
      </c>
      <c r="F251" s="5">
        <v>0</v>
      </c>
      <c r="G251" s="5">
        <v>77140.13</v>
      </c>
      <c r="H251" s="5">
        <v>0</v>
      </c>
      <c r="I251" s="5">
        <v>77758.070000000007</v>
      </c>
      <c r="J251" s="5">
        <v>35505.1</v>
      </c>
      <c r="K251" s="5">
        <v>1128.75</v>
      </c>
      <c r="L251" s="5">
        <v>0</v>
      </c>
      <c r="M251" s="5">
        <f t="shared" si="9"/>
        <v>702310.53999999992</v>
      </c>
      <c r="N251" s="5">
        <f t="shared" si="10"/>
        <v>625170.40999999992</v>
      </c>
      <c r="O251" s="23">
        <f t="shared" si="11"/>
        <v>511907.23999999987</v>
      </c>
      <c r="P251" s="23">
        <v>77140.13</v>
      </c>
      <c r="Q251" s="23">
        <v>0</v>
      </c>
      <c r="R251" s="23">
        <v>77758.070000000007</v>
      </c>
      <c r="S251" s="23">
        <v>35505.1</v>
      </c>
    </row>
    <row r="252" spans="1:19" x14ac:dyDescent="0.25">
      <c r="A252">
        <v>16829</v>
      </c>
      <c r="B252" t="s">
        <v>513</v>
      </c>
      <c r="D252" s="5">
        <v>1306948.73</v>
      </c>
      <c r="E252" s="5">
        <v>36009.9</v>
      </c>
      <c r="F252" s="5">
        <v>48396.800000000003</v>
      </c>
      <c r="G252" s="5">
        <v>153260.54</v>
      </c>
      <c r="H252" s="5">
        <v>1469.51</v>
      </c>
      <c r="I252" s="5">
        <v>56908.34</v>
      </c>
      <c r="J252" s="5">
        <v>0</v>
      </c>
      <c r="K252" s="5">
        <v>0</v>
      </c>
      <c r="L252" s="5">
        <v>3815.18</v>
      </c>
      <c r="M252" s="5">
        <f t="shared" si="9"/>
        <v>1606809</v>
      </c>
      <c r="N252" s="5">
        <f t="shared" si="10"/>
        <v>1453548.46</v>
      </c>
      <c r="O252" s="23">
        <f t="shared" si="11"/>
        <v>1395170.6099999999</v>
      </c>
      <c r="P252" s="23">
        <v>153260.54</v>
      </c>
      <c r="Q252" s="23">
        <v>1469.51</v>
      </c>
      <c r="R252" s="23">
        <v>56908.34</v>
      </c>
      <c r="S252" s="23">
        <v>0</v>
      </c>
    </row>
    <row r="253" spans="1:19" x14ac:dyDescent="0.25">
      <c r="A253">
        <v>147231</v>
      </c>
      <c r="B253" t="s">
        <v>754</v>
      </c>
      <c r="D253" s="5">
        <v>522423.62</v>
      </c>
      <c r="E253" s="5">
        <v>7940.47</v>
      </c>
      <c r="F253" s="5">
        <v>0</v>
      </c>
      <c r="G253" s="5">
        <v>23801.21</v>
      </c>
      <c r="H253" s="5">
        <v>0</v>
      </c>
      <c r="I253" s="5">
        <v>127188.82</v>
      </c>
      <c r="J253" s="5">
        <v>0</v>
      </c>
      <c r="K253" s="5">
        <v>5306.48</v>
      </c>
      <c r="L253" s="5">
        <v>0</v>
      </c>
      <c r="M253" s="5">
        <f t="shared" si="9"/>
        <v>686660.59999999986</v>
      </c>
      <c r="N253" s="5">
        <f t="shared" si="10"/>
        <v>662859.3899999999</v>
      </c>
      <c r="O253" s="23">
        <f t="shared" si="11"/>
        <v>535670.56999999983</v>
      </c>
      <c r="P253" s="23">
        <v>23801.21</v>
      </c>
      <c r="Q253" s="23">
        <v>0</v>
      </c>
      <c r="R253" s="23">
        <v>127188.82</v>
      </c>
      <c r="S253" s="23">
        <v>0</v>
      </c>
    </row>
    <row r="254" spans="1:19" x14ac:dyDescent="0.25">
      <c r="A254">
        <v>143644</v>
      </c>
      <c r="B254" t="s">
        <v>751</v>
      </c>
      <c r="D254" s="5">
        <v>2315734.0299999998</v>
      </c>
      <c r="E254" s="5">
        <v>112217.67</v>
      </c>
      <c r="F254" s="5">
        <v>34128</v>
      </c>
      <c r="G254" s="5">
        <v>285931.46000000002</v>
      </c>
      <c r="H254" s="5">
        <v>0</v>
      </c>
      <c r="I254" s="5">
        <v>369920.79</v>
      </c>
      <c r="J254" s="5">
        <v>0</v>
      </c>
      <c r="K254" s="5">
        <v>10265.299999999999</v>
      </c>
      <c r="L254" s="5">
        <v>5430.19</v>
      </c>
      <c r="M254" s="5">
        <f t="shared" si="9"/>
        <v>3133627.4399999995</v>
      </c>
      <c r="N254" s="5">
        <f t="shared" si="10"/>
        <v>2847695.9799999995</v>
      </c>
      <c r="O254" s="23">
        <f t="shared" si="11"/>
        <v>2477775.1899999995</v>
      </c>
      <c r="P254" s="23">
        <v>285931.46000000002</v>
      </c>
      <c r="Q254" s="23">
        <v>0</v>
      </c>
      <c r="R254" s="23">
        <v>369920.79</v>
      </c>
      <c r="S254" s="23">
        <v>0</v>
      </c>
    </row>
    <row r="255" spans="1:19" x14ac:dyDescent="0.25">
      <c r="A255" s="29">
        <v>19200</v>
      </c>
      <c r="B255" s="29" t="s">
        <v>569</v>
      </c>
      <c r="D255" s="5">
        <v>1253271.0120000001</v>
      </c>
      <c r="E255" s="5">
        <v>32419.73</v>
      </c>
      <c r="F255" s="5">
        <v>45270.400000000001</v>
      </c>
      <c r="G255" s="5">
        <v>134036.09999999998</v>
      </c>
      <c r="H255" s="5">
        <v>1136</v>
      </c>
      <c r="I255" s="5">
        <v>92779.739999999991</v>
      </c>
      <c r="J255" s="5">
        <v>0</v>
      </c>
      <c r="K255" s="5">
        <v>0</v>
      </c>
      <c r="L255" s="5">
        <v>0</v>
      </c>
      <c r="M255" s="5">
        <f t="shared" si="9"/>
        <v>1558912.9820000001</v>
      </c>
      <c r="N255" s="5">
        <f t="shared" si="10"/>
        <v>1424876.8820000002</v>
      </c>
      <c r="O255" s="23">
        <f t="shared" si="11"/>
        <v>1330961.1420000002</v>
      </c>
      <c r="P255" s="23">
        <v>134036.09999999998</v>
      </c>
      <c r="Q255" s="23">
        <v>1136</v>
      </c>
      <c r="R255" s="23">
        <v>92779.739999999991</v>
      </c>
      <c r="S255" s="23">
        <v>0</v>
      </c>
    </row>
    <row r="256" spans="1:19" x14ac:dyDescent="0.25">
      <c r="A256">
        <v>149302</v>
      </c>
      <c r="B256" t="s">
        <v>765</v>
      </c>
      <c r="D256" s="5">
        <v>669103.18999999994</v>
      </c>
      <c r="E256" s="5">
        <v>41534.720000000001</v>
      </c>
      <c r="F256" s="5">
        <v>0</v>
      </c>
      <c r="G256" s="5">
        <v>85934.37</v>
      </c>
      <c r="H256" s="5">
        <v>0</v>
      </c>
      <c r="I256" s="5">
        <v>129208.62</v>
      </c>
      <c r="J256" s="5">
        <v>211756.15</v>
      </c>
      <c r="K256" s="5">
        <v>128.22999999999999</v>
      </c>
      <c r="L256" s="5">
        <v>0</v>
      </c>
      <c r="M256" s="5">
        <f t="shared" si="9"/>
        <v>1137665.2799999998</v>
      </c>
      <c r="N256" s="5">
        <f t="shared" si="10"/>
        <v>1051730.9099999997</v>
      </c>
      <c r="O256" s="23">
        <f t="shared" si="11"/>
        <v>710766.13999999966</v>
      </c>
      <c r="P256" s="23">
        <v>85934.37</v>
      </c>
      <c r="Q256" s="23">
        <v>0</v>
      </c>
      <c r="R256" s="23">
        <v>129208.62</v>
      </c>
      <c r="S256" s="23">
        <v>211756.15</v>
      </c>
    </row>
    <row r="257" spans="1:19" x14ac:dyDescent="0.25">
      <c r="A257">
        <v>16812</v>
      </c>
      <c r="B257" t="s">
        <v>511</v>
      </c>
      <c r="D257" s="5">
        <v>509137.65</v>
      </c>
      <c r="E257" s="5">
        <v>27560.36</v>
      </c>
      <c r="F257" s="5">
        <v>23577.599999999999</v>
      </c>
      <c r="G257" s="5">
        <v>84586.61</v>
      </c>
      <c r="H257" s="5">
        <v>0</v>
      </c>
      <c r="I257" s="5">
        <v>77871.240000000005</v>
      </c>
      <c r="J257" s="5">
        <v>0</v>
      </c>
      <c r="K257" s="5">
        <v>0</v>
      </c>
      <c r="L257" s="5">
        <v>2709</v>
      </c>
      <c r="M257" s="5">
        <f t="shared" si="9"/>
        <v>725442.46</v>
      </c>
      <c r="N257" s="5">
        <f t="shared" si="10"/>
        <v>640855.85</v>
      </c>
      <c r="O257" s="23">
        <f t="shared" si="11"/>
        <v>562984.61</v>
      </c>
      <c r="P257" s="23">
        <v>84586.61</v>
      </c>
      <c r="Q257" s="23">
        <v>0</v>
      </c>
      <c r="R257" s="23">
        <v>77871.240000000005</v>
      </c>
      <c r="S257" s="23">
        <v>0</v>
      </c>
    </row>
    <row r="258" spans="1:19" x14ac:dyDescent="0.25">
      <c r="A258">
        <v>8281</v>
      </c>
      <c r="B258" t="s">
        <v>264</v>
      </c>
      <c r="D258" s="5">
        <v>1293425.51</v>
      </c>
      <c r="E258" s="5">
        <v>31806.38</v>
      </c>
      <c r="F258" s="5">
        <v>26688</v>
      </c>
      <c r="G258" s="5">
        <v>201349.84</v>
      </c>
      <c r="H258" s="5">
        <v>5528.75</v>
      </c>
      <c r="I258" s="5">
        <v>459212.89</v>
      </c>
      <c r="J258" s="5">
        <v>0</v>
      </c>
      <c r="K258" s="5">
        <v>0</v>
      </c>
      <c r="L258" s="5">
        <v>5504.69</v>
      </c>
      <c r="M258" s="5">
        <f t="shared" si="9"/>
        <v>2023516.06</v>
      </c>
      <c r="N258" s="5">
        <f t="shared" si="10"/>
        <v>1822166.22</v>
      </c>
      <c r="O258" s="23">
        <f t="shared" si="11"/>
        <v>1357424.58</v>
      </c>
      <c r="P258" s="23">
        <v>201349.84</v>
      </c>
      <c r="Q258" s="23">
        <v>5528.75</v>
      </c>
      <c r="R258" s="23">
        <v>459212.89</v>
      </c>
      <c r="S258" s="23">
        <v>0</v>
      </c>
    </row>
    <row r="259" spans="1:19" x14ac:dyDescent="0.25">
      <c r="A259">
        <v>12105</v>
      </c>
      <c r="B259" t="s">
        <v>379</v>
      </c>
      <c r="D259" s="5">
        <v>902497.48</v>
      </c>
      <c r="E259" s="5">
        <v>101694.56</v>
      </c>
      <c r="F259" s="5">
        <v>18812.8</v>
      </c>
      <c r="G259" s="5">
        <v>114697.91</v>
      </c>
      <c r="H259" s="5">
        <v>0</v>
      </c>
      <c r="I259" s="5">
        <v>129204.65</v>
      </c>
      <c r="J259" s="5">
        <v>57924.65</v>
      </c>
      <c r="K259" s="5">
        <v>0</v>
      </c>
      <c r="L259" s="5">
        <v>739.56</v>
      </c>
      <c r="M259" s="5">
        <f t="shared" si="9"/>
        <v>1325571.6099999999</v>
      </c>
      <c r="N259" s="5">
        <f t="shared" si="10"/>
        <v>1210873.7</v>
      </c>
      <c r="O259" s="23">
        <f t="shared" si="11"/>
        <v>1023744.4</v>
      </c>
      <c r="P259" s="23">
        <v>114697.91</v>
      </c>
      <c r="Q259" s="23">
        <v>0</v>
      </c>
      <c r="R259" s="23">
        <v>129204.65</v>
      </c>
      <c r="S259" s="23">
        <v>57924.65</v>
      </c>
    </row>
    <row r="260" spans="1:19" x14ac:dyDescent="0.25">
      <c r="A260">
        <v>510</v>
      </c>
      <c r="B260" t="s">
        <v>139</v>
      </c>
      <c r="D260" s="5">
        <v>819934.61</v>
      </c>
      <c r="E260" s="5">
        <v>60072.44</v>
      </c>
      <c r="F260" s="5">
        <v>22025.599999999999</v>
      </c>
      <c r="G260" s="5">
        <v>121447.96</v>
      </c>
      <c r="H260" s="5">
        <v>0</v>
      </c>
      <c r="I260" s="5">
        <v>166907.57</v>
      </c>
      <c r="J260" s="5">
        <v>0</v>
      </c>
      <c r="K260" s="5">
        <v>0</v>
      </c>
      <c r="L260" s="5">
        <v>1743.24</v>
      </c>
      <c r="M260" s="5">
        <f t="shared" ref="M260:M323" si="12">SUM(D260:L260)</f>
        <v>1192131.42</v>
      </c>
      <c r="N260" s="5">
        <f t="shared" ref="N260:N323" si="13">M260-P260</f>
        <v>1070683.46</v>
      </c>
      <c r="O260" s="23">
        <f t="shared" ref="O260:O323" si="14">N260-Q260-R260-S260</f>
        <v>903775.8899999999</v>
      </c>
      <c r="P260" s="23">
        <v>121447.96</v>
      </c>
      <c r="Q260" s="23">
        <v>0</v>
      </c>
      <c r="R260" s="23">
        <v>166907.57</v>
      </c>
      <c r="S260" s="23">
        <v>0</v>
      </c>
    </row>
    <row r="261" spans="1:19" x14ac:dyDescent="0.25">
      <c r="A261">
        <v>855</v>
      </c>
      <c r="B261" t="s">
        <v>224</v>
      </c>
      <c r="D261" s="5">
        <v>2760636.35</v>
      </c>
      <c r="E261" s="5">
        <v>301693.7</v>
      </c>
      <c r="F261" s="5">
        <v>65180.800000000003</v>
      </c>
      <c r="G261" s="5">
        <v>346021.61</v>
      </c>
      <c r="H261" s="5">
        <v>32853.120000000003</v>
      </c>
      <c r="I261" s="5">
        <v>546005.89</v>
      </c>
      <c r="J261" s="5">
        <v>0</v>
      </c>
      <c r="K261" s="5">
        <v>0</v>
      </c>
      <c r="L261" s="5">
        <v>6204.96</v>
      </c>
      <c r="M261" s="5">
        <f t="shared" si="12"/>
        <v>4058596.43</v>
      </c>
      <c r="N261" s="5">
        <f t="shared" si="13"/>
        <v>3712574.8200000003</v>
      </c>
      <c r="O261" s="23">
        <f t="shared" si="14"/>
        <v>3133715.81</v>
      </c>
      <c r="P261" s="23">
        <v>346021.61</v>
      </c>
      <c r="Q261" s="23">
        <v>32853.120000000003</v>
      </c>
      <c r="R261" s="23">
        <v>546005.89</v>
      </c>
      <c r="S261" s="23">
        <v>0</v>
      </c>
    </row>
    <row r="262" spans="1:19" x14ac:dyDescent="0.25">
      <c r="A262">
        <v>142901</v>
      </c>
      <c r="B262" t="s">
        <v>711</v>
      </c>
      <c r="D262" s="5">
        <v>682270.53</v>
      </c>
      <c r="E262" s="5">
        <v>54513.36</v>
      </c>
      <c r="F262" s="5">
        <v>0</v>
      </c>
      <c r="G262" s="5">
        <v>99885.26</v>
      </c>
      <c r="H262" s="5">
        <v>0</v>
      </c>
      <c r="I262" s="5">
        <v>61953.23</v>
      </c>
      <c r="J262" s="5">
        <v>225613.55</v>
      </c>
      <c r="K262" s="5">
        <v>107.01</v>
      </c>
      <c r="L262" s="5">
        <v>0</v>
      </c>
      <c r="M262" s="5">
        <f t="shared" si="12"/>
        <v>1124342.94</v>
      </c>
      <c r="N262" s="5">
        <f t="shared" si="13"/>
        <v>1024457.6799999999</v>
      </c>
      <c r="O262" s="23">
        <f t="shared" si="14"/>
        <v>736890.89999999991</v>
      </c>
      <c r="P262" s="23">
        <v>99885.26</v>
      </c>
      <c r="Q262" s="23">
        <v>0</v>
      </c>
      <c r="R262" s="23">
        <v>61953.23</v>
      </c>
      <c r="S262" s="23">
        <v>225613.55</v>
      </c>
    </row>
    <row r="263" spans="1:19" x14ac:dyDescent="0.25">
      <c r="A263">
        <v>12644</v>
      </c>
      <c r="B263" t="s">
        <v>395</v>
      </c>
      <c r="D263" s="5">
        <v>1369582.64</v>
      </c>
      <c r="E263" s="5">
        <v>122396.52</v>
      </c>
      <c r="F263" s="5">
        <v>31280</v>
      </c>
      <c r="G263" s="5">
        <v>212522.15</v>
      </c>
      <c r="H263" s="5">
        <v>0</v>
      </c>
      <c r="I263" s="5">
        <v>122968.93</v>
      </c>
      <c r="J263" s="5">
        <v>0</v>
      </c>
      <c r="K263" s="5">
        <v>0</v>
      </c>
      <c r="L263" s="5">
        <v>2155.46</v>
      </c>
      <c r="M263" s="5">
        <f t="shared" si="12"/>
        <v>1860905.6999999997</v>
      </c>
      <c r="N263" s="5">
        <f t="shared" si="13"/>
        <v>1648383.5499999998</v>
      </c>
      <c r="O263" s="23">
        <f t="shared" si="14"/>
        <v>1525414.6199999999</v>
      </c>
      <c r="P263" s="23">
        <v>212522.15</v>
      </c>
      <c r="Q263" s="23">
        <v>0</v>
      </c>
      <c r="R263" s="23">
        <v>122968.93</v>
      </c>
      <c r="S263" s="23">
        <v>0</v>
      </c>
    </row>
    <row r="264" spans="1:19" x14ac:dyDescent="0.25">
      <c r="A264">
        <v>13147</v>
      </c>
      <c r="B264" t="s">
        <v>410</v>
      </c>
      <c r="D264" s="5">
        <v>1289214.33</v>
      </c>
      <c r="E264" s="5">
        <v>56384.639999999999</v>
      </c>
      <c r="F264" s="5">
        <v>40566.400000000001</v>
      </c>
      <c r="G264" s="5">
        <v>193679.66</v>
      </c>
      <c r="H264" s="5">
        <v>0</v>
      </c>
      <c r="I264" s="5">
        <v>72779.78</v>
      </c>
      <c r="J264" s="5">
        <v>0</v>
      </c>
      <c r="K264" s="5">
        <v>0</v>
      </c>
      <c r="L264" s="5">
        <v>1670.55</v>
      </c>
      <c r="M264" s="5">
        <f t="shared" si="12"/>
        <v>1654295.3599999999</v>
      </c>
      <c r="N264" s="5">
        <f t="shared" si="13"/>
        <v>1460615.7</v>
      </c>
      <c r="O264" s="23">
        <f t="shared" si="14"/>
        <v>1387835.92</v>
      </c>
      <c r="P264" s="23">
        <v>193679.66</v>
      </c>
      <c r="Q264" s="23">
        <v>0</v>
      </c>
      <c r="R264" s="23">
        <v>72779.78</v>
      </c>
      <c r="S264" s="23">
        <v>0</v>
      </c>
    </row>
    <row r="265" spans="1:19" x14ac:dyDescent="0.25">
      <c r="A265">
        <v>14927</v>
      </c>
      <c r="B265" t="s">
        <v>479</v>
      </c>
      <c r="D265" s="5">
        <v>731203.27</v>
      </c>
      <c r="E265" s="5">
        <v>34230.339999999997</v>
      </c>
      <c r="F265" s="5">
        <v>0</v>
      </c>
      <c r="G265" s="5">
        <v>110243.11</v>
      </c>
      <c r="H265" s="5">
        <v>0</v>
      </c>
      <c r="I265" s="5">
        <v>475707.85</v>
      </c>
      <c r="J265" s="5">
        <v>111272.05</v>
      </c>
      <c r="K265" s="5">
        <v>3685.14</v>
      </c>
      <c r="L265" s="5">
        <v>0</v>
      </c>
      <c r="M265" s="5">
        <f t="shared" si="12"/>
        <v>1466341.7599999998</v>
      </c>
      <c r="N265" s="5">
        <f t="shared" si="13"/>
        <v>1356098.6499999997</v>
      </c>
      <c r="O265" s="23">
        <f t="shared" si="14"/>
        <v>769118.74999999965</v>
      </c>
      <c r="P265" s="23">
        <v>110243.11</v>
      </c>
      <c r="Q265" s="23">
        <v>0</v>
      </c>
      <c r="R265" s="23">
        <v>475707.85</v>
      </c>
      <c r="S265" s="23">
        <v>111272.05</v>
      </c>
    </row>
    <row r="266" spans="1:19" x14ac:dyDescent="0.25">
      <c r="A266">
        <v>13148</v>
      </c>
      <c r="B266" t="s">
        <v>412</v>
      </c>
      <c r="D266" s="5">
        <v>778890.44</v>
      </c>
      <c r="E266" s="5">
        <v>41571.870000000003</v>
      </c>
      <c r="F266" s="5">
        <v>42022.400000000001</v>
      </c>
      <c r="G266" s="5">
        <v>133471.14000000001</v>
      </c>
      <c r="H266" s="5">
        <v>0</v>
      </c>
      <c r="I266" s="5">
        <v>50123.8</v>
      </c>
      <c r="J266" s="5">
        <v>0</v>
      </c>
      <c r="K266" s="5">
        <v>0</v>
      </c>
      <c r="L266" s="5">
        <v>0</v>
      </c>
      <c r="M266" s="5">
        <f t="shared" si="12"/>
        <v>1046079.65</v>
      </c>
      <c r="N266" s="5">
        <f t="shared" si="13"/>
        <v>912608.51</v>
      </c>
      <c r="O266" s="23">
        <f t="shared" si="14"/>
        <v>862484.71</v>
      </c>
      <c r="P266" s="23">
        <v>133471.14000000001</v>
      </c>
      <c r="Q266" s="23">
        <v>0</v>
      </c>
      <c r="R266" s="23">
        <v>50123.8</v>
      </c>
      <c r="S266" s="23">
        <v>0</v>
      </c>
    </row>
    <row r="267" spans="1:19" x14ac:dyDescent="0.25">
      <c r="A267">
        <v>143487</v>
      </c>
      <c r="B267" t="s">
        <v>743</v>
      </c>
      <c r="D267" s="5">
        <v>1213472.3899999999</v>
      </c>
      <c r="E267" s="5">
        <v>64236.21</v>
      </c>
      <c r="F267" s="5">
        <v>33382.400000000001</v>
      </c>
      <c r="G267" s="5">
        <v>209038.71</v>
      </c>
      <c r="H267" s="5">
        <v>46779.360000000001</v>
      </c>
      <c r="I267" s="5">
        <v>171867.88</v>
      </c>
      <c r="J267" s="5">
        <v>0</v>
      </c>
      <c r="K267" s="5">
        <v>0</v>
      </c>
      <c r="L267" s="5">
        <v>3949.72</v>
      </c>
      <c r="M267" s="5">
        <f t="shared" si="12"/>
        <v>1742726.6699999997</v>
      </c>
      <c r="N267" s="5">
        <f t="shared" si="13"/>
        <v>1533687.9599999997</v>
      </c>
      <c r="O267" s="23">
        <f t="shared" si="14"/>
        <v>1315040.7199999997</v>
      </c>
      <c r="P267" s="23">
        <v>209038.71</v>
      </c>
      <c r="Q267" s="23">
        <v>46779.360000000001</v>
      </c>
      <c r="R267" s="23">
        <v>171867.88</v>
      </c>
      <c r="S267" s="23">
        <v>0</v>
      </c>
    </row>
    <row r="268" spans="1:19" x14ac:dyDescent="0.25">
      <c r="A268">
        <v>9953</v>
      </c>
      <c r="B268" t="s">
        <v>289</v>
      </c>
      <c r="D268" s="5">
        <v>2010690.36</v>
      </c>
      <c r="E268" s="5">
        <v>55599.47</v>
      </c>
      <c r="F268" s="5">
        <v>66198.399999999994</v>
      </c>
      <c r="G268" s="5">
        <v>262741.89</v>
      </c>
      <c r="H268" s="5">
        <v>193198.78</v>
      </c>
      <c r="I268" s="5">
        <v>129447.46</v>
      </c>
      <c r="J268" s="5">
        <v>0</v>
      </c>
      <c r="K268" s="5">
        <v>0</v>
      </c>
      <c r="L268" s="5">
        <v>1845.73</v>
      </c>
      <c r="M268" s="5">
        <f t="shared" si="12"/>
        <v>2719722.09</v>
      </c>
      <c r="N268" s="5">
        <f t="shared" si="13"/>
        <v>2456980.1999999997</v>
      </c>
      <c r="O268" s="23">
        <f t="shared" si="14"/>
        <v>2134333.96</v>
      </c>
      <c r="P268" s="23">
        <v>262741.89</v>
      </c>
      <c r="Q268" s="23">
        <v>193198.78</v>
      </c>
      <c r="R268" s="23">
        <v>129447.46</v>
      </c>
      <c r="S268" s="23">
        <v>0</v>
      </c>
    </row>
    <row r="269" spans="1:19" x14ac:dyDescent="0.25">
      <c r="A269">
        <v>301</v>
      </c>
      <c r="B269" t="s">
        <v>103</v>
      </c>
      <c r="D269" s="5">
        <v>691997.78</v>
      </c>
      <c r="E269" s="5">
        <v>41490.53</v>
      </c>
      <c r="F269" s="5">
        <v>6441.6</v>
      </c>
      <c r="G269" s="5">
        <v>85919.37</v>
      </c>
      <c r="H269" s="5">
        <v>0</v>
      </c>
      <c r="I269" s="5">
        <v>1035786.91</v>
      </c>
      <c r="J269" s="5">
        <v>0</v>
      </c>
      <c r="K269" s="5">
        <v>7085.84</v>
      </c>
      <c r="L269" s="5">
        <v>180.6</v>
      </c>
      <c r="M269" s="5">
        <f t="shared" si="12"/>
        <v>1868902.6300000001</v>
      </c>
      <c r="N269" s="5">
        <f t="shared" si="13"/>
        <v>1782983.2600000002</v>
      </c>
      <c r="O269" s="23">
        <f t="shared" si="14"/>
        <v>747196.35000000021</v>
      </c>
      <c r="P269" s="23">
        <v>85919.37</v>
      </c>
      <c r="Q269" s="23">
        <v>0</v>
      </c>
      <c r="R269" s="23">
        <v>1035786.91</v>
      </c>
      <c r="S269" s="23">
        <v>0</v>
      </c>
    </row>
    <row r="270" spans="1:19" x14ac:dyDescent="0.25">
      <c r="A270">
        <v>133587</v>
      </c>
      <c r="B270" t="s">
        <v>681</v>
      </c>
      <c r="D270" s="5">
        <v>643420.92000000004</v>
      </c>
      <c r="E270" s="5">
        <v>28852.1</v>
      </c>
      <c r="F270" s="5">
        <v>19376</v>
      </c>
      <c r="G270" s="5">
        <v>92607.49</v>
      </c>
      <c r="H270" s="5">
        <v>0</v>
      </c>
      <c r="I270" s="5">
        <v>895424.38</v>
      </c>
      <c r="J270" s="5">
        <v>0</v>
      </c>
      <c r="K270" s="5">
        <v>0</v>
      </c>
      <c r="L270" s="5">
        <v>288.95999999999998</v>
      </c>
      <c r="M270" s="5">
        <f t="shared" si="12"/>
        <v>1679969.85</v>
      </c>
      <c r="N270" s="5">
        <f t="shared" si="13"/>
        <v>1587362.36</v>
      </c>
      <c r="O270" s="23">
        <f t="shared" si="14"/>
        <v>691937.9800000001</v>
      </c>
      <c r="P270" s="23">
        <v>92607.49</v>
      </c>
      <c r="Q270" s="23">
        <v>0</v>
      </c>
      <c r="R270" s="23">
        <v>895424.38</v>
      </c>
      <c r="S270" s="23">
        <v>0</v>
      </c>
    </row>
    <row r="271" spans="1:19" x14ac:dyDescent="0.25">
      <c r="A271">
        <v>132779</v>
      </c>
      <c r="B271" t="s">
        <v>633</v>
      </c>
      <c r="D271" s="5">
        <v>353442.59</v>
      </c>
      <c r="E271" s="5">
        <v>16047</v>
      </c>
      <c r="F271" s="5">
        <v>0</v>
      </c>
      <c r="G271" s="5">
        <v>52101.75</v>
      </c>
      <c r="H271" s="5">
        <v>0</v>
      </c>
      <c r="I271" s="5">
        <v>582833.68999999994</v>
      </c>
      <c r="J271" s="5">
        <v>0</v>
      </c>
      <c r="K271" s="5">
        <v>0</v>
      </c>
      <c r="L271" s="5">
        <v>0</v>
      </c>
      <c r="M271" s="5">
        <f t="shared" si="12"/>
        <v>1004425.03</v>
      </c>
      <c r="N271" s="5">
        <f t="shared" si="13"/>
        <v>952323.28</v>
      </c>
      <c r="O271" s="23">
        <f t="shared" si="14"/>
        <v>369489.59000000008</v>
      </c>
      <c r="P271" s="23">
        <v>52101.75</v>
      </c>
      <c r="Q271" s="23">
        <v>0</v>
      </c>
      <c r="R271" s="23">
        <v>582833.68999999994</v>
      </c>
      <c r="S271" s="23">
        <v>0</v>
      </c>
    </row>
    <row r="272" spans="1:19" x14ac:dyDescent="0.25">
      <c r="A272">
        <v>133306</v>
      </c>
      <c r="B272" t="s">
        <v>657</v>
      </c>
      <c r="D272" s="5">
        <v>668925.25</v>
      </c>
      <c r="E272" s="5">
        <v>52362.84</v>
      </c>
      <c r="F272" s="5">
        <v>11068.8</v>
      </c>
      <c r="G272" s="5">
        <v>96222.38</v>
      </c>
      <c r="H272" s="5">
        <v>0</v>
      </c>
      <c r="I272" s="5">
        <v>512000.29</v>
      </c>
      <c r="J272" s="5">
        <v>0</v>
      </c>
      <c r="K272" s="5">
        <v>0</v>
      </c>
      <c r="L272" s="5">
        <v>238.39</v>
      </c>
      <c r="M272" s="5">
        <f t="shared" si="12"/>
        <v>1340817.95</v>
      </c>
      <c r="N272" s="5">
        <f t="shared" si="13"/>
        <v>1244595.5699999998</v>
      </c>
      <c r="O272" s="23">
        <f t="shared" si="14"/>
        <v>732595.2799999998</v>
      </c>
      <c r="P272" s="23">
        <v>96222.38</v>
      </c>
      <c r="Q272" s="23">
        <v>0</v>
      </c>
      <c r="R272" s="23">
        <v>512000.29</v>
      </c>
      <c r="S272" s="23">
        <v>0</v>
      </c>
    </row>
    <row r="273" spans="1:19" x14ac:dyDescent="0.25">
      <c r="A273">
        <v>306</v>
      </c>
      <c r="B273" t="s">
        <v>113</v>
      </c>
      <c r="D273" s="5">
        <v>471592.89</v>
      </c>
      <c r="E273" s="5">
        <v>9070.15</v>
      </c>
      <c r="F273" s="5">
        <v>8640</v>
      </c>
      <c r="G273" s="5">
        <v>46961.99</v>
      </c>
      <c r="H273" s="5">
        <v>0</v>
      </c>
      <c r="I273" s="5">
        <v>929501.67</v>
      </c>
      <c r="J273" s="5">
        <v>0</v>
      </c>
      <c r="K273" s="5">
        <v>0</v>
      </c>
      <c r="L273" s="5">
        <v>238.39</v>
      </c>
      <c r="M273" s="5">
        <f t="shared" si="12"/>
        <v>1466005.09</v>
      </c>
      <c r="N273" s="5">
        <f t="shared" si="13"/>
        <v>1419043.1</v>
      </c>
      <c r="O273" s="23">
        <f t="shared" si="14"/>
        <v>489541.43000000005</v>
      </c>
      <c r="P273" s="23">
        <v>46961.99</v>
      </c>
      <c r="Q273" s="23">
        <v>0</v>
      </c>
      <c r="R273" s="23">
        <v>929501.67</v>
      </c>
      <c r="S273" s="23">
        <v>0</v>
      </c>
    </row>
    <row r="274" spans="1:19" x14ac:dyDescent="0.25">
      <c r="A274">
        <v>302</v>
      </c>
      <c r="B274" t="s">
        <v>105</v>
      </c>
      <c r="D274" s="5">
        <v>944431.34</v>
      </c>
      <c r="E274" s="5">
        <v>31056.51</v>
      </c>
      <c r="F274" s="5">
        <v>8697.6</v>
      </c>
      <c r="G274" s="5">
        <v>109734.25</v>
      </c>
      <c r="H274" s="5">
        <v>340.8</v>
      </c>
      <c r="I274" s="5">
        <v>1481329.24</v>
      </c>
      <c r="J274" s="5">
        <v>0</v>
      </c>
      <c r="K274" s="5">
        <v>7245.67</v>
      </c>
      <c r="L274" s="5">
        <v>2010.08</v>
      </c>
      <c r="M274" s="5">
        <f t="shared" si="12"/>
        <v>2584845.4900000002</v>
      </c>
      <c r="N274" s="5">
        <f t="shared" si="13"/>
        <v>2475111.2400000002</v>
      </c>
      <c r="O274" s="23">
        <f t="shared" si="14"/>
        <v>993441.20000000042</v>
      </c>
      <c r="P274" s="23">
        <v>109734.25</v>
      </c>
      <c r="Q274" s="23">
        <v>340.8</v>
      </c>
      <c r="R274" s="23">
        <v>1481329.24</v>
      </c>
      <c r="S274" s="23">
        <v>0</v>
      </c>
    </row>
    <row r="275" spans="1:19" x14ac:dyDescent="0.25">
      <c r="A275">
        <v>296</v>
      </c>
      <c r="B275" t="s">
        <v>92</v>
      </c>
      <c r="D275" s="5">
        <v>296265.44</v>
      </c>
      <c r="E275" s="5">
        <v>7380.93</v>
      </c>
      <c r="F275" s="5">
        <v>9446.4</v>
      </c>
      <c r="G275" s="5">
        <v>43678.91</v>
      </c>
      <c r="H275" s="5">
        <v>863.36</v>
      </c>
      <c r="I275" s="5">
        <v>226381.91</v>
      </c>
      <c r="J275" s="5">
        <v>0</v>
      </c>
      <c r="K275" s="5">
        <v>0</v>
      </c>
      <c r="L275" s="5">
        <v>338.63</v>
      </c>
      <c r="M275" s="5">
        <f t="shared" si="12"/>
        <v>584355.58000000007</v>
      </c>
      <c r="N275" s="5">
        <f t="shared" si="13"/>
        <v>540676.67000000004</v>
      </c>
      <c r="O275" s="23">
        <f t="shared" si="14"/>
        <v>313431.40000000002</v>
      </c>
      <c r="P275" s="23">
        <v>43678.91</v>
      </c>
      <c r="Q275" s="23">
        <v>863.36</v>
      </c>
      <c r="R275" s="23">
        <v>226381.91</v>
      </c>
      <c r="S275" s="23">
        <v>0</v>
      </c>
    </row>
    <row r="276" spans="1:19" x14ac:dyDescent="0.25">
      <c r="A276">
        <v>297</v>
      </c>
      <c r="B276" t="s">
        <v>95</v>
      </c>
      <c r="D276" s="5">
        <v>417084.79</v>
      </c>
      <c r="E276" s="5">
        <v>30022.21</v>
      </c>
      <c r="F276" s="5">
        <v>8092.8</v>
      </c>
      <c r="G276" s="5">
        <v>52638.95</v>
      </c>
      <c r="H276" s="5">
        <v>0</v>
      </c>
      <c r="I276" s="5">
        <v>1065222.81</v>
      </c>
      <c r="J276" s="5">
        <v>0</v>
      </c>
      <c r="K276" s="5">
        <v>0</v>
      </c>
      <c r="L276" s="5">
        <v>338.63</v>
      </c>
      <c r="M276" s="5">
        <f t="shared" si="12"/>
        <v>1573400.19</v>
      </c>
      <c r="N276" s="5">
        <f t="shared" si="13"/>
        <v>1520761.24</v>
      </c>
      <c r="O276" s="23">
        <f t="shared" si="14"/>
        <v>455538.42999999993</v>
      </c>
      <c r="P276" s="23">
        <v>52638.95</v>
      </c>
      <c r="Q276" s="23">
        <v>0</v>
      </c>
      <c r="R276" s="23">
        <v>1065222.81</v>
      </c>
      <c r="S276" s="23">
        <v>0</v>
      </c>
    </row>
    <row r="277" spans="1:19" x14ac:dyDescent="0.25">
      <c r="A277">
        <v>629</v>
      </c>
      <c r="B277" t="s">
        <v>189</v>
      </c>
      <c r="D277" s="5">
        <v>310263.17</v>
      </c>
      <c r="E277" s="5">
        <v>19683.78</v>
      </c>
      <c r="F277" s="5">
        <v>6006.4</v>
      </c>
      <c r="G277" s="5">
        <v>26205.34</v>
      </c>
      <c r="H277" s="5">
        <v>2272</v>
      </c>
      <c r="I277" s="5">
        <v>377174.28</v>
      </c>
      <c r="J277" s="5">
        <v>0</v>
      </c>
      <c r="K277" s="5">
        <v>0</v>
      </c>
      <c r="L277" s="5">
        <v>361.2</v>
      </c>
      <c r="M277" s="5">
        <f t="shared" si="12"/>
        <v>741966.16999999993</v>
      </c>
      <c r="N277" s="5">
        <f t="shared" si="13"/>
        <v>715760.83</v>
      </c>
      <c r="O277" s="23">
        <f t="shared" si="14"/>
        <v>336314.54999999993</v>
      </c>
      <c r="P277" s="23">
        <v>26205.34</v>
      </c>
      <c r="Q277" s="23">
        <v>2272</v>
      </c>
      <c r="R277" s="23">
        <v>377174.28</v>
      </c>
      <c r="S277" s="23">
        <v>0</v>
      </c>
    </row>
    <row r="278" spans="1:19" x14ac:dyDescent="0.25">
      <c r="A278">
        <v>132761</v>
      </c>
      <c r="B278" t="s">
        <v>631</v>
      </c>
      <c r="D278" s="5">
        <v>1170055.72</v>
      </c>
      <c r="E278" s="5">
        <v>17006.689999999999</v>
      </c>
      <c r="F278" s="5">
        <v>10992</v>
      </c>
      <c r="G278" s="5">
        <v>103436.48</v>
      </c>
      <c r="H278" s="5">
        <v>1136</v>
      </c>
      <c r="I278" s="5">
        <v>1747850.87</v>
      </c>
      <c r="J278" s="5">
        <v>0</v>
      </c>
      <c r="K278" s="5">
        <v>0</v>
      </c>
      <c r="L278" s="5">
        <v>657.38</v>
      </c>
      <c r="M278" s="5">
        <f t="shared" si="12"/>
        <v>3051135.1399999997</v>
      </c>
      <c r="N278" s="5">
        <f t="shared" si="13"/>
        <v>2947698.6599999997</v>
      </c>
      <c r="O278" s="23">
        <f t="shared" si="14"/>
        <v>1198711.7899999996</v>
      </c>
      <c r="P278" s="23">
        <v>103436.48</v>
      </c>
      <c r="Q278" s="23">
        <v>1136</v>
      </c>
      <c r="R278" s="23">
        <v>1747850.87</v>
      </c>
      <c r="S278" s="23">
        <v>0</v>
      </c>
    </row>
    <row r="279" spans="1:19" x14ac:dyDescent="0.25">
      <c r="A279">
        <v>133322</v>
      </c>
      <c r="B279" t="s">
        <v>659</v>
      </c>
      <c r="D279" s="5">
        <v>446207.19</v>
      </c>
      <c r="E279" s="5">
        <v>38261.89</v>
      </c>
      <c r="F279" s="5">
        <v>12963.2</v>
      </c>
      <c r="G279" s="5">
        <v>64727.95</v>
      </c>
      <c r="H279" s="5">
        <v>0</v>
      </c>
      <c r="I279" s="5">
        <v>577650.35</v>
      </c>
      <c r="J279" s="5">
        <v>0</v>
      </c>
      <c r="K279" s="5">
        <v>0</v>
      </c>
      <c r="L279" s="5">
        <v>627.59</v>
      </c>
      <c r="M279" s="5">
        <f t="shared" si="12"/>
        <v>1140438.1700000002</v>
      </c>
      <c r="N279" s="5">
        <f t="shared" si="13"/>
        <v>1075710.2200000002</v>
      </c>
      <c r="O279" s="23">
        <f t="shared" si="14"/>
        <v>498059.87000000023</v>
      </c>
      <c r="P279" s="23">
        <v>64727.95</v>
      </c>
      <c r="Q279" s="23">
        <v>0</v>
      </c>
      <c r="R279" s="23">
        <v>577650.35</v>
      </c>
      <c r="S279" s="23">
        <v>0</v>
      </c>
    </row>
    <row r="280" spans="1:19" x14ac:dyDescent="0.25">
      <c r="A280">
        <v>609</v>
      </c>
      <c r="B280" t="s">
        <v>176</v>
      </c>
      <c r="D280" s="5">
        <v>528770.06000000006</v>
      </c>
      <c r="E280" s="5">
        <v>44513.23</v>
      </c>
      <c r="F280" s="5">
        <v>0</v>
      </c>
      <c r="G280" s="5">
        <v>74385.490000000005</v>
      </c>
      <c r="H280" s="5">
        <v>284</v>
      </c>
      <c r="I280" s="5">
        <v>777568.09</v>
      </c>
      <c r="J280" s="5">
        <v>0</v>
      </c>
      <c r="K280" s="5">
        <v>1476.41</v>
      </c>
      <c r="L280" s="5">
        <v>0</v>
      </c>
      <c r="M280" s="5">
        <f t="shared" si="12"/>
        <v>1426997.28</v>
      </c>
      <c r="N280" s="5">
        <f t="shared" si="13"/>
        <v>1352611.79</v>
      </c>
      <c r="O280" s="23">
        <f t="shared" si="14"/>
        <v>574759.70000000007</v>
      </c>
      <c r="P280" s="23">
        <v>74385.490000000005</v>
      </c>
      <c r="Q280" s="23">
        <v>284</v>
      </c>
      <c r="R280" s="23">
        <v>777568.09</v>
      </c>
      <c r="S280" s="23">
        <v>0</v>
      </c>
    </row>
    <row r="281" spans="1:19" x14ac:dyDescent="0.25">
      <c r="A281">
        <v>610</v>
      </c>
      <c r="B281" t="s">
        <v>178</v>
      </c>
      <c r="D281" s="5">
        <v>317558.59000000003</v>
      </c>
      <c r="E281" s="5">
        <v>8061.64</v>
      </c>
      <c r="F281" s="5">
        <v>0</v>
      </c>
      <c r="G281" s="5">
        <v>47676.67</v>
      </c>
      <c r="H281" s="5">
        <v>0</v>
      </c>
      <c r="I281" s="5">
        <v>389153.56</v>
      </c>
      <c r="J281" s="5">
        <v>0</v>
      </c>
      <c r="K281" s="5">
        <v>0</v>
      </c>
      <c r="L281" s="5">
        <v>0</v>
      </c>
      <c r="M281" s="5">
        <f t="shared" si="12"/>
        <v>762450.46</v>
      </c>
      <c r="N281" s="5">
        <f t="shared" si="13"/>
        <v>714773.78999999992</v>
      </c>
      <c r="O281" s="23">
        <f t="shared" si="14"/>
        <v>325620.22999999992</v>
      </c>
      <c r="P281" s="23">
        <v>47676.67</v>
      </c>
      <c r="Q281" s="23">
        <v>0</v>
      </c>
      <c r="R281" s="23">
        <v>389153.56</v>
      </c>
      <c r="S281" s="23">
        <v>0</v>
      </c>
    </row>
    <row r="282" spans="1:19" x14ac:dyDescent="0.25">
      <c r="A282">
        <v>303</v>
      </c>
      <c r="B282" t="s">
        <v>107</v>
      </c>
      <c r="D282" s="5">
        <v>1042356.16</v>
      </c>
      <c r="E282" s="5">
        <v>70986.080000000002</v>
      </c>
      <c r="F282" s="5">
        <v>0</v>
      </c>
      <c r="G282" s="5">
        <v>109945.78</v>
      </c>
      <c r="H282" s="5">
        <v>772.48</v>
      </c>
      <c r="I282" s="5">
        <v>1210859.31</v>
      </c>
      <c r="J282" s="5">
        <v>0</v>
      </c>
      <c r="K282" s="5">
        <v>5327.7</v>
      </c>
      <c r="L282" s="5">
        <v>0</v>
      </c>
      <c r="M282" s="5">
        <f t="shared" si="12"/>
        <v>2440247.5100000002</v>
      </c>
      <c r="N282" s="5">
        <f t="shared" si="13"/>
        <v>2330301.7300000004</v>
      </c>
      <c r="O282" s="23">
        <f t="shared" si="14"/>
        <v>1118669.9400000004</v>
      </c>
      <c r="P282" s="23">
        <v>109945.78</v>
      </c>
      <c r="Q282" s="23">
        <v>772.48</v>
      </c>
      <c r="R282" s="23">
        <v>1210859.31</v>
      </c>
      <c r="S282" s="23">
        <v>0</v>
      </c>
    </row>
    <row r="283" spans="1:19" x14ac:dyDescent="0.25">
      <c r="A283">
        <v>298</v>
      </c>
      <c r="B283" t="s">
        <v>97</v>
      </c>
      <c r="D283" s="5">
        <v>387843.78</v>
      </c>
      <c r="E283" s="5">
        <v>15733.83</v>
      </c>
      <c r="F283" s="5">
        <v>0</v>
      </c>
      <c r="G283" s="5">
        <v>51283.58</v>
      </c>
      <c r="H283" s="5">
        <v>0</v>
      </c>
      <c r="I283" s="5">
        <v>752184.55</v>
      </c>
      <c r="J283" s="5">
        <v>0</v>
      </c>
      <c r="K283" s="5">
        <v>2458.87</v>
      </c>
      <c r="L283" s="5">
        <v>0</v>
      </c>
      <c r="M283" s="5">
        <f t="shared" si="12"/>
        <v>1209504.6100000003</v>
      </c>
      <c r="N283" s="5">
        <f t="shared" si="13"/>
        <v>1158221.0300000003</v>
      </c>
      <c r="O283" s="23">
        <f t="shared" si="14"/>
        <v>406036.48000000021</v>
      </c>
      <c r="P283" s="23">
        <v>51283.58</v>
      </c>
      <c r="Q283" s="23">
        <v>0</v>
      </c>
      <c r="R283" s="23">
        <v>752184.55</v>
      </c>
      <c r="S283" s="23">
        <v>0</v>
      </c>
    </row>
    <row r="284" spans="1:19" x14ac:dyDescent="0.25">
      <c r="A284">
        <v>300</v>
      </c>
      <c r="B284" t="s">
        <v>100</v>
      </c>
      <c r="D284" s="5">
        <v>472363.95</v>
      </c>
      <c r="E284" s="5">
        <v>33230.74</v>
      </c>
      <c r="F284" s="5">
        <v>0</v>
      </c>
      <c r="G284" s="5">
        <v>62643.44</v>
      </c>
      <c r="H284" s="5">
        <v>0</v>
      </c>
      <c r="I284" s="5">
        <v>460737.41</v>
      </c>
      <c r="J284" s="5">
        <v>0</v>
      </c>
      <c r="K284" s="5">
        <v>3849.49</v>
      </c>
      <c r="L284" s="5">
        <v>0</v>
      </c>
      <c r="M284" s="5">
        <f t="shared" si="12"/>
        <v>1032825.03</v>
      </c>
      <c r="N284" s="5">
        <f t="shared" si="13"/>
        <v>970181.59000000008</v>
      </c>
      <c r="O284" s="23">
        <f t="shared" si="14"/>
        <v>509444.18000000011</v>
      </c>
      <c r="P284" s="23">
        <v>62643.44</v>
      </c>
      <c r="Q284" s="23">
        <v>0</v>
      </c>
      <c r="R284" s="23">
        <v>460737.41</v>
      </c>
      <c r="S284" s="23">
        <v>0</v>
      </c>
    </row>
    <row r="285" spans="1:19" x14ac:dyDescent="0.25">
      <c r="A285">
        <v>634</v>
      </c>
      <c r="B285" t="s">
        <v>192</v>
      </c>
      <c r="D285" s="5">
        <v>620229.76</v>
      </c>
      <c r="E285" s="5">
        <v>23658.45</v>
      </c>
      <c r="F285" s="5">
        <v>0</v>
      </c>
      <c r="G285" s="5">
        <v>67916.800000000003</v>
      </c>
      <c r="H285" s="5">
        <v>0</v>
      </c>
      <c r="I285" s="5">
        <v>962113.42</v>
      </c>
      <c r="J285" s="5">
        <v>0</v>
      </c>
      <c r="K285" s="5">
        <v>2010.08</v>
      </c>
      <c r="L285" s="5">
        <v>0</v>
      </c>
      <c r="M285" s="5">
        <f t="shared" si="12"/>
        <v>1675928.5100000002</v>
      </c>
      <c r="N285" s="5">
        <f t="shared" si="13"/>
        <v>1608011.7100000002</v>
      </c>
      <c r="O285" s="23">
        <f t="shared" si="14"/>
        <v>645898.29000000015</v>
      </c>
      <c r="P285" s="23">
        <v>67916.800000000003</v>
      </c>
      <c r="Q285" s="23">
        <v>0</v>
      </c>
      <c r="R285" s="23">
        <v>962113.42</v>
      </c>
      <c r="S285" s="23">
        <v>0</v>
      </c>
    </row>
    <row r="286" spans="1:19" x14ac:dyDescent="0.25">
      <c r="A286">
        <v>614</v>
      </c>
      <c r="B286" t="s">
        <v>182</v>
      </c>
      <c r="D286" s="5">
        <v>326752.01</v>
      </c>
      <c r="E286" s="5">
        <v>7906.08</v>
      </c>
      <c r="F286" s="5">
        <v>0</v>
      </c>
      <c r="G286" s="5">
        <v>50421.599999999999</v>
      </c>
      <c r="H286" s="5">
        <v>1136</v>
      </c>
      <c r="I286" s="5">
        <v>547912.71</v>
      </c>
      <c r="J286" s="5">
        <v>0</v>
      </c>
      <c r="K286" s="5">
        <v>3825.11</v>
      </c>
      <c r="L286" s="5">
        <v>0</v>
      </c>
      <c r="M286" s="5">
        <f t="shared" si="12"/>
        <v>937953.50999999989</v>
      </c>
      <c r="N286" s="5">
        <f t="shared" si="13"/>
        <v>887531.90999999992</v>
      </c>
      <c r="O286" s="23">
        <f t="shared" si="14"/>
        <v>338483.19999999995</v>
      </c>
      <c r="P286" s="23">
        <v>50421.599999999999</v>
      </c>
      <c r="Q286" s="23">
        <v>1136</v>
      </c>
      <c r="R286" s="23">
        <v>547912.71</v>
      </c>
      <c r="S286" s="23">
        <v>0</v>
      </c>
    </row>
    <row r="287" spans="1:19" x14ac:dyDescent="0.25">
      <c r="A287">
        <v>608</v>
      </c>
      <c r="B287" t="s">
        <v>175</v>
      </c>
      <c r="D287" s="5">
        <v>394546.09</v>
      </c>
      <c r="E287" s="5">
        <v>10794.1</v>
      </c>
      <c r="F287" s="5">
        <v>0</v>
      </c>
      <c r="G287" s="5">
        <v>29105.65</v>
      </c>
      <c r="H287" s="5">
        <v>624.79999999999995</v>
      </c>
      <c r="I287" s="5">
        <v>423937.45</v>
      </c>
      <c r="J287" s="5">
        <v>0</v>
      </c>
      <c r="K287" s="5">
        <v>2409.1999999999998</v>
      </c>
      <c r="L287" s="5">
        <v>0</v>
      </c>
      <c r="M287" s="5">
        <f t="shared" si="12"/>
        <v>861417.29</v>
      </c>
      <c r="N287" s="5">
        <f t="shared" si="13"/>
        <v>832311.64</v>
      </c>
      <c r="O287" s="23">
        <f t="shared" si="14"/>
        <v>407749.38999999996</v>
      </c>
      <c r="P287" s="23">
        <v>29105.65</v>
      </c>
      <c r="Q287" s="23">
        <v>624.79999999999995</v>
      </c>
      <c r="R287" s="23">
        <v>423937.45</v>
      </c>
      <c r="S287" s="23">
        <v>0</v>
      </c>
    </row>
    <row r="288" spans="1:19" x14ac:dyDescent="0.25">
      <c r="A288">
        <v>305</v>
      </c>
      <c r="B288" t="s">
        <v>110</v>
      </c>
      <c r="D288" s="5">
        <v>700182.89</v>
      </c>
      <c r="E288" s="5">
        <v>48505.61</v>
      </c>
      <c r="F288" s="5">
        <v>12323.2</v>
      </c>
      <c r="G288" s="5">
        <v>89920.49</v>
      </c>
      <c r="H288" s="5">
        <v>1124.6400000000001</v>
      </c>
      <c r="I288" s="5">
        <v>904761.98</v>
      </c>
      <c r="J288" s="5">
        <v>0</v>
      </c>
      <c r="K288" s="5">
        <v>0</v>
      </c>
      <c r="L288" s="5">
        <v>451.5</v>
      </c>
      <c r="M288" s="5">
        <f t="shared" si="12"/>
        <v>1757270.31</v>
      </c>
      <c r="N288" s="5">
        <f t="shared" si="13"/>
        <v>1667349.82</v>
      </c>
      <c r="O288" s="23">
        <f t="shared" si="14"/>
        <v>761463.20000000019</v>
      </c>
      <c r="P288" s="23">
        <v>89920.49</v>
      </c>
      <c r="Q288" s="23">
        <v>1124.6400000000001</v>
      </c>
      <c r="R288" s="23">
        <v>904761.98</v>
      </c>
      <c r="S288" s="23">
        <v>0</v>
      </c>
    </row>
    <row r="289" spans="1:19" x14ac:dyDescent="0.25">
      <c r="A289">
        <v>132746</v>
      </c>
      <c r="B289" t="s">
        <v>629</v>
      </c>
      <c r="D289" s="5">
        <v>462399.46</v>
      </c>
      <c r="E289" s="5">
        <v>17051.64</v>
      </c>
      <c r="F289" s="5">
        <v>11964.8</v>
      </c>
      <c r="G289" s="5">
        <v>46212.22</v>
      </c>
      <c r="H289" s="5">
        <v>0</v>
      </c>
      <c r="I289" s="5">
        <v>684088.81</v>
      </c>
      <c r="J289" s="5">
        <v>0</v>
      </c>
      <c r="K289" s="5">
        <v>0</v>
      </c>
      <c r="L289" s="5">
        <v>601.4</v>
      </c>
      <c r="M289" s="5">
        <f t="shared" si="12"/>
        <v>1222318.33</v>
      </c>
      <c r="N289" s="5">
        <f t="shared" si="13"/>
        <v>1176106.1100000001</v>
      </c>
      <c r="O289" s="23">
        <f t="shared" si="14"/>
        <v>492017.30000000005</v>
      </c>
      <c r="P289" s="23">
        <v>46212.22</v>
      </c>
      <c r="Q289" s="23">
        <v>0</v>
      </c>
      <c r="R289" s="23">
        <v>684088.81</v>
      </c>
      <c r="S289" s="23">
        <v>0</v>
      </c>
    </row>
    <row r="290" spans="1:19" x14ac:dyDescent="0.25">
      <c r="A290">
        <v>623</v>
      </c>
      <c r="B290" t="s">
        <v>188</v>
      </c>
      <c r="D290" s="5">
        <v>1141585.77</v>
      </c>
      <c r="E290" s="5">
        <v>95813.45</v>
      </c>
      <c r="F290" s="5">
        <v>26665.599999999999</v>
      </c>
      <c r="G290" s="5">
        <v>130871.09</v>
      </c>
      <c r="H290" s="5">
        <v>0</v>
      </c>
      <c r="I290" s="5">
        <v>1427668.95</v>
      </c>
      <c r="J290" s="5">
        <v>0</v>
      </c>
      <c r="K290" s="5">
        <v>0</v>
      </c>
      <c r="L290" s="5">
        <v>489.88</v>
      </c>
      <c r="M290" s="5">
        <f t="shared" si="12"/>
        <v>2823094.74</v>
      </c>
      <c r="N290" s="5">
        <f t="shared" si="13"/>
        <v>2692223.6500000004</v>
      </c>
      <c r="O290" s="23">
        <f t="shared" si="14"/>
        <v>1264554.7000000004</v>
      </c>
      <c r="P290" s="23">
        <v>130871.09</v>
      </c>
      <c r="Q290" s="23">
        <v>0</v>
      </c>
      <c r="R290" s="23">
        <v>1427668.95</v>
      </c>
      <c r="S290" s="23">
        <v>0</v>
      </c>
    </row>
    <row r="291" spans="1:19" x14ac:dyDescent="0.25">
      <c r="A291">
        <v>621</v>
      </c>
      <c r="B291" t="s">
        <v>186</v>
      </c>
      <c r="D291" s="5">
        <v>824679.6</v>
      </c>
      <c r="E291" s="5">
        <v>58545.63</v>
      </c>
      <c r="F291" s="5">
        <v>0</v>
      </c>
      <c r="G291" s="5">
        <v>97929.98</v>
      </c>
      <c r="H291" s="5">
        <v>340.8</v>
      </c>
      <c r="I291" s="5">
        <v>1142609.1200000001</v>
      </c>
      <c r="J291" s="5">
        <v>0</v>
      </c>
      <c r="K291" s="5">
        <v>2723.45</v>
      </c>
      <c r="L291" s="5">
        <v>0</v>
      </c>
      <c r="M291" s="5">
        <f t="shared" si="12"/>
        <v>2126828.58</v>
      </c>
      <c r="N291" s="5">
        <f t="shared" si="13"/>
        <v>2028898.6</v>
      </c>
      <c r="O291" s="23">
        <f t="shared" si="14"/>
        <v>885948.67999999993</v>
      </c>
      <c r="P291" s="23">
        <v>97929.98</v>
      </c>
      <c r="Q291" s="23">
        <v>340.8</v>
      </c>
      <c r="R291" s="23">
        <v>1142609.1200000001</v>
      </c>
      <c r="S291" s="23">
        <v>0</v>
      </c>
    </row>
    <row r="292" spans="1:19" x14ac:dyDescent="0.25">
      <c r="A292">
        <v>616</v>
      </c>
      <c r="B292" t="s">
        <v>184</v>
      </c>
      <c r="D292" s="5">
        <v>534226.78</v>
      </c>
      <c r="E292" s="5">
        <v>37151.85</v>
      </c>
      <c r="F292" s="5">
        <v>0</v>
      </c>
      <c r="G292" s="5">
        <v>66455.929999999993</v>
      </c>
      <c r="H292" s="5">
        <v>0</v>
      </c>
      <c r="I292" s="5">
        <v>931891.44</v>
      </c>
      <c r="J292" s="5">
        <v>0</v>
      </c>
      <c r="K292" s="5">
        <v>1255.17</v>
      </c>
      <c r="L292" s="5">
        <v>0</v>
      </c>
      <c r="M292" s="5">
        <f t="shared" si="12"/>
        <v>1570981.17</v>
      </c>
      <c r="N292" s="5">
        <f t="shared" si="13"/>
        <v>1504525.24</v>
      </c>
      <c r="O292" s="23">
        <f t="shared" si="14"/>
        <v>572633.80000000005</v>
      </c>
      <c r="P292" s="23">
        <v>66455.929999999993</v>
      </c>
      <c r="Q292" s="23">
        <v>0</v>
      </c>
      <c r="R292" s="23">
        <v>931891.44</v>
      </c>
      <c r="S292" s="23">
        <v>0</v>
      </c>
    </row>
    <row r="293" spans="1:19" x14ac:dyDescent="0.25">
      <c r="A293">
        <v>13175</v>
      </c>
      <c r="B293" t="s">
        <v>418</v>
      </c>
      <c r="D293" s="5">
        <v>1741293.44</v>
      </c>
      <c r="E293" s="5">
        <v>112130.51</v>
      </c>
      <c r="F293" s="5">
        <v>61510.400000000001</v>
      </c>
      <c r="G293" s="5">
        <v>232823.64</v>
      </c>
      <c r="H293" s="5">
        <v>9847</v>
      </c>
      <c r="I293" s="5">
        <v>253722.36</v>
      </c>
      <c r="J293" s="5">
        <v>0</v>
      </c>
      <c r="K293" s="5">
        <v>0</v>
      </c>
      <c r="L293" s="5">
        <v>417.19</v>
      </c>
      <c r="M293" s="5">
        <f t="shared" si="12"/>
        <v>2411744.5399999996</v>
      </c>
      <c r="N293" s="5">
        <f t="shared" si="13"/>
        <v>2178920.8999999994</v>
      </c>
      <c r="O293" s="23">
        <f t="shared" si="14"/>
        <v>1915351.5399999996</v>
      </c>
      <c r="P293" s="23">
        <v>232823.64</v>
      </c>
      <c r="Q293" s="23">
        <v>9847</v>
      </c>
      <c r="R293" s="23">
        <v>253722.36</v>
      </c>
      <c r="S293" s="23">
        <v>0</v>
      </c>
    </row>
    <row r="294" spans="1:19" x14ac:dyDescent="0.25">
      <c r="A294">
        <v>133330</v>
      </c>
      <c r="B294" t="s">
        <v>661</v>
      </c>
      <c r="D294" s="5">
        <v>3100021.9</v>
      </c>
      <c r="E294" s="5">
        <v>47674.31</v>
      </c>
      <c r="F294" s="5">
        <v>100966.39999999999</v>
      </c>
      <c r="G294" s="5">
        <v>267064.31</v>
      </c>
      <c r="H294" s="5">
        <v>11938.2</v>
      </c>
      <c r="I294" s="5">
        <v>234879.63</v>
      </c>
      <c r="J294" s="5">
        <v>0</v>
      </c>
      <c r="K294" s="5">
        <v>0</v>
      </c>
      <c r="L294" s="5">
        <v>5839.7</v>
      </c>
      <c r="M294" s="5">
        <f t="shared" si="12"/>
        <v>3768384.45</v>
      </c>
      <c r="N294" s="5">
        <f t="shared" si="13"/>
        <v>3501320.14</v>
      </c>
      <c r="O294" s="23">
        <f t="shared" si="14"/>
        <v>3254502.31</v>
      </c>
      <c r="P294" s="23">
        <v>267064.31</v>
      </c>
      <c r="Q294" s="23">
        <v>11938.2</v>
      </c>
      <c r="R294" s="23">
        <v>234879.63</v>
      </c>
      <c r="S294" s="23">
        <v>0</v>
      </c>
    </row>
    <row r="295" spans="1:19" x14ac:dyDescent="0.25">
      <c r="A295">
        <v>14904</v>
      </c>
      <c r="B295" t="s">
        <v>475</v>
      </c>
      <c r="D295" s="5">
        <v>709554.23</v>
      </c>
      <c r="E295" s="5">
        <v>43618.21</v>
      </c>
      <c r="F295" s="5">
        <v>0</v>
      </c>
      <c r="G295" s="5">
        <v>102303.87</v>
      </c>
      <c r="H295" s="5">
        <v>0</v>
      </c>
      <c r="I295" s="5">
        <v>90451.63</v>
      </c>
      <c r="J295" s="5">
        <v>0</v>
      </c>
      <c r="K295" s="5">
        <v>3323.94</v>
      </c>
      <c r="L295" s="5">
        <v>0</v>
      </c>
      <c r="M295" s="5">
        <f t="shared" si="12"/>
        <v>949251.87999999989</v>
      </c>
      <c r="N295" s="5">
        <f t="shared" si="13"/>
        <v>846948.00999999989</v>
      </c>
      <c r="O295" s="23">
        <f t="shared" si="14"/>
        <v>756496.37999999989</v>
      </c>
      <c r="P295" s="23">
        <v>102303.87</v>
      </c>
      <c r="Q295" s="23">
        <v>0</v>
      </c>
      <c r="R295" s="23">
        <v>90451.63</v>
      </c>
      <c r="S295" s="23">
        <v>0</v>
      </c>
    </row>
    <row r="296" spans="1:19" x14ac:dyDescent="0.25">
      <c r="A296">
        <v>770</v>
      </c>
      <c r="B296" t="s">
        <v>206</v>
      </c>
      <c r="D296" s="5">
        <v>1656061.52</v>
      </c>
      <c r="E296" s="5">
        <v>109108.31</v>
      </c>
      <c r="F296" s="5">
        <v>0</v>
      </c>
      <c r="G296" s="5">
        <v>210682.07</v>
      </c>
      <c r="H296" s="5">
        <v>0</v>
      </c>
      <c r="I296" s="5">
        <v>426944.72</v>
      </c>
      <c r="J296" s="5">
        <v>171858.1</v>
      </c>
      <c r="K296" s="5">
        <v>8668.7999999999993</v>
      </c>
      <c r="L296" s="5">
        <v>0</v>
      </c>
      <c r="M296" s="5">
        <f t="shared" si="12"/>
        <v>2583323.52</v>
      </c>
      <c r="N296" s="5">
        <f t="shared" si="13"/>
        <v>2372641.4500000002</v>
      </c>
      <c r="O296" s="23">
        <f t="shared" si="14"/>
        <v>1773838.6300000001</v>
      </c>
      <c r="P296" s="23">
        <v>210682.07</v>
      </c>
      <c r="Q296" s="23">
        <v>0</v>
      </c>
      <c r="R296" s="23">
        <v>426944.72</v>
      </c>
      <c r="S296" s="23">
        <v>171858.1</v>
      </c>
    </row>
    <row r="297" spans="1:19" x14ac:dyDescent="0.25">
      <c r="A297">
        <v>951</v>
      </c>
      <c r="B297" t="s">
        <v>241</v>
      </c>
      <c r="D297" s="5">
        <v>1195204.17</v>
      </c>
      <c r="E297" s="5">
        <v>74933.39</v>
      </c>
      <c r="F297" s="5">
        <v>31817.599999999999</v>
      </c>
      <c r="G297" s="5">
        <v>157182.21</v>
      </c>
      <c r="H297" s="5">
        <v>2272</v>
      </c>
      <c r="I297" s="5">
        <v>344024.27</v>
      </c>
      <c r="J297" s="5">
        <v>0</v>
      </c>
      <c r="K297" s="5">
        <v>0</v>
      </c>
      <c r="L297" s="5">
        <v>7763.54</v>
      </c>
      <c r="M297" s="5">
        <f t="shared" si="12"/>
        <v>1813197.18</v>
      </c>
      <c r="N297" s="5">
        <f t="shared" si="13"/>
        <v>1656014.97</v>
      </c>
      <c r="O297" s="23">
        <f t="shared" si="14"/>
        <v>1309718.7</v>
      </c>
      <c r="P297" s="23">
        <v>157182.21</v>
      </c>
      <c r="Q297" s="23">
        <v>2272</v>
      </c>
      <c r="R297" s="23">
        <v>344024.27</v>
      </c>
      <c r="S297" s="23">
        <v>0</v>
      </c>
    </row>
    <row r="298" spans="1:19" x14ac:dyDescent="0.25">
      <c r="A298">
        <v>133942</v>
      </c>
      <c r="B298" t="s">
        <v>697</v>
      </c>
      <c r="D298" s="5">
        <v>4092259.05</v>
      </c>
      <c r="E298" s="5">
        <v>192767.55</v>
      </c>
      <c r="F298" s="5">
        <v>0</v>
      </c>
      <c r="G298" s="5">
        <v>164183.06</v>
      </c>
      <c r="H298" s="5">
        <v>0</v>
      </c>
      <c r="I298" s="5">
        <v>322449.05</v>
      </c>
      <c r="J298" s="5">
        <v>312089.82</v>
      </c>
      <c r="K298" s="5">
        <v>40634.550000000003</v>
      </c>
      <c r="L298" s="5">
        <v>0</v>
      </c>
      <c r="M298" s="5">
        <f t="shared" si="12"/>
        <v>5124383.0799999991</v>
      </c>
      <c r="N298" s="5">
        <f t="shared" si="13"/>
        <v>4960200.0199999996</v>
      </c>
      <c r="O298" s="23">
        <f t="shared" si="14"/>
        <v>4325661.1499999994</v>
      </c>
      <c r="P298" s="23">
        <v>164183.06</v>
      </c>
      <c r="Q298" s="23">
        <v>0</v>
      </c>
      <c r="R298" s="23">
        <v>322449.05</v>
      </c>
      <c r="S298" s="23">
        <v>312089.82</v>
      </c>
    </row>
    <row r="299" spans="1:19" x14ac:dyDescent="0.25">
      <c r="A299">
        <v>148981</v>
      </c>
      <c r="B299" t="s">
        <v>756</v>
      </c>
      <c r="D299" s="5">
        <v>664298.87</v>
      </c>
      <c r="E299" s="5">
        <v>22113.75</v>
      </c>
      <c r="F299" s="5">
        <v>0</v>
      </c>
      <c r="G299" s="5">
        <v>40257.730000000003</v>
      </c>
      <c r="H299" s="5">
        <v>0</v>
      </c>
      <c r="I299" s="5">
        <v>346789.37</v>
      </c>
      <c r="J299" s="5">
        <v>0</v>
      </c>
      <c r="K299" s="5">
        <v>1926.1</v>
      </c>
      <c r="L299" s="5">
        <v>0</v>
      </c>
      <c r="M299" s="5">
        <f t="shared" si="12"/>
        <v>1075385.82</v>
      </c>
      <c r="N299" s="5">
        <f t="shared" si="13"/>
        <v>1035128.0900000001</v>
      </c>
      <c r="O299" s="23">
        <f t="shared" si="14"/>
        <v>688338.72000000009</v>
      </c>
      <c r="P299" s="23">
        <v>40257.730000000003</v>
      </c>
      <c r="Q299" s="23">
        <v>0</v>
      </c>
      <c r="R299" s="23">
        <v>346789.37</v>
      </c>
      <c r="S299" s="23">
        <v>0</v>
      </c>
    </row>
    <row r="300" spans="1:19" x14ac:dyDescent="0.25">
      <c r="A300">
        <v>12867</v>
      </c>
      <c r="B300" t="s">
        <v>401</v>
      </c>
      <c r="D300" s="5">
        <v>6020564.4900000002</v>
      </c>
      <c r="E300" s="5">
        <v>185143.97</v>
      </c>
      <c r="F300" s="5">
        <v>0</v>
      </c>
      <c r="G300" s="5">
        <v>345177.72</v>
      </c>
      <c r="H300" s="5">
        <v>1129.06</v>
      </c>
      <c r="I300" s="5">
        <v>1255358.26</v>
      </c>
      <c r="J300" s="5">
        <v>360651.4</v>
      </c>
      <c r="K300" s="5">
        <v>15793.47</v>
      </c>
      <c r="L300" s="5">
        <v>0</v>
      </c>
      <c r="M300" s="5">
        <f t="shared" si="12"/>
        <v>8183818.3699999992</v>
      </c>
      <c r="N300" s="5">
        <f t="shared" si="13"/>
        <v>7838640.6499999994</v>
      </c>
      <c r="O300" s="23">
        <f t="shared" si="14"/>
        <v>6221501.9299999997</v>
      </c>
      <c r="P300" s="23">
        <v>345177.72</v>
      </c>
      <c r="Q300" s="23">
        <v>1129.06</v>
      </c>
      <c r="R300" s="23">
        <v>1255358.26</v>
      </c>
      <c r="S300" s="23">
        <v>360651.4</v>
      </c>
    </row>
    <row r="301" spans="1:19" x14ac:dyDescent="0.25">
      <c r="A301">
        <v>133868</v>
      </c>
      <c r="B301" t="s">
        <v>695</v>
      </c>
      <c r="D301" s="5">
        <v>2749426.3</v>
      </c>
      <c r="E301" s="5">
        <v>116173.68</v>
      </c>
      <c r="F301" s="5">
        <v>0</v>
      </c>
      <c r="G301" s="5">
        <v>366622.42</v>
      </c>
      <c r="H301" s="5">
        <v>21919.77</v>
      </c>
      <c r="I301" s="5">
        <v>612254.18999999994</v>
      </c>
      <c r="J301" s="5">
        <v>1161458.3700000001</v>
      </c>
      <c r="K301" s="5">
        <v>1251.56</v>
      </c>
      <c r="L301" s="5">
        <v>0</v>
      </c>
      <c r="M301" s="5">
        <f t="shared" si="12"/>
        <v>5029106.29</v>
      </c>
      <c r="N301" s="5">
        <f t="shared" si="13"/>
        <v>4662483.87</v>
      </c>
      <c r="O301" s="23">
        <f t="shared" si="14"/>
        <v>2866851.5400000005</v>
      </c>
      <c r="P301" s="23">
        <v>366622.42</v>
      </c>
      <c r="Q301" s="23">
        <v>21919.77</v>
      </c>
      <c r="R301" s="23">
        <v>612254.18999999994</v>
      </c>
      <c r="S301" s="23">
        <v>1161458.3700000001</v>
      </c>
    </row>
    <row r="302" spans="1:19" x14ac:dyDescent="0.25">
      <c r="A302">
        <v>143305</v>
      </c>
      <c r="B302" t="s">
        <v>735</v>
      </c>
      <c r="C302" s="12" t="s">
        <v>81</v>
      </c>
      <c r="D302" s="5">
        <v>10214722.279999999</v>
      </c>
      <c r="E302" s="5">
        <v>0</v>
      </c>
      <c r="F302" s="5">
        <v>0</v>
      </c>
      <c r="G302" s="5">
        <v>0</v>
      </c>
      <c r="H302" s="5">
        <v>0</v>
      </c>
      <c r="I302" s="5">
        <v>1895992.55</v>
      </c>
      <c r="J302" s="5">
        <v>30368.21</v>
      </c>
      <c r="K302" s="5">
        <v>15203.36</v>
      </c>
      <c r="L302" s="5">
        <v>0</v>
      </c>
      <c r="M302" s="5">
        <f t="shared" si="12"/>
        <v>12156286.4</v>
      </c>
      <c r="N302" s="5">
        <f t="shared" si="13"/>
        <v>12156286.4</v>
      </c>
      <c r="O302" s="23">
        <f t="shared" si="14"/>
        <v>10229925.639999999</v>
      </c>
      <c r="P302" s="23">
        <v>0</v>
      </c>
      <c r="Q302" s="23">
        <v>0</v>
      </c>
      <c r="R302" s="23">
        <v>1895992.55</v>
      </c>
      <c r="S302" s="23">
        <v>30368.21</v>
      </c>
    </row>
    <row r="303" spans="1:19" x14ac:dyDescent="0.25">
      <c r="A303">
        <v>15344</v>
      </c>
      <c r="B303" t="s">
        <v>491</v>
      </c>
      <c r="D303" s="5">
        <v>397274.46</v>
      </c>
      <c r="E303" s="5">
        <v>14021.76</v>
      </c>
      <c r="F303" s="5">
        <v>0</v>
      </c>
      <c r="G303" s="5">
        <v>13911.36</v>
      </c>
      <c r="H303" s="5">
        <v>0</v>
      </c>
      <c r="I303" s="5">
        <v>83245.83</v>
      </c>
      <c r="J303" s="5">
        <v>17185.52</v>
      </c>
      <c r="K303" s="5">
        <v>0</v>
      </c>
      <c r="L303" s="5">
        <v>0</v>
      </c>
      <c r="M303" s="5">
        <f t="shared" si="12"/>
        <v>525638.93000000005</v>
      </c>
      <c r="N303" s="5">
        <f t="shared" si="13"/>
        <v>511727.57000000007</v>
      </c>
      <c r="O303" s="23">
        <f t="shared" si="14"/>
        <v>411296.22000000003</v>
      </c>
      <c r="P303" s="23">
        <v>13911.36</v>
      </c>
      <c r="Q303" s="23">
        <v>0</v>
      </c>
      <c r="R303" s="23">
        <v>83245.83</v>
      </c>
      <c r="S303" s="23">
        <v>17185.52</v>
      </c>
    </row>
    <row r="304" spans="1:19" x14ac:dyDescent="0.25">
      <c r="A304">
        <v>143206</v>
      </c>
      <c r="B304" t="s">
        <v>729</v>
      </c>
      <c r="D304" s="5">
        <v>1881270.71</v>
      </c>
      <c r="E304" s="5">
        <v>149857.92000000001</v>
      </c>
      <c r="F304" s="5">
        <v>49120</v>
      </c>
      <c r="G304" s="5">
        <v>277046.21000000002</v>
      </c>
      <c r="H304" s="5">
        <v>0</v>
      </c>
      <c r="I304" s="5">
        <v>300715.15999999997</v>
      </c>
      <c r="J304" s="5">
        <v>0</v>
      </c>
      <c r="K304" s="5">
        <v>0</v>
      </c>
      <c r="L304" s="5">
        <v>10417.01</v>
      </c>
      <c r="M304" s="5">
        <f t="shared" si="12"/>
        <v>2668427.0099999998</v>
      </c>
      <c r="N304" s="5">
        <f t="shared" si="13"/>
        <v>2391380.7999999998</v>
      </c>
      <c r="O304" s="23">
        <f t="shared" si="14"/>
        <v>2090665.64</v>
      </c>
      <c r="P304" s="23">
        <v>277046.21000000002</v>
      </c>
      <c r="Q304" s="23">
        <v>0</v>
      </c>
      <c r="R304" s="23">
        <v>300715.15999999997</v>
      </c>
      <c r="S304" s="23">
        <v>0</v>
      </c>
    </row>
    <row r="305" spans="1:19" x14ac:dyDescent="0.25">
      <c r="A305">
        <v>14467</v>
      </c>
      <c r="B305" t="s">
        <v>471</v>
      </c>
      <c r="D305" s="5">
        <v>1711340.68</v>
      </c>
      <c r="E305" s="5">
        <v>43217.41</v>
      </c>
      <c r="F305" s="5">
        <v>59472</v>
      </c>
      <c r="G305" s="5">
        <v>249420.97</v>
      </c>
      <c r="H305" s="5">
        <v>27912.49</v>
      </c>
      <c r="I305" s="5">
        <v>169683.53</v>
      </c>
      <c r="J305" s="5">
        <v>0</v>
      </c>
      <c r="K305" s="5">
        <v>0</v>
      </c>
      <c r="L305" s="5">
        <v>12025.7</v>
      </c>
      <c r="M305" s="5">
        <f t="shared" si="12"/>
        <v>2273072.7799999998</v>
      </c>
      <c r="N305" s="5">
        <f t="shared" si="13"/>
        <v>2023651.8099999998</v>
      </c>
      <c r="O305" s="23">
        <f t="shared" si="14"/>
        <v>1826055.7899999998</v>
      </c>
      <c r="P305" s="23">
        <v>249420.97</v>
      </c>
      <c r="Q305" s="23">
        <v>27912.49</v>
      </c>
      <c r="R305" s="23">
        <v>169683.53</v>
      </c>
      <c r="S305" s="23">
        <v>0</v>
      </c>
    </row>
    <row r="306" spans="1:19" x14ac:dyDescent="0.25">
      <c r="A306">
        <v>16858</v>
      </c>
      <c r="B306" t="s">
        <v>524</v>
      </c>
      <c r="D306" s="5">
        <v>880373.95</v>
      </c>
      <c r="E306" s="5">
        <v>20770.23</v>
      </c>
      <c r="F306" s="5">
        <v>47497.599999999999</v>
      </c>
      <c r="G306" s="5">
        <v>135589.71</v>
      </c>
      <c r="H306" s="5">
        <v>30930.02</v>
      </c>
      <c r="I306" s="5">
        <v>132482.07999999999</v>
      </c>
      <c r="J306" s="5">
        <v>0</v>
      </c>
      <c r="K306" s="5">
        <v>0</v>
      </c>
      <c r="L306" s="5">
        <v>0</v>
      </c>
      <c r="M306" s="5">
        <f t="shared" si="12"/>
        <v>1247643.5900000001</v>
      </c>
      <c r="N306" s="5">
        <f t="shared" si="13"/>
        <v>1112053.8800000001</v>
      </c>
      <c r="O306" s="23">
        <f t="shared" si="14"/>
        <v>948641.78000000014</v>
      </c>
      <c r="P306" s="23">
        <v>135589.71</v>
      </c>
      <c r="Q306" s="23">
        <v>30930.02</v>
      </c>
      <c r="R306" s="23">
        <v>132482.07999999999</v>
      </c>
      <c r="S306" s="23">
        <v>0</v>
      </c>
    </row>
    <row r="307" spans="1:19" x14ac:dyDescent="0.25">
      <c r="A307">
        <v>12541</v>
      </c>
      <c r="B307" t="s">
        <v>389</v>
      </c>
      <c r="D307" s="5">
        <v>1339926.44</v>
      </c>
      <c r="E307" s="5">
        <v>72143.679999999993</v>
      </c>
      <c r="F307" s="5">
        <v>37513.599999999999</v>
      </c>
      <c r="G307" s="5">
        <v>229838.98</v>
      </c>
      <c r="H307" s="5">
        <v>0</v>
      </c>
      <c r="I307" s="5">
        <v>196830.43</v>
      </c>
      <c r="J307" s="5">
        <v>0</v>
      </c>
      <c r="K307" s="5">
        <v>0</v>
      </c>
      <c r="L307" s="5">
        <v>1101.6600000000001</v>
      </c>
      <c r="M307" s="5">
        <f t="shared" si="12"/>
        <v>1877354.7899999998</v>
      </c>
      <c r="N307" s="5">
        <f t="shared" si="13"/>
        <v>1647515.8099999998</v>
      </c>
      <c r="O307" s="23">
        <f t="shared" si="14"/>
        <v>1450685.38</v>
      </c>
      <c r="P307" s="23">
        <v>229838.98</v>
      </c>
      <c r="Q307" s="23">
        <v>0</v>
      </c>
      <c r="R307" s="23">
        <v>196830.43</v>
      </c>
      <c r="S307" s="23">
        <v>0</v>
      </c>
    </row>
    <row r="308" spans="1:19" x14ac:dyDescent="0.25">
      <c r="A308">
        <v>15714</v>
      </c>
      <c r="B308" t="s">
        <v>1719</v>
      </c>
      <c r="D308" s="5">
        <v>406112</v>
      </c>
      <c r="E308" s="5">
        <v>32789.85</v>
      </c>
      <c r="F308" s="5">
        <v>0</v>
      </c>
      <c r="G308" s="5">
        <v>55798.7</v>
      </c>
      <c r="H308" s="5">
        <v>0</v>
      </c>
      <c r="I308" s="5">
        <v>88283.45</v>
      </c>
      <c r="J308" s="5">
        <v>135055.79999999999</v>
      </c>
      <c r="K308" s="5">
        <v>629.84</v>
      </c>
      <c r="L308" s="5">
        <v>0</v>
      </c>
      <c r="M308" s="5">
        <f t="shared" si="12"/>
        <v>718669.64</v>
      </c>
      <c r="N308" s="5">
        <f t="shared" si="13"/>
        <v>662870.94000000006</v>
      </c>
      <c r="O308" s="23">
        <f t="shared" si="14"/>
        <v>439531.69000000012</v>
      </c>
      <c r="P308" s="23">
        <v>55798.7</v>
      </c>
      <c r="Q308" s="23">
        <v>0</v>
      </c>
      <c r="R308" s="23">
        <v>88283.45</v>
      </c>
      <c r="S308" s="23">
        <v>135055.79999999999</v>
      </c>
    </row>
    <row r="309" spans="1:19" x14ac:dyDescent="0.25">
      <c r="A309">
        <v>14830</v>
      </c>
      <c r="B309" t="s">
        <v>473</v>
      </c>
      <c r="D309" s="5">
        <v>401485.63</v>
      </c>
      <c r="E309" s="5">
        <v>11793.92</v>
      </c>
      <c r="F309" s="5">
        <v>0</v>
      </c>
      <c r="G309" s="5">
        <v>41249.53</v>
      </c>
      <c r="H309" s="5">
        <v>0</v>
      </c>
      <c r="I309" s="5">
        <v>68477.42</v>
      </c>
      <c r="J309" s="5">
        <v>35201.760000000002</v>
      </c>
      <c r="K309" s="5">
        <v>4216.1099999999997</v>
      </c>
      <c r="L309" s="5">
        <v>0</v>
      </c>
      <c r="M309" s="5">
        <f t="shared" si="12"/>
        <v>562424.36999999988</v>
      </c>
      <c r="N309" s="5">
        <f t="shared" si="13"/>
        <v>521174.83999999985</v>
      </c>
      <c r="O309" s="23">
        <f t="shared" si="14"/>
        <v>417495.65999999986</v>
      </c>
      <c r="P309" s="23">
        <v>41249.53</v>
      </c>
      <c r="Q309" s="23">
        <v>0</v>
      </c>
      <c r="R309" s="23">
        <v>68477.42</v>
      </c>
      <c r="S309" s="23">
        <v>35201.760000000002</v>
      </c>
    </row>
    <row r="310" spans="1:19" x14ac:dyDescent="0.25">
      <c r="A310">
        <v>14943</v>
      </c>
      <c r="B310" t="s">
        <v>481</v>
      </c>
      <c r="D310" s="5">
        <v>1188205.3</v>
      </c>
      <c r="E310" s="5">
        <v>31494.880000000001</v>
      </c>
      <c r="F310" s="5">
        <v>0</v>
      </c>
      <c r="G310" s="5">
        <v>39616.92</v>
      </c>
      <c r="H310" s="5">
        <v>1033.76</v>
      </c>
      <c r="I310" s="5">
        <v>364710.69</v>
      </c>
      <c r="J310" s="5">
        <v>0</v>
      </c>
      <c r="K310" s="5">
        <v>0</v>
      </c>
      <c r="L310" s="5">
        <v>0</v>
      </c>
      <c r="M310" s="5">
        <f t="shared" si="12"/>
        <v>1625061.5499999998</v>
      </c>
      <c r="N310" s="5">
        <f t="shared" si="13"/>
        <v>1585444.63</v>
      </c>
      <c r="O310" s="23">
        <f t="shared" si="14"/>
        <v>1219700.18</v>
      </c>
      <c r="P310" s="23">
        <v>39616.92</v>
      </c>
      <c r="Q310" s="23">
        <v>1033.76</v>
      </c>
      <c r="R310" s="23">
        <v>364710.69</v>
      </c>
      <c r="S310" s="23">
        <v>0</v>
      </c>
    </row>
    <row r="311" spans="1:19" x14ac:dyDescent="0.25">
      <c r="A311" s="29">
        <v>19212</v>
      </c>
      <c r="B311" s="29" t="s">
        <v>573</v>
      </c>
      <c r="D311" s="5">
        <v>219396.56760000001</v>
      </c>
      <c r="E311" s="5">
        <v>5002.71</v>
      </c>
      <c r="F311" s="5">
        <v>0</v>
      </c>
      <c r="G311" s="5">
        <v>29002.43</v>
      </c>
      <c r="H311" s="5">
        <v>0</v>
      </c>
      <c r="I311" s="5">
        <v>70392.89</v>
      </c>
      <c r="J311" s="5">
        <v>0</v>
      </c>
      <c r="K311" s="5">
        <v>0</v>
      </c>
      <c r="L311" s="5">
        <v>0</v>
      </c>
      <c r="M311" s="5">
        <f t="shared" si="12"/>
        <v>323794.59759999998</v>
      </c>
      <c r="N311" s="5">
        <f t="shared" si="13"/>
        <v>294792.16759999999</v>
      </c>
      <c r="O311" s="23">
        <f t="shared" si="14"/>
        <v>224399.27759999997</v>
      </c>
      <c r="P311" s="23">
        <v>29002.43</v>
      </c>
      <c r="Q311" s="23">
        <v>0</v>
      </c>
      <c r="R311" s="23">
        <v>70392.89</v>
      </c>
      <c r="S311" s="23">
        <v>0</v>
      </c>
    </row>
    <row r="312" spans="1:19" x14ac:dyDescent="0.25">
      <c r="A312">
        <v>15722</v>
      </c>
      <c r="B312" t="s">
        <v>504</v>
      </c>
      <c r="D312" s="5">
        <v>2550136.63</v>
      </c>
      <c r="E312" s="5">
        <v>129725.79</v>
      </c>
      <c r="F312" s="5">
        <v>86428.800000000003</v>
      </c>
      <c r="G312" s="5">
        <v>420770.75</v>
      </c>
      <c r="H312" s="5">
        <v>31430</v>
      </c>
      <c r="I312" s="5">
        <v>219823.94</v>
      </c>
      <c r="J312" s="5">
        <v>0</v>
      </c>
      <c r="K312" s="5">
        <v>0</v>
      </c>
      <c r="L312" s="5">
        <v>5851.44</v>
      </c>
      <c r="M312" s="5">
        <f t="shared" si="12"/>
        <v>3444167.3499999996</v>
      </c>
      <c r="N312" s="5">
        <f t="shared" si="13"/>
        <v>3023396.5999999996</v>
      </c>
      <c r="O312" s="23">
        <f t="shared" si="14"/>
        <v>2772142.6599999997</v>
      </c>
      <c r="P312" s="23">
        <v>420770.75</v>
      </c>
      <c r="Q312" s="23">
        <v>31430</v>
      </c>
      <c r="R312" s="23">
        <v>219823.94</v>
      </c>
      <c r="S312" s="23">
        <v>0</v>
      </c>
    </row>
    <row r="313" spans="1:19" x14ac:dyDescent="0.25">
      <c r="A313">
        <v>11291</v>
      </c>
      <c r="B313" t="s">
        <v>310</v>
      </c>
      <c r="D313" s="5">
        <v>4288938.96</v>
      </c>
      <c r="E313" s="5">
        <v>226048.94</v>
      </c>
      <c r="F313" s="5">
        <v>104716.8</v>
      </c>
      <c r="G313" s="5">
        <v>710416.48</v>
      </c>
      <c r="H313" s="5">
        <v>27935.54</v>
      </c>
      <c r="I313" s="5">
        <v>384579.59</v>
      </c>
      <c r="J313" s="5">
        <v>0</v>
      </c>
      <c r="K313" s="5">
        <v>0</v>
      </c>
      <c r="L313" s="5">
        <v>9264.7800000000007</v>
      </c>
      <c r="M313" s="5">
        <f t="shared" si="12"/>
        <v>5751901.0899999999</v>
      </c>
      <c r="N313" s="5">
        <f t="shared" si="13"/>
        <v>5041484.6099999994</v>
      </c>
      <c r="O313" s="23">
        <f t="shared" si="14"/>
        <v>4628969.4799999995</v>
      </c>
      <c r="P313" s="23">
        <v>710416.48</v>
      </c>
      <c r="Q313" s="23">
        <v>27935.54</v>
      </c>
      <c r="R313" s="23">
        <v>384579.59</v>
      </c>
      <c r="S313" s="23">
        <v>0</v>
      </c>
    </row>
    <row r="314" spans="1:19" x14ac:dyDescent="0.25">
      <c r="A314">
        <v>13034</v>
      </c>
      <c r="B314" t="s">
        <v>406</v>
      </c>
      <c r="D314" s="5">
        <v>4170492.08</v>
      </c>
      <c r="E314" s="5">
        <v>224404.67</v>
      </c>
      <c r="F314" s="5">
        <v>110211.2</v>
      </c>
      <c r="G314" s="5">
        <v>703869.56</v>
      </c>
      <c r="H314" s="5">
        <v>431.68</v>
      </c>
      <c r="I314" s="5">
        <v>408552.35</v>
      </c>
      <c r="J314" s="5">
        <v>0</v>
      </c>
      <c r="K314" s="5">
        <v>0</v>
      </c>
      <c r="L314" s="5">
        <v>12010.8</v>
      </c>
      <c r="M314" s="5">
        <f t="shared" si="12"/>
        <v>5629972.3399999989</v>
      </c>
      <c r="N314" s="5">
        <f t="shared" si="13"/>
        <v>4926102.7799999993</v>
      </c>
      <c r="O314" s="23">
        <f t="shared" si="14"/>
        <v>4517118.75</v>
      </c>
      <c r="P314" s="23">
        <v>703869.56</v>
      </c>
      <c r="Q314" s="23">
        <v>431.68</v>
      </c>
      <c r="R314" s="23">
        <v>408552.35</v>
      </c>
      <c r="S314" s="23">
        <v>0</v>
      </c>
    </row>
    <row r="315" spans="1:19" x14ac:dyDescent="0.25">
      <c r="A315">
        <v>133280</v>
      </c>
      <c r="B315" t="s">
        <v>655</v>
      </c>
      <c r="D315" s="5">
        <v>1137730.46</v>
      </c>
      <c r="E315" s="5">
        <v>59858.81</v>
      </c>
      <c r="F315" s="5">
        <v>26368</v>
      </c>
      <c r="G315" s="5">
        <v>192328.5</v>
      </c>
      <c r="H315" s="5">
        <v>0</v>
      </c>
      <c r="I315" s="5">
        <v>137420.51999999999</v>
      </c>
      <c r="J315" s="5">
        <v>0</v>
      </c>
      <c r="K315" s="5">
        <v>0</v>
      </c>
      <c r="L315" s="5">
        <v>4415.67</v>
      </c>
      <c r="M315" s="5">
        <f t="shared" si="12"/>
        <v>1558121.96</v>
      </c>
      <c r="N315" s="5">
        <f t="shared" si="13"/>
        <v>1365793.46</v>
      </c>
      <c r="O315" s="23">
        <f t="shared" si="14"/>
        <v>1228372.94</v>
      </c>
      <c r="P315" s="23">
        <v>192328.5</v>
      </c>
      <c r="Q315" s="23">
        <v>0</v>
      </c>
      <c r="R315" s="23">
        <v>137420.51999999999</v>
      </c>
      <c r="S315" s="23">
        <v>0</v>
      </c>
    </row>
    <row r="316" spans="1:19" x14ac:dyDescent="0.25">
      <c r="A316">
        <v>151175</v>
      </c>
      <c r="B316" t="s">
        <v>769</v>
      </c>
      <c r="D316" s="5">
        <v>330370.08</v>
      </c>
      <c r="E316" s="5">
        <v>16763.78</v>
      </c>
      <c r="F316" s="5">
        <v>0</v>
      </c>
      <c r="G316" s="5">
        <v>22862.58</v>
      </c>
      <c r="H316" s="5">
        <v>0</v>
      </c>
      <c r="I316" s="5">
        <v>60541.86</v>
      </c>
      <c r="J316" s="5">
        <v>0</v>
      </c>
      <c r="K316" s="5">
        <v>4740.75</v>
      </c>
      <c r="L316" s="5">
        <v>0</v>
      </c>
      <c r="M316" s="5">
        <f t="shared" si="12"/>
        <v>435279.05</v>
      </c>
      <c r="N316" s="5">
        <f t="shared" si="13"/>
        <v>412416.47</v>
      </c>
      <c r="O316" s="23">
        <f t="shared" si="14"/>
        <v>351874.61</v>
      </c>
      <c r="P316" s="23">
        <v>22862.58</v>
      </c>
      <c r="Q316" s="23">
        <v>0</v>
      </c>
      <c r="R316" s="23">
        <v>60541.86</v>
      </c>
      <c r="S316" s="23">
        <v>0</v>
      </c>
    </row>
    <row r="317" spans="1:19" x14ac:dyDescent="0.25">
      <c r="A317">
        <v>14189</v>
      </c>
      <c r="B317" t="s">
        <v>466</v>
      </c>
      <c r="D317" s="5">
        <v>1481089.95</v>
      </c>
      <c r="E317" s="5">
        <v>74698.539999999994</v>
      </c>
      <c r="F317" s="5">
        <v>35852.800000000003</v>
      </c>
      <c r="G317" s="5">
        <v>246125.48</v>
      </c>
      <c r="H317" s="5">
        <v>39677.360000000001</v>
      </c>
      <c r="I317" s="5">
        <v>366531.44</v>
      </c>
      <c r="J317" s="5">
        <v>0</v>
      </c>
      <c r="K317" s="5">
        <v>0</v>
      </c>
      <c r="L317" s="5">
        <v>203.18</v>
      </c>
      <c r="M317" s="5">
        <f t="shared" si="12"/>
        <v>2244178.7500000005</v>
      </c>
      <c r="N317" s="5">
        <f t="shared" si="13"/>
        <v>1998053.2700000005</v>
      </c>
      <c r="O317" s="23">
        <f t="shared" si="14"/>
        <v>1591844.4700000004</v>
      </c>
      <c r="P317" s="23">
        <v>246125.48</v>
      </c>
      <c r="Q317" s="23">
        <v>39677.360000000001</v>
      </c>
      <c r="R317" s="23">
        <v>366531.44</v>
      </c>
      <c r="S317" s="23">
        <v>0</v>
      </c>
    </row>
    <row r="318" spans="1:19" x14ac:dyDescent="0.25">
      <c r="A318">
        <v>143313</v>
      </c>
      <c r="B318" t="s">
        <v>1757</v>
      </c>
      <c r="D318" s="5">
        <v>628652.13</v>
      </c>
      <c r="E318" s="5">
        <v>31412.92</v>
      </c>
      <c r="F318" s="5">
        <v>15699.2</v>
      </c>
      <c r="G318" s="5">
        <v>103279.52</v>
      </c>
      <c r="H318" s="5">
        <v>9847</v>
      </c>
      <c r="I318" s="5">
        <v>92439</v>
      </c>
      <c r="J318" s="5">
        <v>31771.5</v>
      </c>
      <c r="K318" s="5">
        <v>0</v>
      </c>
      <c r="L318" s="5">
        <v>1015.88</v>
      </c>
      <c r="M318" s="5">
        <f t="shared" si="12"/>
        <v>914117.15</v>
      </c>
      <c r="N318" s="5">
        <f t="shared" si="13"/>
        <v>810837.63</v>
      </c>
      <c r="O318" s="23">
        <f t="shared" si="14"/>
        <v>676780.13</v>
      </c>
      <c r="P318" s="23">
        <v>103279.52</v>
      </c>
      <c r="Q318" s="23">
        <v>9847</v>
      </c>
      <c r="R318" s="23">
        <v>92439</v>
      </c>
      <c r="S318" s="23">
        <v>31771.5</v>
      </c>
    </row>
    <row r="319" spans="1:19" x14ac:dyDescent="0.25">
      <c r="A319" s="28">
        <v>19511</v>
      </c>
      <c r="B319" s="28" t="s">
        <v>601</v>
      </c>
      <c r="D319" s="5">
        <v>901785.72960000008</v>
      </c>
      <c r="E319" s="5">
        <v>59048.46</v>
      </c>
      <c r="F319" s="5">
        <v>26454.400000000001</v>
      </c>
      <c r="G319" s="5">
        <v>76823.17</v>
      </c>
      <c r="H319" s="5">
        <v>0</v>
      </c>
      <c r="I319" s="5">
        <v>42983.92</v>
      </c>
      <c r="J319" s="5">
        <v>0</v>
      </c>
      <c r="K319" s="5">
        <v>0</v>
      </c>
      <c r="L319" s="5">
        <v>0</v>
      </c>
      <c r="M319" s="5">
        <f t="shared" si="12"/>
        <v>1107095.6795999999</v>
      </c>
      <c r="N319" s="5">
        <f t="shared" si="13"/>
        <v>1030272.5095999999</v>
      </c>
      <c r="O319" s="23">
        <f t="shared" si="14"/>
        <v>987288.58959999983</v>
      </c>
      <c r="P319" s="23">
        <v>76823.17</v>
      </c>
      <c r="Q319" s="23">
        <v>0</v>
      </c>
      <c r="R319" s="23">
        <v>42983.92</v>
      </c>
      <c r="S319" s="23">
        <v>0</v>
      </c>
    </row>
    <row r="320" spans="1:19" x14ac:dyDescent="0.25">
      <c r="A320">
        <v>132993</v>
      </c>
      <c r="B320" t="s">
        <v>647</v>
      </c>
      <c r="D320" s="5">
        <v>1683107.98</v>
      </c>
      <c r="E320" s="5">
        <v>83885.73</v>
      </c>
      <c r="F320" s="5">
        <v>74886.399999999994</v>
      </c>
      <c r="G320" s="5">
        <v>171174.81</v>
      </c>
      <c r="H320" s="5">
        <v>0</v>
      </c>
      <c r="I320" s="5">
        <v>169067.5</v>
      </c>
      <c r="J320" s="5">
        <v>0</v>
      </c>
      <c r="K320" s="5">
        <v>0</v>
      </c>
      <c r="L320" s="5">
        <v>21717.15</v>
      </c>
      <c r="M320" s="5">
        <f t="shared" si="12"/>
        <v>2203839.5699999998</v>
      </c>
      <c r="N320" s="5">
        <f t="shared" si="13"/>
        <v>2032664.7599999998</v>
      </c>
      <c r="O320" s="23">
        <f t="shared" si="14"/>
        <v>1863597.2599999998</v>
      </c>
      <c r="P320" s="23">
        <v>171174.81</v>
      </c>
      <c r="Q320" s="23">
        <v>0</v>
      </c>
      <c r="R320" s="23">
        <v>169067.5</v>
      </c>
      <c r="S320" s="23">
        <v>0</v>
      </c>
    </row>
    <row r="321" spans="1:19" x14ac:dyDescent="0.25">
      <c r="A321">
        <v>875</v>
      </c>
      <c r="B321" t="s">
        <v>228</v>
      </c>
      <c r="D321" s="5">
        <v>1563652.81</v>
      </c>
      <c r="E321" s="5">
        <v>52470.06</v>
      </c>
      <c r="F321" s="5">
        <v>56937.599999999999</v>
      </c>
      <c r="G321" s="5">
        <v>141298.15</v>
      </c>
      <c r="H321" s="5">
        <v>217809.69</v>
      </c>
      <c r="I321" s="5">
        <v>90618.48</v>
      </c>
      <c r="J321" s="5">
        <v>0</v>
      </c>
      <c r="K321" s="5">
        <v>0</v>
      </c>
      <c r="L321" s="5">
        <v>3630.06</v>
      </c>
      <c r="M321" s="5">
        <f t="shared" si="12"/>
        <v>2126416.85</v>
      </c>
      <c r="N321" s="5">
        <f t="shared" si="13"/>
        <v>1985118.7000000002</v>
      </c>
      <c r="O321" s="23">
        <f t="shared" si="14"/>
        <v>1676690.5300000003</v>
      </c>
      <c r="P321" s="23">
        <v>141298.15</v>
      </c>
      <c r="Q321" s="23">
        <v>217809.69</v>
      </c>
      <c r="R321" s="23">
        <v>90618.48</v>
      </c>
      <c r="S321" s="23">
        <v>0</v>
      </c>
    </row>
    <row r="322" spans="1:19" x14ac:dyDescent="0.25">
      <c r="A322">
        <v>15741</v>
      </c>
      <c r="B322" t="s">
        <v>509</v>
      </c>
      <c r="D322" s="5">
        <v>1210269.51</v>
      </c>
      <c r="E322" s="5">
        <v>34228.07</v>
      </c>
      <c r="F322" s="5">
        <v>697.6</v>
      </c>
      <c r="G322" s="5">
        <v>119143.79</v>
      </c>
      <c r="H322" s="5">
        <v>0</v>
      </c>
      <c r="I322" s="5">
        <v>1549524.86</v>
      </c>
      <c r="J322" s="5">
        <v>253785.48</v>
      </c>
      <c r="K322" s="5">
        <v>112.88</v>
      </c>
      <c r="L322" s="5">
        <v>0</v>
      </c>
      <c r="M322" s="5">
        <f t="shared" si="12"/>
        <v>3167762.19</v>
      </c>
      <c r="N322" s="5">
        <f t="shared" si="13"/>
        <v>3048618.4</v>
      </c>
      <c r="O322" s="23">
        <f t="shared" si="14"/>
        <v>1245308.0599999998</v>
      </c>
      <c r="P322" s="23">
        <v>119143.79</v>
      </c>
      <c r="Q322" s="23">
        <v>0</v>
      </c>
      <c r="R322" s="23">
        <v>1549524.86</v>
      </c>
      <c r="S322" s="23">
        <v>253785.48</v>
      </c>
    </row>
    <row r="323" spans="1:19" x14ac:dyDescent="0.25">
      <c r="A323">
        <v>509</v>
      </c>
      <c r="B323" t="s">
        <v>137</v>
      </c>
      <c r="D323" s="5">
        <v>1626405.33</v>
      </c>
      <c r="E323" s="5">
        <v>54392.24</v>
      </c>
      <c r="F323" s="5">
        <v>43280</v>
      </c>
      <c r="G323" s="5">
        <v>231879.26</v>
      </c>
      <c r="H323" s="5">
        <v>32341.5</v>
      </c>
      <c r="I323" s="5">
        <v>385480.99</v>
      </c>
      <c r="J323" s="5">
        <v>0</v>
      </c>
      <c r="K323" s="5">
        <v>0</v>
      </c>
      <c r="L323" s="5">
        <v>4177.28</v>
      </c>
      <c r="M323" s="5">
        <f t="shared" si="12"/>
        <v>2377956.6</v>
      </c>
      <c r="N323" s="5">
        <f t="shared" si="13"/>
        <v>2146077.34</v>
      </c>
      <c r="O323" s="23">
        <f t="shared" si="14"/>
        <v>1728254.8499999999</v>
      </c>
      <c r="P323" s="23">
        <v>231879.26</v>
      </c>
      <c r="Q323" s="23">
        <v>32341.5</v>
      </c>
      <c r="R323" s="23">
        <v>385480.99</v>
      </c>
      <c r="S323" s="23">
        <v>0</v>
      </c>
    </row>
    <row r="324" spans="1:19" x14ac:dyDescent="0.25">
      <c r="A324">
        <v>222</v>
      </c>
      <c r="B324" t="s">
        <v>77</v>
      </c>
      <c r="D324" s="5">
        <v>2163479.1</v>
      </c>
      <c r="E324" s="5">
        <v>127322.62</v>
      </c>
      <c r="F324" s="5">
        <v>45475.199999999997</v>
      </c>
      <c r="G324" s="5">
        <v>166070.04999999999</v>
      </c>
      <c r="H324" s="5">
        <v>0</v>
      </c>
      <c r="I324" s="5">
        <v>559687.01</v>
      </c>
      <c r="J324" s="5">
        <v>0</v>
      </c>
      <c r="K324" s="5">
        <v>2010.08</v>
      </c>
      <c r="L324" s="5">
        <v>7807.34</v>
      </c>
      <c r="M324" s="5">
        <f t="shared" ref="M324:M334" si="15">SUM(D324:L324)</f>
        <v>3071851.4000000004</v>
      </c>
      <c r="N324" s="5">
        <f t="shared" ref="N324:N334" si="16">M324-P324</f>
        <v>2905781.3500000006</v>
      </c>
      <c r="O324" s="23">
        <f t="shared" ref="O324:O334" si="17">N324-Q324-R324-S324</f>
        <v>2346094.3400000008</v>
      </c>
      <c r="P324" s="23">
        <v>166070.04999999999</v>
      </c>
      <c r="Q324" s="23">
        <v>0</v>
      </c>
      <c r="R324" s="23">
        <v>559687.01</v>
      </c>
      <c r="S324" s="23">
        <v>0</v>
      </c>
    </row>
    <row r="325" spans="1:19" x14ac:dyDescent="0.25">
      <c r="A325">
        <v>736</v>
      </c>
      <c r="B325" t="s">
        <v>204</v>
      </c>
      <c r="D325" s="5">
        <v>1326699.77</v>
      </c>
      <c r="E325" s="5">
        <v>70304.28</v>
      </c>
      <c r="F325" s="5">
        <v>27212.799999999999</v>
      </c>
      <c r="G325" s="5">
        <v>207644.38</v>
      </c>
      <c r="H325" s="5">
        <v>0</v>
      </c>
      <c r="I325" s="5">
        <v>48863.76</v>
      </c>
      <c r="J325" s="5">
        <v>0</v>
      </c>
      <c r="K325" s="5">
        <v>0</v>
      </c>
      <c r="L325" s="5">
        <v>11509.19</v>
      </c>
      <c r="M325" s="5">
        <f t="shared" si="15"/>
        <v>1692234.18</v>
      </c>
      <c r="N325" s="5">
        <f t="shared" si="16"/>
        <v>1484589.7999999998</v>
      </c>
      <c r="O325" s="23">
        <f t="shared" si="17"/>
        <v>1435726.0399999998</v>
      </c>
      <c r="P325" s="23">
        <v>207644.38</v>
      </c>
      <c r="Q325" s="23">
        <v>0</v>
      </c>
      <c r="R325" s="23">
        <v>48863.76</v>
      </c>
      <c r="S325" s="23">
        <v>0</v>
      </c>
    </row>
    <row r="326" spans="1:19" x14ac:dyDescent="0.25">
      <c r="A326">
        <v>546</v>
      </c>
      <c r="B326" t="s">
        <v>152</v>
      </c>
      <c r="D326" s="5">
        <v>3236262.48</v>
      </c>
      <c r="E326" s="5">
        <v>208032.8</v>
      </c>
      <c r="F326" s="5">
        <v>91068.800000000003</v>
      </c>
      <c r="G326" s="5">
        <v>433194.7</v>
      </c>
      <c r="H326" s="5">
        <v>0</v>
      </c>
      <c r="I326" s="5">
        <v>495188.34</v>
      </c>
      <c r="J326" s="5">
        <v>0</v>
      </c>
      <c r="K326" s="5">
        <v>0</v>
      </c>
      <c r="L326" s="5">
        <v>11287.5</v>
      </c>
      <c r="M326" s="5">
        <f t="shared" si="15"/>
        <v>4475034.62</v>
      </c>
      <c r="N326" s="5">
        <f t="shared" si="16"/>
        <v>4041839.92</v>
      </c>
      <c r="O326" s="23">
        <f t="shared" si="17"/>
        <v>3546651.58</v>
      </c>
      <c r="P326" s="23">
        <v>433194.7</v>
      </c>
      <c r="Q326" s="23">
        <v>0</v>
      </c>
      <c r="R326" s="23">
        <v>495188.34</v>
      </c>
      <c r="S326" s="23">
        <v>0</v>
      </c>
    </row>
    <row r="327" spans="1:19" x14ac:dyDescent="0.25">
      <c r="A327">
        <v>7984</v>
      </c>
      <c r="B327" t="s">
        <v>247</v>
      </c>
      <c r="D327" s="5">
        <v>1083281.67</v>
      </c>
      <c r="E327" s="5">
        <v>118933.14</v>
      </c>
      <c r="F327" s="5">
        <v>28950.400000000001</v>
      </c>
      <c r="G327" s="5">
        <v>136609.79999999999</v>
      </c>
      <c r="H327" s="5">
        <v>22406.1</v>
      </c>
      <c r="I327" s="5">
        <v>208506</v>
      </c>
      <c r="J327" s="5">
        <v>0</v>
      </c>
      <c r="K327" s="5">
        <v>0</v>
      </c>
      <c r="L327" s="5">
        <v>1015.88</v>
      </c>
      <c r="M327" s="5">
        <f t="shared" si="15"/>
        <v>1599702.9899999998</v>
      </c>
      <c r="N327" s="5">
        <f t="shared" si="16"/>
        <v>1463093.1899999997</v>
      </c>
      <c r="O327" s="23">
        <f t="shared" si="17"/>
        <v>1232181.0899999996</v>
      </c>
      <c r="P327" s="23">
        <v>136609.79999999999</v>
      </c>
      <c r="Q327" s="23">
        <v>22406.1</v>
      </c>
      <c r="R327" s="23">
        <v>208506</v>
      </c>
      <c r="S327" s="23">
        <v>0</v>
      </c>
    </row>
    <row r="328" spans="1:19" x14ac:dyDescent="0.25">
      <c r="A328">
        <v>134072</v>
      </c>
      <c r="B328" t="s">
        <v>699</v>
      </c>
      <c r="D328" s="5">
        <v>1894556.68</v>
      </c>
      <c r="E328" s="5">
        <v>201361.36</v>
      </c>
      <c r="F328" s="5">
        <v>59728</v>
      </c>
      <c r="G328" s="5">
        <v>231927.58</v>
      </c>
      <c r="H328" s="5">
        <v>3169.44</v>
      </c>
      <c r="I328" s="5">
        <v>93753.02</v>
      </c>
      <c r="J328" s="5">
        <v>0</v>
      </c>
      <c r="K328" s="5">
        <v>0</v>
      </c>
      <c r="L328" s="5">
        <v>6491.67</v>
      </c>
      <c r="M328" s="5">
        <f t="shared" si="15"/>
        <v>2490987.75</v>
      </c>
      <c r="N328" s="5">
        <f t="shared" si="16"/>
        <v>2259060.17</v>
      </c>
      <c r="O328" s="23">
        <f t="shared" si="17"/>
        <v>2162137.71</v>
      </c>
      <c r="P328" s="23">
        <v>231927.58</v>
      </c>
      <c r="Q328" s="23">
        <v>3169.44</v>
      </c>
      <c r="R328" s="23">
        <v>93753.02</v>
      </c>
      <c r="S328" s="23">
        <v>0</v>
      </c>
    </row>
    <row r="329" spans="1:19" x14ac:dyDescent="0.25">
      <c r="A329" s="28">
        <v>19450</v>
      </c>
      <c r="B329" s="28" t="s">
        <v>594</v>
      </c>
      <c r="D329" s="5">
        <v>267854.79840000003</v>
      </c>
      <c r="E329" s="5">
        <v>29201.759999999998</v>
      </c>
      <c r="F329" s="5">
        <v>10825.599999999999</v>
      </c>
      <c r="G329" s="5">
        <v>24989.11</v>
      </c>
      <c r="H329" s="5">
        <v>0</v>
      </c>
      <c r="I329" s="5">
        <v>0</v>
      </c>
      <c r="J329" s="5">
        <v>0</v>
      </c>
      <c r="K329" s="5">
        <v>0</v>
      </c>
      <c r="L329" s="5">
        <v>0</v>
      </c>
      <c r="M329" s="5">
        <f t="shared" si="15"/>
        <v>332871.2684</v>
      </c>
      <c r="N329" s="5">
        <f t="shared" si="16"/>
        <v>307882.15840000001</v>
      </c>
      <c r="O329" s="23">
        <f t="shared" si="17"/>
        <v>307882.15840000001</v>
      </c>
      <c r="P329" s="23">
        <v>24989.11</v>
      </c>
      <c r="Q329" s="23">
        <v>0</v>
      </c>
      <c r="R329" s="23">
        <v>0</v>
      </c>
      <c r="S329" s="23">
        <v>0</v>
      </c>
    </row>
    <row r="330" spans="1:19" x14ac:dyDescent="0.25">
      <c r="A330">
        <v>132985</v>
      </c>
      <c r="B330" t="s">
        <v>645</v>
      </c>
      <c r="D330" s="5">
        <v>958784.94</v>
      </c>
      <c r="E330" s="5">
        <v>24089</v>
      </c>
      <c r="F330" s="5">
        <v>0</v>
      </c>
      <c r="G330" s="5">
        <v>138776.51999999999</v>
      </c>
      <c r="H330" s="5">
        <v>0</v>
      </c>
      <c r="I330" s="5">
        <v>336170.48</v>
      </c>
      <c r="J330" s="5">
        <v>773863.21</v>
      </c>
      <c r="K330" s="5">
        <v>9.48</v>
      </c>
      <c r="L330" s="5">
        <v>0</v>
      </c>
      <c r="M330" s="5">
        <f t="shared" si="15"/>
        <v>2231693.63</v>
      </c>
      <c r="N330" s="5">
        <f t="shared" si="16"/>
        <v>2092917.1099999999</v>
      </c>
      <c r="O330" s="23">
        <f t="shared" si="17"/>
        <v>982883.41999999993</v>
      </c>
      <c r="P330" s="23">
        <v>138776.51999999999</v>
      </c>
      <c r="Q330" s="23">
        <v>0</v>
      </c>
      <c r="R330" s="23">
        <v>336170.48</v>
      </c>
      <c r="S330" s="23">
        <v>773863.21</v>
      </c>
    </row>
    <row r="331" spans="1:19" x14ac:dyDescent="0.25">
      <c r="A331">
        <v>9148</v>
      </c>
      <c r="B331" t="s">
        <v>277</v>
      </c>
      <c r="D331" s="5">
        <v>623373.32999999996</v>
      </c>
      <c r="E331" s="5">
        <v>28267.97</v>
      </c>
      <c r="F331" s="5">
        <v>0</v>
      </c>
      <c r="G331" s="5">
        <v>90511.81</v>
      </c>
      <c r="H331" s="5">
        <v>0</v>
      </c>
      <c r="I331" s="5">
        <v>174240.43</v>
      </c>
      <c r="J331" s="5">
        <v>0</v>
      </c>
      <c r="K331" s="5">
        <v>17372.82</v>
      </c>
      <c r="L331" s="5">
        <v>0</v>
      </c>
      <c r="M331" s="5">
        <f t="shared" si="15"/>
        <v>933766.35999999975</v>
      </c>
      <c r="N331" s="5">
        <f t="shared" si="16"/>
        <v>843254.54999999981</v>
      </c>
      <c r="O331" s="23">
        <f t="shared" si="17"/>
        <v>669014.11999999988</v>
      </c>
      <c r="P331" s="23">
        <v>90511.81</v>
      </c>
      <c r="Q331" s="23">
        <v>0</v>
      </c>
      <c r="R331" s="23">
        <v>174240.43</v>
      </c>
      <c r="S331" s="23">
        <v>0</v>
      </c>
    </row>
    <row r="332" spans="1:19" x14ac:dyDescent="0.25">
      <c r="A332">
        <v>725</v>
      </c>
      <c r="B332" t="s">
        <v>202</v>
      </c>
      <c r="D332" s="5">
        <v>3331874.05</v>
      </c>
      <c r="E332" s="5">
        <v>76832.44</v>
      </c>
      <c r="F332" s="5">
        <v>52134.400000000001</v>
      </c>
      <c r="G332" s="5">
        <v>496070.76</v>
      </c>
      <c r="H332" s="5">
        <v>337585.84</v>
      </c>
      <c r="I332" s="5">
        <v>198865.49</v>
      </c>
      <c r="J332" s="5">
        <v>128398.16</v>
      </c>
      <c r="K332" s="5">
        <v>4835.57</v>
      </c>
      <c r="L332" s="5">
        <v>1074.57</v>
      </c>
      <c r="M332" s="5">
        <f t="shared" si="15"/>
        <v>4627671.28</v>
      </c>
      <c r="N332" s="5">
        <f t="shared" si="16"/>
        <v>4131600.5200000005</v>
      </c>
      <c r="O332" s="23">
        <f t="shared" si="17"/>
        <v>3466751.0300000003</v>
      </c>
      <c r="P332" s="23">
        <v>496070.76</v>
      </c>
      <c r="Q332" s="23">
        <v>337585.84</v>
      </c>
      <c r="R332" s="23">
        <v>198865.49</v>
      </c>
      <c r="S332" s="23">
        <v>128398.16</v>
      </c>
    </row>
    <row r="333" spans="1:19" x14ac:dyDescent="0.25">
      <c r="A333">
        <v>12009</v>
      </c>
      <c r="B333" t="s">
        <v>345</v>
      </c>
      <c r="D333" s="5">
        <v>1834769.78</v>
      </c>
      <c r="E333" s="5">
        <v>50049.03</v>
      </c>
      <c r="F333" s="5">
        <v>49923.199999999997</v>
      </c>
      <c r="G333" s="5">
        <v>248962.83</v>
      </c>
      <c r="H333" s="5">
        <v>176707.3</v>
      </c>
      <c r="I333" s="5">
        <v>114843.69</v>
      </c>
      <c r="J333" s="5">
        <v>0</v>
      </c>
      <c r="K333" s="5">
        <v>0</v>
      </c>
      <c r="L333" s="5">
        <v>6944.07</v>
      </c>
      <c r="M333" s="5">
        <f t="shared" si="15"/>
        <v>2482199.8999999994</v>
      </c>
      <c r="N333" s="5">
        <f t="shared" si="16"/>
        <v>2233237.0699999994</v>
      </c>
      <c r="O333" s="23">
        <f t="shared" si="17"/>
        <v>1941686.0799999994</v>
      </c>
      <c r="P333" s="23">
        <v>248962.83</v>
      </c>
      <c r="Q333" s="23">
        <v>176707.3</v>
      </c>
      <c r="R333" s="23">
        <v>114843.69</v>
      </c>
      <c r="S333" s="23">
        <v>0</v>
      </c>
    </row>
    <row r="334" spans="1:19" x14ac:dyDescent="0.25">
      <c r="A334">
        <v>15234</v>
      </c>
      <c r="B334" t="s">
        <v>483</v>
      </c>
      <c r="D334" s="5">
        <v>1136129.02</v>
      </c>
      <c r="E334" s="5">
        <v>33630.03</v>
      </c>
      <c r="F334" s="5">
        <v>36697.599999999999</v>
      </c>
      <c r="G334" s="5">
        <v>120359.16</v>
      </c>
      <c r="H334" s="5">
        <v>131805.28</v>
      </c>
      <c r="I334" s="5">
        <v>87240.34</v>
      </c>
      <c r="J334" s="5">
        <v>11162.8</v>
      </c>
      <c r="K334" s="5">
        <v>0</v>
      </c>
      <c r="L334" s="5">
        <v>2149.14</v>
      </c>
      <c r="M334" s="5">
        <f t="shared" si="15"/>
        <v>1559173.37</v>
      </c>
      <c r="N334" s="5">
        <f t="shared" si="16"/>
        <v>1438814.2100000002</v>
      </c>
      <c r="O334" s="23">
        <f t="shared" si="17"/>
        <v>1208605.79</v>
      </c>
      <c r="P334" s="23">
        <v>120359.16</v>
      </c>
      <c r="Q334" s="23">
        <v>131805.28</v>
      </c>
      <c r="R334" s="23">
        <v>87240.34</v>
      </c>
      <c r="S334" s="23">
        <v>11162.8</v>
      </c>
    </row>
    <row r="335" spans="1:19" x14ac:dyDescent="0.25">
      <c r="M335" s="5">
        <f>SUM(M4:M334)</f>
        <v>879322055.36800003</v>
      </c>
      <c r="N335" s="5">
        <f>SUM(N4:N334)</f>
        <v>820083921.40800035</v>
      </c>
    </row>
  </sheetData>
  <autoFilter ref="A3:S335" xr:uid="{45D18F6B-9A30-4466-9D9E-52FBB96391C5}">
    <sortState xmlns:xlrd2="http://schemas.microsoft.com/office/spreadsheetml/2017/richdata2" ref="A4:S334">
      <sortCondition ref="B3"/>
    </sortState>
  </autoFilter>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65C81-C26C-4728-B9AB-203E2435B518}">
  <dimension ref="A1:T328"/>
  <sheetViews>
    <sheetView workbookViewId="0">
      <pane xSplit="3" ySplit="2" topLeftCell="H274" activePane="bottomRight" state="frozen"/>
      <selection pane="topRight" activeCell="C1" sqref="C1"/>
      <selection pane="bottomLeft" activeCell="A3" sqref="A3"/>
      <selection pane="bottomRight" activeCell="K293" sqref="K293"/>
    </sheetView>
  </sheetViews>
  <sheetFormatPr defaultRowHeight="15" x14ac:dyDescent="0.25"/>
  <cols>
    <col min="1" max="1" width="7" bestFit="1" customWidth="1"/>
    <col min="2" max="3" width="33.5703125" bestFit="1" customWidth="1"/>
    <col min="4" max="4" width="11.5703125" style="12" bestFit="1" customWidth="1"/>
    <col min="5" max="5" width="12.42578125" style="12" customWidth="1"/>
    <col min="6" max="6" width="15.28515625" bestFit="1" customWidth="1"/>
    <col min="7" max="7" width="14.28515625" bestFit="1" customWidth="1"/>
    <col min="8" max="8" width="13.28515625" bestFit="1" customWidth="1"/>
    <col min="9" max="9" width="14.140625" customWidth="1"/>
    <col min="10" max="10" width="13.28515625" bestFit="1" customWidth="1"/>
    <col min="11" max="11" width="15.28515625" bestFit="1" customWidth="1"/>
    <col min="12" max="12" width="14.28515625" bestFit="1" customWidth="1"/>
    <col min="13" max="13" width="13.28515625" bestFit="1" customWidth="1"/>
    <col min="14" max="14" width="15.28515625" bestFit="1" customWidth="1"/>
    <col min="15" max="15" width="13.28515625" bestFit="1" customWidth="1"/>
    <col min="16" max="16" width="10.28515625" bestFit="1" customWidth="1"/>
    <col min="17" max="17" width="14.28515625" bestFit="1" customWidth="1"/>
    <col min="18" max="18" width="15.42578125" bestFit="1" customWidth="1"/>
    <col min="19" max="19" width="13.140625" bestFit="1" customWidth="1"/>
    <col min="20" max="20" width="17.7109375" customWidth="1"/>
  </cols>
  <sheetData>
    <row r="1" spans="1:20" x14ac:dyDescent="0.25">
      <c r="A1" s="12"/>
      <c r="B1" s="12"/>
      <c r="C1" s="12"/>
      <c r="F1" s="12"/>
      <c r="G1" s="12"/>
      <c r="H1" s="12"/>
      <c r="I1" s="12"/>
      <c r="J1" s="12"/>
      <c r="K1" s="12"/>
      <c r="L1" s="12"/>
      <c r="M1" s="12"/>
      <c r="N1" s="12"/>
      <c r="O1" s="12"/>
      <c r="P1" s="12"/>
      <c r="Q1" s="12"/>
      <c r="R1" s="12"/>
      <c r="S1" s="12"/>
      <c r="T1" s="12"/>
    </row>
    <row r="2" spans="1:20" s="32" customFormat="1" ht="60" x14ac:dyDescent="0.25">
      <c r="A2" s="31" t="s">
        <v>55</v>
      </c>
      <c r="B2" s="31" t="s">
        <v>56</v>
      </c>
      <c r="C2" s="31" t="s">
        <v>57</v>
      </c>
      <c r="D2" s="25" t="s">
        <v>58</v>
      </c>
      <c r="E2" s="25" t="s">
        <v>1805</v>
      </c>
      <c r="F2" s="25" t="s">
        <v>1791</v>
      </c>
      <c r="G2" s="25" t="s">
        <v>1792</v>
      </c>
      <c r="H2" s="25" t="s">
        <v>1793</v>
      </c>
      <c r="I2" s="25" t="s">
        <v>1806</v>
      </c>
      <c r="J2" s="25" t="s">
        <v>1795</v>
      </c>
      <c r="K2" s="25" t="s">
        <v>1807</v>
      </c>
      <c r="L2" s="25" t="s">
        <v>1797</v>
      </c>
      <c r="M2" s="25" t="s">
        <v>922</v>
      </c>
      <c r="N2" s="25" t="s">
        <v>1808</v>
      </c>
      <c r="O2" s="25" t="s">
        <v>1798</v>
      </c>
      <c r="P2" s="25" t="s">
        <v>1799</v>
      </c>
      <c r="Q2" s="25" t="s">
        <v>1809</v>
      </c>
      <c r="R2" s="25" t="s">
        <v>1810</v>
      </c>
      <c r="S2" s="26" t="s">
        <v>1811</v>
      </c>
      <c r="T2" s="26" t="s">
        <v>1812</v>
      </c>
    </row>
    <row r="3" spans="1:20" x14ac:dyDescent="0.25">
      <c r="A3">
        <v>556</v>
      </c>
      <c r="B3" t="s">
        <v>156</v>
      </c>
      <c r="C3" t="s">
        <v>93</v>
      </c>
      <c r="E3" s="18">
        <v>552.08000000000004</v>
      </c>
      <c r="F3" s="1">
        <v>3301394.23</v>
      </c>
      <c r="G3" s="1">
        <v>81853.75</v>
      </c>
      <c r="H3" s="1">
        <v>83593.600000000006</v>
      </c>
      <c r="I3" s="1">
        <v>495579.69</v>
      </c>
      <c r="J3" s="1">
        <v>0</v>
      </c>
      <c r="K3" s="1">
        <v>277935.78000000003</v>
      </c>
      <c r="L3" s="1">
        <v>0</v>
      </c>
      <c r="M3" s="1">
        <v>0</v>
      </c>
      <c r="N3" s="1">
        <f t="shared" ref="N3:N66" si="0">F3+G3+H3+I3+J3+K3+L3+M3</f>
        <v>4240357.05</v>
      </c>
      <c r="O3" s="1">
        <v>0</v>
      </c>
      <c r="P3" s="1">
        <v>0</v>
      </c>
      <c r="Q3" s="1">
        <v>222649.96</v>
      </c>
      <c r="R3" s="1">
        <f t="shared" ref="R3:R50" si="1">N3+O3+P3+Q3</f>
        <v>4463007.01</v>
      </c>
      <c r="S3" s="1">
        <f t="shared" ref="S3:S66" si="2">R3/E3</f>
        <v>8083.9860346326614</v>
      </c>
      <c r="T3" s="1">
        <f t="shared" ref="T3:T66" si="3">S3+40.08</f>
        <v>8124.0660346326613</v>
      </c>
    </row>
    <row r="4" spans="1:20" x14ac:dyDescent="0.25">
      <c r="A4">
        <v>13232</v>
      </c>
      <c r="B4" t="s">
        <v>424</v>
      </c>
      <c r="C4" t="s">
        <v>93</v>
      </c>
      <c r="E4" s="18">
        <v>113.43999999999998</v>
      </c>
      <c r="F4" s="1">
        <v>678362.13</v>
      </c>
      <c r="G4" s="1">
        <v>21688.61</v>
      </c>
      <c r="H4" s="1">
        <v>26652.799999999999</v>
      </c>
      <c r="I4" s="1">
        <v>91820.21</v>
      </c>
      <c r="J4" s="1">
        <v>0</v>
      </c>
      <c r="K4" s="1">
        <v>133316.23000000001</v>
      </c>
      <c r="L4" s="1">
        <v>0</v>
      </c>
      <c r="M4" s="1">
        <v>0</v>
      </c>
      <c r="N4" s="1">
        <f t="shared" si="0"/>
        <v>951839.98</v>
      </c>
      <c r="O4" s="1">
        <v>0</v>
      </c>
      <c r="P4" s="1">
        <v>0</v>
      </c>
      <c r="Q4" s="1">
        <v>41970.25</v>
      </c>
      <c r="R4" s="1">
        <f t="shared" si="1"/>
        <v>993810.23</v>
      </c>
      <c r="S4" s="1">
        <f t="shared" si="2"/>
        <v>8760.6684590973218</v>
      </c>
      <c r="T4" s="1">
        <f t="shared" si="3"/>
        <v>8800.7484590973218</v>
      </c>
    </row>
    <row r="5" spans="1:20" x14ac:dyDescent="0.25">
      <c r="A5">
        <v>13195</v>
      </c>
      <c r="B5" t="s">
        <v>1143</v>
      </c>
      <c r="C5" t="s">
        <v>68</v>
      </c>
      <c r="E5" s="18">
        <v>96.1</v>
      </c>
      <c r="F5" s="1">
        <v>574670.31000000006</v>
      </c>
      <c r="G5" s="1">
        <v>37260.120000000003</v>
      </c>
      <c r="H5" s="1">
        <v>19257.599999999999</v>
      </c>
      <c r="I5" s="1">
        <v>76574.509999999995</v>
      </c>
      <c r="J5" s="1">
        <v>0</v>
      </c>
      <c r="K5" s="1">
        <v>97183.6</v>
      </c>
      <c r="L5" s="1">
        <v>0</v>
      </c>
      <c r="M5" s="1">
        <v>22294.240000000002</v>
      </c>
      <c r="N5" s="1">
        <f t="shared" si="0"/>
        <v>827240.38</v>
      </c>
      <c r="O5" s="1">
        <v>0</v>
      </c>
      <c r="P5" s="1">
        <v>0</v>
      </c>
      <c r="Q5" s="1">
        <v>43874.64</v>
      </c>
      <c r="R5" s="1">
        <f t="shared" si="1"/>
        <v>871115.02</v>
      </c>
      <c r="S5" s="1">
        <f t="shared" si="2"/>
        <v>9064.6724245577534</v>
      </c>
      <c r="T5" s="1">
        <f t="shared" si="3"/>
        <v>9104.7524245577533</v>
      </c>
    </row>
    <row r="6" spans="1:20" x14ac:dyDescent="0.25">
      <c r="A6">
        <v>13249</v>
      </c>
      <c r="B6" t="s">
        <v>426</v>
      </c>
      <c r="C6" t="s">
        <v>108</v>
      </c>
      <c r="E6" s="18">
        <v>215.45999999999998</v>
      </c>
      <c r="F6" s="1">
        <v>1288433.56</v>
      </c>
      <c r="G6" s="1">
        <v>124056.78</v>
      </c>
      <c r="H6" s="1">
        <v>0</v>
      </c>
      <c r="I6" s="1">
        <v>149796.42000000001</v>
      </c>
      <c r="J6" s="1">
        <v>0</v>
      </c>
      <c r="K6" s="1">
        <v>241239.44</v>
      </c>
      <c r="L6" s="1">
        <v>362284.85</v>
      </c>
      <c r="M6" s="1">
        <v>0</v>
      </c>
      <c r="N6" s="1">
        <f t="shared" si="0"/>
        <v>2165811.0499999998</v>
      </c>
      <c r="O6" s="1">
        <v>3318.53</v>
      </c>
      <c r="P6" s="1">
        <v>0</v>
      </c>
      <c r="Q6" s="1">
        <v>69440.86</v>
      </c>
      <c r="R6" s="1">
        <f t="shared" si="1"/>
        <v>2238570.4399999995</v>
      </c>
      <c r="S6" s="1">
        <f t="shared" si="2"/>
        <v>10389.726352919333</v>
      </c>
      <c r="T6" s="1">
        <f t="shared" si="3"/>
        <v>10429.806352919333</v>
      </c>
    </row>
    <row r="7" spans="1:20" x14ac:dyDescent="0.25">
      <c r="A7">
        <v>12528</v>
      </c>
      <c r="B7" t="s">
        <v>385</v>
      </c>
      <c r="C7" t="s">
        <v>93</v>
      </c>
      <c r="E7" s="18">
        <v>334.26000000000005</v>
      </c>
      <c r="F7" s="1">
        <v>1998848.06</v>
      </c>
      <c r="G7" s="1">
        <v>48735.45</v>
      </c>
      <c r="H7" s="1">
        <v>0</v>
      </c>
      <c r="I7" s="1">
        <v>304114.49</v>
      </c>
      <c r="J7" s="1">
        <v>0</v>
      </c>
      <c r="K7" s="1">
        <v>430684.48</v>
      </c>
      <c r="L7" s="1">
        <v>512005.8</v>
      </c>
      <c r="M7" s="1">
        <v>0</v>
      </c>
      <c r="N7" s="1">
        <f t="shared" si="0"/>
        <v>3294388.28</v>
      </c>
      <c r="O7" s="1">
        <v>6953.1</v>
      </c>
      <c r="P7" s="1">
        <v>0</v>
      </c>
      <c r="Q7" s="1">
        <v>107793.71</v>
      </c>
      <c r="R7" s="1">
        <f t="shared" si="1"/>
        <v>3409135.09</v>
      </c>
      <c r="S7" s="1">
        <f t="shared" si="2"/>
        <v>10199.051905702147</v>
      </c>
      <c r="T7" s="1">
        <f t="shared" si="3"/>
        <v>10239.131905702146</v>
      </c>
    </row>
    <row r="8" spans="1:20" x14ac:dyDescent="0.25">
      <c r="A8">
        <v>11507</v>
      </c>
      <c r="B8" t="s">
        <v>325</v>
      </c>
      <c r="C8" t="s">
        <v>68</v>
      </c>
      <c r="E8" s="18">
        <v>95.580000000000013</v>
      </c>
      <c r="F8" s="1">
        <v>571560.75</v>
      </c>
      <c r="G8" s="1">
        <v>36855.22</v>
      </c>
      <c r="H8" s="1">
        <v>0</v>
      </c>
      <c r="I8" s="1">
        <v>76028.94</v>
      </c>
      <c r="J8" s="1">
        <v>0</v>
      </c>
      <c r="K8" s="1">
        <v>153804.16</v>
      </c>
      <c r="L8" s="1">
        <v>0</v>
      </c>
      <c r="M8" s="1">
        <v>0</v>
      </c>
      <c r="N8" s="1">
        <f t="shared" si="0"/>
        <v>838249.07</v>
      </c>
      <c r="O8" s="1">
        <v>2007.37</v>
      </c>
      <c r="P8" s="1">
        <v>0</v>
      </c>
      <c r="Q8" s="1">
        <v>46697.86</v>
      </c>
      <c r="R8" s="1">
        <f t="shared" si="1"/>
        <v>886954.29999999993</v>
      </c>
      <c r="S8" s="1">
        <f t="shared" si="2"/>
        <v>9279.7060054404665</v>
      </c>
      <c r="T8" s="1">
        <f t="shared" si="3"/>
        <v>9319.7860054404664</v>
      </c>
    </row>
    <row r="9" spans="1:20" x14ac:dyDescent="0.25">
      <c r="A9">
        <v>17275</v>
      </c>
      <c r="B9" t="s">
        <v>538</v>
      </c>
      <c r="C9" t="s">
        <v>75</v>
      </c>
      <c r="E9" s="18">
        <v>232.57999999999996</v>
      </c>
      <c r="F9" s="1">
        <v>1390809.8</v>
      </c>
      <c r="G9" s="1">
        <v>25597.87</v>
      </c>
      <c r="H9" s="1">
        <v>0</v>
      </c>
      <c r="I9" s="1">
        <v>99416.35</v>
      </c>
      <c r="J9" s="1">
        <v>0</v>
      </c>
      <c r="K9" s="1">
        <v>324845.75</v>
      </c>
      <c r="L9" s="1">
        <v>22172.75</v>
      </c>
      <c r="M9" s="1">
        <v>0</v>
      </c>
      <c r="N9" s="1">
        <f t="shared" si="0"/>
        <v>1862842.5200000003</v>
      </c>
      <c r="O9" s="1">
        <v>205.88</v>
      </c>
      <c r="P9" s="1">
        <v>0</v>
      </c>
      <c r="Q9" s="1">
        <v>41690.879999999997</v>
      </c>
      <c r="R9" s="1">
        <f t="shared" si="1"/>
        <v>1904739.28</v>
      </c>
      <c r="S9" s="1">
        <f t="shared" si="2"/>
        <v>8189.6090807464116</v>
      </c>
      <c r="T9" s="1">
        <f t="shared" si="3"/>
        <v>8229.6890807464115</v>
      </c>
    </row>
    <row r="10" spans="1:20" x14ac:dyDescent="0.25">
      <c r="A10">
        <v>13254</v>
      </c>
      <c r="B10" t="s">
        <v>430</v>
      </c>
      <c r="C10" t="s">
        <v>98</v>
      </c>
      <c r="E10" s="18">
        <v>360.76</v>
      </c>
      <c r="F10" s="1">
        <v>2157315.94</v>
      </c>
      <c r="G10" s="1">
        <v>106362.21</v>
      </c>
      <c r="H10" s="1">
        <v>51388.800000000003</v>
      </c>
      <c r="I10" s="1">
        <v>335193.52</v>
      </c>
      <c r="J10" s="1">
        <v>0</v>
      </c>
      <c r="K10" s="1">
        <v>356268.88</v>
      </c>
      <c r="L10" s="1">
        <v>0</v>
      </c>
      <c r="M10" s="1">
        <v>56739.97</v>
      </c>
      <c r="N10" s="1">
        <f t="shared" si="0"/>
        <v>3063269.32</v>
      </c>
      <c r="O10" s="1">
        <v>0</v>
      </c>
      <c r="P10" s="1">
        <v>0</v>
      </c>
      <c r="Q10" s="1">
        <v>108051.18</v>
      </c>
      <c r="R10" s="1">
        <f t="shared" si="1"/>
        <v>3171320.5</v>
      </c>
      <c r="S10" s="1">
        <f t="shared" si="2"/>
        <v>8790.6655394167865</v>
      </c>
      <c r="T10" s="1">
        <f t="shared" si="3"/>
        <v>8830.7455394167864</v>
      </c>
    </row>
    <row r="11" spans="1:20" x14ac:dyDescent="0.25">
      <c r="A11">
        <v>12060</v>
      </c>
      <c r="B11" t="s">
        <v>377</v>
      </c>
      <c r="C11" t="s">
        <v>98</v>
      </c>
      <c r="E11" s="18">
        <v>118.49999999999999</v>
      </c>
      <c r="F11" s="1">
        <v>708620.52</v>
      </c>
      <c r="G11" s="1">
        <v>34114.379999999997</v>
      </c>
      <c r="H11" s="1">
        <v>0</v>
      </c>
      <c r="I11" s="1">
        <v>106958</v>
      </c>
      <c r="J11" s="1">
        <v>4166</v>
      </c>
      <c r="K11" s="1">
        <v>213690.94</v>
      </c>
      <c r="L11" s="1">
        <v>0</v>
      </c>
      <c r="M11" s="1">
        <v>17659.14</v>
      </c>
      <c r="N11" s="1">
        <f t="shared" si="0"/>
        <v>1085208.98</v>
      </c>
      <c r="O11" s="1">
        <v>0</v>
      </c>
      <c r="P11" s="1">
        <v>0</v>
      </c>
      <c r="Q11" s="1">
        <v>46555.9</v>
      </c>
      <c r="R11" s="1">
        <f t="shared" si="1"/>
        <v>1131764.8799999999</v>
      </c>
      <c r="S11" s="1">
        <f t="shared" si="2"/>
        <v>9550.7584810126591</v>
      </c>
      <c r="T11" s="1">
        <f t="shared" si="3"/>
        <v>9590.838481012659</v>
      </c>
    </row>
    <row r="12" spans="1:20" x14ac:dyDescent="0.25">
      <c r="A12">
        <v>13994</v>
      </c>
      <c r="B12" t="s">
        <v>440</v>
      </c>
      <c r="C12" t="s">
        <v>80</v>
      </c>
      <c r="E12" s="18">
        <v>372.20000000000005</v>
      </c>
      <c r="F12" s="1">
        <v>2225726.21</v>
      </c>
      <c r="G12" s="1">
        <v>29174.15</v>
      </c>
      <c r="H12" s="1">
        <v>37440</v>
      </c>
      <c r="I12" s="1">
        <v>42878.73</v>
      </c>
      <c r="J12" s="1">
        <v>0</v>
      </c>
      <c r="K12" s="1">
        <v>1204721.33</v>
      </c>
      <c r="L12" s="1">
        <v>0</v>
      </c>
      <c r="M12" s="1">
        <v>0</v>
      </c>
      <c r="N12" s="1">
        <f t="shared" si="0"/>
        <v>3539940.42</v>
      </c>
      <c r="O12" s="1">
        <v>10553.36</v>
      </c>
      <c r="P12" s="1">
        <v>0</v>
      </c>
      <c r="Q12" s="1">
        <v>68626.61</v>
      </c>
      <c r="R12" s="1">
        <f t="shared" si="1"/>
        <v>3619120.3899999997</v>
      </c>
      <c r="S12" s="1">
        <f t="shared" si="2"/>
        <v>9723.5905158516907</v>
      </c>
      <c r="T12" s="1">
        <f t="shared" si="3"/>
        <v>9763.6705158516907</v>
      </c>
    </row>
    <row r="13" spans="1:20" x14ac:dyDescent="0.25">
      <c r="A13">
        <v>139</v>
      </c>
      <c r="B13" t="s">
        <v>74</v>
      </c>
      <c r="C13" t="s">
        <v>75</v>
      </c>
      <c r="E13" s="18">
        <v>487.49</v>
      </c>
      <c r="F13" s="1">
        <v>2915151.21</v>
      </c>
      <c r="G13" s="1">
        <v>42415.45</v>
      </c>
      <c r="H13" s="1">
        <v>74230.399999999994</v>
      </c>
      <c r="I13" s="1">
        <v>307624.77</v>
      </c>
      <c r="J13" s="1">
        <v>2272</v>
      </c>
      <c r="K13" s="1">
        <v>393877.79</v>
      </c>
      <c r="L13" s="1">
        <v>0</v>
      </c>
      <c r="M13" s="1">
        <v>27634.25</v>
      </c>
      <c r="N13" s="1">
        <f t="shared" si="0"/>
        <v>3763205.87</v>
      </c>
      <c r="O13" s="1">
        <v>0</v>
      </c>
      <c r="P13" s="1">
        <v>0</v>
      </c>
      <c r="Q13" s="1">
        <v>195537.35</v>
      </c>
      <c r="R13" s="1">
        <f t="shared" si="1"/>
        <v>3958743.22</v>
      </c>
      <c r="S13" s="1">
        <f t="shared" si="2"/>
        <v>8120.6654905741661</v>
      </c>
      <c r="T13" s="1">
        <f t="shared" si="3"/>
        <v>8160.7454905741661</v>
      </c>
    </row>
    <row r="14" spans="1:20" x14ac:dyDescent="0.25">
      <c r="A14">
        <v>143396</v>
      </c>
      <c r="B14" t="s">
        <v>739</v>
      </c>
      <c r="C14" t="s">
        <v>98</v>
      </c>
      <c r="D14" s="12" t="s">
        <v>81</v>
      </c>
      <c r="E14" s="18">
        <v>4703.5600000000077</v>
      </c>
      <c r="F14" s="1">
        <v>28126912.48</v>
      </c>
      <c r="G14" s="1">
        <v>0</v>
      </c>
      <c r="H14" s="1">
        <v>0</v>
      </c>
      <c r="I14" s="1">
        <v>0</v>
      </c>
      <c r="J14" s="1">
        <v>0</v>
      </c>
      <c r="K14" s="1">
        <v>4285076</v>
      </c>
      <c r="L14" s="1">
        <v>0</v>
      </c>
      <c r="M14" s="1">
        <v>0</v>
      </c>
      <c r="N14" s="1">
        <f t="shared" si="0"/>
        <v>32411988.48</v>
      </c>
      <c r="O14" s="1">
        <v>10633.73</v>
      </c>
      <c r="P14" s="1">
        <v>0</v>
      </c>
      <c r="Q14" s="1">
        <v>36000</v>
      </c>
      <c r="R14" s="1">
        <f t="shared" si="1"/>
        <v>32458622.210000001</v>
      </c>
      <c r="S14" s="1">
        <f t="shared" si="2"/>
        <v>6900.8627954145259</v>
      </c>
      <c r="T14" s="1">
        <f t="shared" si="3"/>
        <v>6940.9427954145258</v>
      </c>
    </row>
    <row r="15" spans="1:20" x14ac:dyDescent="0.25">
      <c r="A15">
        <v>560</v>
      </c>
      <c r="B15" t="s">
        <v>164</v>
      </c>
      <c r="C15" t="s">
        <v>80</v>
      </c>
      <c r="E15" s="18">
        <v>404.61</v>
      </c>
      <c r="F15" s="1">
        <v>2419535.42</v>
      </c>
      <c r="G15" s="1">
        <v>153565.99</v>
      </c>
      <c r="H15" s="1">
        <v>54636.800000000003</v>
      </c>
      <c r="I15" s="1">
        <v>361736.51</v>
      </c>
      <c r="J15" s="1">
        <v>0</v>
      </c>
      <c r="K15" s="1">
        <v>362387.03</v>
      </c>
      <c r="L15" s="1">
        <v>0</v>
      </c>
      <c r="M15" s="1">
        <v>0</v>
      </c>
      <c r="N15" s="1">
        <f t="shared" si="0"/>
        <v>3351861.75</v>
      </c>
      <c r="O15" s="1">
        <v>0</v>
      </c>
      <c r="P15" s="1">
        <v>0</v>
      </c>
      <c r="Q15" s="1">
        <v>154914.4</v>
      </c>
      <c r="R15" s="1">
        <f t="shared" si="1"/>
        <v>3506776.15</v>
      </c>
      <c r="S15" s="1">
        <f t="shared" si="2"/>
        <v>8667.0525938558112</v>
      </c>
      <c r="T15" s="1">
        <f t="shared" si="3"/>
        <v>8707.1325938558111</v>
      </c>
    </row>
    <row r="16" spans="1:20" x14ac:dyDescent="0.25">
      <c r="A16">
        <v>143610</v>
      </c>
      <c r="B16" t="s">
        <v>749</v>
      </c>
      <c r="C16" t="s">
        <v>93</v>
      </c>
      <c r="E16" s="18">
        <v>491.96</v>
      </c>
      <c r="F16" s="1">
        <v>2941881.43</v>
      </c>
      <c r="G16" s="1">
        <v>75488.08</v>
      </c>
      <c r="H16" s="1">
        <v>0</v>
      </c>
      <c r="I16" s="1">
        <v>206783.55</v>
      </c>
      <c r="J16" s="1">
        <v>0</v>
      </c>
      <c r="K16" s="1">
        <v>327123.39</v>
      </c>
      <c r="L16" s="1">
        <v>0</v>
      </c>
      <c r="M16" s="1">
        <v>0</v>
      </c>
      <c r="N16" s="1">
        <f t="shared" si="0"/>
        <v>3551276.45</v>
      </c>
      <c r="O16" s="1">
        <v>44247</v>
      </c>
      <c r="P16" s="1">
        <v>0</v>
      </c>
      <c r="Q16" s="1">
        <v>145603.07</v>
      </c>
      <c r="R16" s="1">
        <f t="shared" si="1"/>
        <v>3741126.52</v>
      </c>
      <c r="S16" s="1">
        <f t="shared" si="2"/>
        <v>7604.5339458492563</v>
      </c>
      <c r="T16" s="1">
        <f t="shared" si="3"/>
        <v>7644.6139458492562</v>
      </c>
    </row>
    <row r="17" spans="1:20" x14ac:dyDescent="0.25">
      <c r="A17">
        <v>9971</v>
      </c>
      <c r="B17" t="s">
        <v>295</v>
      </c>
      <c r="C17" t="s">
        <v>296</v>
      </c>
      <c r="E17" s="18">
        <v>96.11</v>
      </c>
      <c r="F17" s="1">
        <v>574730.12</v>
      </c>
      <c r="G17" s="1">
        <v>8746.58</v>
      </c>
      <c r="H17" s="1">
        <v>0</v>
      </c>
      <c r="I17" s="1">
        <v>15515.73</v>
      </c>
      <c r="J17" s="1">
        <v>0</v>
      </c>
      <c r="K17" s="1">
        <v>118351.98</v>
      </c>
      <c r="L17" s="1">
        <v>3482.3</v>
      </c>
      <c r="M17" s="1">
        <v>0</v>
      </c>
      <c r="N17" s="1">
        <f t="shared" si="0"/>
        <v>720826.71</v>
      </c>
      <c r="O17" s="1">
        <v>2060.65</v>
      </c>
      <c r="P17" s="1">
        <v>0</v>
      </c>
      <c r="Q17" s="1">
        <v>38673.83</v>
      </c>
      <c r="R17" s="1">
        <f t="shared" si="1"/>
        <v>761561.19</v>
      </c>
      <c r="S17" s="1">
        <f t="shared" si="2"/>
        <v>7923.8496514410563</v>
      </c>
      <c r="T17" s="1">
        <f t="shared" si="3"/>
        <v>7963.9296514410562</v>
      </c>
    </row>
    <row r="18" spans="1:20" x14ac:dyDescent="0.25">
      <c r="A18">
        <v>288</v>
      </c>
      <c r="B18" t="s">
        <v>89</v>
      </c>
      <c r="C18" t="s">
        <v>90</v>
      </c>
      <c r="D18" s="12" t="s">
        <v>81</v>
      </c>
      <c r="E18" s="18">
        <v>85.41</v>
      </c>
      <c r="F18" s="1">
        <v>510744.98</v>
      </c>
      <c r="G18" s="1">
        <v>0</v>
      </c>
      <c r="H18" s="1">
        <v>0</v>
      </c>
      <c r="I18" s="1">
        <v>0</v>
      </c>
      <c r="J18" s="1">
        <v>0</v>
      </c>
      <c r="K18" s="1">
        <v>31809.7</v>
      </c>
      <c r="L18" s="1">
        <v>0</v>
      </c>
      <c r="M18" s="1">
        <v>0</v>
      </c>
      <c r="N18" s="1">
        <f t="shared" si="0"/>
        <v>542554.67999999993</v>
      </c>
      <c r="O18" s="1">
        <v>7877.77</v>
      </c>
      <c r="P18" s="1">
        <v>0</v>
      </c>
      <c r="Q18" s="1">
        <v>36000</v>
      </c>
      <c r="R18" s="1">
        <f t="shared" si="1"/>
        <v>586432.44999999995</v>
      </c>
      <c r="S18" s="1">
        <f t="shared" si="2"/>
        <v>6866.0865238262495</v>
      </c>
      <c r="T18" s="1">
        <f t="shared" si="3"/>
        <v>6906.1665238262494</v>
      </c>
    </row>
    <row r="19" spans="1:20" x14ac:dyDescent="0.25">
      <c r="A19">
        <v>143297</v>
      </c>
      <c r="B19" t="s">
        <v>733</v>
      </c>
      <c r="C19" t="s">
        <v>68</v>
      </c>
      <c r="E19" s="18">
        <v>48.88</v>
      </c>
      <c r="F19" s="1">
        <v>292298.48</v>
      </c>
      <c r="G19" s="1">
        <v>14525.48</v>
      </c>
      <c r="H19" s="1">
        <v>1603.2</v>
      </c>
      <c r="I19" s="1">
        <v>9248.0300000000007</v>
      </c>
      <c r="J19" s="1">
        <v>0</v>
      </c>
      <c r="K19" s="1">
        <v>1139401.3600000001</v>
      </c>
      <c r="L19" s="1">
        <v>0</v>
      </c>
      <c r="M19" s="1">
        <v>0</v>
      </c>
      <c r="N19" s="1">
        <f t="shared" si="0"/>
        <v>1457076.55</v>
      </c>
      <c r="O19" s="1">
        <v>0</v>
      </c>
      <c r="P19" s="1">
        <v>0</v>
      </c>
      <c r="Q19" s="1">
        <v>36027.94</v>
      </c>
      <c r="R19" s="1">
        <f t="shared" si="1"/>
        <v>1493104.49</v>
      </c>
      <c r="S19" s="1">
        <f t="shared" si="2"/>
        <v>30546.327536824876</v>
      </c>
      <c r="T19" s="1">
        <f t="shared" si="3"/>
        <v>30586.407536824878</v>
      </c>
    </row>
    <row r="20" spans="1:20" x14ac:dyDescent="0.25">
      <c r="A20">
        <v>134122</v>
      </c>
      <c r="B20" t="s">
        <v>703</v>
      </c>
      <c r="C20" t="s">
        <v>68</v>
      </c>
      <c r="E20" s="18">
        <v>102.24</v>
      </c>
      <c r="F20" s="1">
        <v>611387.02</v>
      </c>
      <c r="G20" s="1">
        <v>28672.32</v>
      </c>
      <c r="H20" s="1">
        <v>1619.2</v>
      </c>
      <c r="I20" s="1">
        <v>41890.14</v>
      </c>
      <c r="J20" s="1">
        <v>658.88</v>
      </c>
      <c r="K20" s="1">
        <v>2354644.4</v>
      </c>
      <c r="L20" s="1">
        <v>164312.19</v>
      </c>
      <c r="M20" s="1">
        <v>0</v>
      </c>
      <c r="N20" s="1">
        <f t="shared" si="0"/>
        <v>3203184.15</v>
      </c>
      <c r="O20" s="1">
        <v>0</v>
      </c>
      <c r="P20" s="1">
        <v>0</v>
      </c>
      <c r="Q20" s="1">
        <v>36111.43</v>
      </c>
      <c r="R20" s="1">
        <f t="shared" si="1"/>
        <v>3239295.58</v>
      </c>
      <c r="S20" s="1">
        <f t="shared" si="2"/>
        <v>31683.250978090768</v>
      </c>
      <c r="T20" s="1">
        <f t="shared" si="3"/>
        <v>31723.330978090769</v>
      </c>
    </row>
    <row r="21" spans="1:20" x14ac:dyDescent="0.25">
      <c r="A21">
        <v>15709</v>
      </c>
      <c r="B21" t="s">
        <v>494</v>
      </c>
      <c r="C21" t="s">
        <v>101</v>
      </c>
      <c r="E21" s="18">
        <v>214.22</v>
      </c>
      <c r="F21" s="1">
        <v>1281018.47</v>
      </c>
      <c r="G21" s="1">
        <v>121711.41</v>
      </c>
      <c r="H21" s="1">
        <v>28540.799999999999</v>
      </c>
      <c r="I21" s="1">
        <v>213792.96</v>
      </c>
      <c r="J21" s="1">
        <v>0</v>
      </c>
      <c r="K21" s="1">
        <v>204442.93</v>
      </c>
      <c r="L21" s="1">
        <v>49793.3</v>
      </c>
      <c r="M21" s="1">
        <v>0</v>
      </c>
      <c r="N21" s="1">
        <f t="shared" si="0"/>
        <v>1899299.8699999999</v>
      </c>
      <c r="O21" s="1">
        <v>0</v>
      </c>
      <c r="P21" s="1">
        <v>0</v>
      </c>
      <c r="Q21" s="1">
        <v>76372.259999999995</v>
      </c>
      <c r="R21" s="1">
        <f t="shared" si="1"/>
        <v>1975672.13</v>
      </c>
      <c r="S21" s="1">
        <f t="shared" si="2"/>
        <v>9222.6315470077479</v>
      </c>
      <c r="T21" s="1">
        <f t="shared" si="3"/>
        <v>9262.7115470077479</v>
      </c>
    </row>
    <row r="22" spans="1:20" x14ac:dyDescent="0.25">
      <c r="A22">
        <v>12501</v>
      </c>
      <c r="B22" t="s">
        <v>383</v>
      </c>
      <c r="C22" t="s">
        <v>196</v>
      </c>
      <c r="E22" s="18">
        <v>51.370000000000005</v>
      </c>
      <c r="F22" s="1">
        <v>307188.49</v>
      </c>
      <c r="G22" s="1">
        <v>337.56</v>
      </c>
      <c r="H22" s="1">
        <v>0</v>
      </c>
      <c r="I22" s="1">
        <v>1568.97</v>
      </c>
      <c r="J22" s="1">
        <v>3408</v>
      </c>
      <c r="K22" s="1">
        <v>5863.35</v>
      </c>
      <c r="L22" s="1">
        <v>15264.48</v>
      </c>
      <c r="M22" s="1">
        <v>0</v>
      </c>
      <c r="N22" s="1">
        <f t="shared" si="0"/>
        <v>333630.84999999992</v>
      </c>
      <c r="O22" s="1">
        <v>225.75</v>
      </c>
      <c r="P22" s="1">
        <v>0</v>
      </c>
      <c r="Q22" s="1">
        <v>43210.31</v>
      </c>
      <c r="R22" s="1">
        <f t="shared" si="1"/>
        <v>377066.90999999992</v>
      </c>
      <c r="S22" s="1">
        <f t="shared" si="2"/>
        <v>7340.2162740899339</v>
      </c>
      <c r="T22" s="1">
        <f t="shared" si="3"/>
        <v>7380.2962740899338</v>
      </c>
    </row>
    <row r="23" spans="1:20" x14ac:dyDescent="0.25">
      <c r="A23">
        <v>11390</v>
      </c>
      <c r="B23" t="s">
        <v>317</v>
      </c>
      <c r="C23" t="s">
        <v>80</v>
      </c>
      <c r="E23" s="18">
        <v>241.60999999999999</v>
      </c>
      <c r="F23" s="1">
        <v>1444808.48</v>
      </c>
      <c r="G23" s="1">
        <v>81489.03</v>
      </c>
      <c r="H23" s="1">
        <v>47811.199999999997</v>
      </c>
      <c r="I23" s="1">
        <v>209526.03</v>
      </c>
      <c r="J23" s="1">
        <v>0</v>
      </c>
      <c r="K23" s="1">
        <v>111180.55</v>
      </c>
      <c r="L23" s="1">
        <v>0</v>
      </c>
      <c r="M23" s="1">
        <v>0</v>
      </c>
      <c r="N23" s="1">
        <f t="shared" si="0"/>
        <v>1894815.29</v>
      </c>
      <c r="O23" s="1">
        <v>0</v>
      </c>
      <c r="P23" s="1">
        <v>0</v>
      </c>
      <c r="Q23" s="1">
        <v>89866.95</v>
      </c>
      <c r="R23" s="1">
        <f t="shared" si="1"/>
        <v>1984682.24</v>
      </c>
      <c r="S23" s="1">
        <f t="shared" si="2"/>
        <v>8214.4043706800221</v>
      </c>
      <c r="T23" s="1">
        <f t="shared" si="3"/>
        <v>8254.484370680022</v>
      </c>
    </row>
    <row r="24" spans="1:20" x14ac:dyDescent="0.25">
      <c r="A24">
        <v>843</v>
      </c>
      <c r="B24" t="s">
        <v>222</v>
      </c>
      <c r="C24" t="s">
        <v>68</v>
      </c>
      <c r="E24" s="18">
        <v>608.19000000000005</v>
      </c>
      <c r="F24" s="1">
        <v>3636927.54</v>
      </c>
      <c r="G24" s="1">
        <v>232172.29</v>
      </c>
      <c r="H24" s="1">
        <v>96864</v>
      </c>
      <c r="I24" s="1">
        <v>474192.83</v>
      </c>
      <c r="J24" s="1">
        <v>1136</v>
      </c>
      <c r="K24" s="1">
        <v>551121.80000000005</v>
      </c>
      <c r="L24" s="1">
        <v>0</v>
      </c>
      <c r="M24" s="1">
        <v>0</v>
      </c>
      <c r="N24" s="1">
        <f t="shared" si="0"/>
        <v>4992414.46</v>
      </c>
      <c r="O24" s="1">
        <v>0</v>
      </c>
      <c r="P24" s="1">
        <v>0</v>
      </c>
      <c r="Q24" s="1">
        <v>217799.9</v>
      </c>
      <c r="R24" s="1">
        <f t="shared" si="1"/>
        <v>5210214.3600000003</v>
      </c>
      <c r="S24" s="1">
        <f t="shared" si="2"/>
        <v>8566.7544024071431</v>
      </c>
      <c r="T24" s="1">
        <f t="shared" si="3"/>
        <v>8606.834402407143</v>
      </c>
    </row>
    <row r="25" spans="1:20" x14ac:dyDescent="0.25">
      <c r="A25">
        <v>14231</v>
      </c>
      <c r="B25" t="s">
        <v>468</v>
      </c>
      <c r="C25" t="s">
        <v>469</v>
      </c>
      <c r="E25" s="18">
        <v>975.72000000000025</v>
      </c>
      <c r="F25" s="1">
        <v>5834727.5</v>
      </c>
      <c r="G25" s="1">
        <v>81475.98</v>
      </c>
      <c r="H25" s="1">
        <v>40988.800000000003</v>
      </c>
      <c r="I25" s="1">
        <v>72948.100000000006</v>
      </c>
      <c r="J25" s="1">
        <v>0</v>
      </c>
      <c r="K25" s="1">
        <v>365568.2</v>
      </c>
      <c r="L25" s="1">
        <v>1062681.47</v>
      </c>
      <c r="M25" s="1">
        <v>0</v>
      </c>
      <c r="N25" s="1">
        <f t="shared" si="0"/>
        <v>7458390.0499999998</v>
      </c>
      <c r="O25" s="1">
        <v>36132.639999999999</v>
      </c>
      <c r="P25" s="1">
        <v>0</v>
      </c>
      <c r="Q25" s="1">
        <v>173836.56</v>
      </c>
      <c r="R25" s="1">
        <f t="shared" si="1"/>
        <v>7668359.2499999991</v>
      </c>
      <c r="S25" s="1">
        <f t="shared" si="2"/>
        <v>7859.1801438937373</v>
      </c>
      <c r="T25" s="1">
        <f t="shared" si="3"/>
        <v>7899.2601438937372</v>
      </c>
    </row>
    <row r="26" spans="1:20" x14ac:dyDescent="0.25">
      <c r="A26">
        <v>142919</v>
      </c>
      <c r="B26" t="s">
        <v>713</v>
      </c>
      <c r="C26" t="s">
        <v>125</v>
      </c>
      <c r="E26" s="18">
        <v>156.91000000000003</v>
      </c>
      <c r="F26" s="1">
        <v>938309.25</v>
      </c>
      <c r="G26" s="1">
        <v>55116.1</v>
      </c>
      <c r="H26" s="1">
        <v>0</v>
      </c>
      <c r="I26" s="1">
        <v>104868.13</v>
      </c>
      <c r="J26" s="1">
        <v>102.24</v>
      </c>
      <c r="K26" s="1">
        <v>204214.41</v>
      </c>
      <c r="L26" s="1">
        <v>287107.40000000002</v>
      </c>
      <c r="M26" s="1">
        <v>0</v>
      </c>
      <c r="N26" s="1">
        <f t="shared" si="0"/>
        <v>1589717.5299999998</v>
      </c>
      <c r="O26" s="1">
        <v>903.9</v>
      </c>
      <c r="P26" s="1">
        <v>0</v>
      </c>
      <c r="Q26" s="1">
        <v>47936.83</v>
      </c>
      <c r="R26" s="1">
        <f t="shared" si="1"/>
        <v>1638558.2599999998</v>
      </c>
      <c r="S26" s="1">
        <f t="shared" si="2"/>
        <v>10442.663055254601</v>
      </c>
      <c r="T26" s="1">
        <f t="shared" si="3"/>
        <v>10482.743055254601</v>
      </c>
    </row>
    <row r="27" spans="1:20" x14ac:dyDescent="0.25">
      <c r="A27">
        <v>15710</v>
      </c>
      <c r="B27" t="s">
        <v>496</v>
      </c>
      <c r="C27" t="s">
        <v>93</v>
      </c>
      <c r="E27" s="18">
        <v>223.83999999999997</v>
      </c>
      <c r="F27" s="1">
        <v>1338545.29</v>
      </c>
      <c r="G27" s="1">
        <v>32046.16</v>
      </c>
      <c r="H27" s="1">
        <v>26928</v>
      </c>
      <c r="I27" s="1">
        <v>197949.1</v>
      </c>
      <c r="J27" s="1">
        <v>216625.6</v>
      </c>
      <c r="K27" s="1">
        <v>93070.27</v>
      </c>
      <c r="L27" s="1">
        <v>79985.2</v>
      </c>
      <c r="M27" s="1">
        <v>0</v>
      </c>
      <c r="N27" s="1">
        <f t="shared" si="0"/>
        <v>1985149.62</v>
      </c>
      <c r="O27" s="1">
        <v>0</v>
      </c>
      <c r="P27" s="1">
        <v>0</v>
      </c>
      <c r="Q27" s="1">
        <v>83647.89</v>
      </c>
      <c r="R27" s="1">
        <f t="shared" si="1"/>
        <v>2068797.51</v>
      </c>
      <c r="S27" s="1">
        <f t="shared" si="2"/>
        <v>9242.3048159399586</v>
      </c>
      <c r="T27" s="1">
        <f t="shared" si="3"/>
        <v>9282.3848159399586</v>
      </c>
    </row>
    <row r="28" spans="1:20" x14ac:dyDescent="0.25">
      <c r="A28">
        <v>311</v>
      </c>
      <c r="B28" t="s">
        <v>115</v>
      </c>
      <c r="C28" t="s">
        <v>116</v>
      </c>
      <c r="E28" s="18">
        <v>65.81</v>
      </c>
      <c r="F28" s="1">
        <v>393538.54</v>
      </c>
      <c r="G28" s="1">
        <v>15022.05</v>
      </c>
      <c r="H28" s="1">
        <v>10550.4</v>
      </c>
      <c r="I28" s="1">
        <v>21629.37</v>
      </c>
      <c r="J28" s="1">
        <v>2923.95</v>
      </c>
      <c r="K28" s="1">
        <v>73706.399999999994</v>
      </c>
      <c r="L28" s="1">
        <v>0</v>
      </c>
      <c r="M28" s="1">
        <v>0</v>
      </c>
      <c r="N28" s="1">
        <f t="shared" si="0"/>
        <v>517370.70999999996</v>
      </c>
      <c r="O28" s="1">
        <v>4515</v>
      </c>
      <c r="P28" s="1">
        <v>0</v>
      </c>
      <c r="Q28" s="1">
        <v>41908.730000000003</v>
      </c>
      <c r="R28" s="1">
        <f t="shared" si="1"/>
        <v>563794.43999999994</v>
      </c>
      <c r="S28" s="1">
        <f t="shared" si="2"/>
        <v>8567.002583194042</v>
      </c>
      <c r="T28" s="1">
        <f t="shared" si="3"/>
        <v>8607.0825831940419</v>
      </c>
    </row>
    <row r="29" spans="1:20" x14ac:dyDescent="0.25">
      <c r="A29">
        <v>13170</v>
      </c>
      <c r="B29" t="s">
        <v>414</v>
      </c>
      <c r="C29" t="s">
        <v>80</v>
      </c>
      <c r="E29" s="18">
        <v>166.94</v>
      </c>
      <c r="F29" s="1">
        <v>998287.86</v>
      </c>
      <c r="G29" s="1">
        <v>107573.07</v>
      </c>
      <c r="H29" s="1">
        <v>32899.199999999997</v>
      </c>
      <c r="I29" s="1">
        <v>128309.32</v>
      </c>
      <c r="J29" s="1">
        <v>3919.41</v>
      </c>
      <c r="K29" s="1">
        <v>129039.65</v>
      </c>
      <c r="L29" s="1">
        <v>0</v>
      </c>
      <c r="M29" s="1">
        <v>42823.5</v>
      </c>
      <c r="N29" s="1">
        <f t="shared" si="0"/>
        <v>1442852.0099999998</v>
      </c>
      <c r="O29" s="1">
        <v>0</v>
      </c>
      <c r="P29" s="1">
        <v>0</v>
      </c>
      <c r="Q29" s="1">
        <v>36175.39</v>
      </c>
      <c r="R29" s="1">
        <f t="shared" si="1"/>
        <v>1479027.3999999997</v>
      </c>
      <c r="S29" s="1">
        <f t="shared" si="2"/>
        <v>8859.6345992572169</v>
      </c>
      <c r="T29" s="1">
        <f t="shared" si="3"/>
        <v>8899.7145992572168</v>
      </c>
    </row>
    <row r="30" spans="1:20" x14ac:dyDescent="0.25">
      <c r="A30">
        <v>12684</v>
      </c>
      <c r="B30" t="s">
        <v>399</v>
      </c>
      <c r="C30" t="s">
        <v>80</v>
      </c>
      <c r="E30" s="18">
        <v>457.39000000000004</v>
      </c>
      <c r="F30" s="1">
        <v>2735155.61</v>
      </c>
      <c r="G30" s="1">
        <v>144645.64000000001</v>
      </c>
      <c r="H30" s="1">
        <v>68416</v>
      </c>
      <c r="I30" s="1">
        <v>467309.74</v>
      </c>
      <c r="J30" s="1">
        <v>1136</v>
      </c>
      <c r="K30" s="1">
        <v>346638.21</v>
      </c>
      <c r="L30" s="1">
        <v>0</v>
      </c>
      <c r="M30" s="1">
        <v>0</v>
      </c>
      <c r="N30" s="1">
        <f t="shared" si="0"/>
        <v>3763301.2</v>
      </c>
      <c r="O30" s="1">
        <v>0</v>
      </c>
      <c r="P30" s="1">
        <v>0</v>
      </c>
      <c r="Q30" s="1">
        <v>63111.6</v>
      </c>
      <c r="R30" s="1">
        <f t="shared" si="1"/>
        <v>3826412.8000000003</v>
      </c>
      <c r="S30" s="1">
        <f t="shared" si="2"/>
        <v>8365.7552635606371</v>
      </c>
      <c r="T30" s="1">
        <f t="shared" si="3"/>
        <v>8405.835263560637</v>
      </c>
    </row>
    <row r="31" spans="1:20" x14ac:dyDescent="0.25">
      <c r="A31">
        <v>11439</v>
      </c>
      <c r="B31" t="s">
        <v>319</v>
      </c>
      <c r="C31" t="s">
        <v>93</v>
      </c>
      <c r="E31" s="18">
        <v>93.45</v>
      </c>
      <c r="F31" s="1">
        <v>558823.53</v>
      </c>
      <c r="G31" s="1">
        <v>13623.12</v>
      </c>
      <c r="H31" s="1">
        <v>12992</v>
      </c>
      <c r="I31" s="1">
        <v>84915.43</v>
      </c>
      <c r="J31" s="1">
        <v>0</v>
      </c>
      <c r="K31" s="1">
        <v>39891.449999999997</v>
      </c>
      <c r="L31" s="1">
        <v>29276.45</v>
      </c>
      <c r="M31" s="1">
        <v>0</v>
      </c>
      <c r="N31" s="1">
        <f t="shared" si="0"/>
        <v>739521.98</v>
      </c>
      <c r="O31" s="1">
        <v>0</v>
      </c>
      <c r="P31" s="1">
        <v>0</v>
      </c>
      <c r="Q31" s="1">
        <v>39722</v>
      </c>
      <c r="R31" s="1">
        <f t="shared" si="1"/>
        <v>779243.98</v>
      </c>
      <c r="S31" s="1">
        <f t="shared" si="2"/>
        <v>8338.6193686463339</v>
      </c>
      <c r="T31" s="1">
        <f t="shared" si="3"/>
        <v>8378.6993686463338</v>
      </c>
    </row>
    <row r="32" spans="1:20" x14ac:dyDescent="0.25">
      <c r="A32">
        <v>19152</v>
      </c>
      <c r="B32" t="s">
        <v>561</v>
      </c>
      <c r="C32" t="s">
        <v>230</v>
      </c>
      <c r="E32" s="18">
        <v>458.0899999999998</v>
      </c>
      <c r="F32" s="1">
        <v>2739341.54</v>
      </c>
      <c r="G32" s="1">
        <v>112348.2</v>
      </c>
      <c r="H32" s="1">
        <v>0</v>
      </c>
      <c r="I32" s="1">
        <v>186078.01</v>
      </c>
      <c r="J32" s="1">
        <v>1515</v>
      </c>
      <c r="K32" s="1">
        <v>558006.06000000006</v>
      </c>
      <c r="L32" s="1">
        <v>0</v>
      </c>
      <c r="M32" s="1">
        <v>0</v>
      </c>
      <c r="N32" s="1">
        <f t="shared" si="0"/>
        <v>3597288.81</v>
      </c>
      <c r="O32" s="1">
        <v>0</v>
      </c>
      <c r="P32" s="1">
        <v>0</v>
      </c>
      <c r="Q32" s="1">
        <v>36000</v>
      </c>
      <c r="R32" s="1">
        <f t="shared" si="1"/>
        <v>3633288.81</v>
      </c>
      <c r="S32" s="1">
        <f t="shared" si="2"/>
        <v>7931.3864306140749</v>
      </c>
      <c r="T32" s="1">
        <f t="shared" si="3"/>
        <v>7971.4664306140749</v>
      </c>
    </row>
    <row r="33" spans="1:20" x14ac:dyDescent="0.25">
      <c r="A33">
        <v>417</v>
      </c>
      <c r="B33" t="s">
        <v>134</v>
      </c>
      <c r="C33" t="s">
        <v>135</v>
      </c>
      <c r="D33" s="12" t="s">
        <v>81</v>
      </c>
      <c r="E33" s="18">
        <v>655.59000000000037</v>
      </c>
      <c r="F33" s="1">
        <v>3920375.69</v>
      </c>
      <c r="G33" s="1">
        <v>0</v>
      </c>
      <c r="H33" s="1">
        <v>0</v>
      </c>
      <c r="I33" s="1">
        <v>0</v>
      </c>
      <c r="J33" s="1">
        <v>0</v>
      </c>
      <c r="K33" s="1">
        <v>1249108.99</v>
      </c>
      <c r="L33" s="1">
        <v>0</v>
      </c>
      <c r="M33" s="1">
        <v>0</v>
      </c>
      <c r="N33" s="1">
        <f t="shared" si="0"/>
        <v>5169484.68</v>
      </c>
      <c r="O33" s="1">
        <v>20954.12</v>
      </c>
      <c r="P33" s="1">
        <v>0</v>
      </c>
      <c r="Q33" s="1">
        <v>36000</v>
      </c>
      <c r="R33" s="1">
        <f t="shared" si="1"/>
        <v>5226438.8</v>
      </c>
      <c r="S33" s="1">
        <f t="shared" si="2"/>
        <v>7972.1148888787147</v>
      </c>
      <c r="T33" s="1">
        <f t="shared" si="3"/>
        <v>8012.1948888787147</v>
      </c>
    </row>
    <row r="34" spans="1:20" x14ac:dyDescent="0.25">
      <c r="A34">
        <v>13255</v>
      </c>
      <c r="B34" t="s">
        <v>432</v>
      </c>
      <c r="C34" t="s">
        <v>101</v>
      </c>
      <c r="E34" s="18">
        <v>316.55</v>
      </c>
      <c r="F34" s="1">
        <v>1892943.68</v>
      </c>
      <c r="G34" s="1">
        <v>177288.49</v>
      </c>
      <c r="H34" s="1">
        <v>48726.400000000001</v>
      </c>
      <c r="I34" s="1">
        <v>310779.3</v>
      </c>
      <c r="J34" s="1">
        <v>3408</v>
      </c>
      <c r="K34" s="1">
        <v>253540.69</v>
      </c>
      <c r="L34" s="1">
        <v>0</v>
      </c>
      <c r="M34" s="1">
        <v>41065.879999999997</v>
      </c>
      <c r="N34" s="1">
        <f t="shared" si="0"/>
        <v>2727752.4399999995</v>
      </c>
      <c r="O34" s="1">
        <v>0</v>
      </c>
      <c r="P34" s="1">
        <v>0</v>
      </c>
      <c r="Q34" s="1">
        <v>117557.39</v>
      </c>
      <c r="R34" s="1">
        <f t="shared" si="1"/>
        <v>2845309.8299999996</v>
      </c>
      <c r="S34" s="1">
        <f t="shared" si="2"/>
        <v>8988.5004896540813</v>
      </c>
      <c r="T34" s="1">
        <f t="shared" si="3"/>
        <v>9028.5804896540812</v>
      </c>
    </row>
    <row r="35" spans="1:20" x14ac:dyDescent="0.25">
      <c r="A35">
        <v>525</v>
      </c>
      <c r="B35" t="s">
        <v>144</v>
      </c>
      <c r="C35" t="s">
        <v>101</v>
      </c>
      <c r="E35" s="18">
        <v>135.35</v>
      </c>
      <c r="F35" s="1">
        <v>809382.17</v>
      </c>
      <c r="G35" s="1">
        <v>60596.61</v>
      </c>
      <c r="H35" s="1">
        <v>0</v>
      </c>
      <c r="I35" s="1">
        <v>98889.07</v>
      </c>
      <c r="J35" s="1">
        <v>0</v>
      </c>
      <c r="K35" s="1">
        <v>165576.65</v>
      </c>
      <c r="L35" s="1">
        <v>14970.3</v>
      </c>
      <c r="M35" s="1">
        <v>0</v>
      </c>
      <c r="N35" s="1">
        <f t="shared" si="0"/>
        <v>1149414.8</v>
      </c>
      <c r="O35" s="1">
        <v>6436.58</v>
      </c>
      <c r="P35" s="1">
        <v>0</v>
      </c>
      <c r="Q35" s="1">
        <v>44797.84</v>
      </c>
      <c r="R35" s="1">
        <f t="shared" si="1"/>
        <v>1200649.2200000002</v>
      </c>
      <c r="S35" s="1">
        <f t="shared" si="2"/>
        <v>8870.6998152936849</v>
      </c>
      <c r="T35" s="1">
        <f t="shared" si="3"/>
        <v>8910.7798152936848</v>
      </c>
    </row>
    <row r="36" spans="1:20" x14ac:dyDescent="0.25">
      <c r="A36">
        <v>664</v>
      </c>
      <c r="B36" t="s">
        <v>198</v>
      </c>
      <c r="C36" t="s">
        <v>93</v>
      </c>
      <c r="E36" s="18">
        <v>146.43</v>
      </c>
      <c r="F36" s="1">
        <v>875639.68</v>
      </c>
      <c r="G36" s="1">
        <v>28750.21</v>
      </c>
      <c r="H36" s="1">
        <v>0</v>
      </c>
      <c r="I36" s="1">
        <v>122239.26</v>
      </c>
      <c r="J36" s="1">
        <v>14824.8</v>
      </c>
      <c r="K36" s="1">
        <v>294896.57</v>
      </c>
      <c r="L36" s="1">
        <v>285620.40000000002</v>
      </c>
      <c r="M36" s="1">
        <v>0</v>
      </c>
      <c r="N36" s="1">
        <f t="shared" si="0"/>
        <v>1621970.92</v>
      </c>
      <c r="O36" s="1">
        <v>1062.3800000000001</v>
      </c>
      <c r="P36" s="1">
        <v>0</v>
      </c>
      <c r="Q36" s="1">
        <v>41921.550000000003</v>
      </c>
      <c r="R36" s="1">
        <f t="shared" si="1"/>
        <v>1664954.8499999999</v>
      </c>
      <c r="S36" s="1">
        <f t="shared" si="2"/>
        <v>11370.312435976233</v>
      </c>
      <c r="T36" s="1">
        <f t="shared" si="3"/>
        <v>11410.392435976233</v>
      </c>
    </row>
    <row r="37" spans="1:20" x14ac:dyDescent="0.25">
      <c r="A37">
        <v>17537</v>
      </c>
      <c r="B37" t="s">
        <v>550</v>
      </c>
      <c r="C37" t="s">
        <v>93</v>
      </c>
      <c r="E37" s="18">
        <v>134.96</v>
      </c>
      <c r="F37" s="1">
        <v>807050</v>
      </c>
      <c r="G37" s="1">
        <v>18571.650000000001</v>
      </c>
      <c r="H37" s="1">
        <v>26851.200000000001</v>
      </c>
      <c r="I37" s="1">
        <v>123777.73</v>
      </c>
      <c r="J37" s="1">
        <v>0</v>
      </c>
      <c r="K37" s="1">
        <v>98431.11</v>
      </c>
      <c r="L37" s="1">
        <v>0</v>
      </c>
      <c r="M37" s="1">
        <v>0</v>
      </c>
      <c r="N37" s="1">
        <f t="shared" si="0"/>
        <v>1074681.69</v>
      </c>
      <c r="O37" s="1">
        <v>0</v>
      </c>
      <c r="P37" s="1">
        <v>0</v>
      </c>
      <c r="Q37" s="1">
        <v>48281.96</v>
      </c>
      <c r="R37" s="1">
        <f t="shared" si="1"/>
        <v>1122963.6499999999</v>
      </c>
      <c r="S37" s="1">
        <f t="shared" si="2"/>
        <v>8320.7146561944264</v>
      </c>
      <c r="T37" s="1">
        <f t="shared" si="3"/>
        <v>8360.7946561944264</v>
      </c>
    </row>
    <row r="38" spans="1:20" x14ac:dyDescent="0.25">
      <c r="A38">
        <v>12044</v>
      </c>
      <c r="B38" t="s">
        <v>371</v>
      </c>
      <c r="C38" t="s">
        <v>93</v>
      </c>
      <c r="E38" s="18">
        <v>102.07000000000001</v>
      </c>
      <c r="F38" s="1">
        <v>610370.43000000005</v>
      </c>
      <c r="G38" s="1">
        <v>16996.45</v>
      </c>
      <c r="H38" s="1">
        <v>0</v>
      </c>
      <c r="I38" s="1">
        <v>81321.899999999994</v>
      </c>
      <c r="J38" s="1">
        <v>0</v>
      </c>
      <c r="K38" s="1">
        <v>131918.72</v>
      </c>
      <c r="L38" s="1">
        <v>196175.55</v>
      </c>
      <c r="M38" s="1">
        <v>0</v>
      </c>
      <c r="N38" s="1">
        <f t="shared" si="0"/>
        <v>1036783.05</v>
      </c>
      <c r="O38" s="1">
        <v>1177.51</v>
      </c>
      <c r="P38" s="1">
        <v>0</v>
      </c>
      <c r="Q38" s="1">
        <v>41471.800000000003</v>
      </c>
      <c r="R38" s="1">
        <f t="shared" si="1"/>
        <v>1079432.3600000001</v>
      </c>
      <c r="S38" s="1">
        <f t="shared" si="2"/>
        <v>10575.412560007839</v>
      </c>
      <c r="T38" s="1">
        <f t="shared" si="3"/>
        <v>10615.492560007839</v>
      </c>
    </row>
    <row r="39" spans="1:20" x14ac:dyDescent="0.25">
      <c r="A39">
        <v>8063</v>
      </c>
      <c r="B39" t="s">
        <v>255</v>
      </c>
      <c r="C39" t="s">
        <v>98</v>
      </c>
      <c r="E39" s="18">
        <v>90.210000000000008</v>
      </c>
      <c r="F39" s="1">
        <v>539448.59</v>
      </c>
      <c r="G39" s="1">
        <v>21916.3</v>
      </c>
      <c r="H39" s="1">
        <v>0</v>
      </c>
      <c r="I39" s="1">
        <v>70394.539999999994</v>
      </c>
      <c r="J39" s="1">
        <v>0</v>
      </c>
      <c r="K39" s="1">
        <v>130710.34</v>
      </c>
      <c r="L39" s="1">
        <v>161819.25</v>
      </c>
      <c r="M39" s="1">
        <v>0</v>
      </c>
      <c r="N39" s="1">
        <f t="shared" si="0"/>
        <v>924289.02</v>
      </c>
      <c r="O39" s="1">
        <v>812.7</v>
      </c>
      <c r="P39" s="1">
        <v>0</v>
      </c>
      <c r="Q39" s="1">
        <v>36000</v>
      </c>
      <c r="R39" s="1">
        <f t="shared" si="1"/>
        <v>961101.72</v>
      </c>
      <c r="S39" s="1">
        <f t="shared" si="2"/>
        <v>10654.048553375456</v>
      </c>
      <c r="T39" s="1">
        <f t="shared" si="3"/>
        <v>10694.128553375456</v>
      </c>
    </row>
    <row r="40" spans="1:20" x14ac:dyDescent="0.25">
      <c r="A40">
        <v>19221</v>
      </c>
      <c r="B40" t="s">
        <v>577</v>
      </c>
      <c r="C40" t="s">
        <v>98</v>
      </c>
      <c r="E40" s="18">
        <v>259.68</v>
      </c>
      <c r="F40" s="1">
        <v>1552865.63</v>
      </c>
      <c r="G40" s="1">
        <v>75431.97</v>
      </c>
      <c r="H40" s="1">
        <v>47107.199999999997</v>
      </c>
      <c r="I40" s="1">
        <v>213657.05</v>
      </c>
      <c r="J40" s="1">
        <v>10258.08</v>
      </c>
      <c r="K40" s="1">
        <v>196734.16</v>
      </c>
      <c r="L40" s="1">
        <v>0</v>
      </c>
      <c r="M40" s="1">
        <v>31054.03</v>
      </c>
      <c r="N40" s="1">
        <f t="shared" si="0"/>
        <v>2127108.1199999996</v>
      </c>
      <c r="O40" s="1">
        <v>0</v>
      </c>
      <c r="P40" s="1">
        <v>0</v>
      </c>
      <c r="Q40" s="1">
        <v>36000</v>
      </c>
      <c r="R40" s="1">
        <f t="shared" si="1"/>
        <v>2163108.1199999996</v>
      </c>
      <c r="S40" s="1">
        <f t="shared" si="2"/>
        <v>8329.8987985212552</v>
      </c>
      <c r="T40" s="1">
        <f t="shared" si="3"/>
        <v>8369.9787985212552</v>
      </c>
    </row>
    <row r="41" spans="1:20" x14ac:dyDescent="0.25">
      <c r="A41">
        <v>9164</v>
      </c>
      <c r="B41" t="s">
        <v>281</v>
      </c>
      <c r="C41" t="s">
        <v>68</v>
      </c>
      <c r="E41" s="18">
        <v>156</v>
      </c>
      <c r="F41" s="1">
        <v>932867.52</v>
      </c>
      <c r="G41" s="1">
        <v>60028.19</v>
      </c>
      <c r="H41" s="1">
        <v>28099.200000000001</v>
      </c>
      <c r="I41" s="1">
        <v>123336.76</v>
      </c>
      <c r="J41" s="1">
        <v>0</v>
      </c>
      <c r="K41" s="1">
        <v>66043.899999999994</v>
      </c>
      <c r="L41" s="1">
        <v>0</v>
      </c>
      <c r="M41" s="1">
        <v>0</v>
      </c>
      <c r="N41" s="1">
        <f t="shared" si="0"/>
        <v>1210375.5699999998</v>
      </c>
      <c r="O41" s="1">
        <v>0</v>
      </c>
      <c r="P41" s="1">
        <v>0</v>
      </c>
      <c r="Q41" s="1">
        <v>61686.29</v>
      </c>
      <c r="R41" s="1">
        <f t="shared" si="1"/>
        <v>1272061.8599999999</v>
      </c>
      <c r="S41" s="1">
        <f t="shared" si="2"/>
        <v>8154.2426923076919</v>
      </c>
      <c r="T41" s="1">
        <f t="shared" si="3"/>
        <v>8194.3226923076927</v>
      </c>
    </row>
    <row r="42" spans="1:20" x14ac:dyDescent="0.25">
      <c r="A42">
        <v>12041</v>
      </c>
      <c r="B42" t="s">
        <v>365</v>
      </c>
      <c r="C42" t="s">
        <v>93</v>
      </c>
      <c r="E42" s="18">
        <v>55.489999999999995</v>
      </c>
      <c r="F42" s="1">
        <v>331825.75</v>
      </c>
      <c r="G42" s="1">
        <v>8095.85</v>
      </c>
      <c r="H42" s="1">
        <v>0</v>
      </c>
      <c r="I42" s="1">
        <v>47099.63</v>
      </c>
      <c r="J42" s="1">
        <v>2757.05</v>
      </c>
      <c r="K42" s="1">
        <v>32292.81</v>
      </c>
      <c r="L42" s="1">
        <v>117959.94</v>
      </c>
      <c r="M42" s="1">
        <v>0</v>
      </c>
      <c r="N42" s="1">
        <f t="shared" si="0"/>
        <v>540031.03</v>
      </c>
      <c r="O42" s="1">
        <v>1033.03</v>
      </c>
      <c r="P42" s="1">
        <v>0</v>
      </c>
      <c r="Q42" s="1">
        <v>60632.959999999999</v>
      </c>
      <c r="R42" s="1">
        <f t="shared" si="1"/>
        <v>601697.02</v>
      </c>
      <c r="S42" s="1">
        <f t="shared" si="2"/>
        <v>10843.34150297351</v>
      </c>
      <c r="T42" s="1">
        <f t="shared" si="3"/>
        <v>10883.42150297351</v>
      </c>
    </row>
    <row r="43" spans="1:20" x14ac:dyDescent="0.25">
      <c r="A43">
        <v>19199</v>
      </c>
      <c r="B43" t="s">
        <v>567</v>
      </c>
      <c r="C43" t="s">
        <v>93</v>
      </c>
      <c r="E43" s="18">
        <v>168.17000000000002</v>
      </c>
      <c r="F43" s="1">
        <v>1005643.15</v>
      </c>
      <c r="G43" s="1">
        <v>24635.89</v>
      </c>
      <c r="H43" s="1">
        <v>30832</v>
      </c>
      <c r="I43" s="1">
        <v>131222.06</v>
      </c>
      <c r="J43" s="1">
        <v>0</v>
      </c>
      <c r="K43" s="1">
        <v>95296.79</v>
      </c>
      <c r="L43" s="1">
        <v>0</v>
      </c>
      <c r="M43" s="1">
        <v>0</v>
      </c>
      <c r="N43" s="1">
        <f t="shared" si="0"/>
        <v>1287629.8900000001</v>
      </c>
      <c r="O43" s="1">
        <v>0</v>
      </c>
      <c r="P43" s="1">
        <v>0</v>
      </c>
      <c r="Q43" s="1">
        <v>36000</v>
      </c>
      <c r="R43" s="1">
        <f t="shared" si="1"/>
        <v>1323629.8900000001</v>
      </c>
      <c r="S43" s="1">
        <f t="shared" si="2"/>
        <v>7870.7848605577692</v>
      </c>
      <c r="T43" s="1">
        <f t="shared" si="3"/>
        <v>7910.8648605577691</v>
      </c>
    </row>
    <row r="44" spans="1:20" x14ac:dyDescent="0.25">
      <c r="A44">
        <v>10036</v>
      </c>
      <c r="B44" t="s">
        <v>304</v>
      </c>
      <c r="C44" t="s">
        <v>93</v>
      </c>
      <c r="E44" s="18">
        <v>312.95999999999998</v>
      </c>
      <c r="F44" s="1">
        <v>1871475.77</v>
      </c>
      <c r="G44" s="1">
        <v>41294.21</v>
      </c>
      <c r="H44" s="1">
        <v>71084.800000000003</v>
      </c>
      <c r="I44" s="1">
        <v>281395.8</v>
      </c>
      <c r="J44" s="1">
        <v>286711.88</v>
      </c>
      <c r="K44" s="1">
        <v>30345.7</v>
      </c>
      <c r="L44" s="1">
        <v>0</v>
      </c>
      <c r="M44" s="1">
        <v>0</v>
      </c>
      <c r="N44" s="1">
        <f t="shared" si="0"/>
        <v>2582308.16</v>
      </c>
      <c r="O44" s="1">
        <v>0</v>
      </c>
      <c r="P44" s="1">
        <v>0</v>
      </c>
      <c r="Q44" s="1">
        <v>105741.59</v>
      </c>
      <c r="R44" s="1">
        <f t="shared" si="1"/>
        <v>2688049.75</v>
      </c>
      <c r="S44" s="1">
        <f t="shared" si="2"/>
        <v>8589.1160212167688</v>
      </c>
      <c r="T44" s="1">
        <f t="shared" si="3"/>
        <v>8629.1960212167687</v>
      </c>
    </row>
    <row r="45" spans="1:20" x14ac:dyDescent="0.25">
      <c r="A45">
        <v>7999</v>
      </c>
      <c r="B45" t="s">
        <v>251</v>
      </c>
      <c r="C45" t="s">
        <v>93</v>
      </c>
      <c r="E45" s="18">
        <v>319.69999999999993</v>
      </c>
      <c r="F45" s="1">
        <v>1911780.43</v>
      </c>
      <c r="G45" s="1">
        <v>46477.2</v>
      </c>
      <c r="H45" s="1">
        <v>0</v>
      </c>
      <c r="I45" s="1">
        <v>239741.31</v>
      </c>
      <c r="J45" s="1">
        <v>36272.480000000003</v>
      </c>
      <c r="K45" s="1">
        <v>298368.62</v>
      </c>
      <c r="L45" s="1">
        <v>31878.880000000001</v>
      </c>
      <c r="M45" s="1">
        <v>0</v>
      </c>
      <c r="N45" s="1">
        <f t="shared" si="0"/>
        <v>2564518.92</v>
      </c>
      <c r="O45" s="1">
        <v>6555.78</v>
      </c>
      <c r="P45" s="1">
        <v>0</v>
      </c>
      <c r="Q45" s="1">
        <v>117119.53</v>
      </c>
      <c r="R45" s="1">
        <f t="shared" si="1"/>
        <v>2688194.2299999995</v>
      </c>
      <c r="S45" s="1">
        <f t="shared" si="2"/>
        <v>8408.4899280575537</v>
      </c>
      <c r="T45" s="1">
        <f t="shared" si="3"/>
        <v>8448.5699280575536</v>
      </c>
    </row>
    <row r="46" spans="1:20" x14ac:dyDescent="0.25">
      <c r="A46">
        <v>16850</v>
      </c>
      <c r="B46" t="s">
        <v>523</v>
      </c>
      <c r="C46" t="s">
        <v>75</v>
      </c>
      <c r="E46" s="18">
        <v>129.74</v>
      </c>
      <c r="F46" s="1">
        <v>775834.83</v>
      </c>
      <c r="G46" s="1">
        <v>16608.59</v>
      </c>
      <c r="H46" s="1">
        <v>19657.599999999999</v>
      </c>
      <c r="I46" s="1">
        <v>82251.55</v>
      </c>
      <c r="J46" s="1">
        <v>0</v>
      </c>
      <c r="K46" s="1">
        <v>82222.259999999995</v>
      </c>
      <c r="L46" s="1">
        <v>26530.1</v>
      </c>
      <c r="M46" s="1">
        <v>0</v>
      </c>
      <c r="N46" s="1">
        <f t="shared" si="0"/>
        <v>1003104.9299999999</v>
      </c>
      <c r="O46" s="1">
        <v>0</v>
      </c>
      <c r="P46" s="1">
        <v>0</v>
      </c>
      <c r="Q46" s="1">
        <v>54096.800000000003</v>
      </c>
      <c r="R46" s="1">
        <f t="shared" si="1"/>
        <v>1057201.73</v>
      </c>
      <c r="S46" s="1">
        <f t="shared" si="2"/>
        <v>8148.6182364729448</v>
      </c>
      <c r="T46" s="1">
        <f t="shared" si="3"/>
        <v>8188.6982364729447</v>
      </c>
    </row>
    <row r="47" spans="1:20" x14ac:dyDescent="0.25">
      <c r="A47">
        <v>133512</v>
      </c>
      <c r="B47" t="s">
        <v>675</v>
      </c>
      <c r="C47" t="s">
        <v>75</v>
      </c>
      <c r="E47" s="18">
        <v>891.15</v>
      </c>
      <c r="F47" s="1">
        <v>5329005.71</v>
      </c>
      <c r="G47" s="1">
        <v>80495.14</v>
      </c>
      <c r="H47" s="1">
        <v>99667.199999999997</v>
      </c>
      <c r="I47" s="1">
        <v>560819.80000000005</v>
      </c>
      <c r="J47" s="1">
        <v>37869</v>
      </c>
      <c r="K47" s="1">
        <v>187064.32000000001</v>
      </c>
      <c r="L47" s="1">
        <v>0</v>
      </c>
      <c r="M47" s="1">
        <v>0</v>
      </c>
      <c r="N47" s="1">
        <f t="shared" si="0"/>
        <v>6294921.1699999999</v>
      </c>
      <c r="O47" s="1">
        <v>12642</v>
      </c>
      <c r="P47" s="1">
        <v>0</v>
      </c>
      <c r="Q47" s="1">
        <v>325610.03000000003</v>
      </c>
      <c r="R47" s="1">
        <f t="shared" si="1"/>
        <v>6633173.2000000002</v>
      </c>
      <c r="S47" s="1">
        <f t="shared" si="2"/>
        <v>7443.3857375301577</v>
      </c>
      <c r="T47" s="1">
        <f t="shared" si="3"/>
        <v>7483.4657375301576</v>
      </c>
    </row>
    <row r="48" spans="1:20" x14ac:dyDescent="0.25">
      <c r="A48">
        <v>13864</v>
      </c>
      <c r="B48" t="s">
        <v>434</v>
      </c>
      <c r="C48" t="s">
        <v>75</v>
      </c>
      <c r="E48" s="18">
        <v>201.73000000000005</v>
      </c>
      <c r="F48" s="1">
        <v>1206329.27</v>
      </c>
      <c r="G48" s="1">
        <v>17277.89</v>
      </c>
      <c r="H48" s="1">
        <v>26608</v>
      </c>
      <c r="I48" s="1">
        <v>126341.66</v>
      </c>
      <c r="J48" s="1">
        <v>36532.339999999997</v>
      </c>
      <c r="K48" s="1">
        <v>270245.58</v>
      </c>
      <c r="L48" s="1">
        <v>0</v>
      </c>
      <c r="M48" s="1">
        <v>0</v>
      </c>
      <c r="N48" s="1">
        <f t="shared" si="0"/>
        <v>1683334.74</v>
      </c>
      <c r="O48" s="1">
        <v>1925.2</v>
      </c>
      <c r="P48" s="1">
        <v>0</v>
      </c>
      <c r="Q48" s="1">
        <v>81401.600000000006</v>
      </c>
      <c r="R48" s="1">
        <f t="shared" si="1"/>
        <v>1766661.54</v>
      </c>
      <c r="S48" s="1">
        <f t="shared" si="2"/>
        <v>8757.5548505428033</v>
      </c>
      <c r="T48" s="1">
        <f t="shared" si="3"/>
        <v>8797.6348505428032</v>
      </c>
    </row>
    <row r="49" spans="1:20" s="33" customFormat="1" x14ac:dyDescent="0.25">
      <c r="A49" s="33">
        <v>133520</v>
      </c>
      <c r="B49" s="33" t="s">
        <v>1273</v>
      </c>
      <c r="C49" s="33" t="s">
        <v>80</v>
      </c>
      <c r="D49" s="34"/>
      <c r="E49" s="35">
        <v>311.52999999999997</v>
      </c>
      <c r="F49" s="36">
        <v>1862924.48</v>
      </c>
      <c r="G49" s="36">
        <v>101084.75</v>
      </c>
      <c r="H49" s="36">
        <v>71475.199999999997</v>
      </c>
      <c r="I49" s="36">
        <v>306413.12</v>
      </c>
      <c r="J49" s="36">
        <v>0</v>
      </c>
      <c r="K49" s="36">
        <v>155102.41</v>
      </c>
      <c r="L49" s="36">
        <v>0</v>
      </c>
      <c r="M49" s="36">
        <v>0</v>
      </c>
      <c r="N49" s="36">
        <f t="shared" si="0"/>
        <v>2496999.96</v>
      </c>
      <c r="O49" s="36">
        <v>0</v>
      </c>
      <c r="P49" s="36">
        <v>0</v>
      </c>
      <c r="Q49" s="36">
        <v>131463.64000000001</v>
      </c>
      <c r="R49" s="36">
        <f t="shared" si="1"/>
        <v>2628463.6</v>
      </c>
      <c r="S49" s="36">
        <f t="shared" si="2"/>
        <v>8437.2728148171936</v>
      </c>
      <c r="T49" s="36">
        <f t="shared" si="3"/>
        <v>8477.3528148171936</v>
      </c>
    </row>
    <row r="50" spans="1:20" x14ac:dyDescent="0.25">
      <c r="A50">
        <v>15261</v>
      </c>
      <c r="B50" t="s">
        <v>487</v>
      </c>
      <c r="C50" t="s">
        <v>80</v>
      </c>
      <c r="E50" s="18">
        <v>572.77</v>
      </c>
      <c r="F50" s="1">
        <v>3425118.77</v>
      </c>
      <c r="G50" s="1">
        <v>177126.48</v>
      </c>
      <c r="H50" s="1">
        <v>95616</v>
      </c>
      <c r="I50" s="1">
        <v>548625.06999999995</v>
      </c>
      <c r="J50" s="1">
        <v>0</v>
      </c>
      <c r="K50" s="1">
        <v>214314.09</v>
      </c>
      <c r="L50" s="1">
        <v>0</v>
      </c>
      <c r="M50" s="1">
        <v>0</v>
      </c>
      <c r="N50" s="1">
        <f t="shared" si="0"/>
        <v>4460800.41</v>
      </c>
      <c r="O50" s="1">
        <v>0</v>
      </c>
      <c r="P50" s="1">
        <v>0</v>
      </c>
      <c r="Q50" s="1">
        <v>166379.66</v>
      </c>
      <c r="R50" s="1">
        <f t="shared" si="1"/>
        <v>4627180.07</v>
      </c>
      <c r="S50" s="1">
        <f t="shared" si="2"/>
        <v>8078.6006075737214</v>
      </c>
      <c r="T50" s="1">
        <f t="shared" si="3"/>
        <v>8118.6806075737213</v>
      </c>
    </row>
    <row r="51" spans="1:20" s="33" customFormat="1" x14ac:dyDescent="0.25">
      <c r="A51" s="33">
        <v>12029</v>
      </c>
      <c r="B51" s="33" t="s">
        <v>1274</v>
      </c>
      <c r="C51" s="33" t="s">
        <v>80</v>
      </c>
      <c r="D51" s="34"/>
      <c r="E51" s="35">
        <f>152.03+E49</f>
        <v>463.55999999999995</v>
      </c>
      <c r="F51" s="36">
        <v>909127.23</v>
      </c>
      <c r="G51" s="36">
        <v>47365.7</v>
      </c>
      <c r="H51" s="36">
        <v>0</v>
      </c>
      <c r="I51" s="36">
        <v>146982.67000000001</v>
      </c>
      <c r="J51" s="36">
        <v>0</v>
      </c>
      <c r="K51" s="36">
        <v>93051.15</v>
      </c>
      <c r="L51" s="36">
        <v>0</v>
      </c>
      <c r="M51" s="36">
        <v>0</v>
      </c>
      <c r="N51" s="36">
        <f t="shared" si="0"/>
        <v>1196526.7499999998</v>
      </c>
      <c r="O51" s="36">
        <v>0</v>
      </c>
      <c r="P51" s="36">
        <v>0</v>
      </c>
      <c r="Q51" s="36">
        <v>79114.97</v>
      </c>
      <c r="R51" s="36">
        <f>N51+O51+P51+Q51+R49</f>
        <v>3904105.32</v>
      </c>
      <c r="S51" s="36">
        <f t="shared" si="2"/>
        <v>8422.0064716541547</v>
      </c>
      <c r="T51" s="36">
        <f t="shared" si="3"/>
        <v>8462.0864716541546</v>
      </c>
    </row>
    <row r="52" spans="1:20" x14ac:dyDescent="0.25">
      <c r="A52">
        <v>16843</v>
      </c>
      <c r="B52" t="s">
        <v>519</v>
      </c>
      <c r="C52" t="s">
        <v>80</v>
      </c>
      <c r="E52" s="18">
        <v>591.37999999999988</v>
      </c>
      <c r="F52" s="1">
        <v>3536405.1</v>
      </c>
      <c r="G52" s="1">
        <v>197139.03</v>
      </c>
      <c r="H52" s="1">
        <v>83401.600000000006</v>
      </c>
      <c r="I52" s="1">
        <v>569008.18000000005</v>
      </c>
      <c r="J52" s="1">
        <v>0</v>
      </c>
      <c r="K52" s="1">
        <v>297461.09000000003</v>
      </c>
      <c r="L52" s="1">
        <v>0</v>
      </c>
      <c r="M52" s="1">
        <v>0</v>
      </c>
      <c r="N52" s="1">
        <f t="shared" si="0"/>
        <v>4683415</v>
      </c>
      <c r="O52" s="1">
        <v>0</v>
      </c>
      <c r="P52" s="1">
        <v>0</v>
      </c>
      <c r="Q52" s="1">
        <v>76572.479999999996</v>
      </c>
      <c r="R52" s="1">
        <f t="shared" ref="R52:R115" si="4">N52+O52+P52+Q52</f>
        <v>4759987.4800000004</v>
      </c>
      <c r="S52" s="1">
        <f t="shared" si="2"/>
        <v>8048.9490344617698</v>
      </c>
      <c r="T52" s="1">
        <f t="shared" si="3"/>
        <v>8089.0290344617697</v>
      </c>
    </row>
    <row r="53" spans="1:20" x14ac:dyDescent="0.25">
      <c r="A53">
        <v>134247</v>
      </c>
      <c r="B53" t="s">
        <v>709</v>
      </c>
      <c r="C53" t="s">
        <v>72</v>
      </c>
      <c r="E53" s="18">
        <v>173.20999999999998</v>
      </c>
      <c r="F53" s="1">
        <v>1035781.94</v>
      </c>
      <c r="G53" s="1">
        <v>85504.76</v>
      </c>
      <c r="H53" s="1">
        <v>24134.400000000001</v>
      </c>
      <c r="I53" s="1">
        <v>133210.54</v>
      </c>
      <c r="J53" s="1">
        <v>0</v>
      </c>
      <c r="K53" s="1">
        <v>123723.77</v>
      </c>
      <c r="L53" s="1">
        <v>0</v>
      </c>
      <c r="M53" s="1">
        <v>0</v>
      </c>
      <c r="N53" s="1">
        <f t="shared" si="0"/>
        <v>1402355.41</v>
      </c>
      <c r="O53" s="1">
        <v>0</v>
      </c>
      <c r="P53" s="1">
        <v>0</v>
      </c>
      <c r="Q53" s="1">
        <v>64646.57</v>
      </c>
      <c r="R53" s="1">
        <f t="shared" si="4"/>
        <v>1467001.98</v>
      </c>
      <c r="S53" s="1">
        <f t="shared" si="2"/>
        <v>8469.4993360660483</v>
      </c>
      <c r="T53" s="1">
        <f t="shared" si="3"/>
        <v>8509.5793360660482</v>
      </c>
    </row>
    <row r="54" spans="1:20" x14ac:dyDescent="0.25">
      <c r="A54">
        <v>527</v>
      </c>
      <c r="B54" t="s">
        <v>146</v>
      </c>
      <c r="C54" t="s">
        <v>80</v>
      </c>
      <c r="E54" s="18">
        <v>282.57</v>
      </c>
      <c r="F54" s="1">
        <v>1689746</v>
      </c>
      <c r="G54" s="1">
        <v>75196.02</v>
      </c>
      <c r="H54" s="1">
        <v>0</v>
      </c>
      <c r="I54" s="1">
        <v>240390.87</v>
      </c>
      <c r="J54" s="1">
        <v>0</v>
      </c>
      <c r="K54" s="1">
        <v>445513.01</v>
      </c>
      <c r="L54" s="1">
        <v>550723.94999999995</v>
      </c>
      <c r="M54" s="1">
        <v>0</v>
      </c>
      <c r="N54" s="1">
        <f t="shared" si="0"/>
        <v>3001569.8500000006</v>
      </c>
      <c r="O54" s="1">
        <v>5780.55</v>
      </c>
      <c r="P54" s="1">
        <v>0</v>
      </c>
      <c r="Q54" s="1">
        <v>99349.08</v>
      </c>
      <c r="R54" s="1">
        <f t="shared" si="4"/>
        <v>3106699.4800000004</v>
      </c>
      <c r="S54" s="1">
        <f t="shared" si="2"/>
        <v>10994.442014368124</v>
      </c>
      <c r="T54" s="1">
        <f t="shared" si="3"/>
        <v>11034.522014368124</v>
      </c>
    </row>
    <row r="55" spans="1:20" x14ac:dyDescent="0.25">
      <c r="A55">
        <v>7995</v>
      </c>
      <c r="B55" t="s">
        <v>249</v>
      </c>
      <c r="C55" t="s">
        <v>80</v>
      </c>
      <c r="E55" s="18">
        <v>328.65000000000003</v>
      </c>
      <c r="F55" s="1">
        <v>1965300.7</v>
      </c>
      <c r="G55" s="1">
        <v>104519.87</v>
      </c>
      <c r="H55" s="1">
        <v>55718.400000000001</v>
      </c>
      <c r="I55" s="1">
        <v>324756.78999999998</v>
      </c>
      <c r="J55" s="1">
        <v>0</v>
      </c>
      <c r="K55" s="1">
        <v>192358.96</v>
      </c>
      <c r="L55" s="1">
        <v>0</v>
      </c>
      <c r="M55" s="1">
        <v>0</v>
      </c>
      <c r="N55" s="1">
        <f t="shared" si="0"/>
        <v>2642654.7199999997</v>
      </c>
      <c r="O55" s="1">
        <v>0</v>
      </c>
      <c r="P55" s="1">
        <v>0</v>
      </c>
      <c r="Q55" s="1">
        <v>107953.76</v>
      </c>
      <c r="R55" s="1">
        <f t="shared" si="4"/>
        <v>2750608.4799999995</v>
      </c>
      <c r="S55" s="1">
        <f t="shared" si="2"/>
        <v>8369.4157310208411</v>
      </c>
      <c r="T55" s="1">
        <f t="shared" si="3"/>
        <v>8409.495731020841</v>
      </c>
    </row>
    <row r="56" spans="1:20" x14ac:dyDescent="0.25">
      <c r="A56">
        <v>12010</v>
      </c>
      <c r="B56" t="s">
        <v>347</v>
      </c>
      <c r="C56" t="s">
        <v>80</v>
      </c>
      <c r="E56" s="18">
        <v>254.05</v>
      </c>
      <c r="F56" s="1">
        <v>1519198.67</v>
      </c>
      <c r="G56" s="1">
        <v>80260.52</v>
      </c>
      <c r="H56" s="1">
        <v>31363.200000000001</v>
      </c>
      <c r="I56" s="1">
        <v>247942.77</v>
      </c>
      <c r="J56" s="1">
        <v>23810.560000000001</v>
      </c>
      <c r="K56" s="1">
        <v>199191.24</v>
      </c>
      <c r="L56" s="1">
        <v>0</v>
      </c>
      <c r="M56" s="1">
        <v>0</v>
      </c>
      <c r="N56" s="1">
        <f t="shared" si="0"/>
        <v>2101766.96</v>
      </c>
      <c r="O56" s="1">
        <v>0</v>
      </c>
      <c r="P56" s="1">
        <v>0</v>
      </c>
      <c r="Q56" s="1">
        <v>96522.4</v>
      </c>
      <c r="R56" s="1">
        <f t="shared" si="4"/>
        <v>2198289.36</v>
      </c>
      <c r="S56" s="1">
        <f t="shared" si="2"/>
        <v>8652.9791773272973</v>
      </c>
      <c r="T56" s="1">
        <f t="shared" si="3"/>
        <v>8693.0591773272972</v>
      </c>
    </row>
    <row r="57" spans="1:20" x14ac:dyDescent="0.25">
      <c r="A57">
        <v>13199</v>
      </c>
      <c r="B57" t="s">
        <v>422</v>
      </c>
      <c r="C57" t="s">
        <v>80</v>
      </c>
      <c r="E57" s="18">
        <v>128.08999999999997</v>
      </c>
      <c r="F57" s="1">
        <v>765967.95</v>
      </c>
      <c r="G57" s="1">
        <v>35445.49</v>
      </c>
      <c r="H57" s="1">
        <v>19267.2</v>
      </c>
      <c r="I57" s="1">
        <v>116067.24</v>
      </c>
      <c r="J57" s="1">
        <v>0</v>
      </c>
      <c r="K57" s="1">
        <v>93062.03</v>
      </c>
      <c r="L57" s="1">
        <v>0</v>
      </c>
      <c r="M57" s="1">
        <v>0</v>
      </c>
      <c r="N57" s="1">
        <f t="shared" si="0"/>
        <v>1029809.9099999999</v>
      </c>
      <c r="O57" s="1">
        <v>801.86</v>
      </c>
      <c r="P57" s="1">
        <v>0</v>
      </c>
      <c r="Q57" s="1">
        <v>47815.92</v>
      </c>
      <c r="R57" s="1">
        <f t="shared" si="4"/>
        <v>1078427.69</v>
      </c>
      <c r="S57" s="1">
        <f t="shared" si="2"/>
        <v>8419.2965102662201</v>
      </c>
      <c r="T57" s="1">
        <f t="shared" si="3"/>
        <v>8459.3765102662201</v>
      </c>
    </row>
    <row r="58" spans="1:20" x14ac:dyDescent="0.25">
      <c r="A58">
        <v>132795</v>
      </c>
      <c r="B58" t="s">
        <v>635</v>
      </c>
      <c r="C58" t="s">
        <v>140</v>
      </c>
      <c r="E58" s="18">
        <v>225.05999999999997</v>
      </c>
      <c r="F58" s="1">
        <v>1345840.8</v>
      </c>
      <c r="G58" s="1">
        <v>80373.39</v>
      </c>
      <c r="H58" s="1">
        <v>0</v>
      </c>
      <c r="I58" s="1">
        <v>161199.32</v>
      </c>
      <c r="J58" s="1">
        <v>0</v>
      </c>
      <c r="K58" s="1">
        <v>188535.18</v>
      </c>
      <c r="L58" s="1">
        <v>1028515.61</v>
      </c>
      <c r="M58" s="1">
        <v>0</v>
      </c>
      <c r="N58" s="1">
        <f t="shared" si="0"/>
        <v>2804464.3</v>
      </c>
      <c r="O58" s="1">
        <v>2145.5300000000002</v>
      </c>
      <c r="P58" s="1">
        <v>0</v>
      </c>
      <c r="Q58" s="1">
        <v>71499.66</v>
      </c>
      <c r="R58" s="1">
        <f t="shared" si="4"/>
        <v>2878109.4899999998</v>
      </c>
      <c r="S58" s="1">
        <f t="shared" si="2"/>
        <v>12788.187549986671</v>
      </c>
      <c r="T58" s="1">
        <f t="shared" si="3"/>
        <v>12828.267549986671</v>
      </c>
    </row>
    <row r="59" spans="1:20" x14ac:dyDescent="0.25">
      <c r="A59">
        <v>557</v>
      </c>
      <c r="B59" t="s">
        <v>158</v>
      </c>
      <c r="C59" t="s">
        <v>93</v>
      </c>
      <c r="E59" s="18">
        <v>552.15000000000009</v>
      </c>
      <c r="F59" s="1">
        <v>3301812.82</v>
      </c>
      <c r="G59" s="1">
        <v>96833.65</v>
      </c>
      <c r="H59" s="1">
        <v>68684.800000000003</v>
      </c>
      <c r="I59" s="1">
        <v>464326.1</v>
      </c>
      <c r="J59" s="1">
        <v>101389.44</v>
      </c>
      <c r="K59" s="1">
        <v>173470.03</v>
      </c>
      <c r="L59" s="1">
        <v>49951.51</v>
      </c>
      <c r="M59" s="1">
        <v>0</v>
      </c>
      <c r="N59" s="1">
        <f t="shared" si="0"/>
        <v>4256468.3499999996</v>
      </c>
      <c r="O59" s="1">
        <v>3761</v>
      </c>
      <c r="P59" s="1">
        <v>0</v>
      </c>
      <c r="Q59" s="1">
        <v>195378.56</v>
      </c>
      <c r="R59" s="1">
        <f t="shared" si="4"/>
        <v>4455607.9099999992</v>
      </c>
      <c r="S59" s="1">
        <f t="shared" si="2"/>
        <v>8069.5606447523287</v>
      </c>
      <c r="T59" s="1">
        <f t="shared" si="3"/>
        <v>8109.6406447523286</v>
      </c>
    </row>
    <row r="60" spans="1:20" x14ac:dyDescent="0.25">
      <c r="A60">
        <v>11468</v>
      </c>
      <c r="B60" t="s">
        <v>321</v>
      </c>
      <c r="C60" t="s">
        <v>93</v>
      </c>
      <c r="E60" s="18">
        <v>383.62000000000006</v>
      </c>
      <c r="F60" s="1">
        <v>2294016.91</v>
      </c>
      <c r="G60" s="1">
        <v>52451.58</v>
      </c>
      <c r="H60" s="1">
        <v>64684.800000000003</v>
      </c>
      <c r="I60" s="1">
        <v>351575.22</v>
      </c>
      <c r="J60" s="1">
        <v>323142.01</v>
      </c>
      <c r="K60" s="1">
        <v>201522.62</v>
      </c>
      <c r="L60" s="1">
        <v>0</v>
      </c>
      <c r="M60" s="1">
        <v>0</v>
      </c>
      <c r="N60" s="1">
        <f t="shared" si="0"/>
        <v>3287393.1399999997</v>
      </c>
      <c r="O60" s="1">
        <v>0</v>
      </c>
      <c r="P60" s="1">
        <v>0</v>
      </c>
      <c r="Q60" s="1">
        <v>119682.61</v>
      </c>
      <c r="R60" s="1">
        <f t="shared" si="4"/>
        <v>3407075.7499999995</v>
      </c>
      <c r="S60" s="1">
        <f t="shared" si="2"/>
        <v>8881.3819665293759</v>
      </c>
      <c r="T60" s="1">
        <f t="shared" si="3"/>
        <v>8921.4619665293758</v>
      </c>
    </row>
    <row r="61" spans="1:20" x14ac:dyDescent="0.25">
      <c r="A61">
        <v>12951</v>
      </c>
      <c r="B61" t="s">
        <v>404</v>
      </c>
      <c r="C61" t="s">
        <v>93</v>
      </c>
      <c r="E61" s="18">
        <v>241.57999999999998</v>
      </c>
      <c r="F61" s="1">
        <v>1444629.08</v>
      </c>
      <c r="G61" s="1">
        <v>34499.33</v>
      </c>
      <c r="H61" s="1">
        <v>0</v>
      </c>
      <c r="I61" s="1">
        <v>212666.26</v>
      </c>
      <c r="J61" s="1">
        <v>7804.32</v>
      </c>
      <c r="K61" s="1">
        <v>214902.87</v>
      </c>
      <c r="L61" s="1">
        <v>0</v>
      </c>
      <c r="M61" s="1">
        <v>0</v>
      </c>
      <c r="N61" s="1">
        <f t="shared" si="0"/>
        <v>1914501.8600000003</v>
      </c>
      <c r="O61" s="1">
        <v>0</v>
      </c>
      <c r="P61" s="1">
        <v>0</v>
      </c>
      <c r="Q61" s="1">
        <v>85109.21</v>
      </c>
      <c r="R61" s="1">
        <f t="shared" si="4"/>
        <v>1999611.0700000003</v>
      </c>
      <c r="S61" s="1">
        <f t="shared" si="2"/>
        <v>8277.2210861826334</v>
      </c>
      <c r="T61" s="1">
        <f t="shared" si="3"/>
        <v>8317.3010861826333</v>
      </c>
    </row>
    <row r="62" spans="1:20" x14ac:dyDescent="0.25">
      <c r="A62">
        <v>9122</v>
      </c>
      <c r="B62" t="s">
        <v>275</v>
      </c>
      <c r="C62" t="s">
        <v>93</v>
      </c>
      <c r="E62" s="18">
        <v>214.42999999999998</v>
      </c>
      <c r="F62" s="1">
        <v>1282274.24</v>
      </c>
      <c r="G62" s="1">
        <v>30904.58</v>
      </c>
      <c r="H62" s="1">
        <v>0</v>
      </c>
      <c r="I62" s="1">
        <v>195404.46</v>
      </c>
      <c r="J62" s="1">
        <v>16199.36</v>
      </c>
      <c r="K62" s="1">
        <v>200475.45</v>
      </c>
      <c r="L62" s="1">
        <v>0</v>
      </c>
      <c r="M62" s="1">
        <v>0</v>
      </c>
      <c r="N62" s="1">
        <f t="shared" si="0"/>
        <v>1725258.09</v>
      </c>
      <c r="O62" s="1">
        <v>0</v>
      </c>
      <c r="P62" s="1">
        <v>0</v>
      </c>
      <c r="Q62" s="1">
        <v>81871.199999999997</v>
      </c>
      <c r="R62" s="1">
        <f t="shared" si="4"/>
        <v>1807129.29</v>
      </c>
      <c r="S62" s="1">
        <f t="shared" si="2"/>
        <v>8427.5954390710267</v>
      </c>
      <c r="T62" s="1">
        <f t="shared" si="3"/>
        <v>8467.6754390710266</v>
      </c>
    </row>
    <row r="63" spans="1:20" x14ac:dyDescent="0.25">
      <c r="A63">
        <v>553</v>
      </c>
      <c r="B63" t="s">
        <v>154</v>
      </c>
      <c r="C63" t="s">
        <v>93</v>
      </c>
      <c r="E63" s="18">
        <v>627.18999999999994</v>
      </c>
      <c r="F63" s="1">
        <v>3750546.03</v>
      </c>
      <c r="G63" s="1">
        <v>80329.48</v>
      </c>
      <c r="H63" s="1">
        <v>109216</v>
      </c>
      <c r="I63" s="1">
        <v>541483.36</v>
      </c>
      <c r="J63" s="1">
        <v>232871.82</v>
      </c>
      <c r="K63" s="1">
        <v>211301.46</v>
      </c>
      <c r="L63" s="1">
        <v>0</v>
      </c>
      <c r="M63" s="1">
        <v>0</v>
      </c>
      <c r="N63" s="1">
        <f t="shared" si="0"/>
        <v>4925748.1500000004</v>
      </c>
      <c r="O63" s="1">
        <v>0</v>
      </c>
      <c r="P63" s="1">
        <v>0</v>
      </c>
      <c r="Q63" s="1">
        <v>201493.74</v>
      </c>
      <c r="R63" s="1">
        <f t="shared" si="4"/>
        <v>5127241.8900000006</v>
      </c>
      <c r="S63" s="1">
        <f t="shared" si="2"/>
        <v>8174.9420271369136</v>
      </c>
      <c r="T63" s="1">
        <f t="shared" si="3"/>
        <v>8215.0220271369144</v>
      </c>
    </row>
    <row r="64" spans="1:20" x14ac:dyDescent="0.25">
      <c r="A64">
        <v>12011</v>
      </c>
      <c r="B64" t="s">
        <v>349</v>
      </c>
      <c r="C64" t="s">
        <v>93</v>
      </c>
      <c r="E64" s="18">
        <v>159.81</v>
      </c>
      <c r="F64" s="1">
        <v>955651.01</v>
      </c>
      <c r="G64" s="1">
        <v>22483.78</v>
      </c>
      <c r="H64" s="1">
        <v>22246.400000000001</v>
      </c>
      <c r="I64" s="1">
        <v>146607.44</v>
      </c>
      <c r="J64" s="1">
        <v>1272.5999999999999</v>
      </c>
      <c r="K64" s="1">
        <v>185864.71</v>
      </c>
      <c r="L64" s="1">
        <v>0</v>
      </c>
      <c r="M64" s="1">
        <v>0</v>
      </c>
      <c r="N64" s="1">
        <f t="shared" si="0"/>
        <v>1334125.9400000002</v>
      </c>
      <c r="O64" s="1">
        <v>0</v>
      </c>
      <c r="P64" s="1">
        <v>0</v>
      </c>
      <c r="Q64" s="1">
        <v>62744.54</v>
      </c>
      <c r="R64" s="1">
        <f t="shared" si="4"/>
        <v>1396870.4800000002</v>
      </c>
      <c r="S64" s="1">
        <f t="shared" si="2"/>
        <v>8740.8202240160208</v>
      </c>
      <c r="T64" s="1">
        <f t="shared" si="3"/>
        <v>8780.9002240160207</v>
      </c>
    </row>
    <row r="65" spans="1:20" x14ac:dyDescent="0.25">
      <c r="A65">
        <v>952</v>
      </c>
      <c r="B65" t="s">
        <v>243</v>
      </c>
      <c r="C65" t="s">
        <v>93</v>
      </c>
      <c r="E65" s="18">
        <v>459.78</v>
      </c>
      <c r="F65" s="1">
        <v>2749447.62</v>
      </c>
      <c r="G65" s="1">
        <v>74419.899999999994</v>
      </c>
      <c r="H65" s="1">
        <v>62649.599999999999</v>
      </c>
      <c r="I65" s="1">
        <v>357018.94</v>
      </c>
      <c r="J65" s="1">
        <v>206903.47</v>
      </c>
      <c r="K65" s="1">
        <v>454052.12</v>
      </c>
      <c r="L65" s="1">
        <v>0</v>
      </c>
      <c r="M65" s="1">
        <v>0</v>
      </c>
      <c r="N65" s="1">
        <f t="shared" si="0"/>
        <v>3904491.6500000004</v>
      </c>
      <c r="O65" s="1">
        <v>0</v>
      </c>
      <c r="P65" s="1">
        <v>0</v>
      </c>
      <c r="Q65" s="1">
        <v>144684.85</v>
      </c>
      <c r="R65" s="1">
        <f t="shared" si="4"/>
        <v>4049176.5000000005</v>
      </c>
      <c r="S65" s="1">
        <f t="shared" si="2"/>
        <v>8806.769541954849</v>
      </c>
      <c r="T65" s="1">
        <f t="shared" si="3"/>
        <v>8846.849541954849</v>
      </c>
    </row>
    <row r="66" spans="1:20" x14ac:dyDescent="0.25">
      <c r="A66">
        <v>558</v>
      </c>
      <c r="B66" t="s">
        <v>160</v>
      </c>
      <c r="C66" t="s">
        <v>93</v>
      </c>
      <c r="E66" s="18">
        <v>823.81000000000006</v>
      </c>
      <c r="F66" s="1">
        <v>4926317.9000000004</v>
      </c>
      <c r="G66" s="1">
        <v>101540.16</v>
      </c>
      <c r="H66" s="1">
        <v>136316.79999999999</v>
      </c>
      <c r="I66" s="1">
        <v>132057.88</v>
      </c>
      <c r="J66" s="1">
        <v>155122.42000000001</v>
      </c>
      <c r="K66" s="1">
        <v>245341.74</v>
      </c>
      <c r="L66" s="1">
        <v>0</v>
      </c>
      <c r="M66" s="1">
        <v>0</v>
      </c>
      <c r="N66" s="1">
        <f t="shared" si="0"/>
        <v>5696696.9000000004</v>
      </c>
      <c r="O66" s="1">
        <v>7675.5</v>
      </c>
      <c r="P66" s="1">
        <v>0</v>
      </c>
      <c r="Q66" s="1">
        <v>211474.16</v>
      </c>
      <c r="R66" s="1">
        <f t="shared" si="4"/>
        <v>5915846.5600000005</v>
      </c>
      <c r="S66" s="1">
        <f t="shared" si="2"/>
        <v>7181.0812687391508</v>
      </c>
      <c r="T66" s="1">
        <f t="shared" si="3"/>
        <v>7221.1612687391507</v>
      </c>
    </row>
    <row r="67" spans="1:20" x14ac:dyDescent="0.25">
      <c r="A67">
        <v>320</v>
      </c>
      <c r="B67" t="s">
        <v>124</v>
      </c>
      <c r="C67" t="s">
        <v>125</v>
      </c>
      <c r="E67" s="18">
        <v>126.44</v>
      </c>
      <c r="F67" s="1">
        <v>756101.09</v>
      </c>
      <c r="G67" s="1">
        <v>69856.33</v>
      </c>
      <c r="H67" s="1">
        <v>0</v>
      </c>
      <c r="I67" s="1">
        <v>111066.18</v>
      </c>
      <c r="J67" s="1">
        <v>8099.68</v>
      </c>
      <c r="K67" s="1">
        <v>208583.2</v>
      </c>
      <c r="L67" s="1">
        <v>0</v>
      </c>
      <c r="M67" s="1">
        <v>0</v>
      </c>
      <c r="N67" s="1">
        <f t="shared" ref="N67:N130" si="5">F67+G67+H67+I67+J67+K67+L67+M67</f>
        <v>1153706.48</v>
      </c>
      <c r="O67" s="1">
        <v>0</v>
      </c>
      <c r="P67" s="1">
        <v>0</v>
      </c>
      <c r="Q67" s="1">
        <v>53856.83</v>
      </c>
      <c r="R67" s="1">
        <f t="shared" si="4"/>
        <v>1207563.31</v>
      </c>
      <c r="S67" s="1">
        <f t="shared" ref="S67:S130" si="6">R67/E67</f>
        <v>9550.4848940208794</v>
      </c>
      <c r="T67" s="1">
        <f t="shared" ref="T67:T130" si="7">S67+40.08</f>
        <v>9590.5648940208794</v>
      </c>
    </row>
    <row r="68" spans="1:20" x14ac:dyDescent="0.25">
      <c r="A68">
        <v>321</v>
      </c>
      <c r="B68" t="s">
        <v>127</v>
      </c>
      <c r="C68" t="s">
        <v>80</v>
      </c>
      <c r="E68" s="18">
        <v>252.85999999999999</v>
      </c>
      <c r="F68" s="1">
        <v>1512082.57</v>
      </c>
      <c r="G68" s="1">
        <v>68915.95</v>
      </c>
      <c r="H68" s="1">
        <v>0</v>
      </c>
      <c r="I68" s="1">
        <v>110149</v>
      </c>
      <c r="J68" s="1">
        <v>0</v>
      </c>
      <c r="K68" s="1">
        <v>193429.11</v>
      </c>
      <c r="L68" s="1">
        <v>0</v>
      </c>
      <c r="M68" s="1">
        <v>0</v>
      </c>
      <c r="N68" s="1">
        <f t="shared" si="5"/>
        <v>1884576.63</v>
      </c>
      <c r="O68" s="1">
        <v>0</v>
      </c>
      <c r="P68" s="1">
        <v>0</v>
      </c>
      <c r="Q68" s="1">
        <v>90227.1</v>
      </c>
      <c r="R68" s="1">
        <f t="shared" si="4"/>
        <v>1974803.73</v>
      </c>
      <c r="S68" s="1">
        <f t="shared" si="6"/>
        <v>7809.870007118564</v>
      </c>
      <c r="T68" s="1">
        <f t="shared" si="7"/>
        <v>7849.9500071185639</v>
      </c>
    </row>
    <row r="69" spans="1:20" x14ac:dyDescent="0.25">
      <c r="A69">
        <v>534</v>
      </c>
      <c r="B69" t="s">
        <v>148</v>
      </c>
      <c r="C69" t="s">
        <v>80</v>
      </c>
      <c r="E69" s="18">
        <v>151.03</v>
      </c>
      <c r="F69" s="1">
        <v>903147.31</v>
      </c>
      <c r="G69" s="1">
        <v>45058.59</v>
      </c>
      <c r="H69" s="1">
        <v>0</v>
      </c>
      <c r="I69" s="1">
        <v>146267.54</v>
      </c>
      <c r="J69" s="1">
        <v>12496</v>
      </c>
      <c r="K69" s="1">
        <v>123356.05</v>
      </c>
      <c r="L69" s="1">
        <v>0</v>
      </c>
      <c r="M69" s="1">
        <v>0</v>
      </c>
      <c r="N69" s="1">
        <f t="shared" si="5"/>
        <v>1230325.49</v>
      </c>
      <c r="O69" s="1">
        <v>0</v>
      </c>
      <c r="P69" s="1">
        <v>0</v>
      </c>
      <c r="Q69" s="1">
        <v>58841.63</v>
      </c>
      <c r="R69" s="1">
        <f t="shared" si="4"/>
        <v>1289167.1199999999</v>
      </c>
      <c r="S69" s="1">
        <f t="shared" si="6"/>
        <v>8535.8347348208954</v>
      </c>
      <c r="T69" s="1">
        <f t="shared" si="7"/>
        <v>8575.9147348208953</v>
      </c>
    </row>
    <row r="70" spans="1:20" x14ac:dyDescent="0.25">
      <c r="A70">
        <v>12025</v>
      </c>
      <c r="B70" t="s">
        <v>351</v>
      </c>
      <c r="C70" t="s">
        <v>80</v>
      </c>
      <c r="E70" s="18">
        <v>60.15</v>
      </c>
      <c r="F70" s="1">
        <v>359692.19</v>
      </c>
      <c r="G70" s="1">
        <v>18732.099999999999</v>
      </c>
      <c r="H70" s="1">
        <v>0</v>
      </c>
      <c r="I70" s="1">
        <v>61582.85</v>
      </c>
      <c r="J70" s="1">
        <v>16892.32</v>
      </c>
      <c r="K70" s="1">
        <v>101066.15</v>
      </c>
      <c r="L70" s="1">
        <v>0</v>
      </c>
      <c r="M70" s="1">
        <v>0</v>
      </c>
      <c r="N70" s="1">
        <f t="shared" si="5"/>
        <v>557965.61</v>
      </c>
      <c r="O70" s="1">
        <v>0</v>
      </c>
      <c r="P70" s="1">
        <v>0</v>
      </c>
      <c r="Q70" s="1">
        <v>36000</v>
      </c>
      <c r="R70" s="1">
        <f t="shared" si="4"/>
        <v>593965.61</v>
      </c>
      <c r="S70" s="1">
        <f t="shared" si="6"/>
        <v>9874.7399833748968</v>
      </c>
      <c r="T70" s="1">
        <f t="shared" si="7"/>
        <v>9914.8199833748968</v>
      </c>
    </row>
    <row r="71" spans="1:20" x14ac:dyDescent="0.25">
      <c r="A71">
        <v>316</v>
      </c>
      <c r="B71" t="s">
        <v>118</v>
      </c>
      <c r="C71" t="s">
        <v>80</v>
      </c>
      <c r="E71" s="18">
        <v>197.39</v>
      </c>
      <c r="F71" s="1">
        <v>1180376.3999999999</v>
      </c>
      <c r="G71" s="1">
        <v>56795.7</v>
      </c>
      <c r="H71" s="1">
        <v>0</v>
      </c>
      <c r="I71" s="1">
        <v>83566.820000000007</v>
      </c>
      <c r="J71" s="1">
        <v>0</v>
      </c>
      <c r="K71" s="1">
        <v>263101.46000000002</v>
      </c>
      <c r="L71" s="1">
        <v>0</v>
      </c>
      <c r="M71" s="1">
        <v>0</v>
      </c>
      <c r="N71" s="1">
        <f t="shared" si="5"/>
        <v>1583840.38</v>
      </c>
      <c r="O71" s="1">
        <v>0</v>
      </c>
      <c r="P71" s="1">
        <v>0</v>
      </c>
      <c r="Q71" s="1">
        <v>71109.509999999995</v>
      </c>
      <c r="R71" s="1">
        <f t="shared" si="4"/>
        <v>1654949.89</v>
      </c>
      <c r="S71" s="1">
        <f t="shared" si="6"/>
        <v>8384.1627742033543</v>
      </c>
      <c r="T71" s="1">
        <f t="shared" si="7"/>
        <v>8424.2427742033542</v>
      </c>
    </row>
    <row r="72" spans="1:20" x14ac:dyDescent="0.25">
      <c r="A72">
        <v>9149</v>
      </c>
      <c r="B72" t="s">
        <v>280</v>
      </c>
      <c r="C72" t="s">
        <v>80</v>
      </c>
      <c r="E72" s="18">
        <v>237.37</v>
      </c>
      <c r="F72" s="1">
        <v>1419453.61</v>
      </c>
      <c r="G72" s="1">
        <v>72387.62</v>
      </c>
      <c r="H72" s="1">
        <v>27670.400000000001</v>
      </c>
      <c r="I72" s="1">
        <v>237465.54</v>
      </c>
      <c r="J72" s="1">
        <v>31819.48</v>
      </c>
      <c r="K72" s="1">
        <v>176832.67</v>
      </c>
      <c r="L72" s="1">
        <v>0</v>
      </c>
      <c r="M72" s="1">
        <v>0</v>
      </c>
      <c r="N72" s="1">
        <f t="shared" si="5"/>
        <v>1965629.3199999998</v>
      </c>
      <c r="O72" s="1">
        <v>0</v>
      </c>
      <c r="P72" s="1">
        <v>0</v>
      </c>
      <c r="Q72" s="1">
        <v>104877.82</v>
      </c>
      <c r="R72" s="1">
        <f t="shared" si="4"/>
        <v>2070507.14</v>
      </c>
      <c r="S72" s="1">
        <f t="shared" si="6"/>
        <v>8722.6993301596649</v>
      </c>
      <c r="T72" s="1">
        <f t="shared" si="7"/>
        <v>8762.7793301596648</v>
      </c>
    </row>
    <row r="73" spans="1:20" x14ac:dyDescent="0.25">
      <c r="A73">
        <v>12671</v>
      </c>
      <c r="B73" t="s">
        <v>397</v>
      </c>
      <c r="C73" t="s">
        <v>80</v>
      </c>
      <c r="E73" s="18">
        <v>120.18</v>
      </c>
      <c r="F73" s="1">
        <v>718666.79</v>
      </c>
      <c r="G73" s="1">
        <v>37196.9</v>
      </c>
      <c r="H73" s="1">
        <v>24124.799999999999</v>
      </c>
      <c r="I73" s="1">
        <v>120566.08</v>
      </c>
      <c r="J73" s="1">
        <v>0</v>
      </c>
      <c r="K73" s="1">
        <v>119013.21</v>
      </c>
      <c r="L73" s="1">
        <v>0</v>
      </c>
      <c r="M73" s="1">
        <v>0</v>
      </c>
      <c r="N73" s="1">
        <f t="shared" si="5"/>
        <v>1019567.78</v>
      </c>
      <c r="O73" s="1">
        <v>0</v>
      </c>
      <c r="P73" s="1">
        <v>0</v>
      </c>
      <c r="Q73" s="1">
        <v>48403.14</v>
      </c>
      <c r="R73" s="1">
        <f t="shared" si="4"/>
        <v>1067970.92</v>
      </c>
      <c r="S73" s="1">
        <f t="shared" si="6"/>
        <v>8886.4280246297203</v>
      </c>
      <c r="T73" s="1">
        <f t="shared" si="7"/>
        <v>8926.5080246297202</v>
      </c>
    </row>
    <row r="74" spans="1:20" x14ac:dyDescent="0.25">
      <c r="A74">
        <v>132969</v>
      </c>
      <c r="B74" t="s">
        <v>643</v>
      </c>
      <c r="C74" t="s">
        <v>125</v>
      </c>
      <c r="E74" s="18">
        <v>384.29</v>
      </c>
      <c r="F74" s="1">
        <v>2298023.46</v>
      </c>
      <c r="G74" s="1">
        <v>76573.11</v>
      </c>
      <c r="H74" s="1">
        <v>60476.800000000003</v>
      </c>
      <c r="I74" s="1">
        <v>110707.08</v>
      </c>
      <c r="J74" s="1">
        <v>0</v>
      </c>
      <c r="K74" s="1">
        <v>277062.74</v>
      </c>
      <c r="L74" s="1">
        <v>0</v>
      </c>
      <c r="M74" s="1">
        <v>0</v>
      </c>
      <c r="N74" s="1">
        <f t="shared" si="5"/>
        <v>2822843.1899999995</v>
      </c>
      <c r="O74" s="1">
        <v>0</v>
      </c>
      <c r="P74" s="1">
        <v>0</v>
      </c>
      <c r="Q74" s="1">
        <v>154974.48000000001</v>
      </c>
      <c r="R74" s="1">
        <f t="shared" si="4"/>
        <v>2977817.6699999995</v>
      </c>
      <c r="S74" s="1">
        <f t="shared" si="6"/>
        <v>7748.8814957453988</v>
      </c>
      <c r="T74" s="1">
        <f t="shared" si="7"/>
        <v>7788.9614957453987</v>
      </c>
    </row>
    <row r="75" spans="1:20" x14ac:dyDescent="0.25">
      <c r="A75">
        <v>133439</v>
      </c>
      <c r="B75" t="s">
        <v>667</v>
      </c>
      <c r="C75" t="s">
        <v>93</v>
      </c>
      <c r="E75" s="18">
        <v>914.69999999999993</v>
      </c>
      <c r="F75" s="1">
        <v>5469832.8300000001</v>
      </c>
      <c r="G75" s="1">
        <v>105021.65</v>
      </c>
      <c r="H75" s="1">
        <v>145011.20000000001</v>
      </c>
      <c r="I75" s="1">
        <v>399056.24</v>
      </c>
      <c r="J75" s="1">
        <v>134045.98000000001</v>
      </c>
      <c r="K75" s="1">
        <v>326435.73</v>
      </c>
      <c r="L75" s="1">
        <v>0</v>
      </c>
      <c r="M75" s="1">
        <v>0</v>
      </c>
      <c r="N75" s="1">
        <f t="shared" si="5"/>
        <v>6579403.6300000008</v>
      </c>
      <c r="O75" s="1">
        <v>0</v>
      </c>
      <c r="P75" s="1">
        <v>0</v>
      </c>
      <c r="Q75" s="1">
        <v>253376.34</v>
      </c>
      <c r="R75" s="1">
        <f t="shared" si="4"/>
        <v>6832779.9700000007</v>
      </c>
      <c r="S75" s="1">
        <f t="shared" si="6"/>
        <v>7469.9682628184119</v>
      </c>
      <c r="T75" s="1">
        <f t="shared" si="7"/>
        <v>7510.0482628184118</v>
      </c>
    </row>
    <row r="76" spans="1:20" x14ac:dyDescent="0.25">
      <c r="A76">
        <v>598</v>
      </c>
      <c r="B76" t="s">
        <v>172</v>
      </c>
      <c r="C76" t="s">
        <v>173</v>
      </c>
      <c r="E76" s="18">
        <v>36.17</v>
      </c>
      <c r="F76" s="1">
        <v>216293.7</v>
      </c>
      <c r="G76" s="1">
        <v>8022.46</v>
      </c>
      <c r="H76" s="1">
        <v>0</v>
      </c>
      <c r="I76" s="1">
        <v>29975.22</v>
      </c>
      <c r="J76" s="1">
        <v>0</v>
      </c>
      <c r="K76" s="1">
        <v>68553.36</v>
      </c>
      <c r="L76" s="1">
        <v>8203.15</v>
      </c>
      <c r="M76" s="1">
        <v>0</v>
      </c>
      <c r="N76" s="1">
        <f t="shared" si="5"/>
        <v>331047.89</v>
      </c>
      <c r="O76" s="1">
        <v>8815.5400000000009</v>
      </c>
      <c r="P76" s="1">
        <v>0</v>
      </c>
      <c r="Q76" s="1">
        <v>38005.97</v>
      </c>
      <c r="R76" s="1">
        <f t="shared" si="4"/>
        <v>377869.4</v>
      </c>
      <c r="S76" s="1">
        <f t="shared" si="6"/>
        <v>10447.038982582251</v>
      </c>
      <c r="T76" s="1">
        <f t="shared" si="7"/>
        <v>10487.118982582251</v>
      </c>
    </row>
    <row r="77" spans="1:20" x14ac:dyDescent="0.25">
      <c r="A77">
        <v>17497</v>
      </c>
      <c r="B77" t="s">
        <v>542</v>
      </c>
      <c r="C77" t="s">
        <v>230</v>
      </c>
      <c r="E77" s="18">
        <v>112.16</v>
      </c>
      <c r="F77" s="1">
        <v>670707.81999999995</v>
      </c>
      <c r="G77" s="1">
        <v>32661.119999999999</v>
      </c>
      <c r="H77" s="1">
        <v>0</v>
      </c>
      <c r="I77" s="1">
        <v>84164.92</v>
      </c>
      <c r="J77" s="1">
        <v>0</v>
      </c>
      <c r="K77" s="1">
        <v>220191.72</v>
      </c>
      <c r="L77" s="1">
        <v>628011.49</v>
      </c>
      <c r="M77" s="1">
        <v>0</v>
      </c>
      <c r="N77" s="1">
        <f t="shared" si="5"/>
        <v>1635737.0699999998</v>
      </c>
      <c r="O77" s="1">
        <v>0</v>
      </c>
      <c r="P77" s="1">
        <v>0</v>
      </c>
      <c r="Q77" s="1">
        <v>36000</v>
      </c>
      <c r="R77" s="1">
        <f t="shared" si="4"/>
        <v>1671737.0699999998</v>
      </c>
      <c r="S77" s="1">
        <f t="shared" si="6"/>
        <v>14904.931080599143</v>
      </c>
      <c r="T77" s="1">
        <f t="shared" si="7"/>
        <v>14945.011080599143</v>
      </c>
    </row>
    <row r="78" spans="1:20" x14ac:dyDescent="0.25">
      <c r="A78">
        <v>17212</v>
      </c>
      <c r="B78" t="s">
        <v>528</v>
      </c>
      <c r="C78" t="s">
        <v>75</v>
      </c>
      <c r="E78" s="18">
        <v>182.05</v>
      </c>
      <c r="F78" s="1">
        <v>1088644.45</v>
      </c>
      <c r="G78" s="1">
        <v>18236.46</v>
      </c>
      <c r="H78" s="1">
        <v>24588.799999999999</v>
      </c>
      <c r="I78" s="1">
        <v>115741.1</v>
      </c>
      <c r="J78" s="1">
        <v>0</v>
      </c>
      <c r="K78" s="1">
        <v>112455.03999999999</v>
      </c>
      <c r="L78" s="1">
        <v>0</v>
      </c>
      <c r="M78" s="1">
        <v>34338.239999999998</v>
      </c>
      <c r="N78" s="1">
        <f t="shared" si="5"/>
        <v>1394004.09</v>
      </c>
      <c r="O78" s="1">
        <v>0</v>
      </c>
      <c r="P78" s="1">
        <v>0</v>
      </c>
      <c r="Q78" s="1">
        <v>36000</v>
      </c>
      <c r="R78" s="1">
        <f t="shared" si="4"/>
        <v>1430004.09</v>
      </c>
      <c r="S78" s="1">
        <f t="shared" si="6"/>
        <v>7855.0073606152155</v>
      </c>
      <c r="T78" s="1">
        <f t="shared" si="7"/>
        <v>7895.0873606152154</v>
      </c>
    </row>
    <row r="79" spans="1:20" x14ac:dyDescent="0.25">
      <c r="A79">
        <v>15714</v>
      </c>
      <c r="B79" t="s">
        <v>502</v>
      </c>
      <c r="C79" t="s">
        <v>72</v>
      </c>
      <c r="E79" s="18">
        <v>89.059999999999988</v>
      </c>
      <c r="F79" s="1">
        <v>532571.67000000004</v>
      </c>
      <c r="G79" s="1">
        <v>43498.62</v>
      </c>
      <c r="H79" s="1">
        <v>0</v>
      </c>
      <c r="I79" s="1">
        <v>72998.600000000006</v>
      </c>
      <c r="J79" s="1">
        <v>0</v>
      </c>
      <c r="K79" s="1">
        <v>122462.34</v>
      </c>
      <c r="L79" s="1">
        <v>173486.75</v>
      </c>
      <c r="M79" s="1">
        <v>0</v>
      </c>
      <c r="N79" s="1">
        <f t="shared" si="5"/>
        <v>945017.98</v>
      </c>
      <c r="O79" s="1">
        <v>2251.1799999999998</v>
      </c>
      <c r="P79" s="1">
        <v>0</v>
      </c>
      <c r="Q79" s="1">
        <v>36445.35</v>
      </c>
      <c r="R79" s="1">
        <f t="shared" si="4"/>
        <v>983714.51</v>
      </c>
      <c r="S79" s="1">
        <f t="shared" si="6"/>
        <v>11045.525600718618</v>
      </c>
      <c r="T79" s="1">
        <f t="shared" si="7"/>
        <v>11085.605600718618</v>
      </c>
    </row>
    <row r="80" spans="1:20" x14ac:dyDescent="0.25">
      <c r="A80">
        <v>8283</v>
      </c>
      <c r="B80" t="s">
        <v>268</v>
      </c>
      <c r="C80" t="s">
        <v>72</v>
      </c>
      <c r="E80" s="18">
        <v>71.810000000000016</v>
      </c>
      <c r="F80" s="1">
        <v>429418.06</v>
      </c>
      <c r="G80" s="1">
        <v>34766.379999999997</v>
      </c>
      <c r="H80" s="1">
        <v>0</v>
      </c>
      <c r="I80" s="1">
        <v>57437.9</v>
      </c>
      <c r="J80" s="1">
        <v>1272.5999999999999</v>
      </c>
      <c r="K80" s="1">
        <v>137051.54999999999</v>
      </c>
      <c r="L80" s="1">
        <v>198507.98</v>
      </c>
      <c r="M80" s="1">
        <v>0</v>
      </c>
      <c r="N80" s="1">
        <f t="shared" si="5"/>
        <v>858454.47</v>
      </c>
      <c r="O80" s="1">
        <v>4561.96</v>
      </c>
      <c r="P80" s="1">
        <v>0</v>
      </c>
      <c r="Q80" s="1">
        <v>41030.21</v>
      </c>
      <c r="R80" s="1">
        <f t="shared" si="4"/>
        <v>904046.6399999999</v>
      </c>
      <c r="S80" s="1">
        <f t="shared" si="6"/>
        <v>12589.425428213337</v>
      </c>
      <c r="T80" s="1">
        <f t="shared" si="7"/>
        <v>12629.505428213337</v>
      </c>
    </row>
    <row r="81" spans="1:20" x14ac:dyDescent="0.25">
      <c r="A81">
        <v>9283</v>
      </c>
      <c r="B81" t="s">
        <v>287</v>
      </c>
      <c r="C81" t="s">
        <v>72</v>
      </c>
      <c r="E81" s="18">
        <v>354.59</v>
      </c>
      <c r="F81" s="1">
        <v>2120419.83</v>
      </c>
      <c r="G81" s="1">
        <v>180172.3</v>
      </c>
      <c r="H81" s="1">
        <v>0</v>
      </c>
      <c r="I81" s="1">
        <v>174426.55</v>
      </c>
      <c r="J81" s="1">
        <v>0</v>
      </c>
      <c r="K81" s="1">
        <v>109447.6</v>
      </c>
      <c r="L81" s="1">
        <v>0</v>
      </c>
      <c r="M81" s="1">
        <v>0</v>
      </c>
      <c r="N81" s="1">
        <f t="shared" si="5"/>
        <v>2584466.2799999998</v>
      </c>
      <c r="O81" s="1">
        <v>23963.360000000001</v>
      </c>
      <c r="P81" s="1">
        <v>0</v>
      </c>
      <c r="Q81" s="1">
        <v>126294.8</v>
      </c>
      <c r="R81" s="1">
        <f t="shared" si="4"/>
        <v>2734724.4399999995</v>
      </c>
      <c r="S81" s="1">
        <f t="shared" si="6"/>
        <v>7712.3563552271626</v>
      </c>
      <c r="T81" s="1">
        <f t="shared" si="7"/>
        <v>7752.4363552271625</v>
      </c>
    </row>
    <row r="82" spans="1:20" x14ac:dyDescent="0.25">
      <c r="A82">
        <v>11506</v>
      </c>
      <c r="B82" t="s">
        <v>323</v>
      </c>
      <c r="C82" t="s">
        <v>324</v>
      </c>
      <c r="E82" s="18">
        <v>720.67000000000007</v>
      </c>
      <c r="F82" s="1">
        <v>4309548.9400000004</v>
      </c>
      <c r="G82" s="1">
        <v>98527.1</v>
      </c>
      <c r="H82" s="1">
        <v>0</v>
      </c>
      <c r="I82" s="1">
        <v>60301.97</v>
      </c>
      <c r="J82" s="1">
        <v>0</v>
      </c>
      <c r="K82" s="1">
        <v>318830.03000000003</v>
      </c>
      <c r="L82" s="1">
        <v>1039741.4399999999</v>
      </c>
      <c r="M82" s="1">
        <v>0</v>
      </c>
      <c r="N82" s="1">
        <f t="shared" si="5"/>
        <v>5826949.4800000004</v>
      </c>
      <c r="O82" s="1">
        <v>30250.5</v>
      </c>
      <c r="P82" s="1">
        <v>0</v>
      </c>
      <c r="Q82" s="1">
        <v>161829.96</v>
      </c>
      <c r="R82" s="1">
        <f t="shared" si="4"/>
        <v>6019029.9400000004</v>
      </c>
      <c r="S82" s="1">
        <f t="shared" si="6"/>
        <v>8351.9918131738523</v>
      </c>
      <c r="T82" s="1">
        <f t="shared" si="7"/>
        <v>8392.0718131738522</v>
      </c>
    </row>
    <row r="83" spans="1:20" x14ac:dyDescent="0.25">
      <c r="A83">
        <v>14149</v>
      </c>
      <c r="B83" t="s">
        <v>460</v>
      </c>
      <c r="C83" t="s">
        <v>72</v>
      </c>
      <c r="E83" s="18">
        <v>106.08</v>
      </c>
      <c r="F83" s="1">
        <v>634349.91</v>
      </c>
      <c r="G83" s="1">
        <v>52029.84</v>
      </c>
      <c r="H83" s="1">
        <v>22416</v>
      </c>
      <c r="I83" s="1">
        <v>84119.08</v>
      </c>
      <c r="J83" s="1">
        <v>25081.23</v>
      </c>
      <c r="K83" s="1">
        <v>67854.39</v>
      </c>
      <c r="L83" s="1">
        <v>0</v>
      </c>
      <c r="M83" s="1">
        <v>18003.96</v>
      </c>
      <c r="N83" s="1">
        <f t="shared" si="5"/>
        <v>903854.40999999992</v>
      </c>
      <c r="O83" s="1">
        <v>0</v>
      </c>
      <c r="P83" s="1">
        <v>0</v>
      </c>
      <c r="Q83" s="1">
        <v>50644.83</v>
      </c>
      <c r="R83" s="1">
        <f t="shared" si="4"/>
        <v>954499.23999999987</v>
      </c>
      <c r="S83" s="1">
        <f t="shared" si="6"/>
        <v>8997.9189291101047</v>
      </c>
      <c r="T83" s="1">
        <f t="shared" si="7"/>
        <v>9037.9989291101047</v>
      </c>
    </row>
    <row r="84" spans="1:20" x14ac:dyDescent="0.25">
      <c r="A84">
        <v>12924</v>
      </c>
      <c r="B84" t="s">
        <v>403</v>
      </c>
      <c r="C84" t="s">
        <v>72</v>
      </c>
      <c r="E84" s="18">
        <v>926.16</v>
      </c>
      <c r="F84" s="1">
        <v>5538362.71</v>
      </c>
      <c r="G84" s="1">
        <v>469810.81</v>
      </c>
      <c r="H84" s="1">
        <v>131958.39999999999</v>
      </c>
      <c r="I84" s="1">
        <v>540722.36</v>
      </c>
      <c r="J84" s="1">
        <v>0</v>
      </c>
      <c r="K84" s="1">
        <v>420751.22</v>
      </c>
      <c r="L84" s="1">
        <v>0</v>
      </c>
      <c r="M84" s="1">
        <v>0</v>
      </c>
      <c r="N84" s="1">
        <f t="shared" si="5"/>
        <v>7101605.5</v>
      </c>
      <c r="O84" s="1">
        <v>0</v>
      </c>
      <c r="P84" s="1">
        <v>0</v>
      </c>
      <c r="Q84" s="1">
        <v>331313.56</v>
      </c>
      <c r="R84" s="1">
        <f t="shared" si="4"/>
        <v>7432919.0599999996</v>
      </c>
      <c r="S84" s="1">
        <f t="shared" si="6"/>
        <v>8025.5237324004493</v>
      </c>
      <c r="T84" s="1">
        <f t="shared" si="7"/>
        <v>8065.6037324004492</v>
      </c>
    </row>
    <row r="85" spans="1:20" x14ac:dyDescent="0.25">
      <c r="A85">
        <v>14188</v>
      </c>
      <c r="B85" t="s">
        <v>464</v>
      </c>
      <c r="C85" t="s">
        <v>68</v>
      </c>
      <c r="E85" s="18">
        <v>353.89</v>
      </c>
      <c r="F85" s="1">
        <v>2116233.89</v>
      </c>
      <c r="G85" s="1">
        <v>137082.10999999999</v>
      </c>
      <c r="H85" s="1">
        <v>65942.399999999994</v>
      </c>
      <c r="I85" s="1">
        <v>282435.09999999998</v>
      </c>
      <c r="J85" s="1">
        <v>0</v>
      </c>
      <c r="K85" s="1">
        <v>862147.03</v>
      </c>
      <c r="L85" s="1">
        <v>0</v>
      </c>
      <c r="M85" s="1">
        <v>49609.49</v>
      </c>
      <c r="N85" s="1">
        <f t="shared" si="5"/>
        <v>3513450.0200000005</v>
      </c>
      <c r="O85" s="1">
        <v>0</v>
      </c>
      <c r="P85" s="1">
        <v>0</v>
      </c>
      <c r="Q85" s="1">
        <v>124536.88</v>
      </c>
      <c r="R85" s="1">
        <f t="shared" si="4"/>
        <v>3637986.9000000004</v>
      </c>
      <c r="S85" s="1">
        <f t="shared" si="6"/>
        <v>10279.993500805336</v>
      </c>
      <c r="T85" s="1">
        <f t="shared" si="7"/>
        <v>10320.073500805336</v>
      </c>
    </row>
    <row r="86" spans="1:20" x14ac:dyDescent="0.25">
      <c r="A86">
        <v>133454</v>
      </c>
      <c r="B86" t="s">
        <v>669</v>
      </c>
      <c r="C86" t="s">
        <v>72</v>
      </c>
      <c r="E86" s="18">
        <v>447.59000000000003</v>
      </c>
      <c r="F86" s="1">
        <v>2676552.4</v>
      </c>
      <c r="G86" s="1">
        <v>218326.63</v>
      </c>
      <c r="H86" s="1">
        <v>65683.199999999997</v>
      </c>
      <c r="I86" s="1">
        <v>365370.74</v>
      </c>
      <c r="J86" s="1">
        <v>0</v>
      </c>
      <c r="K86" s="1">
        <v>302525.32</v>
      </c>
      <c r="L86" s="1">
        <v>0</v>
      </c>
      <c r="M86" s="1">
        <v>0</v>
      </c>
      <c r="N86" s="1">
        <f t="shared" si="5"/>
        <v>3628458.2899999996</v>
      </c>
      <c r="O86" s="1">
        <v>0</v>
      </c>
      <c r="P86" s="1">
        <v>0</v>
      </c>
      <c r="Q86" s="1">
        <v>165439.34</v>
      </c>
      <c r="R86" s="1">
        <f t="shared" si="4"/>
        <v>3793897.6299999994</v>
      </c>
      <c r="S86" s="1">
        <f t="shared" si="6"/>
        <v>8476.2788042628272</v>
      </c>
      <c r="T86" s="1">
        <f t="shared" si="7"/>
        <v>8516.3588042628271</v>
      </c>
    </row>
    <row r="87" spans="1:20" x14ac:dyDescent="0.25">
      <c r="A87">
        <v>133264</v>
      </c>
      <c r="B87" t="s">
        <v>653</v>
      </c>
      <c r="C87" t="s">
        <v>75</v>
      </c>
      <c r="E87" s="18">
        <v>1080.07</v>
      </c>
      <c r="F87" s="1">
        <v>6458732.21</v>
      </c>
      <c r="G87" s="1">
        <v>113111.35</v>
      </c>
      <c r="H87" s="1">
        <v>0</v>
      </c>
      <c r="I87" s="1">
        <v>670240.21</v>
      </c>
      <c r="J87" s="1">
        <v>0</v>
      </c>
      <c r="K87" s="1">
        <v>1202699.8500000001</v>
      </c>
      <c r="L87" s="1">
        <v>0</v>
      </c>
      <c r="M87" s="1">
        <v>0</v>
      </c>
      <c r="N87" s="1">
        <f t="shared" si="5"/>
        <v>8444783.6199999992</v>
      </c>
      <c r="O87" s="1">
        <v>27570.400000000001</v>
      </c>
      <c r="P87" s="1">
        <v>0</v>
      </c>
      <c r="Q87" s="1">
        <v>330940.59000000003</v>
      </c>
      <c r="R87" s="1">
        <f t="shared" si="4"/>
        <v>8803294.6099999994</v>
      </c>
      <c r="S87" s="1">
        <f t="shared" si="6"/>
        <v>8150.6704287685061</v>
      </c>
      <c r="T87" s="1">
        <f t="shared" si="7"/>
        <v>8190.750428768506</v>
      </c>
    </row>
    <row r="88" spans="1:20" x14ac:dyDescent="0.25">
      <c r="A88">
        <v>19227</v>
      </c>
      <c r="B88" t="s">
        <v>581</v>
      </c>
      <c r="C88" t="s">
        <v>75</v>
      </c>
      <c r="E88" s="18">
        <v>308</v>
      </c>
      <c r="F88" s="1">
        <v>1841815.37</v>
      </c>
      <c r="G88" s="1">
        <v>27711.74</v>
      </c>
      <c r="H88" s="1">
        <v>47014.400000000001</v>
      </c>
      <c r="I88" s="1">
        <v>162555.56</v>
      </c>
      <c r="J88" s="1">
        <v>303</v>
      </c>
      <c r="K88" s="1">
        <v>220202.72</v>
      </c>
      <c r="L88" s="1">
        <v>0</v>
      </c>
      <c r="M88" s="1">
        <v>0</v>
      </c>
      <c r="N88" s="1">
        <f t="shared" si="5"/>
        <v>2299602.79</v>
      </c>
      <c r="O88" s="1">
        <v>0</v>
      </c>
      <c r="P88" s="1">
        <v>0</v>
      </c>
      <c r="Q88" s="1">
        <v>36000</v>
      </c>
      <c r="R88" s="1">
        <f t="shared" si="4"/>
        <v>2335602.79</v>
      </c>
      <c r="S88" s="1">
        <f t="shared" si="6"/>
        <v>7583.1259415584418</v>
      </c>
      <c r="T88" s="1">
        <f t="shared" si="7"/>
        <v>7623.2059415584417</v>
      </c>
    </row>
    <row r="89" spans="1:20" x14ac:dyDescent="0.25">
      <c r="A89">
        <v>12627</v>
      </c>
      <c r="B89" t="s">
        <v>393</v>
      </c>
      <c r="C89" t="s">
        <v>98</v>
      </c>
      <c r="E89" s="18">
        <v>145.22999999999999</v>
      </c>
      <c r="F89" s="1">
        <v>868463.78</v>
      </c>
      <c r="G89" s="1">
        <v>42712.27</v>
      </c>
      <c r="H89" s="1">
        <v>34512</v>
      </c>
      <c r="I89" s="1">
        <v>118273.9</v>
      </c>
      <c r="J89" s="1">
        <v>0</v>
      </c>
      <c r="K89" s="1">
        <v>101180.98</v>
      </c>
      <c r="L89" s="1">
        <v>0</v>
      </c>
      <c r="M89" s="1">
        <v>0</v>
      </c>
      <c r="N89" s="1">
        <f t="shared" si="5"/>
        <v>1165142.93</v>
      </c>
      <c r="O89" s="1">
        <v>0</v>
      </c>
      <c r="P89" s="1">
        <v>0</v>
      </c>
      <c r="Q89" s="1">
        <v>50869.98</v>
      </c>
      <c r="R89" s="1">
        <f t="shared" si="4"/>
        <v>1216012.9099999999</v>
      </c>
      <c r="S89" s="1">
        <f t="shared" si="6"/>
        <v>8373.0145975349442</v>
      </c>
      <c r="T89" s="1">
        <f t="shared" si="7"/>
        <v>8413.0945975349441</v>
      </c>
    </row>
    <row r="90" spans="1:20" x14ac:dyDescent="0.25">
      <c r="A90">
        <v>8289</v>
      </c>
      <c r="B90" t="s">
        <v>274</v>
      </c>
      <c r="C90" t="s">
        <v>68</v>
      </c>
      <c r="E90" s="18">
        <v>46.719999999999992</v>
      </c>
      <c r="F90" s="1">
        <v>279381.86</v>
      </c>
      <c r="G90" s="1">
        <v>12711.25</v>
      </c>
      <c r="H90" s="1">
        <v>0</v>
      </c>
      <c r="I90" s="1">
        <v>19226.91</v>
      </c>
      <c r="J90" s="1">
        <v>0</v>
      </c>
      <c r="K90" s="1">
        <v>42147.1</v>
      </c>
      <c r="L90" s="1">
        <v>0</v>
      </c>
      <c r="M90" s="1">
        <v>0</v>
      </c>
      <c r="N90" s="1">
        <f t="shared" si="5"/>
        <v>353467.11999999994</v>
      </c>
      <c r="O90" s="1">
        <v>628.49</v>
      </c>
      <c r="P90" s="1">
        <v>0</v>
      </c>
      <c r="Q90" s="1">
        <v>36070.14</v>
      </c>
      <c r="R90" s="1">
        <f t="shared" si="4"/>
        <v>390165.74999999994</v>
      </c>
      <c r="S90" s="1">
        <f t="shared" si="6"/>
        <v>8351.1504708904104</v>
      </c>
      <c r="T90" s="1">
        <f t="shared" si="7"/>
        <v>8391.2304708904103</v>
      </c>
    </row>
    <row r="91" spans="1:20" x14ac:dyDescent="0.25">
      <c r="A91">
        <v>912</v>
      </c>
      <c r="B91" t="s">
        <v>232</v>
      </c>
      <c r="C91" t="s">
        <v>93</v>
      </c>
      <c r="E91" s="18">
        <v>142.28000000000003</v>
      </c>
      <c r="F91" s="1">
        <v>850823.01</v>
      </c>
      <c r="G91" s="1">
        <v>19443.330000000002</v>
      </c>
      <c r="H91" s="1">
        <v>0</v>
      </c>
      <c r="I91" s="1">
        <v>124928.43</v>
      </c>
      <c r="J91" s="1">
        <v>0</v>
      </c>
      <c r="K91" s="1">
        <v>114549.01</v>
      </c>
      <c r="L91" s="1">
        <v>0</v>
      </c>
      <c r="M91" s="1">
        <v>0</v>
      </c>
      <c r="N91" s="1">
        <f t="shared" si="5"/>
        <v>1109743.78</v>
      </c>
      <c r="O91" s="1">
        <v>2341.9299999999998</v>
      </c>
      <c r="P91" s="1">
        <v>0</v>
      </c>
      <c r="Q91" s="1">
        <v>50421.15</v>
      </c>
      <c r="R91" s="1">
        <f t="shared" si="4"/>
        <v>1162506.8599999999</v>
      </c>
      <c r="S91" s="1">
        <f t="shared" si="6"/>
        <v>8170.5570705650807</v>
      </c>
      <c r="T91" s="1">
        <f t="shared" si="7"/>
        <v>8210.6370705650806</v>
      </c>
    </row>
    <row r="92" spans="1:20" x14ac:dyDescent="0.25">
      <c r="A92">
        <v>14187</v>
      </c>
      <c r="B92" t="s">
        <v>462</v>
      </c>
      <c r="C92" t="s">
        <v>80</v>
      </c>
      <c r="E92" s="18">
        <v>298.11999999999995</v>
      </c>
      <c r="F92" s="1">
        <v>1782733.75</v>
      </c>
      <c r="G92" s="1">
        <v>95980.47</v>
      </c>
      <c r="H92" s="1">
        <v>46464</v>
      </c>
      <c r="I92" s="1">
        <v>286965.12</v>
      </c>
      <c r="J92" s="1">
        <v>0</v>
      </c>
      <c r="K92" s="1">
        <v>175465.37</v>
      </c>
      <c r="L92" s="1">
        <v>0</v>
      </c>
      <c r="M92" s="1">
        <v>0</v>
      </c>
      <c r="N92" s="1">
        <f t="shared" si="5"/>
        <v>2387608.71</v>
      </c>
      <c r="O92" s="1">
        <v>0</v>
      </c>
      <c r="P92" s="1">
        <v>0</v>
      </c>
      <c r="Q92" s="1">
        <v>101034.27</v>
      </c>
      <c r="R92" s="1">
        <f t="shared" si="4"/>
        <v>2488642.98</v>
      </c>
      <c r="S92" s="1">
        <f t="shared" si="6"/>
        <v>8347.7894136589312</v>
      </c>
      <c r="T92" s="1">
        <f t="shared" si="7"/>
        <v>8387.8694136589311</v>
      </c>
    </row>
    <row r="93" spans="1:20" x14ac:dyDescent="0.25">
      <c r="A93">
        <v>15713</v>
      </c>
      <c r="B93" t="s">
        <v>500</v>
      </c>
      <c r="C93" t="s">
        <v>101</v>
      </c>
      <c r="E93" s="18">
        <v>144.30999999999997</v>
      </c>
      <c r="F93" s="1">
        <v>862962.26</v>
      </c>
      <c r="G93" s="1">
        <v>79866.63</v>
      </c>
      <c r="H93" s="1">
        <v>24012.799999999999</v>
      </c>
      <c r="I93" s="1">
        <v>139072.15</v>
      </c>
      <c r="J93" s="1">
        <v>0</v>
      </c>
      <c r="K93" s="1">
        <v>76122.77</v>
      </c>
      <c r="L93" s="1">
        <v>0</v>
      </c>
      <c r="M93" s="1">
        <v>17656.48</v>
      </c>
      <c r="N93" s="1">
        <f t="shared" si="5"/>
        <v>1199693.0900000001</v>
      </c>
      <c r="O93" s="1">
        <v>0</v>
      </c>
      <c r="P93" s="1">
        <v>0</v>
      </c>
      <c r="Q93" s="1">
        <v>55639.09</v>
      </c>
      <c r="R93" s="1">
        <f t="shared" si="4"/>
        <v>1255332.1800000002</v>
      </c>
      <c r="S93" s="1">
        <f t="shared" si="6"/>
        <v>8698.8578754071132</v>
      </c>
      <c r="T93" s="1">
        <f t="shared" si="7"/>
        <v>8738.9378754071131</v>
      </c>
    </row>
    <row r="94" spans="1:20" x14ac:dyDescent="0.25">
      <c r="A94">
        <v>938</v>
      </c>
      <c r="B94" t="s">
        <v>236</v>
      </c>
      <c r="C94" t="s">
        <v>93</v>
      </c>
      <c r="E94" s="18">
        <v>167.95</v>
      </c>
      <c r="F94" s="1">
        <v>1004327.58</v>
      </c>
      <c r="G94" s="1">
        <v>23877.63</v>
      </c>
      <c r="H94" s="1">
        <v>28070.400000000001</v>
      </c>
      <c r="I94" s="1">
        <v>149437.94</v>
      </c>
      <c r="J94" s="1">
        <v>116740.08</v>
      </c>
      <c r="K94" s="1">
        <v>137451.44</v>
      </c>
      <c r="L94" s="1">
        <v>30712.45</v>
      </c>
      <c r="M94" s="1">
        <v>0</v>
      </c>
      <c r="N94" s="1">
        <f t="shared" si="5"/>
        <v>1490617.5199999998</v>
      </c>
      <c r="O94" s="1">
        <v>0</v>
      </c>
      <c r="P94" s="1">
        <v>0</v>
      </c>
      <c r="Q94" s="1">
        <v>64170.84</v>
      </c>
      <c r="R94" s="1">
        <f t="shared" si="4"/>
        <v>1554788.3599999999</v>
      </c>
      <c r="S94" s="1">
        <f t="shared" si="6"/>
        <v>9257.4478118487641</v>
      </c>
      <c r="T94" s="1">
        <f t="shared" si="7"/>
        <v>9297.527811848764</v>
      </c>
    </row>
    <row r="95" spans="1:20" x14ac:dyDescent="0.25">
      <c r="A95">
        <v>14147</v>
      </c>
      <c r="B95" t="s">
        <v>458</v>
      </c>
      <c r="C95" t="s">
        <v>80</v>
      </c>
      <c r="E95" s="18">
        <v>208.01</v>
      </c>
      <c r="F95" s="1">
        <v>1243883.1599999999</v>
      </c>
      <c r="G95" s="1">
        <v>66510.55</v>
      </c>
      <c r="H95" s="1">
        <v>27177.599999999999</v>
      </c>
      <c r="I95" s="1">
        <v>210917.64</v>
      </c>
      <c r="J95" s="1">
        <v>0</v>
      </c>
      <c r="K95" s="1">
        <v>105266.4</v>
      </c>
      <c r="L95" s="1">
        <v>0</v>
      </c>
      <c r="M95" s="1">
        <v>0</v>
      </c>
      <c r="N95" s="1">
        <f t="shared" si="5"/>
        <v>1653755.35</v>
      </c>
      <c r="O95" s="1">
        <v>0</v>
      </c>
      <c r="P95" s="1">
        <v>0</v>
      </c>
      <c r="Q95" s="1">
        <v>74023.649999999994</v>
      </c>
      <c r="R95" s="1">
        <f t="shared" si="4"/>
        <v>1727779</v>
      </c>
      <c r="S95" s="1">
        <f t="shared" si="6"/>
        <v>8306.2304696889569</v>
      </c>
      <c r="T95" s="1">
        <f t="shared" si="7"/>
        <v>8346.3104696889568</v>
      </c>
    </row>
    <row r="96" spans="1:20" x14ac:dyDescent="0.25">
      <c r="A96">
        <v>14090</v>
      </c>
      <c r="B96" t="s">
        <v>450</v>
      </c>
      <c r="C96" t="s">
        <v>93</v>
      </c>
      <c r="E96" s="18">
        <v>321.78000000000003</v>
      </c>
      <c r="F96" s="1">
        <v>1924218.67</v>
      </c>
      <c r="G96" s="1">
        <v>50664.68</v>
      </c>
      <c r="H96" s="1">
        <v>41299.199999999997</v>
      </c>
      <c r="I96" s="1">
        <v>272919.86</v>
      </c>
      <c r="J96" s="1">
        <v>5681</v>
      </c>
      <c r="K96" s="1">
        <v>186595.18</v>
      </c>
      <c r="L96" s="1">
        <v>0</v>
      </c>
      <c r="M96" s="1">
        <v>0</v>
      </c>
      <c r="N96" s="1">
        <f t="shared" si="5"/>
        <v>2481378.59</v>
      </c>
      <c r="O96" s="1">
        <v>0</v>
      </c>
      <c r="P96" s="1">
        <v>0</v>
      </c>
      <c r="Q96" s="1">
        <v>110545.48</v>
      </c>
      <c r="R96" s="1">
        <f t="shared" si="4"/>
        <v>2591924.0699999998</v>
      </c>
      <c r="S96" s="1">
        <f t="shared" si="6"/>
        <v>8054.9570203244439</v>
      </c>
      <c r="T96" s="1">
        <f t="shared" si="7"/>
        <v>8095.0370203244438</v>
      </c>
    </row>
    <row r="97" spans="1:20" x14ac:dyDescent="0.25">
      <c r="A97">
        <v>133538</v>
      </c>
      <c r="B97" t="s">
        <v>677</v>
      </c>
      <c r="C97" t="s">
        <v>98</v>
      </c>
      <c r="E97" s="18">
        <v>199.68</v>
      </c>
      <c r="F97" s="1">
        <v>1194070.42</v>
      </c>
      <c r="G97" s="1">
        <v>58610.720000000001</v>
      </c>
      <c r="H97" s="1">
        <v>45456</v>
      </c>
      <c r="I97" s="1">
        <v>186410.13</v>
      </c>
      <c r="J97" s="1">
        <v>14772</v>
      </c>
      <c r="K97" s="1">
        <v>191836.22</v>
      </c>
      <c r="L97" s="1">
        <v>0</v>
      </c>
      <c r="M97" s="1">
        <v>25653.33</v>
      </c>
      <c r="N97" s="1">
        <f t="shared" si="5"/>
        <v>1716808.82</v>
      </c>
      <c r="O97" s="1">
        <v>0</v>
      </c>
      <c r="P97" s="1">
        <v>0</v>
      </c>
      <c r="Q97" s="1">
        <v>80050.73</v>
      </c>
      <c r="R97" s="1">
        <f t="shared" si="4"/>
        <v>1796859.55</v>
      </c>
      <c r="S97" s="1">
        <f t="shared" si="6"/>
        <v>8998.6956630608965</v>
      </c>
      <c r="T97" s="1">
        <f t="shared" si="7"/>
        <v>9038.7756630608965</v>
      </c>
    </row>
    <row r="98" spans="1:20" x14ac:dyDescent="0.25">
      <c r="A98">
        <v>779</v>
      </c>
      <c r="B98" t="s">
        <v>208</v>
      </c>
      <c r="C98" t="s">
        <v>93</v>
      </c>
      <c r="E98" s="18">
        <v>139.42000000000002</v>
      </c>
      <c r="F98" s="1">
        <v>833720.46</v>
      </c>
      <c r="G98" s="1">
        <v>22488.54</v>
      </c>
      <c r="H98" s="1">
        <v>28582.400000000001</v>
      </c>
      <c r="I98" s="1">
        <v>110079.98</v>
      </c>
      <c r="J98" s="1">
        <v>123377.4</v>
      </c>
      <c r="K98" s="1">
        <v>50963.42</v>
      </c>
      <c r="L98" s="1">
        <v>0</v>
      </c>
      <c r="M98" s="1">
        <v>0</v>
      </c>
      <c r="N98" s="1">
        <f t="shared" si="5"/>
        <v>1169212.2</v>
      </c>
      <c r="O98" s="1">
        <v>0</v>
      </c>
      <c r="P98" s="1">
        <v>0</v>
      </c>
      <c r="Q98" s="1">
        <v>50559.74</v>
      </c>
      <c r="R98" s="1">
        <f t="shared" si="4"/>
        <v>1219771.94</v>
      </c>
      <c r="S98" s="1">
        <f t="shared" si="6"/>
        <v>8748.9021661167681</v>
      </c>
      <c r="T98" s="1">
        <f t="shared" si="7"/>
        <v>8788.982166116768</v>
      </c>
    </row>
    <row r="99" spans="1:20" x14ac:dyDescent="0.25">
      <c r="A99">
        <v>576</v>
      </c>
      <c r="B99" t="s">
        <v>168</v>
      </c>
      <c r="C99" t="s">
        <v>75</v>
      </c>
      <c r="E99" s="18">
        <v>102.58000000000003</v>
      </c>
      <c r="F99" s="1">
        <v>613420.18999999994</v>
      </c>
      <c r="G99" s="1">
        <v>12219.93</v>
      </c>
      <c r="H99" s="1">
        <v>14332.8</v>
      </c>
      <c r="I99" s="1">
        <v>63799.29</v>
      </c>
      <c r="J99" s="1">
        <v>0</v>
      </c>
      <c r="K99" s="1">
        <v>58915.63</v>
      </c>
      <c r="L99" s="1">
        <v>0</v>
      </c>
      <c r="M99" s="1">
        <v>38009.15</v>
      </c>
      <c r="N99" s="1">
        <f t="shared" si="5"/>
        <v>800696.99000000011</v>
      </c>
      <c r="O99" s="1">
        <v>0</v>
      </c>
      <c r="P99" s="1">
        <v>0</v>
      </c>
      <c r="Q99" s="1">
        <v>40883.519999999997</v>
      </c>
      <c r="R99" s="1">
        <f t="shared" si="4"/>
        <v>841580.51000000013</v>
      </c>
      <c r="S99" s="1">
        <f t="shared" si="6"/>
        <v>8204.1383310586843</v>
      </c>
      <c r="T99" s="1">
        <f t="shared" si="7"/>
        <v>8244.2183310586843</v>
      </c>
    </row>
    <row r="100" spans="1:20" x14ac:dyDescent="0.25">
      <c r="A100">
        <v>577</v>
      </c>
      <c r="B100" t="s">
        <v>170</v>
      </c>
      <c r="C100" t="s">
        <v>72</v>
      </c>
      <c r="E100" s="18">
        <v>697.13</v>
      </c>
      <c r="F100" s="1">
        <v>4168781.63</v>
      </c>
      <c r="G100" s="1">
        <v>342122.25</v>
      </c>
      <c r="H100" s="1">
        <v>100768</v>
      </c>
      <c r="I100" s="1">
        <v>555149.59</v>
      </c>
      <c r="J100" s="1">
        <v>5998.08</v>
      </c>
      <c r="K100" s="1">
        <v>506707.33</v>
      </c>
      <c r="L100" s="1">
        <v>0</v>
      </c>
      <c r="M100" s="1">
        <v>0</v>
      </c>
      <c r="N100" s="1">
        <f t="shared" si="5"/>
        <v>5679526.8799999999</v>
      </c>
      <c r="O100" s="1">
        <v>0</v>
      </c>
      <c r="P100" s="1">
        <v>0</v>
      </c>
      <c r="Q100" s="1">
        <v>232768.8</v>
      </c>
      <c r="R100" s="1">
        <f t="shared" si="4"/>
        <v>5912295.6799999997</v>
      </c>
      <c r="S100" s="1">
        <f t="shared" si="6"/>
        <v>8480.9084101960889</v>
      </c>
      <c r="T100" s="1">
        <f t="shared" si="7"/>
        <v>8520.9884101960888</v>
      </c>
    </row>
    <row r="101" spans="1:20" x14ac:dyDescent="0.25">
      <c r="A101">
        <v>15712</v>
      </c>
      <c r="B101" t="s">
        <v>498</v>
      </c>
      <c r="C101" t="s">
        <v>80</v>
      </c>
      <c r="E101" s="18">
        <v>360.75</v>
      </c>
      <c r="F101" s="1">
        <v>2157256.14</v>
      </c>
      <c r="G101" s="1">
        <v>120084.81</v>
      </c>
      <c r="H101" s="1">
        <v>55808</v>
      </c>
      <c r="I101" s="1">
        <v>274149.24</v>
      </c>
      <c r="J101" s="1">
        <v>2272</v>
      </c>
      <c r="K101" s="1">
        <v>192181.8</v>
      </c>
      <c r="L101" s="1">
        <v>0</v>
      </c>
      <c r="M101" s="1">
        <v>0</v>
      </c>
      <c r="N101" s="1">
        <f t="shared" si="5"/>
        <v>2801751.99</v>
      </c>
      <c r="O101" s="1">
        <v>0</v>
      </c>
      <c r="P101" s="1">
        <v>0</v>
      </c>
      <c r="Q101" s="1">
        <v>114162.01</v>
      </c>
      <c r="R101" s="1">
        <f t="shared" si="4"/>
        <v>2915914</v>
      </c>
      <c r="S101" s="1">
        <f t="shared" si="6"/>
        <v>8082.9216909216912</v>
      </c>
      <c r="T101" s="1">
        <f t="shared" si="7"/>
        <v>8123.0016909216911</v>
      </c>
    </row>
    <row r="102" spans="1:20" x14ac:dyDescent="0.25">
      <c r="A102">
        <v>11956</v>
      </c>
      <c r="B102" t="s">
        <v>1347</v>
      </c>
      <c r="C102" t="s">
        <v>93</v>
      </c>
      <c r="E102" s="18">
        <v>41.199999999999996</v>
      </c>
      <c r="F102" s="1">
        <v>246372.7</v>
      </c>
      <c r="G102" s="1">
        <v>8599.75</v>
      </c>
      <c r="H102" s="1">
        <v>0</v>
      </c>
      <c r="I102" s="1">
        <v>2226.9299999999998</v>
      </c>
      <c r="J102" s="1">
        <v>0</v>
      </c>
      <c r="K102" s="1">
        <v>32604.080000000002</v>
      </c>
      <c r="L102" s="1">
        <v>0</v>
      </c>
      <c r="M102" s="1">
        <v>0</v>
      </c>
      <c r="N102" s="1">
        <f t="shared" si="5"/>
        <v>289803.46000000002</v>
      </c>
      <c r="O102" s="1">
        <v>5643.75</v>
      </c>
      <c r="P102" s="1">
        <v>0</v>
      </c>
      <c r="Q102" s="1">
        <v>36000</v>
      </c>
      <c r="R102" s="1">
        <f t="shared" si="4"/>
        <v>331447.21000000002</v>
      </c>
      <c r="S102" s="1">
        <f t="shared" si="6"/>
        <v>8044.8351941747587</v>
      </c>
      <c r="T102" s="1">
        <f t="shared" si="7"/>
        <v>8084.9151941747587</v>
      </c>
    </row>
    <row r="103" spans="1:20" x14ac:dyDescent="0.25">
      <c r="A103">
        <v>149088</v>
      </c>
      <c r="B103" t="s">
        <v>763</v>
      </c>
      <c r="C103" t="s">
        <v>324</v>
      </c>
      <c r="D103" s="12" t="s">
        <v>81</v>
      </c>
      <c r="E103" s="18">
        <v>120.97000000000001</v>
      </c>
      <c r="F103" s="1">
        <v>723390.92</v>
      </c>
      <c r="G103" s="1">
        <v>0</v>
      </c>
      <c r="H103" s="1">
        <v>0</v>
      </c>
      <c r="I103" s="1">
        <v>0</v>
      </c>
      <c r="J103" s="1">
        <v>0</v>
      </c>
      <c r="K103" s="1">
        <v>180658.55</v>
      </c>
      <c r="L103" s="1">
        <v>0</v>
      </c>
      <c r="M103" s="1">
        <v>0</v>
      </c>
      <c r="N103" s="1">
        <f t="shared" si="5"/>
        <v>904049.47</v>
      </c>
      <c r="O103" s="1">
        <v>3132.96</v>
      </c>
      <c r="P103" s="1">
        <v>0</v>
      </c>
      <c r="Q103" s="1">
        <v>36000</v>
      </c>
      <c r="R103" s="1">
        <f t="shared" si="4"/>
        <v>943182.42999999993</v>
      </c>
      <c r="S103" s="1">
        <f t="shared" si="6"/>
        <v>7796.8292138546731</v>
      </c>
      <c r="T103" s="1">
        <f t="shared" si="7"/>
        <v>7836.909213854673</v>
      </c>
    </row>
    <row r="104" spans="1:20" x14ac:dyDescent="0.25">
      <c r="A104">
        <v>402</v>
      </c>
      <c r="B104" t="s">
        <v>131</v>
      </c>
      <c r="C104" t="s">
        <v>132</v>
      </c>
      <c r="D104" s="12" t="s">
        <v>81</v>
      </c>
      <c r="E104" s="18">
        <v>128.48999999999998</v>
      </c>
      <c r="F104" s="1">
        <v>768359.91</v>
      </c>
      <c r="G104" s="1">
        <v>0</v>
      </c>
      <c r="H104" s="1">
        <v>0</v>
      </c>
      <c r="I104" s="1">
        <v>0</v>
      </c>
      <c r="J104" s="1">
        <v>0</v>
      </c>
      <c r="K104" s="1">
        <v>203045.17</v>
      </c>
      <c r="L104" s="1">
        <v>0</v>
      </c>
      <c r="M104" s="1">
        <v>0</v>
      </c>
      <c r="N104" s="1">
        <f t="shared" si="5"/>
        <v>971405.08000000007</v>
      </c>
      <c r="O104" s="1">
        <v>15658.02</v>
      </c>
      <c r="P104" s="1">
        <v>0</v>
      </c>
      <c r="Q104" s="1">
        <v>36000</v>
      </c>
      <c r="R104" s="1">
        <f t="shared" si="4"/>
        <v>1023063.1000000001</v>
      </c>
      <c r="S104" s="1">
        <f t="shared" si="6"/>
        <v>7962.2001712195524</v>
      </c>
      <c r="T104" s="1">
        <f t="shared" si="7"/>
        <v>8002.2801712195524</v>
      </c>
    </row>
    <row r="105" spans="1:20" x14ac:dyDescent="0.25">
      <c r="A105">
        <v>15237</v>
      </c>
      <c r="B105" t="s">
        <v>485</v>
      </c>
      <c r="C105" t="s">
        <v>93</v>
      </c>
      <c r="E105" s="18">
        <v>294.83</v>
      </c>
      <c r="F105" s="1">
        <v>1763059.81</v>
      </c>
      <c r="G105" s="1">
        <v>45482.41</v>
      </c>
      <c r="H105" s="1">
        <v>0</v>
      </c>
      <c r="I105" s="1">
        <v>219294.38</v>
      </c>
      <c r="J105" s="1">
        <v>40543.839999999997</v>
      </c>
      <c r="K105" s="1">
        <v>362298.95</v>
      </c>
      <c r="L105" s="1">
        <v>0</v>
      </c>
      <c r="M105" s="1">
        <v>0</v>
      </c>
      <c r="N105" s="1">
        <f t="shared" si="5"/>
        <v>2430679.39</v>
      </c>
      <c r="O105" s="1">
        <v>2237.63</v>
      </c>
      <c r="P105" s="1">
        <v>0</v>
      </c>
      <c r="Q105" s="1">
        <v>98300.44</v>
      </c>
      <c r="R105" s="1">
        <f t="shared" si="4"/>
        <v>2531217.46</v>
      </c>
      <c r="S105" s="1">
        <f t="shared" si="6"/>
        <v>8585.345656819185</v>
      </c>
      <c r="T105" s="1">
        <f t="shared" si="7"/>
        <v>8625.425656819185</v>
      </c>
    </row>
    <row r="106" spans="1:20" x14ac:dyDescent="0.25">
      <c r="A106">
        <v>19197</v>
      </c>
      <c r="B106" t="s">
        <v>565</v>
      </c>
      <c r="C106" t="s">
        <v>80</v>
      </c>
      <c r="E106" s="18">
        <v>22.889999999999993</v>
      </c>
      <c r="F106" s="1">
        <v>136880.38</v>
      </c>
      <c r="G106" s="1">
        <v>4921.71</v>
      </c>
      <c r="H106" s="1">
        <v>0</v>
      </c>
      <c r="I106" s="1">
        <v>14750.9</v>
      </c>
      <c r="J106" s="1">
        <v>477.12</v>
      </c>
      <c r="K106" s="1">
        <v>51332.67</v>
      </c>
      <c r="L106" s="1">
        <v>0</v>
      </c>
      <c r="M106" s="1">
        <v>0</v>
      </c>
      <c r="N106" s="1">
        <f t="shared" si="5"/>
        <v>208362.77999999997</v>
      </c>
      <c r="O106" s="1">
        <v>0</v>
      </c>
      <c r="P106" s="1">
        <v>0</v>
      </c>
      <c r="Q106" s="1">
        <v>36000</v>
      </c>
      <c r="R106" s="1">
        <f t="shared" si="4"/>
        <v>244362.77999999997</v>
      </c>
      <c r="S106" s="1">
        <f t="shared" si="6"/>
        <v>10675.525557011797</v>
      </c>
      <c r="T106" s="1">
        <f t="shared" si="7"/>
        <v>10715.605557011797</v>
      </c>
    </row>
    <row r="107" spans="1:20" x14ac:dyDescent="0.25">
      <c r="A107">
        <v>142935</v>
      </c>
      <c r="B107" t="s">
        <v>717</v>
      </c>
      <c r="C107" t="s">
        <v>93</v>
      </c>
      <c r="E107" s="18">
        <v>153.43</v>
      </c>
      <c r="F107" s="1">
        <v>917499.12</v>
      </c>
      <c r="G107" s="1">
        <v>31207.15</v>
      </c>
      <c r="H107" s="1">
        <v>0</v>
      </c>
      <c r="I107" s="1">
        <v>118905.25</v>
      </c>
      <c r="J107" s="1">
        <v>0</v>
      </c>
      <c r="K107" s="1">
        <v>226454.09</v>
      </c>
      <c r="L107" s="1">
        <v>184523.68</v>
      </c>
      <c r="M107" s="1">
        <v>6398.57</v>
      </c>
      <c r="N107" s="1">
        <f t="shared" si="5"/>
        <v>1484987.86</v>
      </c>
      <c r="O107" s="1">
        <v>2911.27</v>
      </c>
      <c r="P107" s="1">
        <v>0</v>
      </c>
      <c r="Q107" s="1">
        <v>65803.59</v>
      </c>
      <c r="R107" s="1">
        <f t="shared" si="4"/>
        <v>1553702.7200000002</v>
      </c>
      <c r="S107" s="1">
        <f t="shared" si="6"/>
        <v>10126.45975363358</v>
      </c>
      <c r="T107" s="1">
        <f t="shared" si="7"/>
        <v>10166.53975363358</v>
      </c>
    </row>
    <row r="108" spans="1:20" x14ac:dyDescent="0.25">
      <c r="A108">
        <v>19235</v>
      </c>
      <c r="B108" t="s">
        <v>583</v>
      </c>
      <c r="C108" t="s">
        <v>93</v>
      </c>
      <c r="E108" s="18">
        <v>48.9</v>
      </c>
      <c r="F108" s="1">
        <v>292418.08</v>
      </c>
      <c r="G108" s="1">
        <v>6301.12</v>
      </c>
      <c r="H108" s="1">
        <v>15648</v>
      </c>
      <c r="I108" s="1">
        <v>43066.33</v>
      </c>
      <c r="J108" s="1">
        <v>47589.03</v>
      </c>
      <c r="K108" s="1">
        <v>2789.39</v>
      </c>
      <c r="L108" s="1">
        <v>0</v>
      </c>
      <c r="M108" s="1">
        <v>0</v>
      </c>
      <c r="N108" s="1">
        <f t="shared" si="5"/>
        <v>407811.95000000007</v>
      </c>
      <c r="O108" s="1">
        <v>0</v>
      </c>
      <c r="P108" s="1">
        <v>0</v>
      </c>
      <c r="Q108" s="1">
        <v>36000</v>
      </c>
      <c r="R108" s="1">
        <f t="shared" si="4"/>
        <v>443811.95000000007</v>
      </c>
      <c r="S108" s="1">
        <f t="shared" si="6"/>
        <v>9075.9089979550117</v>
      </c>
      <c r="T108" s="1">
        <f t="shared" si="7"/>
        <v>9115.9889979550117</v>
      </c>
    </row>
    <row r="109" spans="1:20" x14ac:dyDescent="0.25">
      <c r="A109">
        <v>142943</v>
      </c>
      <c r="B109" t="s">
        <v>719</v>
      </c>
      <c r="C109" t="s">
        <v>93</v>
      </c>
      <c r="E109" s="18">
        <v>556.7600000000001</v>
      </c>
      <c r="F109" s="1">
        <v>3329380.25</v>
      </c>
      <c r="G109" s="1">
        <v>72632.37</v>
      </c>
      <c r="H109" s="1">
        <v>94374.399999999994</v>
      </c>
      <c r="I109" s="1">
        <v>496247.03999999998</v>
      </c>
      <c r="J109" s="1">
        <v>380098.16</v>
      </c>
      <c r="K109" s="1">
        <v>78851.899999999994</v>
      </c>
      <c r="L109" s="1">
        <v>0</v>
      </c>
      <c r="M109" s="1">
        <v>286405.09999999998</v>
      </c>
      <c r="N109" s="1">
        <f t="shared" si="5"/>
        <v>4737989.22</v>
      </c>
      <c r="O109" s="1">
        <v>0</v>
      </c>
      <c r="P109" s="1">
        <v>0</v>
      </c>
      <c r="Q109" s="1">
        <v>183121.52</v>
      </c>
      <c r="R109" s="1">
        <f t="shared" si="4"/>
        <v>4921110.7399999993</v>
      </c>
      <c r="S109" s="1">
        <f t="shared" si="6"/>
        <v>8838.8367339607703</v>
      </c>
      <c r="T109" s="1">
        <f t="shared" si="7"/>
        <v>8878.9167339607702</v>
      </c>
    </row>
    <row r="110" spans="1:20" x14ac:dyDescent="0.25">
      <c r="A110">
        <v>142927</v>
      </c>
      <c r="B110" t="s">
        <v>715</v>
      </c>
      <c r="C110" t="s">
        <v>93</v>
      </c>
      <c r="E110" s="18">
        <v>233.18999999999997</v>
      </c>
      <c r="F110" s="1">
        <v>1394457.53</v>
      </c>
      <c r="G110" s="1">
        <v>37509.01</v>
      </c>
      <c r="H110" s="1">
        <v>0</v>
      </c>
      <c r="I110" s="1">
        <v>192767.29</v>
      </c>
      <c r="J110" s="1">
        <v>0</v>
      </c>
      <c r="K110" s="1">
        <v>340547.07</v>
      </c>
      <c r="L110" s="1">
        <v>61191.55</v>
      </c>
      <c r="M110" s="1">
        <v>7272.81</v>
      </c>
      <c r="N110" s="1">
        <f t="shared" si="5"/>
        <v>2033745.2600000002</v>
      </c>
      <c r="O110" s="1">
        <v>2657.98</v>
      </c>
      <c r="P110" s="1">
        <v>0</v>
      </c>
      <c r="Q110" s="1">
        <v>90651.42</v>
      </c>
      <c r="R110" s="1">
        <f t="shared" si="4"/>
        <v>2127054.66</v>
      </c>
      <c r="S110" s="1">
        <f t="shared" si="6"/>
        <v>9121.5517818088265</v>
      </c>
      <c r="T110" s="1">
        <f t="shared" si="7"/>
        <v>9161.6317818088264</v>
      </c>
    </row>
    <row r="111" spans="1:20" x14ac:dyDescent="0.25">
      <c r="A111">
        <v>12529</v>
      </c>
      <c r="B111" t="s">
        <v>387</v>
      </c>
      <c r="C111" t="s">
        <v>93</v>
      </c>
      <c r="E111" s="18">
        <v>165.71</v>
      </c>
      <c r="F111" s="1">
        <v>990932.53</v>
      </c>
      <c r="G111" s="1">
        <v>24576.27</v>
      </c>
      <c r="H111" s="1">
        <v>0</v>
      </c>
      <c r="I111" s="1">
        <v>143997.42000000001</v>
      </c>
      <c r="J111" s="1">
        <v>53156.69</v>
      </c>
      <c r="K111" s="1">
        <v>132816.06</v>
      </c>
      <c r="L111" s="1">
        <v>89834.16</v>
      </c>
      <c r="M111" s="1">
        <v>10900.23</v>
      </c>
      <c r="N111" s="1">
        <f t="shared" si="5"/>
        <v>1446213.3599999999</v>
      </c>
      <c r="O111" s="1">
        <v>6262.31</v>
      </c>
      <c r="P111" s="1">
        <v>0</v>
      </c>
      <c r="Q111" s="1">
        <v>60640.74</v>
      </c>
      <c r="R111" s="1">
        <f t="shared" si="4"/>
        <v>1513116.41</v>
      </c>
      <c r="S111" s="1">
        <f t="shared" si="6"/>
        <v>9131.1110373544143</v>
      </c>
      <c r="T111" s="1">
        <f t="shared" si="7"/>
        <v>9171.1910373544142</v>
      </c>
    </row>
    <row r="112" spans="1:20" x14ac:dyDescent="0.25">
      <c r="A112">
        <v>9192</v>
      </c>
      <c r="B112" t="s">
        <v>285</v>
      </c>
      <c r="C112" t="s">
        <v>230</v>
      </c>
      <c r="E112" s="18">
        <v>474.8</v>
      </c>
      <c r="F112" s="1">
        <v>2839266.02</v>
      </c>
      <c r="G112" s="1">
        <v>151641.43</v>
      </c>
      <c r="H112" s="1">
        <v>77734.399999999994</v>
      </c>
      <c r="I112" s="1">
        <v>400130.05</v>
      </c>
      <c r="J112" s="1">
        <v>0</v>
      </c>
      <c r="K112" s="1">
        <v>379430.55</v>
      </c>
      <c r="L112" s="1">
        <v>0</v>
      </c>
      <c r="M112" s="1">
        <v>0</v>
      </c>
      <c r="N112" s="1">
        <f t="shared" si="5"/>
        <v>3848202.4499999997</v>
      </c>
      <c r="O112" s="1">
        <v>0</v>
      </c>
      <c r="P112" s="1">
        <v>0</v>
      </c>
      <c r="Q112" s="1">
        <v>160814.07999999999</v>
      </c>
      <c r="R112" s="1">
        <f t="shared" si="4"/>
        <v>4009016.53</v>
      </c>
      <c r="S112" s="1">
        <f t="shared" si="6"/>
        <v>8443.5899957876991</v>
      </c>
      <c r="T112" s="1">
        <f t="shared" si="7"/>
        <v>8483.669995787699</v>
      </c>
    </row>
    <row r="113" spans="1:20" x14ac:dyDescent="0.25">
      <c r="A113">
        <v>149328</v>
      </c>
      <c r="B113" t="s">
        <v>767</v>
      </c>
      <c r="C113" t="s">
        <v>278</v>
      </c>
      <c r="E113" s="18">
        <v>203.18</v>
      </c>
      <c r="F113" s="1">
        <v>1215000.1499999999</v>
      </c>
      <c r="G113" s="1">
        <v>46597.47</v>
      </c>
      <c r="H113" s="1">
        <v>0</v>
      </c>
      <c r="I113" s="1">
        <v>151996.19</v>
      </c>
      <c r="J113" s="1">
        <v>0</v>
      </c>
      <c r="K113" s="1">
        <v>665458.57999999996</v>
      </c>
      <c r="L113" s="1">
        <v>0</v>
      </c>
      <c r="M113" s="1">
        <v>0</v>
      </c>
      <c r="N113" s="1">
        <f t="shared" si="5"/>
        <v>2079052.3899999997</v>
      </c>
      <c r="O113" s="1">
        <v>23893.38</v>
      </c>
      <c r="P113" s="1">
        <v>0</v>
      </c>
      <c r="Q113" s="1">
        <v>117847.2</v>
      </c>
      <c r="R113" s="1">
        <f t="shared" si="4"/>
        <v>2220792.9699999997</v>
      </c>
      <c r="S113" s="1">
        <f t="shared" si="6"/>
        <v>10930.175066443546</v>
      </c>
      <c r="T113" s="1">
        <f t="shared" si="7"/>
        <v>10970.255066443546</v>
      </c>
    </row>
    <row r="114" spans="1:20" x14ac:dyDescent="0.25">
      <c r="A114">
        <v>12033</v>
      </c>
      <c r="B114" t="s">
        <v>355</v>
      </c>
      <c r="C114" t="s">
        <v>278</v>
      </c>
      <c r="E114" s="18">
        <v>141.12</v>
      </c>
      <c r="F114" s="1">
        <v>843886.32</v>
      </c>
      <c r="G114" s="1">
        <v>33681.910000000003</v>
      </c>
      <c r="H114" s="1">
        <v>11014.4</v>
      </c>
      <c r="I114" s="1">
        <v>111835.12</v>
      </c>
      <c r="J114" s="1">
        <v>0</v>
      </c>
      <c r="K114" s="1">
        <v>602820.19999999995</v>
      </c>
      <c r="L114" s="1">
        <v>0</v>
      </c>
      <c r="M114" s="1">
        <v>0</v>
      </c>
      <c r="N114" s="1">
        <f t="shared" si="5"/>
        <v>1603237.95</v>
      </c>
      <c r="O114" s="1">
        <v>0</v>
      </c>
      <c r="P114" s="1">
        <v>0</v>
      </c>
      <c r="Q114" s="1">
        <v>53969.440000000002</v>
      </c>
      <c r="R114" s="1">
        <f t="shared" si="4"/>
        <v>1657207.39</v>
      </c>
      <c r="S114" s="1">
        <f t="shared" si="6"/>
        <v>11743.249645691609</v>
      </c>
      <c r="T114" s="1">
        <f t="shared" si="7"/>
        <v>11783.329645691609</v>
      </c>
    </row>
    <row r="115" spans="1:20" x14ac:dyDescent="0.25">
      <c r="A115">
        <v>19226</v>
      </c>
      <c r="B115" t="s">
        <v>579</v>
      </c>
      <c r="C115" t="s">
        <v>93</v>
      </c>
      <c r="E115" s="18">
        <v>144.52000000000001</v>
      </c>
      <c r="F115" s="1">
        <v>864218.04</v>
      </c>
      <c r="G115" s="1">
        <v>20628.82</v>
      </c>
      <c r="H115" s="1">
        <v>0</v>
      </c>
      <c r="I115" s="1">
        <v>112338.49</v>
      </c>
      <c r="J115" s="1">
        <v>0</v>
      </c>
      <c r="K115" s="1">
        <v>194683.34</v>
      </c>
      <c r="L115" s="1">
        <v>0</v>
      </c>
      <c r="M115" s="1">
        <v>0</v>
      </c>
      <c r="N115" s="1">
        <f t="shared" si="5"/>
        <v>1191868.69</v>
      </c>
      <c r="O115" s="1">
        <v>0</v>
      </c>
      <c r="P115" s="1">
        <v>0</v>
      </c>
      <c r="Q115" s="1">
        <v>36000</v>
      </c>
      <c r="R115" s="1">
        <f t="shared" si="4"/>
        <v>1227868.69</v>
      </c>
      <c r="S115" s="1">
        <f t="shared" si="6"/>
        <v>8496.1852338776625</v>
      </c>
      <c r="T115" s="1">
        <f t="shared" si="7"/>
        <v>8536.2652338776625</v>
      </c>
    </row>
    <row r="116" spans="1:20" x14ac:dyDescent="0.25">
      <c r="A116">
        <v>19201</v>
      </c>
      <c r="B116" t="s">
        <v>571</v>
      </c>
      <c r="C116" t="s">
        <v>93</v>
      </c>
      <c r="E116" s="18">
        <v>168.76999999999998</v>
      </c>
      <c r="F116" s="1">
        <v>1009231.1</v>
      </c>
      <c r="G116" s="1">
        <v>24691.91</v>
      </c>
      <c r="H116" s="1">
        <v>0</v>
      </c>
      <c r="I116" s="1">
        <v>140315.79999999999</v>
      </c>
      <c r="J116" s="1">
        <v>3226.24</v>
      </c>
      <c r="K116" s="1">
        <v>213396.79</v>
      </c>
      <c r="L116" s="1">
        <v>0</v>
      </c>
      <c r="M116" s="1">
        <v>0</v>
      </c>
      <c r="N116" s="1">
        <f t="shared" si="5"/>
        <v>1390861.84</v>
      </c>
      <c r="O116" s="1">
        <v>0</v>
      </c>
      <c r="P116" s="1">
        <v>0</v>
      </c>
      <c r="Q116" s="1">
        <v>36000</v>
      </c>
      <c r="R116" s="1">
        <f t="shared" ref="R116:R179" si="8">N116+O116+P116+Q116</f>
        <v>1426861.84</v>
      </c>
      <c r="S116" s="1">
        <f t="shared" si="6"/>
        <v>8454.4755584523336</v>
      </c>
      <c r="T116" s="1">
        <f t="shared" si="7"/>
        <v>8494.5555584523336</v>
      </c>
    </row>
    <row r="117" spans="1:20" x14ac:dyDescent="0.25">
      <c r="A117">
        <v>12043</v>
      </c>
      <c r="B117" t="s">
        <v>369</v>
      </c>
      <c r="C117" t="s">
        <v>80</v>
      </c>
      <c r="E117" s="18">
        <v>178.23999999999995</v>
      </c>
      <c r="F117" s="1">
        <v>1065860.94</v>
      </c>
      <c r="G117" s="1">
        <v>55565.37</v>
      </c>
      <c r="H117" s="1">
        <v>0</v>
      </c>
      <c r="I117" s="1">
        <v>179651.78</v>
      </c>
      <c r="J117" s="1">
        <v>17858.39</v>
      </c>
      <c r="K117" s="1">
        <v>235399.08</v>
      </c>
      <c r="L117" s="1">
        <v>661949.43000000005</v>
      </c>
      <c r="M117" s="1">
        <v>0</v>
      </c>
      <c r="N117" s="1">
        <f t="shared" si="5"/>
        <v>2216284.9900000002</v>
      </c>
      <c r="O117" s="1">
        <v>1072.76</v>
      </c>
      <c r="P117" s="1">
        <v>0</v>
      </c>
      <c r="Q117" s="1">
        <v>51674.78</v>
      </c>
      <c r="R117" s="1">
        <f t="shared" si="8"/>
        <v>2269032.5299999998</v>
      </c>
      <c r="S117" s="1">
        <f t="shared" si="6"/>
        <v>12730.209436714544</v>
      </c>
      <c r="T117" s="1">
        <f t="shared" si="7"/>
        <v>12770.289436714544</v>
      </c>
    </row>
    <row r="118" spans="1:20" x14ac:dyDescent="0.25">
      <c r="A118">
        <v>15737</v>
      </c>
      <c r="B118" t="s">
        <v>507</v>
      </c>
      <c r="C118" t="s">
        <v>80</v>
      </c>
      <c r="E118" s="18">
        <v>262.60000000000002</v>
      </c>
      <c r="F118" s="1">
        <v>1570327</v>
      </c>
      <c r="G118" s="1">
        <v>64391.31</v>
      </c>
      <c r="H118" s="1">
        <v>67862.399999999994</v>
      </c>
      <c r="I118" s="1">
        <v>146104.69</v>
      </c>
      <c r="J118" s="1">
        <v>52389.19</v>
      </c>
      <c r="K118" s="1">
        <v>27474.27</v>
      </c>
      <c r="L118" s="1">
        <v>0</v>
      </c>
      <c r="M118" s="1">
        <v>0</v>
      </c>
      <c r="N118" s="1">
        <f t="shared" si="5"/>
        <v>1928548.8599999999</v>
      </c>
      <c r="O118" s="1">
        <v>0</v>
      </c>
      <c r="P118" s="1">
        <v>0</v>
      </c>
      <c r="Q118" s="1">
        <v>77219.98</v>
      </c>
      <c r="R118" s="1">
        <f t="shared" si="8"/>
        <v>2005768.8399999999</v>
      </c>
      <c r="S118" s="1">
        <f t="shared" si="6"/>
        <v>7638.1143945163731</v>
      </c>
      <c r="T118" s="1">
        <f t="shared" si="7"/>
        <v>7678.194394516373</v>
      </c>
    </row>
    <row r="119" spans="1:20" x14ac:dyDescent="0.25">
      <c r="A119">
        <v>813</v>
      </c>
      <c r="B119" t="s">
        <v>216</v>
      </c>
      <c r="C119" t="s">
        <v>72</v>
      </c>
      <c r="E119" s="18">
        <v>118.46000000000002</v>
      </c>
      <c r="F119" s="1">
        <v>708381.34</v>
      </c>
      <c r="G119" s="1">
        <v>52849.16</v>
      </c>
      <c r="H119" s="1">
        <v>0</v>
      </c>
      <c r="I119" s="1">
        <v>88959.09</v>
      </c>
      <c r="J119" s="1">
        <v>0</v>
      </c>
      <c r="K119" s="1">
        <v>92759.37</v>
      </c>
      <c r="L119" s="1">
        <v>233894.7</v>
      </c>
      <c r="M119" s="1">
        <v>0</v>
      </c>
      <c r="N119" s="1">
        <f t="shared" si="5"/>
        <v>1176843.6599999999</v>
      </c>
      <c r="O119" s="1">
        <v>1239.3699999999999</v>
      </c>
      <c r="P119" s="1">
        <v>0</v>
      </c>
      <c r="Q119" s="1">
        <v>38527.93</v>
      </c>
      <c r="R119" s="1">
        <f t="shared" si="8"/>
        <v>1216610.96</v>
      </c>
      <c r="S119" s="1">
        <f t="shared" si="6"/>
        <v>10270.225899037647</v>
      </c>
      <c r="T119" s="1">
        <f t="shared" si="7"/>
        <v>10310.305899037647</v>
      </c>
    </row>
    <row r="120" spans="1:20" x14ac:dyDescent="0.25">
      <c r="A120">
        <v>11972</v>
      </c>
      <c r="B120" t="s">
        <v>340</v>
      </c>
      <c r="C120" t="s">
        <v>93</v>
      </c>
      <c r="E120" s="18">
        <v>343.45</v>
      </c>
      <c r="F120" s="1">
        <v>2053803.52</v>
      </c>
      <c r="G120" s="1">
        <v>46528.47</v>
      </c>
      <c r="H120" s="1">
        <v>34768</v>
      </c>
      <c r="I120" s="1">
        <v>252949.46</v>
      </c>
      <c r="J120" s="1">
        <v>5680</v>
      </c>
      <c r="K120" s="1">
        <v>700475.61</v>
      </c>
      <c r="L120" s="1">
        <v>0</v>
      </c>
      <c r="M120" s="1">
        <v>0</v>
      </c>
      <c r="N120" s="1">
        <f t="shared" si="5"/>
        <v>3094205.06</v>
      </c>
      <c r="O120" s="1">
        <v>0</v>
      </c>
      <c r="P120" s="1">
        <v>0</v>
      </c>
      <c r="Q120" s="1">
        <v>139609.71</v>
      </c>
      <c r="R120" s="1">
        <f t="shared" si="8"/>
        <v>3233814.77</v>
      </c>
      <c r="S120" s="1">
        <f t="shared" si="6"/>
        <v>9415.6784684815848</v>
      </c>
      <c r="T120" s="1">
        <f t="shared" si="7"/>
        <v>9455.7584684815847</v>
      </c>
    </row>
    <row r="121" spans="1:20" x14ac:dyDescent="0.25">
      <c r="A121">
        <v>12042</v>
      </c>
      <c r="B121" t="s">
        <v>367</v>
      </c>
      <c r="C121" t="s">
        <v>80</v>
      </c>
      <c r="E121" s="18">
        <v>64.010000000000005</v>
      </c>
      <c r="F121" s="1">
        <v>382774.64</v>
      </c>
      <c r="G121" s="1">
        <v>12627.47</v>
      </c>
      <c r="H121" s="1">
        <v>0</v>
      </c>
      <c r="I121" s="1">
        <v>18065.939999999999</v>
      </c>
      <c r="J121" s="1">
        <v>0</v>
      </c>
      <c r="K121" s="1">
        <v>47481.37</v>
      </c>
      <c r="L121" s="1">
        <v>0</v>
      </c>
      <c r="M121" s="1">
        <v>0</v>
      </c>
      <c r="N121" s="1">
        <f t="shared" si="5"/>
        <v>460949.42</v>
      </c>
      <c r="O121" s="1">
        <v>0</v>
      </c>
      <c r="P121" s="1">
        <v>0</v>
      </c>
      <c r="Q121" s="1">
        <v>36000</v>
      </c>
      <c r="R121" s="1">
        <f t="shared" si="8"/>
        <v>496949.42</v>
      </c>
      <c r="S121" s="1">
        <f t="shared" si="6"/>
        <v>7763.6216216216208</v>
      </c>
      <c r="T121" s="1">
        <f t="shared" si="7"/>
        <v>7803.7016216216207</v>
      </c>
    </row>
    <row r="122" spans="1:20" x14ac:dyDescent="0.25">
      <c r="A122">
        <v>134197</v>
      </c>
      <c r="B122" t="s">
        <v>705</v>
      </c>
      <c r="C122" t="s">
        <v>80</v>
      </c>
      <c r="E122" s="18">
        <v>229.97</v>
      </c>
      <c r="F122" s="1">
        <v>1375202.2</v>
      </c>
      <c r="G122" s="1">
        <v>67840.320000000007</v>
      </c>
      <c r="H122" s="1">
        <v>26566.400000000001</v>
      </c>
      <c r="I122" s="1">
        <v>213144.31</v>
      </c>
      <c r="J122" s="1">
        <v>0</v>
      </c>
      <c r="K122" s="1">
        <v>122590.83</v>
      </c>
      <c r="L122" s="1">
        <v>0</v>
      </c>
      <c r="M122" s="1">
        <v>0</v>
      </c>
      <c r="N122" s="1">
        <f t="shared" si="5"/>
        <v>1805344.06</v>
      </c>
      <c r="O122" s="1">
        <v>0</v>
      </c>
      <c r="P122" s="1">
        <v>0</v>
      </c>
      <c r="Q122" s="1">
        <v>94900.43</v>
      </c>
      <c r="R122" s="1">
        <f t="shared" si="8"/>
        <v>1900244.49</v>
      </c>
      <c r="S122" s="1">
        <f t="shared" si="6"/>
        <v>8263.0103491759801</v>
      </c>
      <c r="T122" s="1">
        <f t="shared" si="7"/>
        <v>8303.09034917598</v>
      </c>
    </row>
    <row r="123" spans="1:20" x14ac:dyDescent="0.25">
      <c r="A123">
        <v>131</v>
      </c>
      <c r="B123" t="s">
        <v>67</v>
      </c>
      <c r="C123" t="s">
        <v>68</v>
      </c>
      <c r="E123" s="18">
        <v>330.83000000000004</v>
      </c>
      <c r="F123" s="1">
        <v>1978336.95</v>
      </c>
      <c r="G123" s="1">
        <v>120216.12</v>
      </c>
      <c r="H123" s="1">
        <v>0</v>
      </c>
      <c r="I123" s="1">
        <v>172505.55</v>
      </c>
      <c r="J123" s="1">
        <v>0</v>
      </c>
      <c r="K123" s="1">
        <v>379638.44</v>
      </c>
      <c r="L123" s="1">
        <v>89085.85</v>
      </c>
      <c r="M123" s="1">
        <v>0</v>
      </c>
      <c r="N123" s="1">
        <f t="shared" si="5"/>
        <v>2739782.9099999997</v>
      </c>
      <c r="O123" s="1">
        <v>10265.299999999999</v>
      </c>
      <c r="P123" s="1">
        <v>0</v>
      </c>
      <c r="Q123" s="1">
        <v>91513.62</v>
      </c>
      <c r="R123" s="1">
        <f t="shared" si="8"/>
        <v>2841561.8299999996</v>
      </c>
      <c r="S123" s="1">
        <f t="shared" si="6"/>
        <v>8589.1903092222565</v>
      </c>
      <c r="T123" s="1">
        <f t="shared" si="7"/>
        <v>8629.2703092222564</v>
      </c>
    </row>
    <row r="124" spans="1:20" x14ac:dyDescent="0.25">
      <c r="A124">
        <v>13930</v>
      </c>
      <c r="B124" t="s">
        <v>436</v>
      </c>
      <c r="C124" t="s">
        <v>140</v>
      </c>
      <c r="E124" s="18">
        <v>641.46</v>
      </c>
      <c r="F124" s="1">
        <v>3835879.47</v>
      </c>
      <c r="G124" s="1">
        <v>141328.57</v>
      </c>
      <c r="H124" s="1">
        <v>0</v>
      </c>
      <c r="I124" s="1">
        <v>104952.4</v>
      </c>
      <c r="J124" s="1">
        <v>0</v>
      </c>
      <c r="K124" s="1">
        <v>185597.23</v>
      </c>
      <c r="L124" s="1">
        <v>1150886.8600000001</v>
      </c>
      <c r="M124" s="1">
        <v>0</v>
      </c>
      <c r="N124" s="1">
        <f t="shared" si="5"/>
        <v>5418644.5300000003</v>
      </c>
      <c r="O124" s="1">
        <v>39732</v>
      </c>
      <c r="P124" s="1">
        <v>0</v>
      </c>
      <c r="Q124" s="1">
        <v>151831.19</v>
      </c>
      <c r="R124" s="1">
        <f t="shared" si="8"/>
        <v>5610207.7200000007</v>
      </c>
      <c r="S124" s="1">
        <f t="shared" si="6"/>
        <v>8745.9977551211305</v>
      </c>
      <c r="T124" s="1">
        <f t="shared" si="7"/>
        <v>8786.0777551211304</v>
      </c>
    </row>
    <row r="125" spans="1:20" x14ac:dyDescent="0.25">
      <c r="A125">
        <v>12558</v>
      </c>
      <c r="B125" t="s">
        <v>391</v>
      </c>
      <c r="C125" t="s">
        <v>80</v>
      </c>
      <c r="E125" s="18">
        <v>211.67</v>
      </c>
      <c r="F125" s="1">
        <v>1265769.67</v>
      </c>
      <c r="G125" s="1">
        <v>5429.49</v>
      </c>
      <c r="H125" s="1">
        <v>30544</v>
      </c>
      <c r="I125" s="1">
        <v>39760.629999999997</v>
      </c>
      <c r="J125" s="1">
        <v>113055.17</v>
      </c>
      <c r="K125" s="1">
        <v>12015</v>
      </c>
      <c r="L125" s="1">
        <v>0</v>
      </c>
      <c r="M125" s="1">
        <v>0</v>
      </c>
      <c r="N125" s="1">
        <f t="shared" si="5"/>
        <v>1466573.9599999997</v>
      </c>
      <c r="O125" s="1">
        <v>0</v>
      </c>
      <c r="P125" s="1">
        <v>0</v>
      </c>
      <c r="Q125" s="1">
        <v>37082.46</v>
      </c>
      <c r="R125" s="1">
        <f t="shared" si="8"/>
        <v>1503656.4199999997</v>
      </c>
      <c r="S125" s="1">
        <f t="shared" si="6"/>
        <v>7103.7767279255431</v>
      </c>
      <c r="T125" s="1">
        <f t="shared" si="7"/>
        <v>7143.8567279255431</v>
      </c>
    </row>
    <row r="126" spans="1:20" x14ac:dyDescent="0.25">
      <c r="A126">
        <v>149047</v>
      </c>
      <c r="B126" t="s">
        <v>761</v>
      </c>
      <c r="C126" t="s">
        <v>230</v>
      </c>
      <c r="D126" s="12" t="s">
        <v>81</v>
      </c>
      <c r="E126" s="18">
        <v>731.85000000000014</v>
      </c>
      <c r="F126" s="1">
        <v>4376404.4400000004</v>
      </c>
      <c r="G126" s="1">
        <v>0</v>
      </c>
      <c r="H126" s="1">
        <v>0</v>
      </c>
      <c r="I126" s="1">
        <v>0</v>
      </c>
      <c r="J126" s="1">
        <v>0</v>
      </c>
      <c r="K126" s="1">
        <v>1166035.6000000001</v>
      </c>
      <c r="L126" s="1">
        <v>232750.04</v>
      </c>
      <c r="M126" s="1">
        <v>0</v>
      </c>
      <c r="N126" s="1">
        <f t="shared" si="5"/>
        <v>5775190.080000001</v>
      </c>
      <c r="O126" s="1">
        <v>15105.38</v>
      </c>
      <c r="P126" s="1">
        <v>0</v>
      </c>
      <c r="Q126" s="1">
        <v>36000</v>
      </c>
      <c r="R126" s="1">
        <f t="shared" si="8"/>
        <v>5826295.4600000009</v>
      </c>
      <c r="S126" s="1">
        <f t="shared" si="6"/>
        <v>7961.0513903122219</v>
      </c>
      <c r="T126" s="1">
        <f t="shared" si="7"/>
        <v>8001.1313903122218</v>
      </c>
    </row>
    <row r="127" spans="1:20" x14ac:dyDescent="0.25">
      <c r="A127">
        <v>133421</v>
      </c>
      <c r="B127" t="s">
        <v>665</v>
      </c>
      <c r="C127" t="s">
        <v>93</v>
      </c>
      <c r="E127" s="18">
        <v>200.69</v>
      </c>
      <c r="F127" s="1">
        <v>1200110.1499999999</v>
      </c>
      <c r="G127" s="1">
        <v>26932.880000000001</v>
      </c>
      <c r="H127" s="1">
        <v>0</v>
      </c>
      <c r="I127" s="1">
        <v>111583.12</v>
      </c>
      <c r="J127" s="1">
        <v>8804</v>
      </c>
      <c r="K127" s="1">
        <v>521524.87</v>
      </c>
      <c r="L127" s="1">
        <v>28971.360000000001</v>
      </c>
      <c r="M127" s="1">
        <v>0</v>
      </c>
      <c r="N127" s="1">
        <f t="shared" si="5"/>
        <v>1897926.3800000001</v>
      </c>
      <c r="O127" s="1">
        <v>17360.18</v>
      </c>
      <c r="P127" s="1">
        <v>0</v>
      </c>
      <c r="Q127" s="1">
        <v>75505.67</v>
      </c>
      <c r="R127" s="1">
        <f t="shared" si="8"/>
        <v>1990792.23</v>
      </c>
      <c r="S127" s="1">
        <f t="shared" si="6"/>
        <v>9919.7380537146837</v>
      </c>
      <c r="T127" s="1">
        <f t="shared" si="7"/>
        <v>9959.8180537146836</v>
      </c>
    </row>
    <row r="128" spans="1:20" x14ac:dyDescent="0.25">
      <c r="A128">
        <v>17233</v>
      </c>
      <c r="B128" t="s">
        <v>530</v>
      </c>
      <c r="C128" t="s">
        <v>93</v>
      </c>
      <c r="D128" s="12" t="s">
        <v>81</v>
      </c>
      <c r="E128" s="18">
        <v>1286.9000000000012</v>
      </c>
      <c r="F128" s="1">
        <v>7695558.9699999997</v>
      </c>
      <c r="G128" s="1">
        <v>0</v>
      </c>
      <c r="H128" s="1">
        <v>0</v>
      </c>
      <c r="I128" s="1">
        <v>0</v>
      </c>
      <c r="J128" s="1">
        <v>0</v>
      </c>
      <c r="K128" s="1">
        <v>1380675.91</v>
      </c>
      <c r="L128" s="1">
        <v>0</v>
      </c>
      <c r="M128" s="1">
        <v>0</v>
      </c>
      <c r="N128" s="1">
        <f t="shared" si="5"/>
        <v>9076234.879999999</v>
      </c>
      <c r="O128" s="1">
        <v>7790.63</v>
      </c>
      <c r="P128" s="1">
        <v>0</v>
      </c>
      <c r="Q128" s="1">
        <v>36000</v>
      </c>
      <c r="R128" s="1">
        <f t="shared" si="8"/>
        <v>9120025.5099999998</v>
      </c>
      <c r="S128" s="1">
        <f t="shared" si="6"/>
        <v>7086.8175538114783</v>
      </c>
      <c r="T128" s="1">
        <f t="shared" si="7"/>
        <v>7126.8975538114782</v>
      </c>
    </row>
    <row r="129" spans="1:20" x14ac:dyDescent="0.25">
      <c r="A129">
        <v>143198</v>
      </c>
      <c r="B129" t="s">
        <v>727</v>
      </c>
      <c r="C129" t="s">
        <v>93</v>
      </c>
      <c r="E129" s="18">
        <v>728.87</v>
      </c>
      <c r="F129" s="1">
        <v>4358584.28</v>
      </c>
      <c r="G129" s="1">
        <v>116390.6</v>
      </c>
      <c r="H129" s="1">
        <v>103776</v>
      </c>
      <c r="I129" s="1">
        <v>564846.84</v>
      </c>
      <c r="J129" s="1">
        <v>237200.42</v>
      </c>
      <c r="K129" s="1">
        <v>296542.8</v>
      </c>
      <c r="L129" s="1">
        <v>0</v>
      </c>
      <c r="M129" s="1">
        <v>0</v>
      </c>
      <c r="N129" s="1">
        <f t="shared" si="5"/>
        <v>5677340.9399999995</v>
      </c>
      <c r="O129" s="1">
        <v>0</v>
      </c>
      <c r="P129" s="1">
        <v>0</v>
      </c>
      <c r="Q129" s="1">
        <v>261610.67</v>
      </c>
      <c r="R129" s="1">
        <f t="shared" si="8"/>
        <v>5938951.6099999994</v>
      </c>
      <c r="S129" s="1">
        <f t="shared" si="6"/>
        <v>8148.1630606280951</v>
      </c>
      <c r="T129" s="1">
        <f t="shared" si="7"/>
        <v>8188.243060628095</v>
      </c>
    </row>
    <row r="130" spans="1:20" x14ac:dyDescent="0.25">
      <c r="A130">
        <v>282</v>
      </c>
      <c r="B130" t="s">
        <v>86</v>
      </c>
      <c r="C130" t="s">
        <v>87</v>
      </c>
      <c r="D130" s="12" t="s">
        <v>81</v>
      </c>
      <c r="E130" s="18">
        <v>296.89999999999992</v>
      </c>
      <c r="F130" s="1">
        <v>1775438.23</v>
      </c>
      <c r="G130" s="1">
        <v>0</v>
      </c>
      <c r="H130" s="1">
        <v>0</v>
      </c>
      <c r="I130" s="1">
        <v>0</v>
      </c>
      <c r="J130" s="1">
        <v>0</v>
      </c>
      <c r="K130" s="1">
        <v>343097.96</v>
      </c>
      <c r="L130" s="1">
        <v>0</v>
      </c>
      <c r="M130" s="1">
        <v>0</v>
      </c>
      <c r="N130" s="1">
        <f t="shared" si="5"/>
        <v>2118536.19</v>
      </c>
      <c r="O130" s="1">
        <v>14502.18</v>
      </c>
      <c r="P130" s="1">
        <v>0</v>
      </c>
      <c r="Q130" s="1">
        <v>36000</v>
      </c>
      <c r="R130" s="1">
        <f t="shared" si="8"/>
        <v>2169038.37</v>
      </c>
      <c r="S130" s="1">
        <f t="shared" si="6"/>
        <v>7305.6192994274188</v>
      </c>
      <c r="T130" s="1">
        <f t="shared" si="7"/>
        <v>7345.6992994274187</v>
      </c>
    </row>
    <row r="131" spans="1:20" x14ac:dyDescent="0.25">
      <c r="A131">
        <v>8287</v>
      </c>
      <c r="B131" t="s">
        <v>272</v>
      </c>
      <c r="C131" t="s">
        <v>93</v>
      </c>
      <c r="E131" s="18">
        <v>695.95</v>
      </c>
      <c r="F131" s="1">
        <v>4161725.32</v>
      </c>
      <c r="G131" s="1">
        <v>122611.23</v>
      </c>
      <c r="H131" s="1">
        <v>102406.39999999999</v>
      </c>
      <c r="I131" s="1">
        <v>504835.56</v>
      </c>
      <c r="J131" s="1">
        <v>107712.74</v>
      </c>
      <c r="K131" s="1">
        <v>299865.15999999997</v>
      </c>
      <c r="L131" s="1">
        <v>0</v>
      </c>
      <c r="M131" s="1">
        <v>0</v>
      </c>
      <c r="N131" s="1">
        <f t="shared" ref="N131:N194" si="9">F131+G131+H131+I131+J131+K131+L131+M131</f>
        <v>5299156.41</v>
      </c>
      <c r="O131" s="1">
        <v>0</v>
      </c>
      <c r="P131" s="1">
        <v>0</v>
      </c>
      <c r="Q131" s="1">
        <v>272636.92</v>
      </c>
      <c r="R131" s="1">
        <f t="shared" si="8"/>
        <v>5571793.3300000001</v>
      </c>
      <c r="S131" s="1">
        <f t="shared" ref="S131:S194" si="10">R131/E131</f>
        <v>8006.025332279617</v>
      </c>
      <c r="T131" s="1">
        <f t="shared" ref="T131:T194" si="11">S131+40.08</f>
        <v>8046.105332279617</v>
      </c>
    </row>
    <row r="132" spans="1:20" x14ac:dyDescent="0.25">
      <c r="A132">
        <v>11381</v>
      </c>
      <c r="B132" t="s">
        <v>315</v>
      </c>
      <c r="C132" t="s">
        <v>98</v>
      </c>
      <c r="E132" s="18">
        <v>120.05999999999999</v>
      </c>
      <c r="F132" s="1">
        <v>717949.21</v>
      </c>
      <c r="G132" s="1">
        <v>20921.63</v>
      </c>
      <c r="H132" s="1">
        <v>31040</v>
      </c>
      <c r="I132" s="1">
        <v>26242.94</v>
      </c>
      <c r="J132" s="1">
        <v>6347.12</v>
      </c>
      <c r="K132" s="1">
        <v>60282.45</v>
      </c>
      <c r="L132" s="1">
        <v>0</v>
      </c>
      <c r="M132" s="1">
        <v>0</v>
      </c>
      <c r="N132" s="1">
        <f t="shared" si="9"/>
        <v>862783.34999999986</v>
      </c>
      <c r="O132" s="1">
        <v>0</v>
      </c>
      <c r="P132" s="1">
        <v>0</v>
      </c>
      <c r="Q132" s="1">
        <v>38430.97</v>
      </c>
      <c r="R132" s="1">
        <f t="shared" si="8"/>
        <v>901214.31999999983</v>
      </c>
      <c r="S132" s="1">
        <f t="shared" si="10"/>
        <v>7506.3661502582036</v>
      </c>
      <c r="T132" s="1">
        <f t="shared" si="11"/>
        <v>7546.4461502582035</v>
      </c>
    </row>
    <row r="133" spans="1:20" x14ac:dyDescent="0.25">
      <c r="A133">
        <v>143602</v>
      </c>
      <c r="B133" t="s">
        <v>747</v>
      </c>
      <c r="C133" t="s">
        <v>75</v>
      </c>
      <c r="E133" s="18">
        <v>605.35</v>
      </c>
      <c r="F133" s="1">
        <v>3619944.57</v>
      </c>
      <c r="G133" s="1">
        <v>125723.54</v>
      </c>
      <c r="H133" s="1">
        <v>116265.60000000001</v>
      </c>
      <c r="I133" s="1">
        <v>289303.74</v>
      </c>
      <c r="J133" s="1">
        <v>0</v>
      </c>
      <c r="K133" s="1">
        <v>66433.66</v>
      </c>
      <c r="L133" s="1">
        <v>0</v>
      </c>
      <c r="M133" s="1">
        <v>0</v>
      </c>
      <c r="N133" s="1">
        <f t="shared" si="9"/>
        <v>4217671.1100000003</v>
      </c>
      <c r="O133" s="1">
        <v>0</v>
      </c>
      <c r="P133" s="1">
        <v>0</v>
      </c>
      <c r="Q133" s="1">
        <v>193663.97</v>
      </c>
      <c r="R133" s="1">
        <f t="shared" si="8"/>
        <v>4411335.08</v>
      </c>
      <c r="S133" s="1">
        <f t="shared" si="10"/>
        <v>7287.2471793177501</v>
      </c>
      <c r="T133" s="1">
        <f t="shared" si="11"/>
        <v>7327.3271793177501</v>
      </c>
    </row>
    <row r="134" spans="1:20" x14ac:dyDescent="0.25">
      <c r="A134">
        <v>11324</v>
      </c>
      <c r="B134" t="s">
        <v>312</v>
      </c>
      <c r="C134" t="s">
        <v>313</v>
      </c>
      <c r="E134" s="18">
        <v>37.61</v>
      </c>
      <c r="F134" s="1">
        <v>224904.79</v>
      </c>
      <c r="G134" s="1">
        <v>6469.17</v>
      </c>
      <c r="H134" s="1">
        <v>0</v>
      </c>
      <c r="I134" s="1">
        <v>10457.39</v>
      </c>
      <c r="J134" s="1">
        <v>0</v>
      </c>
      <c r="K134" s="1">
        <v>61176.85</v>
      </c>
      <c r="L134" s="1">
        <v>0</v>
      </c>
      <c r="M134" s="1">
        <v>0</v>
      </c>
      <c r="N134" s="1">
        <f t="shared" si="9"/>
        <v>303008.2</v>
      </c>
      <c r="O134" s="1">
        <v>2811.94</v>
      </c>
      <c r="P134" s="1">
        <v>0</v>
      </c>
      <c r="Q134" s="1">
        <v>40444.269999999997</v>
      </c>
      <c r="R134" s="1">
        <f t="shared" si="8"/>
        <v>346264.41000000003</v>
      </c>
      <c r="S134" s="1">
        <f t="shared" si="10"/>
        <v>9206.7112470087759</v>
      </c>
      <c r="T134" s="1">
        <f t="shared" si="11"/>
        <v>9246.7912470087758</v>
      </c>
    </row>
    <row r="135" spans="1:20" x14ac:dyDescent="0.25">
      <c r="A135">
        <v>8286</v>
      </c>
      <c r="B135" t="s">
        <v>270</v>
      </c>
      <c r="C135" t="s">
        <v>80</v>
      </c>
      <c r="E135" s="18">
        <v>381.46</v>
      </c>
      <c r="F135" s="1">
        <v>2281100.2799999998</v>
      </c>
      <c r="G135" s="1">
        <v>121379.35</v>
      </c>
      <c r="H135" s="1">
        <v>60489.599999999999</v>
      </c>
      <c r="I135" s="1">
        <v>381562.59</v>
      </c>
      <c r="J135" s="1">
        <v>0</v>
      </c>
      <c r="K135" s="1">
        <v>245614.66</v>
      </c>
      <c r="L135" s="1">
        <v>0</v>
      </c>
      <c r="M135" s="1">
        <v>0</v>
      </c>
      <c r="N135" s="1">
        <f t="shared" si="9"/>
        <v>3090146.48</v>
      </c>
      <c r="O135" s="1">
        <v>0</v>
      </c>
      <c r="P135" s="1">
        <v>0</v>
      </c>
      <c r="Q135" s="1">
        <v>108782.16</v>
      </c>
      <c r="R135" s="1">
        <f t="shared" si="8"/>
        <v>3198928.64</v>
      </c>
      <c r="S135" s="1">
        <f t="shared" si="10"/>
        <v>8386.0133172547594</v>
      </c>
      <c r="T135" s="1">
        <f t="shared" si="11"/>
        <v>8426.0933172547593</v>
      </c>
    </row>
    <row r="136" spans="1:20" x14ac:dyDescent="0.25">
      <c r="A136">
        <v>613</v>
      </c>
      <c r="B136" t="s">
        <v>180</v>
      </c>
      <c r="C136" t="s">
        <v>90</v>
      </c>
      <c r="E136" s="18">
        <v>234.99</v>
      </c>
      <c r="F136" s="1">
        <v>1405221.4</v>
      </c>
      <c r="G136" s="1">
        <v>101049.55</v>
      </c>
      <c r="H136" s="1">
        <v>36064</v>
      </c>
      <c r="I136" s="1">
        <v>146532.51999999999</v>
      </c>
      <c r="J136" s="1">
        <v>0</v>
      </c>
      <c r="K136" s="1">
        <v>55441.39</v>
      </c>
      <c r="L136" s="1">
        <v>0</v>
      </c>
      <c r="M136" s="1">
        <v>0</v>
      </c>
      <c r="N136" s="1">
        <f t="shared" si="9"/>
        <v>1744308.8599999999</v>
      </c>
      <c r="O136" s="1">
        <v>0</v>
      </c>
      <c r="P136" s="1">
        <v>0</v>
      </c>
      <c r="Q136" s="1">
        <v>88116.29</v>
      </c>
      <c r="R136" s="1">
        <f t="shared" si="8"/>
        <v>1832425.15</v>
      </c>
      <c r="S136" s="1">
        <f t="shared" si="10"/>
        <v>7797.8856547087107</v>
      </c>
      <c r="T136" s="1">
        <f t="shared" si="11"/>
        <v>7837.9656547087106</v>
      </c>
    </row>
    <row r="137" spans="1:20" x14ac:dyDescent="0.25">
      <c r="A137">
        <v>142968</v>
      </c>
      <c r="B137" t="s">
        <v>723</v>
      </c>
      <c r="C137" t="s">
        <v>80</v>
      </c>
      <c r="E137" s="18">
        <v>300.90000000000003</v>
      </c>
      <c r="F137" s="1">
        <v>1799357.93</v>
      </c>
      <c r="G137" s="1">
        <v>94809.74</v>
      </c>
      <c r="H137" s="1">
        <v>44112</v>
      </c>
      <c r="I137" s="1">
        <v>300386.06</v>
      </c>
      <c r="J137" s="1">
        <v>10882.88</v>
      </c>
      <c r="K137" s="1">
        <v>254856.23</v>
      </c>
      <c r="L137" s="1">
        <v>0</v>
      </c>
      <c r="M137" s="1">
        <v>0</v>
      </c>
      <c r="N137" s="1">
        <f t="shared" si="9"/>
        <v>2504404.84</v>
      </c>
      <c r="O137" s="1">
        <v>0</v>
      </c>
      <c r="P137" s="1">
        <v>0</v>
      </c>
      <c r="Q137" s="1">
        <v>97434.26</v>
      </c>
      <c r="R137" s="1">
        <f t="shared" si="8"/>
        <v>2601839.0999999996</v>
      </c>
      <c r="S137" s="1">
        <f t="shared" si="10"/>
        <v>8646.8564307078741</v>
      </c>
      <c r="T137" s="1">
        <f t="shared" si="11"/>
        <v>8686.936430707874</v>
      </c>
    </row>
    <row r="138" spans="1:20" x14ac:dyDescent="0.25">
      <c r="A138">
        <v>575</v>
      </c>
      <c r="B138" t="s">
        <v>166</v>
      </c>
      <c r="C138" t="s">
        <v>80</v>
      </c>
      <c r="E138" s="18">
        <v>189.14000000000001</v>
      </c>
      <c r="F138" s="1">
        <v>1131042.07</v>
      </c>
      <c r="G138" s="1">
        <v>56916.33</v>
      </c>
      <c r="H138" s="1">
        <v>26700.799999999999</v>
      </c>
      <c r="I138" s="1">
        <v>185525.3</v>
      </c>
      <c r="J138" s="1">
        <v>8811.9</v>
      </c>
      <c r="K138" s="1">
        <v>156644.15</v>
      </c>
      <c r="L138" s="1">
        <v>0</v>
      </c>
      <c r="M138" s="1">
        <v>0</v>
      </c>
      <c r="N138" s="1">
        <f t="shared" si="9"/>
        <v>1565640.55</v>
      </c>
      <c r="O138" s="1">
        <v>0</v>
      </c>
      <c r="P138" s="1">
        <v>0</v>
      </c>
      <c r="Q138" s="1">
        <v>71729.929999999993</v>
      </c>
      <c r="R138" s="1">
        <f t="shared" si="8"/>
        <v>1637370.48</v>
      </c>
      <c r="S138" s="1">
        <f t="shared" si="10"/>
        <v>8656.9233372105318</v>
      </c>
      <c r="T138" s="1">
        <f t="shared" si="11"/>
        <v>8697.0033372105318</v>
      </c>
    </row>
    <row r="139" spans="1:20" x14ac:dyDescent="0.25">
      <c r="A139">
        <v>14091</v>
      </c>
      <c r="B139" t="s">
        <v>452</v>
      </c>
      <c r="C139" t="s">
        <v>68</v>
      </c>
      <c r="E139" s="18">
        <v>56.23</v>
      </c>
      <c r="F139" s="1">
        <v>336250.91</v>
      </c>
      <c r="G139" s="1">
        <v>16763.55</v>
      </c>
      <c r="H139" s="1">
        <v>6761.6</v>
      </c>
      <c r="I139" s="1">
        <v>25134.2</v>
      </c>
      <c r="J139" s="1">
        <v>0</v>
      </c>
      <c r="K139" s="1">
        <v>386471.18</v>
      </c>
      <c r="L139" s="1">
        <v>0</v>
      </c>
      <c r="M139" s="1">
        <v>0</v>
      </c>
      <c r="N139" s="1">
        <f t="shared" si="9"/>
        <v>771381.44</v>
      </c>
      <c r="O139" s="1">
        <v>0</v>
      </c>
      <c r="P139" s="1">
        <v>0</v>
      </c>
      <c r="Q139" s="1">
        <v>36000</v>
      </c>
      <c r="R139" s="1">
        <f t="shared" si="8"/>
        <v>807381.44</v>
      </c>
      <c r="S139" s="1">
        <f t="shared" si="10"/>
        <v>14358.553085541525</v>
      </c>
      <c r="T139" s="1">
        <f t="shared" si="11"/>
        <v>14398.633085541525</v>
      </c>
    </row>
    <row r="140" spans="1:20" x14ac:dyDescent="0.25">
      <c r="A140">
        <v>858</v>
      </c>
      <c r="B140" t="s">
        <v>226</v>
      </c>
      <c r="C140" t="s">
        <v>80</v>
      </c>
      <c r="E140" s="18">
        <v>274.06999999999994</v>
      </c>
      <c r="F140" s="1">
        <v>1638916.68</v>
      </c>
      <c r="G140" s="1">
        <v>86486.6</v>
      </c>
      <c r="H140" s="1">
        <v>33862.400000000001</v>
      </c>
      <c r="I140" s="1">
        <v>264166.36</v>
      </c>
      <c r="J140" s="1">
        <v>0</v>
      </c>
      <c r="K140" s="1">
        <v>165127.60999999999</v>
      </c>
      <c r="L140" s="1">
        <v>25129.279999999999</v>
      </c>
      <c r="M140" s="1">
        <v>0</v>
      </c>
      <c r="N140" s="1">
        <f t="shared" si="9"/>
        <v>2213688.9299999997</v>
      </c>
      <c r="O140" s="1">
        <v>0</v>
      </c>
      <c r="P140" s="1">
        <v>0</v>
      </c>
      <c r="Q140" s="1">
        <v>109560.41</v>
      </c>
      <c r="R140" s="1">
        <f t="shared" si="8"/>
        <v>2323249.34</v>
      </c>
      <c r="S140" s="1">
        <f t="shared" si="10"/>
        <v>8476.8465720436398</v>
      </c>
      <c r="T140" s="1">
        <f t="shared" si="11"/>
        <v>8516.9265720436397</v>
      </c>
    </row>
    <row r="141" spans="1:20" x14ac:dyDescent="0.25">
      <c r="A141">
        <v>133629</v>
      </c>
      <c r="B141" t="s">
        <v>683</v>
      </c>
      <c r="C141" t="s">
        <v>80</v>
      </c>
      <c r="E141" s="18">
        <v>327.75</v>
      </c>
      <c r="F141" s="1">
        <v>1959918.77</v>
      </c>
      <c r="G141" s="1">
        <v>106586.22</v>
      </c>
      <c r="H141" s="1">
        <v>0</v>
      </c>
      <c r="I141" s="1">
        <v>293196.39</v>
      </c>
      <c r="J141" s="1">
        <v>3408</v>
      </c>
      <c r="K141" s="1">
        <v>315400.39</v>
      </c>
      <c r="L141" s="1">
        <v>253110</v>
      </c>
      <c r="M141" s="1">
        <v>0</v>
      </c>
      <c r="N141" s="1">
        <f t="shared" si="9"/>
        <v>2931619.77</v>
      </c>
      <c r="O141" s="1">
        <v>35384.959999999999</v>
      </c>
      <c r="P141" s="1">
        <v>0</v>
      </c>
      <c r="Q141" s="1">
        <v>134628.62</v>
      </c>
      <c r="R141" s="1">
        <f t="shared" si="8"/>
        <v>3101633.35</v>
      </c>
      <c r="S141" s="1">
        <f t="shared" si="10"/>
        <v>9463.4122044241049</v>
      </c>
      <c r="T141" s="1">
        <f t="shared" si="11"/>
        <v>9503.4922044241048</v>
      </c>
    </row>
    <row r="142" spans="1:20" x14ac:dyDescent="0.25">
      <c r="A142">
        <v>133660</v>
      </c>
      <c r="B142" t="s">
        <v>685</v>
      </c>
      <c r="C142" t="s">
        <v>93</v>
      </c>
      <c r="E142" s="18">
        <v>537.55000000000007</v>
      </c>
      <c r="F142" s="1">
        <v>3214505.99</v>
      </c>
      <c r="G142" s="1">
        <v>71415.94</v>
      </c>
      <c r="H142" s="1">
        <v>0</v>
      </c>
      <c r="I142" s="1">
        <v>493509.81</v>
      </c>
      <c r="J142" s="1">
        <v>73766.240000000005</v>
      </c>
      <c r="K142" s="1">
        <v>211681.9</v>
      </c>
      <c r="L142" s="1">
        <v>800814.07999999996</v>
      </c>
      <c r="M142" s="1">
        <v>0</v>
      </c>
      <c r="N142" s="1">
        <f t="shared" si="9"/>
        <v>4865693.96</v>
      </c>
      <c r="O142" s="1">
        <v>39848.04</v>
      </c>
      <c r="P142" s="1">
        <v>0</v>
      </c>
      <c r="Q142" s="1">
        <v>176393.57</v>
      </c>
      <c r="R142" s="1">
        <f t="shared" si="8"/>
        <v>5081935.57</v>
      </c>
      <c r="S142" s="1">
        <f t="shared" si="10"/>
        <v>9453.8844200539479</v>
      </c>
      <c r="T142" s="1">
        <f t="shared" si="11"/>
        <v>9493.9644200539478</v>
      </c>
    </row>
    <row r="143" spans="1:20" x14ac:dyDescent="0.25">
      <c r="A143">
        <v>808</v>
      </c>
      <c r="B143" t="s">
        <v>214</v>
      </c>
      <c r="C143" t="s">
        <v>72</v>
      </c>
      <c r="E143" s="18">
        <v>150.93</v>
      </c>
      <c r="F143" s="1">
        <v>902549.32</v>
      </c>
      <c r="G143" s="1">
        <v>74686.64</v>
      </c>
      <c r="H143" s="1">
        <v>27158.400000000001</v>
      </c>
      <c r="I143" s="1">
        <v>120981.02</v>
      </c>
      <c r="J143" s="1">
        <v>3408</v>
      </c>
      <c r="K143" s="1">
        <v>24724.95</v>
      </c>
      <c r="L143" s="1">
        <v>0</v>
      </c>
      <c r="M143" s="1">
        <v>0</v>
      </c>
      <c r="N143" s="1">
        <f t="shared" si="9"/>
        <v>1153508.3299999998</v>
      </c>
      <c r="O143" s="1">
        <v>0</v>
      </c>
      <c r="P143" s="1">
        <v>0</v>
      </c>
      <c r="Q143" s="1">
        <v>56382.080000000002</v>
      </c>
      <c r="R143" s="1">
        <f t="shared" si="8"/>
        <v>1209890.4099999999</v>
      </c>
      <c r="S143" s="1">
        <f t="shared" si="10"/>
        <v>8016.2354071423833</v>
      </c>
      <c r="T143" s="1">
        <f t="shared" si="11"/>
        <v>8056.3154071423833</v>
      </c>
    </row>
    <row r="144" spans="1:20" x14ac:dyDescent="0.25">
      <c r="A144">
        <v>825</v>
      </c>
      <c r="B144" t="s">
        <v>218</v>
      </c>
      <c r="C144" t="s">
        <v>68</v>
      </c>
      <c r="E144" s="18">
        <v>364.4899999999999</v>
      </c>
      <c r="F144" s="1">
        <v>2179621.04</v>
      </c>
      <c r="G144" s="1">
        <v>135392.62</v>
      </c>
      <c r="H144" s="1">
        <v>48732.800000000003</v>
      </c>
      <c r="I144" s="1">
        <v>280979.88</v>
      </c>
      <c r="J144" s="1">
        <v>4544</v>
      </c>
      <c r="K144" s="1">
        <v>167474.43</v>
      </c>
      <c r="L144" s="1">
        <v>30269.360000000001</v>
      </c>
      <c r="M144" s="1">
        <v>110081.93</v>
      </c>
      <c r="N144" s="1">
        <f t="shared" si="9"/>
        <v>2957096.06</v>
      </c>
      <c r="O144" s="1">
        <v>0</v>
      </c>
      <c r="P144" s="1">
        <v>0</v>
      </c>
      <c r="Q144" s="1">
        <v>127858.61</v>
      </c>
      <c r="R144" s="1">
        <f t="shared" si="8"/>
        <v>3084954.67</v>
      </c>
      <c r="S144" s="1">
        <f t="shared" si="10"/>
        <v>8463.7566737084708</v>
      </c>
      <c r="T144" s="1">
        <f t="shared" si="11"/>
        <v>8503.8366737084707</v>
      </c>
    </row>
    <row r="145" spans="1:20" x14ac:dyDescent="0.25">
      <c r="A145">
        <v>804</v>
      </c>
      <c r="B145" t="s">
        <v>212</v>
      </c>
      <c r="C145" t="s">
        <v>75</v>
      </c>
      <c r="E145" s="18">
        <v>181.55</v>
      </c>
      <c r="F145" s="1">
        <v>1085654.47</v>
      </c>
      <c r="G145" s="1">
        <v>15845.01</v>
      </c>
      <c r="H145" s="1">
        <v>20598.400000000001</v>
      </c>
      <c r="I145" s="1">
        <v>113612.22</v>
      </c>
      <c r="J145" s="1">
        <v>5680</v>
      </c>
      <c r="K145" s="1">
        <v>128925.84</v>
      </c>
      <c r="L145" s="1">
        <v>0</v>
      </c>
      <c r="M145" s="1">
        <v>0</v>
      </c>
      <c r="N145" s="1">
        <f t="shared" si="9"/>
        <v>1370315.94</v>
      </c>
      <c r="O145" s="1">
        <v>0</v>
      </c>
      <c r="P145" s="1">
        <v>0</v>
      </c>
      <c r="Q145" s="1">
        <v>73489.100000000006</v>
      </c>
      <c r="R145" s="1">
        <f t="shared" si="8"/>
        <v>1443805.04</v>
      </c>
      <c r="S145" s="1">
        <f t="shared" si="10"/>
        <v>7952.6578903883228</v>
      </c>
      <c r="T145" s="1">
        <f t="shared" si="11"/>
        <v>7992.7378903883227</v>
      </c>
    </row>
    <row r="146" spans="1:20" x14ac:dyDescent="0.25">
      <c r="A146">
        <v>838</v>
      </c>
      <c r="B146" t="s">
        <v>220</v>
      </c>
      <c r="C146" t="s">
        <v>80</v>
      </c>
      <c r="E146" s="18">
        <v>274.5</v>
      </c>
      <c r="F146" s="1">
        <v>1641488.05</v>
      </c>
      <c r="G146" s="1">
        <v>85302.5</v>
      </c>
      <c r="H146" s="1">
        <v>38467.199999999997</v>
      </c>
      <c r="I146" s="1">
        <v>273698.78000000003</v>
      </c>
      <c r="J146" s="1">
        <v>47830.81</v>
      </c>
      <c r="K146" s="1">
        <v>139338.1</v>
      </c>
      <c r="L146" s="1">
        <v>73395.429999999993</v>
      </c>
      <c r="M146" s="1">
        <v>0</v>
      </c>
      <c r="N146" s="1">
        <f t="shared" si="9"/>
        <v>2299520.87</v>
      </c>
      <c r="O146" s="1">
        <v>0</v>
      </c>
      <c r="P146" s="1">
        <v>0</v>
      </c>
      <c r="Q146" s="1">
        <v>105428.42</v>
      </c>
      <c r="R146" s="1">
        <f t="shared" si="8"/>
        <v>2404949.29</v>
      </c>
      <c r="S146" s="1">
        <f t="shared" si="10"/>
        <v>8761.1995992714019</v>
      </c>
      <c r="T146" s="1">
        <f t="shared" si="11"/>
        <v>8801.2795992714018</v>
      </c>
    </row>
    <row r="147" spans="1:20" x14ac:dyDescent="0.25">
      <c r="A147">
        <v>11534</v>
      </c>
      <c r="B147" t="s">
        <v>332</v>
      </c>
      <c r="C147" t="s">
        <v>72</v>
      </c>
      <c r="E147" s="18">
        <v>310.47000000000003</v>
      </c>
      <c r="F147" s="1">
        <v>1856585.77</v>
      </c>
      <c r="G147" s="1">
        <v>155833.13</v>
      </c>
      <c r="H147" s="1">
        <v>0</v>
      </c>
      <c r="I147" s="1">
        <v>250078.06</v>
      </c>
      <c r="J147" s="1">
        <v>12496</v>
      </c>
      <c r="K147" s="1">
        <v>232391.6</v>
      </c>
      <c r="L147" s="1">
        <v>0</v>
      </c>
      <c r="M147" s="1">
        <v>0</v>
      </c>
      <c r="N147" s="1">
        <f t="shared" si="9"/>
        <v>2507384.56</v>
      </c>
      <c r="O147" s="1">
        <v>14174.84</v>
      </c>
      <c r="P147" s="1">
        <v>0</v>
      </c>
      <c r="Q147" s="1">
        <v>109668.41</v>
      </c>
      <c r="R147" s="1">
        <f t="shared" si="8"/>
        <v>2631227.81</v>
      </c>
      <c r="S147" s="1">
        <f t="shared" si="10"/>
        <v>8474.9824781782445</v>
      </c>
      <c r="T147" s="1">
        <f t="shared" si="11"/>
        <v>8515.0624781782444</v>
      </c>
    </row>
    <row r="148" spans="1:20" x14ac:dyDescent="0.25">
      <c r="A148">
        <v>11976</v>
      </c>
      <c r="B148" t="s">
        <v>332</v>
      </c>
      <c r="C148" t="s">
        <v>72</v>
      </c>
      <c r="E148" s="18">
        <v>185.85</v>
      </c>
      <c r="F148" s="1">
        <v>1111368.1299999999</v>
      </c>
      <c r="G148" s="1">
        <v>92621.58</v>
      </c>
      <c r="H148" s="1">
        <v>22636.799999999999</v>
      </c>
      <c r="I148" s="1">
        <v>147069.48000000001</v>
      </c>
      <c r="J148" s="1">
        <v>20448</v>
      </c>
      <c r="K148" s="1">
        <v>91315.92</v>
      </c>
      <c r="L148" s="1">
        <v>0</v>
      </c>
      <c r="M148" s="1">
        <v>0</v>
      </c>
      <c r="N148" s="1">
        <f t="shared" si="9"/>
        <v>1485459.91</v>
      </c>
      <c r="O148" s="1">
        <v>0</v>
      </c>
      <c r="P148" s="1">
        <v>0</v>
      </c>
      <c r="Q148" s="1">
        <v>73578.649999999994</v>
      </c>
      <c r="R148" s="1">
        <f t="shared" si="8"/>
        <v>1559038.5599999998</v>
      </c>
      <c r="S148" s="1">
        <f t="shared" si="10"/>
        <v>8388.6928167877322</v>
      </c>
      <c r="T148" s="1">
        <f t="shared" si="11"/>
        <v>8428.7728167877322</v>
      </c>
    </row>
    <row r="149" spans="1:20" x14ac:dyDescent="0.25">
      <c r="A149">
        <v>9990</v>
      </c>
      <c r="B149" t="s">
        <v>298</v>
      </c>
      <c r="C149" t="s">
        <v>93</v>
      </c>
      <c r="E149" s="18">
        <v>428.97999999999996</v>
      </c>
      <c r="F149" s="1">
        <v>2565266.08</v>
      </c>
      <c r="G149" s="1">
        <v>55248.959999999999</v>
      </c>
      <c r="H149" s="1">
        <v>46723.199999999997</v>
      </c>
      <c r="I149" s="1">
        <v>375535.41</v>
      </c>
      <c r="J149" s="1">
        <v>187184.46</v>
      </c>
      <c r="K149" s="1">
        <v>313133.82</v>
      </c>
      <c r="L149" s="1">
        <v>0</v>
      </c>
      <c r="M149" s="1">
        <v>0</v>
      </c>
      <c r="N149" s="1">
        <f t="shared" si="9"/>
        <v>3543091.93</v>
      </c>
      <c r="O149" s="1">
        <v>0</v>
      </c>
      <c r="P149" s="1">
        <v>0</v>
      </c>
      <c r="Q149" s="1">
        <v>169435.3</v>
      </c>
      <c r="R149" s="1">
        <f t="shared" si="8"/>
        <v>3712527.23</v>
      </c>
      <c r="S149" s="1">
        <f t="shared" si="10"/>
        <v>8654.3130915194197</v>
      </c>
      <c r="T149" s="1">
        <f t="shared" si="11"/>
        <v>8694.3930915194196</v>
      </c>
    </row>
    <row r="150" spans="1:20" x14ac:dyDescent="0.25">
      <c r="A150">
        <v>11533</v>
      </c>
      <c r="B150" t="s">
        <v>330</v>
      </c>
      <c r="C150" t="s">
        <v>125</v>
      </c>
      <c r="E150" s="18">
        <v>781.73</v>
      </c>
      <c r="F150" s="1">
        <v>4674682.8600000003</v>
      </c>
      <c r="G150" s="1">
        <v>429493.27</v>
      </c>
      <c r="H150" s="1">
        <v>86873.600000000006</v>
      </c>
      <c r="I150" s="1">
        <v>689639.29</v>
      </c>
      <c r="J150" s="1">
        <v>103864.48</v>
      </c>
      <c r="K150" s="1">
        <v>380534.72</v>
      </c>
      <c r="L150" s="1">
        <v>45430</v>
      </c>
      <c r="M150" s="1">
        <v>0</v>
      </c>
      <c r="N150" s="1">
        <f t="shared" si="9"/>
        <v>6410518.2200000007</v>
      </c>
      <c r="O150" s="1">
        <v>9971.83</v>
      </c>
      <c r="P150" s="1">
        <v>0</v>
      </c>
      <c r="Q150" s="1">
        <v>265990.65000000002</v>
      </c>
      <c r="R150" s="1">
        <f t="shared" si="8"/>
        <v>6686480.7000000011</v>
      </c>
      <c r="S150" s="1">
        <f t="shared" si="10"/>
        <v>8553.4400624256468</v>
      </c>
      <c r="T150" s="1">
        <f t="shared" si="11"/>
        <v>8593.5200624256468</v>
      </c>
    </row>
    <row r="151" spans="1:20" x14ac:dyDescent="0.25">
      <c r="A151">
        <v>17123</v>
      </c>
      <c r="B151" t="s">
        <v>526</v>
      </c>
      <c r="C151" t="s">
        <v>93</v>
      </c>
      <c r="E151" s="18">
        <v>445.79999999999995</v>
      </c>
      <c r="F151" s="1">
        <v>2665848.34</v>
      </c>
      <c r="G151" s="1">
        <v>57310.84</v>
      </c>
      <c r="H151" s="1">
        <v>142656</v>
      </c>
      <c r="I151" s="1">
        <v>384829.22</v>
      </c>
      <c r="J151" s="1">
        <v>363073.15</v>
      </c>
      <c r="K151" s="1">
        <v>61589.88</v>
      </c>
      <c r="L151" s="1">
        <v>0</v>
      </c>
      <c r="M151" s="1">
        <v>0</v>
      </c>
      <c r="N151" s="1">
        <f t="shared" si="9"/>
        <v>3675307.4299999992</v>
      </c>
      <c r="O151" s="1">
        <v>0</v>
      </c>
      <c r="P151" s="1">
        <v>0</v>
      </c>
      <c r="Q151" s="1">
        <v>87115.36</v>
      </c>
      <c r="R151" s="1">
        <f t="shared" si="8"/>
        <v>3762422.7899999991</v>
      </c>
      <c r="S151" s="1">
        <f t="shared" si="10"/>
        <v>8439.7101615074007</v>
      </c>
      <c r="T151" s="1">
        <f t="shared" si="11"/>
        <v>8479.7901615074006</v>
      </c>
    </row>
    <row r="152" spans="1:20" x14ac:dyDescent="0.25">
      <c r="A152">
        <v>338</v>
      </c>
      <c r="B152" t="s">
        <v>129</v>
      </c>
      <c r="C152" t="s">
        <v>68</v>
      </c>
      <c r="E152" s="18">
        <v>524.79</v>
      </c>
      <c r="F152" s="1">
        <v>3138202.21</v>
      </c>
      <c r="G152" s="1">
        <v>201807.9</v>
      </c>
      <c r="H152" s="1">
        <v>53097.599999999999</v>
      </c>
      <c r="I152" s="1">
        <v>415356.56</v>
      </c>
      <c r="J152" s="1">
        <v>26423.360000000001</v>
      </c>
      <c r="K152" s="1">
        <v>308541.44</v>
      </c>
      <c r="L152" s="1">
        <v>18275.84</v>
      </c>
      <c r="M152" s="1">
        <v>66804.33</v>
      </c>
      <c r="N152" s="1">
        <f t="shared" si="9"/>
        <v>4228509.2399999993</v>
      </c>
      <c r="O152" s="1">
        <v>10452.23</v>
      </c>
      <c r="P152" s="1">
        <v>0</v>
      </c>
      <c r="Q152" s="1">
        <v>183962.26</v>
      </c>
      <c r="R152" s="1">
        <f t="shared" si="8"/>
        <v>4422923.7299999995</v>
      </c>
      <c r="S152" s="1">
        <f t="shared" si="10"/>
        <v>8427.9878237009088</v>
      </c>
      <c r="T152" s="1">
        <f t="shared" si="11"/>
        <v>8468.0678237009088</v>
      </c>
    </row>
    <row r="153" spans="1:20" x14ac:dyDescent="0.25">
      <c r="A153">
        <v>11986</v>
      </c>
      <c r="B153" t="s">
        <v>343</v>
      </c>
      <c r="C153" t="s">
        <v>108</v>
      </c>
      <c r="E153" s="18">
        <v>330.07</v>
      </c>
      <c r="F153" s="1">
        <v>1973792.2</v>
      </c>
      <c r="G153" s="1">
        <v>212245.83</v>
      </c>
      <c r="H153" s="1">
        <v>43731.199999999997</v>
      </c>
      <c r="I153" s="1">
        <v>243786.26</v>
      </c>
      <c r="J153" s="1">
        <v>17770.240000000002</v>
      </c>
      <c r="K153" s="1">
        <v>108476.38</v>
      </c>
      <c r="L153" s="1">
        <v>0</v>
      </c>
      <c r="M153" s="1">
        <v>0</v>
      </c>
      <c r="N153" s="1">
        <f t="shared" si="9"/>
        <v>2599802.1100000003</v>
      </c>
      <c r="O153" s="1">
        <v>0</v>
      </c>
      <c r="P153" s="1">
        <v>0</v>
      </c>
      <c r="Q153" s="1">
        <v>135629.57</v>
      </c>
      <c r="R153" s="1">
        <f t="shared" si="8"/>
        <v>2735431.6800000002</v>
      </c>
      <c r="S153" s="1">
        <f t="shared" si="10"/>
        <v>8287.428969612507</v>
      </c>
      <c r="T153" s="1">
        <f t="shared" si="11"/>
        <v>8327.5089696125069</v>
      </c>
    </row>
    <row r="154" spans="1:20" x14ac:dyDescent="0.25">
      <c r="A154">
        <v>9179</v>
      </c>
      <c r="B154" t="s">
        <v>283</v>
      </c>
      <c r="C154" t="s">
        <v>93</v>
      </c>
      <c r="E154" s="18">
        <v>487.02</v>
      </c>
      <c r="F154" s="1">
        <v>2912340.64</v>
      </c>
      <c r="G154" s="1">
        <v>64755.73</v>
      </c>
      <c r="H154" s="1">
        <v>0</v>
      </c>
      <c r="I154" s="1">
        <v>444343.8</v>
      </c>
      <c r="J154" s="1">
        <v>100889.7</v>
      </c>
      <c r="K154" s="1">
        <v>311570.37</v>
      </c>
      <c r="L154" s="1">
        <v>46292.71</v>
      </c>
      <c r="M154" s="1">
        <v>0</v>
      </c>
      <c r="N154" s="1">
        <f t="shared" si="9"/>
        <v>3880192.95</v>
      </c>
      <c r="O154" s="1">
        <v>0</v>
      </c>
      <c r="P154" s="1">
        <v>0</v>
      </c>
      <c r="Q154" s="1">
        <v>174926.43</v>
      </c>
      <c r="R154" s="1">
        <f t="shared" si="8"/>
        <v>4055119.3800000004</v>
      </c>
      <c r="S154" s="1">
        <f t="shared" si="10"/>
        <v>8326.3918935567344</v>
      </c>
      <c r="T154" s="1">
        <f t="shared" si="11"/>
        <v>8366.4718935567344</v>
      </c>
    </row>
    <row r="155" spans="1:20" x14ac:dyDescent="0.25">
      <c r="A155">
        <v>17535</v>
      </c>
      <c r="B155" t="s">
        <v>546</v>
      </c>
      <c r="C155" t="s">
        <v>80</v>
      </c>
      <c r="E155" s="18">
        <v>113.13999999999999</v>
      </c>
      <c r="F155" s="1">
        <v>676568.14</v>
      </c>
      <c r="G155" s="1">
        <v>16204.04</v>
      </c>
      <c r="H155" s="1">
        <v>36204.800000000003</v>
      </c>
      <c r="I155" s="1">
        <v>59225.63</v>
      </c>
      <c r="J155" s="1">
        <v>6756.44</v>
      </c>
      <c r="K155" s="1">
        <v>74435.899999999994</v>
      </c>
      <c r="L155" s="1">
        <v>0</v>
      </c>
      <c r="M155" s="1">
        <v>0</v>
      </c>
      <c r="N155" s="1">
        <f t="shared" si="9"/>
        <v>869394.95000000007</v>
      </c>
      <c r="O155" s="1">
        <v>0</v>
      </c>
      <c r="P155" s="1">
        <v>0</v>
      </c>
      <c r="Q155" s="1">
        <v>36154.83</v>
      </c>
      <c r="R155" s="1">
        <f t="shared" si="8"/>
        <v>905549.78</v>
      </c>
      <c r="S155" s="1">
        <f t="shared" si="10"/>
        <v>8003.7986565317315</v>
      </c>
      <c r="T155" s="1">
        <f t="shared" si="11"/>
        <v>8043.8786565317314</v>
      </c>
    </row>
    <row r="156" spans="1:20" x14ac:dyDescent="0.25">
      <c r="A156">
        <v>15736</v>
      </c>
      <c r="B156" t="s">
        <v>505</v>
      </c>
      <c r="C156" t="s">
        <v>68</v>
      </c>
      <c r="E156" s="18">
        <v>229.60999999999999</v>
      </c>
      <c r="F156" s="1">
        <v>1373049.45</v>
      </c>
      <c r="G156" s="1">
        <v>66797.34</v>
      </c>
      <c r="H156" s="1">
        <v>42470.400000000001</v>
      </c>
      <c r="I156" s="1">
        <v>47845.39</v>
      </c>
      <c r="J156" s="1">
        <v>0</v>
      </c>
      <c r="K156" s="1">
        <v>344134.09</v>
      </c>
      <c r="L156" s="1">
        <v>0</v>
      </c>
      <c r="M156" s="1">
        <v>0</v>
      </c>
      <c r="N156" s="1">
        <f t="shared" si="9"/>
        <v>1874296.67</v>
      </c>
      <c r="O156" s="1">
        <v>0</v>
      </c>
      <c r="P156" s="1">
        <v>0</v>
      </c>
      <c r="Q156" s="1">
        <v>68292.78</v>
      </c>
      <c r="R156" s="1">
        <f t="shared" si="8"/>
        <v>1942589.45</v>
      </c>
      <c r="S156" s="1">
        <f t="shared" si="10"/>
        <v>8460.3869604982374</v>
      </c>
      <c r="T156" s="1">
        <f t="shared" si="11"/>
        <v>8500.4669604982373</v>
      </c>
    </row>
    <row r="157" spans="1:20" x14ac:dyDescent="0.25">
      <c r="A157">
        <v>905</v>
      </c>
      <c r="B157" t="s">
        <v>229</v>
      </c>
      <c r="C157" t="s">
        <v>230</v>
      </c>
      <c r="E157" s="18">
        <v>33.979999999999997</v>
      </c>
      <c r="F157" s="1">
        <v>203197.68</v>
      </c>
      <c r="G157" s="1">
        <v>10836.27</v>
      </c>
      <c r="H157" s="1">
        <v>0</v>
      </c>
      <c r="I157" s="1">
        <v>29415.87</v>
      </c>
      <c r="J157" s="1">
        <v>0</v>
      </c>
      <c r="K157" s="1">
        <v>71655.520000000004</v>
      </c>
      <c r="L157" s="1">
        <v>0</v>
      </c>
      <c r="M157" s="1">
        <v>0</v>
      </c>
      <c r="N157" s="1">
        <f t="shared" si="9"/>
        <v>315105.33999999997</v>
      </c>
      <c r="O157" s="1">
        <v>100.23</v>
      </c>
      <c r="P157" s="1">
        <v>0</v>
      </c>
      <c r="Q157" s="1">
        <v>36000</v>
      </c>
      <c r="R157" s="1">
        <f t="shared" si="8"/>
        <v>351205.56999999995</v>
      </c>
      <c r="S157" s="1">
        <f t="shared" si="10"/>
        <v>10335.655385520895</v>
      </c>
      <c r="T157" s="1">
        <f t="shared" si="11"/>
        <v>10375.735385520895</v>
      </c>
    </row>
    <row r="158" spans="1:20" x14ac:dyDescent="0.25">
      <c r="A158">
        <v>11947</v>
      </c>
      <c r="B158" t="s">
        <v>336</v>
      </c>
      <c r="C158" t="s">
        <v>98</v>
      </c>
      <c r="E158" s="18">
        <v>32.120000000000005</v>
      </c>
      <c r="F158" s="1">
        <v>192075.03</v>
      </c>
      <c r="G158" s="1">
        <v>9545.9500000000007</v>
      </c>
      <c r="H158" s="1">
        <v>10278.4</v>
      </c>
      <c r="I158" s="1">
        <v>30028.18</v>
      </c>
      <c r="J158" s="1">
        <v>0</v>
      </c>
      <c r="K158" s="1">
        <v>6327.9</v>
      </c>
      <c r="L158" s="1">
        <v>0</v>
      </c>
      <c r="M158" s="1">
        <v>0</v>
      </c>
      <c r="N158" s="1">
        <f t="shared" si="9"/>
        <v>248255.46</v>
      </c>
      <c r="O158" s="1">
        <v>0</v>
      </c>
      <c r="P158" s="1">
        <v>0</v>
      </c>
      <c r="Q158" s="1">
        <v>36000</v>
      </c>
      <c r="R158" s="1">
        <f t="shared" si="8"/>
        <v>284255.45999999996</v>
      </c>
      <c r="S158" s="1">
        <f t="shared" si="10"/>
        <v>8849.7963885429617</v>
      </c>
      <c r="T158" s="1">
        <f t="shared" si="11"/>
        <v>8889.8763885429616</v>
      </c>
    </row>
    <row r="159" spans="1:20" x14ac:dyDescent="0.25">
      <c r="A159">
        <v>14139</v>
      </c>
      <c r="B159" t="s">
        <v>456</v>
      </c>
      <c r="C159" t="s">
        <v>93</v>
      </c>
      <c r="E159" s="18">
        <v>210.48999999999998</v>
      </c>
      <c r="F159" s="1">
        <v>1258713.3500000001</v>
      </c>
      <c r="G159" s="1">
        <v>27952.73</v>
      </c>
      <c r="H159" s="1">
        <v>43062.400000000001</v>
      </c>
      <c r="I159" s="1">
        <v>189097.4</v>
      </c>
      <c r="J159" s="1">
        <v>24875.23</v>
      </c>
      <c r="K159" s="1">
        <v>73488.509999999995</v>
      </c>
      <c r="L159" s="1">
        <v>0</v>
      </c>
      <c r="M159" s="1">
        <v>0</v>
      </c>
      <c r="N159" s="1">
        <f t="shared" si="9"/>
        <v>1617189.6199999999</v>
      </c>
      <c r="O159" s="1">
        <v>0</v>
      </c>
      <c r="P159" s="1">
        <v>0</v>
      </c>
      <c r="Q159" s="1">
        <v>81517.25</v>
      </c>
      <c r="R159" s="1">
        <f t="shared" si="8"/>
        <v>1698706.8699999999</v>
      </c>
      <c r="S159" s="1">
        <f t="shared" si="10"/>
        <v>8070.2497505819756</v>
      </c>
      <c r="T159" s="1">
        <f t="shared" si="11"/>
        <v>8110.3297505819755</v>
      </c>
    </row>
    <row r="160" spans="1:20" x14ac:dyDescent="0.25">
      <c r="A160">
        <v>13173</v>
      </c>
      <c r="B160" t="s">
        <v>416</v>
      </c>
      <c r="C160" t="s">
        <v>68</v>
      </c>
      <c r="E160" s="18">
        <v>116.14</v>
      </c>
      <c r="F160" s="1">
        <v>694507.91</v>
      </c>
      <c r="G160" s="1">
        <v>44982.32</v>
      </c>
      <c r="H160" s="1">
        <v>29520</v>
      </c>
      <c r="I160" s="1">
        <v>93447.39</v>
      </c>
      <c r="J160" s="1">
        <v>0</v>
      </c>
      <c r="K160" s="1">
        <v>58316.68</v>
      </c>
      <c r="L160" s="1">
        <v>0</v>
      </c>
      <c r="M160" s="1">
        <v>0</v>
      </c>
      <c r="N160" s="1">
        <f t="shared" si="9"/>
        <v>920774.3</v>
      </c>
      <c r="O160" s="1">
        <v>0</v>
      </c>
      <c r="P160" s="1">
        <v>0</v>
      </c>
      <c r="Q160" s="1">
        <v>40286.68</v>
      </c>
      <c r="R160" s="1">
        <f t="shared" si="8"/>
        <v>961060.9800000001</v>
      </c>
      <c r="S160" s="1">
        <f t="shared" si="10"/>
        <v>8275.0213535388339</v>
      </c>
      <c r="T160" s="1">
        <f t="shared" si="11"/>
        <v>8315.1013535388338</v>
      </c>
    </row>
    <row r="161" spans="1:20" x14ac:dyDescent="0.25">
      <c r="A161">
        <v>14121</v>
      </c>
      <c r="B161" t="s">
        <v>454</v>
      </c>
      <c r="C161" t="s">
        <v>98</v>
      </c>
      <c r="E161" s="18">
        <v>107.08999999999999</v>
      </c>
      <c r="F161" s="1">
        <v>640389.63</v>
      </c>
      <c r="G161" s="1">
        <v>32089.79</v>
      </c>
      <c r="H161" s="1">
        <v>15625.6</v>
      </c>
      <c r="I161" s="1">
        <v>97904.45</v>
      </c>
      <c r="J161" s="1">
        <v>2272</v>
      </c>
      <c r="K161" s="1">
        <v>77936.31</v>
      </c>
      <c r="L161" s="1">
        <v>0</v>
      </c>
      <c r="M161" s="1">
        <v>0</v>
      </c>
      <c r="N161" s="1">
        <f t="shared" si="9"/>
        <v>866217.78</v>
      </c>
      <c r="O161" s="1">
        <v>0</v>
      </c>
      <c r="P161" s="1">
        <v>0</v>
      </c>
      <c r="Q161" s="1">
        <v>54938.66</v>
      </c>
      <c r="R161" s="1">
        <f t="shared" si="8"/>
        <v>921156.44000000006</v>
      </c>
      <c r="S161" s="1">
        <f t="shared" si="10"/>
        <v>8601.7036137828018</v>
      </c>
      <c r="T161" s="1">
        <f t="shared" si="11"/>
        <v>8641.7836137828017</v>
      </c>
    </row>
    <row r="162" spans="1:20" x14ac:dyDescent="0.25">
      <c r="A162">
        <v>143313</v>
      </c>
      <c r="B162" t="s">
        <v>737</v>
      </c>
      <c r="C162" t="s">
        <v>80</v>
      </c>
      <c r="E162" s="18">
        <v>120.09</v>
      </c>
      <c r="F162" s="1">
        <v>718128.59</v>
      </c>
      <c r="G162" s="1">
        <v>36615.61</v>
      </c>
      <c r="H162" s="1">
        <v>20304</v>
      </c>
      <c r="I162" s="1">
        <v>119458.18</v>
      </c>
      <c r="J162" s="1">
        <v>23600.3</v>
      </c>
      <c r="K162" s="1">
        <v>119666.22</v>
      </c>
      <c r="L162" s="1">
        <v>39795.15</v>
      </c>
      <c r="M162" s="1">
        <v>0</v>
      </c>
      <c r="N162" s="1">
        <f t="shared" si="9"/>
        <v>1077568.0499999998</v>
      </c>
      <c r="O162" s="1">
        <v>0</v>
      </c>
      <c r="P162" s="1">
        <v>0</v>
      </c>
      <c r="Q162" s="1">
        <v>38678.44</v>
      </c>
      <c r="R162" s="1">
        <f t="shared" si="8"/>
        <v>1116246.4899999998</v>
      </c>
      <c r="S162" s="1">
        <f t="shared" si="10"/>
        <v>9295.0827712548908</v>
      </c>
      <c r="T162" s="1">
        <f t="shared" si="11"/>
        <v>9335.1627712548907</v>
      </c>
    </row>
    <row r="163" spans="1:20" x14ac:dyDescent="0.25">
      <c r="A163">
        <v>133215</v>
      </c>
      <c r="B163" t="s">
        <v>649</v>
      </c>
      <c r="C163" t="s">
        <v>80</v>
      </c>
      <c r="E163" s="18">
        <v>258.13</v>
      </c>
      <c r="F163" s="1">
        <v>1543596.75</v>
      </c>
      <c r="G163" s="1">
        <v>74644.81</v>
      </c>
      <c r="H163" s="1">
        <v>43088</v>
      </c>
      <c r="I163" s="1">
        <v>233033.88</v>
      </c>
      <c r="J163" s="1">
        <v>2272</v>
      </c>
      <c r="K163" s="1">
        <v>241729.08</v>
      </c>
      <c r="L163" s="1">
        <v>0</v>
      </c>
      <c r="M163" s="1">
        <v>0</v>
      </c>
      <c r="N163" s="1">
        <f t="shared" si="9"/>
        <v>2138364.52</v>
      </c>
      <c r="O163" s="1">
        <v>0</v>
      </c>
      <c r="P163" s="1">
        <v>0</v>
      </c>
      <c r="Q163" s="1">
        <v>84106.61</v>
      </c>
      <c r="R163" s="1">
        <f t="shared" si="8"/>
        <v>2222471.13</v>
      </c>
      <c r="S163" s="1">
        <f t="shared" si="10"/>
        <v>8609.8908689420059</v>
      </c>
      <c r="T163" s="1">
        <f t="shared" si="11"/>
        <v>8649.9708689420058</v>
      </c>
    </row>
    <row r="164" spans="1:20" x14ac:dyDescent="0.25">
      <c r="A164">
        <v>143172</v>
      </c>
      <c r="B164" t="s">
        <v>725</v>
      </c>
      <c r="C164" t="s">
        <v>93</v>
      </c>
      <c r="E164" s="18">
        <v>291.64999999999998</v>
      </c>
      <c r="F164" s="1">
        <v>1744043.67</v>
      </c>
      <c r="G164" s="1">
        <v>36936.089999999997</v>
      </c>
      <c r="H164" s="1">
        <v>37708.800000000003</v>
      </c>
      <c r="I164" s="1">
        <v>253678.97</v>
      </c>
      <c r="J164" s="1">
        <v>130221.27</v>
      </c>
      <c r="K164" s="1">
        <v>148888.81</v>
      </c>
      <c r="L164" s="1">
        <v>0</v>
      </c>
      <c r="M164" s="1">
        <v>0</v>
      </c>
      <c r="N164" s="1">
        <f t="shared" si="9"/>
        <v>2351477.61</v>
      </c>
      <c r="O164" s="1">
        <v>0</v>
      </c>
      <c r="P164" s="1">
        <v>0</v>
      </c>
      <c r="Q164" s="1">
        <v>99820.73</v>
      </c>
      <c r="R164" s="1">
        <f t="shared" si="8"/>
        <v>2451298.34</v>
      </c>
      <c r="S164" s="1">
        <f t="shared" si="10"/>
        <v>8404.9317332418996</v>
      </c>
      <c r="T164" s="1">
        <f t="shared" si="11"/>
        <v>8445.0117332418995</v>
      </c>
    </row>
    <row r="165" spans="1:20" x14ac:dyDescent="0.25">
      <c r="A165">
        <v>133835</v>
      </c>
      <c r="B165" t="s">
        <v>693</v>
      </c>
      <c r="C165" t="s">
        <v>80</v>
      </c>
      <c r="E165" s="18">
        <v>366.63000000000011</v>
      </c>
      <c r="F165" s="1">
        <v>2192418.08</v>
      </c>
      <c r="G165" s="1">
        <v>82983.38</v>
      </c>
      <c r="H165" s="1">
        <v>0</v>
      </c>
      <c r="I165" s="1">
        <v>281452.69</v>
      </c>
      <c r="J165" s="1">
        <v>817.92</v>
      </c>
      <c r="K165" s="1">
        <v>463240.08</v>
      </c>
      <c r="L165" s="1">
        <v>658585.5</v>
      </c>
      <c r="M165" s="1">
        <v>0</v>
      </c>
      <c r="N165" s="1">
        <f t="shared" si="9"/>
        <v>3679497.65</v>
      </c>
      <c r="O165" s="1">
        <v>6570.68</v>
      </c>
      <c r="P165" s="1">
        <v>0</v>
      </c>
      <c r="Q165" s="1">
        <v>119583.28</v>
      </c>
      <c r="R165" s="1">
        <f t="shared" si="8"/>
        <v>3805651.61</v>
      </c>
      <c r="S165" s="1">
        <f t="shared" si="10"/>
        <v>10380.087854239966</v>
      </c>
      <c r="T165" s="1">
        <f t="shared" si="11"/>
        <v>10420.167854239966</v>
      </c>
    </row>
    <row r="166" spans="1:20" x14ac:dyDescent="0.25">
      <c r="A166">
        <v>15329</v>
      </c>
      <c r="B166" t="s">
        <v>489</v>
      </c>
      <c r="C166" t="s">
        <v>190</v>
      </c>
      <c r="E166" s="18">
        <v>187.29000000000002</v>
      </c>
      <c r="F166" s="1">
        <v>1119979.2</v>
      </c>
      <c r="G166" s="1">
        <v>9384.24</v>
      </c>
      <c r="H166" s="1">
        <v>0</v>
      </c>
      <c r="I166" s="1">
        <v>4258.08</v>
      </c>
      <c r="J166" s="1">
        <v>0</v>
      </c>
      <c r="K166" s="1">
        <v>166552.85</v>
      </c>
      <c r="L166" s="1">
        <v>0</v>
      </c>
      <c r="M166" s="1">
        <v>0</v>
      </c>
      <c r="N166" s="1">
        <f t="shared" si="9"/>
        <v>1300174.3700000001</v>
      </c>
      <c r="O166" s="1">
        <v>14050.23</v>
      </c>
      <c r="P166" s="1">
        <v>0</v>
      </c>
      <c r="Q166" s="1">
        <v>40102.730000000003</v>
      </c>
      <c r="R166" s="1">
        <f t="shared" si="8"/>
        <v>1354327.33</v>
      </c>
      <c r="S166" s="1">
        <f t="shared" si="10"/>
        <v>7231.1780127075654</v>
      </c>
      <c r="T166" s="1">
        <f t="shared" si="11"/>
        <v>7271.2580127075653</v>
      </c>
    </row>
    <row r="167" spans="1:20" x14ac:dyDescent="0.25">
      <c r="A167">
        <v>17536</v>
      </c>
      <c r="B167" t="s">
        <v>548</v>
      </c>
      <c r="C167" t="s">
        <v>68</v>
      </c>
      <c r="E167" s="18">
        <v>325.77</v>
      </c>
      <c r="F167" s="1">
        <v>1948078.53</v>
      </c>
      <c r="G167" s="1">
        <v>127421.2</v>
      </c>
      <c r="H167" s="1">
        <v>43024</v>
      </c>
      <c r="I167" s="1">
        <v>263818.56</v>
      </c>
      <c r="J167" s="1">
        <v>0</v>
      </c>
      <c r="K167" s="1">
        <v>239452.85</v>
      </c>
      <c r="L167" s="1">
        <v>0</v>
      </c>
      <c r="M167" s="1">
        <v>44919.35</v>
      </c>
      <c r="N167" s="1">
        <f t="shared" si="9"/>
        <v>2666714.4900000002</v>
      </c>
      <c r="O167" s="1">
        <v>0</v>
      </c>
      <c r="P167" s="1">
        <v>0</v>
      </c>
      <c r="Q167" s="1">
        <v>87783.74</v>
      </c>
      <c r="R167" s="1">
        <f t="shared" si="8"/>
        <v>2754498.2300000004</v>
      </c>
      <c r="S167" s="1">
        <f t="shared" si="10"/>
        <v>8455.3465021334086</v>
      </c>
      <c r="T167" s="1">
        <f t="shared" si="11"/>
        <v>8495.4265021334086</v>
      </c>
    </row>
    <row r="168" spans="1:20" x14ac:dyDescent="0.25">
      <c r="A168">
        <v>16836</v>
      </c>
      <c r="B168" t="s">
        <v>515</v>
      </c>
      <c r="C168" t="s">
        <v>93</v>
      </c>
      <c r="E168" s="18">
        <v>132.62</v>
      </c>
      <c r="F168" s="1">
        <v>793057</v>
      </c>
      <c r="G168" s="1">
        <v>17837.330000000002</v>
      </c>
      <c r="H168" s="1">
        <v>33625.599999999999</v>
      </c>
      <c r="I168" s="1">
        <v>117510.87</v>
      </c>
      <c r="J168" s="1">
        <v>41626.089999999997</v>
      </c>
      <c r="K168" s="1">
        <v>27432.48</v>
      </c>
      <c r="L168" s="1">
        <v>0</v>
      </c>
      <c r="M168" s="1">
        <v>0</v>
      </c>
      <c r="N168" s="1">
        <f t="shared" si="9"/>
        <v>1031089.3699999999</v>
      </c>
      <c r="O168" s="1">
        <v>0</v>
      </c>
      <c r="P168" s="1">
        <v>0</v>
      </c>
      <c r="Q168" s="1">
        <v>54293.74</v>
      </c>
      <c r="R168" s="1">
        <f t="shared" si="8"/>
        <v>1085383.1099999999</v>
      </c>
      <c r="S168" s="1">
        <f t="shared" si="10"/>
        <v>8184.1585733675147</v>
      </c>
      <c r="T168" s="1">
        <f t="shared" si="11"/>
        <v>8224.2385733675146</v>
      </c>
    </row>
    <row r="169" spans="1:20" x14ac:dyDescent="0.25">
      <c r="A169">
        <v>9997</v>
      </c>
      <c r="B169" t="s">
        <v>302</v>
      </c>
      <c r="C169" t="s">
        <v>93</v>
      </c>
      <c r="E169" s="18">
        <v>1953.5800000000002</v>
      </c>
      <c r="F169" s="1">
        <v>11682252.1</v>
      </c>
      <c r="G169" s="1">
        <v>277562.99</v>
      </c>
      <c r="H169" s="1">
        <v>233856</v>
      </c>
      <c r="I169" s="1">
        <v>1772209.2</v>
      </c>
      <c r="J169" s="1">
        <v>69994.27</v>
      </c>
      <c r="K169" s="1">
        <v>1340838.47</v>
      </c>
      <c r="L169" s="1">
        <v>0</v>
      </c>
      <c r="M169" s="1">
        <v>0</v>
      </c>
      <c r="N169" s="1">
        <f t="shared" si="9"/>
        <v>15376713.029999999</v>
      </c>
      <c r="O169" s="1">
        <v>0</v>
      </c>
      <c r="P169" s="1">
        <v>0</v>
      </c>
      <c r="Q169" s="1">
        <v>627158.9</v>
      </c>
      <c r="R169" s="1">
        <f t="shared" si="8"/>
        <v>16003871.93</v>
      </c>
      <c r="S169" s="1">
        <f t="shared" si="10"/>
        <v>8192.0740026003532</v>
      </c>
      <c r="T169" s="1">
        <f t="shared" si="11"/>
        <v>8232.1540026003531</v>
      </c>
    </row>
    <row r="170" spans="1:20" x14ac:dyDescent="0.25">
      <c r="A170">
        <v>9957</v>
      </c>
      <c r="B170" t="s">
        <v>293</v>
      </c>
      <c r="C170" t="s">
        <v>72</v>
      </c>
      <c r="E170" s="18">
        <v>574</v>
      </c>
      <c r="F170" s="1">
        <v>3432474.08</v>
      </c>
      <c r="G170" s="1">
        <v>276198.26</v>
      </c>
      <c r="H170" s="1">
        <v>83782.399999999994</v>
      </c>
      <c r="I170" s="1">
        <v>471231.6</v>
      </c>
      <c r="J170" s="1">
        <v>515.1</v>
      </c>
      <c r="K170" s="1">
        <v>344456.53</v>
      </c>
      <c r="L170" s="1">
        <v>0</v>
      </c>
      <c r="M170" s="1">
        <v>393208.17</v>
      </c>
      <c r="N170" s="1">
        <f t="shared" si="9"/>
        <v>5001866.1399999997</v>
      </c>
      <c r="O170" s="1">
        <v>0</v>
      </c>
      <c r="P170" s="1">
        <v>0</v>
      </c>
      <c r="Q170" s="1">
        <v>197541.88</v>
      </c>
      <c r="R170" s="1">
        <f t="shared" si="8"/>
        <v>5199408.0199999996</v>
      </c>
      <c r="S170" s="1">
        <f t="shared" si="10"/>
        <v>9058.2021254355386</v>
      </c>
      <c r="T170" s="1">
        <f t="shared" si="11"/>
        <v>9098.2821254355385</v>
      </c>
    </row>
    <row r="171" spans="1:20" x14ac:dyDescent="0.25">
      <c r="A171">
        <v>10205</v>
      </c>
      <c r="B171" t="s">
        <v>308</v>
      </c>
      <c r="C171" t="s">
        <v>68</v>
      </c>
      <c r="E171" s="18">
        <v>291.28999999999996</v>
      </c>
      <c r="F171" s="1">
        <v>1741890.89</v>
      </c>
      <c r="G171" s="1">
        <v>111613.72</v>
      </c>
      <c r="H171" s="1">
        <v>44588.800000000003</v>
      </c>
      <c r="I171" s="1">
        <v>229536.42</v>
      </c>
      <c r="J171" s="1">
        <v>25752</v>
      </c>
      <c r="K171" s="1">
        <v>184916.91</v>
      </c>
      <c r="L171" s="1">
        <v>0</v>
      </c>
      <c r="M171" s="1">
        <v>0</v>
      </c>
      <c r="N171" s="1">
        <f t="shared" si="9"/>
        <v>2338298.7400000002</v>
      </c>
      <c r="O171" s="1">
        <v>0</v>
      </c>
      <c r="P171" s="1">
        <v>0</v>
      </c>
      <c r="Q171" s="1">
        <v>120803.68</v>
      </c>
      <c r="R171" s="1">
        <f t="shared" si="8"/>
        <v>2459102.4200000004</v>
      </c>
      <c r="S171" s="1">
        <f t="shared" si="10"/>
        <v>8442.1106800782745</v>
      </c>
      <c r="T171" s="1">
        <f t="shared" si="11"/>
        <v>8482.1906800782745</v>
      </c>
    </row>
    <row r="172" spans="1:20" x14ac:dyDescent="0.25">
      <c r="A172">
        <v>151183</v>
      </c>
      <c r="B172" s="2" t="s">
        <v>771</v>
      </c>
      <c r="C172" s="2" t="s">
        <v>80</v>
      </c>
      <c r="D172" s="37"/>
      <c r="E172" s="18">
        <v>208.26</v>
      </c>
      <c r="F172" s="38">
        <v>1245378.1399999999</v>
      </c>
      <c r="G172" s="38">
        <v>60277.05</v>
      </c>
      <c r="H172" s="38">
        <v>0</v>
      </c>
      <c r="I172" s="38">
        <v>198773.64</v>
      </c>
      <c r="J172" s="38">
        <v>13288.24</v>
      </c>
      <c r="K172" s="38">
        <v>235131.25</v>
      </c>
      <c r="L172" s="38">
        <v>252174.15</v>
      </c>
      <c r="M172" s="38">
        <v>0</v>
      </c>
      <c r="N172" s="1">
        <f t="shared" si="9"/>
        <v>2005022.47</v>
      </c>
      <c r="O172" s="38">
        <v>1015.88</v>
      </c>
      <c r="P172" s="38">
        <v>0</v>
      </c>
      <c r="Q172" s="38">
        <v>78261.23</v>
      </c>
      <c r="R172" s="1">
        <f t="shared" si="8"/>
        <v>2084299.5799999998</v>
      </c>
      <c r="S172" s="1">
        <f t="shared" si="10"/>
        <v>10008.160856621531</v>
      </c>
      <c r="T172" s="1">
        <f t="shared" si="11"/>
        <v>10048.240856621531</v>
      </c>
    </row>
    <row r="173" spans="1:20" x14ac:dyDescent="0.25">
      <c r="A173">
        <v>13132</v>
      </c>
      <c r="B173" t="s">
        <v>408</v>
      </c>
      <c r="C173" t="s">
        <v>80</v>
      </c>
      <c r="E173" s="18">
        <v>300.05</v>
      </c>
      <c r="F173" s="1">
        <v>1794274.99</v>
      </c>
      <c r="G173" s="1">
        <v>102208.77</v>
      </c>
      <c r="H173" s="1">
        <v>45193.599999999999</v>
      </c>
      <c r="I173" s="1">
        <v>294103.46000000002</v>
      </c>
      <c r="J173" s="1">
        <v>0</v>
      </c>
      <c r="K173" s="1">
        <v>204157.15</v>
      </c>
      <c r="L173" s="1">
        <v>0</v>
      </c>
      <c r="M173" s="1">
        <v>0</v>
      </c>
      <c r="N173" s="1">
        <f t="shared" si="9"/>
        <v>2439937.9700000002</v>
      </c>
      <c r="O173" s="1">
        <v>0</v>
      </c>
      <c r="P173" s="1">
        <v>0</v>
      </c>
      <c r="Q173" s="1">
        <v>93371.4</v>
      </c>
      <c r="R173" s="1">
        <f t="shared" si="8"/>
        <v>2533309.37</v>
      </c>
      <c r="S173" s="1">
        <f t="shared" si="10"/>
        <v>8442.9574070988165</v>
      </c>
      <c r="T173" s="1">
        <f t="shared" si="11"/>
        <v>8483.0374070988164</v>
      </c>
    </row>
    <row r="174" spans="1:20" x14ac:dyDescent="0.25">
      <c r="A174">
        <v>11511</v>
      </c>
      <c r="B174" t="s">
        <v>327</v>
      </c>
      <c r="C174" t="s">
        <v>328</v>
      </c>
      <c r="E174" s="18">
        <v>78.559999999999988</v>
      </c>
      <c r="F174" s="1">
        <v>469782.51</v>
      </c>
      <c r="G174" s="1">
        <v>206.29</v>
      </c>
      <c r="H174" s="1">
        <v>11168</v>
      </c>
      <c r="I174" s="1">
        <v>16795.23</v>
      </c>
      <c r="J174" s="1">
        <v>0</v>
      </c>
      <c r="K174" s="1">
        <v>70130.05</v>
      </c>
      <c r="L174" s="1">
        <v>0</v>
      </c>
      <c r="M174" s="1">
        <v>0</v>
      </c>
      <c r="N174" s="1">
        <f t="shared" si="9"/>
        <v>568082.07999999996</v>
      </c>
      <c r="O174" s="1">
        <v>903</v>
      </c>
      <c r="P174" s="1">
        <v>0</v>
      </c>
      <c r="Q174" s="1">
        <v>44450.47</v>
      </c>
      <c r="R174" s="1">
        <f t="shared" si="8"/>
        <v>613435.54999999993</v>
      </c>
      <c r="S174" s="1">
        <f t="shared" si="10"/>
        <v>7808.4973268839103</v>
      </c>
      <c r="T174" s="1">
        <f t="shared" si="11"/>
        <v>7848.5773268839102</v>
      </c>
    </row>
    <row r="175" spans="1:20" x14ac:dyDescent="0.25">
      <c r="A175">
        <v>16849</v>
      </c>
      <c r="B175" t="s">
        <v>521</v>
      </c>
      <c r="C175" t="s">
        <v>72</v>
      </c>
      <c r="E175" s="18">
        <v>227.86999999999995</v>
      </c>
      <c r="F175" s="1">
        <v>1362644.36</v>
      </c>
      <c r="G175" s="1">
        <v>98379.38</v>
      </c>
      <c r="H175" s="1">
        <v>0</v>
      </c>
      <c r="I175" s="1">
        <v>163406.26999999999</v>
      </c>
      <c r="J175" s="1">
        <v>0</v>
      </c>
      <c r="K175" s="1">
        <v>126845.48</v>
      </c>
      <c r="L175" s="1">
        <v>818201.7</v>
      </c>
      <c r="M175" s="1">
        <v>0</v>
      </c>
      <c r="N175" s="1">
        <f t="shared" si="9"/>
        <v>2569477.1900000004</v>
      </c>
      <c r="O175" s="1">
        <v>495.75</v>
      </c>
      <c r="P175" s="1">
        <v>0</v>
      </c>
      <c r="Q175" s="1">
        <v>72320.929999999993</v>
      </c>
      <c r="R175" s="1">
        <f t="shared" si="8"/>
        <v>2642293.8700000006</v>
      </c>
      <c r="S175" s="1">
        <f t="shared" si="10"/>
        <v>11595.619739325059</v>
      </c>
      <c r="T175" s="1">
        <f t="shared" si="11"/>
        <v>11635.699739325059</v>
      </c>
    </row>
    <row r="176" spans="1:20" x14ac:dyDescent="0.25">
      <c r="A176">
        <v>13962</v>
      </c>
      <c r="B176" t="s">
        <v>438</v>
      </c>
      <c r="C176" t="s">
        <v>196</v>
      </c>
      <c r="E176" s="18">
        <v>59.37</v>
      </c>
      <c r="F176" s="1">
        <v>355027.86</v>
      </c>
      <c r="G176" s="1">
        <v>4675.21</v>
      </c>
      <c r="H176" s="1">
        <v>0</v>
      </c>
      <c r="I176" s="1">
        <v>9053.6299999999992</v>
      </c>
      <c r="J176" s="1">
        <v>1136</v>
      </c>
      <c r="K176" s="1">
        <v>96453.759999999995</v>
      </c>
      <c r="L176" s="1">
        <v>7790.3</v>
      </c>
      <c r="M176" s="1">
        <v>0</v>
      </c>
      <c r="N176" s="1">
        <f t="shared" si="9"/>
        <v>474136.76</v>
      </c>
      <c r="O176" s="1">
        <v>3160.5</v>
      </c>
      <c r="P176" s="1">
        <v>0</v>
      </c>
      <c r="Q176" s="1">
        <v>38177.01</v>
      </c>
      <c r="R176" s="1">
        <f t="shared" si="8"/>
        <v>515474.27</v>
      </c>
      <c r="S176" s="1">
        <f t="shared" si="10"/>
        <v>8682.4030655213082</v>
      </c>
      <c r="T176" s="1">
        <f t="shared" si="11"/>
        <v>8722.4830655213082</v>
      </c>
    </row>
    <row r="177" spans="1:20" x14ac:dyDescent="0.25">
      <c r="A177">
        <v>14065</v>
      </c>
      <c r="B177" t="s">
        <v>444</v>
      </c>
      <c r="C177" t="s">
        <v>80</v>
      </c>
      <c r="E177" s="18">
        <v>404.37999999999994</v>
      </c>
      <c r="F177" s="1">
        <v>2418160.06</v>
      </c>
      <c r="G177" s="1">
        <v>124537.85</v>
      </c>
      <c r="H177" s="1">
        <v>55680</v>
      </c>
      <c r="I177" s="1">
        <v>408666.61</v>
      </c>
      <c r="J177" s="1">
        <v>26508</v>
      </c>
      <c r="K177" s="1">
        <v>456967.29</v>
      </c>
      <c r="L177" s="1">
        <v>0</v>
      </c>
      <c r="M177" s="1">
        <v>0</v>
      </c>
      <c r="N177" s="1">
        <f t="shared" si="9"/>
        <v>3490519.81</v>
      </c>
      <c r="O177" s="1">
        <v>0</v>
      </c>
      <c r="P177" s="1">
        <v>0</v>
      </c>
      <c r="Q177" s="1">
        <v>137264</v>
      </c>
      <c r="R177" s="1">
        <f t="shared" si="8"/>
        <v>3627783.81</v>
      </c>
      <c r="S177" s="1">
        <f t="shared" si="10"/>
        <v>8971.2246154607074</v>
      </c>
      <c r="T177" s="1">
        <f t="shared" si="11"/>
        <v>9011.3046154607073</v>
      </c>
    </row>
    <row r="178" spans="1:20" x14ac:dyDescent="0.25">
      <c r="A178">
        <v>14913</v>
      </c>
      <c r="B178" t="s">
        <v>477</v>
      </c>
      <c r="C178" t="s">
        <v>80</v>
      </c>
      <c r="E178" s="18">
        <v>247.94</v>
      </c>
      <c r="F178" s="1">
        <v>1482661.36</v>
      </c>
      <c r="G178" s="1">
        <v>75415.64</v>
      </c>
      <c r="H178" s="1">
        <v>38246.400000000001</v>
      </c>
      <c r="I178" s="1">
        <v>215439.83</v>
      </c>
      <c r="J178" s="1">
        <v>0</v>
      </c>
      <c r="K178" s="1">
        <v>175925.35</v>
      </c>
      <c r="L178" s="1">
        <v>0</v>
      </c>
      <c r="M178" s="1">
        <v>0</v>
      </c>
      <c r="N178" s="1">
        <f t="shared" si="9"/>
        <v>1987688.58</v>
      </c>
      <c r="O178" s="1">
        <v>0</v>
      </c>
      <c r="P178" s="1">
        <v>0</v>
      </c>
      <c r="Q178" s="1">
        <v>79800.34</v>
      </c>
      <c r="R178" s="1">
        <f t="shared" si="8"/>
        <v>2067488.9200000002</v>
      </c>
      <c r="S178" s="1">
        <f t="shared" si="10"/>
        <v>8338.6662902315074</v>
      </c>
      <c r="T178" s="1">
        <f t="shared" si="11"/>
        <v>8378.7462902315074</v>
      </c>
    </row>
    <row r="179" spans="1:20" x14ac:dyDescent="0.25">
      <c r="A179">
        <v>17270</v>
      </c>
      <c r="B179" t="s">
        <v>534</v>
      </c>
      <c r="C179" t="s">
        <v>125</v>
      </c>
      <c r="E179" s="18">
        <v>244.55999999999997</v>
      </c>
      <c r="F179" s="1">
        <v>1462449.23</v>
      </c>
      <c r="G179" s="1">
        <v>131846.26</v>
      </c>
      <c r="H179" s="1">
        <v>53769.599999999999</v>
      </c>
      <c r="I179" s="1">
        <v>212084.68</v>
      </c>
      <c r="J179" s="1">
        <v>64724.81</v>
      </c>
      <c r="K179" s="1">
        <v>69528.45</v>
      </c>
      <c r="L179" s="1">
        <v>0</v>
      </c>
      <c r="M179" s="1">
        <v>0</v>
      </c>
      <c r="N179" s="1">
        <f t="shared" si="9"/>
        <v>1994403.03</v>
      </c>
      <c r="O179" s="1">
        <v>0</v>
      </c>
      <c r="P179" s="1">
        <v>0</v>
      </c>
      <c r="Q179" s="1">
        <v>62758.3</v>
      </c>
      <c r="R179" s="1">
        <f t="shared" si="8"/>
        <v>2057161.33</v>
      </c>
      <c r="S179" s="1">
        <f t="shared" si="10"/>
        <v>8411.6835541380442</v>
      </c>
      <c r="T179" s="1">
        <f t="shared" si="11"/>
        <v>8451.7635541380441</v>
      </c>
    </row>
    <row r="180" spans="1:20" x14ac:dyDescent="0.25">
      <c r="A180">
        <v>132951</v>
      </c>
      <c r="B180" t="s">
        <v>641</v>
      </c>
      <c r="C180" t="s">
        <v>125</v>
      </c>
      <c r="E180" s="18">
        <v>147.78999999999996</v>
      </c>
      <c r="F180" s="1">
        <v>883772.38</v>
      </c>
      <c r="G180" s="1">
        <v>81387.62</v>
      </c>
      <c r="H180" s="1">
        <v>41046.400000000001</v>
      </c>
      <c r="I180" s="1">
        <v>129976.31</v>
      </c>
      <c r="J180" s="1">
        <v>13254</v>
      </c>
      <c r="K180" s="1">
        <v>123466.48</v>
      </c>
      <c r="L180" s="1">
        <v>0</v>
      </c>
      <c r="M180" s="1">
        <v>0</v>
      </c>
      <c r="N180" s="1">
        <f t="shared" si="9"/>
        <v>1272903.19</v>
      </c>
      <c r="O180" s="1">
        <v>0</v>
      </c>
      <c r="P180" s="1">
        <v>0</v>
      </c>
      <c r="Q180" s="1">
        <v>63884.2</v>
      </c>
      <c r="R180" s="1">
        <f t="shared" ref="R180:R243" si="12">N180+O180+P180+Q180</f>
        <v>1336787.3899999999</v>
      </c>
      <c r="S180" s="1">
        <f t="shared" si="10"/>
        <v>9045.1816090398552</v>
      </c>
      <c r="T180" s="1">
        <f t="shared" si="11"/>
        <v>9085.2616090398551</v>
      </c>
    </row>
    <row r="181" spans="1:20" x14ac:dyDescent="0.25">
      <c r="A181">
        <v>8000</v>
      </c>
      <c r="B181" t="s">
        <v>253</v>
      </c>
      <c r="C181" t="s">
        <v>125</v>
      </c>
      <c r="E181" s="18">
        <v>582.75</v>
      </c>
      <c r="F181" s="1">
        <v>3484798.38</v>
      </c>
      <c r="G181" s="1">
        <v>326096.98</v>
      </c>
      <c r="H181" s="1">
        <v>87315.199999999997</v>
      </c>
      <c r="I181" s="1">
        <v>517421.08</v>
      </c>
      <c r="J181" s="1">
        <v>14972.76</v>
      </c>
      <c r="K181" s="1">
        <v>310003.68</v>
      </c>
      <c r="L181" s="1">
        <v>0</v>
      </c>
      <c r="M181" s="1">
        <v>0</v>
      </c>
      <c r="N181" s="1">
        <f t="shared" si="9"/>
        <v>4740608.0799999991</v>
      </c>
      <c r="O181" s="1">
        <v>0</v>
      </c>
      <c r="P181" s="1">
        <v>0</v>
      </c>
      <c r="Q181" s="1">
        <v>186947.38</v>
      </c>
      <c r="R181" s="1">
        <f t="shared" si="12"/>
        <v>4927555.459999999</v>
      </c>
      <c r="S181" s="1">
        <f t="shared" si="10"/>
        <v>8455.6936250536237</v>
      </c>
      <c r="T181" s="1">
        <f t="shared" si="11"/>
        <v>8495.7736250536236</v>
      </c>
    </row>
    <row r="182" spans="1:20" x14ac:dyDescent="0.25">
      <c r="A182">
        <v>9955</v>
      </c>
      <c r="B182" t="s">
        <v>291</v>
      </c>
      <c r="C182" t="s">
        <v>68</v>
      </c>
      <c r="E182" s="18">
        <v>532.05999999999995</v>
      </c>
      <c r="F182" s="1">
        <v>3181676.24</v>
      </c>
      <c r="G182" s="1">
        <v>208149.03</v>
      </c>
      <c r="H182" s="1">
        <v>112150.39999999999</v>
      </c>
      <c r="I182" s="1">
        <v>429974.61</v>
      </c>
      <c r="J182" s="1">
        <v>0</v>
      </c>
      <c r="K182" s="1">
        <v>212511.03</v>
      </c>
      <c r="L182" s="1">
        <v>0</v>
      </c>
      <c r="M182" s="1">
        <v>27532.81</v>
      </c>
      <c r="N182" s="1">
        <f t="shared" si="9"/>
        <v>4171994.1199999996</v>
      </c>
      <c r="O182" s="1">
        <v>0</v>
      </c>
      <c r="P182" s="1">
        <v>0</v>
      </c>
      <c r="Q182" s="1">
        <v>189498.67</v>
      </c>
      <c r="R182" s="1">
        <f t="shared" si="12"/>
        <v>4361492.79</v>
      </c>
      <c r="S182" s="1">
        <f t="shared" si="10"/>
        <v>8197.3702026087285</v>
      </c>
      <c r="T182" s="1">
        <f t="shared" si="11"/>
        <v>8237.4502026087284</v>
      </c>
    </row>
    <row r="183" spans="1:20" x14ac:dyDescent="0.25">
      <c r="A183">
        <v>319</v>
      </c>
      <c r="B183" t="s">
        <v>122</v>
      </c>
      <c r="C183" t="s">
        <v>80</v>
      </c>
      <c r="E183" s="18">
        <v>230.98000000000002</v>
      </c>
      <c r="F183" s="1">
        <v>1381241.92</v>
      </c>
      <c r="G183" s="1">
        <v>69576.600000000006</v>
      </c>
      <c r="H183" s="1">
        <v>29225.599999999999</v>
      </c>
      <c r="I183" s="1">
        <v>225614.64</v>
      </c>
      <c r="J183" s="1">
        <v>51513.36</v>
      </c>
      <c r="K183" s="1">
        <v>209179.68</v>
      </c>
      <c r="L183" s="1">
        <v>0</v>
      </c>
      <c r="M183" s="1">
        <v>0</v>
      </c>
      <c r="N183" s="1">
        <f t="shared" si="9"/>
        <v>1966351.8000000003</v>
      </c>
      <c r="O183" s="1">
        <v>0</v>
      </c>
      <c r="P183" s="1">
        <v>0</v>
      </c>
      <c r="Q183" s="1">
        <v>88916.61</v>
      </c>
      <c r="R183" s="1">
        <f t="shared" si="12"/>
        <v>2055268.4100000004</v>
      </c>
      <c r="S183" s="1">
        <f t="shared" si="10"/>
        <v>8898.0362369036284</v>
      </c>
      <c r="T183" s="1">
        <f t="shared" si="11"/>
        <v>8938.1162369036283</v>
      </c>
    </row>
    <row r="184" spans="1:20" x14ac:dyDescent="0.25">
      <c r="A184">
        <v>9996</v>
      </c>
      <c r="B184" t="s">
        <v>300</v>
      </c>
      <c r="C184" t="s">
        <v>108</v>
      </c>
      <c r="E184" s="18">
        <v>109.86999999999999</v>
      </c>
      <c r="F184" s="1">
        <v>657013.81999999995</v>
      </c>
      <c r="G184" s="1">
        <v>62273.04</v>
      </c>
      <c r="H184" s="1">
        <v>0</v>
      </c>
      <c r="I184" s="1">
        <v>77801.649999999994</v>
      </c>
      <c r="J184" s="1">
        <v>1234.67</v>
      </c>
      <c r="K184" s="1">
        <v>153522.98000000001</v>
      </c>
      <c r="L184" s="1">
        <v>0</v>
      </c>
      <c r="M184" s="1">
        <v>0</v>
      </c>
      <c r="N184" s="1">
        <f t="shared" si="9"/>
        <v>951846.16</v>
      </c>
      <c r="O184" s="1">
        <v>9237.69</v>
      </c>
      <c r="P184" s="1">
        <v>0</v>
      </c>
      <c r="Q184" s="1">
        <v>36192.1</v>
      </c>
      <c r="R184" s="1">
        <f t="shared" si="12"/>
        <v>997275.95</v>
      </c>
      <c r="S184" s="1">
        <f t="shared" si="10"/>
        <v>9076.8722126149096</v>
      </c>
      <c r="T184" s="1">
        <f t="shared" si="11"/>
        <v>9116.9522126149095</v>
      </c>
    </row>
    <row r="185" spans="1:20" x14ac:dyDescent="0.25">
      <c r="A185">
        <v>14066</v>
      </c>
      <c r="B185" t="s">
        <v>446</v>
      </c>
      <c r="C185" t="s">
        <v>98</v>
      </c>
      <c r="E185" s="18">
        <v>158.69</v>
      </c>
      <c r="F185" s="1">
        <v>948953.5</v>
      </c>
      <c r="G185" s="1">
        <v>45920.08</v>
      </c>
      <c r="H185" s="1">
        <v>40873.599999999999</v>
      </c>
      <c r="I185" s="1">
        <v>147522.49</v>
      </c>
      <c r="J185" s="1">
        <v>920.16</v>
      </c>
      <c r="K185" s="1">
        <v>67644.33</v>
      </c>
      <c r="L185" s="1">
        <v>0</v>
      </c>
      <c r="M185" s="1">
        <v>0</v>
      </c>
      <c r="N185" s="1">
        <f t="shared" si="9"/>
        <v>1251834.1599999999</v>
      </c>
      <c r="O185" s="1">
        <v>0</v>
      </c>
      <c r="P185" s="1">
        <v>0</v>
      </c>
      <c r="Q185" s="1">
        <v>54824.84</v>
      </c>
      <c r="R185" s="1">
        <f t="shared" si="12"/>
        <v>1306659</v>
      </c>
      <c r="S185" s="1">
        <f t="shared" si="10"/>
        <v>8234.0349108324408</v>
      </c>
      <c r="T185" s="1">
        <f t="shared" si="11"/>
        <v>8274.1149108324407</v>
      </c>
    </row>
    <row r="186" spans="1:20" x14ac:dyDescent="0.25">
      <c r="A186">
        <v>17585</v>
      </c>
      <c r="B186" t="s">
        <v>554</v>
      </c>
      <c r="C186" t="s">
        <v>555</v>
      </c>
      <c r="E186" s="18">
        <v>222.52</v>
      </c>
      <c r="F186" s="1">
        <v>1330651.79</v>
      </c>
      <c r="G186" s="1">
        <v>92109.78</v>
      </c>
      <c r="H186" s="1">
        <v>44947.199999999997</v>
      </c>
      <c r="I186" s="1">
        <v>178132.98</v>
      </c>
      <c r="J186" s="1">
        <v>0</v>
      </c>
      <c r="K186" s="1">
        <v>238165.67</v>
      </c>
      <c r="L186" s="1">
        <v>0</v>
      </c>
      <c r="M186" s="1">
        <v>0</v>
      </c>
      <c r="N186" s="1">
        <f t="shared" si="9"/>
        <v>1884007.42</v>
      </c>
      <c r="O186" s="1">
        <v>0</v>
      </c>
      <c r="P186" s="1">
        <v>0</v>
      </c>
      <c r="Q186" s="1">
        <v>37289.699999999997</v>
      </c>
      <c r="R186" s="1">
        <f t="shared" si="12"/>
        <v>1921297.1199999999</v>
      </c>
      <c r="S186" s="1">
        <f t="shared" si="10"/>
        <v>8634.2671220564425</v>
      </c>
      <c r="T186" s="1">
        <f t="shared" si="11"/>
        <v>8674.3471220564425</v>
      </c>
    </row>
    <row r="187" spans="1:20" x14ac:dyDescent="0.25">
      <c r="A187">
        <v>132803</v>
      </c>
      <c r="B187" t="s">
        <v>637</v>
      </c>
      <c r="C187" t="s">
        <v>193</v>
      </c>
      <c r="E187" s="18">
        <v>273.52</v>
      </c>
      <c r="F187" s="1">
        <v>1635627.72</v>
      </c>
      <c r="G187" s="1">
        <v>68734.039999999994</v>
      </c>
      <c r="H187" s="1">
        <v>0</v>
      </c>
      <c r="I187" s="1">
        <v>216897.8</v>
      </c>
      <c r="J187" s="1">
        <v>20694.740000000002</v>
      </c>
      <c r="K187" s="1">
        <v>395037.08</v>
      </c>
      <c r="L187" s="1">
        <v>925152.96</v>
      </c>
      <c r="M187" s="1">
        <v>0</v>
      </c>
      <c r="N187" s="1">
        <f t="shared" si="9"/>
        <v>3262144.34</v>
      </c>
      <c r="O187" s="1">
        <v>5053.6400000000003</v>
      </c>
      <c r="P187" s="1">
        <v>0</v>
      </c>
      <c r="Q187" s="1">
        <v>91388.97</v>
      </c>
      <c r="R187" s="1">
        <f t="shared" si="12"/>
        <v>3358586.95</v>
      </c>
      <c r="S187" s="1">
        <f t="shared" si="10"/>
        <v>12279.127486107051</v>
      </c>
      <c r="T187" s="1">
        <f t="shared" si="11"/>
        <v>12319.20748610705</v>
      </c>
    </row>
    <row r="188" spans="1:20" x14ac:dyDescent="0.25">
      <c r="A188">
        <v>12037</v>
      </c>
      <c r="B188" t="s">
        <v>359</v>
      </c>
      <c r="C188" t="s">
        <v>93</v>
      </c>
      <c r="E188" s="18">
        <v>182.36999999999995</v>
      </c>
      <c r="F188" s="1">
        <v>1090558.01</v>
      </c>
      <c r="G188" s="1">
        <v>27142.2</v>
      </c>
      <c r="H188" s="1">
        <v>0</v>
      </c>
      <c r="I188" s="1">
        <v>159747.14000000001</v>
      </c>
      <c r="J188" s="1">
        <v>2624.16</v>
      </c>
      <c r="K188" s="1">
        <v>256118.69</v>
      </c>
      <c r="L188" s="1">
        <v>281694.19</v>
      </c>
      <c r="M188" s="1">
        <v>0</v>
      </c>
      <c r="N188" s="1">
        <f t="shared" si="9"/>
        <v>1817884.39</v>
      </c>
      <c r="O188" s="1">
        <v>3674.31</v>
      </c>
      <c r="P188" s="1">
        <v>0</v>
      </c>
      <c r="Q188" s="1">
        <v>63238.28</v>
      </c>
      <c r="R188" s="1">
        <f t="shared" si="12"/>
        <v>1884796.98</v>
      </c>
      <c r="S188" s="1">
        <f t="shared" si="10"/>
        <v>10335.016614574768</v>
      </c>
      <c r="T188" s="1">
        <f t="shared" si="11"/>
        <v>10375.096614574768</v>
      </c>
    </row>
    <row r="189" spans="1:20" x14ac:dyDescent="0.25">
      <c r="A189">
        <v>318</v>
      </c>
      <c r="B189" t="s">
        <v>120</v>
      </c>
      <c r="C189" t="s">
        <v>80</v>
      </c>
      <c r="E189" s="18">
        <v>563.86</v>
      </c>
      <c r="F189" s="1">
        <v>3371837.68</v>
      </c>
      <c r="G189" s="1">
        <v>57510.69</v>
      </c>
      <c r="H189" s="1">
        <v>87427.199999999997</v>
      </c>
      <c r="I189" s="1">
        <v>103874.49</v>
      </c>
      <c r="J189" s="1">
        <v>48098.239999999998</v>
      </c>
      <c r="K189" s="1">
        <v>169355.2</v>
      </c>
      <c r="L189" s="1">
        <v>0</v>
      </c>
      <c r="M189" s="1">
        <v>0</v>
      </c>
      <c r="N189" s="1">
        <f t="shared" si="9"/>
        <v>3838103.5000000009</v>
      </c>
      <c r="O189" s="1">
        <v>0</v>
      </c>
      <c r="P189" s="1">
        <v>0</v>
      </c>
      <c r="Q189" s="1">
        <v>123325.1</v>
      </c>
      <c r="R189" s="1">
        <f t="shared" si="12"/>
        <v>3961428.600000001</v>
      </c>
      <c r="S189" s="1">
        <f t="shared" si="10"/>
        <v>7025.5535061894816</v>
      </c>
      <c r="T189" s="1">
        <f t="shared" si="11"/>
        <v>7065.6335061894815</v>
      </c>
    </row>
    <row r="190" spans="1:20" x14ac:dyDescent="0.25">
      <c r="A190">
        <v>12391</v>
      </c>
      <c r="B190" t="s">
        <v>381</v>
      </c>
      <c r="C190" t="s">
        <v>93</v>
      </c>
      <c r="E190" s="18">
        <v>939.78000000000009</v>
      </c>
      <c r="F190" s="1">
        <v>5619809.2199999997</v>
      </c>
      <c r="G190" s="1">
        <v>110795.45</v>
      </c>
      <c r="H190" s="1">
        <v>0</v>
      </c>
      <c r="I190" s="1">
        <v>253752.94</v>
      </c>
      <c r="J190" s="1">
        <v>0</v>
      </c>
      <c r="K190" s="1">
        <v>234927.35</v>
      </c>
      <c r="L190" s="1">
        <v>339674.13</v>
      </c>
      <c r="M190" s="1">
        <v>0</v>
      </c>
      <c r="N190" s="1">
        <f t="shared" si="9"/>
        <v>6558959.0899999999</v>
      </c>
      <c r="O190" s="1">
        <v>51939.66</v>
      </c>
      <c r="P190" s="1">
        <v>0</v>
      </c>
      <c r="Q190" s="1">
        <v>262435.71999999997</v>
      </c>
      <c r="R190" s="1">
        <f t="shared" si="12"/>
        <v>6873334.4699999997</v>
      </c>
      <c r="S190" s="1">
        <f t="shared" si="10"/>
        <v>7313.7696801379034</v>
      </c>
      <c r="T190" s="1">
        <f t="shared" si="11"/>
        <v>7353.8496801379033</v>
      </c>
    </row>
    <row r="191" spans="1:20" x14ac:dyDescent="0.25">
      <c r="A191">
        <v>132944</v>
      </c>
      <c r="B191" t="s">
        <v>639</v>
      </c>
      <c r="C191" t="s">
        <v>72</v>
      </c>
      <c r="E191" s="18">
        <v>128.29000000000002</v>
      </c>
      <c r="F191" s="1">
        <v>767163.95</v>
      </c>
      <c r="G191" s="1">
        <v>41341.410000000003</v>
      </c>
      <c r="H191" s="1">
        <v>21331.200000000001</v>
      </c>
      <c r="I191" s="1">
        <v>85082.67</v>
      </c>
      <c r="J191" s="1">
        <v>2272</v>
      </c>
      <c r="K191" s="1">
        <v>170445.01</v>
      </c>
      <c r="L191" s="1">
        <v>21701.55</v>
      </c>
      <c r="M191" s="1">
        <v>0</v>
      </c>
      <c r="N191" s="1">
        <f t="shared" si="9"/>
        <v>1109337.79</v>
      </c>
      <c r="O191" s="1">
        <v>0</v>
      </c>
      <c r="P191" s="1">
        <v>0</v>
      </c>
      <c r="Q191" s="1">
        <v>47247.75</v>
      </c>
      <c r="R191" s="1">
        <f t="shared" si="12"/>
        <v>1156585.54</v>
      </c>
      <c r="S191" s="1">
        <f t="shared" si="10"/>
        <v>9015.3990178501826</v>
      </c>
      <c r="T191" s="1">
        <f t="shared" si="11"/>
        <v>9055.4790178501826</v>
      </c>
    </row>
    <row r="192" spans="1:20" x14ac:dyDescent="0.25">
      <c r="A192">
        <v>134213</v>
      </c>
      <c r="B192" t="s">
        <v>707</v>
      </c>
      <c r="C192" t="s">
        <v>98</v>
      </c>
      <c r="E192" s="18">
        <v>146.21</v>
      </c>
      <c r="F192" s="1">
        <v>874324.1</v>
      </c>
      <c r="G192" s="1">
        <v>43298.63</v>
      </c>
      <c r="H192" s="1">
        <v>17184</v>
      </c>
      <c r="I192" s="1">
        <v>138448.69</v>
      </c>
      <c r="J192" s="1">
        <v>4544</v>
      </c>
      <c r="K192" s="1">
        <v>123585.94</v>
      </c>
      <c r="L192" s="1">
        <v>0</v>
      </c>
      <c r="M192" s="1">
        <v>0</v>
      </c>
      <c r="N192" s="1">
        <f t="shared" si="9"/>
        <v>1201385.3599999999</v>
      </c>
      <c r="O192" s="1">
        <v>0</v>
      </c>
      <c r="P192" s="1">
        <v>0</v>
      </c>
      <c r="Q192" s="1">
        <v>80365.05</v>
      </c>
      <c r="R192" s="1">
        <f t="shared" si="12"/>
        <v>1281750.4099999999</v>
      </c>
      <c r="S192" s="1">
        <f t="shared" si="10"/>
        <v>8766.5030435674707</v>
      </c>
      <c r="T192" s="1">
        <f t="shared" si="11"/>
        <v>8806.5830435674707</v>
      </c>
    </row>
    <row r="193" spans="1:20" x14ac:dyDescent="0.25">
      <c r="A193">
        <v>143214</v>
      </c>
      <c r="B193" t="s">
        <v>731</v>
      </c>
      <c r="C193" t="s">
        <v>193</v>
      </c>
      <c r="E193" s="18">
        <v>292.51000000000005</v>
      </c>
      <c r="F193" s="1">
        <v>1749186.4</v>
      </c>
      <c r="G193" s="1">
        <v>77708.03</v>
      </c>
      <c r="H193" s="1">
        <v>48150.400000000001</v>
      </c>
      <c r="I193" s="1">
        <v>260283.4</v>
      </c>
      <c r="J193" s="1">
        <v>104186.39</v>
      </c>
      <c r="K193" s="1">
        <v>253458.13</v>
      </c>
      <c r="L193" s="1">
        <v>0</v>
      </c>
      <c r="M193" s="1">
        <v>0</v>
      </c>
      <c r="N193" s="1">
        <f t="shared" si="9"/>
        <v>2492972.75</v>
      </c>
      <c r="O193" s="1">
        <v>0</v>
      </c>
      <c r="P193" s="1">
        <v>0</v>
      </c>
      <c r="Q193" s="1">
        <v>93067.33</v>
      </c>
      <c r="R193" s="1">
        <f t="shared" si="12"/>
        <v>2586040.08</v>
      </c>
      <c r="S193" s="1">
        <f t="shared" si="10"/>
        <v>8840.8604150285446</v>
      </c>
      <c r="T193" s="1">
        <f t="shared" si="11"/>
        <v>8880.9404150285445</v>
      </c>
    </row>
    <row r="194" spans="1:20" x14ac:dyDescent="0.25">
      <c r="A194">
        <v>780</v>
      </c>
      <c r="B194" t="s">
        <v>210</v>
      </c>
      <c r="C194" t="s">
        <v>93</v>
      </c>
      <c r="E194" s="18">
        <v>117.16000000000001</v>
      </c>
      <c r="F194" s="1">
        <v>700607.43</v>
      </c>
      <c r="G194" s="1">
        <v>16071.6</v>
      </c>
      <c r="H194" s="1">
        <v>0</v>
      </c>
      <c r="I194" s="1">
        <v>105631.67999999999</v>
      </c>
      <c r="J194" s="1">
        <v>51650.45</v>
      </c>
      <c r="K194" s="1">
        <v>35884.800000000003</v>
      </c>
      <c r="L194" s="1">
        <v>0</v>
      </c>
      <c r="M194" s="1">
        <v>0</v>
      </c>
      <c r="N194" s="1">
        <f t="shared" si="9"/>
        <v>909845.96</v>
      </c>
      <c r="O194" s="1">
        <v>0</v>
      </c>
      <c r="P194" s="1">
        <v>0</v>
      </c>
      <c r="Q194" s="1">
        <v>38301.33</v>
      </c>
      <c r="R194" s="1">
        <f t="shared" si="12"/>
        <v>948147.28999999992</v>
      </c>
      <c r="S194" s="1">
        <f t="shared" si="10"/>
        <v>8092.7559747354035</v>
      </c>
      <c r="T194" s="1">
        <f t="shared" si="11"/>
        <v>8132.8359747354034</v>
      </c>
    </row>
    <row r="195" spans="1:20" x14ac:dyDescent="0.25">
      <c r="A195">
        <v>133561</v>
      </c>
      <c r="B195" t="s">
        <v>679</v>
      </c>
      <c r="C195" t="s">
        <v>93</v>
      </c>
      <c r="E195" s="18">
        <v>487.98</v>
      </c>
      <c r="F195" s="1">
        <v>2918081.36</v>
      </c>
      <c r="G195" s="1">
        <v>79816.800000000003</v>
      </c>
      <c r="H195" s="1">
        <v>66448</v>
      </c>
      <c r="I195" s="1">
        <v>403299.39</v>
      </c>
      <c r="J195" s="1">
        <v>1515</v>
      </c>
      <c r="K195" s="1">
        <v>216132.52</v>
      </c>
      <c r="L195" s="1">
        <v>13699.7</v>
      </c>
      <c r="M195" s="1">
        <v>0</v>
      </c>
      <c r="N195" s="1">
        <f t="shared" ref="N195:N258" si="13">F195+G195+H195+I195+J195+K195+L195+M195</f>
        <v>3698992.77</v>
      </c>
      <c r="O195" s="1">
        <v>0</v>
      </c>
      <c r="P195" s="1">
        <v>0</v>
      </c>
      <c r="Q195" s="1">
        <v>184389.04</v>
      </c>
      <c r="R195" s="1">
        <f t="shared" si="12"/>
        <v>3883381.81</v>
      </c>
      <c r="S195" s="1">
        <f t="shared" ref="S195:S258" si="14">R195/E195</f>
        <v>7958.0757613016922</v>
      </c>
      <c r="T195" s="1">
        <f t="shared" ref="T195:T258" si="15">S195+40.08</f>
        <v>7998.1557613016921</v>
      </c>
    </row>
    <row r="196" spans="1:20" x14ac:dyDescent="0.25">
      <c r="A196">
        <v>8064</v>
      </c>
      <c r="B196" t="s">
        <v>257</v>
      </c>
      <c r="C196" t="s">
        <v>258</v>
      </c>
      <c r="E196" s="18">
        <v>300.54999999999995</v>
      </c>
      <c r="F196" s="1">
        <v>1797264.96</v>
      </c>
      <c r="G196" s="1">
        <v>67243.34</v>
      </c>
      <c r="H196" s="1">
        <v>54784</v>
      </c>
      <c r="I196" s="1">
        <v>271751.46000000002</v>
      </c>
      <c r="J196" s="1">
        <v>0</v>
      </c>
      <c r="K196" s="1">
        <v>246557.08</v>
      </c>
      <c r="L196" s="1">
        <v>0</v>
      </c>
      <c r="M196" s="1">
        <v>0</v>
      </c>
      <c r="N196" s="1">
        <f t="shared" si="13"/>
        <v>2437600.8400000003</v>
      </c>
      <c r="O196" s="1">
        <v>0</v>
      </c>
      <c r="P196" s="1">
        <v>0</v>
      </c>
      <c r="Q196" s="1">
        <v>89491.68</v>
      </c>
      <c r="R196" s="1">
        <f t="shared" si="12"/>
        <v>2527092.5200000005</v>
      </c>
      <c r="S196" s="1">
        <f t="shared" si="14"/>
        <v>8408.226651139581</v>
      </c>
      <c r="T196" s="1">
        <f t="shared" si="15"/>
        <v>8448.3066511395809</v>
      </c>
    </row>
    <row r="197" spans="1:20" x14ac:dyDescent="0.25">
      <c r="A197">
        <v>17259</v>
      </c>
      <c r="B197" t="s">
        <v>532</v>
      </c>
      <c r="C197" t="s">
        <v>72</v>
      </c>
      <c r="E197" s="18">
        <v>236.74999999999997</v>
      </c>
      <c r="F197" s="1">
        <v>1415746.05</v>
      </c>
      <c r="G197" s="1">
        <v>114503.81</v>
      </c>
      <c r="H197" s="1">
        <v>34028.800000000003</v>
      </c>
      <c r="I197" s="1">
        <v>185059.20000000001</v>
      </c>
      <c r="J197" s="1">
        <v>0</v>
      </c>
      <c r="K197" s="1">
        <v>182737.21</v>
      </c>
      <c r="L197" s="1">
        <v>0</v>
      </c>
      <c r="M197" s="1">
        <v>0</v>
      </c>
      <c r="N197" s="1">
        <f t="shared" si="13"/>
        <v>1932075.07</v>
      </c>
      <c r="O197" s="1">
        <v>0</v>
      </c>
      <c r="P197" s="1">
        <v>0</v>
      </c>
      <c r="Q197" s="1">
        <v>83566.17</v>
      </c>
      <c r="R197" s="1">
        <f t="shared" si="12"/>
        <v>2015641.24</v>
      </c>
      <c r="S197" s="1">
        <f t="shared" si="14"/>
        <v>8513.7961562830005</v>
      </c>
      <c r="T197" s="1">
        <f t="shared" si="15"/>
        <v>8553.8761562830005</v>
      </c>
    </row>
    <row r="198" spans="1:20" x14ac:dyDescent="0.25">
      <c r="A198">
        <v>17274</v>
      </c>
      <c r="B198" t="s">
        <v>536</v>
      </c>
      <c r="C198" t="s">
        <v>75</v>
      </c>
      <c r="E198" s="18">
        <v>297.81999999999994</v>
      </c>
      <c r="F198" s="1">
        <v>1780939.77</v>
      </c>
      <c r="G198" s="1">
        <v>27249.81</v>
      </c>
      <c r="H198" s="1">
        <v>28137.599999999999</v>
      </c>
      <c r="I198" s="1">
        <v>189164.66</v>
      </c>
      <c r="J198" s="1">
        <v>0</v>
      </c>
      <c r="K198" s="1">
        <v>285910.5</v>
      </c>
      <c r="L198" s="1">
        <v>0</v>
      </c>
      <c r="M198" s="1">
        <v>0</v>
      </c>
      <c r="N198" s="1">
        <f t="shared" si="13"/>
        <v>2311402.34</v>
      </c>
      <c r="O198" s="1">
        <v>0</v>
      </c>
      <c r="P198" s="1">
        <v>0</v>
      </c>
      <c r="Q198" s="1">
        <v>106481.5</v>
      </c>
      <c r="R198" s="1">
        <f t="shared" si="12"/>
        <v>2417883.84</v>
      </c>
      <c r="S198" s="1">
        <f t="shared" si="14"/>
        <v>8118.608018266068</v>
      </c>
      <c r="T198" s="1">
        <f t="shared" si="15"/>
        <v>8158.688018266068</v>
      </c>
    </row>
    <row r="199" spans="1:20" x14ac:dyDescent="0.25">
      <c r="A199">
        <v>953</v>
      </c>
      <c r="B199" t="s">
        <v>245</v>
      </c>
      <c r="C199" t="s">
        <v>75</v>
      </c>
      <c r="E199" s="18">
        <v>230.7</v>
      </c>
      <c r="F199" s="1">
        <v>1379567.55</v>
      </c>
      <c r="G199" s="1">
        <v>63843.48</v>
      </c>
      <c r="H199" s="1">
        <v>38211.199999999997</v>
      </c>
      <c r="I199" s="1">
        <v>173630.53</v>
      </c>
      <c r="J199" s="1">
        <v>0</v>
      </c>
      <c r="K199" s="1">
        <v>213651.48</v>
      </c>
      <c r="L199" s="1">
        <v>0</v>
      </c>
      <c r="M199" s="1">
        <v>0</v>
      </c>
      <c r="N199" s="1">
        <f t="shared" si="13"/>
        <v>1868904.24</v>
      </c>
      <c r="O199" s="1">
        <v>0</v>
      </c>
      <c r="P199" s="1">
        <v>0</v>
      </c>
      <c r="Q199" s="1">
        <v>80140.89</v>
      </c>
      <c r="R199" s="1">
        <f t="shared" si="12"/>
        <v>1949045.13</v>
      </c>
      <c r="S199" s="1">
        <f t="shared" si="14"/>
        <v>8448.3967490247069</v>
      </c>
      <c r="T199" s="1">
        <f t="shared" si="15"/>
        <v>8488.4767490247068</v>
      </c>
    </row>
    <row r="200" spans="1:20" x14ac:dyDescent="0.25">
      <c r="A200">
        <v>143529</v>
      </c>
      <c r="B200" t="s">
        <v>745</v>
      </c>
      <c r="C200" t="s">
        <v>72</v>
      </c>
      <c r="E200" s="18">
        <v>506.0800000000001</v>
      </c>
      <c r="F200" s="1">
        <v>3026317.91</v>
      </c>
      <c r="G200" s="1">
        <v>245474.24</v>
      </c>
      <c r="H200" s="1">
        <v>76435.199999999997</v>
      </c>
      <c r="I200" s="1">
        <v>419691.1</v>
      </c>
      <c r="J200" s="1">
        <v>13052.64</v>
      </c>
      <c r="K200" s="1">
        <v>204977.91</v>
      </c>
      <c r="L200" s="1">
        <v>0</v>
      </c>
      <c r="M200" s="1">
        <v>0</v>
      </c>
      <c r="N200" s="1">
        <f t="shared" si="13"/>
        <v>3985949.0000000009</v>
      </c>
      <c r="O200" s="1">
        <v>0</v>
      </c>
      <c r="P200" s="1">
        <v>0</v>
      </c>
      <c r="Q200" s="1">
        <v>208791.13</v>
      </c>
      <c r="R200" s="1">
        <f t="shared" si="12"/>
        <v>4194740.1300000008</v>
      </c>
      <c r="S200" s="1">
        <f t="shared" si="14"/>
        <v>8288.6897921277268</v>
      </c>
      <c r="T200" s="1">
        <f t="shared" si="15"/>
        <v>8328.7697921277268</v>
      </c>
    </row>
    <row r="201" spans="1:20" x14ac:dyDescent="0.25">
      <c r="A201">
        <v>12030</v>
      </c>
      <c r="B201" t="s">
        <v>353</v>
      </c>
      <c r="C201" t="s">
        <v>80</v>
      </c>
      <c r="E201" s="18">
        <v>242.13</v>
      </c>
      <c r="F201" s="1">
        <v>1447918.02</v>
      </c>
      <c r="G201" s="1">
        <v>67940.429999999993</v>
      </c>
      <c r="H201" s="1">
        <v>32806.400000000001</v>
      </c>
      <c r="I201" s="1">
        <v>223996.12</v>
      </c>
      <c r="J201" s="1">
        <v>4544</v>
      </c>
      <c r="K201" s="1">
        <v>200159.28</v>
      </c>
      <c r="L201" s="1">
        <v>0</v>
      </c>
      <c r="M201" s="1">
        <v>0</v>
      </c>
      <c r="N201" s="1">
        <f t="shared" si="13"/>
        <v>1977364.2499999998</v>
      </c>
      <c r="O201" s="1">
        <v>0</v>
      </c>
      <c r="P201" s="1">
        <v>0</v>
      </c>
      <c r="Q201" s="1">
        <v>88311.34</v>
      </c>
      <c r="R201" s="1">
        <f t="shared" si="12"/>
        <v>2065675.5899999999</v>
      </c>
      <c r="S201" s="1">
        <f t="shared" si="14"/>
        <v>8531.2666336265629</v>
      </c>
      <c r="T201" s="1">
        <f t="shared" si="15"/>
        <v>8571.3466336265628</v>
      </c>
    </row>
    <row r="202" spans="1:20" x14ac:dyDescent="0.25">
      <c r="A202">
        <v>8278</v>
      </c>
      <c r="B202" t="s">
        <v>260</v>
      </c>
      <c r="C202" t="s">
        <v>80</v>
      </c>
      <c r="E202" s="18">
        <v>374.14</v>
      </c>
      <c r="F202" s="1">
        <v>2237327.27</v>
      </c>
      <c r="G202" s="1">
        <v>119709.28</v>
      </c>
      <c r="H202" s="1">
        <v>48409.599999999999</v>
      </c>
      <c r="I202" s="1">
        <v>252098.19</v>
      </c>
      <c r="J202" s="1">
        <v>1136</v>
      </c>
      <c r="K202" s="1">
        <v>159815.04999999999</v>
      </c>
      <c r="L202" s="1">
        <v>34578.720000000001</v>
      </c>
      <c r="M202" s="1">
        <v>0</v>
      </c>
      <c r="N202" s="1">
        <f t="shared" si="13"/>
        <v>2853074.11</v>
      </c>
      <c r="O202" s="1">
        <v>0</v>
      </c>
      <c r="P202" s="1">
        <v>0</v>
      </c>
      <c r="Q202" s="1">
        <v>139707.03</v>
      </c>
      <c r="R202" s="1">
        <f t="shared" si="12"/>
        <v>2992781.1399999997</v>
      </c>
      <c r="S202" s="1">
        <f t="shared" si="14"/>
        <v>7999.0942962527388</v>
      </c>
      <c r="T202" s="1">
        <f t="shared" si="15"/>
        <v>8039.1742962527387</v>
      </c>
    </row>
    <row r="203" spans="1:20" x14ac:dyDescent="0.25">
      <c r="A203">
        <v>8280</v>
      </c>
      <c r="B203" t="s">
        <v>262</v>
      </c>
      <c r="C203" t="s">
        <v>93</v>
      </c>
      <c r="E203" s="18">
        <v>317.37</v>
      </c>
      <c r="F203" s="1">
        <v>1897847.21</v>
      </c>
      <c r="G203" s="1">
        <v>41289.379999999997</v>
      </c>
      <c r="H203" s="1">
        <v>49747.199999999997</v>
      </c>
      <c r="I203" s="1">
        <v>256704.41</v>
      </c>
      <c r="J203" s="1">
        <v>131496.95000000001</v>
      </c>
      <c r="K203" s="1">
        <v>145104.28</v>
      </c>
      <c r="L203" s="1">
        <v>0</v>
      </c>
      <c r="M203" s="1">
        <v>0</v>
      </c>
      <c r="N203" s="1">
        <f t="shared" si="13"/>
        <v>2522189.4299999997</v>
      </c>
      <c r="O203" s="1">
        <v>0</v>
      </c>
      <c r="P203" s="1">
        <v>0</v>
      </c>
      <c r="Q203" s="1">
        <v>114579.77</v>
      </c>
      <c r="R203" s="1">
        <f t="shared" si="12"/>
        <v>2636769.1999999997</v>
      </c>
      <c r="S203" s="1">
        <f t="shared" si="14"/>
        <v>8308.1866591045145</v>
      </c>
      <c r="T203" s="1">
        <f t="shared" si="15"/>
        <v>8348.2666591045145</v>
      </c>
    </row>
    <row r="204" spans="1:20" x14ac:dyDescent="0.25">
      <c r="A204">
        <v>12054</v>
      </c>
      <c r="B204" t="s">
        <v>375</v>
      </c>
      <c r="C204" t="s">
        <v>116</v>
      </c>
      <c r="E204" s="18">
        <v>97.84999999999998</v>
      </c>
      <c r="F204" s="1">
        <v>585135.16</v>
      </c>
      <c r="G204" s="1">
        <v>17718.61</v>
      </c>
      <c r="H204" s="1">
        <v>0</v>
      </c>
      <c r="I204" s="1">
        <v>18261.12</v>
      </c>
      <c r="J204" s="1">
        <v>0</v>
      </c>
      <c r="K204" s="1">
        <v>427380.55</v>
      </c>
      <c r="L204" s="1">
        <v>0</v>
      </c>
      <c r="M204" s="1">
        <v>0</v>
      </c>
      <c r="N204" s="1">
        <f t="shared" si="13"/>
        <v>1048495.44</v>
      </c>
      <c r="O204" s="1">
        <v>4014.74</v>
      </c>
      <c r="P204" s="1">
        <v>0</v>
      </c>
      <c r="Q204" s="1">
        <v>37830.120000000003</v>
      </c>
      <c r="R204" s="1">
        <f t="shared" si="12"/>
        <v>1090340.3</v>
      </c>
      <c r="S204" s="1">
        <f t="shared" si="14"/>
        <v>11142.977005620851</v>
      </c>
      <c r="T204" s="1">
        <f t="shared" si="15"/>
        <v>11183.057005620851</v>
      </c>
    </row>
    <row r="205" spans="1:20" x14ac:dyDescent="0.25">
      <c r="A205">
        <v>17538</v>
      </c>
      <c r="B205" t="s">
        <v>552</v>
      </c>
      <c r="C205" t="s">
        <v>93</v>
      </c>
      <c r="E205" s="18">
        <v>181.59</v>
      </c>
      <c r="F205" s="1">
        <v>1085893.67</v>
      </c>
      <c r="G205" s="1">
        <v>24725.48</v>
      </c>
      <c r="H205" s="1">
        <v>36956.800000000003</v>
      </c>
      <c r="I205" s="1">
        <v>169866.15</v>
      </c>
      <c r="J205" s="1">
        <v>6764.23</v>
      </c>
      <c r="K205" s="1">
        <v>124294.46</v>
      </c>
      <c r="L205" s="1">
        <v>0</v>
      </c>
      <c r="M205" s="1">
        <v>0</v>
      </c>
      <c r="N205" s="1">
        <f t="shared" si="13"/>
        <v>1448500.7899999998</v>
      </c>
      <c r="O205" s="1">
        <v>0</v>
      </c>
      <c r="P205" s="1">
        <v>0</v>
      </c>
      <c r="Q205" s="1">
        <v>37356.080000000002</v>
      </c>
      <c r="R205" s="1">
        <f t="shared" si="12"/>
        <v>1485856.8699999999</v>
      </c>
      <c r="S205" s="1">
        <f t="shared" si="14"/>
        <v>8182.4817996585707</v>
      </c>
      <c r="T205" s="1">
        <f t="shared" si="15"/>
        <v>8222.5617996585715</v>
      </c>
    </row>
    <row r="206" spans="1:20" x14ac:dyDescent="0.25">
      <c r="A206">
        <v>19220</v>
      </c>
      <c r="B206" t="s">
        <v>575</v>
      </c>
      <c r="C206" t="s">
        <v>80</v>
      </c>
      <c r="E206" s="18">
        <v>102.48999999999998</v>
      </c>
      <c r="F206" s="1">
        <v>612881.99</v>
      </c>
      <c r="G206" s="1">
        <v>30783.7</v>
      </c>
      <c r="H206" s="1">
        <v>0</v>
      </c>
      <c r="I206" s="1">
        <v>38575.629999999997</v>
      </c>
      <c r="J206" s="1">
        <v>1511.06</v>
      </c>
      <c r="K206" s="1">
        <v>68641.77</v>
      </c>
      <c r="L206" s="1">
        <v>0</v>
      </c>
      <c r="M206" s="1">
        <v>0</v>
      </c>
      <c r="N206" s="1">
        <f t="shared" si="13"/>
        <v>752394.15</v>
      </c>
      <c r="O206" s="1">
        <v>0</v>
      </c>
      <c r="P206" s="1">
        <v>0</v>
      </c>
      <c r="Q206" s="1">
        <v>36000</v>
      </c>
      <c r="R206" s="1">
        <f t="shared" si="12"/>
        <v>788394.15</v>
      </c>
      <c r="S206" s="1">
        <f t="shared" si="14"/>
        <v>7692.4007220216627</v>
      </c>
      <c r="T206" s="1">
        <f t="shared" si="15"/>
        <v>7732.4807220216626</v>
      </c>
    </row>
    <row r="207" spans="1:20" x14ac:dyDescent="0.25">
      <c r="A207">
        <v>8282</v>
      </c>
      <c r="B207" t="s">
        <v>266</v>
      </c>
      <c r="C207" t="s">
        <v>93</v>
      </c>
      <c r="E207" s="18">
        <v>115.04000000000002</v>
      </c>
      <c r="F207" s="1">
        <v>687929.99</v>
      </c>
      <c r="G207" s="1">
        <v>14842.24</v>
      </c>
      <c r="H207" s="1">
        <v>0</v>
      </c>
      <c r="I207" s="1">
        <v>96159.44</v>
      </c>
      <c r="J207" s="1">
        <v>33703.21</v>
      </c>
      <c r="K207" s="1">
        <v>76642.149999999994</v>
      </c>
      <c r="L207" s="1">
        <v>221586.95</v>
      </c>
      <c r="M207" s="1">
        <v>0</v>
      </c>
      <c r="N207" s="1">
        <f t="shared" si="13"/>
        <v>1130863.98</v>
      </c>
      <c r="O207" s="1">
        <v>1738.28</v>
      </c>
      <c r="P207" s="1">
        <v>0</v>
      </c>
      <c r="Q207" s="1">
        <v>36000</v>
      </c>
      <c r="R207" s="1">
        <f t="shared" si="12"/>
        <v>1168602.26</v>
      </c>
      <c r="S207" s="1">
        <f t="shared" si="14"/>
        <v>10158.225486787203</v>
      </c>
      <c r="T207" s="1">
        <f t="shared" si="15"/>
        <v>10198.305486787203</v>
      </c>
    </row>
    <row r="208" spans="1:20" x14ac:dyDescent="0.25">
      <c r="A208">
        <v>11923</v>
      </c>
      <c r="B208" t="s">
        <v>334</v>
      </c>
      <c r="C208" t="s">
        <v>80</v>
      </c>
      <c r="E208" s="18">
        <v>526.0200000000001</v>
      </c>
      <c r="F208" s="1">
        <v>3145557.52</v>
      </c>
      <c r="G208" s="1">
        <v>168454.69</v>
      </c>
      <c r="H208" s="1">
        <v>36361.599999999999</v>
      </c>
      <c r="I208" s="1">
        <v>520823.48</v>
      </c>
      <c r="J208" s="1">
        <v>6179.84</v>
      </c>
      <c r="K208" s="1">
        <v>582196.15</v>
      </c>
      <c r="L208" s="1">
        <v>0</v>
      </c>
      <c r="M208" s="1">
        <v>0</v>
      </c>
      <c r="N208" s="1">
        <f t="shared" si="13"/>
        <v>4459573.28</v>
      </c>
      <c r="O208" s="1">
        <v>18067.22</v>
      </c>
      <c r="P208" s="1">
        <v>0</v>
      </c>
      <c r="Q208" s="1">
        <v>163634.96</v>
      </c>
      <c r="R208" s="1">
        <f t="shared" si="12"/>
        <v>4641275.46</v>
      </c>
      <c r="S208" s="1">
        <f t="shared" si="14"/>
        <v>8823.3821147484869</v>
      </c>
      <c r="T208" s="1">
        <f t="shared" si="15"/>
        <v>8863.4621147484868</v>
      </c>
    </row>
    <row r="209" spans="1:20" x14ac:dyDescent="0.25">
      <c r="A209">
        <v>511</v>
      </c>
      <c r="B209" t="s">
        <v>142</v>
      </c>
      <c r="C209" t="s">
        <v>93</v>
      </c>
      <c r="E209" s="18">
        <v>240.40999999999997</v>
      </c>
      <c r="F209" s="1">
        <v>1437632.58</v>
      </c>
      <c r="G209" s="1">
        <v>31995.15</v>
      </c>
      <c r="H209" s="1">
        <v>39084.800000000003</v>
      </c>
      <c r="I209" s="1">
        <v>218494.21</v>
      </c>
      <c r="J209" s="1">
        <v>55266.07</v>
      </c>
      <c r="K209" s="1">
        <v>174820.33</v>
      </c>
      <c r="L209" s="1">
        <v>0</v>
      </c>
      <c r="M209" s="1">
        <v>0</v>
      </c>
      <c r="N209" s="1">
        <f t="shared" si="13"/>
        <v>1957293.1400000001</v>
      </c>
      <c r="O209" s="1">
        <v>0</v>
      </c>
      <c r="P209" s="1">
        <v>0</v>
      </c>
      <c r="Q209" s="1">
        <v>71654.320000000007</v>
      </c>
      <c r="R209" s="1">
        <f t="shared" si="12"/>
        <v>2028947.4600000002</v>
      </c>
      <c r="S209" s="1">
        <f t="shared" si="14"/>
        <v>8439.5302192088529</v>
      </c>
      <c r="T209" s="1">
        <f t="shared" si="15"/>
        <v>8479.6102192088529</v>
      </c>
    </row>
    <row r="210" spans="1:20" x14ac:dyDescent="0.25">
      <c r="A210">
        <v>17498</v>
      </c>
      <c r="B210" t="s">
        <v>544</v>
      </c>
      <c r="C210" t="s">
        <v>68</v>
      </c>
      <c r="E210" s="18">
        <v>315.75000000000006</v>
      </c>
      <c r="F210" s="1">
        <v>1888159.73</v>
      </c>
      <c r="G210" s="1">
        <v>54553.47</v>
      </c>
      <c r="H210" s="1">
        <v>44710.400000000001</v>
      </c>
      <c r="I210" s="1">
        <v>45472.36</v>
      </c>
      <c r="J210" s="1">
        <v>0</v>
      </c>
      <c r="K210" s="1">
        <v>113202.59</v>
      </c>
      <c r="L210" s="1">
        <v>0</v>
      </c>
      <c r="M210" s="1">
        <v>0</v>
      </c>
      <c r="N210" s="1">
        <f t="shared" si="13"/>
        <v>2146098.5499999998</v>
      </c>
      <c r="O210" s="1">
        <v>0</v>
      </c>
      <c r="P210" s="1">
        <v>0</v>
      </c>
      <c r="Q210" s="1">
        <v>50842.47</v>
      </c>
      <c r="R210" s="1">
        <f t="shared" si="12"/>
        <v>2196941.02</v>
      </c>
      <c r="S210" s="1">
        <f t="shared" si="14"/>
        <v>6957.8496278701496</v>
      </c>
      <c r="T210" s="1">
        <f t="shared" si="15"/>
        <v>6997.9296278701495</v>
      </c>
    </row>
    <row r="211" spans="1:20" x14ac:dyDescent="0.25">
      <c r="A211">
        <v>679</v>
      </c>
      <c r="B211" t="s">
        <v>200</v>
      </c>
      <c r="C211" t="s">
        <v>93</v>
      </c>
      <c r="E211" s="18">
        <v>246.08000000000007</v>
      </c>
      <c r="F211" s="1">
        <v>1471538.72</v>
      </c>
      <c r="G211" s="1">
        <v>22652.86</v>
      </c>
      <c r="H211" s="1">
        <v>12656</v>
      </c>
      <c r="I211" s="1">
        <v>0</v>
      </c>
      <c r="J211" s="1">
        <v>0</v>
      </c>
      <c r="K211" s="1">
        <v>5425896.0499999998</v>
      </c>
      <c r="L211" s="1">
        <v>0</v>
      </c>
      <c r="M211" s="1">
        <v>0</v>
      </c>
      <c r="N211" s="1">
        <f t="shared" si="13"/>
        <v>6932743.6299999999</v>
      </c>
      <c r="O211" s="1">
        <v>1005.04</v>
      </c>
      <c r="P211" s="1">
        <v>0</v>
      </c>
      <c r="Q211" s="1">
        <v>52290.52</v>
      </c>
      <c r="R211" s="1">
        <f t="shared" si="12"/>
        <v>6986039.1899999995</v>
      </c>
      <c r="S211" s="1">
        <f t="shared" si="14"/>
        <v>28389.300999674892</v>
      </c>
      <c r="T211" s="1">
        <f t="shared" si="15"/>
        <v>28429.380999674893</v>
      </c>
    </row>
    <row r="212" spans="1:20" x14ac:dyDescent="0.25">
      <c r="A212">
        <v>13253</v>
      </c>
      <c r="B212" t="s">
        <v>428</v>
      </c>
      <c r="C212" t="s">
        <v>80</v>
      </c>
      <c r="E212" s="18">
        <v>301.45999999999998</v>
      </c>
      <c r="F212" s="1">
        <v>1802706.66</v>
      </c>
      <c r="G212" s="1">
        <v>109724.9</v>
      </c>
      <c r="H212" s="1">
        <v>44934.400000000001</v>
      </c>
      <c r="I212" s="1">
        <v>273568.40999999997</v>
      </c>
      <c r="J212" s="1">
        <v>3408</v>
      </c>
      <c r="K212" s="1">
        <v>255941.32</v>
      </c>
      <c r="L212" s="1">
        <v>0</v>
      </c>
      <c r="M212" s="1">
        <v>0</v>
      </c>
      <c r="N212" s="1">
        <f t="shared" si="13"/>
        <v>2490283.6899999995</v>
      </c>
      <c r="O212" s="1">
        <v>0</v>
      </c>
      <c r="P212" s="1">
        <v>0</v>
      </c>
      <c r="Q212" s="1">
        <v>104205.06</v>
      </c>
      <c r="R212" s="1">
        <f t="shared" si="12"/>
        <v>2594488.7499999995</v>
      </c>
      <c r="S212" s="1">
        <f t="shared" si="14"/>
        <v>8606.4112983480391</v>
      </c>
      <c r="T212" s="1">
        <f t="shared" si="15"/>
        <v>8646.491298348039</v>
      </c>
    </row>
    <row r="213" spans="1:20" x14ac:dyDescent="0.25">
      <c r="A213">
        <v>236</v>
      </c>
      <c r="B213" t="s">
        <v>79</v>
      </c>
      <c r="C213" t="s">
        <v>80</v>
      </c>
      <c r="D213" s="12" t="s">
        <v>81</v>
      </c>
      <c r="E213" s="18">
        <v>5391.8399999999983</v>
      </c>
      <c r="F213" s="1">
        <v>32242771.920000002</v>
      </c>
      <c r="G213" s="1">
        <v>0</v>
      </c>
      <c r="H213" s="1">
        <v>0</v>
      </c>
      <c r="I213" s="1">
        <v>0</v>
      </c>
      <c r="J213" s="1">
        <v>0</v>
      </c>
      <c r="K213" s="1">
        <v>4870426.3</v>
      </c>
      <c r="L213" s="1">
        <v>1002646.11</v>
      </c>
      <c r="M213" s="1">
        <v>0</v>
      </c>
      <c r="N213" s="1">
        <f t="shared" si="13"/>
        <v>38115844.329999998</v>
      </c>
      <c r="O213" s="1">
        <v>118820.8</v>
      </c>
      <c r="P213" s="1">
        <v>0</v>
      </c>
      <c r="Q213" s="1">
        <v>36000</v>
      </c>
      <c r="R213" s="1">
        <f t="shared" si="12"/>
        <v>38270665.129999995</v>
      </c>
      <c r="S213" s="1">
        <f t="shared" si="14"/>
        <v>7097.8859035134583</v>
      </c>
      <c r="T213" s="1">
        <f t="shared" si="15"/>
        <v>7137.9659035134582</v>
      </c>
    </row>
    <row r="214" spans="1:20" x14ac:dyDescent="0.25">
      <c r="A214">
        <v>14067</v>
      </c>
      <c r="B214" t="s">
        <v>448</v>
      </c>
      <c r="C214" t="s">
        <v>93</v>
      </c>
      <c r="E214" s="18">
        <v>80.069999999999993</v>
      </c>
      <c r="F214" s="1">
        <v>478812.19</v>
      </c>
      <c r="G214" s="1">
        <v>11103.68</v>
      </c>
      <c r="H214" s="1">
        <v>0</v>
      </c>
      <c r="I214" s="1">
        <v>63102</v>
      </c>
      <c r="J214" s="1">
        <v>0</v>
      </c>
      <c r="K214" s="1">
        <v>178787.85</v>
      </c>
      <c r="L214" s="1">
        <v>188055.11</v>
      </c>
      <c r="M214" s="1">
        <v>0</v>
      </c>
      <c r="N214" s="1">
        <f t="shared" si="13"/>
        <v>919860.83</v>
      </c>
      <c r="O214" s="1">
        <v>657.38</v>
      </c>
      <c r="P214" s="1">
        <v>0</v>
      </c>
      <c r="Q214" s="1">
        <v>36576.57</v>
      </c>
      <c r="R214" s="1">
        <f t="shared" si="12"/>
        <v>957094.77999999991</v>
      </c>
      <c r="S214" s="1">
        <f t="shared" si="14"/>
        <v>11953.225677532158</v>
      </c>
      <c r="T214" s="1">
        <f t="shared" si="15"/>
        <v>11993.305677532158</v>
      </c>
    </row>
    <row r="215" spans="1:20" x14ac:dyDescent="0.25">
      <c r="A215">
        <v>17643</v>
      </c>
      <c r="B215" t="s">
        <v>559</v>
      </c>
      <c r="C215" t="s">
        <v>68</v>
      </c>
      <c r="D215" s="12" t="s">
        <v>81</v>
      </c>
      <c r="E215" s="18">
        <v>417.19999999999982</v>
      </c>
      <c r="F215" s="1">
        <v>2494822.59</v>
      </c>
      <c r="G215" s="1">
        <v>0</v>
      </c>
      <c r="H215" s="1">
        <v>0</v>
      </c>
      <c r="I215" s="1">
        <v>0</v>
      </c>
      <c r="J215" s="1">
        <v>0</v>
      </c>
      <c r="K215" s="1">
        <v>477071.82</v>
      </c>
      <c r="L215" s="1">
        <v>0</v>
      </c>
      <c r="M215" s="1">
        <v>0</v>
      </c>
      <c r="N215" s="1">
        <f t="shared" si="13"/>
        <v>2971894.4099999997</v>
      </c>
      <c r="O215" s="1">
        <v>0</v>
      </c>
      <c r="P215" s="1">
        <v>0</v>
      </c>
      <c r="Q215" s="1">
        <v>36000</v>
      </c>
      <c r="R215" s="1">
        <f t="shared" si="12"/>
        <v>3007894.4099999997</v>
      </c>
      <c r="S215" s="1">
        <f t="shared" si="14"/>
        <v>7209.7181447746907</v>
      </c>
      <c r="T215" s="1">
        <f t="shared" si="15"/>
        <v>7249.7981447746906</v>
      </c>
    </row>
    <row r="216" spans="1:20" x14ac:dyDescent="0.25">
      <c r="A216">
        <v>142950</v>
      </c>
      <c r="B216" t="s">
        <v>721</v>
      </c>
      <c r="C216" t="s">
        <v>68</v>
      </c>
      <c r="D216" s="12" t="s">
        <v>81</v>
      </c>
      <c r="E216" s="18">
        <v>17845.030000000021</v>
      </c>
      <c r="F216" s="1">
        <v>106711851.84999999</v>
      </c>
      <c r="G216" s="1">
        <v>0</v>
      </c>
      <c r="H216" s="1">
        <v>0</v>
      </c>
      <c r="I216" s="1">
        <v>0</v>
      </c>
      <c r="J216" s="1">
        <v>0</v>
      </c>
      <c r="K216" s="1">
        <v>18707528.469999999</v>
      </c>
      <c r="L216" s="1">
        <v>902857.45</v>
      </c>
      <c r="M216" s="1">
        <v>0</v>
      </c>
      <c r="N216" s="1">
        <f t="shared" si="13"/>
        <v>126322237.77</v>
      </c>
      <c r="O216" s="1">
        <v>269803.31</v>
      </c>
      <c r="P216" s="1">
        <v>0</v>
      </c>
      <c r="Q216" s="1">
        <v>36000</v>
      </c>
      <c r="R216" s="1">
        <f t="shared" si="12"/>
        <v>126628041.08</v>
      </c>
      <c r="S216" s="1">
        <f t="shared" si="14"/>
        <v>7095.9836481081766</v>
      </c>
      <c r="T216" s="1">
        <f t="shared" si="15"/>
        <v>7136.0636481081765</v>
      </c>
    </row>
    <row r="217" spans="1:20" x14ac:dyDescent="0.25">
      <c r="A217">
        <v>12038</v>
      </c>
      <c r="B217" t="s">
        <v>361</v>
      </c>
      <c r="C217" t="s">
        <v>80</v>
      </c>
      <c r="E217" s="18">
        <v>199.61</v>
      </c>
      <c r="F217" s="1">
        <v>1193651.83</v>
      </c>
      <c r="G217" s="1">
        <v>58631.29</v>
      </c>
      <c r="H217" s="1">
        <v>0</v>
      </c>
      <c r="I217" s="1">
        <v>192388.82</v>
      </c>
      <c r="J217" s="1">
        <v>14423.73</v>
      </c>
      <c r="K217" s="1">
        <v>176349.47</v>
      </c>
      <c r="L217" s="1">
        <v>932446.47</v>
      </c>
      <c r="M217" s="1">
        <v>0</v>
      </c>
      <c r="N217" s="1">
        <f t="shared" si="13"/>
        <v>2567891.6100000003</v>
      </c>
      <c r="O217" s="1">
        <v>1788.39</v>
      </c>
      <c r="P217" s="1">
        <v>0</v>
      </c>
      <c r="Q217" s="1">
        <v>72106.22</v>
      </c>
      <c r="R217" s="1">
        <f t="shared" si="12"/>
        <v>2641786.2200000007</v>
      </c>
      <c r="S217" s="1">
        <f t="shared" si="14"/>
        <v>13234.738840739445</v>
      </c>
      <c r="T217" s="1">
        <f t="shared" si="15"/>
        <v>13274.818840739445</v>
      </c>
    </row>
    <row r="218" spans="1:20" x14ac:dyDescent="0.25">
      <c r="A218">
        <v>134098</v>
      </c>
      <c r="B218" t="s">
        <v>701</v>
      </c>
      <c r="C218" t="s">
        <v>80</v>
      </c>
      <c r="E218" s="18">
        <v>305.74</v>
      </c>
      <c r="F218" s="1">
        <v>1828300.75</v>
      </c>
      <c r="G218" s="1">
        <v>79957.990000000005</v>
      </c>
      <c r="H218" s="1">
        <v>75542.399999999994</v>
      </c>
      <c r="I218" s="1">
        <v>157268.01999999999</v>
      </c>
      <c r="J218" s="1">
        <v>0</v>
      </c>
      <c r="K218" s="1">
        <v>149262.6</v>
      </c>
      <c r="L218" s="1">
        <v>0</v>
      </c>
      <c r="M218" s="1">
        <v>0</v>
      </c>
      <c r="N218" s="1">
        <f t="shared" si="13"/>
        <v>2290331.7599999998</v>
      </c>
      <c r="O218" s="1">
        <v>0</v>
      </c>
      <c r="P218" s="1">
        <v>0</v>
      </c>
      <c r="Q218" s="1">
        <v>117400.13</v>
      </c>
      <c r="R218" s="1">
        <f t="shared" si="12"/>
        <v>2407731.8899999997</v>
      </c>
      <c r="S218" s="1">
        <f t="shared" si="14"/>
        <v>7875.0961274285328</v>
      </c>
      <c r="T218" s="1">
        <f t="shared" si="15"/>
        <v>7915.1761274285327</v>
      </c>
    </row>
    <row r="219" spans="1:20" x14ac:dyDescent="0.25">
      <c r="A219">
        <v>16837</v>
      </c>
      <c r="B219" t="s">
        <v>517</v>
      </c>
      <c r="C219" t="s">
        <v>80</v>
      </c>
      <c r="E219" s="18">
        <v>168.55999999999995</v>
      </c>
      <c r="F219" s="1">
        <v>1007975.31</v>
      </c>
      <c r="G219" s="1">
        <v>51745.51</v>
      </c>
      <c r="H219" s="1">
        <v>22457.599999999999</v>
      </c>
      <c r="I219" s="1">
        <v>163075.32999999999</v>
      </c>
      <c r="J219" s="1">
        <v>12222.01</v>
      </c>
      <c r="K219" s="1">
        <v>167940.28</v>
      </c>
      <c r="L219" s="1">
        <v>0</v>
      </c>
      <c r="M219" s="1">
        <v>0</v>
      </c>
      <c r="N219" s="1">
        <f t="shared" si="13"/>
        <v>1425416.0400000003</v>
      </c>
      <c r="O219" s="1">
        <v>0</v>
      </c>
      <c r="P219" s="1">
        <v>0</v>
      </c>
      <c r="Q219" s="1">
        <v>52402.2</v>
      </c>
      <c r="R219" s="1">
        <f t="shared" si="12"/>
        <v>1477818.2400000002</v>
      </c>
      <c r="S219" s="1">
        <f t="shared" si="14"/>
        <v>8767.3127669672558</v>
      </c>
      <c r="T219" s="1">
        <f t="shared" si="15"/>
        <v>8807.3927669672557</v>
      </c>
    </row>
    <row r="220" spans="1:20" x14ac:dyDescent="0.25">
      <c r="A220">
        <v>559</v>
      </c>
      <c r="B220" t="s">
        <v>162</v>
      </c>
      <c r="C220" t="s">
        <v>75</v>
      </c>
      <c r="E220" s="18">
        <v>461.02</v>
      </c>
      <c r="F220" s="1">
        <v>2756862.71</v>
      </c>
      <c r="G220" s="1">
        <v>38860.46</v>
      </c>
      <c r="H220" s="1">
        <v>68134.399999999994</v>
      </c>
      <c r="I220" s="1">
        <v>288494.42</v>
      </c>
      <c r="J220" s="1">
        <v>28195.52</v>
      </c>
      <c r="K220" s="1">
        <v>227483.92</v>
      </c>
      <c r="L220" s="1">
        <v>0</v>
      </c>
      <c r="M220" s="1">
        <v>30559.08</v>
      </c>
      <c r="N220" s="1">
        <f t="shared" si="13"/>
        <v>3438590.51</v>
      </c>
      <c r="O220" s="1">
        <v>0</v>
      </c>
      <c r="P220" s="1">
        <v>0</v>
      </c>
      <c r="Q220" s="1">
        <v>169846.1</v>
      </c>
      <c r="R220" s="1">
        <f t="shared" si="12"/>
        <v>3608436.61</v>
      </c>
      <c r="S220" s="1">
        <f t="shared" si="14"/>
        <v>7827.0717322458895</v>
      </c>
      <c r="T220" s="1">
        <f t="shared" si="15"/>
        <v>7867.1517322458894</v>
      </c>
    </row>
    <row r="221" spans="1:20" x14ac:dyDescent="0.25">
      <c r="A221">
        <v>941</v>
      </c>
      <c r="B221" t="s">
        <v>238</v>
      </c>
      <c r="C221" t="s">
        <v>239</v>
      </c>
      <c r="E221" s="18">
        <v>251.02999999999997</v>
      </c>
      <c r="F221" s="1">
        <v>1501139.32</v>
      </c>
      <c r="G221" s="1">
        <v>44364.97</v>
      </c>
      <c r="H221" s="1">
        <v>52377.599999999999</v>
      </c>
      <c r="I221" s="1">
        <v>65488.19</v>
      </c>
      <c r="J221" s="1">
        <v>0</v>
      </c>
      <c r="K221" s="1">
        <v>392628.27</v>
      </c>
      <c r="L221" s="1">
        <v>0</v>
      </c>
      <c r="M221" s="1">
        <v>0</v>
      </c>
      <c r="N221" s="1">
        <f t="shared" si="13"/>
        <v>2055998.35</v>
      </c>
      <c r="O221" s="1">
        <v>0</v>
      </c>
      <c r="P221" s="1">
        <v>0</v>
      </c>
      <c r="Q221" s="1">
        <v>82083.48</v>
      </c>
      <c r="R221" s="1">
        <f t="shared" si="12"/>
        <v>2138081.83</v>
      </c>
      <c r="S221" s="1">
        <f t="shared" si="14"/>
        <v>8517.2363064175606</v>
      </c>
      <c r="T221" s="1">
        <f t="shared" si="15"/>
        <v>8557.3163064175606</v>
      </c>
    </row>
    <row r="222" spans="1:20" x14ac:dyDescent="0.25">
      <c r="A222">
        <v>133256</v>
      </c>
      <c r="B222" t="s">
        <v>651</v>
      </c>
      <c r="C222" t="s">
        <v>80</v>
      </c>
      <c r="E222" s="18">
        <v>1291.0199999999998</v>
      </c>
      <c r="F222" s="1">
        <v>7720196.3200000003</v>
      </c>
      <c r="G222" s="1">
        <v>160365.82999999999</v>
      </c>
      <c r="H222" s="1">
        <v>138208</v>
      </c>
      <c r="I222" s="1">
        <v>304695.21999999997</v>
      </c>
      <c r="J222" s="1">
        <v>68950.850000000006</v>
      </c>
      <c r="K222" s="1">
        <v>1202980.07</v>
      </c>
      <c r="L222" s="1">
        <v>0</v>
      </c>
      <c r="M222" s="1">
        <v>0</v>
      </c>
      <c r="N222" s="1">
        <f t="shared" si="13"/>
        <v>9595396.290000001</v>
      </c>
      <c r="O222" s="1">
        <v>40208.78</v>
      </c>
      <c r="P222" s="1">
        <v>0</v>
      </c>
      <c r="Q222" s="1">
        <v>329823.67</v>
      </c>
      <c r="R222" s="1">
        <f t="shared" si="12"/>
        <v>9965428.7400000002</v>
      </c>
      <c r="S222" s="1">
        <f t="shared" si="14"/>
        <v>7719.0351350095289</v>
      </c>
      <c r="T222" s="1">
        <f t="shared" si="15"/>
        <v>7759.1151350095288</v>
      </c>
    </row>
    <row r="223" spans="1:20" x14ac:dyDescent="0.25">
      <c r="A223">
        <v>138</v>
      </c>
      <c r="B223" t="s">
        <v>71</v>
      </c>
      <c r="C223" t="s">
        <v>72</v>
      </c>
      <c r="E223" s="18">
        <v>697.37</v>
      </c>
      <c r="F223" s="1">
        <v>4170216.78</v>
      </c>
      <c r="G223" s="1">
        <v>277421.15999999997</v>
      </c>
      <c r="H223" s="1">
        <v>102406.39999999999</v>
      </c>
      <c r="I223" s="1">
        <v>397570.98</v>
      </c>
      <c r="J223" s="1">
        <v>64858.69</v>
      </c>
      <c r="K223" s="1">
        <v>508056.96</v>
      </c>
      <c r="L223" s="1">
        <v>0</v>
      </c>
      <c r="M223" s="1">
        <v>0</v>
      </c>
      <c r="N223" s="1">
        <f t="shared" si="13"/>
        <v>5520530.9700000007</v>
      </c>
      <c r="O223" s="1">
        <v>0</v>
      </c>
      <c r="P223" s="1">
        <v>0</v>
      </c>
      <c r="Q223" s="1">
        <v>250004.95</v>
      </c>
      <c r="R223" s="1">
        <f t="shared" si="12"/>
        <v>5770535.9200000009</v>
      </c>
      <c r="S223" s="1">
        <f t="shared" si="14"/>
        <v>8274.7120180105267</v>
      </c>
      <c r="T223" s="1">
        <f t="shared" si="15"/>
        <v>8314.7920180105266</v>
      </c>
    </row>
    <row r="224" spans="1:20" x14ac:dyDescent="0.25">
      <c r="A224">
        <v>12045</v>
      </c>
      <c r="B224" t="s">
        <v>373</v>
      </c>
      <c r="C224" t="s">
        <v>93</v>
      </c>
      <c r="E224" s="18">
        <v>710.9899999999999</v>
      </c>
      <c r="F224" s="1">
        <v>4251663.33</v>
      </c>
      <c r="G224" s="1">
        <v>130330.78</v>
      </c>
      <c r="H224" s="1">
        <v>80963.199999999997</v>
      </c>
      <c r="I224" s="1">
        <v>372589.07</v>
      </c>
      <c r="J224" s="1">
        <v>69283.850000000006</v>
      </c>
      <c r="K224" s="1">
        <v>471288.56</v>
      </c>
      <c r="L224" s="1">
        <v>0</v>
      </c>
      <c r="M224" s="1">
        <v>5920.27</v>
      </c>
      <c r="N224" s="1">
        <f t="shared" si="13"/>
        <v>5382039.0599999996</v>
      </c>
      <c r="O224" s="1">
        <v>9108.56</v>
      </c>
      <c r="P224" s="1">
        <v>0</v>
      </c>
      <c r="Q224" s="1">
        <v>218713.73</v>
      </c>
      <c r="R224" s="1">
        <f t="shared" si="12"/>
        <v>5609861.3499999996</v>
      </c>
      <c r="S224" s="1">
        <f t="shared" si="14"/>
        <v>7890.2113250537986</v>
      </c>
      <c r="T224" s="1">
        <f t="shared" si="15"/>
        <v>7930.2913250537986</v>
      </c>
    </row>
    <row r="225" spans="1:20" x14ac:dyDescent="0.25">
      <c r="A225">
        <v>10182</v>
      </c>
      <c r="B225" t="s">
        <v>306</v>
      </c>
      <c r="C225" t="s">
        <v>93</v>
      </c>
      <c r="E225" s="18">
        <v>289.02000000000004</v>
      </c>
      <c r="F225" s="1">
        <v>1728316.48</v>
      </c>
      <c r="G225" s="1">
        <v>51305.54</v>
      </c>
      <c r="H225" s="1">
        <v>44969.599999999999</v>
      </c>
      <c r="I225" s="1">
        <v>234649.74</v>
      </c>
      <c r="J225" s="1">
        <v>66563.649999999994</v>
      </c>
      <c r="K225" s="1">
        <v>356546.88</v>
      </c>
      <c r="L225" s="1">
        <v>0</v>
      </c>
      <c r="M225" s="1">
        <v>0</v>
      </c>
      <c r="N225" s="1">
        <f t="shared" si="13"/>
        <v>2482351.89</v>
      </c>
      <c r="O225" s="1">
        <v>0</v>
      </c>
      <c r="P225" s="1">
        <v>0</v>
      </c>
      <c r="Q225" s="1">
        <v>109326.7</v>
      </c>
      <c r="R225" s="1">
        <f t="shared" si="12"/>
        <v>2591678.5900000003</v>
      </c>
      <c r="S225" s="1">
        <f t="shared" si="14"/>
        <v>8967.1254238461006</v>
      </c>
      <c r="T225" s="1">
        <f t="shared" si="15"/>
        <v>9007.2054238461005</v>
      </c>
    </row>
    <row r="226" spans="1:20" x14ac:dyDescent="0.25">
      <c r="A226">
        <v>133504</v>
      </c>
      <c r="B226" t="s">
        <v>673</v>
      </c>
      <c r="C226" t="s">
        <v>75</v>
      </c>
      <c r="E226" s="18">
        <v>295.03000000000003</v>
      </c>
      <c r="F226" s="1">
        <v>1764255.79</v>
      </c>
      <c r="G226" s="1">
        <v>25983.88</v>
      </c>
      <c r="H226" s="1">
        <v>36118.400000000001</v>
      </c>
      <c r="I226" s="1">
        <v>187021.96</v>
      </c>
      <c r="J226" s="1">
        <v>0</v>
      </c>
      <c r="K226" s="1">
        <v>67841.679999999993</v>
      </c>
      <c r="L226" s="1">
        <v>0</v>
      </c>
      <c r="M226" s="1">
        <v>0</v>
      </c>
      <c r="N226" s="1">
        <f t="shared" si="13"/>
        <v>2081221.7099999997</v>
      </c>
      <c r="O226" s="1">
        <v>0</v>
      </c>
      <c r="P226" s="1">
        <v>0</v>
      </c>
      <c r="Q226" s="1">
        <v>153823.91</v>
      </c>
      <c r="R226" s="1">
        <f t="shared" si="12"/>
        <v>2235045.6199999996</v>
      </c>
      <c r="S226" s="1">
        <f t="shared" si="14"/>
        <v>7575.6554248720449</v>
      </c>
      <c r="T226" s="1">
        <f t="shared" si="15"/>
        <v>7615.7354248720449</v>
      </c>
    </row>
    <row r="227" spans="1:20" x14ac:dyDescent="0.25">
      <c r="A227">
        <v>543</v>
      </c>
      <c r="B227" t="s">
        <v>150</v>
      </c>
      <c r="C227" t="s">
        <v>80</v>
      </c>
      <c r="E227" s="18">
        <v>722.7700000000001</v>
      </c>
      <c r="F227" s="1">
        <v>4322106.7699999996</v>
      </c>
      <c r="G227" s="1">
        <v>240226.26</v>
      </c>
      <c r="H227" s="1">
        <v>104249.60000000001</v>
      </c>
      <c r="I227" s="1">
        <v>469088.98</v>
      </c>
      <c r="J227" s="1">
        <v>0</v>
      </c>
      <c r="K227" s="1">
        <v>431891.49</v>
      </c>
      <c r="L227" s="1">
        <v>0</v>
      </c>
      <c r="M227" s="1">
        <v>0</v>
      </c>
      <c r="N227" s="1">
        <f t="shared" si="13"/>
        <v>5567563.0999999996</v>
      </c>
      <c r="O227" s="1">
        <v>0</v>
      </c>
      <c r="P227" s="1">
        <v>0</v>
      </c>
      <c r="Q227" s="1">
        <v>241236.09</v>
      </c>
      <c r="R227" s="1">
        <f t="shared" si="12"/>
        <v>5808799.1899999995</v>
      </c>
      <c r="S227" s="1">
        <f t="shared" si="14"/>
        <v>8036.8570776318866</v>
      </c>
      <c r="T227" s="1">
        <f t="shared" si="15"/>
        <v>8076.9370776318865</v>
      </c>
    </row>
    <row r="228" spans="1:20" x14ac:dyDescent="0.25">
      <c r="A228">
        <v>17599</v>
      </c>
      <c r="B228" t="s">
        <v>557</v>
      </c>
      <c r="C228" t="s">
        <v>75</v>
      </c>
      <c r="E228" s="18">
        <v>84.72</v>
      </c>
      <c r="F228" s="1">
        <v>506618.82</v>
      </c>
      <c r="G228" s="1">
        <v>7962.51</v>
      </c>
      <c r="H228" s="1">
        <v>0</v>
      </c>
      <c r="I228" s="1">
        <v>52345.1</v>
      </c>
      <c r="J228" s="1">
        <v>0</v>
      </c>
      <c r="K228" s="1">
        <v>52957.67</v>
      </c>
      <c r="L228" s="1">
        <v>0</v>
      </c>
      <c r="M228" s="1">
        <v>0</v>
      </c>
      <c r="N228" s="1">
        <f t="shared" si="13"/>
        <v>619884.10000000009</v>
      </c>
      <c r="O228" s="1">
        <v>0</v>
      </c>
      <c r="P228" s="1">
        <v>0</v>
      </c>
      <c r="Q228" s="1">
        <v>36000</v>
      </c>
      <c r="R228" s="1">
        <f t="shared" si="12"/>
        <v>655884.10000000009</v>
      </c>
      <c r="S228" s="1">
        <f t="shared" si="14"/>
        <v>7741.7858829084053</v>
      </c>
      <c r="T228" s="1">
        <f t="shared" si="15"/>
        <v>7781.8658829084052</v>
      </c>
    </row>
    <row r="229" spans="1:20" x14ac:dyDescent="0.25">
      <c r="A229">
        <v>936</v>
      </c>
      <c r="B229" t="s">
        <v>234</v>
      </c>
      <c r="C229" t="s">
        <v>80</v>
      </c>
      <c r="E229" s="18">
        <v>125.92</v>
      </c>
      <c r="F229" s="1">
        <v>752991.52</v>
      </c>
      <c r="G229" s="1">
        <v>41032.54</v>
      </c>
      <c r="H229" s="1">
        <v>0</v>
      </c>
      <c r="I229" s="1">
        <v>108051.11</v>
      </c>
      <c r="J229" s="1">
        <v>0</v>
      </c>
      <c r="K229" s="1">
        <v>130168.95</v>
      </c>
      <c r="L229" s="1">
        <v>0</v>
      </c>
      <c r="M229" s="1">
        <v>0</v>
      </c>
      <c r="N229" s="1">
        <f t="shared" si="13"/>
        <v>1032244.12</v>
      </c>
      <c r="O229" s="1">
        <v>839.79</v>
      </c>
      <c r="P229" s="1">
        <v>0</v>
      </c>
      <c r="Q229" s="1">
        <v>62795.6</v>
      </c>
      <c r="R229" s="1">
        <f t="shared" si="12"/>
        <v>1095879.51</v>
      </c>
      <c r="S229" s="1">
        <f t="shared" si="14"/>
        <v>8702.9821315120716</v>
      </c>
      <c r="T229" s="1">
        <f t="shared" si="15"/>
        <v>8743.0621315120716</v>
      </c>
    </row>
    <row r="230" spans="1:20" x14ac:dyDescent="0.25">
      <c r="A230">
        <v>143479</v>
      </c>
      <c r="B230" t="s">
        <v>741</v>
      </c>
      <c r="C230" t="s">
        <v>80</v>
      </c>
      <c r="E230" s="18">
        <v>170.31999999999996</v>
      </c>
      <c r="F230" s="1">
        <v>1018499.98</v>
      </c>
      <c r="G230" s="1">
        <v>50010.69</v>
      </c>
      <c r="H230" s="1">
        <v>40124.800000000003</v>
      </c>
      <c r="I230" s="1">
        <v>164364.56</v>
      </c>
      <c r="J230" s="1">
        <v>35558.14</v>
      </c>
      <c r="K230" s="1">
        <v>87826.49</v>
      </c>
      <c r="L230" s="1">
        <v>0</v>
      </c>
      <c r="M230" s="1">
        <v>0</v>
      </c>
      <c r="N230" s="1">
        <f t="shared" si="13"/>
        <v>1396384.66</v>
      </c>
      <c r="O230" s="1">
        <v>0</v>
      </c>
      <c r="P230" s="1">
        <v>0</v>
      </c>
      <c r="Q230" s="1">
        <v>68162.850000000006</v>
      </c>
      <c r="R230" s="1">
        <f t="shared" si="12"/>
        <v>1464547.51</v>
      </c>
      <c r="S230" s="1">
        <f t="shared" si="14"/>
        <v>8598.7993776420881</v>
      </c>
      <c r="T230" s="1">
        <f t="shared" si="15"/>
        <v>8638.879377642088</v>
      </c>
    </row>
    <row r="231" spans="1:20" x14ac:dyDescent="0.25">
      <c r="A231">
        <v>241</v>
      </c>
      <c r="B231" t="s">
        <v>83</v>
      </c>
      <c r="C231" t="s">
        <v>84</v>
      </c>
      <c r="D231" s="12" t="s">
        <v>81</v>
      </c>
      <c r="E231" s="18">
        <v>439.69</v>
      </c>
      <c r="F231" s="1">
        <v>2629311.02</v>
      </c>
      <c r="G231" s="1">
        <v>0</v>
      </c>
      <c r="H231" s="1">
        <v>0</v>
      </c>
      <c r="I231" s="1">
        <v>0</v>
      </c>
      <c r="J231" s="1">
        <v>0</v>
      </c>
      <c r="K231" s="1">
        <v>374774.4</v>
      </c>
      <c r="L231" s="1">
        <v>0</v>
      </c>
      <c r="M231" s="1">
        <v>0</v>
      </c>
      <c r="N231" s="1">
        <f t="shared" si="13"/>
        <v>3004085.42</v>
      </c>
      <c r="O231" s="1">
        <v>14411.88</v>
      </c>
      <c r="P231" s="1">
        <v>0</v>
      </c>
      <c r="Q231" s="1">
        <v>36000</v>
      </c>
      <c r="R231" s="1">
        <f t="shared" si="12"/>
        <v>3054497.3</v>
      </c>
      <c r="S231" s="1">
        <f t="shared" si="14"/>
        <v>6946.9337487775474</v>
      </c>
      <c r="T231" s="1">
        <f t="shared" si="15"/>
        <v>6987.0137487775473</v>
      </c>
    </row>
    <row r="232" spans="1:20" x14ac:dyDescent="0.25">
      <c r="A232">
        <v>19156</v>
      </c>
      <c r="B232" t="s">
        <v>563</v>
      </c>
      <c r="C232" t="s">
        <v>84</v>
      </c>
      <c r="D232" s="12" t="s">
        <v>81</v>
      </c>
      <c r="E232" s="18">
        <v>129.85</v>
      </c>
      <c r="F232" s="1">
        <v>776492.61</v>
      </c>
      <c r="G232" s="1">
        <v>0</v>
      </c>
      <c r="H232" s="1">
        <v>0</v>
      </c>
      <c r="I232" s="1">
        <v>0</v>
      </c>
      <c r="J232" s="1">
        <v>0</v>
      </c>
      <c r="K232" s="1">
        <v>9072.2099999999991</v>
      </c>
      <c r="L232" s="1">
        <v>0</v>
      </c>
      <c r="M232" s="1">
        <v>0</v>
      </c>
      <c r="N232" s="1">
        <f t="shared" si="13"/>
        <v>785564.82</v>
      </c>
      <c r="O232" s="1">
        <v>0</v>
      </c>
      <c r="P232" s="1">
        <v>0</v>
      </c>
      <c r="Q232" s="1">
        <v>36000</v>
      </c>
      <c r="R232" s="1">
        <f t="shared" si="12"/>
        <v>821564.82</v>
      </c>
      <c r="S232" s="1">
        <f t="shared" si="14"/>
        <v>6327.0298036195609</v>
      </c>
      <c r="T232" s="1">
        <f t="shared" si="15"/>
        <v>6367.1098036195608</v>
      </c>
    </row>
    <row r="233" spans="1:20" x14ac:dyDescent="0.25">
      <c r="A233">
        <v>133785</v>
      </c>
      <c r="B233" t="s">
        <v>691</v>
      </c>
      <c r="C233" t="s">
        <v>75</v>
      </c>
      <c r="E233" s="18">
        <v>84.94</v>
      </c>
      <c r="F233" s="1">
        <v>507934.39</v>
      </c>
      <c r="G233" s="1">
        <v>8257.25</v>
      </c>
      <c r="H233" s="1">
        <v>0</v>
      </c>
      <c r="I233" s="1">
        <v>50990.38</v>
      </c>
      <c r="J233" s="1">
        <v>0</v>
      </c>
      <c r="K233" s="1">
        <v>149762.16</v>
      </c>
      <c r="L233" s="1">
        <v>162214.15</v>
      </c>
      <c r="M233" s="1">
        <v>0</v>
      </c>
      <c r="N233" s="1">
        <f t="shared" si="13"/>
        <v>879158.33000000007</v>
      </c>
      <c r="O233" s="1">
        <v>3258.02</v>
      </c>
      <c r="P233" s="1">
        <v>0</v>
      </c>
      <c r="Q233" s="1">
        <v>36000</v>
      </c>
      <c r="R233" s="1">
        <f t="shared" si="12"/>
        <v>918416.35000000009</v>
      </c>
      <c r="S233" s="1">
        <f t="shared" si="14"/>
        <v>10812.530609842242</v>
      </c>
      <c r="T233" s="1">
        <f t="shared" si="15"/>
        <v>10852.610609842242</v>
      </c>
    </row>
    <row r="234" spans="1:20" x14ac:dyDescent="0.25">
      <c r="A234">
        <v>151209</v>
      </c>
      <c r="B234" t="s">
        <v>773</v>
      </c>
      <c r="C234" t="s">
        <v>80</v>
      </c>
      <c r="E234" s="18">
        <v>106.43000000000002</v>
      </c>
      <c r="F234" s="1">
        <v>636442.9</v>
      </c>
      <c r="G234" s="1">
        <v>28013.77</v>
      </c>
      <c r="H234" s="1">
        <v>0</v>
      </c>
      <c r="I234" s="1">
        <v>97946.74</v>
      </c>
      <c r="J234" s="1">
        <v>0</v>
      </c>
      <c r="K234" s="1">
        <v>40460.65</v>
      </c>
      <c r="L234" s="1">
        <v>451400.22</v>
      </c>
      <c r="M234" s="1">
        <v>0</v>
      </c>
      <c r="N234" s="1">
        <f t="shared" si="13"/>
        <v>1254264.28</v>
      </c>
      <c r="O234" s="1">
        <v>0</v>
      </c>
      <c r="P234" s="1">
        <v>0</v>
      </c>
      <c r="Q234" s="1">
        <v>36000</v>
      </c>
      <c r="R234" s="1">
        <f t="shared" si="12"/>
        <v>1290264.28</v>
      </c>
      <c r="S234" s="1">
        <f t="shared" si="14"/>
        <v>12123.125810391804</v>
      </c>
      <c r="T234" s="1">
        <f t="shared" si="15"/>
        <v>12163.205810391804</v>
      </c>
    </row>
    <row r="235" spans="1:20" x14ac:dyDescent="0.25">
      <c r="A235">
        <v>17490</v>
      </c>
      <c r="B235" t="s">
        <v>540</v>
      </c>
      <c r="C235" t="s">
        <v>75</v>
      </c>
      <c r="E235" s="18">
        <v>198.92999999999998</v>
      </c>
      <c r="F235" s="1">
        <v>1189585.48</v>
      </c>
      <c r="G235" s="1">
        <v>20859.13</v>
      </c>
      <c r="H235" s="1">
        <v>63657.599999999999</v>
      </c>
      <c r="I235" s="1">
        <v>124226.52</v>
      </c>
      <c r="J235" s="1">
        <v>0</v>
      </c>
      <c r="K235" s="1">
        <v>49444.21</v>
      </c>
      <c r="L235" s="1">
        <v>0</v>
      </c>
      <c r="M235" s="1">
        <v>0</v>
      </c>
      <c r="N235" s="1">
        <f t="shared" si="13"/>
        <v>1447772.94</v>
      </c>
      <c r="O235" s="1">
        <v>0</v>
      </c>
      <c r="P235" s="1">
        <v>0</v>
      </c>
      <c r="Q235" s="1">
        <v>50912.33</v>
      </c>
      <c r="R235" s="1">
        <f t="shared" si="12"/>
        <v>1498685.27</v>
      </c>
      <c r="S235" s="1">
        <f t="shared" si="14"/>
        <v>7533.7318152113821</v>
      </c>
      <c r="T235" s="1">
        <f t="shared" si="15"/>
        <v>7573.8118152113821</v>
      </c>
    </row>
    <row r="236" spans="1:20" x14ac:dyDescent="0.25">
      <c r="A236">
        <v>12036</v>
      </c>
      <c r="B236" t="s">
        <v>357</v>
      </c>
      <c r="C236" t="s">
        <v>80</v>
      </c>
      <c r="E236" s="18">
        <v>262.58</v>
      </c>
      <c r="F236" s="1">
        <v>1570207.4</v>
      </c>
      <c r="G236" s="1">
        <v>82730.240000000005</v>
      </c>
      <c r="H236" s="1">
        <v>0</v>
      </c>
      <c r="I236" s="1">
        <v>256286.95</v>
      </c>
      <c r="J236" s="1">
        <v>0</v>
      </c>
      <c r="K236" s="1">
        <v>154356.96</v>
      </c>
      <c r="L236" s="1">
        <v>1053049.3600000001</v>
      </c>
      <c r="M236" s="1">
        <v>0</v>
      </c>
      <c r="N236" s="1">
        <f t="shared" si="13"/>
        <v>3116630.91</v>
      </c>
      <c r="O236" s="1">
        <v>335.92</v>
      </c>
      <c r="P236" s="1">
        <v>0</v>
      </c>
      <c r="Q236" s="1">
        <v>77841.84</v>
      </c>
      <c r="R236" s="1">
        <f t="shared" si="12"/>
        <v>3194808.67</v>
      </c>
      <c r="S236" s="1">
        <f t="shared" si="14"/>
        <v>12166.991659684669</v>
      </c>
      <c r="T236" s="1">
        <f t="shared" si="15"/>
        <v>12207.071659684669</v>
      </c>
    </row>
    <row r="237" spans="1:20" x14ac:dyDescent="0.25">
      <c r="A237">
        <v>133736</v>
      </c>
      <c r="B237" t="s">
        <v>689</v>
      </c>
      <c r="C237" t="s">
        <v>193</v>
      </c>
      <c r="E237" s="18">
        <v>116.07</v>
      </c>
      <c r="F237" s="1">
        <v>694089.32</v>
      </c>
      <c r="G237" s="1">
        <v>40392.699999999997</v>
      </c>
      <c r="H237" s="1">
        <v>23571.200000000001</v>
      </c>
      <c r="I237" s="1">
        <v>57567.87</v>
      </c>
      <c r="J237" s="1">
        <v>44513.919999999998</v>
      </c>
      <c r="K237" s="1">
        <v>51651.18</v>
      </c>
      <c r="L237" s="1">
        <v>0</v>
      </c>
      <c r="M237" s="1">
        <v>0</v>
      </c>
      <c r="N237" s="1">
        <f t="shared" si="13"/>
        <v>911786.19</v>
      </c>
      <c r="O237" s="1">
        <v>0</v>
      </c>
      <c r="P237" s="1">
        <v>0</v>
      </c>
      <c r="Q237" s="1">
        <v>45778.239999999998</v>
      </c>
      <c r="R237" s="1">
        <f t="shared" si="12"/>
        <v>957564.42999999993</v>
      </c>
      <c r="S237" s="1">
        <f t="shared" si="14"/>
        <v>8249.8873955371764</v>
      </c>
      <c r="T237" s="1">
        <f t="shared" si="15"/>
        <v>8289.9673955371763</v>
      </c>
    </row>
    <row r="238" spans="1:20" x14ac:dyDescent="0.25">
      <c r="A238">
        <v>133348</v>
      </c>
      <c r="B238" t="s">
        <v>663</v>
      </c>
      <c r="C238" t="s">
        <v>72</v>
      </c>
      <c r="E238" s="18">
        <v>364.24000000000007</v>
      </c>
      <c r="F238" s="1">
        <v>2178126.04</v>
      </c>
      <c r="G238" s="1">
        <v>175267.46</v>
      </c>
      <c r="H238" s="1">
        <v>55513.599999999999</v>
      </c>
      <c r="I238" s="1">
        <v>292094.14</v>
      </c>
      <c r="J238" s="1">
        <v>0</v>
      </c>
      <c r="K238" s="1">
        <v>64437.61</v>
      </c>
      <c r="L238" s="1">
        <v>0</v>
      </c>
      <c r="M238" s="1">
        <v>0</v>
      </c>
      <c r="N238" s="1">
        <f t="shared" si="13"/>
        <v>2765438.85</v>
      </c>
      <c r="O238" s="1">
        <v>0</v>
      </c>
      <c r="P238" s="1">
        <v>0</v>
      </c>
      <c r="Q238" s="1">
        <v>128354.54</v>
      </c>
      <c r="R238" s="1">
        <f t="shared" si="12"/>
        <v>2893793.39</v>
      </c>
      <c r="S238" s="1">
        <f t="shared" si="14"/>
        <v>7944.74354820997</v>
      </c>
      <c r="T238" s="1">
        <f t="shared" si="15"/>
        <v>7984.8235482099699</v>
      </c>
    </row>
    <row r="239" spans="1:20" x14ac:dyDescent="0.25">
      <c r="A239">
        <v>11967</v>
      </c>
      <c r="B239" t="s">
        <v>338</v>
      </c>
      <c r="C239" t="s">
        <v>230</v>
      </c>
      <c r="E239" s="18">
        <v>318.53000000000003</v>
      </c>
      <c r="F239" s="1">
        <v>1904783.92</v>
      </c>
      <c r="G239" s="1">
        <v>90249.97</v>
      </c>
      <c r="H239" s="1">
        <v>47254.400000000001</v>
      </c>
      <c r="I239" s="1">
        <v>169050.52</v>
      </c>
      <c r="J239" s="1">
        <v>0</v>
      </c>
      <c r="K239" s="1">
        <v>102114.5</v>
      </c>
      <c r="L239" s="1">
        <v>0</v>
      </c>
      <c r="M239" s="1">
        <v>0</v>
      </c>
      <c r="N239" s="1">
        <f t="shared" si="13"/>
        <v>2313453.3099999996</v>
      </c>
      <c r="O239" s="1">
        <v>0</v>
      </c>
      <c r="P239" s="1">
        <v>0</v>
      </c>
      <c r="Q239" s="1">
        <v>115758.16</v>
      </c>
      <c r="R239" s="1">
        <f t="shared" si="12"/>
        <v>2429211.4699999997</v>
      </c>
      <c r="S239" s="1">
        <f t="shared" si="14"/>
        <v>7626.3192477945549</v>
      </c>
      <c r="T239" s="1">
        <f t="shared" si="15"/>
        <v>7666.3992477945549</v>
      </c>
    </row>
    <row r="240" spans="1:20" x14ac:dyDescent="0.25">
      <c r="A240">
        <v>13999</v>
      </c>
      <c r="B240" t="s">
        <v>442</v>
      </c>
      <c r="C240" t="s">
        <v>68</v>
      </c>
      <c r="E240" s="18">
        <v>98.399999999999991</v>
      </c>
      <c r="F240" s="1">
        <v>588424.14</v>
      </c>
      <c r="G240" s="1">
        <v>38074.94</v>
      </c>
      <c r="H240" s="1">
        <v>17392</v>
      </c>
      <c r="I240" s="1">
        <v>63561.87</v>
      </c>
      <c r="J240" s="1">
        <v>0</v>
      </c>
      <c r="K240" s="1">
        <v>27517.29</v>
      </c>
      <c r="L240" s="1">
        <v>0</v>
      </c>
      <c r="M240" s="1">
        <v>0</v>
      </c>
      <c r="N240" s="1">
        <f t="shared" si="13"/>
        <v>734970.24000000011</v>
      </c>
      <c r="O240" s="1">
        <v>0</v>
      </c>
      <c r="P240" s="1">
        <v>0</v>
      </c>
      <c r="Q240" s="1">
        <v>39110.400000000001</v>
      </c>
      <c r="R240" s="1">
        <f t="shared" si="12"/>
        <v>774080.64000000013</v>
      </c>
      <c r="S240" s="1">
        <f t="shared" si="14"/>
        <v>7866.6731707317094</v>
      </c>
      <c r="T240" s="1">
        <f t="shared" si="15"/>
        <v>7906.7531707317094</v>
      </c>
    </row>
    <row r="241" spans="1:20" x14ac:dyDescent="0.25">
      <c r="A241">
        <v>640</v>
      </c>
      <c r="B241" t="s">
        <v>195</v>
      </c>
      <c r="C241" t="s">
        <v>196</v>
      </c>
      <c r="E241" s="18">
        <v>38.659999999999997</v>
      </c>
      <c r="F241" s="1">
        <v>231183.7</v>
      </c>
      <c r="G241" s="1">
        <v>7415.95</v>
      </c>
      <c r="H241" s="1">
        <v>0</v>
      </c>
      <c r="I241" s="1">
        <v>6210.59</v>
      </c>
      <c r="J241" s="1">
        <v>0</v>
      </c>
      <c r="K241" s="1">
        <v>36567.339999999997</v>
      </c>
      <c r="L241" s="1">
        <v>51678.05</v>
      </c>
      <c r="M241" s="1">
        <v>0</v>
      </c>
      <c r="N241" s="1">
        <f t="shared" si="13"/>
        <v>333055.63</v>
      </c>
      <c r="O241" s="1">
        <v>3250.8</v>
      </c>
      <c r="P241" s="1">
        <v>0</v>
      </c>
      <c r="Q241" s="1">
        <v>36000</v>
      </c>
      <c r="R241" s="1">
        <f t="shared" si="12"/>
        <v>372306.43</v>
      </c>
      <c r="S241" s="1">
        <f t="shared" si="14"/>
        <v>9630.2749612002081</v>
      </c>
      <c r="T241" s="1">
        <f t="shared" si="15"/>
        <v>9670.354961200208</v>
      </c>
    </row>
    <row r="242" spans="1:20" x14ac:dyDescent="0.25">
      <c r="A242">
        <v>133488</v>
      </c>
      <c r="B242" t="s">
        <v>671</v>
      </c>
      <c r="C242" t="s">
        <v>111</v>
      </c>
      <c r="E242" s="18">
        <v>187.67000000000004</v>
      </c>
      <c r="F242" s="1">
        <v>1122251.57</v>
      </c>
      <c r="G242" s="1">
        <v>74171.22</v>
      </c>
      <c r="H242" s="1">
        <v>0</v>
      </c>
      <c r="I242" s="1">
        <v>136473.59</v>
      </c>
      <c r="J242" s="1">
        <v>0</v>
      </c>
      <c r="K242" s="1">
        <v>92095.52</v>
      </c>
      <c r="L242" s="1">
        <v>338392.71</v>
      </c>
      <c r="M242" s="1">
        <v>0</v>
      </c>
      <c r="N242" s="1">
        <f t="shared" si="13"/>
        <v>1763384.61</v>
      </c>
      <c r="O242" s="1">
        <v>37.93</v>
      </c>
      <c r="P242" s="1">
        <v>0</v>
      </c>
      <c r="Q242" s="1">
        <v>57253.02</v>
      </c>
      <c r="R242" s="1">
        <f t="shared" si="12"/>
        <v>1820675.56</v>
      </c>
      <c r="S242" s="1">
        <f t="shared" si="14"/>
        <v>9701.4736505568271</v>
      </c>
      <c r="T242" s="1">
        <f t="shared" si="15"/>
        <v>9741.5536505568271</v>
      </c>
    </row>
    <row r="243" spans="1:20" x14ac:dyDescent="0.25">
      <c r="A243">
        <v>133678</v>
      </c>
      <c r="B243" t="s">
        <v>687</v>
      </c>
      <c r="C243" t="s">
        <v>75</v>
      </c>
      <c r="E243" s="18">
        <v>185.95999999999998</v>
      </c>
      <c r="F243" s="1">
        <v>1112025.92</v>
      </c>
      <c r="G243" s="1">
        <v>15751.96</v>
      </c>
      <c r="H243" s="1">
        <v>21920</v>
      </c>
      <c r="I243" s="1">
        <v>116184.82</v>
      </c>
      <c r="J243" s="1">
        <v>261.27999999999997</v>
      </c>
      <c r="K243" s="1">
        <v>213033.88</v>
      </c>
      <c r="L243" s="1">
        <v>0</v>
      </c>
      <c r="M243" s="1">
        <v>0</v>
      </c>
      <c r="N243" s="1">
        <f t="shared" si="13"/>
        <v>1479177.8599999999</v>
      </c>
      <c r="O243" s="1">
        <v>0</v>
      </c>
      <c r="P243" s="1">
        <v>0</v>
      </c>
      <c r="Q243" s="1">
        <v>73386.92</v>
      </c>
      <c r="R243" s="1">
        <f t="shared" si="12"/>
        <v>1552564.7799999998</v>
      </c>
      <c r="S243" s="1">
        <f t="shared" si="14"/>
        <v>8348.9179393417944</v>
      </c>
      <c r="T243" s="1">
        <f t="shared" si="15"/>
        <v>8388.9979393417943</v>
      </c>
    </row>
    <row r="244" spans="1:20" x14ac:dyDescent="0.25">
      <c r="A244">
        <v>12040</v>
      </c>
      <c r="B244" t="s">
        <v>363</v>
      </c>
      <c r="C244" t="s">
        <v>93</v>
      </c>
      <c r="E244" s="18">
        <v>63.910000000000004</v>
      </c>
      <c r="F244" s="1">
        <v>382176.69</v>
      </c>
      <c r="G244" s="1">
        <v>8426.11</v>
      </c>
      <c r="H244" s="1">
        <v>0</v>
      </c>
      <c r="I244" s="1">
        <v>58357.24</v>
      </c>
      <c r="J244" s="1">
        <v>0</v>
      </c>
      <c r="K244" s="1">
        <v>47279</v>
      </c>
      <c r="L244" s="1">
        <v>118326.39999999999</v>
      </c>
      <c r="M244" s="1">
        <v>0</v>
      </c>
      <c r="N244" s="1">
        <f t="shared" si="13"/>
        <v>614565.43999999994</v>
      </c>
      <c r="O244" s="1">
        <v>2326.13</v>
      </c>
      <c r="P244" s="1">
        <v>0</v>
      </c>
      <c r="Q244" s="1">
        <v>36000</v>
      </c>
      <c r="R244" s="1">
        <f t="shared" ref="R244:R307" si="16">N244+O244+P244+Q244</f>
        <v>652891.56999999995</v>
      </c>
      <c r="S244" s="1">
        <f t="shared" si="14"/>
        <v>10215.796745423249</v>
      </c>
      <c r="T244" s="1">
        <f t="shared" si="15"/>
        <v>10255.876745423249</v>
      </c>
    </row>
    <row r="245" spans="1:20" x14ac:dyDescent="0.25">
      <c r="A245">
        <v>16829</v>
      </c>
      <c r="B245" t="s">
        <v>513</v>
      </c>
      <c r="C245" t="s">
        <v>93</v>
      </c>
      <c r="E245" s="18">
        <v>213.23999999999998</v>
      </c>
      <c r="F245" s="1">
        <v>1275158.1499999999</v>
      </c>
      <c r="G245" s="1">
        <v>31380.99</v>
      </c>
      <c r="H245" s="1">
        <v>45292.800000000003</v>
      </c>
      <c r="I245" s="1">
        <v>124086.38</v>
      </c>
      <c r="J245" s="1">
        <v>1101.92</v>
      </c>
      <c r="K245" s="1">
        <v>88371.16</v>
      </c>
      <c r="L245" s="1">
        <v>0</v>
      </c>
      <c r="M245" s="1">
        <v>0</v>
      </c>
      <c r="N245" s="1">
        <f t="shared" si="13"/>
        <v>1565391.3999999997</v>
      </c>
      <c r="O245" s="1">
        <v>0</v>
      </c>
      <c r="P245" s="1">
        <v>0</v>
      </c>
      <c r="Q245" s="1">
        <v>76533.56</v>
      </c>
      <c r="R245" s="1">
        <f t="shared" si="16"/>
        <v>1641924.9599999997</v>
      </c>
      <c r="S245" s="1">
        <f t="shared" si="14"/>
        <v>7699.8919527293183</v>
      </c>
      <c r="T245" s="1">
        <f t="shared" si="15"/>
        <v>7739.9719527293182</v>
      </c>
    </row>
    <row r="246" spans="1:20" x14ac:dyDescent="0.25">
      <c r="A246">
        <v>147231</v>
      </c>
      <c r="B246" t="s">
        <v>754</v>
      </c>
      <c r="C246" t="s">
        <v>98</v>
      </c>
      <c r="E246" s="18">
        <v>77.44</v>
      </c>
      <c r="F246" s="1">
        <v>463085.01</v>
      </c>
      <c r="G246" s="1">
        <v>7330.92</v>
      </c>
      <c r="H246" s="1">
        <v>0</v>
      </c>
      <c r="I246" s="1">
        <v>28052.52</v>
      </c>
      <c r="J246" s="1">
        <v>0</v>
      </c>
      <c r="K246" s="1">
        <v>131616.03</v>
      </c>
      <c r="L246" s="1">
        <v>0</v>
      </c>
      <c r="M246" s="1">
        <v>0</v>
      </c>
      <c r="N246" s="1">
        <f t="shared" si="13"/>
        <v>630084.48</v>
      </c>
      <c r="O246" s="1">
        <v>1368.05</v>
      </c>
      <c r="P246" s="1">
        <v>0</v>
      </c>
      <c r="Q246" s="1">
        <v>36000</v>
      </c>
      <c r="R246" s="1">
        <f t="shared" si="16"/>
        <v>667452.53</v>
      </c>
      <c r="S246" s="1">
        <f t="shared" si="14"/>
        <v>8618.9634555785124</v>
      </c>
      <c r="T246" s="1">
        <f t="shared" si="15"/>
        <v>8659.0434555785123</v>
      </c>
    </row>
    <row r="247" spans="1:20" x14ac:dyDescent="0.25">
      <c r="A247">
        <v>143644</v>
      </c>
      <c r="B247" t="s">
        <v>751</v>
      </c>
      <c r="C247" t="s">
        <v>752</v>
      </c>
      <c r="E247" s="18">
        <v>360.59999999999997</v>
      </c>
      <c r="F247" s="1">
        <v>2156359.16</v>
      </c>
      <c r="G247" s="1">
        <v>102843.69</v>
      </c>
      <c r="H247" s="1">
        <v>30307.200000000001</v>
      </c>
      <c r="I247" s="1">
        <v>265990.57</v>
      </c>
      <c r="J247" s="1">
        <v>0</v>
      </c>
      <c r="K247" s="1">
        <v>339444.33</v>
      </c>
      <c r="L247" s="1">
        <v>0</v>
      </c>
      <c r="M247" s="1">
        <v>18229.189999999999</v>
      </c>
      <c r="N247" s="1">
        <f t="shared" si="13"/>
        <v>2913174.14</v>
      </c>
      <c r="O247" s="1">
        <v>16488.78</v>
      </c>
      <c r="P247" s="1">
        <v>0</v>
      </c>
      <c r="Q247" s="1">
        <v>138226.41</v>
      </c>
      <c r="R247" s="1">
        <f t="shared" si="16"/>
        <v>3067889.33</v>
      </c>
      <c r="S247" s="1">
        <f t="shared" si="14"/>
        <v>8507.7352468108711</v>
      </c>
      <c r="T247" s="1">
        <f t="shared" si="15"/>
        <v>8547.815246810871</v>
      </c>
    </row>
    <row r="248" spans="1:20" x14ac:dyDescent="0.25">
      <c r="A248">
        <v>19200</v>
      </c>
      <c r="B248" t="s">
        <v>569</v>
      </c>
      <c r="C248" t="s">
        <v>93</v>
      </c>
      <c r="E248" s="18">
        <v>211.3</v>
      </c>
      <c r="F248" s="1">
        <v>1263557.1000000001</v>
      </c>
      <c r="G248" s="1">
        <v>32419.73</v>
      </c>
      <c r="H248" s="1">
        <v>45270.400000000001</v>
      </c>
      <c r="I248" s="1">
        <v>134036.1</v>
      </c>
      <c r="J248" s="1">
        <v>1136</v>
      </c>
      <c r="K248" s="1">
        <v>92779.74</v>
      </c>
      <c r="L248" s="1">
        <v>0</v>
      </c>
      <c r="M248" s="1">
        <v>0</v>
      </c>
      <c r="N248" s="1">
        <f t="shared" si="13"/>
        <v>1569199.07</v>
      </c>
      <c r="O248" s="1">
        <v>0</v>
      </c>
      <c r="P248" s="1">
        <v>0</v>
      </c>
      <c r="Q248" s="1">
        <v>36000</v>
      </c>
      <c r="R248" s="1">
        <f t="shared" si="16"/>
        <v>1605199.07</v>
      </c>
      <c r="S248" s="1">
        <f t="shared" si="14"/>
        <v>7596.7774254614287</v>
      </c>
      <c r="T248" s="1">
        <f t="shared" si="15"/>
        <v>7636.8574254614286</v>
      </c>
    </row>
    <row r="249" spans="1:20" x14ac:dyDescent="0.25">
      <c r="A249">
        <v>149302</v>
      </c>
      <c r="B249" t="s">
        <v>765</v>
      </c>
      <c r="C249" t="s">
        <v>68</v>
      </c>
      <c r="E249" s="18">
        <v>165.38000000000002</v>
      </c>
      <c r="F249" s="1">
        <v>988959.17</v>
      </c>
      <c r="G249" s="1">
        <v>61355.55</v>
      </c>
      <c r="H249" s="1">
        <v>0</v>
      </c>
      <c r="I249" s="1">
        <v>126359.58</v>
      </c>
      <c r="J249" s="1">
        <v>0</v>
      </c>
      <c r="K249" s="1">
        <v>241099.66</v>
      </c>
      <c r="L249" s="1">
        <v>319976.7</v>
      </c>
      <c r="M249" s="1">
        <v>0</v>
      </c>
      <c r="N249" s="1">
        <f t="shared" si="13"/>
        <v>1737750.66</v>
      </c>
      <c r="O249" s="1">
        <v>1389.27</v>
      </c>
      <c r="P249" s="1">
        <v>0</v>
      </c>
      <c r="Q249" s="1">
        <v>42048.4</v>
      </c>
      <c r="R249" s="1">
        <f t="shared" si="16"/>
        <v>1781188.3299999998</v>
      </c>
      <c r="S249" s="1">
        <f t="shared" si="14"/>
        <v>10770.276514693431</v>
      </c>
      <c r="T249" s="1">
        <f t="shared" si="15"/>
        <v>10810.356514693431</v>
      </c>
    </row>
    <row r="250" spans="1:20" x14ac:dyDescent="0.25">
      <c r="A250">
        <v>16812</v>
      </c>
      <c r="B250" t="s">
        <v>511</v>
      </c>
      <c r="C250" t="s">
        <v>80</v>
      </c>
      <c r="E250" s="18">
        <v>122.49999999999999</v>
      </c>
      <c r="F250" s="1">
        <v>732540.19</v>
      </c>
      <c r="G250" s="1">
        <v>39254.07</v>
      </c>
      <c r="H250" s="1">
        <v>35209.599999999999</v>
      </c>
      <c r="I250" s="1">
        <v>119224.62</v>
      </c>
      <c r="J250" s="1">
        <v>0</v>
      </c>
      <c r="K250" s="1">
        <v>167065.4</v>
      </c>
      <c r="L250" s="1">
        <v>0</v>
      </c>
      <c r="M250" s="1">
        <v>0</v>
      </c>
      <c r="N250" s="1">
        <f t="shared" si="13"/>
        <v>1093293.8799999999</v>
      </c>
      <c r="O250" s="1">
        <v>0</v>
      </c>
      <c r="P250" s="1">
        <v>0</v>
      </c>
      <c r="Q250" s="1">
        <v>36000</v>
      </c>
      <c r="R250" s="1">
        <f t="shared" si="16"/>
        <v>1129293.8799999999</v>
      </c>
      <c r="S250" s="1">
        <f t="shared" si="14"/>
        <v>9218.7255510204086</v>
      </c>
      <c r="T250" s="1">
        <f t="shared" si="15"/>
        <v>9258.8055510204085</v>
      </c>
    </row>
    <row r="251" spans="1:20" x14ac:dyDescent="0.25">
      <c r="A251">
        <v>8281</v>
      </c>
      <c r="B251" t="s">
        <v>264</v>
      </c>
      <c r="C251" t="s">
        <v>93</v>
      </c>
      <c r="E251" s="18">
        <v>227.66000000000003</v>
      </c>
      <c r="F251" s="1">
        <v>1361388.57</v>
      </c>
      <c r="G251" s="1">
        <v>31917.43</v>
      </c>
      <c r="H251" s="1">
        <v>29936</v>
      </c>
      <c r="I251" s="1">
        <v>210360.4</v>
      </c>
      <c r="J251" s="1">
        <v>8758.56</v>
      </c>
      <c r="K251" s="1">
        <v>446986.75</v>
      </c>
      <c r="L251" s="1">
        <v>0</v>
      </c>
      <c r="M251" s="1">
        <v>0</v>
      </c>
      <c r="N251" s="1">
        <f t="shared" si="13"/>
        <v>2089347.71</v>
      </c>
      <c r="O251" s="1">
        <v>0</v>
      </c>
      <c r="P251" s="1">
        <v>0</v>
      </c>
      <c r="Q251" s="1">
        <v>78505.2</v>
      </c>
      <c r="R251" s="1">
        <f t="shared" si="16"/>
        <v>2167852.91</v>
      </c>
      <c r="S251" s="1">
        <f t="shared" si="14"/>
        <v>9522.3267592023185</v>
      </c>
      <c r="T251" s="1">
        <f t="shared" si="15"/>
        <v>9562.4067592023184</v>
      </c>
    </row>
    <row r="252" spans="1:20" x14ac:dyDescent="0.25">
      <c r="A252">
        <v>12105</v>
      </c>
      <c r="B252" t="s">
        <v>379</v>
      </c>
      <c r="C252" t="s">
        <v>108</v>
      </c>
      <c r="E252" s="18">
        <v>176.09</v>
      </c>
      <c r="F252" s="1">
        <v>1053004.1100000001</v>
      </c>
      <c r="G252" s="1">
        <v>116426.36</v>
      </c>
      <c r="H252" s="1">
        <v>25632</v>
      </c>
      <c r="I252" s="1">
        <v>132026.59</v>
      </c>
      <c r="J252" s="1">
        <v>2912.36</v>
      </c>
      <c r="K252" s="1">
        <v>125854.02</v>
      </c>
      <c r="L252" s="1">
        <v>59127.3</v>
      </c>
      <c r="M252" s="1">
        <v>0</v>
      </c>
      <c r="N252" s="1">
        <f t="shared" si="13"/>
        <v>1514982.7400000005</v>
      </c>
      <c r="O252" s="1">
        <v>0</v>
      </c>
      <c r="P252" s="1">
        <v>0</v>
      </c>
      <c r="Q252" s="1">
        <v>54777.599999999999</v>
      </c>
      <c r="R252" s="1">
        <f t="shared" si="16"/>
        <v>1569760.3400000005</v>
      </c>
      <c r="S252" s="1">
        <f t="shared" si="14"/>
        <v>8914.5342722471487</v>
      </c>
      <c r="T252" s="1">
        <f t="shared" si="15"/>
        <v>8954.6142722471486</v>
      </c>
    </row>
    <row r="253" spans="1:20" x14ac:dyDescent="0.25">
      <c r="A253">
        <v>510</v>
      </c>
      <c r="B253" t="s">
        <v>139</v>
      </c>
      <c r="C253" t="s">
        <v>140</v>
      </c>
      <c r="E253" s="18">
        <v>155.53</v>
      </c>
      <c r="F253" s="1">
        <v>930056.96</v>
      </c>
      <c r="G253" s="1">
        <v>68103.179999999993</v>
      </c>
      <c r="H253" s="1">
        <v>24496</v>
      </c>
      <c r="I253" s="1">
        <v>137153.82</v>
      </c>
      <c r="J253" s="1">
        <v>0</v>
      </c>
      <c r="K253" s="1">
        <v>152624.17000000001</v>
      </c>
      <c r="L253" s="1">
        <v>0</v>
      </c>
      <c r="M253" s="1">
        <v>0</v>
      </c>
      <c r="N253" s="1">
        <f t="shared" si="13"/>
        <v>1312434.1299999999</v>
      </c>
      <c r="O253" s="1">
        <v>0</v>
      </c>
      <c r="P253" s="1">
        <v>0</v>
      </c>
      <c r="Q253" s="1">
        <v>48859.82</v>
      </c>
      <c r="R253" s="1">
        <f t="shared" si="16"/>
        <v>1361293.95</v>
      </c>
      <c r="S253" s="1">
        <f t="shared" si="14"/>
        <v>8752.6133221886448</v>
      </c>
      <c r="T253" s="1">
        <f t="shared" si="15"/>
        <v>8792.6933221886447</v>
      </c>
    </row>
    <row r="254" spans="1:20" x14ac:dyDescent="0.25">
      <c r="A254">
        <v>855</v>
      </c>
      <c r="B254" t="s">
        <v>224</v>
      </c>
      <c r="C254" t="s">
        <v>108</v>
      </c>
      <c r="E254" s="18">
        <v>409.15000000000003</v>
      </c>
      <c r="F254" s="1">
        <v>2446684.2599999998</v>
      </c>
      <c r="G254" s="1">
        <v>266440.83</v>
      </c>
      <c r="H254" s="1">
        <v>60739.199999999997</v>
      </c>
      <c r="I254" s="1">
        <v>304338.75</v>
      </c>
      <c r="J254" s="1">
        <v>19493.759999999998</v>
      </c>
      <c r="K254" s="1">
        <v>391073.84</v>
      </c>
      <c r="L254" s="1">
        <v>0</v>
      </c>
      <c r="M254" s="1">
        <v>0</v>
      </c>
      <c r="N254" s="1">
        <f t="shared" si="13"/>
        <v>3488770.6399999997</v>
      </c>
      <c r="O254" s="1">
        <v>0</v>
      </c>
      <c r="P254" s="1">
        <v>0</v>
      </c>
      <c r="Q254" s="1">
        <v>166487.41</v>
      </c>
      <c r="R254" s="1">
        <f t="shared" si="16"/>
        <v>3655258.05</v>
      </c>
      <c r="S254" s="1">
        <f t="shared" si="14"/>
        <v>8933.7847977514339</v>
      </c>
      <c r="T254" s="1">
        <f t="shared" si="15"/>
        <v>8973.8647977514338</v>
      </c>
    </row>
    <row r="255" spans="1:20" x14ac:dyDescent="0.25">
      <c r="A255">
        <v>142901</v>
      </c>
      <c r="B255" t="s">
        <v>711</v>
      </c>
      <c r="C255" t="s">
        <v>101</v>
      </c>
      <c r="E255" s="18">
        <v>109.71000000000001</v>
      </c>
      <c r="F255" s="1">
        <v>656057.03</v>
      </c>
      <c r="G255" s="1">
        <v>49800.66</v>
      </c>
      <c r="H255" s="1">
        <v>0</v>
      </c>
      <c r="I255" s="1">
        <v>93585.25</v>
      </c>
      <c r="J255" s="1">
        <v>0</v>
      </c>
      <c r="K255" s="1">
        <v>57322.55</v>
      </c>
      <c r="L255" s="1">
        <v>214897.4</v>
      </c>
      <c r="M255" s="1">
        <v>0</v>
      </c>
      <c r="N255" s="1">
        <f t="shared" si="13"/>
        <v>1071662.8900000001</v>
      </c>
      <c r="O255" s="1">
        <v>306.12</v>
      </c>
      <c r="P255" s="1">
        <v>0</v>
      </c>
      <c r="Q255" s="1">
        <v>37812.449999999997</v>
      </c>
      <c r="R255" s="1">
        <f t="shared" si="16"/>
        <v>1109781.4600000002</v>
      </c>
      <c r="S255" s="1">
        <f t="shared" si="14"/>
        <v>10115.590739221585</v>
      </c>
      <c r="T255" s="1">
        <f t="shared" si="15"/>
        <v>10155.670739221585</v>
      </c>
    </row>
    <row r="256" spans="1:20" x14ac:dyDescent="0.25">
      <c r="A256">
        <v>12644</v>
      </c>
      <c r="B256" t="s">
        <v>395</v>
      </c>
      <c r="C256" t="s">
        <v>111</v>
      </c>
      <c r="E256" s="18">
        <v>281.17000000000007</v>
      </c>
      <c r="F256" s="1">
        <v>1681374.11</v>
      </c>
      <c r="G256" s="1">
        <v>146788.44</v>
      </c>
      <c r="H256" s="1">
        <v>41849.599999999999</v>
      </c>
      <c r="I256" s="1">
        <v>257138.71</v>
      </c>
      <c r="J256" s="1">
        <v>0</v>
      </c>
      <c r="K256" s="1">
        <v>239965.43</v>
      </c>
      <c r="L256" s="1">
        <v>0</v>
      </c>
      <c r="M256" s="1">
        <v>0</v>
      </c>
      <c r="N256" s="1">
        <f t="shared" si="13"/>
        <v>2367116.2900000005</v>
      </c>
      <c r="O256" s="1">
        <v>0</v>
      </c>
      <c r="P256" s="1">
        <v>0</v>
      </c>
      <c r="Q256" s="1">
        <v>81680.06</v>
      </c>
      <c r="R256" s="1">
        <f t="shared" si="16"/>
        <v>2448796.3500000006</v>
      </c>
      <c r="S256" s="1">
        <f t="shared" si="14"/>
        <v>8709.30878116442</v>
      </c>
      <c r="T256" s="1">
        <f t="shared" si="15"/>
        <v>8749.3887811644199</v>
      </c>
    </row>
    <row r="257" spans="1:20" x14ac:dyDescent="0.25">
      <c r="A257">
        <v>13147</v>
      </c>
      <c r="B257" t="s">
        <v>410</v>
      </c>
      <c r="C257" t="s">
        <v>80</v>
      </c>
      <c r="E257" s="18">
        <v>224.52</v>
      </c>
      <c r="F257" s="1">
        <v>1342611.63</v>
      </c>
      <c r="G257" s="1">
        <v>59290.8</v>
      </c>
      <c r="H257" s="1">
        <v>43740.800000000003</v>
      </c>
      <c r="I257" s="1">
        <v>202045.45</v>
      </c>
      <c r="J257" s="1">
        <v>0</v>
      </c>
      <c r="K257" s="1">
        <v>79634.009999999995</v>
      </c>
      <c r="L257" s="1">
        <v>0</v>
      </c>
      <c r="M257" s="1">
        <v>0</v>
      </c>
      <c r="N257" s="1">
        <f t="shared" si="13"/>
        <v>1727322.69</v>
      </c>
      <c r="O257" s="1">
        <v>0</v>
      </c>
      <c r="P257" s="1">
        <v>0</v>
      </c>
      <c r="Q257" s="1">
        <v>74188.600000000006</v>
      </c>
      <c r="R257" s="1">
        <f t="shared" si="16"/>
        <v>1801511.29</v>
      </c>
      <c r="S257" s="1">
        <f t="shared" si="14"/>
        <v>8023.8343577409587</v>
      </c>
      <c r="T257" s="1">
        <f t="shared" si="15"/>
        <v>8063.9143577409586</v>
      </c>
    </row>
    <row r="258" spans="1:20" x14ac:dyDescent="0.25">
      <c r="A258">
        <v>14927</v>
      </c>
      <c r="B258" t="s">
        <v>479</v>
      </c>
      <c r="C258" t="s">
        <v>98</v>
      </c>
      <c r="E258" s="18">
        <v>125.21</v>
      </c>
      <c r="F258" s="1">
        <v>748745.79</v>
      </c>
      <c r="G258" s="1">
        <v>34076.04</v>
      </c>
      <c r="H258" s="1">
        <v>0</v>
      </c>
      <c r="I258" s="1">
        <v>110435.35</v>
      </c>
      <c r="J258" s="1">
        <v>0</v>
      </c>
      <c r="K258" s="1">
        <v>533416.94999999995</v>
      </c>
      <c r="L258" s="1">
        <v>96894.1</v>
      </c>
      <c r="M258" s="1">
        <v>0</v>
      </c>
      <c r="N258" s="1">
        <f t="shared" si="13"/>
        <v>1523568.23</v>
      </c>
      <c r="O258" s="1">
        <v>2811.94</v>
      </c>
      <c r="P258" s="1">
        <v>0</v>
      </c>
      <c r="Q258" s="1">
        <v>42754.16</v>
      </c>
      <c r="R258" s="1">
        <f t="shared" si="16"/>
        <v>1569134.3299999998</v>
      </c>
      <c r="S258" s="1">
        <f t="shared" si="14"/>
        <v>12532.020844980432</v>
      </c>
      <c r="T258" s="1">
        <f t="shared" si="15"/>
        <v>12572.100844980432</v>
      </c>
    </row>
    <row r="259" spans="1:20" x14ac:dyDescent="0.25">
      <c r="A259">
        <v>13148</v>
      </c>
      <c r="B259" t="s">
        <v>412</v>
      </c>
      <c r="C259" t="s">
        <v>80</v>
      </c>
      <c r="E259" s="18">
        <v>165.73000000000002</v>
      </c>
      <c r="F259" s="1">
        <v>991052.14</v>
      </c>
      <c r="G259" s="1">
        <v>52504.160000000003</v>
      </c>
      <c r="H259" s="1">
        <v>46480</v>
      </c>
      <c r="I259" s="1">
        <v>168582.35</v>
      </c>
      <c r="J259" s="1">
        <v>0</v>
      </c>
      <c r="K259" s="1">
        <v>62322.59</v>
      </c>
      <c r="L259" s="1">
        <v>0</v>
      </c>
      <c r="M259" s="1">
        <v>0</v>
      </c>
      <c r="N259" s="1">
        <f t="shared" ref="N259:N322" si="17">F259+G259+H259+I259+J259+K259+L259+M259</f>
        <v>1320941.2400000002</v>
      </c>
      <c r="O259" s="1">
        <v>0</v>
      </c>
      <c r="P259" s="1">
        <v>0</v>
      </c>
      <c r="Q259" s="1">
        <v>46944.08</v>
      </c>
      <c r="R259" s="1">
        <f t="shared" si="16"/>
        <v>1367885.3200000003</v>
      </c>
      <c r="S259" s="1">
        <f t="shared" ref="S259:S322" si="18">R259/E259</f>
        <v>8253.6977010800711</v>
      </c>
      <c r="T259" s="1">
        <f t="shared" ref="T259:T322" si="19">S259+40.08</f>
        <v>8293.777701080071</v>
      </c>
    </row>
    <row r="260" spans="1:20" x14ac:dyDescent="0.25">
      <c r="A260">
        <v>143487</v>
      </c>
      <c r="B260" t="s">
        <v>743</v>
      </c>
      <c r="C260" t="s">
        <v>80</v>
      </c>
      <c r="E260" s="18">
        <v>178.14000000000001</v>
      </c>
      <c r="F260" s="1">
        <v>1065262.95</v>
      </c>
      <c r="G260" s="1">
        <v>53371.66</v>
      </c>
      <c r="H260" s="1">
        <v>26707.200000000001</v>
      </c>
      <c r="I260" s="1">
        <v>176554.02</v>
      </c>
      <c r="J260" s="1">
        <v>66160.52</v>
      </c>
      <c r="K260" s="1">
        <v>186517.75</v>
      </c>
      <c r="L260" s="1">
        <v>0</v>
      </c>
      <c r="M260" s="1">
        <v>0</v>
      </c>
      <c r="N260" s="1">
        <f t="shared" si="17"/>
        <v>1574574.0999999999</v>
      </c>
      <c r="O260" s="1">
        <v>0</v>
      </c>
      <c r="P260" s="1">
        <v>0</v>
      </c>
      <c r="Q260" s="1">
        <v>82235.53</v>
      </c>
      <c r="R260" s="1">
        <f t="shared" si="16"/>
        <v>1656809.63</v>
      </c>
      <c r="S260" s="1">
        <f t="shared" si="18"/>
        <v>9300.6041877175248</v>
      </c>
      <c r="T260" s="1">
        <f t="shared" si="19"/>
        <v>9340.6841877175248</v>
      </c>
    </row>
    <row r="261" spans="1:20" x14ac:dyDescent="0.25">
      <c r="A261">
        <v>9953</v>
      </c>
      <c r="B261" t="s">
        <v>289</v>
      </c>
      <c r="C261" t="s">
        <v>93</v>
      </c>
      <c r="E261" s="18">
        <v>313.75</v>
      </c>
      <c r="F261" s="1">
        <v>1876199.91</v>
      </c>
      <c r="G261" s="1">
        <v>53549.56</v>
      </c>
      <c r="H261" s="1">
        <v>59401.599999999999</v>
      </c>
      <c r="I261" s="1">
        <v>237777.68</v>
      </c>
      <c r="J261" s="1">
        <v>163698.67000000001</v>
      </c>
      <c r="K261" s="1">
        <v>146945.67000000001</v>
      </c>
      <c r="L261" s="1">
        <v>0</v>
      </c>
      <c r="M261" s="1">
        <v>0</v>
      </c>
      <c r="N261" s="1">
        <f t="shared" si="17"/>
        <v>2537573.09</v>
      </c>
      <c r="O261" s="1">
        <v>0</v>
      </c>
      <c r="P261" s="1">
        <v>0</v>
      </c>
      <c r="Q261" s="1">
        <v>119503.35</v>
      </c>
      <c r="R261" s="1">
        <f t="shared" si="16"/>
        <v>2657076.44</v>
      </c>
      <c r="S261" s="1">
        <f t="shared" si="18"/>
        <v>8468.7695298804774</v>
      </c>
      <c r="T261" s="1">
        <f t="shared" si="19"/>
        <v>8508.8495298804773</v>
      </c>
    </row>
    <row r="262" spans="1:20" x14ac:dyDescent="0.25">
      <c r="A262">
        <v>301</v>
      </c>
      <c r="B262" t="s">
        <v>103</v>
      </c>
      <c r="C262" t="s">
        <v>68</v>
      </c>
      <c r="E262" s="18">
        <v>113.74000000000001</v>
      </c>
      <c r="F262" s="1">
        <v>680156.09</v>
      </c>
      <c r="G262" s="1">
        <v>39969.5</v>
      </c>
      <c r="H262" s="1">
        <v>5779.2</v>
      </c>
      <c r="I262" s="1">
        <v>82620.59</v>
      </c>
      <c r="J262" s="1">
        <v>0</v>
      </c>
      <c r="K262" s="1">
        <v>1006215.83</v>
      </c>
      <c r="L262" s="1">
        <v>0</v>
      </c>
      <c r="M262" s="1">
        <v>0</v>
      </c>
      <c r="N262" s="1">
        <f t="shared" si="17"/>
        <v>1814741.21</v>
      </c>
      <c r="O262" s="1">
        <v>6869.57</v>
      </c>
      <c r="P262" s="1">
        <v>0</v>
      </c>
      <c r="Q262" s="1">
        <v>41646.410000000003</v>
      </c>
      <c r="R262" s="1">
        <f t="shared" si="16"/>
        <v>1863257.19</v>
      </c>
      <c r="S262" s="1">
        <f t="shared" si="18"/>
        <v>16381.723140495866</v>
      </c>
      <c r="T262" s="1">
        <f t="shared" si="19"/>
        <v>16421.803140495867</v>
      </c>
    </row>
    <row r="263" spans="1:20" x14ac:dyDescent="0.25">
      <c r="A263">
        <v>133587</v>
      </c>
      <c r="B263" t="s">
        <v>681</v>
      </c>
      <c r="C263" t="s">
        <v>98</v>
      </c>
      <c r="E263" s="18">
        <v>89.48</v>
      </c>
      <c r="F263" s="1">
        <v>535083.25</v>
      </c>
      <c r="G263" s="1">
        <v>23523</v>
      </c>
      <c r="H263" s="1">
        <v>14531.2</v>
      </c>
      <c r="I263" s="1">
        <v>75127.67</v>
      </c>
      <c r="J263" s="1">
        <v>0</v>
      </c>
      <c r="K263" s="1">
        <v>814141.48</v>
      </c>
      <c r="L263" s="1">
        <v>0</v>
      </c>
      <c r="M263" s="1">
        <v>0</v>
      </c>
      <c r="N263" s="1">
        <f t="shared" si="17"/>
        <v>1462406.6</v>
      </c>
      <c r="O263" s="1">
        <v>0</v>
      </c>
      <c r="P263" s="1">
        <v>0</v>
      </c>
      <c r="Q263" s="1">
        <v>36947.15</v>
      </c>
      <c r="R263" s="1">
        <f t="shared" si="16"/>
        <v>1499353.75</v>
      </c>
      <c r="S263" s="1">
        <f t="shared" si="18"/>
        <v>16756.300290567724</v>
      </c>
      <c r="T263" s="1">
        <f t="shared" si="19"/>
        <v>16796.380290567726</v>
      </c>
    </row>
    <row r="264" spans="1:20" x14ac:dyDescent="0.25">
      <c r="A264">
        <v>132779</v>
      </c>
      <c r="B264" t="s">
        <v>633</v>
      </c>
      <c r="C264" t="s">
        <v>98</v>
      </c>
      <c r="E264" s="18">
        <v>62.93</v>
      </c>
      <c r="F264" s="1">
        <v>376316.36</v>
      </c>
      <c r="G264" s="1">
        <v>16462.47</v>
      </c>
      <c r="H264" s="1">
        <v>0</v>
      </c>
      <c r="I264" s="1">
        <v>53191.26</v>
      </c>
      <c r="J264" s="1">
        <v>0</v>
      </c>
      <c r="K264" s="1">
        <v>562511.14</v>
      </c>
      <c r="L264" s="1">
        <v>0</v>
      </c>
      <c r="M264" s="1">
        <v>0</v>
      </c>
      <c r="N264" s="1">
        <f t="shared" si="17"/>
        <v>1008481.23</v>
      </c>
      <c r="O264" s="1">
        <v>0</v>
      </c>
      <c r="P264" s="1">
        <v>0</v>
      </c>
      <c r="Q264" s="1">
        <v>36284</v>
      </c>
      <c r="R264" s="1">
        <f t="shared" si="16"/>
        <v>1044765.23</v>
      </c>
      <c r="S264" s="1">
        <f t="shared" si="18"/>
        <v>16602.021770220879</v>
      </c>
      <c r="T264" s="1">
        <f t="shared" si="19"/>
        <v>16642.101770220881</v>
      </c>
    </row>
    <row r="265" spans="1:20" x14ac:dyDescent="0.25">
      <c r="A265">
        <v>133306</v>
      </c>
      <c r="B265" t="s">
        <v>657</v>
      </c>
      <c r="C265" t="s">
        <v>101</v>
      </c>
      <c r="E265" s="18">
        <v>106.09</v>
      </c>
      <c r="F265" s="1">
        <v>634409.71</v>
      </c>
      <c r="G265" s="1">
        <v>48236.69</v>
      </c>
      <c r="H265" s="1">
        <v>10156.799999999999</v>
      </c>
      <c r="I265" s="1">
        <v>89844.76</v>
      </c>
      <c r="J265" s="1">
        <v>0</v>
      </c>
      <c r="K265" s="1">
        <v>498785.41</v>
      </c>
      <c r="L265" s="1">
        <v>0</v>
      </c>
      <c r="M265" s="1">
        <v>0</v>
      </c>
      <c r="N265" s="1">
        <f t="shared" si="17"/>
        <v>1281433.3699999999</v>
      </c>
      <c r="O265" s="1">
        <v>0</v>
      </c>
      <c r="P265" s="1">
        <v>0</v>
      </c>
      <c r="Q265" s="1">
        <v>37302.800000000003</v>
      </c>
      <c r="R265" s="1">
        <f t="shared" si="16"/>
        <v>1318736.17</v>
      </c>
      <c r="S265" s="1">
        <f t="shared" si="18"/>
        <v>12430.353190687152</v>
      </c>
      <c r="T265" s="1">
        <f t="shared" si="19"/>
        <v>12470.433190687152</v>
      </c>
    </row>
    <row r="266" spans="1:20" x14ac:dyDescent="0.25">
      <c r="A266">
        <v>306</v>
      </c>
      <c r="B266" t="s">
        <v>113</v>
      </c>
      <c r="C266" t="s">
        <v>75</v>
      </c>
      <c r="E266" s="18">
        <v>76.58</v>
      </c>
      <c r="F266" s="1">
        <v>457942.27</v>
      </c>
      <c r="G266" s="1">
        <v>9148.7000000000007</v>
      </c>
      <c r="H266" s="1">
        <v>7280</v>
      </c>
      <c r="I266" s="1">
        <v>47114.65</v>
      </c>
      <c r="J266" s="1">
        <v>0</v>
      </c>
      <c r="K266" s="1">
        <v>820732.09</v>
      </c>
      <c r="L266" s="1">
        <v>0</v>
      </c>
      <c r="M266" s="1">
        <v>0</v>
      </c>
      <c r="N266" s="1">
        <f t="shared" si="17"/>
        <v>1342217.71</v>
      </c>
      <c r="O266" s="1">
        <v>0</v>
      </c>
      <c r="P266" s="1">
        <v>0</v>
      </c>
      <c r="Q266" s="1">
        <v>36009.589999999997</v>
      </c>
      <c r="R266" s="1">
        <f t="shared" si="16"/>
        <v>1378227.3</v>
      </c>
      <c r="S266" s="1">
        <f t="shared" si="18"/>
        <v>17997.222512405329</v>
      </c>
      <c r="T266" s="1">
        <f t="shared" si="19"/>
        <v>18037.302512405331</v>
      </c>
    </row>
    <row r="267" spans="1:20" x14ac:dyDescent="0.25">
      <c r="A267">
        <v>302</v>
      </c>
      <c r="B267" t="s">
        <v>105</v>
      </c>
      <c r="C267" t="s">
        <v>80</v>
      </c>
      <c r="E267" s="18">
        <v>146.17000000000002</v>
      </c>
      <c r="F267" s="1">
        <v>874084.91</v>
      </c>
      <c r="G267" s="1">
        <v>29727.200000000001</v>
      </c>
      <c r="H267" s="1">
        <v>5996.8</v>
      </c>
      <c r="I267" s="1">
        <v>102401.62</v>
      </c>
      <c r="J267" s="1">
        <v>0</v>
      </c>
      <c r="K267" s="1">
        <v>1338784.7</v>
      </c>
      <c r="L267" s="1">
        <v>0</v>
      </c>
      <c r="M267" s="1">
        <v>0</v>
      </c>
      <c r="N267" s="1">
        <f t="shared" si="17"/>
        <v>2350995.23</v>
      </c>
      <c r="O267" s="1">
        <v>4643.2299999999996</v>
      </c>
      <c r="P267" s="1">
        <v>0</v>
      </c>
      <c r="Q267" s="1">
        <v>46841.78</v>
      </c>
      <c r="R267" s="1">
        <f t="shared" si="16"/>
        <v>2402480.2399999998</v>
      </c>
      <c r="S267" s="1">
        <f t="shared" si="18"/>
        <v>16436.20606143531</v>
      </c>
      <c r="T267" s="1">
        <f t="shared" si="19"/>
        <v>16476.286061435312</v>
      </c>
    </row>
    <row r="268" spans="1:20" x14ac:dyDescent="0.25">
      <c r="A268">
        <v>296</v>
      </c>
      <c r="B268" t="s">
        <v>92</v>
      </c>
      <c r="C268" t="s">
        <v>93</v>
      </c>
      <c r="E268" s="18">
        <v>51.35</v>
      </c>
      <c r="F268" s="1">
        <v>307068.88</v>
      </c>
      <c r="G268" s="1">
        <v>8129.43</v>
      </c>
      <c r="H268" s="1">
        <v>8243.2000000000007</v>
      </c>
      <c r="I268" s="1">
        <v>46065.81</v>
      </c>
      <c r="J268" s="1">
        <v>1136</v>
      </c>
      <c r="K268" s="1">
        <v>212674.66</v>
      </c>
      <c r="L268" s="1">
        <v>0</v>
      </c>
      <c r="M268" s="1">
        <v>0</v>
      </c>
      <c r="N268" s="1">
        <f t="shared" si="17"/>
        <v>583317.98</v>
      </c>
      <c r="O268" s="1">
        <v>0</v>
      </c>
      <c r="P268" s="1">
        <v>0</v>
      </c>
      <c r="Q268" s="1">
        <v>36000</v>
      </c>
      <c r="R268" s="1">
        <f t="shared" si="16"/>
        <v>619317.98</v>
      </c>
      <c r="S268" s="1">
        <f t="shared" si="18"/>
        <v>12060.720155793573</v>
      </c>
      <c r="T268" s="1">
        <f t="shared" si="19"/>
        <v>12100.800155793573</v>
      </c>
    </row>
    <row r="269" spans="1:20" x14ac:dyDescent="0.25">
      <c r="A269">
        <v>297</v>
      </c>
      <c r="B269" t="s">
        <v>95</v>
      </c>
      <c r="C269" t="s">
        <v>72</v>
      </c>
      <c r="E269" s="18">
        <v>70.19</v>
      </c>
      <c r="F269" s="1">
        <v>419730.59</v>
      </c>
      <c r="G269" s="1">
        <v>28808.720000000001</v>
      </c>
      <c r="H269" s="1">
        <v>6009.6</v>
      </c>
      <c r="I269" s="1">
        <v>52750.93</v>
      </c>
      <c r="J269" s="1">
        <v>0</v>
      </c>
      <c r="K269" s="1">
        <v>922618.59</v>
      </c>
      <c r="L269" s="1">
        <v>0</v>
      </c>
      <c r="M269" s="1">
        <v>0</v>
      </c>
      <c r="N269" s="1">
        <f t="shared" si="17"/>
        <v>1429918.43</v>
      </c>
      <c r="O269" s="1">
        <v>0</v>
      </c>
      <c r="P269" s="1">
        <v>0</v>
      </c>
      <c r="Q269" s="1">
        <v>36574.339999999997</v>
      </c>
      <c r="R269" s="1">
        <f t="shared" si="16"/>
        <v>1466492.77</v>
      </c>
      <c r="S269" s="1">
        <f t="shared" si="18"/>
        <v>20893.186636272974</v>
      </c>
      <c r="T269" s="1">
        <f t="shared" si="19"/>
        <v>20933.266636272976</v>
      </c>
    </row>
    <row r="270" spans="1:20" x14ac:dyDescent="0.25">
      <c r="A270">
        <v>629</v>
      </c>
      <c r="B270" t="s">
        <v>189</v>
      </c>
      <c r="C270" t="s">
        <v>190</v>
      </c>
      <c r="E270" s="18">
        <v>30.480000000000004</v>
      </c>
      <c r="F270" s="1">
        <v>182267.96</v>
      </c>
      <c r="G270" s="1">
        <v>11471.79</v>
      </c>
      <c r="H270" s="1">
        <v>3750.4</v>
      </c>
      <c r="I270" s="1">
        <v>15024.03</v>
      </c>
      <c r="J270" s="1">
        <v>2196.5</v>
      </c>
      <c r="K270" s="1">
        <v>251956.75</v>
      </c>
      <c r="L270" s="1">
        <v>0</v>
      </c>
      <c r="M270" s="1">
        <v>0</v>
      </c>
      <c r="N270" s="1">
        <f t="shared" si="17"/>
        <v>466667.43</v>
      </c>
      <c r="O270" s="1">
        <v>0</v>
      </c>
      <c r="P270" s="1">
        <v>0</v>
      </c>
      <c r="Q270" s="1">
        <v>36000</v>
      </c>
      <c r="R270" s="1">
        <f t="shared" si="16"/>
        <v>502667.43</v>
      </c>
      <c r="S270" s="1">
        <f t="shared" si="18"/>
        <v>16491.713582677163</v>
      </c>
      <c r="T270" s="1">
        <f t="shared" si="19"/>
        <v>16531.793582677165</v>
      </c>
    </row>
    <row r="271" spans="1:20" x14ac:dyDescent="0.25">
      <c r="A271">
        <v>132761</v>
      </c>
      <c r="B271" t="s">
        <v>631</v>
      </c>
      <c r="C271" t="s">
        <v>324</v>
      </c>
      <c r="E271" s="18">
        <v>168.03</v>
      </c>
      <c r="F271" s="1">
        <v>1004805.96</v>
      </c>
      <c r="G271" s="1">
        <v>16494.66</v>
      </c>
      <c r="H271" s="1">
        <v>8252.7999999999993</v>
      </c>
      <c r="I271" s="1">
        <v>92909.37</v>
      </c>
      <c r="J271" s="1">
        <v>1136</v>
      </c>
      <c r="K271" s="1">
        <v>1498444.36</v>
      </c>
      <c r="L271" s="1">
        <v>0</v>
      </c>
      <c r="M271" s="1">
        <v>0</v>
      </c>
      <c r="N271" s="1">
        <f t="shared" si="17"/>
        <v>2622043.1500000004</v>
      </c>
      <c r="O271" s="1">
        <v>0</v>
      </c>
      <c r="P271" s="1">
        <v>0</v>
      </c>
      <c r="Q271" s="1">
        <v>71286.149999999994</v>
      </c>
      <c r="R271" s="1">
        <f t="shared" si="16"/>
        <v>2693329.3000000003</v>
      </c>
      <c r="S271" s="1">
        <f t="shared" si="18"/>
        <v>16028.859727429628</v>
      </c>
      <c r="T271" s="1">
        <f t="shared" si="19"/>
        <v>16068.939727429628</v>
      </c>
    </row>
    <row r="272" spans="1:20" x14ac:dyDescent="0.25">
      <c r="A272">
        <v>133322</v>
      </c>
      <c r="B272" t="s">
        <v>659</v>
      </c>
      <c r="C272" t="s">
        <v>125</v>
      </c>
      <c r="E272" s="18">
        <v>70.61</v>
      </c>
      <c r="F272" s="1">
        <v>422242.16</v>
      </c>
      <c r="G272" s="1">
        <v>35890.54</v>
      </c>
      <c r="H272" s="1">
        <v>13686.4</v>
      </c>
      <c r="I272" s="1">
        <v>60852.51</v>
      </c>
      <c r="J272" s="1">
        <v>0</v>
      </c>
      <c r="K272" s="1">
        <v>475341.55</v>
      </c>
      <c r="L272" s="1">
        <v>0</v>
      </c>
      <c r="M272" s="1">
        <v>0</v>
      </c>
      <c r="N272" s="1">
        <f t="shared" si="17"/>
        <v>1008013.1599999999</v>
      </c>
      <c r="O272" s="1">
        <v>0</v>
      </c>
      <c r="P272" s="1">
        <v>0</v>
      </c>
      <c r="Q272" s="1">
        <v>36000</v>
      </c>
      <c r="R272" s="1">
        <f t="shared" si="16"/>
        <v>1044013.1599999999</v>
      </c>
      <c r="S272" s="1">
        <f t="shared" si="18"/>
        <v>14785.627531511116</v>
      </c>
      <c r="T272" s="1">
        <f t="shared" si="19"/>
        <v>14825.707531511116</v>
      </c>
    </row>
    <row r="273" spans="1:20" x14ac:dyDescent="0.25">
      <c r="A273">
        <v>609</v>
      </c>
      <c r="B273" t="s">
        <v>176</v>
      </c>
      <c r="C273" t="s">
        <v>125</v>
      </c>
      <c r="E273" s="18">
        <v>79.320000000000007</v>
      </c>
      <c r="F273" s="1">
        <v>474327.26</v>
      </c>
      <c r="G273" s="1">
        <v>37689.35</v>
      </c>
      <c r="H273" s="1">
        <v>0</v>
      </c>
      <c r="I273" s="1">
        <v>63552.51</v>
      </c>
      <c r="J273" s="1">
        <v>613.44000000000005</v>
      </c>
      <c r="K273" s="1">
        <v>701596.54</v>
      </c>
      <c r="L273" s="1">
        <v>0</v>
      </c>
      <c r="M273" s="1">
        <v>0</v>
      </c>
      <c r="N273" s="1">
        <f t="shared" si="17"/>
        <v>1277779.1000000001</v>
      </c>
      <c r="O273" s="1">
        <v>4104.1400000000003</v>
      </c>
      <c r="P273" s="1">
        <v>0</v>
      </c>
      <c r="Q273" s="1">
        <v>36000</v>
      </c>
      <c r="R273" s="1">
        <f t="shared" si="16"/>
        <v>1317883.24</v>
      </c>
      <c r="S273" s="1">
        <f t="shared" si="18"/>
        <v>16614.7660110943</v>
      </c>
      <c r="T273" s="1">
        <f t="shared" si="19"/>
        <v>16654.846011094302</v>
      </c>
    </row>
    <row r="274" spans="1:20" x14ac:dyDescent="0.25">
      <c r="A274">
        <v>610</v>
      </c>
      <c r="B274" t="s">
        <v>178</v>
      </c>
      <c r="C274" t="s">
        <v>93</v>
      </c>
      <c r="E274" s="18">
        <v>40.4</v>
      </c>
      <c r="F274" s="1">
        <v>241588.77</v>
      </c>
      <c r="G274" s="1">
        <v>6669.44</v>
      </c>
      <c r="H274" s="1">
        <v>0</v>
      </c>
      <c r="I274" s="1">
        <v>37159.86</v>
      </c>
      <c r="J274" s="1">
        <v>0</v>
      </c>
      <c r="K274" s="1">
        <v>249599.79</v>
      </c>
      <c r="L274" s="1">
        <v>0</v>
      </c>
      <c r="M274" s="1">
        <v>0</v>
      </c>
      <c r="N274" s="1">
        <f t="shared" si="17"/>
        <v>535017.86</v>
      </c>
      <c r="O274" s="1">
        <v>0</v>
      </c>
      <c r="P274" s="1">
        <v>0</v>
      </c>
      <c r="Q274" s="1">
        <v>36013.370000000003</v>
      </c>
      <c r="R274" s="1">
        <f t="shared" si="16"/>
        <v>571031.23</v>
      </c>
      <c r="S274" s="1">
        <f t="shared" si="18"/>
        <v>14134.436386138614</v>
      </c>
      <c r="T274" s="1">
        <f t="shared" si="19"/>
        <v>14174.516386138614</v>
      </c>
    </row>
    <row r="275" spans="1:20" x14ac:dyDescent="0.25">
      <c r="A275">
        <v>303</v>
      </c>
      <c r="B275" t="s">
        <v>107</v>
      </c>
      <c r="C275" t="s">
        <v>108</v>
      </c>
      <c r="E275" s="18">
        <v>184.45000000000005</v>
      </c>
      <c r="F275" s="1">
        <v>1102996.23</v>
      </c>
      <c r="G275" s="1">
        <v>76165.89</v>
      </c>
      <c r="H275" s="1">
        <v>0</v>
      </c>
      <c r="I275" s="1">
        <v>116643.7</v>
      </c>
      <c r="J275" s="1">
        <v>0</v>
      </c>
      <c r="K275" s="1">
        <v>1178086.43</v>
      </c>
      <c r="L275" s="1">
        <v>0</v>
      </c>
      <c r="M275" s="1">
        <v>0</v>
      </c>
      <c r="N275" s="1">
        <f t="shared" si="17"/>
        <v>2473892.25</v>
      </c>
      <c r="O275" s="1">
        <v>3207.46</v>
      </c>
      <c r="P275" s="1">
        <v>0</v>
      </c>
      <c r="Q275" s="1">
        <v>57890.66</v>
      </c>
      <c r="R275" s="1">
        <f t="shared" si="16"/>
        <v>2534990.37</v>
      </c>
      <c r="S275" s="1">
        <f t="shared" si="18"/>
        <v>13743.509731634587</v>
      </c>
      <c r="T275" s="1">
        <f t="shared" si="19"/>
        <v>13783.589731634587</v>
      </c>
    </row>
    <row r="276" spans="1:20" x14ac:dyDescent="0.25">
      <c r="A276">
        <v>298</v>
      </c>
      <c r="B276" t="s">
        <v>97</v>
      </c>
      <c r="C276" t="s">
        <v>98</v>
      </c>
      <c r="E276" s="18">
        <v>70.039999999999992</v>
      </c>
      <c r="F276" s="1">
        <v>418833.6</v>
      </c>
      <c r="G276" s="1">
        <v>18464.990000000002</v>
      </c>
      <c r="H276" s="1">
        <v>0</v>
      </c>
      <c r="I276" s="1">
        <v>57576.71</v>
      </c>
      <c r="J276" s="1">
        <v>0</v>
      </c>
      <c r="K276" s="1">
        <v>714730.88</v>
      </c>
      <c r="L276" s="1">
        <v>0</v>
      </c>
      <c r="M276" s="1">
        <v>0</v>
      </c>
      <c r="N276" s="1">
        <f t="shared" si="17"/>
        <v>1209606.18</v>
      </c>
      <c r="O276" s="1">
        <v>8741.0400000000009</v>
      </c>
      <c r="P276" s="1">
        <v>0</v>
      </c>
      <c r="Q276" s="1">
        <v>36037.35</v>
      </c>
      <c r="R276" s="1">
        <f t="shared" si="16"/>
        <v>1254384.57</v>
      </c>
      <c r="S276" s="1">
        <f t="shared" si="18"/>
        <v>17909.545545402631</v>
      </c>
      <c r="T276" s="1">
        <f t="shared" si="19"/>
        <v>17949.625545402632</v>
      </c>
    </row>
    <row r="277" spans="1:20" x14ac:dyDescent="0.25">
      <c r="A277">
        <v>300</v>
      </c>
      <c r="B277" t="s">
        <v>100</v>
      </c>
      <c r="C277" t="s">
        <v>101</v>
      </c>
      <c r="E277" s="18">
        <v>70.41</v>
      </c>
      <c r="F277" s="1">
        <v>421046.16</v>
      </c>
      <c r="G277" s="1">
        <v>30101.14</v>
      </c>
      <c r="H277" s="1">
        <v>0</v>
      </c>
      <c r="I277" s="1">
        <v>58489.99</v>
      </c>
      <c r="J277" s="1">
        <v>0</v>
      </c>
      <c r="K277" s="1">
        <v>478875.25</v>
      </c>
      <c r="L277" s="1">
        <v>0</v>
      </c>
      <c r="M277" s="1">
        <v>0</v>
      </c>
      <c r="N277" s="1">
        <f t="shared" si="17"/>
        <v>988512.54</v>
      </c>
      <c r="O277" s="1">
        <v>6217.16</v>
      </c>
      <c r="P277" s="1">
        <v>0</v>
      </c>
      <c r="Q277" s="1">
        <v>36064.67</v>
      </c>
      <c r="R277" s="1">
        <f t="shared" si="16"/>
        <v>1030794.3700000001</v>
      </c>
      <c r="S277" s="1">
        <f t="shared" si="18"/>
        <v>14639.885953699761</v>
      </c>
      <c r="T277" s="1">
        <f t="shared" si="19"/>
        <v>14679.965953699761</v>
      </c>
    </row>
    <row r="278" spans="1:20" x14ac:dyDescent="0.25">
      <c r="A278">
        <v>634</v>
      </c>
      <c r="B278" t="s">
        <v>192</v>
      </c>
      <c r="C278" t="s">
        <v>193</v>
      </c>
      <c r="E278" s="18">
        <v>90.16</v>
      </c>
      <c r="F278" s="1">
        <v>539149.57999999996</v>
      </c>
      <c r="G278" s="1">
        <v>21199.29</v>
      </c>
      <c r="H278" s="1">
        <v>0</v>
      </c>
      <c r="I278" s="1">
        <v>61945</v>
      </c>
      <c r="J278" s="1">
        <v>0</v>
      </c>
      <c r="K278" s="1">
        <v>791992.74</v>
      </c>
      <c r="L278" s="1">
        <v>0</v>
      </c>
      <c r="M278" s="1">
        <v>0</v>
      </c>
      <c r="N278" s="1">
        <f t="shared" si="17"/>
        <v>1414286.6099999999</v>
      </c>
      <c r="O278" s="1">
        <v>4237.78</v>
      </c>
      <c r="P278" s="1">
        <v>0</v>
      </c>
      <c r="Q278" s="1">
        <v>36728.65</v>
      </c>
      <c r="R278" s="1">
        <f t="shared" si="16"/>
        <v>1455253.0399999998</v>
      </c>
      <c r="S278" s="1">
        <f t="shared" si="18"/>
        <v>16140.783496007098</v>
      </c>
      <c r="T278" s="1">
        <f t="shared" si="19"/>
        <v>16180.863496007098</v>
      </c>
    </row>
    <row r="279" spans="1:20" x14ac:dyDescent="0.25">
      <c r="A279">
        <v>614</v>
      </c>
      <c r="B279" t="s">
        <v>182</v>
      </c>
      <c r="C279" t="s">
        <v>93</v>
      </c>
      <c r="E279" s="18">
        <v>55.720000000000006</v>
      </c>
      <c r="F279" s="1">
        <v>333201.14</v>
      </c>
      <c r="G279" s="1">
        <v>9419.5300000000007</v>
      </c>
      <c r="H279" s="1">
        <v>0</v>
      </c>
      <c r="I279" s="1">
        <v>49625.41</v>
      </c>
      <c r="J279" s="1">
        <v>1704</v>
      </c>
      <c r="K279" s="1">
        <v>383128.1</v>
      </c>
      <c r="L279" s="1">
        <v>0</v>
      </c>
      <c r="M279" s="1">
        <v>0</v>
      </c>
      <c r="N279" s="1">
        <f t="shared" si="17"/>
        <v>777078.18</v>
      </c>
      <c r="O279" s="1">
        <v>941.38</v>
      </c>
      <c r="P279" s="1">
        <v>0</v>
      </c>
      <c r="Q279" s="1">
        <v>36000</v>
      </c>
      <c r="R279" s="1">
        <f t="shared" si="16"/>
        <v>814019.56</v>
      </c>
      <c r="S279" s="1">
        <f t="shared" si="18"/>
        <v>14609.109117013639</v>
      </c>
      <c r="T279" s="1">
        <f t="shared" si="19"/>
        <v>14649.189117013639</v>
      </c>
    </row>
    <row r="280" spans="1:20" x14ac:dyDescent="0.25">
      <c r="A280">
        <v>608</v>
      </c>
      <c r="B280" t="s">
        <v>175</v>
      </c>
      <c r="C280" t="s">
        <v>75</v>
      </c>
      <c r="E280" s="18">
        <v>59.03</v>
      </c>
      <c r="F280" s="1">
        <v>352994.68</v>
      </c>
      <c r="G280" s="1">
        <v>8816.0300000000007</v>
      </c>
      <c r="H280" s="1">
        <v>0</v>
      </c>
      <c r="I280" s="1">
        <v>23096.37</v>
      </c>
      <c r="J280" s="1">
        <v>0</v>
      </c>
      <c r="K280" s="1">
        <v>468918.37</v>
      </c>
      <c r="L280" s="1">
        <v>0</v>
      </c>
      <c r="M280" s="1">
        <v>0</v>
      </c>
      <c r="N280" s="1">
        <f t="shared" si="17"/>
        <v>853825.45</v>
      </c>
      <c r="O280" s="1">
        <v>6217.16</v>
      </c>
      <c r="P280" s="1">
        <v>0</v>
      </c>
      <c r="Q280" s="1">
        <v>36010.980000000003</v>
      </c>
      <c r="R280" s="1">
        <f t="shared" si="16"/>
        <v>896053.59</v>
      </c>
      <c r="S280" s="1">
        <f t="shared" si="18"/>
        <v>15179.630526850753</v>
      </c>
      <c r="T280" s="1">
        <f t="shared" si="19"/>
        <v>15219.710526850753</v>
      </c>
    </row>
    <row r="281" spans="1:20" x14ac:dyDescent="0.25">
      <c r="A281">
        <v>305</v>
      </c>
      <c r="B281" t="s">
        <v>110</v>
      </c>
      <c r="C281" t="s">
        <v>111</v>
      </c>
      <c r="E281" s="18">
        <v>92.610000000000014</v>
      </c>
      <c r="F281" s="1">
        <v>553800.39</v>
      </c>
      <c r="G281" s="1">
        <v>37041.86</v>
      </c>
      <c r="H281" s="1">
        <v>11980.8</v>
      </c>
      <c r="I281" s="1">
        <v>69014.44</v>
      </c>
      <c r="J281" s="1">
        <v>3389.35</v>
      </c>
      <c r="K281" s="1">
        <v>740793.98</v>
      </c>
      <c r="L281" s="1">
        <v>0</v>
      </c>
      <c r="M281" s="1">
        <v>0</v>
      </c>
      <c r="N281" s="1">
        <f t="shared" si="17"/>
        <v>1416020.8199999998</v>
      </c>
      <c r="O281" s="1">
        <v>0</v>
      </c>
      <c r="P281" s="1">
        <v>0</v>
      </c>
      <c r="Q281" s="1">
        <v>38452.18</v>
      </c>
      <c r="R281" s="1">
        <f t="shared" si="16"/>
        <v>1454472.9999999998</v>
      </c>
      <c r="S281" s="1">
        <f t="shared" si="18"/>
        <v>15705.35579311089</v>
      </c>
      <c r="T281" s="1">
        <f t="shared" si="19"/>
        <v>15745.43579311089</v>
      </c>
    </row>
    <row r="282" spans="1:20" x14ac:dyDescent="0.25">
      <c r="A282">
        <v>132746</v>
      </c>
      <c r="B282" t="s">
        <v>629</v>
      </c>
      <c r="C282" t="s">
        <v>193</v>
      </c>
      <c r="E282" s="18">
        <v>73.250000000000014</v>
      </c>
      <c r="F282" s="1">
        <v>438029.17</v>
      </c>
      <c r="G282" s="1">
        <v>16252.83</v>
      </c>
      <c r="H282" s="1">
        <v>11712</v>
      </c>
      <c r="I282" s="1">
        <v>48452.4</v>
      </c>
      <c r="J282" s="1">
        <v>1579.04</v>
      </c>
      <c r="K282" s="1">
        <v>630050.76</v>
      </c>
      <c r="L282" s="1">
        <v>0</v>
      </c>
      <c r="M282" s="1">
        <v>0</v>
      </c>
      <c r="N282" s="1">
        <f t="shared" si="17"/>
        <v>1146076.2</v>
      </c>
      <c r="O282" s="1">
        <v>0</v>
      </c>
      <c r="P282" s="1">
        <v>0</v>
      </c>
      <c r="Q282" s="1">
        <v>36390.5</v>
      </c>
      <c r="R282" s="1">
        <f t="shared" si="16"/>
        <v>1182466.7</v>
      </c>
      <c r="S282" s="1">
        <f t="shared" si="18"/>
        <v>16142.890102389074</v>
      </c>
      <c r="T282" s="1">
        <f t="shared" si="19"/>
        <v>16182.970102389074</v>
      </c>
    </row>
    <row r="283" spans="1:20" x14ac:dyDescent="0.25">
      <c r="A283">
        <v>623</v>
      </c>
      <c r="B283" t="s">
        <v>188</v>
      </c>
      <c r="C283" t="s">
        <v>108</v>
      </c>
      <c r="E283" s="18">
        <v>187.56999999999996</v>
      </c>
      <c r="F283" s="1">
        <v>1121653.6100000001</v>
      </c>
      <c r="G283" s="1">
        <v>89707.88</v>
      </c>
      <c r="H283" s="1">
        <v>21984</v>
      </c>
      <c r="I283" s="1">
        <v>125966.78</v>
      </c>
      <c r="J283" s="1">
        <v>0</v>
      </c>
      <c r="K283" s="1">
        <v>1410677.21</v>
      </c>
      <c r="L283" s="1">
        <v>0</v>
      </c>
      <c r="M283" s="1">
        <v>0</v>
      </c>
      <c r="N283" s="1">
        <f t="shared" si="17"/>
        <v>2769989.4800000004</v>
      </c>
      <c r="O283" s="1">
        <v>0</v>
      </c>
      <c r="P283" s="1">
        <v>0</v>
      </c>
      <c r="Q283" s="1">
        <v>65141.78</v>
      </c>
      <c r="R283" s="1">
        <f t="shared" si="16"/>
        <v>2835131.2600000002</v>
      </c>
      <c r="S283" s="1">
        <f t="shared" si="18"/>
        <v>15115.057098683163</v>
      </c>
      <c r="T283" s="1">
        <f t="shared" si="19"/>
        <v>15155.137098683163</v>
      </c>
    </row>
    <row r="284" spans="1:20" x14ac:dyDescent="0.25">
      <c r="A284">
        <v>621</v>
      </c>
      <c r="B284" t="s">
        <v>186</v>
      </c>
      <c r="C284" t="s">
        <v>72</v>
      </c>
      <c r="E284" s="18">
        <v>118.04</v>
      </c>
      <c r="F284" s="1">
        <v>705869.75</v>
      </c>
      <c r="G284" s="1">
        <v>50849.07</v>
      </c>
      <c r="H284" s="1">
        <v>0</v>
      </c>
      <c r="I284" s="1">
        <v>84704.13</v>
      </c>
      <c r="J284" s="1">
        <v>0</v>
      </c>
      <c r="K284" s="1">
        <v>992505.02</v>
      </c>
      <c r="L284" s="1">
        <v>0</v>
      </c>
      <c r="M284" s="1">
        <v>0</v>
      </c>
      <c r="N284" s="1">
        <f t="shared" si="17"/>
        <v>1833927.97</v>
      </c>
      <c r="O284" s="1">
        <v>12142.64</v>
      </c>
      <c r="P284" s="1">
        <v>0</v>
      </c>
      <c r="Q284" s="1">
        <v>50617.21</v>
      </c>
      <c r="R284" s="1">
        <f t="shared" si="16"/>
        <v>1896687.8199999998</v>
      </c>
      <c r="S284" s="1">
        <f t="shared" si="18"/>
        <v>16068.178752965094</v>
      </c>
      <c r="T284" s="1">
        <f t="shared" si="19"/>
        <v>16108.258752965094</v>
      </c>
    </row>
    <row r="285" spans="1:20" x14ac:dyDescent="0.25">
      <c r="A285">
        <v>616</v>
      </c>
      <c r="B285" t="s">
        <v>184</v>
      </c>
      <c r="C285" t="s">
        <v>111</v>
      </c>
      <c r="E285" s="18">
        <v>84.84</v>
      </c>
      <c r="F285" s="1">
        <v>507336.42</v>
      </c>
      <c r="G285" s="1">
        <v>33070.720000000001</v>
      </c>
      <c r="H285" s="1">
        <v>0</v>
      </c>
      <c r="I285" s="1">
        <v>61625.59</v>
      </c>
      <c r="J285" s="1">
        <v>0</v>
      </c>
      <c r="K285" s="1">
        <v>832663.03</v>
      </c>
      <c r="L285" s="1">
        <v>0</v>
      </c>
      <c r="M285" s="1">
        <v>0</v>
      </c>
      <c r="N285" s="1">
        <f t="shared" si="17"/>
        <v>1434695.76</v>
      </c>
      <c r="O285" s="1">
        <v>5088.8599999999997</v>
      </c>
      <c r="P285" s="1">
        <v>0</v>
      </c>
      <c r="Q285" s="1">
        <v>36998.71</v>
      </c>
      <c r="R285" s="1">
        <f t="shared" si="16"/>
        <v>1476783.33</v>
      </c>
      <c r="S285" s="1">
        <f t="shared" si="18"/>
        <v>17406.687057991512</v>
      </c>
      <c r="T285" s="1">
        <f t="shared" si="19"/>
        <v>17446.767057991514</v>
      </c>
    </row>
    <row r="286" spans="1:20" x14ac:dyDescent="0.25">
      <c r="A286">
        <v>13175</v>
      </c>
      <c r="B286" t="s">
        <v>418</v>
      </c>
      <c r="C286" t="s">
        <v>68</v>
      </c>
      <c r="E286" s="18">
        <v>263.42000000000007</v>
      </c>
      <c r="F286" s="1">
        <v>1575230.52</v>
      </c>
      <c r="G286" s="1">
        <v>99741.97</v>
      </c>
      <c r="H286" s="1">
        <v>49782.400000000001</v>
      </c>
      <c r="I286" s="1">
        <v>198990.53</v>
      </c>
      <c r="J286" s="1">
        <v>0</v>
      </c>
      <c r="K286" s="1">
        <v>243932.83</v>
      </c>
      <c r="L286" s="1">
        <v>0</v>
      </c>
      <c r="M286" s="1">
        <v>49198.07</v>
      </c>
      <c r="N286" s="1">
        <f t="shared" si="17"/>
        <v>2216876.3199999998</v>
      </c>
      <c r="O286" s="1">
        <v>0</v>
      </c>
      <c r="P286" s="1">
        <v>0</v>
      </c>
      <c r="Q286" s="1">
        <v>103010.28</v>
      </c>
      <c r="R286" s="1">
        <f t="shared" si="16"/>
        <v>2319886.5999999996</v>
      </c>
      <c r="S286" s="1">
        <f t="shared" si="18"/>
        <v>8806.7975096803548</v>
      </c>
      <c r="T286" s="1">
        <f t="shared" si="19"/>
        <v>8846.8775096803547</v>
      </c>
    </row>
    <row r="287" spans="1:20" x14ac:dyDescent="0.25">
      <c r="A287">
        <v>133330</v>
      </c>
      <c r="B287" t="s">
        <v>661</v>
      </c>
      <c r="C287" t="s">
        <v>75</v>
      </c>
      <c r="E287" s="18">
        <v>491.03</v>
      </c>
      <c r="F287" s="1">
        <v>2936320.11</v>
      </c>
      <c r="G287" s="1">
        <v>48523.7</v>
      </c>
      <c r="H287" s="1">
        <v>78080</v>
      </c>
      <c r="I287" s="1">
        <v>258405.47</v>
      </c>
      <c r="J287" s="1">
        <v>7575</v>
      </c>
      <c r="K287" s="1">
        <v>228471.31</v>
      </c>
      <c r="L287" s="1">
        <v>0</v>
      </c>
      <c r="M287" s="1">
        <v>0</v>
      </c>
      <c r="N287" s="1">
        <f t="shared" si="17"/>
        <v>3557375.5900000003</v>
      </c>
      <c r="O287" s="1">
        <v>0</v>
      </c>
      <c r="P287" s="1">
        <v>0</v>
      </c>
      <c r="Q287" s="1">
        <v>176200.69</v>
      </c>
      <c r="R287" s="1">
        <f t="shared" si="16"/>
        <v>3733576.2800000003</v>
      </c>
      <c r="S287" s="1">
        <f t="shared" si="18"/>
        <v>7603.5604341893577</v>
      </c>
      <c r="T287" s="1">
        <f t="shared" si="19"/>
        <v>7643.6404341893576</v>
      </c>
    </row>
    <row r="288" spans="1:20" x14ac:dyDescent="0.25">
      <c r="A288">
        <v>14904</v>
      </c>
      <c r="B288" t="s">
        <v>475</v>
      </c>
      <c r="C288" t="s">
        <v>80</v>
      </c>
      <c r="E288" s="18">
        <v>102.96</v>
      </c>
      <c r="F288" s="1">
        <v>615692.56999999995</v>
      </c>
      <c r="G288" s="1">
        <v>38942.35</v>
      </c>
      <c r="H288" s="1">
        <v>0</v>
      </c>
      <c r="I288" s="1">
        <v>98347.5</v>
      </c>
      <c r="J288" s="1">
        <v>0</v>
      </c>
      <c r="K288" s="1">
        <v>81736.350000000006</v>
      </c>
      <c r="L288" s="1">
        <v>0</v>
      </c>
      <c r="M288" s="1">
        <v>0</v>
      </c>
      <c r="N288" s="1">
        <f t="shared" si="17"/>
        <v>834718.7699999999</v>
      </c>
      <c r="O288" s="1">
        <v>8596.56</v>
      </c>
      <c r="P288" s="1">
        <v>0</v>
      </c>
      <c r="Q288" s="1">
        <v>42473.64</v>
      </c>
      <c r="R288" s="1">
        <f t="shared" si="16"/>
        <v>885788.97</v>
      </c>
      <c r="S288" s="1">
        <f t="shared" si="18"/>
        <v>8603.2339743589746</v>
      </c>
      <c r="T288" s="1">
        <f t="shared" si="19"/>
        <v>8643.3139743589745</v>
      </c>
    </row>
    <row r="289" spans="1:20" x14ac:dyDescent="0.25">
      <c r="A289">
        <v>770</v>
      </c>
      <c r="B289" t="s">
        <v>206</v>
      </c>
      <c r="C289" t="s">
        <v>68</v>
      </c>
      <c r="E289" s="18">
        <v>280.40000000000003</v>
      </c>
      <c r="F289" s="1">
        <v>1676769.57</v>
      </c>
      <c r="G289" s="1">
        <v>107184.15</v>
      </c>
      <c r="H289" s="1">
        <v>0</v>
      </c>
      <c r="I289" s="1">
        <v>176832.77</v>
      </c>
      <c r="J289" s="1">
        <v>0</v>
      </c>
      <c r="K289" s="1">
        <v>346180.41</v>
      </c>
      <c r="L289" s="1">
        <v>158517.07</v>
      </c>
      <c r="M289" s="1">
        <v>0</v>
      </c>
      <c r="N289" s="1">
        <f t="shared" si="17"/>
        <v>2465483.9699999997</v>
      </c>
      <c r="O289" s="1">
        <v>12450.56</v>
      </c>
      <c r="P289" s="1">
        <v>0</v>
      </c>
      <c r="Q289" s="1">
        <v>99596.57</v>
      </c>
      <c r="R289" s="1">
        <f t="shared" si="16"/>
        <v>2577531.0999999996</v>
      </c>
      <c r="S289" s="1">
        <f t="shared" si="18"/>
        <v>9192.3363052781715</v>
      </c>
      <c r="T289" s="1">
        <f t="shared" si="19"/>
        <v>9232.4163052781714</v>
      </c>
    </row>
    <row r="290" spans="1:20" x14ac:dyDescent="0.25">
      <c r="A290">
        <v>951</v>
      </c>
      <c r="B290" t="s">
        <v>241</v>
      </c>
      <c r="C290" t="s">
        <v>68</v>
      </c>
      <c r="E290" s="18">
        <v>237.45999999999998</v>
      </c>
      <c r="F290" s="1">
        <v>1419991.79</v>
      </c>
      <c r="G290" s="1">
        <v>90337.82</v>
      </c>
      <c r="H290" s="1">
        <v>35600</v>
      </c>
      <c r="I290" s="1">
        <v>186431.16</v>
      </c>
      <c r="J290" s="1">
        <v>2272</v>
      </c>
      <c r="K290" s="1">
        <v>352205.15</v>
      </c>
      <c r="L290" s="1">
        <v>0</v>
      </c>
      <c r="M290" s="1">
        <v>0</v>
      </c>
      <c r="N290" s="1">
        <f t="shared" si="17"/>
        <v>2086837.92</v>
      </c>
      <c r="O290" s="1">
        <v>0</v>
      </c>
      <c r="P290" s="1">
        <v>0</v>
      </c>
      <c r="Q290" s="1">
        <v>69716.45</v>
      </c>
      <c r="R290" s="1">
        <f t="shared" si="16"/>
        <v>2156554.37</v>
      </c>
      <c r="S290" s="1">
        <f t="shared" si="18"/>
        <v>9081.7584856396879</v>
      </c>
      <c r="T290" s="1">
        <f t="shared" si="19"/>
        <v>9121.8384856396879</v>
      </c>
    </row>
    <row r="291" spans="1:20" x14ac:dyDescent="0.25">
      <c r="A291">
        <v>133942</v>
      </c>
      <c r="B291" t="s">
        <v>697</v>
      </c>
      <c r="C291" t="s">
        <v>68</v>
      </c>
      <c r="E291" s="18">
        <v>684.14000000000021</v>
      </c>
      <c r="F291" s="1">
        <v>4091102.46</v>
      </c>
      <c r="G291" s="1">
        <v>191526.1</v>
      </c>
      <c r="H291" s="1">
        <v>0</v>
      </c>
      <c r="I291" s="1">
        <v>182352.38</v>
      </c>
      <c r="J291" s="1">
        <v>1101.98</v>
      </c>
      <c r="K291" s="1">
        <v>336047.2</v>
      </c>
      <c r="L291" s="1">
        <v>297277.61</v>
      </c>
      <c r="M291" s="1">
        <v>0</v>
      </c>
      <c r="N291" s="1">
        <f t="shared" si="17"/>
        <v>5099407.7300000004</v>
      </c>
      <c r="O291" s="1">
        <v>37984.239999999998</v>
      </c>
      <c r="P291" s="1">
        <v>0</v>
      </c>
      <c r="Q291" s="1">
        <v>198587.15</v>
      </c>
      <c r="R291" s="1">
        <f t="shared" si="16"/>
        <v>5335979.120000001</v>
      </c>
      <c r="S291" s="1">
        <f t="shared" si="18"/>
        <v>7799.5426667056445</v>
      </c>
      <c r="T291" s="1">
        <f t="shared" si="19"/>
        <v>7839.6226667056444</v>
      </c>
    </row>
    <row r="292" spans="1:20" x14ac:dyDescent="0.25">
      <c r="A292">
        <v>148981</v>
      </c>
      <c r="B292" t="s">
        <v>756</v>
      </c>
      <c r="C292" t="s">
        <v>757</v>
      </c>
      <c r="E292" s="18">
        <v>87.66</v>
      </c>
      <c r="F292" s="1">
        <v>524199.78</v>
      </c>
      <c r="G292" s="1">
        <v>16704.68</v>
      </c>
      <c r="H292" s="1">
        <v>0</v>
      </c>
      <c r="I292" s="1">
        <v>29398.400000000001</v>
      </c>
      <c r="J292" s="1">
        <v>0</v>
      </c>
      <c r="K292" s="1">
        <v>264404.33</v>
      </c>
      <c r="L292" s="1">
        <v>0</v>
      </c>
      <c r="M292" s="1">
        <v>0</v>
      </c>
      <c r="N292" s="1">
        <f t="shared" si="17"/>
        <v>834707.19000000018</v>
      </c>
      <c r="O292" s="1">
        <v>5690.71</v>
      </c>
      <c r="P292" s="1">
        <v>0</v>
      </c>
      <c r="Q292" s="1">
        <v>40735.79</v>
      </c>
      <c r="R292" s="1">
        <f t="shared" si="16"/>
        <v>881133.69000000018</v>
      </c>
      <c r="S292" s="1">
        <f t="shared" si="18"/>
        <v>10051.719028062973</v>
      </c>
      <c r="T292" s="1">
        <f t="shared" si="19"/>
        <v>10091.799028062973</v>
      </c>
    </row>
    <row r="293" spans="1:20" x14ac:dyDescent="0.25">
      <c r="A293">
        <v>12867</v>
      </c>
      <c r="B293" t="s">
        <v>401</v>
      </c>
      <c r="C293" t="s">
        <v>258</v>
      </c>
      <c r="E293" s="18">
        <v>534.75999999999965</v>
      </c>
      <c r="F293" s="1">
        <v>3197822.01</v>
      </c>
      <c r="G293" s="1">
        <v>84099.92</v>
      </c>
      <c r="H293" s="1">
        <v>0</v>
      </c>
      <c r="I293" s="1">
        <v>150759.38</v>
      </c>
      <c r="J293" s="1">
        <v>738.4</v>
      </c>
      <c r="K293" s="1">
        <v>623933.81000000006</v>
      </c>
      <c r="L293" s="1">
        <v>227731.65</v>
      </c>
      <c r="M293" s="1">
        <v>0</v>
      </c>
      <c r="N293" s="1">
        <f t="shared" si="17"/>
        <v>4285085.17</v>
      </c>
      <c r="O293" s="1">
        <v>19777.05</v>
      </c>
      <c r="P293" s="1">
        <v>0</v>
      </c>
      <c r="Q293" s="1">
        <v>351326.78</v>
      </c>
      <c r="R293" s="1">
        <f t="shared" si="16"/>
        <v>4656189</v>
      </c>
      <c r="S293" s="1">
        <f t="shared" si="18"/>
        <v>8707.0629815244283</v>
      </c>
      <c r="T293" s="1">
        <f t="shared" si="19"/>
        <v>8747.1429815244283</v>
      </c>
    </row>
    <row r="294" spans="1:20" x14ac:dyDescent="0.25">
      <c r="A294">
        <v>133868</v>
      </c>
      <c r="B294" t="s">
        <v>695</v>
      </c>
      <c r="C294" t="s">
        <v>98</v>
      </c>
      <c r="E294" s="18">
        <v>451.50999999999982</v>
      </c>
      <c r="F294" s="1">
        <v>2699993.67</v>
      </c>
      <c r="G294" s="1">
        <v>113305.57</v>
      </c>
      <c r="H294" s="1">
        <v>0</v>
      </c>
      <c r="I294" s="1">
        <v>355403.88</v>
      </c>
      <c r="J294" s="1">
        <v>4737.51</v>
      </c>
      <c r="K294" s="1">
        <v>474890.81</v>
      </c>
      <c r="L294" s="1">
        <v>1719584.25</v>
      </c>
      <c r="M294" s="1">
        <v>0</v>
      </c>
      <c r="N294" s="1">
        <f t="shared" si="17"/>
        <v>5367915.6899999995</v>
      </c>
      <c r="O294" s="1">
        <v>7108.42</v>
      </c>
      <c r="P294" s="1">
        <v>0</v>
      </c>
      <c r="Q294" s="1">
        <v>149865.06</v>
      </c>
      <c r="R294" s="1">
        <f t="shared" si="16"/>
        <v>5524889.169999999</v>
      </c>
      <c r="S294" s="1">
        <f t="shared" si="18"/>
        <v>12236.471329538661</v>
      </c>
      <c r="T294" s="1">
        <f t="shared" si="19"/>
        <v>12276.551329538661</v>
      </c>
    </row>
    <row r="295" spans="1:20" x14ac:dyDescent="0.25">
      <c r="A295">
        <v>143305</v>
      </c>
      <c r="B295" t="s">
        <v>735</v>
      </c>
      <c r="C295" t="s">
        <v>555</v>
      </c>
      <c r="D295" s="12" t="s">
        <v>81</v>
      </c>
      <c r="E295" s="18">
        <v>1766.36</v>
      </c>
      <c r="F295" s="1">
        <v>10562691.359999999</v>
      </c>
      <c r="G295" s="1">
        <v>0</v>
      </c>
      <c r="H295" s="1">
        <v>0</v>
      </c>
      <c r="I295" s="1">
        <v>0</v>
      </c>
      <c r="J295" s="1">
        <v>0</v>
      </c>
      <c r="K295" s="1">
        <v>1821434.37</v>
      </c>
      <c r="L295" s="1">
        <v>39219.43</v>
      </c>
      <c r="M295" s="1">
        <v>0</v>
      </c>
      <c r="N295" s="1">
        <f t="shared" si="17"/>
        <v>12423345.16</v>
      </c>
      <c r="O295" s="1">
        <v>23972.39</v>
      </c>
      <c r="P295" s="1">
        <v>0</v>
      </c>
      <c r="Q295" s="1">
        <v>36000</v>
      </c>
      <c r="R295" s="1">
        <f t="shared" si="16"/>
        <v>12483317.550000001</v>
      </c>
      <c r="S295" s="1">
        <f t="shared" si="18"/>
        <v>7067.2555707783249</v>
      </c>
      <c r="T295" s="1">
        <f t="shared" si="19"/>
        <v>7107.3355707783248</v>
      </c>
    </row>
    <row r="296" spans="1:20" x14ac:dyDescent="0.25">
      <c r="A296">
        <v>15344</v>
      </c>
      <c r="B296" t="s">
        <v>491</v>
      </c>
      <c r="C296" t="s">
        <v>492</v>
      </c>
      <c r="E296" s="18">
        <v>74.790000000000006</v>
      </c>
      <c r="F296" s="1">
        <v>447238.22</v>
      </c>
      <c r="G296" s="1">
        <v>14919.51</v>
      </c>
      <c r="H296" s="1">
        <v>0</v>
      </c>
      <c r="I296" s="1">
        <v>13348.29</v>
      </c>
      <c r="J296" s="1">
        <v>0</v>
      </c>
      <c r="K296" s="1">
        <v>73807.100000000006</v>
      </c>
      <c r="L296" s="1">
        <v>39407.279999999999</v>
      </c>
      <c r="M296" s="1">
        <v>0</v>
      </c>
      <c r="N296" s="1">
        <f t="shared" si="17"/>
        <v>588720.4</v>
      </c>
      <c r="O296" s="1">
        <v>0</v>
      </c>
      <c r="P296" s="1">
        <v>0</v>
      </c>
      <c r="Q296" s="1">
        <v>39426.300000000003</v>
      </c>
      <c r="R296" s="1">
        <f t="shared" si="16"/>
        <v>628146.70000000007</v>
      </c>
      <c r="S296" s="1">
        <f t="shared" si="18"/>
        <v>8398.8059901056295</v>
      </c>
      <c r="T296" s="1">
        <f t="shared" si="19"/>
        <v>8438.8859901056294</v>
      </c>
    </row>
    <row r="297" spans="1:20" x14ac:dyDescent="0.25">
      <c r="A297">
        <v>143206</v>
      </c>
      <c r="B297" t="s">
        <v>729</v>
      </c>
      <c r="C297" t="s">
        <v>72</v>
      </c>
      <c r="E297" s="18">
        <v>373.39999999999992</v>
      </c>
      <c r="F297" s="1">
        <v>2232902.14</v>
      </c>
      <c r="G297" s="1">
        <v>172135.94</v>
      </c>
      <c r="H297" s="1">
        <v>54659.199999999997</v>
      </c>
      <c r="I297" s="1">
        <v>324872.12</v>
      </c>
      <c r="J297" s="1">
        <v>0</v>
      </c>
      <c r="K297" s="1">
        <v>374134.07</v>
      </c>
      <c r="L297" s="1">
        <v>0</v>
      </c>
      <c r="M297" s="1">
        <v>0</v>
      </c>
      <c r="N297" s="1">
        <f t="shared" si="17"/>
        <v>3158703.47</v>
      </c>
      <c r="O297" s="1">
        <v>0</v>
      </c>
      <c r="P297" s="1">
        <v>0</v>
      </c>
      <c r="Q297" s="1">
        <v>113926.28</v>
      </c>
      <c r="R297" s="1">
        <f t="shared" si="16"/>
        <v>3272629.75</v>
      </c>
      <c r="S297" s="1">
        <f t="shared" si="18"/>
        <v>8764.4074718800239</v>
      </c>
      <c r="T297" s="1">
        <f t="shared" si="19"/>
        <v>8804.4874718800238</v>
      </c>
    </row>
    <row r="298" spans="1:20" x14ac:dyDescent="0.25">
      <c r="A298">
        <v>14467</v>
      </c>
      <c r="B298" t="s">
        <v>471</v>
      </c>
      <c r="C298" t="s">
        <v>93</v>
      </c>
      <c r="E298" s="18">
        <v>296.27</v>
      </c>
      <c r="F298" s="1">
        <v>1771670.89</v>
      </c>
      <c r="G298" s="1">
        <v>43387.67</v>
      </c>
      <c r="H298" s="1">
        <v>59427.199999999997</v>
      </c>
      <c r="I298" s="1">
        <v>258512.07</v>
      </c>
      <c r="J298" s="1">
        <v>39534.46</v>
      </c>
      <c r="K298" s="1">
        <v>204505.4</v>
      </c>
      <c r="L298" s="1">
        <v>0</v>
      </c>
      <c r="M298" s="1">
        <v>0</v>
      </c>
      <c r="N298" s="1">
        <f t="shared" si="17"/>
        <v>2377037.6899999995</v>
      </c>
      <c r="O298" s="1">
        <v>0</v>
      </c>
      <c r="P298" s="1">
        <v>0</v>
      </c>
      <c r="Q298" s="1">
        <v>102871.37</v>
      </c>
      <c r="R298" s="1">
        <f t="shared" si="16"/>
        <v>2479909.0599999996</v>
      </c>
      <c r="S298" s="1">
        <f t="shared" si="18"/>
        <v>8370.4359536908887</v>
      </c>
      <c r="T298" s="1">
        <f t="shared" si="19"/>
        <v>8410.5159536908886</v>
      </c>
    </row>
    <row r="299" spans="1:20" x14ac:dyDescent="0.25">
      <c r="A299">
        <v>16858</v>
      </c>
      <c r="B299" t="s">
        <v>524</v>
      </c>
      <c r="C299" t="s">
        <v>93</v>
      </c>
      <c r="E299" s="18">
        <v>193.43999999999997</v>
      </c>
      <c r="F299" s="1">
        <v>1156755.72</v>
      </c>
      <c r="G299" s="1">
        <v>27871.83</v>
      </c>
      <c r="H299" s="1">
        <v>61900.800000000003</v>
      </c>
      <c r="I299" s="1">
        <v>174156.67</v>
      </c>
      <c r="J299" s="1">
        <v>29185.48</v>
      </c>
      <c r="K299" s="1">
        <v>134990.37</v>
      </c>
      <c r="L299" s="1">
        <v>0</v>
      </c>
      <c r="M299" s="1">
        <v>0</v>
      </c>
      <c r="N299" s="1">
        <f t="shared" si="17"/>
        <v>1584860.87</v>
      </c>
      <c r="O299" s="1">
        <v>0</v>
      </c>
      <c r="P299" s="1">
        <v>0</v>
      </c>
      <c r="Q299" s="1">
        <v>52784.43</v>
      </c>
      <c r="R299" s="1">
        <f t="shared" si="16"/>
        <v>1637645.3</v>
      </c>
      <c r="S299" s="1">
        <f t="shared" si="18"/>
        <v>8465.9082919768425</v>
      </c>
      <c r="T299" s="1">
        <f t="shared" si="19"/>
        <v>8505.9882919768424</v>
      </c>
    </row>
    <row r="300" spans="1:20" x14ac:dyDescent="0.25">
      <c r="A300">
        <v>12541</v>
      </c>
      <c r="B300" t="s">
        <v>389</v>
      </c>
      <c r="C300" t="s">
        <v>80</v>
      </c>
      <c r="E300" s="18">
        <v>207.92999999999998</v>
      </c>
      <c r="F300" s="1">
        <v>1243404.77</v>
      </c>
      <c r="G300" s="1">
        <v>67537.62</v>
      </c>
      <c r="H300" s="1">
        <v>30748.799999999999</v>
      </c>
      <c r="I300" s="1">
        <v>209602.84</v>
      </c>
      <c r="J300" s="1">
        <v>1136</v>
      </c>
      <c r="K300" s="1">
        <v>182471.55</v>
      </c>
      <c r="L300" s="1">
        <v>0</v>
      </c>
      <c r="M300" s="1">
        <v>0</v>
      </c>
      <c r="N300" s="1">
        <f t="shared" si="17"/>
        <v>1734901.5800000003</v>
      </c>
      <c r="O300" s="1">
        <v>0</v>
      </c>
      <c r="P300" s="1">
        <v>0</v>
      </c>
      <c r="Q300" s="1">
        <v>93321.38</v>
      </c>
      <c r="R300" s="1">
        <f t="shared" si="16"/>
        <v>1828222.9600000004</v>
      </c>
      <c r="S300" s="1">
        <f t="shared" si="18"/>
        <v>8792.4924734285614</v>
      </c>
      <c r="T300" s="1">
        <f t="shared" si="19"/>
        <v>8832.5724734285614</v>
      </c>
    </row>
    <row r="301" spans="1:20" x14ac:dyDescent="0.25">
      <c r="A301">
        <v>14830</v>
      </c>
      <c r="B301" t="s">
        <v>473</v>
      </c>
      <c r="C301" t="s">
        <v>135</v>
      </c>
      <c r="E301" s="18">
        <v>69.629999999999981</v>
      </c>
      <c r="F301" s="1">
        <v>416381.82</v>
      </c>
      <c r="G301" s="1">
        <v>12913.98</v>
      </c>
      <c r="H301" s="1">
        <v>0</v>
      </c>
      <c r="I301" s="1">
        <v>42199.8</v>
      </c>
      <c r="J301" s="1">
        <v>0</v>
      </c>
      <c r="K301" s="1">
        <v>80941.62</v>
      </c>
      <c r="L301" s="1">
        <v>150619.92000000001</v>
      </c>
      <c r="M301" s="1">
        <v>0</v>
      </c>
      <c r="N301" s="1">
        <f t="shared" si="17"/>
        <v>703057.14</v>
      </c>
      <c r="O301" s="1">
        <v>1964.03</v>
      </c>
      <c r="P301" s="1">
        <v>0</v>
      </c>
      <c r="Q301" s="1">
        <v>39888.300000000003</v>
      </c>
      <c r="R301" s="1">
        <f t="shared" si="16"/>
        <v>744909.47000000009</v>
      </c>
      <c r="S301" s="1">
        <f t="shared" si="18"/>
        <v>10698.111015366943</v>
      </c>
      <c r="T301" s="1">
        <f t="shared" si="19"/>
        <v>10738.191015366943</v>
      </c>
    </row>
    <row r="302" spans="1:20" x14ac:dyDescent="0.25">
      <c r="A302">
        <v>14943</v>
      </c>
      <c r="B302" t="s">
        <v>481</v>
      </c>
      <c r="C302" t="s">
        <v>108</v>
      </c>
      <c r="E302" s="18">
        <v>198.28</v>
      </c>
      <c r="F302" s="1">
        <v>1185698.55</v>
      </c>
      <c r="G302" s="1">
        <v>28844.880000000001</v>
      </c>
      <c r="H302" s="1">
        <v>0</v>
      </c>
      <c r="I302" s="1">
        <v>33909.54</v>
      </c>
      <c r="J302" s="1">
        <v>0</v>
      </c>
      <c r="K302" s="1">
        <v>325856.68</v>
      </c>
      <c r="L302" s="1">
        <v>121181.28</v>
      </c>
      <c r="M302" s="1">
        <v>0</v>
      </c>
      <c r="N302" s="1">
        <f t="shared" si="17"/>
        <v>1695490.93</v>
      </c>
      <c r="O302" s="1">
        <v>0</v>
      </c>
      <c r="P302" s="1">
        <v>0</v>
      </c>
      <c r="Q302" s="1">
        <v>48894.93</v>
      </c>
      <c r="R302" s="1">
        <f t="shared" si="16"/>
        <v>1744385.8599999999</v>
      </c>
      <c r="S302" s="1">
        <f t="shared" si="18"/>
        <v>8797.5885616300166</v>
      </c>
      <c r="T302" s="1">
        <f t="shared" si="19"/>
        <v>8837.6685616300165</v>
      </c>
    </row>
    <row r="303" spans="1:20" x14ac:dyDescent="0.25">
      <c r="A303">
        <v>148999</v>
      </c>
      <c r="B303" t="s">
        <v>759</v>
      </c>
      <c r="C303" t="s">
        <v>108</v>
      </c>
      <c r="D303" s="12" t="s">
        <v>81</v>
      </c>
      <c r="E303" s="18">
        <v>48.910000000000004</v>
      </c>
      <c r="F303" s="1">
        <v>292477.88</v>
      </c>
      <c r="G303" s="1">
        <v>0</v>
      </c>
      <c r="H303" s="1">
        <v>0</v>
      </c>
      <c r="I303" s="1">
        <v>0</v>
      </c>
      <c r="J303" s="1">
        <v>0</v>
      </c>
      <c r="K303" s="1">
        <v>73545.59</v>
      </c>
      <c r="L303" s="1">
        <v>0</v>
      </c>
      <c r="M303" s="1">
        <v>0</v>
      </c>
      <c r="N303" s="1">
        <f t="shared" si="17"/>
        <v>366023.47</v>
      </c>
      <c r="O303" s="1">
        <v>2324.77</v>
      </c>
      <c r="P303" s="1">
        <v>0</v>
      </c>
      <c r="Q303" s="1">
        <v>36000</v>
      </c>
      <c r="R303" s="1">
        <f t="shared" si="16"/>
        <v>404348.24</v>
      </c>
      <c r="S303" s="1">
        <f t="shared" si="18"/>
        <v>8267.1895317930885</v>
      </c>
      <c r="T303" s="1">
        <f t="shared" si="19"/>
        <v>8307.2695317930884</v>
      </c>
    </row>
    <row r="304" spans="1:20" x14ac:dyDescent="0.25">
      <c r="A304">
        <v>19212</v>
      </c>
      <c r="B304" t="s">
        <v>573</v>
      </c>
      <c r="C304" t="s">
        <v>93</v>
      </c>
      <c r="E304" s="18">
        <v>36.99</v>
      </c>
      <c r="F304" s="1">
        <v>221197.24</v>
      </c>
      <c r="G304" s="1">
        <v>5002.71</v>
      </c>
      <c r="H304" s="1">
        <v>0</v>
      </c>
      <c r="I304" s="1">
        <v>29002.43</v>
      </c>
      <c r="J304" s="1">
        <v>0</v>
      </c>
      <c r="K304" s="1">
        <v>70392.89</v>
      </c>
      <c r="L304" s="1">
        <v>0</v>
      </c>
      <c r="M304" s="1">
        <v>0</v>
      </c>
      <c r="N304" s="1">
        <f t="shared" si="17"/>
        <v>325595.26999999996</v>
      </c>
      <c r="O304" s="1">
        <v>0</v>
      </c>
      <c r="P304" s="1">
        <v>0</v>
      </c>
      <c r="Q304" s="1">
        <v>36000</v>
      </c>
      <c r="R304" s="1">
        <f t="shared" si="16"/>
        <v>361595.26999999996</v>
      </c>
      <c r="S304" s="1">
        <f t="shared" si="18"/>
        <v>9775.487158691536</v>
      </c>
      <c r="T304" s="1">
        <f t="shared" si="19"/>
        <v>9815.567158691536</v>
      </c>
    </row>
    <row r="305" spans="1:20" x14ac:dyDescent="0.25">
      <c r="A305">
        <v>15722</v>
      </c>
      <c r="B305" t="s">
        <v>504</v>
      </c>
      <c r="C305" t="s">
        <v>80</v>
      </c>
      <c r="E305" s="18">
        <v>533.93999999999983</v>
      </c>
      <c r="F305" s="1">
        <v>3192918.49</v>
      </c>
      <c r="G305" s="1">
        <v>162563.75</v>
      </c>
      <c r="H305" s="1">
        <v>98595.199999999997</v>
      </c>
      <c r="I305" s="1">
        <v>528596.01</v>
      </c>
      <c r="J305" s="1">
        <v>40018.76</v>
      </c>
      <c r="K305" s="1">
        <v>253735.49</v>
      </c>
      <c r="L305" s="1">
        <v>0</v>
      </c>
      <c r="M305" s="1">
        <v>0</v>
      </c>
      <c r="N305" s="1">
        <f t="shared" si="17"/>
        <v>4276427.7</v>
      </c>
      <c r="O305" s="1">
        <v>0</v>
      </c>
      <c r="P305" s="1">
        <v>0</v>
      </c>
      <c r="Q305" s="1">
        <v>150987.1</v>
      </c>
      <c r="R305" s="1">
        <f t="shared" si="16"/>
        <v>4427414.8</v>
      </c>
      <c r="S305" s="1">
        <f t="shared" si="18"/>
        <v>8291.970633404504</v>
      </c>
      <c r="T305" s="1">
        <f t="shared" si="19"/>
        <v>8332.050633404504</v>
      </c>
    </row>
    <row r="306" spans="1:20" x14ac:dyDescent="0.25">
      <c r="A306">
        <v>11291</v>
      </c>
      <c r="B306" t="s">
        <v>310</v>
      </c>
      <c r="C306" t="s">
        <v>80</v>
      </c>
      <c r="E306" s="18">
        <v>719.78</v>
      </c>
      <c r="F306" s="1">
        <v>4304226.82</v>
      </c>
      <c r="G306" s="1">
        <v>226805.21</v>
      </c>
      <c r="H306" s="1">
        <v>102512</v>
      </c>
      <c r="I306" s="1">
        <v>709657.54</v>
      </c>
      <c r="J306" s="1">
        <v>24548.959999999999</v>
      </c>
      <c r="K306" s="1">
        <v>484276.96</v>
      </c>
      <c r="L306" s="1">
        <v>0</v>
      </c>
      <c r="M306" s="1">
        <v>0</v>
      </c>
      <c r="N306" s="1">
        <f t="shared" si="17"/>
        <v>5852027.4900000002</v>
      </c>
      <c r="O306" s="1">
        <v>0</v>
      </c>
      <c r="P306" s="1">
        <v>0</v>
      </c>
      <c r="Q306" s="1">
        <v>255219.89</v>
      </c>
      <c r="R306" s="1">
        <f t="shared" si="16"/>
        <v>6107247.3799999999</v>
      </c>
      <c r="S306" s="1">
        <f t="shared" si="18"/>
        <v>8484.8806301925597</v>
      </c>
      <c r="T306" s="1">
        <f t="shared" si="19"/>
        <v>8524.9606301925596</v>
      </c>
    </row>
    <row r="307" spans="1:20" x14ac:dyDescent="0.25">
      <c r="A307">
        <v>13034</v>
      </c>
      <c r="B307" t="s">
        <v>406</v>
      </c>
      <c r="C307" t="s">
        <v>80</v>
      </c>
      <c r="E307" s="18">
        <v>723.84000000000015</v>
      </c>
      <c r="F307" s="1">
        <v>4328505.28</v>
      </c>
      <c r="G307" s="1">
        <v>230203.27</v>
      </c>
      <c r="H307" s="1">
        <v>109984</v>
      </c>
      <c r="I307" s="1">
        <v>724881.37</v>
      </c>
      <c r="J307" s="1">
        <v>0</v>
      </c>
      <c r="K307" s="1">
        <v>396819.43</v>
      </c>
      <c r="L307" s="1">
        <v>0</v>
      </c>
      <c r="M307" s="1">
        <v>0</v>
      </c>
      <c r="N307" s="1">
        <f t="shared" si="17"/>
        <v>5790393.3499999996</v>
      </c>
      <c r="O307" s="1">
        <v>0</v>
      </c>
      <c r="P307" s="1">
        <v>0</v>
      </c>
      <c r="Q307" s="1">
        <v>251083.54</v>
      </c>
      <c r="R307" s="1">
        <f t="shared" si="16"/>
        <v>6041476.8899999997</v>
      </c>
      <c r="S307" s="1">
        <f t="shared" si="18"/>
        <v>8346.4258537798396</v>
      </c>
      <c r="T307" s="1">
        <f t="shared" si="19"/>
        <v>8386.5058537798395</v>
      </c>
    </row>
    <row r="308" spans="1:20" x14ac:dyDescent="0.25">
      <c r="A308">
        <v>133280</v>
      </c>
      <c r="B308" t="s">
        <v>655</v>
      </c>
      <c r="C308" t="s">
        <v>80</v>
      </c>
      <c r="E308" s="18">
        <v>182.03</v>
      </c>
      <c r="F308" s="1">
        <v>1088524.83</v>
      </c>
      <c r="G308" s="1">
        <v>57657.98</v>
      </c>
      <c r="H308" s="1">
        <v>22300.799999999999</v>
      </c>
      <c r="I308" s="1">
        <v>183077.95</v>
      </c>
      <c r="J308" s="1">
        <v>0</v>
      </c>
      <c r="K308" s="1">
        <v>130368.44</v>
      </c>
      <c r="L308" s="1">
        <v>0</v>
      </c>
      <c r="M308" s="1">
        <v>0</v>
      </c>
      <c r="N308" s="1">
        <f t="shared" si="17"/>
        <v>1481930</v>
      </c>
      <c r="O308" s="1">
        <v>0</v>
      </c>
      <c r="P308" s="1">
        <v>0</v>
      </c>
      <c r="Q308" s="1">
        <v>67918.47</v>
      </c>
      <c r="R308" s="1">
        <f t="shared" ref="R308:R324" si="20">N308+O308+P308+Q308</f>
        <v>1549848.47</v>
      </c>
      <c r="S308" s="1">
        <f t="shared" si="18"/>
        <v>8514.2474866780194</v>
      </c>
      <c r="T308" s="1">
        <f t="shared" si="19"/>
        <v>8554.3274866780193</v>
      </c>
    </row>
    <row r="309" spans="1:20" x14ac:dyDescent="0.25">
      <c r="A309">
        <v>151175</v>
      </c>
      <c r="B309" t="s">
        <v>769</v>
      </c>
      <c r="C309" t="s">
        <v>90</v>
      </c>
      <c r="E309" s="18">
        <v>66.839999999999989</v>
      </c>
      <c r="F309" s="1">
        <v>399697.85</v>
      </c>
      <c r="G309" s="1">
        <v>21680.27</v>
      </c>
      <c r="H309" s="1">
        <v>0</v>
      </c>
      <c r="I309" s="1">
        <v>28345.09</v>
      </c>
      <c r="J309" s="1">
        <v>0</v>
      </c>
      <c r="K309" s="1">
        <v>43132.73</v>
      </c>
      <c r="L309" s="1">
        <v>0</v>
      </c>
      <c r="M309" s="1">
        <v>0</v>
      </c>
      <c r="N309" s="1">
        <f t="shared" si="17"/>
        <v>492855.94</v>
      </c>
      <c r="O309" s="1">
        <v>3402.5</v>
      </c>
      <c r="P309" s="1">
        <v>0</v>
      </c>
      <c r="Q309" s="1">
        <v>37994.720000000001</v>
      </c>
      <c r="R309" s="1">
        <f t="shared" si="20"/>
        <v>534253.16</v>
      </c>
      <c r="S309" s="1">
        <f t="shared" si="18"/>
        <v>7993.0155595451843</v>
      </c>
      <c r="T309" s="1">
        <f t="shared" si="19"/>
        <v>8033.0955595451842</v>
      </c>
    </row>
    <row r="310" spans="1:20" x14ac:dyDescent="0.25">
      <c r="A310">
        <v>14189</v>
      </c>
      <c r="B310" t="s">
        <v>466</v>
      </c>
      <c r="C310" t="s">
        <v>80</v>
      </c>
      <c r="E310" s="18">
        <v>289.77</v>
      </c>
      <c r="F310" s="1">
        <v>1732801.42</v>
      </c>
      <c r="G310" s="1">
        <v>87310.94</v>
      </c>
      <c r="H310" s="1">
        <v>46105.599999999999</v>
      </c>
      <c r="I310" s="1">
        <v>285204.75</v>
      </c>
      <c r="J310" s="1">
        <v>55704.28</v>
      </c>
      <c r="K310" s="1">
        <v>326517.02</v>
      </c>
      <c r="L310" s="1">
        <v>0</v>
      </c>
      <c r="M310" s="1">
        <v>0</v>
      </c>
      <c r="N310" s="1">
        <f t="shared" si="17"/>
        <v>2533644.0099999998</v>
      </c>
      <c r="O310" s="1">
        <v>0</v>
      </c>
      <c r="P310" s="1">
        <v>0</v>
      </c>
      <c r="Q310" s="1">
        <v>87119.59</v>
      </c>
      <c r="R310" s="1">
        <f t="shared" si="20"/>
        <v>2620763.5999999996</v>
      </c>
      <c r="S310" s="1">
        <f t="shared" si="18"/>
        <v>9044.2889187976671</v>
      </c>
      <c r="T310" s="1">
        <f t="shared" si="19"/>
        <v>9084.368918797667</v>
      </c>
    </row>
    <row r="311" spans="1:20" x14ac:dyDescent="0.25">
      <c r="A311">
        <v>132993</v>
      </c>
      <c r="B311" t="s">
        <v>647</v>
      </c>
      <c r="C311" t="s">
        <v>80</v>
      </c>
      <c r="E311" s="18">
        <v>272.14999999999998</v>
      </c>
      <c r="F311" s="1">
        <v>1627435.22</v>
      </c>
      <c r="G311" s="1">
        <v>81357.13</v>
      </c>
      <c r="H311" s="1">
        <v>66803.199999999997</v>
      </c>
      <c r="I311" s="1">
        <v>125964.86</v>
      </c>
      <c r="J311" s="1">
        <v>0</v>
      </c>
      <c r="K311" s="1">
        <v>160068.85999999999</v>
      </c>
      <c r="L311" s="1">
        <v>0</v>
      </c>
      <c r="M311" s="1">
        <v>0</v>
      </c>
      <c r="N311" s="1">
        <f t="shared" si="17"/>
        <v>2061629.27</v>
      </c>
      <c r="O311" s="1">
        <v>0</v>
      </c>
      <c r="P311" s="1">
        <v>0</v>
      </c>
      <c r="Q311" s="1">
        <v>100091.6</v>
      </c>
      <c r="R311" s="1">
        <f t="shared" si="20"/>
        <v>2161720.87</v>
      </c>
      <c r="S311" s="1">
        <f t="shared" si="18"/>
        <v>7943.122799926512</v>
      </c>
      <c r="T311" s="1">
        <f t="shared" si="19"/>
        <v>7983.2027999265119</v>
      </c>
    </row>
    <row r="312" spans="1:20" x14ac:dyDescent="0.25">
      <c r="A312">
        <v>875</v>
      </c>
      <c r="B312" t="s">
        <v>228</v>
      </c>
      <c r="C312" t="s">
        <v>93</v>
      </c>
      <c r="E312" s="18">
        <v>295.56</v>
      </c>
      <c r="F312" s="1">
        <v>1767425.15</v>
      </c>
      <c r="G312" s="1">
        <v>58699.03</v>
      </c>
      <c r="H312" s="1">
        <v>57433.599999999999</v>
      </c>
      <c r="I312" s="1">
        <v>159029.9</v>
      </c>
      <c r="J312" s="1">
        <v>230088.64</v>
      </c>
      <c r="K312" s="1">
        <v>92113.87</v>
      </c>
      <c r="L312" s="1">
        <v>0</v>
      </c>
      <c r="M312" s="1">
        <v>0</v>
      </c>
      <c r="N312" s="1">
        <f t="shared" si="17"/>
        <v>2364790.19</v>
      </c>
      <c r="O312" s="1">
        <v>0</v>
      </c>
      <c r="P312" s="1">
        <v>0</v>
      </c>
      <c r="Q312" s="1">
        <v>89080.24</v>
      </c>
      <c r="R312" s="1">
        <f t="shared" si="20"/>
        <v>2453870.4300000002</v>
      </c>
      <c r="S312" s="1">
        <f t="shared" si="18"/>
        <v>8302.4442752740561</v>
      </c>
      <c r="T312" s="1">
        <f t="shared" si="19"/>
        <v>8342.524275274056</v>
      </c>
    </row>
    <row r="313" spans="1:20" x14ac:dyDescent="0.25">
      <c r="A313">
        <v>15741</v>
      </c>
      <c r="B313" t="s">
        <v>509</v>
      </c>
      <c r="C313" t="s">
        <v>93</v>
      </c>
      <c r="E313" s="18">
        <v>136.88999999999999</v>
      </c>
      <c r="F313" s="1">
        <v>818591.21</v>
      </c>
      <c r="G313" s="1">
        <v>25085.43</v>
      </c>
      <c r="H313" s="1">
        <v>518.4</v>
      </c>
      <c r="I313" s="1">
        <v>73023.31</v>
      </c>
      <c r="J313" s="1">
        <v>0</v>
      </c>
      <c r="K313" s="1">
        <v>1319554.26</v>
      </c>
      <c r="L313" s="1">
        <v>433823.47</v>
      </c>
      <c r="M313" s="1">
        <v>0</v>
      </c>
      <c r="N313" s="1">
        <f t="shared" si="17"/>
        <v>2670596.08</v>
      </c>
      <c r="O313" s="1">
        <v>0</v>
      </c>
      <c r="P313" s="1">
        <v>0</v>
      </c>
      <c r="Q313" s="1">
        <v>64992.01</v>
      </c>
      <c r="R313" s="1">
        <f t="shared" si="20"/>
        <v>2735588.09</v>
      </c>
      <c r="S313" s="1">
        <f t="shared" si="18"/>
        <v>19983.841697713495</v>
      </c>
      <c r="T313" s="1">
        <f t="shared" si="19"/>
        <v>20023.921697713497</v>
      </c>
    </row>
    <row r="314" spans="1:20" x14ac:dyDescent="0.25">
      <c r="A314">
        <v>509</v>
      </c>
      <c r="B314" t="s">
        <v>137</v>
      </c>
      <c r="C314" t="s">
        <v>93</v>
      </c>
      <c r="E314" s="18">
        <v>330.58</v>
      </c>
      <c r="F314" s="1">
        <v>1976841.94</v>
      </c>
      <c r="G314" s="1">
        <v>63987.24</v>
      </c>
      <c r="H314" s="1">
        <v>50774.400000000001</v>
      </c>
      <c r="I314" s="1">
        <v>288189.13</v>
      </c>
      <c r="J314" s="1">
        <v>27666.720000000001</v>
      </c>
      <c r="K314" s="1">
        <v>443302.59</v>
      </c>
      <c r="L314" s="1">
        <v>0</v>
      </c>
      <c r="M314" s="1">
        <v>0</v>
      </c>
      <c r="N314" s="1">
        <f t="shared" si="17"/>
        <v>2850762.02</v>
      </c>
      <c r="O314" s="1">
        <v>0</v>
      </c>
      <c r="P314" s="1">
        <v>0</v>
      </c>
      <c r="Q314" s="1">
        <v>96112.66</v>
      </c>
      <c r="R314" s="1">
        <f t="shared" si="20"/>
        <v>2946874.68</v>
      </c>
      <c r="S314" s="1">
        <f t="shared" si="18"/>
        <v>8914.2557928489332</v>
      </c>
      <c r="T314" s="1">
        <f t="shared" si="19"/>
        <v>8954.3357928489331</v>
      </c>
    </row>
    <row r="315" spans="1:20" x14ac:dyDescent="0.25">
      <c r="A315">
        <v>222</v>
      </c>
      <c r="B315" t="s">
        <v>77</v>
      </c>
      <c r="C315" t="s">
        <v>68</v>
      </c>
      <c r="E315" s="18">
        <v>345.21000000000004</v>
      </c>
      <c r="F315" s="1">
        <v>2064328.18</v>
      </c>
      <c r="G315" s="1">
        <v>118725.45</v>
      </c>
      <c r="H315" s="1">
        <v>44249.599999999999</v>
      </c>
      <c r="I315" s="1">
        <v>154850.60999999999</v>
      </c>
      <c r="J315" s="1">
        <v>0</v>
      </c>
      <c r="K315" s="1">
        <v>560654.93000000005</v>
      </c>
      <c r="L315" s="1">
        <v>0</v>
      </c>
      <c r="M315" s="1">
        <v>0</v>
      </c>
      <c r="N315" s="1">
        <f t="shared" si="17"/>
        <v>2942808.77</v>
      </c>
      <c r="O315" s="1">
        <v>2625.92</v>
      </c>
      <c r="P315" s="1">
        <v>0</v>
      </c>
      <c r="Q315" s="1">
        <v>120292.02</v>
      </c>
      <c r="R315" s="1">
        <f t="shared" si="20"/>
        <v>3065726.71</v>
      </c>
      <c r="S315" s="1">
        <f t="shared" si="18"/>
        <v>8880.7586976043549</v>
      </c>
      <c r="T315" s="1">
        <f t="shared" si="19"/>
        <v>8920.8386976043548</v>
      </c>
    </row>
    <row r="316" spans="1:20" x14ac:dyDescent="0.25">
      <c r="A316">
        <v>736</v>
      </c>
      <c r="B316" t="s">
        <v>204</v>
      </c>
      <c r="C316" t="s">
        <v>80</v>
      </c>
      <c r="E316" s="18">
        <v>193.2</v>
      </c>
      <c r="F316" s="1">
        <v>1155320.54</v>
      </c>
      <c r="G316" s="1">
        <v>59950.26</v>
      </c>
      <c r="H316" s="1">
        <v>21612.799999999999</v>
      </c>
      <c r="I316" s="1">
        <v>184738.53</v>
      </c>
      <c r="J316" s="1">
        <v>0</v>
      </c>
      <c r="K316" s="1">
        <v>40434.15</v>
      </c>
      <c r="L316" s="1">
        <v>0</v>
      </c>
      <c r="M316" s="1">
        <v>0</v>
      </c>
      <c r="N316" s="1">
        <f t="shared" si="17"/>
        <v>1462056.28</v>
      </c>
      <c r="O316" s="1">
        <v>0</v>
      </c>
      <c r="P316" s="1">
        <v>0</v>
      </c>
      <c r="Q316" s="1">
        <v>78314.289999999994</v>
      </c>
      <c r="R316" s="1">
        <f t="shared" si="20"/>
        <v>1540370.57</v>
      </c>
      <c r="S316" s="1">
        <f t="shared" si="18"/>
        <v>7972.9325569358189</v>
      </c>
      <c r="T316" s="1">
        <f t="shared" si="19"/>
        <v>8013.0125569358188</v>
      </c>
    </row>
    <row r="317" spans="1:20" x14ac:dyDescent="0.25">
      <c r="A317">
        <v>546</v>
      </c>
      <c r="B317" t="s">
        <v>152</v>
      </c>
      <c r="C317" t="s">
        <v>68</v>
      </c>
      <c r="E317" s="18">
        <v>550.9799999999999</v>
      </c>
      <c r="F317" s="1">
        <v>3294816.33</v>
      </c>
      <c r="G317" s="1">
        <v>209168.7</v>
      </c>
      <c r="H317" s="1">
        <v>89542.399999999994</v>
      </c>
      <c r="I317" s="1">
        <v>435546.51</v>
      </c>
      <c r="J317" s="1">
        <v>0</v>
      </c>
      <c r="K317" s="1">
        <v>389747.65</v>
      </c>
      <c r="L317" s="1">
        <v>0</v>
      </c>
      <c r="M317" s="1">
        <v>41534.21</v>
      </c>
      <c r="N317" s="1">
        <f t="shared" si="17"/>
        <v>4460355.8000000007</v>
      </c>
      <c r="O317" s="1">
        <v>0</v>
      </c>
      <c r="P317" s="1">
        <v>0</v>
      </c>
      <c r="Q317" s="1">
        <v>191235.47</v>
      </c>
      <c r="R317" s="1">
        <f t="shared" si="20"/>
        <v>4651591.2700000005</v>
      </c>
      <c r="S317" s="1">
        <f t="shared" si="18"/>
        <v>8442.3958582888699</v>
      </c>
      <c r="T317" s="1">
        <f t="shared" si="19"/>
        <v>8482.4758582888699</v>
      </c>
    </row>
    <row r="318" spans="1:20" x14ac:dyDescent="0.25">
      <c r="A318">
        <v>7984</v>
      </c>
      <c r="B318" t="s">
        <v>247</v>
      </c>
      <c r="C318" t="s">
        <v>108</v>
      </c>
      <c r="E318" s="18">
        <v>216.02999999999997</v>
      </c>
      <c r="F318" s="1">
        <v>1291842.1299999999</v>
      </c>
      <c r="G318" s="1">
        <v>135698.82</v>
      </c>
      <c r="H318" s="1">
        <v>33385.599999999999</v>
      </c>
      <c r="I318" s="1">
        <v>159324.4</v>
      </c>
      <c r="J318" s="1">
        <v>18966.96</v>
      </c>
      <c r="K318" s="1">
        <v>172834.87</v>
      </c>
      <c r="L318" s="1">
        <v>0</v>
      </c>
      <c r="M318" s="1">
        <v>0</v>
      </c>
      <c r="N318" s="1">
        <f t="shared" si="17"/>
        <v>1812052.7799999998</v>
      </c>
      <c r="O318" s="1">
        <v>0</v>
      </c>
      <c r="P318" s="1">
        <v>0</v>
      </c>
      <c r="Q318" s="1">
        <v>65560.710000000006</v>
      </c>
      <c r="R318" s="1">
        <f t="shared" si="20"/>
        <v>1877613.4899999998</v>
      </c>
      <c r="S318" s="1">
        <f t="shared" si="18"/>
        <v>8691.4479007545251</v>
      </c>
      <c r="T318" s="1">
        <f t="shared" si="19"/>
        <v>8731.527900754525</v>
      </c>
    </row>
    <row r="319" spans="1:20" x14ac:dyDescent="0.25">
      <c r="A319">
        <v>134072</v>
      </c>
      <c r="B319" t="s">
        <v>699</v>
      </c>
      <c r="C319" t="s">
        <v>108</v>
      </c>
      <c r="E319" s="18">
        <v>312.51</v>
      </c>
      <c r="F319" s="1">
        <v>1868784.8</v>
      </c>
      <c r="G319" s="1">
        <v>193063.69</v>
      </c>
      <c r="H319" s="1">
        <v>52038.400000000001</v>
      </c>
      <c r="I319" s="1">
        <v>223397.53</v>
      </c>
      <c r="J319" s="1">
        <v>3408</v>
      </c>
      <c r="K319" s="1">
        <v>97881.54</v>
      </c>
      <c r="L319" s="1">
        <v>0</v>
      </c>
      <c r="M319" s="1">
        <v>0</v>
      </c>
      <c r="N319" s="1">
        <f t="shared" si="17"/>
        <v>2438573.96</v>
      </c>
      <c r="O319" s="1">
        <v>0</v>
      </c>
      <c r="P319" s="1">
        <v>0</v>
      </c>
      <c r="Q319" s="1">
        <v>111940.11</v>
      </c>
      <c r="R319" s="1">
        <f t="shared" si="20"/>
        <v>2550514.0699999998</v>
      </c>
      <c r="S319" s="1">
        <f t="shared" si="18"/>
        <v>8161.3838597164886</v>
      </c>
      <c r="T319" s="1">
        <f t="shared" si="19"/>
        <v>8201.4638597164885</v>
      </c>
    </row>
    <row r="320" spans="1:20" x14ac:dyDescent="0.25">
      <c r="A320">
        <v>132985</v>
      </c>
      <c r="B320" t="s">
        <v>645</v>
      </c>
      <c r="C320" t="s">
        <v>93</v>
      </c>
      <c r="E320" s="18">
        <v>203.80999999999997</v>
      </c>
      <c r="F320" s="1">
        <v>1218767.49</v>
      </c>
      <c r="G320" s="1">
        <v>28970.400000000001</v>
      </c>
      <c r="H320" s="1">
        <v>0</v>
      </c>
      <c r="I320" s="1">
        <v>176223.15</v>
      </c>
      <c r="J320" s="1">
        <v>0</v>
      </c>
      <c r="K320" s="1">
        <v>434242.5</v>
      </c>
      <c r="L320" s="1">
        <v>1157222.78</v>
      </c>
      <c r="M320" s="1">
        <v>22564.52</v>
      </c>
      <c r="N320" s="1">
        <f t="shared" si="17"/>
        <v>3037990.84</v>
      </c>
      <c r="O320" s="1">
        <v>581.53</v>
      </c>
      <c r="P320" s="1">
        <v>0</v>
      </c>
      <c r="Q320" s="1">
        <v>56695.19</v>
      </c>
      <c r="R320" s="1">
        <f t="shared" si="20"/>
        <v>3095267.5599999996</v>
      </c>
      <c r="S320" s="1">
        <f t="shared" si="18"/>
        <v>15187.024974240714</v>
      </c>
      <c r="T320" s="1">
        <f t="shared" si="19"/>
        <v>15227.104974240714</v>
      </c>
    </row>
    <row r="321" spans="1:20" x14ac:dyDescent="0.25">
      <c r="A321">
        <v>9148</v>
      </c>
      <c r="B321" t="s">
        <v>277</v>
      </c>
      <c r="C321" t="s">
        <v>278</v>
      </c>
      <c r="E321" s="18">
        <v>123.44999999999999</v>
      </c>
      <c r="F321" s="1">
        <v>738221.11</v>
      </c>
      <c r="G321" s="1">
        <v>32057.61</v>
      </c>
      <c r="H321" s="1">
        <v>0</v>
      </c>
      <c r="I321" s="1">
        <v>99602.57</v>
      </c>
      <c r="J321" s="1">
        <v>0</v>
      </c>
      <c r="K321" s="1">
        <v>279974.08</v>
      </c>
      <c r="L321" s="1">
        <v>0</v>
      </c>
      <c r="M321" s="1">
        <v>0</v>
      </c>
      <c r="N321" s="1">
        <f t="shared" si="17"/>
        <v>1149855.3700000001</v>
      </c>
      <c r="O321" s="1">
        <v>20066.009999999998</v>
      </c>
      <c r="P321" s="1">
        <v>0</v>
      </c>
      <c r="Q321" s="1">
        <v>37185.97</v>
      </c>
      <c r="R321" s="1">
        <f t="shared" si="20"/>
        <v>1207107.3500000001</v>
      </c>
      <c r="S321" s="1">
        <f t="shared" si="18"/>
        <v>9778.1073309032017</v>
      </c>
      <c r="T321" s="1">
        <f t="shared" si="19"/>
        <v>9818.1873309032017</v>
      </c>
    </row>
    <row r="322" spans="1:20" x14ac:dyDescent="0.25">
      <c r="A322">
        <v>725</v>
      </c>
      <c r="B322" t="s">
        <v>202</v>
      </c>
      <c r="C322" t="s">
        <v>93</v>
      </c>
      <c r="E322" s="18">
        <v>493.40000000000003</v>
      </c>
      <c r="F322" s="1">
        <v>2950492.53</v>
      </c>
      <c r="G322" s="1">
        <v>66176.460000000006</v>
      </c>
      <c r="H322" s="1">
        <v>35561.599999999999</v>
      </c>
      <c r="I322" s="1">
        <v>417920.67</v>
      </c>
      <c r="J322" s="1">
        <v>243297.83</v>
      </c>
      <c r="K322" s="1">
        <v>152146.70000000001</v>
      </c>
      <c r="L322" s="1">
        <v>245957.8</v>
      </c>
      <c r="M322" s="1">
        <v>0</v>
      </c>
      <c r="N322" s="1">
        <f t="shared" si="17"/>
        <v>4111553.59</v>
      </c>
      <c r="O322" s="1">
        <v>6426.65</v>
      </c>
      <c r="P322" s="1">
        <v>0</v>
      </c>
      <c r="Q322" s="1">
        <v>195296.12</v>
      </c>
      <c r="R322" s="1">
        <f t="shared" si="20"/>
        <v>4313276.3599999994</v>
      </c>
      <c r="S322" s="1">
        <f t="shared" si="18"/>
        <v>8741.9464126469375</v>
      </c>
      <c r="T322" s="1">
        <f t="shared" si="19"/>
        <v>8782.0264126469374</v>
      </c>
    </row>
    <row r="323" spans="1:20" s="2" customFormat="1" x14ac:dyDescent="0.25">
      <c r="A323">
        <v>12009</v>
      </c>
      <c r="B323" t="s">
        <v>345</v>
      </c>
      <c r="C323" t="s">
        <v>93</v>
      </c>
      <c r="D323" s="12"/>
      <c r="E323" s="18">
        <v>287.01</v>
      </c>
      <c r="F323" s="1">
        <v>1716296.83</v>
      </c>
      <c r="G323" s="1">
        <v>47430.93</v>
      </c>
      <c r="H323" s="1">
        <v>50704</v>
      </c>
      <c r="I323" s="1">
        <v>232750.61</v>
      </c>
      <c r="J323" s="1">
        <v>137095</v>
      </c>
      <c r="K323" s="1">
        <v>42013.08</v>
      </c>
      <c r="L323" s="1">
        <v>46208.800000000003</v>
      </c>
      <c r="M323" s="1">
        <v>0</v>
      </c>
      <c r="N323" s="1">
        <f t="shared" ref="N323:N324" si="21">F323+G323+H323+I323+J323+K323+L323+M323</f>
        <v>2272499.25</v>
      </c>
      <c r="O323" s="1">
        <v>0</v>
      </c>
      <c r="P323" s="1">
        <v>0</v>
      </c>
      <c r="Q323" s="1">
        <v>106210.91</v>
      </c>
      <c r="R323" s="1">
        <f t="shared" si="20"/>
        <v>2378710.16</v>
      </c>
      <c r="S323" s="1">
        <f t="shared" ref="S323:S324" si="22">R323/E323</f>
        <v>8287.8999338002177</v>
      </c>
      <c r="T323" s="1">
        <f t="shared" ref="T323:T324" si="23">S323+40.08</f>
        <v>8327.9799338002176</v>
      </c>
    </row>
    <row r="324" spans="1:20" x14ac:dyDescent="0.25">
      <c r="A324">
        <v>15234</v>
      </c>
      <c r="B324" t="s">
        <v>483</v>
      </c>
      <c r="C324" t="s">
        <v>93</v>
      </c>
      <c r="E324" s="18">
        <v>179.39</v>
      </c>
      <c r="F324" s="1">
        <v>1072737.8500000001</v>
      </c>
      <c r="G324" s="1">
        <v>31359.39</v>
      </c>
      <c r="H324" s="1">
        <v>29491.200000000001</v>
      </c>
      <c r="I324" s="1">
        <v>117310.67</v>
      </c>
      <c r="J324" s="1">
        <v>122415.94</v>
      </c>
      <c r="K324" s="1">
        <v>84843.12</v>
      </c>
      <c r="L324" s="1">
        <v>34200.949999999997</v>
      </c>
      <c r="M324" s="1">
        <v>0</v>
      </c>
      <c r="N324" s="1">
        <f t="shared" si="21"/>
        <v>1492359.1199999999</v>
      </c>
      <c r="O324" s="1">
        <v>0</v>
      </c>
      <c r="P324" s="1">
        <v>0</v>
      </c>
      <c r="Q324" s="1">
        <v>64418.62</v>
      </c>
      <c r="R324" s="1">
        <f t="shared" si="20"/>
        <v>1556777.74</v>
      </c>
      <c r="S324" s="1">
        <f t="shared" si="22"/>
        <v>8678.1745916717773</v>
      </c>
      <c r="T324" s="1">
        <f t="shared" si="23"/>
        <v>8718.2545916717772</v>
      </c>
    </row>
    <row r="325" spans="1:20" x14ac:dyDescent="0.25">
      <c r="E325" s="17">
        <f t="shared" ref="E325:R325" si="24">SUM(E3:E324)</f>
        <v>117982.97000000009</v>
      </c>
      <c r="F325" s="1">
        <f t="shared" si="24"/>
        <v>703665796.93000031</v>
      </c>
      <c r="G325" s="1">
        <f t="shared" si="24"/>
        <v>22058452.349999994</v>
      </c>
      <c r="H325" s="1">
        <f t="shared" si="24"/>
        <v>9487513.5999999978</v>
      </c>
      <c r="I325" s="1">
        <f t="shared" si="24"/>
        <v>59667719.780000001</v>
      </c>
      <c r="J325" s="1">
        <f t="shared" si="24"/>
        <v>6976724.1699999999</v>
      </c>
      <c r="K325" s="1">
        <f t="shared" si="24"/>
        <v>125423078.77000001</v>
      </c>
      <c r="L325" s="1">
        <f t="shared" si="24"/>
        <v>25334528.089999996</v>
      </c>
      <c r="M325" s="1">
        <f t="shared" si="24"/>
        <v>1544070.3</v>
      </c>
      <c r="N325" s="1">
        <f t="shared" si="24"/>
        <v>954157883.99000061</v>
      </c>
      <c r="O325" s="1">
        <f t="shared" si="24"/>
        <v>1408511.1799999995</v>
      </c>
      <c r="P325" s="1">
        <f t="shared" si="24"/>
        <v>0</v>
      </c>
      <c r="Q325" s="1">
        <f t="shared" si="24"/>
        <v>29069673.369999997</v>
      </c>
      <c r="R325" s="1">
        <f t="shared" si="24"/>
        <v>987264532.14000046</v>
      </c>
    </row>
    <row r="328" spans="1:20" x14ac:dyDescent="0.25">
      <c r="F328" s="1"/>
      <c r="G328" s="1"/>
      <c r="H328" s="1"/>
      <c r="I328" s="1"/>
      <c r="J328" s="1"/>
      <c r="K328" s="1"/>
      <c r="L328" s="1"/>
      <c r="M328" s="1"/>
      <c r="N328" s="1"/>
    </row>
  </sheetData>
  <autoFilter ref="A2:T325" xr:uid="{45D18F6B-9A30-4466-9D9E-52FBB96391C5}">
    <sortState xmlns:xlrd2="http://schemas.microsoft.com/office/spreadsheetml/2017/richdata2" ref="A3:T325">
      <sortCondition ref="B2"/>
    </sortState>
  </autoFilter>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85806-8830-4A9E-8C6B-D0AC7F110BBD}">
  <dimension ref="A1:F336"/>
  <sheetViews>
    <sheetView workbookViewId="0">
      <pane xSplit="3" ySplit="4" topLeftCell="D5" activePane="bottomRight" state="frozen"/>
      <selection pane="topRight" activeCell="D1" sqref="D1"/>
      <selection pane="bottomLeft" activeCell="A3" sqref="A3"/>
      <selection pane="bottomRight" activeCell="I331" sqref="I331"/>
    </sheetView>
  </sheetViews>
  <sheetFormatPr defaultRowHeight="15" x14ac:dyDescent="0.25"/>
  <cols>
    <col min="1" max="1" width="7.5703125" bestFit="1" customWidth="1"/>
    <col min="2" max="2" width="46" bestFit="1" customWidth="1"/>
    <col min="3" max="3" width="13.140625" bestFit="1" customWidth="1"/>
    <col min="6" max="6" width="38.7109375" bestFit="1" customWidth="1"/>
  </cols>
  <sheetData>
    <row r="1" spans="1:6" x14ac:dyDescent="0.25">
      <c r="B1" s="10"/>
      <c r="C1" s="5"/>
    </row>
    <row r="2" spans="1:6" x14ac:dyDescent="0.25">
      <c r="B2" s="10"/>
      <c r="C2" s="5"/>
    </row>
    <row r="4" spans="1:6" s="4" customFormat="1" ht="45" x14ac:dyDescent="0.25">
      <c r="A4" s="4" t="s">
        <v>55</v>
      </c>
      <c r="B4" s="4" t="s">
        <v>56</v>
      </c>
      <c r="C4" s="4" t="s">
        <v>57</v>
      </c>
      <c r="D4" s="3" t="s">
        <v>58</v>
      </c>
      <c r="E4" s="3" t="s">
        <v>58</v>
      </c>
      <c r="F4" s="54" t="s">
        <v>1813</v>
      </c>
    </row>
    <row r="5" spans="1:6" x14ac:dyDescent="0.25">
      <c r="A5">
        <v>131</v>
      </c>
      <c r="B5" t="s">
        <v>67</v>
      </c>
      <c r="C5" t="s">
        <v>68</v>
      </c>
      <c r="D5" s="12" t="s">
        <v>69</v>
      </c>
      <c r="E5" t="str">
        <f>IF(D5="E","Yes","No")</f>
        <v>No</v>
      </c>
      <c r="F5" t="s">
        <v>1814</v>
      </c>
    </row>
    <row r="6" spans="1:6" x14ac:dyDescent="0.25">
      <c r="A6">
        <v>138</v>
      </c>
      <c r="B6" t="s">
        <v>71</v>
      </c>
      <c r="C6" t="s">
        <v>72</v>
      </c>
      <c r="D6" s="12" t="s">
        <v>69</v>
      </c>
      <c r="E6" t="str">
        <f t="shared" ref="E6:E69" si="0">IF(D6="E","Yes","No")</f>
        <v>No</v>
      </c>
      <c r="F6" t="s">
        <v>1815</v>
      </c>
    </row>
    <row r="7" spans="1:6" x14ac:dyDescent="0.25">
      <c r="A7">
        <v>139</v>
      </c>
      <c r="B7" t="s">
        <v>74</v>
      </c>
      <c r="C7" t="s">
        <v>75</v>
      </c>
      <c r="D7" s="12" t="s">
        <v>69</v>
      </c>
      <c r="E7" t="str">
        <f t="shared" si="0"/>
        <v>No</v>
      </c>
      <c r="F7" t="s">
        <v>1815</v>
      </c>
    </row>
    <row r="8" spans="1:6" x14ac:dyDescent="0.25">
      <c r="A8">
        <v>222</v>
      </c>
      <c r="B8" t="s">
        <v>77</v>
      </c>
      <c r="C8" t="s">
        <v>68</v>
      </c>
      <c r="D8" s="12" t="s">
        <v>69</v>
      </c>
      <c r="E8" t="str">
        <f t="shared" si="0"/>
        <v>No</v>
      </c>
      <c r="F8" t="s">
        <v>1816</v>
      </c>
    </row>
    <row r="9" spans="1:6" x14ac:dyDescent="0.25">
      <c r="A9">
        <v>236</v>
      </c>
      <c r="B9" t="s">
        <v>79</v>
      </c>
      <c r="C9" t="s">
        <v>80</v>
      </c>
      <c r="D9" s="12" t="s">
        <v>81</v>
      </c>
      <c r="E9" t="str">
        <f t="shared" si="0"/>
        <v>Yes</v>
      </c>
      <c r="F9" t="s">
        <v>1816</v>
      </c>
    </row>
    <row r="10" spans="1:6" x14ac:dyDescent="0.25">
      <c r="A10">
        <v>241</v>
      </c>
      <c r="B10" t="s">
        <v>83</v>
      </c>
      <c r="C10" t="s">
        <v>84</v>
      </c>
      <c r="D10" s="12" t="s">
        <v>81</v>
      </c>
      <c r="E10" t="str">
        <f t="shared" si="0"/>
        <v>Yes</v>
      </c>
      <c r="F10" t="s">
        <v>1817</v>
      </c>
    </row>
    <row r="11" spans="1:6" x14ac:dyDescent="0.25">
      <c r="A11">
        <v>282</v>
      </c>
      <c r="B11" t="s">
        <v>86</v>
      </c>
      <c r="C11" t="s">
        <v>87</v>
      </c>
      <c r="D11" s="12" t="s">
        <v>81</v>
      </c>
      <c r="E11" t="str">
        <f t="shared" si="0"/>
        <v>Yes</v>
      </c>
      <c r="F11" t="s">
        <v>1814</v>
      </c>
    </row>
    <row r="12" spans="1:6" x14ac:dyDescent="0.25">
      <c r="A12">
        <v>288</v>
      </c>
      <c r="B12" t="s">
        <v>89</v>
      </c>
      <c r="C12" t="s">
        <v>90</v>
      </c>
      <c r="D12" s="12" t="s">
        <v>81</v>
      </c>
      <c r="E12" t="str">
        <f t="shared" si="0"/>
        <v>Yes</v>
      </c>
      <c r="F12" t="s">
        <v>1818</v>
      </c>
    </row>
    <row r="13" spans="1:6" x14ac:dyDescent="0.25">
      <c r="A13">
        <v>296</v>
      </c>
      <c r="B13" t="s">
        <v>92</v>
      </c>
      <c r="C13" t="s">
        <v>93</v>
      </c>
      <c r="D13" s="12" t="s">
        <v>69</v>
      </c>
      <c r="E13" t="str">
        <f t="shared" si="0"/>
        <v>No</v>
      </c>
      <c r="F13" t="s">
        <v>1815</v>
      </c>
    </row>
    <row r="14" spans="1:6" x14ac:dyDescent="0.25">
      <c r="A14">
        <v>297</v>
      </c>
      <c r="B14" t="s">
        <v>95</v>
      </c>
      <c r="C14" t="s">
        <v>72</v>
      </c>
      <c r="D14" s="12" t="s">
        <v>69</v>
      </c>
      <c r="E14" t="str">
        <f t="shared" si="0"/>
        <v>No</v>
      </c>
      <c r="F14" t="s">
        <v>1815</v>
      </c>
    </row>
    <row r="15" spans="1:6" x14ac:dyDescent="0.25">
      <c r="A15">
        <v>298</v>
      </c>
      <c r="B15" t="s">
        <v>97</v>
      </c>
      <c r="C15" t="s">
        <v>98</v>
      </c>
      <c r="D15" s="12" t="s">
        <v>69</v>
      </c>
      <c r="E15" t="str">
        <f t="shared" si="0"/>
        <v>No</v>
      </c>
      <c r="F15" t="s">
        <v>1815</v>
      </c>
    </row>
    <row r="16" spans="1:6" x14ac:dyDescent="0.25">
      <c r="A16">
        <v>300</v>
      </c>
      <c r="B16" t="s">
        <v>100</v>
      </c>
      <c r="C16" t="s">
        <v>101</v>
      </c>
      <c r="D16" s="12" t="s">
        <v>69</v>
      </c>
      <c r="E16" t="str">
        <f t="shared" si="0"/>
        <v>No</v>
      </c>
      <c r="F16" t="s">
        <v>1815</v>
      </c>
    </row>
    <row r="17" spans="1:6" x14ac:dyDescent="0.25">
      <c r="A17">
        <v>301</v>
      </c>
      <c r="B17" t="s">
        <v>103</v>
      </c>
      <c r="C17" t="s">
        <v>68</v>
      </c>
      <c r="D17" s="12" t="s">
        <v>69</v>
      </c>
      <c r="E17" t="str">
        <f t="shared" si="0"/>
        <v>No</v>
      </c>
      <c r="F17" t="s">
        <v>1815</v>
      </c>
    </row>
    <row r="18" spans="1:6" x14ac:dyDescent="0.25">
      <c r="A18">
        <v>302</v>
      </c>
      <c r="B18" t="s">
        <v>105</v>
      </c>
      <c r="C18" t="s">
        <v>80</v>
      </c>
      <c r="D18" s="12" t="s">
        <v>69</v>
      </c>
      <c r="E18" t="str">
        <f t="shared" si="0"/>
        <v>No</v>
      </c>
      <c r="F18" t="s">
        <v>1815</v>
      </c>
    </row>
    <row r="19" spans="1:6" x14ac:dyDescent="0.25">
      <c r="A19">
        <v>303</v>
      </c>
      <c r="B19" t="s">
        <v>107</v>
      </c>
      <c r="C19" t="s">
        <v>108</v>
      </c>
      <c r="D19" s="12" t="s">
        <v>69</v>
      </c>
      <c r="E19" t="str">
        <f t="shared" si="0"/>
        <v>No</v>
      </c>
      <c r="F19" t="s">
        <v>1815</v>
      </c>
    </row>
    <row r="20" spans="1:6" x14ac:dyDescent="0.25">
      <c r="A20">
        <v>305</v>
      </c>
      <c r="B20" t="s">
        <v>110</v>
      </c>
      <c r="C20" t="s">
        <v>111</v>
      </c>
      <c r="D20" s="12" t="s">
        <v>69</v>
      </c>
      <c r="E20" t="str">
        <f t="shared" si="0"/>
        <v>No</v>
      </c>
      <c r="F20" t="s">
        <v>1815</v>
      </c>
    </row>
    <row r="21" spans="1:6" x14ac:dyDescent="0.25">
      <c r="A21">
        <v>306</v>
      </c>
      <c r="B21" t="s">
        <v>113</v>
      </c>
      <c r="C21" t="s">
        <v>75</v>
      </c>
      <c r="D21" s="12" t="s">
        <v>69</v>
      </c>
      <c r="E21" t="str">
        <f t="shared" si="0"/>
        <v>No</v>
      </c>
      <c r="F21" t="s">
        <v>1815</v>
      </c>
    </row>
    <row r="22" spans="1:6" x14ac:dyDescent="0.25">
      <c r="A22">
        <v>311</v>
      </c>
      <c r="B22" t="s">
        <v>115</v>
      </c>
      <c r="C22" t="s">
        <v>116</v>
      </c>
      <c r="D22" s="12" t="s">
        <v>69</v>
      </c>
      <c r="E22" t="str">
        <f t="shared" si="0"/>
        <v>No</v>
      </c>
      <c r="F22" t="s">
        <v>1819</v>
      </c>
    </row>
    <row r="23" spans="1:6" x14ac:dyDescent="0.25">
      <c r="A23">
        <v>316</v>
      </c>
      <c r="B23" t="s">
        <v>118</v>
      </c>
      <c r="C23" t="s">
        <v>80</v>
      </c>
      <c r="D23" s="12" t="s">
        <v>69</v>
      </c>
      <c r="E23" t="str">
        <f t="shared" si="0"/>
        <v>No</v>
      </c>
      <c r="F23" t="s">
        <v>1818</v>
      </c>
    </row>
    <row r="24" spans="1:6" x14ac:dyDescent="0.25">
      <c r="A24">
        <v>318</v>
      </c>
      <c r="B24" t="s">
        <v>120</v>
      </c>
      <c r="C24" t="s">
        <v>80</v>
      </c>
      <c r="D24" s="12" t="s">
        <v>69</v>
      </c>
      <c r="E24" t="str">
        <f t="shared" si="0"/>
        <v>No</v>
      </c>
      <c r="F24" t="s">
        <v>1815</v>
      </c>
    </row>
    <row r="25" spans="1:6" x14ac:dyDescent="0.25">
      <c r="A25">
        <v>319</v>
      </c>
      <c r="B25" t="s">
        <v>122</v>
      </c>
      <c r="C25" t="s">
        <v>80</v>
      </c>
      <c r="D25" s="12" t="s">
        <v>69</v>
      </c>
      <c r="E25" t="str">
        <f t="shared" si="0"/>
        <v>No</v>
      </c>
      <c r="F25" t="s">
        <v>1815</v>
      </c>
    </row>
    <row r="26" spans="1:6" x14ac:dyDescent="0.25">
      <c r="A26">
        <v>320</v>
      </c>
      <c r="B26" t="s">
        <v>124</v>
      </c>
      <c r="C26" t="s">
        <v>125</v>
      </c>
      <c r="D26" s="12" t="s">
        <v>69</v>
      </c>
      <c r="E26" t="str">
        <f t="shared" si="0"/>
        <v>No</v>
      </c>
      <c r="F26" t="s">
        <v>1818</v>
      </c>
    </row>
    <row r="27" spans="1:6" x14ac:dyDescent="0.25">
      <c r="A27">
        <v>321</v>
      </c>
      <c r="B27" t="s">
        <v>127</v>
      </c>
      <c r="C27" t="s">
        <v>80</v>
      </c>
      <c r="D27" s="12" t="s">
        <v>69</v>
      </c>
      <c r="E27" t="str">
        <f t="shared" si="0"/>
        <v>No</v>
      </c>
      <c r="F27" t="s">
        <v>1818</v>
      </c>
    </row>
    <row r="28" spans="1:6" x14ac:dyDescent="0.25">
      <c r="A28">
        <v>338</v>
      </c>
      <c r="B28" t="s">
        <v>129</v>
      </c>
      <c r="C28" t="s">
        <v>68</v>
      </c>
      <c r="D28" s="12" t="s">
        <v>69</v>
      </c>
      <c r="E28" t="str">
        <f t="shared" si="0"/>
        <v>No</v>
      </c>
      <c r="F28" t="s">
        <v>1815</v>
      </c>
    </row>
    <row r="29" spans="1:6" x14ac:dyDescent="0.25">
      <c r="A29">
        <v>402</v>
      </c>
      <c r="B29" t="s">
        <v>131</v>
      </c>
      <c r="C29" t="s">
        <v>132</v>
      </c>
      <c r="D29" s="12" t="s">
        <v>81</v>
      </c>
      <c r="E29" t="str">
        <f t="shared" si="0"/>
        <v>Yes</v>
      </c>
      <c r="F29" t="s">
        <v>1820</v>
      </c>
    </row>
    <row r="30" spans="1:6" x14ac:dyDescent="0.25">
      <c r="A30">
        <v>417</v>
      </c>
      <c r="B30" t="s">
        <v>134</v>
      </c>
      <c r="C30" t="s">
        <v>135</v>
      </c>
      <c r="D30" s="12" t="s">
        <v>81</v>
      </c>
      <c r="E30" t="str">
        <f t="shared" si="0"/>
        <v>Yes</v>
      </c>
      <c r="F30" t="s">
        <v>1815</v>
      </c>
    </row>
    <row r="31" spans="1:6" x14ac:dyDescent="0.25">
      <c r="A31">
        <v>509</v>
      </c>
      <c r="B31" t="s">
        <v>137</v>
      </c>
      <c r="C31" t="s">
        <v>93</v>
      </c>
      <c r="D31" s="12" t="s">
        <v>69</v>
      </c>
      <c r="E31" t="str">
        <f t="shared" si="0"/>
        <v>No</v>
      </c>
      <c r="F31" t="s">
        <v>1816</v>
      </c>
    </row>
    <row r="32" spans="1:6" x14ac:dyDescent="0.25">
      <c r="A32">
        <v>510</v>
      </c>
      <c r="B32" t="s">
        <v>139</v>
      </c>
      <c r="C32" t="s">
        <v>140</v>
      </c>
      <c r="D32" s="12" t="s">
        <v>69</v>
      </c>
      <c r="E32" t="str">
        <f t="shared" si="0"/>
        <v>No</v>
      </c>
      <c r="F32" t="s">
        <v>1816</v>
      </c>
    </row>
    <row r="33" spans="1:6" x14ac:dyDescent="0.25">
      <c r="A33">
        <v>511</v>
      </c>
      <c r="B33" t="s">
        <v>142</v>
      </c>
      <c r="C33" t="s">
        <v>93</v>
      </c>
      <c r="D33" s="12" t="s">
        <v>69</v>
      </c>
      <c r="E33" t="str">
        <f t="shared" si="0"/>
        <v>No</v>
      </c>
      <c r="F33" t="s">
        <v>1816</v>
      </c>
    </row>
    <row r="34" spans="1:6" x14ac:dyDescent="0.25">
      <c r="A34">
        <v>525</v>
      </c>
      <c r="B34" t="s">
        <v>144</v>
      </c>
      <c r="C34" t="s">
        <v>101</v>
      </c>
      <c r="D34" s="12" t="s">
        <v>69</v>
      </c>
      <c r="E34" t="str">
        <f t="shared" si="0"/>
        <v>No</v>
      </c>
      <c r="F34" t="s">
        <v>1816</v>
      </c>
    </row>
    <row r="35" spans="1:6" x14ac:dyDescent="0.25">
      <c r="A35">
        <v>527</v>
      </c>
      <c r="B35" t="s">
        <v>146</v>
      </c>
      <c r="C35" t="s">
        <v>80</v>
      </c>
      <c r="D35" s="12" t="s">
        <v>69</v>
      </c>
      <c r="E35" t="str">
        <f t="shared" si="0"/>
        <v>No</v>
      </c>
      <c r="F35" t="s">
        <v>1821</v>
      </c>
    </row>
    <row r="36" spans="1:6" x14ac:dyDescent="0.25">
      <c r="A36">
        <v>534</v>
      </c>
      <c r="B36" t="s">
        <v>148</v>
      </c>
      <c r="C36" t="s">
        <v>80</v>
      </c>
      <c r="D36" s="12" t="s">
        <v>69</v>
      </c>
      <c r="E36" t="str">
        <f t="shared" si="0"/>
        <v>No</v>
      </c>
      <c r="F36" t="s">
        <v>1818</v>
      </c>
    </row>
    <row r="37" spans="1:6" x14ac:dyDescent="0.25">
      <c r="A37">
        <v>543</v>
      </c>
      <c r="B37" t="s">
        <v>150</v>
      </c>
      <c r="C37" t="s">
        <v>80</v>
      </c>
      <c r="D37" s="12" t="s">
        <v>69</v>
      </c>
      <c r="E37" t="str">
        <f t="shared" si="0"/>
        <v>No</v>
      </c>
      <c r="F37" t="s">
        <v>1815</v>
      </c>
    </row>
    <row r="38" spans="1:6" x14ac:dyDescent="0.25">
      <c r="A38">
        <v>546</v>
      </c>
      <c r="B38" t="s">
        <v>152</v>
      </c>
      <c r="C38" t="s">
        <v>68</v>
      </c>
      <c r="D38" s="12" t="s">
        <v>69</v>
      </c>
      <c r="E38" t="str">
        <f t="shared" si="0"/>
        <v>No</v>
      </c>
      <c r="F38" t="s">
        <v>1815</v>
      </c>
    </row>
    <row r="39" spans="1:6" x14ac:dyDescent="0.25">
      <c r="A39">
        <v>553</v>
      </c>
      <c r="B39" t="s">
        <v>154</v>
      </c>
      <c r="C39" t="s">
        <v>93</v>
      </c>
      <c r="D39" s="12" t="s">
        <v>69</v>
      </c>
      <c r="E39" t="str">
        <f t="shared" si="0"/>
        <v>No</v>
      </c>
      <c r="F39" t="s">
        <v>1816</v>
      </c>
    </row>
    <row r="40" spans="1:6" x14ac:dyDescent="0.25">
      <c r="A40">
        <v>556</v>
      </c>
      <c r="B40" t="s">
        <v>156</v>
      </c>
      <c r="C40" t="s">
        <v>93</v>
      </c>
      <c r="D40" s="12" t="s">
        <v>69</v>
      </c>
      <c r="E40" t="str">
        <f t="shared" si="0"/>
        <v>No</v>
      </c>
      <c r="F40" t="s">
        <v>1819</v>
      </c>
    </row>
    <row r="41" spans="1:6" x14ac:dyDescent="0.25">
      <c r="A41">
        <v>557</v>
      </c>
      <c r="B41" t="s">
        <v>158</v>
      </c>
      <c r="C41" t="s">
        <v>93</v>
      </c>
      <c r="D41" s="12" t="s">
        <v>69</v>
      </c>
      <c r="E41" t="str">
        <f t="shared" si="0"/>
        <v>No</v>
      </c>
      <c r="F41" t="s">
        <v>1816</v>
      </c>
    </row>
    <row r="42" spans="1:6" x14ac:dyDescent="0.25">
      <c r="A42">
        <v>558</v>
      </c>
      <c r="B42" t="s">
        <v>160</v>
      </c>
      <c r="C42" t="s">
        <v>93</v>
      </c>
      <c r="D42" s="12" t="s">
        <v>69</v>
      </c>
      <c r="E42" t="str">
        <f t="shared" si="0"/>
        <v>No</v>
      </c>
      <c r="F42" t="s">
        <v>1816</v>
      </c>
    </row>
    <row r="43" spans="1:6" x14ac:dyDescent="0.25">
      <c r="A43">
        <v>559</v>
      </c>
      <c r="B43" t="s">
        <v>162</v>
      </c>
      <c r="C43" t="s">
        <v>75</v>
      </c>
      <c r="D43" s="12" t="s">
        <v>69</v>
      </c>
      <c r="E43" t="str">
        <f t="shared" si="0"/>
        <v>No</v>
      </c>
      <c r="F43" t="s">
        <v>1815</v>
      </c>
    </row>
    <row r="44" spans="1:6" x14ac:dyDescent="0.25">
      <c r="A44">
        <v>560</v>
      </c>
      <c r="B44" t="s">
        <v>164</v>
      </c>
      <c r="C44" t="s">
        <v>80</v>
      </c>
      <c r="D44" s="12" t="s">
        <v>69</v>
      </c>
      <c r="E44" t="str">
        <f t="shared" si="0"/>
        <v>No</v>
      </c>
      <c r="F44" t="s">
        <v>1815</v>
      </c>
    </row>
    <row r="45" spans="1:6" x14ac:dyDescent="0.25">
      <c r="A45">
        <v>575</v>
      </c>
      <c r="B45" t="s">
        <v>166</v>
      </c>
      <c r="C45" t="s">
        <v>80</v>
      </c>
      <c r="D45" s="12" t="s">
        <v>69</v>
      </c>
      <c r="E45" t="str">
        <f t="shared" si="0"/>
        <v>No</v>
      </c>
      <c r="F45" t="s">
        <v>1816</v>
      </c>
    </row>
    <row r="46" spans="1:6" x14ac:dyDescent="0.25">
      <c r="A46">
        <v>576</v>
      </c>
      <c r="B46" t="s">
        <v>168</v>
      </c>
      <c r="C46" t="s">
        <v>75</v>
      </c>
      <c r="D46" s="12" t="s">
        <v>69</v>
      </c>
      <c r="E46" t="str">
        <f t="shared" si="0"/>
        <v>No</v>
      </c>
      <c r="F46" t="s">
        <v>1821</v>
      </c>
    </row>
    <row r="47" spans="1:6" x14ac:dyDescent="0.25">
      <c r="A47">
        <v>577</v>
      </c>
      <c r="B47" t="s">
        <v>170</v>
      </c>
      <c r="C47" t="s">
        <v>72</v>
      </c>
      <c r="D47" s="12" t="s">
        <v>69</v>
      </c>
      <c r="E47" t="str">
        <f t="shared" si="0"/>
        <v>No</v>
      </c>
      <c r="F47" t="s">
        <v>1815</v>
      </c>
    </row>
    <row r="48" spans="1:6" x14ac:dyDescent="0.25">
      <c r="A48">
        <v>598</v>
      </c>
      <c r="B48" t="s">
        <v>172</v>
      </c>
      <c r="C48" t="s">
        <v>173</v>
      </c>
      <c r="D48" s="12" t="s">
        <v>69</v>
      </c>
      <c r="E48" t="str">
        <f t="shared" si="0"/>
        <v>No</v>
      </c>
      <c r="F48" t="s">
        <v>1819</v>
      </c>
    </row>
    <row r="49" spans="1:6" x14ac:dyDescent="0.25">
      <c r="A49">
        <v>608</v>
      </c>
      <c r="B49" t="s">
        <v>175</v>
      </c>
      <c r="C49" t="s">
        <v>75</v>
      </c>
      <c r="D49" s="12" t="s">
        <v>69</v>
      </c>
      <c r="E49" t="str">
        <f t="shared" si="0"/>
        <v>No</v>
      </c>
      <c r="F49" t="s">
        <v>1815</v>
      </c>
    </row>
    <row r="50" spans="1:6" x14ac:dyDescent="0.25">
      <c r="A50">
        <v>609</v>
      </c>
      <c r="B50" t="s">
        <v>176</v>
      </c>
      <c r="C50" t="s">
        <v>125</v>
      </c>
      <c r="D50" s="12" t="s">
        <v>69</v>
      </c>
      <c r="E50" t="str">
        <f t="shared" si="0"/>
        <v>No</v>
      </c>
      <c r="F50" t="s">
        <v>1815</v>
      </c>
    </row>
    <row r="51" spans="1:6" x14ac:dyDescent="0.25">
      <c r="A51">
        <v>610</v>
      </c>
      <c r="B51" t="s">
        <v>178</v>
      </c>
      <c r="C51" t="s">
        <v>93</v>
      </c>
      <c r="D51" s="12" t="s">
        <v>69</v>
      </c>
      <c r="E51" t="str">
        <f t="shared" si="0"/>
        <v>No</v>
      </c>
      <c r="F51" t="s">
        <v>1815</v>
      </c>
    </row>
    <row r="52" spans="1:6" x14ac:dyDescent="0.25">
      <c r="A52">
        <v>613</v>
      </c>
      <c r="B52" t="s">
        <v>180</v>
      </c>
      <c r="C52" t="s">
        <v>90</v>
      </c>
      <c r="D52" s="12" t="s">
        <v>69</v>
      </c>
      <c r="E52" t="str">
        <f t="shared" si="0"/>
        <v>No</v>
      </c>
      <c r="F52" t="s">
        <v>1815</v>
      </c>
    </row>
    <row r="53" spans="1:6" x14ac:dyDescent="0.25">
      <c r="A53">
        <v>614</v>
      </c>
      <c r="B53" t="s">
        <v>182</v>
      </c>
      <c r="C53" t="s">
        <v>93</v>
      </c>
      <c r="D53" s="12" t="s">
        <v>69</v>
      </c>
      <c r="E53" t="str">
        <f t="shared" si="0"/>
        <v>No</v>
      </c>
      <c r="F53" t="s">
        <v>1818</v>
      </c>
    </row>
    <row r="54" spans="1:6" x14ac:dyDescent="0.25">
      <c r="A54">
        <v>616</v>
      </c>
      <c r="B54" t="s">
        <v>184</v>
      </c>
      <c r="C54" t="s">
        <v>111</v>
      </c>
      <c r="D54" s="12" t="s">
        <v>69</v>
      </c>
      <c r="E54" t="str">
        <f t="shared" si="0"/>
        <v>No</v>
      </c>
      <c r="F54" t="s">
        <v>1815</v>
      </c>
    </row>
    <row r="55" spans="1:6" x14ac:dyDescent="0.25">
      <c r="A55">
        <v>621</v>
      </c>
      <c r="B55" t="s">
        <v>186</v>
      </c>
      <c r="C55" t="s">
        <v>72</v>
      </c>
      <c r="D55" s="12" t="s">
        <v>69</v>
      </c>
      <c r="E55" t="str">
        <f t="shared" si="0"/>
        <v>No</v>
      </c>
      <c r="F55" t="s">
        <v>1818</v>
      </c>
    </row>
    <row r="56" spans="1:6" x14ac:dyDescent="0.25">
      <c r="A56">
        <v>623</v>
      </c>
      <c r="B56" t="s">
        <v>188</v>
      </c>
      <c r="C56" t="s">
        <v>108</v>
      </c>
      <c r="D56" s="12" t="s">
        <v>69</v>
      </c>
      <c r="E56" t="str">
        <f t="shared" si="0"/>
        <v>No</v>
      </c>
      <c r="F56" t="s">
        <v>1815</v>
      </c>
    </row>
    <row r="57" spans="1:6" x14ac:dyDescent="0.25">
      <c r="A57">
        <v>629</v>
      </c>
      <c r="B57" t="s">
        <v>189</v>
      </c>
      <c r="C57" t="s">
        <v>190</v>
      </c>
      <c r="D57" s="12" t="s">
        <v>69</v>
      </c>
      <c r="E57" t="str">
        <f t="shared" si="0"/>
        <v>No</v>
      </c>
      <c r="F57" t="s">
        <v>1815</v>
      </c>
    </row>
    <row r="58" spans="1:6" x14ac:dyDescent="0.25">
      <c r="A58">
        <v>634</v>
      </c>
      <c r="B58" t="s">
        <v>192</v>
      </c>
      <c r="C58" t="s">
        <v>193</v>
      </c>
      <c r="D58" s="12" t="s">
        <v>69</v>
      </c>
      <c r="E58" t="str">
        <f t="shared" si="0"/>
        <v>No</v>
      </c>
      <c r="F58" t="s">
        <v>1815</v>
      </c>
    </row>
    <row r="59" spans="1:6" x14ac:dyDescent="0.25">
      <c r="A59">
        <v>640</v>
      </c>
      <c r="B59" t="s">
        <v>195</v>
      </c>
      <c r="C59" t="s">
        <v>196</v>
      </c>
      <c r="D59" s="12" t="s">
        <v>69</v>
      </c>
      <c r="E59" t="str">
        <f t="shared" si="0"/>
        <v>No</v>
      </c>
      <c r="F59" t="s">
        <v>1819</v>
      </c>
    </row>
    <row r="60" spans="1:6" x14ac:dyDescent="0.25">
      <c r="A60">
        <v>664</v>
      </c>
      <c r="B60" t="s">
        <v>198</v>
      </c>
      <c r="C60" t="s">
        <v>93</v>
      </c>
      <c r="D60" s="12" t="s">
        <v>69</v>
      </c>
      <c r="E60" t="str">
        <f t="shared" si="0"/>
        <v>No</v>
      </c>
      <c r="F60" t="s">
        <v>1814</v>
      </c>
    </row>
    <row r="61" spans="1:6" x14ac:dyDescent="0.25">
      <c r="A61">
        <v>679</v>
      </c>
      <c r="B61" t="s">
        <v>200</v>
      </c>
      <c r="C61" t="s">
        <v>93</v>
      </c>
      <c r="D61" s="12" t="s">
        <v>69</v>
      </c>
      <c r="E61" t="str">
        <f t="shared" si="0"/>
        <v>No</v>
      </c>
      <c r="F61" t="s">
        <v>1822</v>
      </c>
    </row>
    <row r="62" spans="1:6" x14ac:dyDescent="0.25">
      <c r="A62">
        <v>725</v>
      </c>
      <c r="B62" t="s">
        <v>202</v>
      </c>
      <c r="C62" t="s">
        <v>93</v>
      </c>
      <c r="D62" s="12" t="s">
        <v>69</v>
      </c>
      <c r="E62" t="str">
        <f t="shared" si="0"/>
        <v>No</v>
      </c>
      <c r="F62" t="s">
        <v>1821</v>
      </c>
    </row>
    <row r="63" spans="1:6" x14ac:dyDescent="0.25">
      <c r="A63">
        <v>736</v>
      </c>
      <c r="B63" t="s">
        <v>204</v>
      </c>
      <c r="C63" t="s">
        <v>80</v>
      </c>
      <c r="D63" s="12" t="s">
        <v>69</v>
      </c>
      <c r="E63" t="str">
        <f t="shared" si="0"/>
        <v>No</v>
      </c>
      <c r="F63" t="s">
        <v>1823</v>
      </c>
    </row>
    <row r="64" spans="1:6" x14ac:dyDescent="0.25">
      <c r="A64">
        <v>770</v>
      </c>
      <c r="B64" t="s">
        <v>206</v>
      </c>
      <c r="C64" t="s">
        <v>68</v>
      </c>
      <c r="D64" s="12" t="s">
        <v>69</v>
      </c>
      <c r="E64" t="str">
        <f t="shared" si="0"/>
        <v>No</v>
      </c>
      <c r="F64" t="s">
        <v>1822</v>
      </c>
    </row>
    <row r="65" spans="1:6" x14ac:dyDescent="0.25">
      <c r="A65">
        <v>779</v>
      </c>
      <c r="B65" t="s">
        <v>208</v>
      </c>
      <c r="C65" t="s">
        <v>93</v>
      </c>
      <c r="D65" s="12" t="s">
        <v>69</v>
      </c>
      <c r="E65" t="str">
        <f t="shared" si="0"/>
        <v>No</v>
      </c>
      <c r="F65" t="s">
        <v>1824</v>
      </c>
    </row>
    <row r="66" spans="1:6" x14ac:dyDescent="0.25">
      <c r="A66">
        <v>780</v>
      </c>
      <c r="B66" t="s">
        <v>210</v>
      </c>
      <c r="C66" t="s">
        <v>93</v>
      </c>
      <c r="D66" s="12" t="s">
        <v>69</v>
      </c>
      <c r="E66" t="str">
        <f t="shared" si="0"/>
        <v>No</v>
      </c>
      <c r="F66" t="s">
        <v>1824</v>
      </c>
    </row>
    <row r="67" spans="1:6" x14ac:dyDescent="0.25">
      <c r="A67">
        <v>804</v>
      </c>
      <c r="B67" t="s">
        <v>212</v>
      </c>
      <c r="C67" t="s">
        <v>75</v>
      </c>
      <c r="D67" s="12" t="s">
        <v>69</v>
      </c>
      <c r="E67" t="str">
        <f t="shared" si="0"/>
        <v>No</v>
      </c>
      <c r="F67" t="s">
        <v>1815</v>
      </c>
    </row>
    <row r="68" spans="1:6" x14ac:dyDescent="0.25">
      <c r="A68">
        <v>808</v>
      </c>
      <c r="B68" t="s">
        <v>214</v>
      </c>
      <c r="C68" t="s">
        <v>72</v>
      </c>
      <c r="D68" s="12" t="s">
        <v>69</v>
      </c>
      <c r="E68" t="str">
        <f t="shared" si="0"/>
        <v>No</v>
      </c>
      <c r="F68" t="s">
        <v>1815</v>
      </c>
    </row>
    <row r="69" spans="1:6" x14ac:dyDescent="0.25">
      <c r="A69">
        <v>813</v>
      </c>
      <c r="B69" t="s">
        <v>216</v>
      </c>
      <c r="C69" t="s">
        <v>72</v>
      </c>
      <c r="D69" s="12" t="s">
        <v>69</v>
      </c>
      <c r="E69" t="str">
        <f t="shared" si="0"/>
        <v>No</v>
      </c>
      <c r="F69" t="s">
        <v>1814</v>
      </c>
    </row>
    <row r="70" spans="1:6" x14ac:dyDescent="0.25">
      <c r="A70">
        <v>825</v>
      </c>
      <c r="B70" t="s">
        <v>218</v>
      </c>
      <c r="C70" t="s">
        <v>68</v>
      </c>
      <c r="D70" s="12" t="s">
        <v>69</v>
      </c>
      <c r="E70" t="str">
        <f t="shared" ref="E70:E133" si="1">IF(D70="E","Yes","No")</f>
        <v>No</v>
      </c>
      <c r="F70" t="s">
        <v>1815</v>
      </c>
    </row>
    <row r="71" spans="1:6" x14ac:dyDescent="0.25">
      <c r="A71">
        <v>838</v>
      </c>
      <c r="B71" t="s">
        <v>220</v>
      </c>
      <c r="C71" t="s">
        <v>80</v>
      </c>
      <c r="D71" s="12" t="s">
        <v>69</v>
      </c>
      <c r="E71" t="str">
        <f t="shared" si="1"/>
        <v>No</v>
      </c>
      <c r="F71" t="s">
        <v>1815</v>
      </c>
    </row>
    <row r="72" spans="1:6" x14ac:dyDescent="0.25">
      <c r="A72">
        <v>843</v>
      </c>
      <c r="B72" t="s">
        <v>222</v>
      </c>
      <c r="C72" t="s">
        <v>68</v>
      </c>
      <c r="D72" s="12" t="s">
        <v>69</v>
      </c>
      <c r="E72" t="str">
        <f t="shared" si="1"/>
        <v>No</v>
      </c>
      <c r="F72" t="s">
        <v>1818</v>
      </c>
    </row>
    <row r="73" spans="1:6" x14ac:dyDescent="0.25">
      <c r="A73">
        <v>855</v>
      </c>
      <c r="B73" t="s">
        <v>224</v>
      </c>
      <c r="C73" t="s">
        <v>108</v>
      </c>
      <c r="D73" s="12" t="s">
        <v>69</v>
      </c>
      <c r="E73" t="str">
        <f t="shared" si="1"/>
        <v>No</v>
      </c>
      <c r="F73" t="s">
        <v>1818</v>
      </c>
    </row>
    <row r="74" spans="1:6" x14ac:dyDescent="0.25">
      <c r="A74">
        <v>858</v>
      </c>
      <c r="B74" t="s">
        <v>226</v>
      </c>
      <c r="C74" t="s">
        <v>80</v>
      </c>
      <c r="D74" s="12" t="s">
        <v>69</v>
      </c>
      <c r="E74" t="str">
        <f t="shared" si="1"/>
        <v>No</v>
      </c>
      <c r="F74" t="s">
        <v>1815</v>
      </c>
    </row>
    <row r="75" spans="1:6" x14ac:dyDescent="0.25">
      <c r="A75">
        <v>875</v>
      </c>
      <c r="B75" t="s">
        <v>228</v>
      </c>
      <c r="C75" t="s">
        <v>93</v>
      </c>
      <c r="D75" s="12" t="s">
        <v>69</v>
      </c>
      <c r="E75" t="str">
        <f t="shared" si="1"/>
        <v>No</v>
      </c>
      <c r="F75" t="s">
        <v>1818</v>
      </c>
    </row>
    <row r="76" spans="1:6" x14ac:dyDescent="0.25">
      <c r="A76">
        <v>905</v>
      </c>
      <c r="B76" t="s">
        <v>229</v>
      </c>
      <c r="C76" t="s">
        <v>230</v>
      </c>
      <c r="D76" s="12" t="s">
        <v>69</v>
      </c>
      <c r="E76" t="str">
        <f t="shared" si="1"/>
        <v>No</v>
      </c>
      <c r="F76" t="s">
        <v>1819</v>
      </c>
    </row>
    <row r="77" spans="1:6" x14ac:dyDescent="0.25">
      <c r="A77">
        <v>912</v>
      </c>
      <c r="B77" t="s">
        <v>232</v>
      </c>
      <c r="C77" t="s">
        <v>93</v>
      </c>
      <c r="D77" s="12" t="s">
        <v>69</v>
      </c>
      <c r="E77" t="str">
        <f t="shared" si="1"/>
        <v>No</v>
      </c>
      <c r="F77" t="s">
        <v>1822</v>
      </c>
    </row>
    <row r="78" spans="1:6" x14ac:dyDescent="0.25">
      <c r="A78">
        <v>936</v>
      </c>
      <c r="B78" t="s">
        <v>234</v>
      </c>
      <c r="C78" t="s">
        <v>80</v>
      </c>
      <c r="D78" s="12" t="s">
        <v>69</v>
      </c>
      <c r="E78" t="str">
        <f t="shared" si="1"/>
        <v>No</v>
      </c>
      <c r="F78" t="s">
        <v>1818</v>
      </c>
    </row>
    <row r="79" spans="1:6" x14ac:dyDescent="0.25">
      <c r="A79">
        <v>938</v>
      </c>
      <c r="B79" t="s">
        <v>236</v>
      </c>
      <c r="C79" t="s">
        <v>93</v>
      </c>
      <c r="D79" s="12" t="s">
        <v>69</v>
      </c>
      <c r="E79" t="str">
        <f t="shared" si="1"/>
        <v>No</v>
      </c>
      <c r="F79" t="s">
        <v>1821</v>
      </c>
    </row>
    <row r="80" spans="1:6" x14ac:dyDescent="0.25">
      <c r="A80">
        <v>941</v>
      </c>
      <c r="B80" t="s">
        <v>238</v>
      </c>
      <c r="C80" t="s">
        <v>239</v>
      </c>
      <c r="D80" s="12" t="s">
        <v>69</v>
      </c>
      <c r="E80" t="str">
        <f t="shared" si="1"/>
        <v>No</v>
      </c>
      <c r="F80" t="s">
        <v>1819</v>
      </c>
    </row>
    <row r="81" spans="1:6" x14ac:dyDescent="0.25">
      <c r="A81">
        <v>951</v>
      </c>
      <c r="B81" t="s">
        <v>241</v>
      </c>
      <c r="C81" t="s">
        <v>68</v>
      </c>
      <c r="D81" s="12" t="s">
        <v>69</v>
      </c>
      <c r="E81" t="str">
        <f t="shared" si="1"/>
        <v>No</v>
      </c>
      <c r="F81" t="s">
        <v>1816</v>
      </c>
    </row>
    <row r="82" spans="1:6" x14ac:dyDescent="0.25">
      <c r="A82">
        <v>952</v>
      </c>
      <c r="B82" t="s">
        <v>243</v>
      </c>
      <c r="C82" t="s">
        <v>93</v>
      </c>
      <c r="D82" s="12" t="s">
        <v>69</v>
      </c>
      <c r="E82" t="str">
        <f t="shared" si="1"/>
        <v>No</v>
      </c>
      <c r="F82" t="s">
        <v>1816</v>
      </c>
    </row>
    <row r="83" spans="1:6" x14ac:dyDescent="0.25">
      <c r="A83">
        <v>953</v>
      </c>
      <c r="B83" t="s">
        <v>245</v>
      </c>
      <c r="C83" t="s">
        <v>75</v>
      </c>
      <c r="D83" s="12" t="s">
        <v>69</v>
      </c>
      <c r="E83" t="str">
        <f t="shared" si="1"/>
        <v>No</v>
      </c>
      <c r="F83" t="s">
        <v>1816</v>
      </c>
    </row>
    <row r="84" spans="1:6" x14ac:dyDescent="0.25">
      <c r="A84">
        <v>7984</v>
      </c>
      <c r="B84" t="s">
        <v>247</v>
      </c>
      <c r="C84" t="s">
        <v>108</v>
      </c>
      <c r="D84" s="12" t="s">
        <v>69</v>
      </c>
      <c r="E84" t="str">
        <f t="shared" si="1"/>
        <v>No</v>
      </c>
      <c r="F84" t="s">
        <v>1814</v>
      </c>
    </row>
    <row r="85" spans="1:6" x14ac:dyDescent="0.25">
      <c r="A85">
        <v>7995</v>
      </c>
      <c r="B85" t="s">
        <v>249</v>
      </c>
      <c r="C85" t="s">
        <v>80</v>
      </c>
      <c r="D85" s="12" t="s">
        <v>69</v>
      </c>
      <c r="E85" t="str">
        <f t="shared" si="1"/>
        <v>No</v>
      </c>
      <c r="F85" t="s">
        <v>1816</v>
      </c>
    </row>
    <row r="86" spans="1:6" x14ac:dyDescent="0.25">
      <c r="A86">
        <v>7999</v>
      </c>
      <c r="B86" t="s">
        <v>251</v>
      </c>
      <c r="C86" t="s">
        <v>93</v>
      </c>
      <c r="D86" s="12" t="s">
        <v>69</v>
      </c>
      <c r="E86" t="str">
        <f t="shared" si="1"/>
        <v>No</v>
      </c>
      <c r="F86" t="s">
        <v>1822</v>
      </c>
    </row>
    <row r="87" spans="1:6" x14ac:dyDescent="0.25">
      <c r="A87">
        <v>8000</v>
      </c>
      <c r="B87" t="s">
        <v>253</v>
      </c>
      <c r="C87" t="s">
        <v>125</v>
      </c>
      <c r="D87" s="12" t="s">
        <v>69</v>
      </c>
      <c r="E87" t="str">
        <f t="shared" si="1"/>
        <v>No</v>
      </c>
      <c r="F87" t="s">
        <v>1814</v>
      </c>
    </row>
    <row r="88" spans="1:6" x14ac:dyDescent="0.25">
      <c r="A88">
        <v>8063</v>
      </c>
      <c r="B88" t="s">
        <v>255</v>
      </c>
      <c r="C88" t="s">
        <v>98</v>
      </c>
      <c r="D88" s="12" t="s">
        <v>69</v>
      </c>
      <c r="E88" t="str">
        <f t="shared" si="1"/>
        <v>No</v>
      </c>
      <c r="F88" t="s">
        <v>1816</v>
      </c>
    </row>
    <row r="89" spans="1:6" x14ac:dyDescent="0.25">
      <c r="A89">
        <v>8064</v>
      </c>
      <c r="B89" t="s">
        <v>257</v>
      </c>
      <c r="C89" t="s">
        <v>258</v>
      </c>
      <c r="D89" s="12" t="s">
        <v>69</v>
      </c>
      <c r="E89" t="str">
        <f t="shared" si="1"/>
        <v>No</v>
      </c>
      <c r="F89" t="s">
        <v>1814</v>
      </c>
    </row>
    <row r="90" spans="1:6" x14ac:dyDescent="0.25">
      <c r="A90">
        <v>8278</v>
      </c>
      <c r="B90" t="s">
        <v>260</v>
      </c>
      <c r="C90" t="s">
        <v>80</v>
      </c>
      <c r="D90" s="12" t="s">
        <v>69</v>
      </c>
      <c r="E90" t="str">
        <f t="shared" si="1"/>
        <v>No</v>
      </c>
      <c r="F90" t="s">
        <v>1818</v>
      </c>
    </row>
    <row r="91" spans="1:6" x14ac:dyDescent="0.25">
      <c r="A91">
        <v>8280</v>
      </c>
      <c r="B91" t="s">
        <v>262</v>
      </c>
      <c r="C91" t="s">
        <v>93</v>
      </c>
      <c r="D91" s="12" t="s">
        <v>69</v>
      </c>
      <c r="E91" t="str">
        <f t="shared" si="1"/>
        <v>No</v>
      </c>
      <c r="F91" t="s">
        <v>1818</v>
      </c>
    </row>
    <row r="92" spans="1:6" x14ac:dyDescent="0.25">
      <c r="A92">
        <v>8281</v>
      </c>
      <c r="B92" t="s">
        <v>264</v>
      </c>
      <c r="C92" t="s">
        <v>93</v>
      </c>
      <c r="D92" s="12" t="s">
        <v>69</v>
      </c>
      <c r="E92" t="str">
        <f t="shared" si="1"/>
        <v>No</v>
      </c>
      <c r="F92" t="s">
        <v>1816</v>
      </c>
    </row>
    <row r="93" spans="1:6" x14ac:dyDescent="0.25">
      <c r="A93">
        <v>8282</v>
      </c>
      <c r="B93" t="s">
        <v>266</v>
      </c>
      <c r="C93" t="s">
        <v>93</v>
      </c>
      <c r="D93" s="12" t="s">
        <v>69</v>
      </c>
      <c r="E93" t="str">
        <f t="shared" si="1"/>
        <v>No</v>
      </c>
      <c r="F93" t="s">
        <v>1814</v>
      </c>
    </row>
    <row r="94" spans="1:6" x14ac:dyDescent="0.25">
      <c r="A94">
        <v>8283</v>
      </c>
      <c r="B94" t="s">
        <v>268</v>
      </c>
      <c r="C94" t="s">
        <v>72</v>
      </c>
      <c r="D94" s="12" t="s">
        <v>69</v>
      </c>
      <c r="E94" t="str">
        <f t="shared" si="1"/>
        <v>No</v>
      </c>
      <c r="F94" t="s">
        <v>1819</v>
      </c>
    </row>
    <row r="95" spans="1:6" x14ac:dyDescent="0.25">
      <c r="A95">
        <v>8286</v>
      </c>
      <c r="B95" t="s">
        <v>270</v>
      </c>
      <c r="C95" t="s">
        <v>80</v>
      </c>
      <c r="D95" s="12" t="s">
        <v>69</v>
      </c>
      <c r="E95" t="str">
        <f t="shared" si="1"/>
        <v>No</v>
      </c>
      <c r="F95" t="s">
        <v>1814</v>
      </c>
    </row>
    <row r="96" spans="1:6" x14ac:dyDescent="0.25">
      <c r="A96">
        <v>8287</v>
      </c>
      <c r="B96" t="s">
        <v>272</v>
      </c>
      <c r="C96" t="s">
        <v>93</v>
      </c>
      <c r="D96" s="12" t="s">
        <v>69</v>
      </c>
      <c r="E96" t="str">
        <f t="shared" si="1"/>
        <v>No</v>
      </c>
      <c r="F96" t="s">
        <v>1814</v>
      </c>
    </row>
    <row r="97" spans="1:6" x14ac:dyDescent="0.25">
      <c r="A97">
        <v>8289</v>
      </c>
      <c r="B97" t="s">
        <v>274</v>
      </c>
      <c r="C97" t="s">
        <v>68</v>
      </c>
      <c r="D97" s="12" t="s">
        <v>69</v>
      </c>
      <c r="E97" t="str">
        <f t="shared" si="1"/>
        <v>No</v>
      </c>
      <c r="F97" t="s">
        <v>1819</v>
      </c>
    </row>
    <row r="98" spans="1:6" x14ac:dyDescent="0.25">
      <c r="A98">
        <v>9122</v>
      </c>
      <c r="B98" t="s">
        <v>275</v>
      </c>
      <c r="C98" t="s">
        <v>93</v>
      </c>
      <c r="D98" s="12" t="s">
        <v>69</v>
      </c>
      <c r="E98" t="str">
        <f t="shared" si="1"/>
        <v>No</v>
      </c>
      <c r="F98" t="s">
        <v>1825</v>
      </c>
    </row>
    <row r="99" spans="1:6" x14ac:dyDescent="0.25">
      <c r="A99">
        <v>9148</v>
      </c>
      <c r="B99" t="s">
        <v>277</v>
      </c>
      <c r="C99" t="s">
        <v>278</v>
      </c>
      <c r="D99" s="12" t="s">
        <v>69</v>
      </c>
      <c r="E99" t="str">
        <f t="shared" si="1"/>
        <v>No</v>
      </c>
      <c r="F99" t="s">
        <v>1826</v>
      </c>
    </row>
    <row r="100" spans="1:6" x14ac:dyDescent="0.25">
      <c r="A100">
        <v>9149</v>
      </c>
      <c r="B100" t="s">
        <v>280</v>
      </c>
      <c r="C100" t="s">
        <v>80</v>
      </c>
      <c r="D100" s="12" t="s">
        <v>69</v>
      </c>
      <c r="E100" t="str">
        <f t="shared" si="1"/>
        <v>No</v>
      </c>
      <c r="F100" t="s">
        <v>1818</v>
      </c>
    </row>
    <row r="101" spans="1:6" x14ac:dyDescent="0.25">
      <c r="A101">
        <v>9164</v>
      </c>
      <c r="B101" t="s">
        <v>281</v>
      </c>
      <c r="C101" t="s">
        <v>68</v>
      </c>
      <c r="D101" s="12" t="s">
        <v>69</v>
      </c>
      <c r="E101" t="str">
        <f t="shared" si="1"/>
        <v>No</v>
      </c>
      <c r="F101" t="s">
        <v>1816</v>
      </c>
    </row>
    <row r="102" spans="1:6" x14ac:dyDescent="0.25">
      <c r="A102">
        <v>9179</v>
      </c>
      <c r="B102" t="s">
        <v>283</v>
      </c>
      <c r="C102" t="s">
        <v>93</v>
      </c>
      <c r="D102" s="12" t="s">
        <v>69</v>
      </c>
      <c r="E102" t="str">
        <f t="shared" si="1"/>
        <v>No</v>
      </c>
      <c r="F102" t="s">
        <v>1818</v>
      </c>
    </row>
    <row r="103" spans="1:6" x14ac:dyDescent="0.25">
      <c r="A103">
        <v>9192</v>
      </c>
      <c r="B103" t="s">
        <v>285</v>
      </c>
      <c r="C103" t="s">
        <v>230</v>
      </c>
      <c r="D103" s="12" t="s">
        <v>69</v>
      </c>
      <c r="E103" t="str">
        <f t="shared" si="1"/>
        <v>No</v>
      </c>
      <c r="F103" t="s">
        <v>1816</v>
      </c>
    </row>
    <row r="104" spans="1:6" x14ac:dyDescent="0.25">
      <c r="A104">
        <v>9283</v>
      </c>
      <c r="B104" t="s">
        <v>287</v>
      </c>
      <c r="C104" t="s">
        <v>72</v>
      </c>
      <c r="D104" s="12" t="s">
        <v>69</v>
      </c>
      <c r="E104" t="str">
        <f t="shared" si="1"/>
        <v>No</v>
      </c>
      <c r="F104" t="s">
        <v>1825</v>
      </c>
    </row>
    <row r="105" spans="1:6" x14ac:dyDescent="0.25">
      <c r="A105">
        <v>9953</v>
      </c>
      <c r="B105" t="s">
        <v>289</v>
      </c>
      <c r="C105" t="s">
        <v>93</v>
      </c>
      <c r="D105" s="12" t="s">
        <v>69</v>
      </c>
      <c r="E105" t="str">
        <f t="shared" si="1"/>
        <v>No</v>
      </c>
      <c r="F105" t="s">
        <v>1814</v>
      </c>
    </row>
    <row r="106" spans="1:6" x14ac:dyDescent="0.25">
      <c r="A106">
        <v>9955</v>
      </c>
      <c r="B106" t="s">
        <v>291</v>
      </c>
      <c r="C106" t="s">
        <v>68</v>
      </c>
      <c r="D106" s="12" t="s">
        <v>69</v>
      </c>
      <c r="E106" t="str">
        <f t="shared" si="1"/>
        <v>No</v>
      </c>
      <c r="F106" t="s">
        <v>1814</v>
      </c>
    </row>
    <row r="107" spans="1:6" x14ac:dyDescent="0.25">
      <c r="A107">
        <v>9957</v>
      </c>
      <c r="B107" t="s">
        <v>293</v>
      </c>
      <c r="C107" t="s">
        <v>72</v>
      </c>
      <c r="D107" s="12" t="s">
        <v>69</v>
      </c>
      <c r="E107" t="str">
        <f t="shared" si="1"/>
        <v>No</v>
      </c>
      <c r="F107" t="s">
        <v>1814</v>
      </c>
    </row>
    <row r="108" spans="1:6" x14ac:dyDescent="0.25">
      <c r="A108">
        <v>9971</v>
      </c>
      <c r="B108" t="s">
        <v>295</v>
      </c>
      <c r="C108" t="s">
        <v>296</v>
      </c>
      <c r="D108" s="12" t="s">
        <v>69</v>
      </c>
      <c r="E108" t="str">
        <f t="shared" si="1"/>
        <v>No</v>
      </c>
      <c r="F108" t="s">
        <v>1819</v>
      </c>
    </row>
    <row r="109" spans="1:6" x14ac:dyDescent="0.25">
      <c r="A109">
        <v>9990</v>
      </c>
      <c r="B109" t="s">
        <v>298</v>
      </c>
      <c r="C109" t="s">
        <v>93</v>
      </c>
      <c r="D109" s="12" t="s">
        <v>69</v>
      </c>
      <c r="E109" t="str">
        <f t="shared" si="1"/>
        <v>No</v>
      </c>
      <c r="F109" t="s">
        <v>1818</v>
      </c>
    </row>
    <row r="110" spans="1:6" x14ac:dyDescent="0.25">
      <c r="A110">
        <v>9996</v>
      </c>
      <c r="B110" t="s">
        <v>300</v>
      </c>
      <c r="C110" t="s">
        <v>108</v>
      </c>
      <c r="D110" s="12" t="s">
        <v>69</v>
      </c>
      <c r="E110" t="str">
        <f t="shared" si="1"/>
        <v>No</v>
      </c>
      <c r="F110" t="s">
        <v>1819</v>
      </c>
    </row>
    <row r="111" spans="1:6" x14ac:dyDescent="0.25">
      <c r="A111">
        <v>9997</v>
      </c>
      <c r="B111" t="s">
        <v>302</v>
      </c>
      <c r="C111" t="s">
        <v>93</v>
      </c>
      <c r="D111" s="12" t="s">
        <v>69</v>
      </c>
      <c r="E111" t="str">
        <f t="shared" si="1"/>
        <v>No</v>
      </c>
      <c r="F111" t="s">
        <v>1825</v>
      </c>
    </row>
    <row r="112" spans="1:6" x14ac:dyDescent="0.25">
      <c r="A112">
        <v>10036</v>
      </c>
      <c r="B112" t="s">
        <v>304</v>
      </c>
      <c r="C112" t="s">
        <v>93</v>
      </c>
      <c r="D112" s="12" t="s">
        <v>69</v>
      </c>
      <c r="E112" t="str">
        <f t="shared" si="1"/>
        <v>No</v>
      </c>
      <c r="F112" t="s">
        <v>1827</v>
      </c>
    </row>
    <row r="113" spans="1:6" x14ac:dyDescent="0.25">
      <c r="A113">
        <v>10182</v>
      </c>
      <c r="B113" t="s">
        <v>306</v>
      </c>
      <c r="C113" t="s">
        <v>93</v>
      </c>
      <c r="D113" s="12" t="s">
        <v>69</v>
      </c>
      <c r="E113" t="str">
        <f t="shared" si="1"/>
        <v>No</v>
      </c>
      <c r="F113" t="s">
        <v>1816</v>
      </c>
    </row>
    <row r="114" spans="1:6" x14ac:dyDescent="0.25">
      <c r="A114">
        <v>10205</v>
      </c>
      <c r="B114" t="s">
        <v>308</v>
      </c>
      <c r="C114" t="s">
        <v>68</v>
      </c>
      <c r="D114" s="12" t="s">
        <v>69</v>
      </c>
      <c r="E114" t="str">
        <f t="shared" si="1"/>
        <v>No</v>
      </c>
      <c r="F114" t="s">
        <v>1818</v>
      </c>
    </row>
    <row r="115" spans="1:6" x14ac:dyDescent="0.25">
      <c r="A115">
        <v>11291</v>
      </c>
      <c r="B115" t="s">
        <v>310</v>
      </c>
      <c r="C115" t="s">
        <v>80</v>
      </c>
      <c r="D115" s="12" t="s">
        <v>69</v>
      </c>
      <c r="E115" t="str">
        <f t="shared" si="1"/>
        <v>No</v>
      </c>
      <c r="F115" t="s">
        <v>1823</v>
      </c>
    </row>
    <row r="116" spans="1:6" x14ac:dyDescent="0.25">
      <c r="A116">
        <v>11324</v>
      </c>
      <c r="B116" t="s">
        <v>312</v>
      </c>
      <c r="C116" t="s">
        <v>313</v>
      </c>
      <c r="D116" s="12" t="s">
        <v>69</v>
      </c>
      <c r="E116" t="str">
        <f t="shared" si="1"/>
        <v>No</v>
      </c>
      <c r="F116" t="s">
        <v>1824</v>
      </c>
    </row>
    <row r="117" spans="1:6" x14ac:dyDescent="0.25">
      <c r="A117">
        <v>11381</v>
      </c>
      <c r="B117" t="s">
        <v>315</v>
      </c>
      <c r="C117" t="s">
        <v>98</v>
      </c>
      <c r="D117" s="12" t="s">
        <v>69</v>
      </c>
      <c r="E117" t="str">
        <f t="shared" si="1"/>
        <v>No</v>
      </c>
      <c r="F117" t="s">
        <v>1819</v>
      </c>
    </row>
    <row r="118" spans="1:6" x14ac:dyDescent="0.25">
      <c r="A118">
        <v>11390</v>
      </c>
      <c r="B118" t="s">
        <v>317</v>
      </c>
      <c r="C118" t="s">
        <v>80</v>
      </c>
      <c r="D118" s="12" t="s">
        <v>69</v>
      </c>
      <c r="E118" t="str">
        <f t="shared" si="1"/>
        <v>No</v>
      </c>
      <c r="F118" t="s">
        <v>1814</v>
      </c>
    </row>
    <row r="119" spans="1:6" x14ac:dyDescent="0.25">
      <c r="A119">
        <v>11439</v>
      </c>
      <c r="B119" t="s">
        <v>319</v>
      </c>
      <c r="C119" t="s">
        <v>93</v>
      </c>
      <c r="D119" s="12" t="s">
        <v>69</v>
      </c>
      <c r="E119" t="str">
        <f t="shared" si="1"/>
        <v>No</v>
      </c>
      <c r="F119" t="s">
        <v>1821</v>
      </c>
    </row>
    <row r="120" spans="1:6" x14ac:dyDescent="0.25">
      <c r="A120">
        <v>11468</v>
      </c>
      <c r="B120" t="s">
        <v>321</v>
      </c>
      <c r="C120" t="s">
        <v>93</v>
      </c>
      <c r="D120" s="12" t="s">
        <v>69</v>
      </c>
      <c r="E120" t="str">
        <f t="shared" si="1"/>
        <v>No</v>
      </c>
      <c r="F120" t="s">
        <v>1827</v>
      </c>
    </row>
    <row r="121" spans="1:6" x14ac:dyDescent="0.25">
      <c r="A121">
        <v>11506</v>
      </c>
      <c r="B121" t="s">
        <v>323</v>
      </c>
      <c r="C121" t="s">
        <v>324</v>
      </c>
      <c r="D121" s="12" t="s">
        <v>69</v>
      </c>
      <c r="E121" t="str">
        <f t="shared" si="1"/>
        <v>No</v>
      </c>
      <c r="F121" t="e">
        <v>#N/A</v>
      </c>
    </row>
    <row r="122" spans="1:6" x14ac:dyDescent="0.25">
      <c r="A122">
        <v>11507</v>
      </c>
      <c r="B122" t="s">
        <v>325</v>
      </c>
      <c r="C122" t="s">
        <v>68</v>
      </c>
      <c r="D122" s="12" t="s">
        <v>69</v>
      </c>
      <c r="E122" t="str">
        <f t="shared" si="1"/>
        <v>No</v>
      </c>
      <c r="F122" t="s">
        <v>1818</v>
      </c>
    </row>
    <row r="123" spans="1:6" x14ac:dyDescent="0.25">
      <c r="A123">
        <v>11511</v>
      </c>
      <c r="B123" t="s">
        <v>327</v>
      </c>
      <c r="C123" t="s">
        <v>328</v>
      </c>
      <c r="D123" s="12" t="s">
        <v>69</v>
      </c>
      <c r="E123" t="str">
        <f t="shared" si="1"/>
        <v>No</v>
      </c>
      <c r="F123" t="s">
        <v>1815</v>
      </c>
    </row>
    <row r="124" spans="1:6" x14ac:dyDescent="0.25">
      <c r="A124">
        <v>11533</v>
      </c>
      <c r="B124" t="s">
        <v>330</v>
      </c>
      <c r="C124" t="s">
        <v>125</v>
      </c>
      <c r="D124" s="12" t="s">
        <v>69</v>
      </c>
      <c r="E124" t="str">
        <f t="shared" si="1"/>
        <v>No</v>
      </c>
      <c r="F124" t="s">
        <v>1818</v>
      </c>
    </row>
    <row r="125" spans="1:6" x14ac:dyDescent="0.25">
      <c r="A125">
        <v>11534</v>
      </c>
      <c r="B125" t="s">
        <v>332</v>
      </c>
      <c r="C125" t="s">
        <v>72</v>
      </c>
      <c r="D125" s="12" t="s">
        <v>69</v>
      </c>
      <c r="E125" t="str">
        <f t="shared" si="1"/>
        <v>No</v>
      </c>
      <c r="F125" t="s">
        <v>1818</v>
      </c>
    </row>
    <row r="126" spans="1:6" x14ac:dyDescent="0.25">
      <c r="A126">
        <v>11923</v>
      </c>
      <c r="B126" t="s">
        <v>334</v>
      </c>
      <c r="C126" t="s">
        <v>80</v>
      </c>
      <c r="D126" s="12" t="s">
        <v>69</v>
      </c>
      <c r="E126" t="str">
        <f t="shared" si="1"/>
        <v>No</v>
      </c>
      <c r="F126" t="s">
        <v>1816</v>
      </c>
    </row>
    <row r="127" spans="1:6" x14ac:dyDescent="0.25">
      <c r="A127">
        <v>11947</v>
      </c>
      <c r="B127" t="s">
        <v>336</v>
      </c>
      <c r="C127" t="s">
        <v>98</v>
      </c>
      <c r="D127" s="12" t="s">
        <v>69</v>
      </c>
      <c r="E127" t="str">
        <f t="shared" si="1"/>
        <v>No</v>
      </c>
      <c r="F127" t="s">
        <v>1818</v>
      </c>
    </row>
    <row r="128" spans="1:6" x14ac:dyDescent="0.25">
      <c r="A128">
        <v>11956</v>
      </c>
      <c r="B128" t="s">
        <v>1347</v>
      </c>
      <c r="C128" t="s">
        <v>93</v>
      </c>
      <c r="D128" s="12" t="s">
        <v>69</v>
      </c>
      <c r="E128" t="str">
        <f t="shared" si="1"/>
        <v>No</v>
      </c>
      <c r="F128" t="s">
        <v>1814</v>
      </c>
    </row>
    <row r="129" spans="1:6" x14ac:dyDescent="0.25">
      <c r="A129">
        <v>11967</v>
      </c>
      <c r="B129" t="s">
        <v>338</v>
      </c>
      <c r="C129" t="s">
        <v>230</v>
      </c>
      <c r="D129" s="12" t="s">
        <v>69</v>
      </c>
      <c r="E129" t="str">
        <f t="shared" si="1"/>
        <v>No</v>
      </c>
      <c r="F129" t="s">
        <v>1818</v>
      </c>
    </row>
    <row r="130" spans="1:6" x14ac:dyDescent="0.25">
      <c r="A130">
        <v>11972</v>
      </c>
      <c r="B130" t="s">
        <v>340</v>
      </c>
      <c r="C130" t="s">
        <v>93</v>
      </c>
      <c r="D130" s="12" t="s">
        <v>69</v>
      </c>
      <c r="E130" t="str">
        <f t="shared" si="1"/>
        <v>No</v>
      </c>
      <c r="F130" t="s">
        <v>1822</v>
      </c>
    </row>
    <row r="131" spans="1:6" x14ac:dyDescent="0.25">
      <c r="A131">
        <v>11976</v>
      </c>
      <c r="B131" t="s">
        <v>332</v>
      </c>
      <c r="C131" t="s">
        <v>72</v>
      </c>
      <c r="D131" s="12" t="s">
        <v>69</v>
      </c>
      <c r="E131" t="str">
        <f t="shared" si="1"/>
        <v>No</v>
      </c>
      <c r="F131" t="s">
        <v>1818</v>
      </c>
    </row>
    <row r="132" spans="1:6" x14ac:dyDescent="0.25">
      <c r="A132">
        <v>11986</v>
      </c>
      <c r="B132" t="s">
        <v>343</v>
      </c>
      <c r="C132" t="s">
        <v>108</v>
      </c>
      <c r="D132" s="12" t="s">
        <v>69</v>
      </c>
      <c r="E132" t="str">
        <f t="shared" si="1"/>
        <v>No</v>
      </c>
      <c r="F132" t="s">
        <v>1818</v>
      </c>
    </row>
    <row r="133" spans="1:6" x14ac:dyDescent="0.25">
      <c r="A133">
        <v>12009</v>
      </c>
      <c r="B133" t="s">
        <v>345</v>
      </c>
      <c r="C133" t="s">
        <v>93</v>
      </c>
      <c r="D133" s="12" t="s">
        <v>69</v>
      </c>
      <c r="E133" t="str">
        <f t="shared" si="1"/>
        <v>No</v>
      </c>
      <c r="F133" t="s">
        <v>1814</v>
      </c>
    </row>
    <row r="134" spans="1:6" x14ac:dyDescent="0.25">
      <c r="A134">
        <v>12010</v>
      </c>
      <c r="B134" t="s">
        <v>347</v>
      </c>
      <c r="C134" t="s">
        <v>80</v>
      </c>
      <c r="D134" s="12" t="s">
        <v>69</v>
      </c>
      <c r="E134" t="str">
        <f t="shared" ref="E134:E197" si="2">IF(D134="E","Yes","No")</f>
        <v>No</v>
      </c>
      <c r="F134" t="s">
        <v>1816</v>
      </c>
    </row>
    <row r="135" spans="1:6" x14ac:dyDescent="0.25">
      <c r="A135">
        <v>12011</v>
      </c>
      <c r="B135" t="s">
        <v>349</v>
      </c>
      <c r="C135" t="s">
        <v>93</v>
      </c>
      <c r="D135" s="12" t="s">
        <v>69</v>
      </c>
      <c r="E135" t="str">
        <f t="shared" si="2"/>
        <v>No</v>
      </c>
      <c r="F135" t="s">
        <v>1816</v>
      </c>
    </row>
    <row r="136" spans="1:6" x14ac:dyDescent="0.25">
      <c r="A136">
        <v>12025</v>
      </c>
      <c r="B136" t="s">
        <v>351</v>
      </c>
      <c r="C136" t="s">
        <v>80</v>
      </c>
      <c r="D136" s="12" t="s">
        <v>69</v>
      </c>
      <c r="E136" t="str">
        <f t="shared" si="2"/>
        <v>No</v>
      </c>
      <c r="F136" t="s">
        <v>1818</v>
      </c>
    </row>
    <row r="137" spans="1:6" x14ac:dyDescent="0.25">
      <c r="A137">
        <v>12029</v>
      </c>
      <c r="B137" t="s">
        <v>1274</v>
      </c>
      <c r="C137" t="s">
        <v>80</v>
      </c>
      <c r="D137" s="12" t="s">
        <v>69</v>
      </c>
      <c r="E137" t="str">
        <f t="shared" si="2"/>
        <v>No</v>
      </c>
      <c r="F137" t="s">
        <v>1823</v>
      </c>
    </row>
    <row r="138" spans="1:6" x14ac:dyDescent="0.25">
      <c r="A138">
        <v>12030</v>
      </c>
      <c r="B138" t="s">
        <v>353</v>
      </c>
      <c r="C138" t="s">
        <v>80</v>
      </c>
      <c r="D138" s="12" t="s">
        <v>69</v>
      </c>
      <c r="E138" t="str">
        <f t="shared" si="2"/>
        <v>No</v>
      </c>
      <c r="F138" t="s">
        <v>1823</v>
      </c>
    </row>
    <row r="139" spans="1:6" x14ac:dyDescent="0.25">
      <c r="A139">
        <v>12033</v>
      </c>
      <c r="B139" t="s">
        <v>355</v>
      </c>
      <c r="C139" t="s">
        <v>278</v>
      </c>
      <c r="D139" s="12" t="s">
        <v>69</v>
      </c>
      <c r="E139" t="str">
        <f t="shared" si="2"/>
        <v>No</v>
      </c>
      <c r="F139" t="s">
        <v>1828</v>
      </c>
    </row>
    <row r="140" spans="1:6" x14ac:dyDescent="0.25">
      <c r="A140">
        <v>12036</v>
      </c>
      <c r="B140" t="s">
        <v>357</v>
      </c>
      <c r="C140" t="s">
        <v>80</v>
      </c>
      <c r="D140" s="12" t="s">
        <v>69</v>
      </c>
      <c r="E140" t="str">
        <f t="shared" si="2"/>
        <v>No</v>
      </c>
      <c r="F140" t="s">
        <v>1821</v>
      </c>
    </row>
    <row r="141" spans="1:6" x14ac:dyDescent="0.25">
      <c r="A141">
        <v>12037</v>
      </c>
      <c r="B141" t="s">
        <v>359</v>
      </c>
      <c r="C141" t="s">
        <v>93</v>
      </c>
      <c r="D141" s="12" t="s">
        <v>69</v>
      </c>
      <c r="E141" t="str">
        <f t="shared" si="2"/>
        <v>No</v>
      </c>
      <c r="F141" t="s">
        <v>1821</v>
      </c>
    </row>
    <row r="142" spans="1:6" x14ac:dyDescent="0.25">
      <c r="A142">
        <v>12038</v>
      </c>
      <c r="B142" t="s">
        <v>361</v>
      </c>
      <c r="C142" t="s">
        <v>80</v>
      </c>
      <c r="D142" s="12" t="s">
        <v>69</v>
      </c>
      <c r="E142" t="str">
        <f t="shared" si="2"/>
        <v>No</v>
      </c>
      <c r="F142" t="s">
        <v>1821</v>
      </c>
    </row>
    <row r="143" spans="1:6" x14ac:dyDescent="0.25">
      <c r="A143">
        <v>12040</v>
      </c>
      <c r="B143" t="s">
        <v>363</v>
      </c>
      <c r="C143" t="s">
        <v>93</v>
      </c>
      <c r="D143" s="12" t="s">
        <v>69</v>
      </c>
      <c r="E143" t="str">
        <f t="shared" si="2"/>
        <v>No</v>
      </c>
      <c r="F143" t="s">
        <v>1821</v>
      </c>
    </row>
    <row r="144" spans="1:6" x14ac:dyDescent="0.25">
      <c r="A144">
        <v>12041</v>
      </c>
      <c r="B144" t="s">
        <v>365</v>
      </c>
      <c r="C144" t="s">
        <v>93</v>
      </c>
      <c r="D144" s="12" t="s">
        <v>69</v>
      </c>
      <c r="E144" t="str">
        <f t="shared" si="2"/>
        <v>No</v>
      </c>
      <c r="F144" t="s">
        <v>1821</v>
      </c>
    </row>
    <row r="145" spans="1:6" x14ac:dyDescent="0.25">
      <c r="A145">
        <v>12042</v>
      </c>
      <c r="B145" t="s">
        <v>367</v>
      </c>
      <c r="C145" t="s">
        <v>80</v>
      </c>
      <c r="D145" s="12" t="s">
        <v>69</v>
      </c>
      <c r="E145" t="str">
        <f t="shared" si="2"/>
        <v>No</v>
      </c>
      <c r="F145" t="s">
        <v>1814</v>
      </c>
    </row>
    <row r="146" spans="1:6" x14ac:dyDescent="0.25">
      <c r="A146">
        <v>12043</v>
      </c>
      <c r="B146" t="s">
        <v>369</v>
      </c>
      <c r="C146" t="s">
        <v>80</v>
      </c>
      <c r="D146" s="12" t="s">
        <v>69</v>
      </c>
      <c r="E146" t="str">
        <f t="shared" si="2"/>
        <v>No</v>
      </c>
      <c r="F146" t="s">
        <v>1821</v>
      </c>
    </row>
    <row r="147" spans="1:6" x14ac:dyDescent="0.25">
      <c r="A147">
        <v>12044</v>
      </c>
      <c r="B147" t="s">
        <v>371</v>
      </c>
      <c r="C147" t="s">
        <v>93</v>
      </c>
      <c r="D147" s="12" t="s">
        <v>69</v>
      </c>
      <c r="E147" t="str">
        <f t="shared" si="2"/>
        <v>No</v>
      </c>
      <c r="F147" t="s">
        <v>1821</v>
      </c>
    </row>
    <row r="148" spans="1:6" x14ac:dyDescent="0.25">
      <c r="A148">
        <v>12045</v>
      </c>
      <c r="B148" t="s">
        <v>373</v>
      </c>
      <c r="C148" t="s">
        <v>93</v>
      </c>
      <c r="D148" s="12" t="s">
        <v>69</v>
      </c>
      <c r="E148" t="str">
        <f t="shared" si="2"/>
        <v>No</v>
      </c>
      <c r="F148" t="s">
        <v>1814</v>
      </c>
    </row>
    <row r="149" spans="1:6" x14ac:dyDescent="0.25">
      <c r="A149">
        <v>12054</v>
      </c>
      <c r="B149" t="s">
        <v>375</v>
      </c>
      <c r="C149" t="s">
        <v>116</v>
      </c>
      <c r="D149" s="12" t="s">
        <v>69</v>
      </c>
      <c r="E149" t="str">
        <f t="shared" si="2"/>
        <v>No</v>
      </c>
      <c r="F149" t="s">
        <v>1824</v>
      </c>
    </row>
    <row r="150" spans="1:6" x14ac:dyDescent="0.25">
      <c r="A150">
        <v>12060</v>
      </c>
      <c r="B150" t="s">
        <v>377</v>
      </c>
      <c r="C150" t="s">
        <v>98</v>
      </c>
      <c r="D150" s="12" t="s">
        <v>69</v>
      </c>
      <c r="E150" t="str">
        <f t="shared" si="2"/>
        <v>No</v>
      </c>
      <c r="F150" t="s">
        <v>1814</v>
      </c>
    </row>
    <row r="151" spans="1:6" x14ac:dyDescent="0.25">
      <c r="A151">
        <v>12105</v>
      </c>
      <c r="B151" t="s">
        <v>379</v>
      </c>
      <c r="C151" t="s">
        <v>108</v>
      </c>
      <c r="D151" s="12" t="s">
        <v>69</v>
      </c>
      <c r="E151" t="str">
        <f t="shared" si="2"/>
        <v>No</v>
      </c>
      <c r="F151" t="s">
        <v>1816</v>
      </c>
    </row>
    <row r="152" spans="1:6" x14ac:dyDescent="0.25">
      <c r="A152">
        <v>12391</v>
      </c>
      <c r="B152" t="s">
        <v>381</v>
      </c>
      <c r="C152" t="s">
        <v>93</v>
      </c>
      <c r="D152" s="12" t="s">
        <v>69</v>
      </c>
      <c r="E152" t="str">
        <f t="shared" si="2"/>
        <v>No</v>
      </c>
      <c r="F152" t="e">
        <v>#N/A</v>
      </c>
    </row>
    <row r="153" spans="1:6" x14ac:dyDescent="0.25">
      <c r="A153">
        <v>12501</v>
      </c>
      <c r="B153" t="s">
        <v>383</v>
      </c>
      <c r="C153" t="s">
        <v>196</v>
      </c>
      <c r="D153" s="12" t="s">
        <v>69</v>
      </c>
      <c r="E153" t="str">
        <f t="shared" si="2"/>
        <v>No</v>
      </c>
      <c r="F153" t="s">
        <v>1819</v>
      </c>
    </row>
    <row r="154" spans="1:6" x14ac:dyDescent="0.25">
      <c r="A154">
        <v>12528</v>
      </c>
      <c r="B154" t="s">
        <v>385</v>
      </c>
      <c r="C154" t="s">
        <v>93</v>
      </c>
      <c r="D154" s="12" t="s">
        <v>69</v>
      </c>
      <c r="E154" t="str">
        <f t="shared" si="2"/>
        <v>No</v>
      </c>
      <c r="F154" t="s">
        <v>1818</v>
      </c>
    </row>
    <row r="155" spans="1:6" x14ac:dyDescent="0.25">
      <c r="A155">
        <v>12529</v>
      </c>
      <c r="B155" t="s">
        <v>387</v>
      </c>
      <c r="C155" t="s">
        <v>93</v>
      </c>
      <c r="D155" s="12" t="s">
        <v>69</v>
      </c>
      <c r="E155" t="str">
        <f t="shared" si="2"/>
        <v>No</v>
      </c>
      <c r="F155" t="s">
        <v>1818</v>
      </c>
    </row>
    <row r="156" spans="1:6" x14ac:dyDescent="0.25">
      <c r="A156">
        <v>12541</v>
      </c>
      <c r="B156" t="s">
        <v>389</v>
      </c>
      <c r="C156" t="s">
        <v>80</v>
      </c>
      <c r="D156" s="12" t="s">
        <v>69</v>
      </c>
      <c r="E156" t="str">
        <f t="shared" si="2"/>
        <v>No</v>
      </c>
      <c r="F156" t="s">
        <v>1816</v>
      </c>
    </row>
    <row r="157" spans="1:6" x14ac:dyDescent="0.25">
      <c r="A157">
        <v>12558</v>
      </c>
      <c r="B157" t="s">
        <v>391</v>
      </c>
      <c r="C157" t="s">
        <v>80</v>
      </c>
      <c r="D157" s="12" t="s">
        <v>69</v>
      </c>
      <c r="E157" t="str">
        <f t="shared" si="2"/>
        <v>No</v>
      </c>
      <c r="F157" t="s">
        <v>1819</v>
      </c>
    </row>
    <row r="158" spans="1:6" x14ac:dyDescent="0.25">
      <c r="A158">
        <v>12627</v>
      </c>
      <c r="B158" t="s">
        <v>393</v>
      </c>
      <c r="C158" t="s">
        <v>98</v>
      </c>
      <c r="D158" s="12" t="s">
        <v>69</v>
      </c>
      <c r="E158" t="str">
        <f t="shared" si="2"/>
        <v>No</v>
      </c>
      <c r="F158" t="s">
        <v>1818</v>
      </c>
    </row>
    <row r="159" spans="1:6" x14ac:dyDescent="0.25">
      <c r="A159">
        <v>12644</v>
      </c>
      <c r="B159" t="s">
        <v>395</v>
      </c>
      <c r="C159" t="s">
        <v>111</v>
      </c>
      <c r="D159" s="12" t="s">
        <v>69</v>
      </c>
      <c r="E159" t="str">
        <f t="shared" si="2"/>
        <v>No</v>
      </c>
      <c r="F159" t="s">
        <v>1814</v>
      </c>
    </row>
    <row r="160" spans="1:6" x14ac:dyDescent="0.25">
      <c r="A160">
        <v>12671</v>
      </c>
      <c r="B160" t="s">
        <v>397</v>
      </c>
      <c r="C160" t="s">
        <v>80</v>
      </c>
      <c r="D160" s="12" t="s">
        <v>69</v>
      </c>
      <c r="E160" t="str">
        <f t="shared" si="2"/>
        <v>No</v>
      </c>
      <c r="F160" t="s">
        <v>1818</v>
      </c>
    </row>
    <row r="161" spans="1:6" x14ac:dyDescent="0.25">
      <c r="A161">
        <v>12684</v>
      </c>
      <c r="B161" t="s">
        <v>399</v>
      </c>
      <c r="C161" t="s">
        <v>80</v>
      </c>
      <c r="D161" s="12" t="s">
        <v>69</v>
      </c>
      <c r="E161" t="str">
        <f t="shared" si="2"/>
        <v>No</v>
      </c>
      <c r="F161" t="s">
        <v>1814</v>
      </c>
    </row>
    <row r="162" spans="1:6" x14ac:dyDescent="0.25">
      <c r="A162">
        <v>12867</v>
      </c>
      <c r="B162" t="s">
        <v>401</v>
      </c>
      <c r="C162" t="s">
        <v>258</v>
      </c>
      <c r="D162" s="12" t="s">
        <v>69</v>
      </c>
      <c r="E162" t="str">
        <f t="shared" si="2"/>
        <v>No</v>
      </c>
      <c r="F162" t="s">
        <v>1829</v>
      </c>
    </row>
    <row r="163" spans="1:6" x14ac:dyDescent="0.25">
      <c r="A163">
        <v>12924</v>
      </c>
      <c r="B163" t="s">
        <v>403</v>
      </c>
      <c r="C163" t="s">
        <v>72</v>
      </c>
      <c r="D163" s="12" t="s">
        <v>69</v>
      </c>
      <c r="E163" t="str">
        <f t="shared" si="2"/>
        <v>No</v>
      </c>
      <c r="F163" t="s">
        <v>1825</v>
      </c>
    </row>
    <row r="164" spans="1:6" x14ac:dyDescent="0.25">
      <c r="A164">
        <v>12951</v>
      </c>
      <c r="B164" t="s">
        <v>404</v>
      </c>
      <c r="C164" t="s">
        <v>93</v>
      </c>
      <c r="D164" s="12" t="s">
        <v>69</v>
      </c>
      <c r="E164" t="str">
        <f t="shared" si="2"/>
        <v>No</v>
      </c>
      <c r="F164" t="s">
        <v>1825</v>
      </c>
    </row>
    <row r="165" spans="1:6" x14ac:dyDescent="0.25">
      <c r="A165">
        <v>13034</v>
      </c>
      <c r="B165" t="s">
        <v>406</v>
      </c>
      <c r="C165" t="s">
        <v>80</v>
      </c>
      <c r="D165" s="12" t="s">
        <v>69</v>
      </c>
      <c r="E165" t="str">
        <f t="shared" si="2"/>
        <v>No</v>
      </c>
      <c r="F165" t="s">
        <v>1818</v>
      </c>
    </row>
    <row r="166" spans="1:6" x14ac:dyDescent="0.25">
      <c r="A166">
        <v>13132</v>
      </c>
      <c r="B166" t="s">
        <v>408</v>
      </c>
      <c r="C166" t="s">
        <v>80</v>
      </c>
      <c r="D166" s="12" t="s">
        <v>69</v>
      </c>
      <c r="E166" t="str">
        <f t="shared" si="2"/>
        <v>No</v>
      </c>
      <c r="F166" t="s">
        <v>1816</v>
      </c>
    </row>
    <row r="167" spans="1:6" x14ac:dyDescent="0.25">
      <c r="A167">
        <v>13147</v>
      </c>
      <c r="B167" t="s">
        <v>410</v>
      </c>
      <c r="C167" t="s">
        <v>80</v>
      </c>
      <c r="D167" s="12" t="s">
        <v>69</v>
      </c>
      <c r="E167" t="str">
        <f t="shared" si="2"/>
        <v>No</v>
      </c>
      <c r="F167" t="s">
        <v>1816</v>
      </c>
    </row>
    <row r="168" spans="1:6" x14ac:dyDescent="0.25">
      <c r="A168">
        <v>13148</v>
      </c>
      <c r="B168" t="s">
        <v>412</v>
      </c>
      <c r="C168" t="s">
        <v>80</v>
      </c>
      <c r="D168" s="12" t="s">
        <v>69</v>
      </c>
      <c r="E168" t="str">
        <f t="shared" si="2"/>
        <v>No</v>
      </c>
      <c r="F168" t="s">
        <v>1816</v>
      </c>
    </row>
    <row r="169" spans="1:6" x14ac:dyDescent="0.25">
      <c r="A169">
        <v>13170</v>
      </c>
      <c r="B169" t="s">
        <v>414</v>
      </c>
      <c r="C169" t="s">
        <v>80</v>
      </c>
      <c r="D169" s="12" t="s">
        <v>69</v>
      </c>
      <c r="E169" t="str">
        <f t="shared" si="2"/>
        <v>No</v>
      </c>
      <c r="F169" t="s">
        <v>1821</v>
      </c>
    </row>
    <row r="170" spans="1:6" x14ac:dyDescent="0.25">
      <c r="A170">
        <v>13173</v>
      </c>
      <c r="B170" t="s">
        <v>416</v>
      </c>
      <c r="C170" t="s">
        <v>68</v>
      </c>
      <c r="D170" s="12" t="s">
        <v>69</v>
      </c>
      <c r="E170" t="str">
        <f t="shared" si="2"/>
        <v>No</v>
      </c>
      <c r="F170" t="s">
        <v>1818</v>
      </c>
    </row>
    <row r="171" spans="1:6" x14ac:dyDescent="0.25">
      <c r="A171">
        <v>13175</v>
      </c>
      <c r="B171" t="s">
        <v>418</v>
      </c>
      <c r="C171" t="s">
        <v>68</v>
      </c>
      <c r="D171" s="12" t="s">
        <v>69</v>
      </c>
      <c r="E171" t="str">
        <f t="shared" si="2"/>
        <v>No</v>
      </c>
      <c r="F171" t="s">
        <v>1816</v>
      </c>
    </row>
    <row r="172" spans="1:6" x14ac:dyDescent="0.25">
      <c r="A172">
        <v>13195</v>
      </c>
      <c r="B172" t="s">
        <v>420</v>
      </c>
      <c r="C172" t="s">
        <v>68</v>
      </c>
      <c r="D172" s="12" t="s">
        <v>69</v>
      </c>
      <c r="E172" t="str">
        <f t="shared" si="2"/>
        <v>No</v>
      </c>
      <c r="F172" t="s">
        <v>1824</v>
      </c>
    </row>
    <row r="173" spans="1:6" x14ac:dyDescent="0.25">
      <c r="A173">
        <v>13199</v>
      </c>
      <c r="B173" t="s">
        <v>422</v>
      </c>
      <c r="C173" t="s">
        <v>80</v>
      </c>
      <c r="D173" s="12" t="s">
        <v>69</v>
      </c>
      <c r="E173" t="str">
        <f t="shared" si="2"/>
        <v>No</v>
      </c>
      <c r="F173" t="s">
        <v>1816</v>
      </c>
    </row>
    <row r="174" spans="1:6" x14ac:dyDescent="0.25">
      <c r="A174">
        <v>13232</v>
      </c>
      <c r="B174" t="s">
        <v>424</v>
      </c>
      <c r="C174" t="s">
        <v>93</v>
      </c>
      <c r="D174" s="12" t="s">
        <v>69</v>
      </c>
      <c r="E174" t="str">
        <f t="shared" si="2"/>
        <v>No</v>
      </c>
      <c r="F174" t="s">
        <v>1819</v>
      </c>
    </row>
    <row r="175" spans="1:6" x14ac:dyDescent="0.25">
      <c r="A175">
        <v>13249</v>
      </c>
      <c r="B175" t="s">
        <v>426</v>
      </c>
      <c r="C175" t="s">
        <v>108</v>
      </c>
      <c r="D175" s="12" t="s">
        <v>69</v>
      </c>
      <c r="E175" t="str">
        <f t="shared" si="2"/>
        <v>No</v>
      </c>
      <c r="F175" t="s">
        <v>1818</v>
      </c>
    </row>
    <row r="176" spans="1:6" x14ac:dyDescent="0.25">
      <c r="A176">
        <v>13253</v>
      </c>
      <c r="B176" t="s">
        <v>428</v>
      </c>
      <c r="C176" t="s">
        <v>80</v>
      </c>
      <c r="D176" s="12" t="s">
        <v>69</v>
      </c>
      <c r="E176" t="str">
        <f t="shared" si="2"/>
        <v>No</v>
      </c>
      <c r="F176" t="s">
        <v>1816</v>
      </c>
    </row>
    <row r="177" spans="1:6" x14ac:dyDescent="0.25">
      <c r="A177">
        <v>13254</v>
      </c>
      <c r="B177" t="s">
        <v>430</v>
      </c>
      <c r="C177" t="s">
        <v>98</v>
      </c>
      <c r="D177" s="12" t="s">
        <v>69</v>
      </c>
      <c r="E177" t="str">
        <f t="shared" si="2"/>
        <v>No</v>
      </c>
      <c r="F177" t="s">
        <v>1816</v>
      </c>
    </row>
    <row r="178" spans="1:6" x14ac:dyDescent="0.25">
      <c r="A178">
        <v>13255</v>
      </c>
      <c r="B178" t="s">
        <v>432</v>
      </c>
      <c r="C178" t="s">
        <v>101</v>
      </c>
      <c r="D178" s="12" t="s">
        <v>69</v>
      </c>
      <c r="E178" t="str">
        <f t="shared" si="2"/>
        <v>No</v>
      </c>
      <c r="F178" t="s">
        <v>1816</v>
      </c>
    </row>
    <row r="179" spans="1:6" x14ac:dyDescent="0.25">
      <c r="A179">
        <v>13864</v>
      </c>
      <c r="B179" t="s">
        <v>434</v>
      </c>
      <c r="C179" t="s">
        <v>75</v>
      </c>
      <c r="D179" s="12" t="s">
        <v>69</v>
      </c>
      <c r="E179" t="str">
        <f t="shared" si="2"/>
        <v>No</v>
      </c>
      <c r="F179" t="s">
        <v>1821</v>
      </c>
    </row>
    <row r="180" spans="1:6" x14ac:dyDescent="0.25">
      <c r="A180">
        <v>13930</v>
      </c>
      <c r="B180" t="s">
        <v>436</v>
      </c>
      <c r="C180" t="s">
        <v>140</v>
      </c>
      <c r="D180" s="12" t="s">
        <v>69</v>
      </c>
      <c r="E180" t="str">
        <f t="shared" si="2"/>
        <v>No</v>
      </c>
      <c r="F180" t="e">
        <v>#N/A</v>
      </c>
    </row>
    <row r="181" spans="1:6" x14ac:dyDescent="0.25">
      <c r="A181">
        <v>13962</v>
      </c>
      <c r="B181" t="s">
        <v>438</v>
      </c>
      <c r="C181" t="s">
        <v>196</v>
      </c>
      <c r="D181" s="12" t="s">
        <v>69</v>
      </c>
      <c r="E181" t="str">
        <f t="shared" si="2"/>
        <v>No</v>
      </c>
      <c r="F181" t="s">
        <v>1819</v>
      </c>
    </row>
    <row r="182" spans="1:6" x14ac:dyDescent="0.25">
      <c r="A182">
        <v>13994</v>
      </c>
      <c r="B182" t="s">
        <v>440</v>
      </c>
      <c r="C182" t="s">
        <v>80</v>
      </c>
      <c r="D182" s="12" t="s">
        <v>69</v>
      </c>
      <c r="E182" t="str">
        <f t="shared" si="2"/>
        <v>No</v>
      </c>
      <c r="F182" t="s">
        <v>1824</v>
      </c>
    </row>
    <row r="183" spans="1:6" x14ac:dyDescent="0.25">
      <c r="A183">
        <v>13999</v>
      </c>
      <c r="B183" t="s">
        <v>442</v>
      </c>
      <c r="C183" t="s">
        <v>68</v>
      </c>
      <c r="D183" s="12" t="s">
        <v>69</v>
      </c>
      <c r="E183" t="str">
        <f t="shared" si="2"/>
        <v>No</v>
      </c>
      <c r="F183" t="s">
        <v>1824</v>
      </c>
    </row>
    <row r="184" spans="1:6" x14ac:dyDescent="0.25">
      <c r="A184">
        <v>14065</v>
      </c>
      <c r="B184" t="s">
        <v>444</v>
      </c>
      <c r="C184" t="s">
        <v>80</v>
      </c>
      <c r="D184" s="12" t="s">
        <v>69</v>
      </c>
      <c r="E184" t="str">
        <f t="shared" si="2"/>
        <v>No</v>
      </c>
      <c r="F184" t="s">
        <v>1818</v>
      </c>
    </row>
    <row r="185" spans="1:6" x14ac:dyDescent="0.25">
      <c r="A185">
        <v>14066</v>
      </c>
      <c r="B185" t="s">
        <v>446</v>
      </c>
      <c r="C185" t="s">
        <v>98</v>
      </c>
      <c r="D185" s="12" t="s">
        <v>69</v>
      </c>
      <c r="E185" t="str">
        <f t="shared" si="2"/>
        <v>No</v>
      </c>
      <c r="F185" t="s">
        <v>1818</v>
      </c>
    </row>
    <row r="186" spans="1:6" x14ac:dyDescent="0.25">
      <c r="A186">
        <v>14067</v>
      </c>
      <c r="B186" t="s">
        <v>448</v>
      </c>
      <c r="C186" t="s">
        <v>93</v>
      </c>
      <c r="D186" s="12" t="s">
        <v>69</v>
      </c>
      <c r="E186" t="str">
        <f t="shared" si="2"/>
        <v>No</v>
      </c>
      <c r="F186" t="s">
        <v>1816</v>
      </c>
    </row>
    <row r="187" spans="1:6" x14ac:dyDescent="0.25">
      <c r="A187">
        <v>14090</v>
      </c>
      <c r="B187" t="s">
        <v>450</v>
      </c>
      <c r="C187" t="s">
        <v>93</v>
      </c>
      <c r="D187" s="12" t="s">
        <v>69</v>
      </c>
      <c r="E187" t="str">
        <f t="shared" si="2"/>
        <v>No</v>
      </c>
      <c r="F187" t="s">
        <v>1824</v>
      </c>
    </row>
    <row r="188" spans="1:6" x14ac:dyDescent="0.25">
      <c r="A188">
        <v>14091</v>
      </c>
      <c r="B188" t="s">
        <v>452</v>
      </c>
      <c r="C188" t="s">
        <v>68</v>
      </c>
      <c r="D188" s="12" t="s">
        <v>69</v>
      </c>
      <c r="E188" t="str">
        <f t="shared" si="2"/>
        <v>No</v>
      </c>
      <c r="F188" t="s">
        <v>1824</v>
      </c>
    </row>
    <row r="189" spans="1:6" x14ac:dyDescent="0.25">
      <c r="A189">
        <v>14121</v>
      </c>
      <c r="B189" t="s">
        <v>454</v>
      </c>
      <c r="C189" t="s">
        <v>98</v>
      </c>
      <c r="D189" s="12" t="s">
        <v>69</v>
      </c>
      <c r="E189" t="str">
        <f t="shared" si="2"/>
        <v>No</v>
      </c>
      <c r="F189" t="s">
        <v>1824</v>
      </c>
    </row>
    <row r="190" spans="1:6" x14ac:dyDescent="0.25">
      <c r="A190">
        <v>14139</v>
      </c>
      <c r="B190" t="s">
        <v>456</v>
      </c>
      <c r="C190" t="s">
        <v>93</v>
      </c>
      <c r="D190" s="12" t="s">
        <v>69</v>
      </c>
      <c r="E190" t="str">
        <f t="shared" si="2"/>
        <v>No</v>
      </c>
      <c r="F190" t="s">
        <v>1824</v>
      </c>
    </row>
    <row r="191" spans="1:6" x14ac:dyDescent="0.25">
      <c r="A191">
        <v>14147</v>
      </c>
      <c r="B191" t="s">
        <v>458</v>
      </c>
      <c r="C191" t="s">
        <v>80</v>
      </c>
      <c r="D191" s="12" t="s">
        <v>69</v>
      </c>
      <c r="E191" t="str">
        <f t="shared" si="2"/>
        <v>No</v>
      </c>
      <c r="F191" t="s">
        <v>1814</v>
      </c>
    </row>
    <row r="192" spans="1:6" x14ac:dyDescent="0.25">
      <c r="A192">
        <v>14149</v>
      </c>
      <c r="B192" t="s">
        <v>460</v>
      </c>
      <c r="C192" t="s">
        <v>72</v>
      </c>
      <c r="D192" s="12" t="s">
        <v>69</v>
      </c>
      <c r="E192" t="str">
        <f t="shared" si="2"/>
        <v>No</v>
      </c>
      <c r="F192" t="s">
        <v>1816</v>
      </c>
    </row>
    <row r="193" spans="1:6" x14ac:dyDescent="0.25">
      <c r="A193">
        <v>14187</v>
      </c>
      <c r="B193" t="s">
        <v>462</v>
      </c>
      <c r="C193" t="s">
        <v>80</v>
      </c>
      <c r="D193" s="12" t="s">
        <v>69</v>
      </c>
      <c r="E193" t="str">
        <f t="shared" si="2"/>
        <v>No</v>
      </c>
      <c r="F193" t="s">
        <v>1814</v>
      </c>
    </row>
    <row r="194" spans="1:6" x14ac:dyDescent="0.25">
      <c r="A194">
        <v>14188</v>
      </c>
      <c r="B194" t="s">
        <v>464</v>
      </c>
      <c r="C194" t="s">
        <v>68</v>
      </c>
      <c r="D194" s="12" t="s">
        <v>69</v>
      </c>
      <c r="E194" t="str">
        <f t="shared" si="2"/>
        <v>No</v>
      </c>
      <c r="F194" t="s">
        <v>1819</v>
      </c>
    </row>
    <row r="195" spans="1:6" x14ac:dyDescent="0.25">
      <c r="A195">
        <v>14189</v>
      </c>
      <c r="B195" t="s">
        <v>466</v>
      </c>
      <c r="C195" t="s">
        <v>80</v>
      </c>
      <c r="D195" s="12" t="s">
        <v>69</v>
      </c>
      <c r="E195" t="str">
        <f t="shared" si="2"/>
        <v>No</v>
      </c>
      <c r="F195" t="s">
        <v>1814</v>
      </c>
    </row>
    <row r="196" spans="1:6" x14ac:dyDescent="0.25">
      <c r="A196">
        <v>14231</v>
      </c>
      <c r="B196" t="s">
        <v>468</v>
      </c>
      <c r="C196" t="s">
        <v>469</v>
      </c>
      <c r="D196" s="12" t="s">
        <v>69</v>
      </c>
      <c r="E196" t="str">
        <f t="shared" si="2"/>
        <v>No</v>
      </c>
      <c r="F196" t="e">
        <v>#N/A</v>
      </c>
    </row>
    <row r="197" spans="1:6" x14ac:dyDescent="0.25">
      <c r="A197">
        <v>14467</v>
      </c>
      <c r="B197" t="s">
        <v>471</v>
      </c>
      <c r="C197" t="s">
        <v>93</v>
      </c>
      <c r="D197" s="12" t="s">
        <v>69</v>
      </c>
      <c r="E197" t="str">
        <f t="shared" si="2"/>
        <v>No</v>
      </c>
      <c r="F197" t="s">
        <v>1825</v>
      </c>
    </row>
    <row r="198" spans="1:6" x14ac:dyDescent="0.25">
      <c r="A198">
        <v>14830</v>
      </c>
      <c r="B198" t="s">
        <v>473</v>
      </c>
      <c r="C198" t="s">
        <v>135</v>
      </c>
      <c r="D198" s="12" t="s">
        <v>69</v>
      </c>
      <c r="E198" t="str">
        <f t="shared" ref="E198:E261" si="3">IF(D198="E","Yes","No")</f>
        <v>No</v>
      </c>
      <c r="F198" t="s">
        <v>1819</v>
      </c>
    </row>
    <row r="199" spans="1:6" x14ac:dyDescent="0.25">
      <c r="A199">
        <v>14904</v>
      </c>
      <c r="B199" t="s">
        <v>475</v>
      </c>
      <c r="C199" t="s">
        <v>80</v>
      </c>
      <c r="D199" s="12" t="s">
        <v>69</v>
      </c>
      <c r="E199" t="str">
        <f t="shared" si="3"/>
        <v>No</v>
      </c>
      <c r="F199" t="s">
        <v>1819</v>
      </c>
    </row>
    <row r="200" spans="1:6" x14ac:dyDescent="0.25">
      <c r="A200">
        <v>14913</v>
      </c>
      <c r="B200" t="s">
        <v>477</v>
      </c>
      <c r="C200" t="s">
        <v>80</v>
      </c>
      <c r="D200" s="12" t="s">
        <v>69</v>
      </c>
      <c r="E200" t="str">
        <f t="shared" si="3"/>
        <v>No</v>
      </c>
      <c r="F200" t="s">
        <v>1823</v>
      </c>
    </row>
    <row r="201" spans="1:6" x14ac:dyDescent="0.25">
      <c r="A201">
        <v>14927</v>
      </c>
      <c r="B201" t="s">
        <v>479</v>
      </c>
      <c r="C201" t="s">
        <v>98</v>
      </c>
      <c r="D201" s="12" t="s">
        <v>69</v>
      </c>
      <c r="E201" t="str">
        <f t="shared" si="3"/>
        <v>No</v>
      </c>
      <c r="F201" t="s">
        <v>1819</v>
      </c>
    </row>
    <row r="202" spans="1:6" x14ac:dyDescent="0.25">
      <c r="A202">
        <v>14943</v>
      </c>
      <c r="B202" t="s">
        <v>481</v>
      </c>
      <c r="C202" t="s">
        <v>108</v>
      </c>
      <c r="D202" s="12" t="s">
        <v>69</v>
      </c>
      <c r="E202" t="str">
        <f t="shared" si="3"/>
        <v>No</v>
      </c>
      <c r="F202" t="e">
        <v>#N/A</v>
      </c>
    </row>
    <row r="203" spans="1:6" x14ac:dyDescent="0.25">
      <c r="A203">
        <v>15234</v>
      </c>
      <c r="B203" t="s">
        <v>483</v>
      </c>
      <c r="C203" t="s">
        <v>93</v>
      </c>
      <c r="D203" s="12" t="s">
        <v>69</v>
      </c>
      <c r="E203" t="str">
        <f t="shared" si="3"/>
        <v>No</v>
      </c>
      <c r="F203" t="s">
        <v>1814</v>
      </c>
    </row>
    <row r="204" spans="1:6" x14ac:dyDescent="0.25">
      <c r="A204">
        <v>15237</v>
      </c>
      <c r="B204" t="s">
        <v>485</v>
      </c>
      <c r="C204" t="s">
        <v>93</v>
      </c>
      <c r="D204" s="12" t="s">
        <v>69</v>
      </c>
      <c r="E204" t="str">
        <f t="shared" si="3"/>
        <v>No</v>
      </c>
      <c r="F204" t="s">
        <v>1818</v>
      </c>
    </row>
    <row r="205" spans="1:6" x14ac:dyDescent="0.25">
      <c r="A205">
        <v>15261</v>
      </c>
      <c r="B205" t="s">
        <v>487</v>
      </c>
      <c r="C205" t="s">
        <v>80</v>
      </c>
      <c r="D205" s="12" t="s">
        <v>69</v>
      </c>
      <c r="E205" t="str">
        <f t="shared" si="3"/>
        <v>No</v>
      </c>
      <c r="F205" t="s">
        <v>1823</v>
      </c>
    </row>
    <row r="206" spans="1:6" x14ac:dyDescent="0.25">
      <c r="A206">
        <v>15329</v>
      </c>
      <c r="B206" t="s">
        <v>489</v>
      </c>
      <c r="C206" t="s">
        <v>190</v>
      </c>
      <c r="D206" s="12" t="s">
        <v>69</v>
      </c>
      <c r="E206" t="str">
        <f t="shared" si="3"/>
        <v>No</v>
      </c>
      <c r="F206" t="e">
        <v>#N/A</v>
      </c>
    </row>
    <row r="207" spans="1:6" x14ac:dyDescent="0.25">
      <c r="A207">
        <v>15344</v>
      </c>
      <c r="B207" t="s">
        <v>491</v>
      </c>
      <c r="C207" t="s">
        <v>492</v>
      </c>
      <c r="D207" s="12" t="s">
        <v>69</v>
      </c>
      <c r="E207" t="str">
        <f t="shared" si="3"/>
        <v>No</v>
      </c>
      <c r="F207" t="e">
        <v>#N/A</v>
      </c>
    </row>
    <row r="208" spans="1:6" x14ac:dyDescent="0.25">
      <c r="A208">
        <v>15709</v>
      </c>
      <c r="B208" t="s">
        <v>494</v>
      </c>
      <c r="C208" t="s">
        <v>101</v>
      </c>
      <c r="D208" s="12" t="s">
        <v>69</v>
      </c>
      <c r="E208" t="str">
        <f t="shared" si="3"/>
        <v>No</v>
      </c>
      <c r="F208" t="s">
        <v>1821</v>
      </c>
    </row>
    <row r="209" spans="1:6" x14ac:dyDescent="0.25">
      <c r="A209">
        <v>15710</v>
      </c>
      <c r="B209" t="s">
        <v>496</v>
      </c>
      <c r="C209" t="s">
        <v>93</v>
      </c>
      <c r="D209" s="12" t="s">
        <v>69</v>
      </c>
      <c r="E209" t="str">
        <f t="shared" si="3"/>
        <v>No</v>
      </c>
      <c r="F209" t="s">
        <v>1821</v>
      </c>
    </row>
    <row r="210" spans="1:6" x14ac:dyDescent="0.25">
      <c r="A210">
        <v>15712</v>
      </c>
      <c r="B210" t="s">
        <v>498</v>
      </c>
      <c r="C210" t="s">
        <v>80</v>
      </c>
      <c r="D210" s="12" t="s">
        <v>69</v>
      </c>
      <c r="E210" t="str">
        <f t="shared" si="3"/>
        <v>No</v>
      </c>
      <c r="F210" t="s">
        <v>1814</v>
      </c>
    </row>
    <row r="211" spans="1:6" x14ac:dyDescent="0.25">
      <c r="A211">
        <v>15713</v>
      </c>
      <c r="B211" t="s">
        <v>500</v>
      </c>
      <c r="C211" t="s">
        <v>101</v>
      </c>
      <c r="D211" s="12" t="s">
        <v>69</v>
      </c>
      <c r="E211" t="str">
        <f t="shared" si="3"/>
        <v>No</v>
      </c>
      <c r="F211" t="s">
        <v>1814</v>
      </c>
    </row>
    <row r="212" spans="1:6" x14ac:dyDescent="0.25">
      <c r="A212">
        <v>15714</v>
      </c>
      <c r="B212" t="s">
        <v>502</v>
      </c>
      <c r="C212" t="s">
        <v>72</v>
      </c>
      <c r="D212" s="12" t="s">
        <v>69</v>
      </c>
      <c r="E212" t="str">
        <f t="shared" si="3"/>
        <v>No</v>
      </c>
      <c r="F212" t="s">
        <v>1821</v>
      </c>
    </row>
    <row r="213" spans="1:6" x14ac:dyDescent="0.25">
      <c r="A213">
        <v>15722</v>
      </c>
      <c r="B213" t="s">
        <v>504</v>
      </c>
      <c r="C213" t="s">
        <v>80</v>
      </c>
      <c r="D213" s="12" t="s">
        <v>69</v>
      </c>
      <c r="E213" t="str">
        <f t="shared" si="3"/>
        <v>No</v>
      </c>
      <c r="F213" t="s">
        <v>1823</v>
      </c>
    </row>
    <row r="214" spans="1:6" x14ac:dyDescent="0.25">
      <c r="A214">
        <v>15736</v>
      </c>
      <c r="B214" t="s">
        <v>505</v>
      </c>
      <c r="C214" t="s">
        <v>68</v>
      </c>
      <c r="D214" s="12" t="s">
        <v>69</v>
      </c>
      <c r="E214" t="str">
        <f t="shared" si="3"/>
        <v>No</v>
      </c>
      <c r="F214" t="s">
        <v>1816</v>
      </c>
    </row>
    <row r="215" spans="1:6" x14ac:dyDescent="0.25">
      <c r="A215">
        <v>15737</v>
      </c>
      <c r="B215" t="s">
        <v>507</v>
      </c>
      <c r="C215" t="s">
        <v>80</v>
      </c>
      <c r="D215" s="12" t="s">
        <v>69</v>
      </c>
      <c r="E215" t="str">
        <f t="shared" si="3"/>
        <v>No</v>
      </c>
      <c r="F215" t="s">
        <v>1818</v>
      </c>
    </row>
    <row r="216" spans="1:6" x14ac:dyDescent="0.25">
      <c r="A216">
        <v>15741</v>
      </c>
      <c r="B216" t="s">
        <v>509</v>
      </c>
      <c r="C216" t="s">
        <v>93</v>
      </c>
      <c r="D216" s="12" t="s">
        <v>69</v>
      </c>
      <c r="E216" t="str">
        <f t="shared" si="3"/>
        <v>No</v>
      </c>
      <c r="F216" t="s">
        <v>1814</v>
      </c>
    </row>
    <row r="217" spans="1:6" x14ac:dyDescent="0.25">
      <c r="A217">
        <v>16812</v>
      </c>
      <c r="B217" t="s">
        <v>511</v>
      </c>
      <c r="C217" t="s">
        <v>80</v>
      </c>
      <c r="D217" s="12" t="s">
        <v>69</v>
      </c>
      <c r="E217" t="str">
        <f t="shared" si="3"/>
        <v>No</v>
      </c>
      <c r="F217" t="s">
        <v>1818</v>
      </c>
    </row>
    <row r="218" spans="1:6" x14ac:dyDescent="0.25">
      <c r="A218">
        <v>16829</v>
      </c>
      <c r="B218" t="s">
        <v>513</v>
      </c>
      <c r="C218" t="s">
        <v>93</v>
      </c>
      <c r="D218" s="12" t="s">
        <v>69</v>
      </c>
      <c r="E218" t="str">
        <f t="shared" si="3"/>
        <v>No</v>
      </c>
      <c r="F218" t="s">
        <v>1814</v>
      </c>
    </row>
    <row r="219" spans="1:6" x14ac:dyDescent="0.25">
      <c r="A219">
        <v>16836</v>
      </c>
      <c r="B219" t="s">
        <v>515</v>
      </c>
      <c r="C219" t="s">
        <v>93</v>
      </c>
      <c r="D219" s="12" t="s">
        <v>69</v>
      </c>
      <c r="E219" t="str">
        <f t="shared" si="3"/>
        <v>No</v>
      </c>
      <c r="F219" t="s">
        <v>1814</v>
      </c>
    </row>
    <row r="220" spans="1:6" x14ac:dyDescent="0.25">
      <c r="A220">
        <v>16837</v>
      </c>
      <c r="B220" t="s">
        <v>517</v>
      </c>
      <c r="C220" t="s">
        <v>80</v>
      </c>
      <c r="D220" s="12" t="s">
        <v>69</v>
      </c>
      <c r="E220" t="str">
        <f t="shared" si="3"/>
        <v>No</v>
      </c>
      <c r="F220" t="s">
        <v>1814</v>
      </c>
    </row>
    <row r="221" spans="1:6" x14ac:dyDescent="0.25">
      <c r="A221">
        <v>16843</v>
      </c>
      <c r="B221" t="s">
        <v>519</v>
      </c>
      <c r="C221" t="s">
        <v>80</v>
      </c>
      <c r="D221" s="12" t="s">
        <v>69</v>
      </c>
      <c r="E221" t="str">
        <f t="shared" si="3"/>
        <v>No</v>
      </c>
      <c r="F221" t="s">
        <v>1823</v>
      </c>
    </row>
    <row r="222" spans="1:6" x14ac:dyDescent="0.25">
      <c r="A222">
        <v>16849</v>
      </c>
      <c r="B222" t="s">
        <v>521</v>
      </c>
      <c r="C222" t="s">
        <v>72</v>
      </c>
      <c r="D222" s="12" t="s">
        <v>69</v>
      </c>
      <c r="E222" t="str">
        <f t="shared" si="3"/>
        <v>No</v>
      </c>
      <c r="F222" t="s">
        <v>1814</v>
      </c>
    </row>
    <row r="223" spans="1:6" x14ac:dyDescent="0.25">
      <c r="A223">
        <v>16850</v>
      </c>
      <c r="B223" t="s">
        <v>523</v>
      </c>
      <c r="C223" t="s">
        <v>75</v>
      </c>
      <c r="D223" s="12" t="s">
        <v>69</v>
      </c>
      <c r="E223" t="str">
        <f t="shared" si="3"/>
        <v>No</v>
      </c>
      <c r="F223" t="s">
        <v>1814</v>
      </c>
    </row>
    <row r="224" spans="1:6" x14ac:dyDescent="0.25">
      <c r="A224">
        <v>16858</v>
      </c>
      <c r="B224" t="s">
        <v>524</v>
      </c>
      <c r="C224" t="s">
        <v>93</v>
      </c>
      <c r="D224" s="12" t="s">
        <v>69</v>
      </c>
      <c r="E224" t="str">
        <f t="shared" si="3"/>
        <v>No</v>
      </c>
      <c r="F224" t="s">
        <v>1825</v>
      </c>
    </row>
    <row r="225" spans="1:6" x14ac:dyDescent="0.25">
      <c r="A225">
        <v>17123</v>
      </c>
      <c r="B225" t="s">
        <v>526</v>
      </c>
      <c r="C225" t="s">
        <v>93</v>
      </c>
      <c r="D225" s="12" t="s">
        <v>69</v>
      </c>
      <c r="E225" t="str">
        <f t="shared" si="3"/>
        <v>No</v>
      </c>
      <c r="F225" t="s">
        <v>1818</v>
      </c>
    </row>
    <row r="226" spans="1:6" x14ac:dyDescent="0.25">
      <c r="A226">
        <v>17212</v>
      </c>
      <c r="B226" t="s">
        <v>528</v>
      </c>
      <c r="C226" t="s">
        <v>75</v>
      </c>
      <c r="D226" s="12" t="s">
        <v>69</v>
      </c>
      <c r="E226" t="str">
        <f t="shared" si="3"/>
        <v>No</v>
      </c>
      <c r="F226" t="s">
        <v>1821</v>
      </c>
    </row>
    <row r="227" spans="1:6" x14ac:dyDescent="0.25">
      <c r="A227">
        <v>17233</v>
      </c>
      <c r="B227" t="s">
        <v>530</v>
      </c>
      <c r="C227" t="s">
        <v>93</v>
      </c>
      <c r="D227" s="12" t="s">
        <v>81</v>
      </c>
      <c r="E227" t="str">
        <f t="shared" si="3"/>
        <v>Yes</v>
      </c>
      <c r="F227" t="s">
        <v>1816</v>
      </c>
    </row>
    <row r="228" spans="1:6" x14ac:dyDescent="0.25">
      <c r="A228">
        <v>17259</v>
      </c>
      <c r="B228" t="s">
        <v>532</v>
      </c>
      <c r="C228" t="s">
        <v>72</v>
      </c>
      <c r="D228" s="12" t="s">
        <v>69</v>
      </c>
      <c r="E228" t="str">
        <f t="shared" si="3"/>
        <v>No</v>
      </c>
      <c r="F228" t="s">
        <v>1816</v>
      </c>
    </row>
    <row r="229" spans="1:6" x14ac:dyDescent="0.25">
      <c r="A229">
        <v>17270</v>
      </c>
      <c r="B229" t="s">
        <v>534</v>
      </c>
      <c r="C229" t="s">
        <v>125</v>
      </c>
      <c r="D229" s="12" t="s">
        <v>69</v>
      </c>
      <c r="E229" t="str">
        <f t="shared" si="3"/>
        <v>No</v>
      </c>
      <c r="F229" t="s">
        <v>1827</v>
      </c>
    </row>
    <row r="230" spans="1:6" x14ac:dyDescent="0.25">
      <c r="A230">
        <v>17274</v>
      </c>
      <c r="B230" t="s">
        <v>536</v>
      </c>
      <c r="C230" t="s">
        <v>75</v>
      </c>
      <c r="D230" s="12" t="s">
        <v>69</v>
      </c>
      <c r="E230" t="str">
        <f t="shared" si="3"/>
        <v>No</v>
      </c>
      <c r="F230" t="s">
        <v>1814</v>
      </c>
    </row>
    <row r="231" spans="1:6" x14ac:dyDescent="0.25">
      <c r="A231">
        <v>17275</v>
      </c>
      <c r="B231" t="s">
        <v>538</v>
      </c>
      <c r="C231" t="s">
        <v>75</v>
      </c>
      <c r="D231" s="12" t="s">
        <v>69</v>
      </c>
      <c r="E231" t="str">
        <f t="shared" si="3"/>
        <v>No</v>
      </c>
      <c r="F231" t="s">
        <v>1814</v>
      </c>
    </row>
    <row r="232" spans="1:6" x14ac:dyDescent="0.25">
      <c r="A232">
        <v>17490</v>
      </c>
      <c r="B232" t="s">
        <v>540</v>
      </c>
      <c r="C232" t="s">
        <v>75</v>
      </c>
      <c r="D232" s="12" t="s">
        <v>69</v>
      </c>
      <c r="E232" t="str">
        <f t="shared" si="3"/>
        <v>No</v>
      </c>
      <c r="F232" t="s">
        <v>1825</v>
      </c>
    </row>
    <row r="233" spans="1:6" x14ac:dyDescent="0.25">
      <c r="A233">
        <v>17497</v>
      </c>
      <c r="B233" t="s">
        <v>542</v>
      </c>
      <c r="C233" t="s">
        <v>230</v>
      </c>
      <c r="D233" s="12" t="s">
        <v>69</v>
      </c>
      <c r="E233" t="str">
        <f t="shared" si="3"/>
        <v>No</v>
      </c>
      <c r="F233" t="s">
        <v>1814</v>
      </c>
    </row>
    <row r="234" spans="1:6" x14ac:dyDescent="0.25">
      <c r="A234">
        <v>17498</v>
      </c>
      <c r="B234" t="s">
        <v>544</v>
      </c>
      <c r="C234" t="s">
        <v>68</v>
      </c>
      <c r="D234" s="12" t="s">
        <v>69</v>
      </c>
      <c r="E234" t="str">
        <f t="shared" si="3"/>
        <v>No</v>
      </c>
      <c r="F234" t="s">
        <v>1814</v>
      </c>
    </row>
    <row r="235" spans="1:6" x14ac:dyDescent="0.25">
      <c r="A235">
        <v>17535</v>
      </c>
      <c r="B235" t="s">
        <v>546</v>
      </c>
      <c r="C235" t="s">
        <v>80</v>
      </c>
      <c r="D235" s="12" t="s">
        <v>69</v>
      </c>
      <c r="E235" t="str">
        <f t="shared" si="3"/>
        <v>No</v>
      </c>
      <c r="F235" t="s">
        <v>1814</v>
      </c>
    </row>
    <row r="236" spans="1:6" x14ac:dyDescent="0.25">
      <c r="A236">
        <v>17536</v>
      </c>
      <c r="B236" t="s">
        <v>548</v>
      </c>
      <c r="C236" t="s">
        <v>68</v>
      </c>
      <c r="D236" s="12" t="s">
        <v>69</v>
      </c>
      <c r="E236" t="str">
        <f t="shared" si="3"/>
        <v>No</v>
      </c>
      <c r="F236" t="s">
        <v>1814</v>
      </c>
    </row>
    <row r="237" spans="1:6" x14ac:dyDescent="0.25">
      <c r="A237">
        <v>17537</v>
      </c>
      <c r="B237" t="s">
        <v>550</v>
      </c>
      <c r="C237" t="s">
        <v>93</v>
      </c>
      <c r="D237" s="12" t="s">
        <v>69</v>
      </c>
      <c r="E237" t="str">
        <f t="shared" si="3"/>
        <v>No</v>
      </c>
      <c r="F237" t="s">
        <v>1814</v>
      </c>
    </row>
    <row r="238" spans="1:6" x14ac:dyDescent="0.25">
      <c r="A238">
        <v>17538</v>
      </c>
      <c r="B238" t="s">
        <v>552</v>
      </c>
      <c r="C238" t="s">
        <v>93</v>
      </c>
      <c r="D238" s="12" t="s">
        <v>69</v>
      </c>
      <c r="E238" t="str">
        <f t="shared" si="3"/>
        <v>No</v>
      </c>
      <c r="F238" t="s">
        <v>1814</v>
      </c>
    </row>
    <row r="239" spans="1:6" x14ac:dyDescent="0.25">
      <c r="A239">
        <v>17585</v>
      </c>
      <c r="B239" t="s">
        <v>554</v>
      </c>
      <c r="C239" t="s">
        <v>555</v>
      </c>
      <c r="D239" s="12" t="s">
        <v>69</v>
      </c>
      <c r="E239" t="str">
        <f t="shared" si="3"/>
        <v>No</v>
      </c>
      <c r="F239" t="s">
        <v>1824</v>
      </c>
    </row>
    <row r="240" spans="1:6" x14ac:dyDescent="0.25">
      <c r="A240">
        <v>17599</v>
      </c>
      <c r="B240" t="s">
        <v>557</v>
      </c>
      <c r="C240" t="s">
        <v>75</v>
      </c>
      <c r="D240" s="12" t="s">
        <v>69</v>
      </c>
      <c r="E240" t="str">
        <f t="shared" si="3"/>
        <v>No</v>
      </c>
      <c r="F240" t="s">
        <v>1821</v>
      </c>
    </row>
    <row r="241" spans="1:6" x14ac:dyDescent="0.25">
      <c r="A241">
        <v>17643</v>
      </c>
      <c r="B241" t="s">
        <v>559</v>
      </c>
      <c r="C241" t="s">
        <v>68</v>
      </c>
      <c r="D241" s="12" t="s">
        <v>81</v>
      </c>
      <c r="E241" t="str">
        <f t="shared" si="3"/>
        <v>Yes</v>
      </c>
      <c r="F241" t="s">
        <v>1816</v>
      </c>
    </row>
    <row r="242" spans="1:6" x14ac:dyDescent="0.25">
      <c r="A242">
        <v>19152</v>
      </c>
      <c r="B242" t="s">
        <v>561</v>
      </c>
      <c r="C242" t="s">
        <v>230</v>
      </c>
      <c r="D242" s="12" t="s">
        <v>69</v>
      </c>
      <c r="E242" t="str">
        <f t="shared" si="3"/>
        <v>No</v>
      </c>
      <c r="F242" t="s">
        <v>1814</v>
      </c>
    </row>
    <row r="243" spans="1:6" x14ac:dyDescent="0.25">
      <c r="A243">
        <v>19156</v>
      </c>
      <c r="B243" t="s">
        <v>563</v>
      </c>
      <c r="C243" t="s">
        <v>84</v>
      </c>
      <c r="D243" s="12" t="s">
        <v>81</v>
      </c>
      <c r="E243" t="str">
        <f t="shared" si="3"/>
        <v>Yes</v>
      </c>
      <c r="F243" t="s">
        <v>1817</v>
      </c>
    </row>
    <row r="244" spans="1:6" x14ac:dyDescent="0.25">
      <c r="A244">
        <v>19197</v>
      </c>
      <c r="B244" t="s">
        <v>565</v>
      </c>
      <c r="C244" t="s">
        <v>80</v>
      </c>
      <c r="D244" s="12" t="s">
        <v>69</v>
      </c>
      <c r="E244" t="str">
        <f t="shared" si="3"/>
        <v>No</v>
      </c>
      <c r="F244" t="s">
        <v>1818</v>
      </c>
    </row>
    <row r="245" spans="1:6" x14ac:dyDescent="0.25">
      <c r="A245">
        <v>19199</v>
      </c>
      <c r="B245" t="s">
        <v>567</v>
      </c>
      <c r="C245" t="s">
        <v>93</v>
      </c>
      <c r="D245" s="12" t="s">
        <v>69</v>
      </c>
      <c r="E245" t="str">
        <f t="shared" si="3"/>
        <v>No</v>
      </c>
      <c r="F245" t="s">
        <v>1814</v>
      </c>
    </row>
    <row r="246" spans="1:6" x14ac:dyDescent="0.25">
      <c r="A246">
        <v>19200</v>
      </c>
      <c r="B246" t="s">
        <v>569</v>
      </c>
      <c r="C246" t="s">
        <v>93</v>
      </c>
      <c r="D246" s="12" t="s">
        <v>69</v>
      </c>
      <c r="E246" t="str">
        <f t="shared" si="3"/>
        <v>No</v>
      </c>
      <c r="F246" t="s">
        <v>1814</v>
      </c>
    </row>
    <row r="247" spans="1:6" x14ac:dyDescent="0.25">
      <c r="A247">
        <v>19201</v>
      </c>
      <c r="B247" t="s">
        <v>571</v>
      </c>
      <c r="C247" t="s">
        <v>93</v>
      </c>
      <c r="D247" s="12" t="s">
        <v>69</v>
      </c>
      <c r="E247" t="str">
        <f t="shared" si="3"/>
        <v>No</v>
      </c>
      <c r="F247" t="s">
        <v>1814</v>
      </c>
    </row>
    <row r="248" spans="1:6" x14ac:dyDescent="0.25">
      <c r="A248">
        <v>19212</v>
      </c>
      <c r="B248" t="s">
        <v>573</v>
      </c>
      <c r="C248" t="s">
        <v>93</v>
      </c>
      <c r="D248" s="12" t="s">
        <v>69</v>
      </c>
      <c r="E248" t="str">
        <f t="shared" si="3"/>
        <v>No</v>
      </c>
      <c r="F248" t="s">
        <v>1816</v>
      </c>
    </row>
    <row r="249" spans="1:6" x14ac:dyDescent="0.25">
      <c r="A249">
        <v>19220</v>
      </c>
      <c r="B249" t="s">
        <v>575</v>
      </c>
      <c r="C249" t="s">
        <v>80</v>
      </c>
      <c r="D249" s="12" t="s">
        <v>69</v>
      </c>
      <c r="E249" t="str">
        <f t="shared" si="3"/>
        <v>No</v>
      </c>
      <c r="F249" t="s">
        <v>1818</v>
      </c>
    </row>
    <row r="250" spans="1:6" x14ac:dyDescent="0.25">
      <c r="A250">
        <v>19221</v>
      </c>
      <c r="B250" t="s">
        <v>577</v>
      </c>
      <c r="C250" t="s">
        <v>98</v>
      </c>
      <c r="D250" s="12" t="s">
        <v>69</v>
      </c>
      <c r="E250" t="str">
        <f t="shared" si="3"/>
        <v>No</v>
      </c>
      <c r="F250" t="s">
        <v>1827</v>
      </c>
    </row>
    <row r="251" spans="1:6" x14ac:dyDescent="0.25">
      <c r="A251">
        <v>19226</v>
      </c>
      <c r="B251" t="s">
        <v>579</v>
      </c>
      <c r="C251" t="s">
        <v>93</v>
      </c>
      <c r="D251" s="12" t="s">
        <v>69</v>
      </c>
      <c r="E251" t="str">
        <f t="shared" si="3"/>
        <v>No</v>
      </c>
      <c r="F251" t="s">
        <v>1824</v>
      </c>
    </row>
    <row r="252" spans="1:6" x14ac:dyDescent="0.25">
      <c r="A252">
        <v>19227</v>
      </c>
      <c r="B252" t="s">
        <v>581</v>
      </c>
      <c r="C252" t="s">
        <v>75</v>
      </c>
      <c r="D252" s="12" t="s">
        <v>69</v>
      </c>
      <c r="E252" t="str">
        <f t="shared" si="3"/>
        <v>No</v>
      </c>
      <c r="F252" t="s">
        <v>1827</v>
      </c>
    </row>
    <row r="253" spans="1:6" x14ac:dyDescent="0.25">
      <c r="A253">
        <v>19235</v>
      </c>
      <c r="B253" t="s">
        <v>583</v>
      </c>
      <c r="C253" t="s">
        <v>93</v>
      </c>
      <c r="D253" s="12" t="s">
        <v>69</v>
      </c>
      <c r="E253" t="str">
        <f t="shared" si="3"/>
        <v>No</v>
      </c>
      <c r="F253" t="s">
        <v>1824</v>
      </c>
    </row>
    <row r="254" spans="1:6" x14ac:dyDescent="0.25">
      <c r="A254">
        <v>19426</v>
      </c>
      <c r="B254" t="s">
        <v>585</v>
      </c>
      <c r="C254" t="s">
        <v>72</v>
      </c>
      <c r="D254" s="12" t="s">
        <v>69</v>
      </c>
      <c r="E254" t="str">
        <f t="shared" si="3"/>
        <v>No</v>
      </c>
      <c r="F254" t="s">
        <v>1818</v>
      </c>
    </row>
    <row r="255" spans="1:6" x14ac:dyDescent="0.25">
      <c r="A255">
        <v>19427</v>
      </c>
      <c r="B255" t="s">
        <v>587</v>
      </c>
      <c r="C255" t="s">
        <v>98</v>
      </c>
      <c r="D255" s="12" t="s">
        <v>69</v>
      </c>
      <c r="E255" t="str">
        <f t="shared" si="3"/>
        <v>No</v>
      </c>
      <c r="F255" t="s">
        <v>1818</v>
      </c>
    </row>
    <row r="256" spans="1:6" x14ac:dyDescent="0.25">
      <c r="A256">
        <v>19441</v>
      </c>
      <c r="B256" t="s">
        <v>589</v>
      </c>
      <c r="C256" t="s">
        <v>590</v>
      </c>
      <c r="D256" s="12" t="s">
        <v>69</v>
      </c>
      <c r="E256" t="str">
        <f t="shared" si="3"/>
        <v>No</v>
      </c>
      <c r="F256" t="s">
        <v>1814</v>
      </c>
    </row>
    <row r="257" spans="1:6" x14ac:dyDescent="0.25">
      <c r="A257">
        <v>19442</v>
      </c>
      <c r="B257" t="s">
        <v>592</v>
      </c>
      <c r="C257" t="s">
        <v>555</v>
      </c>
      <c r="D257" s="12" t="s">
        <v>69</v>
      </c>
      <c r="E257" t="str">
        <f t="shared" si="3"/>
        <v>No</v>
      </c>
      <c r="F257" t="s">
        <v>1814</v>
      </c>
    </row>
    <row r="258" spans="1:6" x14ac:dyDescent="0.25">
      <c r="A258">
        <v>19450</v>
      </c>
      <c r="B258" t="s">
        <v>594</v>
      </c>
      <c r="C258" t="s">
        <v>108</v>
      </c>
      <c r="D258" s="12" t="s">
        <v>69</v>
      </c>
      <c r="E258" t="str">
        <f t="shared" si="3"/>
        <v>No</v>
      </c>
      <c r="F258" t="s">
        <v>1818</v>
      </c>
    </row>
    <row r="259" spans="1:6" x14ac:dyDescent="0.25">
      <c r="A259">
        <v>19452</v>
      </c>
      <c r="B259" t="s">
        <v>595</v>
      </c>
      <c r="C259" t="s">
        <v>75</v>
      </c>
      <c r="D259" s="12" t="s">
        <v>69</v>
      </c>
      <c r="E259" t="str">
        <f t="shared" si="3"/>
        <v>No</v>
      </c>
      <c r="F259" t="s">
        <v>1825</v>
      </c>
    </row>
    <row r="260" spans="1:6" x14ac:dyDescent="0.25">
      <c r="A260">
        <v>19474</v>
      </c>
      <c r="B260" t="s">
        <v>597</v>
      </c>
      <c r="C260" t="s">
        <v>68</v>
      </c>
      <c r="D260" s="12" t="s">
        <v>69</v>
      </c>
      <c r="E260" t="str">
        <f t="shared" si="3"/>
        <v>No</v>
      </c>
      <c r="F260" t="s">
        <v>1814</v>
      </c>
    </row>
    <row r="261" spans="1:6" x14ac:dyDescent="0.25">
      <c r="A261">
        <v>19478</v>
      </c>
      <c r="B261" t="s">
        <v>599</v>
      </c>
      <c r="C261" t="s">
        <v>111</v>
      </c>
      <c r="D261" s="12" t="s">
        <v>69</v>
      </c>
      <c r="E261" t="str">
        <f t="shared" si="3"/>
        <v>No</v>
      </c>
      <c r="F261" t="s">
        <v>1814</v>
      </c>
    </row>
    <row r="262" spans="1:6" x14ac:dyDescent="0.25">
      <c r="A262">
        <v>19511</v>
      </c>
      <c r="B262" t="s">
        <v>601</v>
      </c>
      <c r="C262" t="s">
        <v>68</v>
      </c>
      <c r="D262" s="12" t="s">
        <v>69</v>
      </c>
      <c r="E262" t="str">
        <f t="shared" ref="E262:E325" si="4">IF(D262="E","Yes","No")</f>
        <v>No</v>
      </c>
      <c r="F262" t="s">
        <v>1816</v>
      </c>
    </row>
    <row r="263" spans="1:6" x14ac:dyDescent="0.25">
      <c r="A263">
        <v>19533</v>
      </c>
      <c r="B263" t="s">
        <v>605</v>
      </c>
      <c r="C263" t="s">
        <v>93</v>
      </c>
      <c r="D263" s="12" t="s">
        <v>69</v>
      </c>
      <c r="E263" t="str">
        <f t="shared" si="4"/>
        <v>No</v>
      </c>
      <c r="F263" t="s">
        <v>1818</v>
      </c>
    </row>
    <row r="264" spans="1:6" x14ac:dyDescent="0.25">
      <c r="A264">
        <v>132746</v>
      </c>
      <c r="B264" t="s">
        <v>629</v>
      </c>
      <c r="C264" t="s">
        <v>193</v>
      </c>
      <c r="D264" s="12" t="s">
        <v>69</v>
      </c>
      <c r="E264" t="str">
        <f t="shared" si="4"/>
        <v>No</v>
      </c>
      <c r="F264" t="s">
        <v>1815</v>
      </c>
    </row>
    <row r="265" spans="1:6" x14ac:dyDescent="0.25">
      <c r="A265">
        <v>132761</v>
      </c>
      <c r="B265" t="s">
        <v>631</v>
      </c>
      <c r="C265" t="s">
        <v>324</v>
      </c>
      <c r="D265" s="12" t="s">
        <v>69</v>
      </c>
      <c r="E265" t="str">
        <f t="shared" si="4"/>
        <v>No</v>
      </c>
      <c r="F265" t="s">
        <v>1815</v>
      </c>
    </row>
    <row r="266" spans="1:6" x14ac:dyDescent="0.25">
      <c r="A266">
        <v>132779</v>
      </c>
      <c r="B266" t="s">
        <v>633</v>
      </c>
      <c r="C266" t="s">
        <v>98</v>
      </c>
      <c r="D266" s="12" t="s">
        <v>69</v>
      </c>
      <c r="E266" t="str">
        <f t="shared" si="4"/>
        <v>No</v>
      </c>
      <c r="F266" t="s">
        <v>1815</v>
      </c>
    </row>
    <row r="267" spans="1:6" x14ac:dyDescent="0.25">
      <c r="A267">
        <v>132795</v>
      </c>
      <c r="B267" t="s">
        <v>635</v>
      </c>
      <c r="C267" t="s">
        <v>140</v>
      </c>
      <c r="D267" s="12" t="s">
        <v>69</v>
      </c>
      <c r="E267" t="str">
        <f t="shared" si="4"/>
        <v>No</v>
      </c>
      <c r="F267" t="s">
        <v>1814</v>
      </c>
    </row>
    <row r="268" spans="1:6" x14ac:dyDescent="0.25">
      <c r="A268">
        <v>132803</v>
      </c>
      <c r="B268" t="s">
        <v>637</v>
      </c>
      <c r="C268" t="s">
        <v>193</v>
      </c>
      <c r="D268" s="12" t="s">
        <v>69</v>
      </c>
      <c r="E268" t="str">
        <f t="shared" si="4"/>
        <v>No</v>
      </c>
      <c r="F268" t="s">
        <v>1814</v>
      </c>
    </row>
    <row r="269" spans="1:6" x14ac:dyDescent="0.25">
      <c r="A269">
        <v>132944</v>
      </c>
      <c r="B269" t="s">
        <v>639</v>
      </c>
      <c r="C269" t="s">
        <v>72</v>
      </c>
      <c r="D269" s="12" t="s">
        <v>69</v>
      </c>
      <c r="E269" t="str">
        <f t="shared" si="4"/>
        <v>No</v>
      </c>
      <c r="F269" t="s">
        <v>1821</v>
      </c>
    </row>
    <row r="270" spans="1:6" x14ac:dyDescent="0.25">
      <c r="A270">
        <v>132951</v>
      </c>
      <c r="B270" t="s">
        <v>641</v>
      </c>
      <c r="C270" t="s">
        <v>125</v>
      </c>
      <c r="D270" s="12" t="s">
        <v>69</v>
      </c>
      <c r="E270" t="str">
        <f t="shared" si="4"/>
        <v>No</v>
      </c>
      <c r="F270" t="s">
        <v>1815</v>
      </c>
    </row>
    <row r="271" spans="1:6" x14ac:dyDescent="0.25">
      <c r="A271">
        <v>132969</v>
      </c>
      <c r="B271" t="s">
        <v>643</v>
      </c>
      <c r="C271" t="s">
        <v>125</v>
      </c>
      <c r="D271" s="12" t="s">
        <v>69</v>
      </c>
      <c r="E271" t="str">
        <f t="shared" si="4"/>
        <v>No</v>
      </c>
      <c r="F271" t="s">
        <v>1815</v>
      </c>
    </row>
    <row r="272" spans="1:6" x14ac:dyDescent="0.25">
      <c r="A272">
        <v>132985</v>
      </c>
      <c r="B272" t="s">
        <v>645</v>
      </c>
      <c r="C272" t="s">
        <v>93</v>
      </c>
      <c r="D272" s="12" t="s">
        <v>69</v>
      </c>
      <c r="E272" t="str">
        <f t="shared" si="4"/>
        <v>No</v>
      </c>
      <c r="F272" t="s">
        <v>1814</v>
      </c>
    </row>
    <row r="273" spans="1:6" x14ac:dyDescent="0.25">
      <c r="A273">
        <v>132993</v>
      </c>
      <c r="B273" t="s">
        <v>647</v>
      </c>
      <c r="C273" t="s">
        <v>80</v>
      </c>
      <c r="D273" s="12" t="s">
        <v>69</v>
      </c>
      <c r="E273" t="str">
        <f t="shared" si="4"/>
        <v>No</v>
      </c>
      <c r="F273" t="s">
        <v>1815</v>
      </c>
    </row>
    <row r="274" spans="1:6" x14ac:dyDescent="0.25">
      <c r="A274">
        <v>133215</v>
      </c>
      <c r="B274" t="s">
        <v>649</v>
      </c>
      <c r="C274" t="s">
        <v>80</v>
      </c>
      <c r="D274" s="12" t="s">
        <v>69</v>
      </c>
      <c r="E274" t="str">
        <f t="shared" si="4"/>
        <v>No</v>
      </c>
      <c r="F274" t="s">
        <v>1815</v>
      </c>
    </row>
    <row r="275" spans="1:6" x14ac:dyDescent="0.25">
      <c r="A275">
        <v>133256</v>
      </c>
      <c r="B275" t="s">
        <v>651</v>
      </c>
      <c r="C275" t="s">
        <v>80</v>
      </c>
      <c r="D275" s="12" t="s">
        <v>69</v>
      </c>
      <c r="E275" t="str">
        <f t="shared" si="4"/>
        <v>No</v>
      </c>
      <c r="F275" t="s">
        <v>1815</v>
      </c>
    </row>
    <row r="276" spans="1:6" x14ac:dyDescent="0.25">
      <c r="A276">
        <v>133264</v>
      </c>
      <c r="B276" t="s">
        <v>653</v>
      </c>
      <c r="C276" t="s">
        <v>75</v>
      </c>
      <c r="D276" s="12" t="s">
        <v>69</v>
      </c>
      <c r="E276" t="str">
        <f t="shared" si="4"/>
        <v>No</v>
      </c>
      <c r="F276" t="s">
        <v>1818</v>
      </c>
    </row>
    <row r="277" spans="1:6" x14ac:dyDescent="0.25">
      <c r="A277">
        <v>133280</v>
      </c>
      <c r="B277" t="s">
        <v>655</v>
      </c>
      <c r="C277" t="s">
        <v>80</v>
      </c>
      <c r="D277" s="12" t="s">
        <v>69</v>
      </c>
      <c r="E277" t="str">
        <f t="shared" si="4"/>
        <v>No</v>
      </c>
      <c r="F277" t="s">
        <v>1814</v>
      </c>
    </row>
    <row r="278" spans="1:6" x14ac:dyDescent="0.25">
      <c r="A278">
        <v>133306</v>
      </c>
      <c r="B278" t="s">
        <v>657</v>
      </c>
      <c r="C278" t="s">
        <v>101</v>
      </c>
      <c r="D278" s="12" t="s">
        <v>69</v>
      </c>
      <c r="E278" t="str">
        <f t="shared" si="4"/>
        <v>No</v>
      </c>
      <c r="F278" t="s">
        <v>1815</v>
      </c>
    </row>
    <row r="279" spans="1:6" x14ac:dyDescent="0.25">
      <c r="A279">
        <v>133322</v>
      </c>
      <c r="B279" t="s">
        <v>659</v>
      </c>
      <c r="C279" t="s">
        <v>125</v>
      </c>
      <c r="D279" s="12" t="s">
        <v>69</v>
      </c>
      <c r="E279" t="str">
        <f t="shared" si="4"/>
        <v>No</v>
      </c>
      <c r="F279" t="s">
        <v>1815</v>
      </c>
    </row>
    <row r="280" spans="1:6" x14ac:dyDescent="0.25">
      <c r="A280">
        <v>133330</v>
      </c>
      <c r="B280" t="s">
        <v>661</v>
      </c>
      <c r="C280" t="s">
        <v>75</v>
      </c>
      <c r="D280" s="12" t="s">
        <v>69</v>
      </c>
      <c r="E280" t="str">
        <f t="shared" si="4"/>
        <v>No</v>
      </c>
      <c r="F280" t="s">
        <v>1821</v>
      </c>
    </row>
    <row r="281" spans="1:6" x14ac:dyDescent="0.25">
      <c r="A281">
        <v>133348</v>
      </c>
      <c r="B281" t="s">
        <v>663</v>
      </c>
      <c r="C281" t="s">
        <v>72</v>
      </c>
      <c r="D281" s="12" t="s">
        <v>69</v>
      </c>
      <c r="E281" t="str">
        <f t="shared" si="4"/>
        <v>No</v>
      </c>
      <c r="F281" t="s">
        <v>1814</v>
      </c>
    </row>
    <row r="282" spans="1:6" x14ac:dyDescent="0.25">
      <c r="A282">
        <v>133421</v>
      </c>
      <c r="B282" t="s">
        <v>665</v>
      </c>
      <c r="C282" t="s">
        <v>93</v>
      </c>
      <c r="D282" s="12" t="s">
        <v>69</v>
      </c>
      <c r="E282" t="str">
        <f t="shared" si="4"/>
        <v>No</v>
      </c>
      <c r="F282" t="s">
        <v>1822</v>
      </c>
    </row>
    <row r="283" spans="1:6" x14ac:dyDescent="0.25">
      <c r="A283">
        <v>133439</v>
      </c>
      <c r="B283" t="s">
        <v>667</v>
      </c>
      <c r="C283" t="s">
        <v>93</v>
      </c>
      <c r="D283" s="12" t="s">
        <v>69</v>
      </c>
      <c r="E283" t="str">
        <f t="shared" si="4"/>
        <v>No</v>
      </c>
      <c r="F283" t="s">
        <v>1814</v>
      </c>
    </row>
    <row r="284" spans="1:6" x14ac:dyDescent="0.25">
      <c r="A284">
        <v>133454</v>
      </c>
      <c r="B284" t="s">
        <v>669</v>
      </c>
      <c r="C284" t="s">
        <v>72</v>
      </c>
      <c r="D284" s="12" t="s">
        <v>69</v>
      </c>
      <c r="E284" t="str">
        <f t="shared" si="4"/>
        <v>No</v>
      </c>
      <c r="F284" t="s">
        <v>1825</v>
      </c>
    </row>
    <row r="285" spans="1:6" x14ac:dyDescent="0.25">
      <c r="A285">
        <v>133488</v>
      </c>
      <c r="B285" t="s">
        <v>671</v>
      </c>
      <c r="C285" t="s">
        <v>111</v>
      </c>
      <c r="D285" s="12" t="s">
        <v>69</v>
      </c>
      <c r="E285" t="str">
        <f t="shared" si="4"/>
        <v>No</v>
      </c>
      <c r="F285" t="s">
        <v>1814</v>
      </c>
    </row>
    <row r="286" spans="1:6" x14ac:dyDescent="0.25">
      <c r="A286">
        <v>133504</v>
      </c>
      <c r="B286" t="s">
        <v>673</v>
      </c>
      <c r="C286" t="s">
        <v>75</v>
      </c>
      <c r="D286" s="12" t="s">
        <v>69</v>
      </c>
      <c r="E286" t="str">
        <f t="shared" si="4"/>
        <v>No</v>
      </c>
      <c r="F286" t="s">
        <v>1825</v>
      </c>
    </row>
    <row r="287" spans="1:6" x14ac:dyDescent="0.25">
      <c r="A287">
        <v>133512</v>
      </c>
      <c r="B287" t="s">
        <v>675</v>
      </c>
      <c r="C287" t="s">
        <v>75</v>
      </c>
      <c r="D287" s="12" t="s">
        <v>69</v>
      </c>
      <c r="E287" t="str">
        <f t="shared" si="4"/>
        <v>No</v>
      </c>
      <c r="F287" t="s">
        <v>1819</v>
      </c>
    </row>
    <row r="288" spans="1:6" x14ac:dyDescent="0.25">
      <c r="A288">
        <v>133538</v>
      </c>
      <c r="B288" t="s">
        <v>677</v>
      </c>
      <c r="C288" t="s">
        <v>98</v>
      </c>
      <c r="D288" s="12" t="s">
        <v>69</v>
      </c>
      <c r="E288" t="str">
        <f t="shared" si="4"/>
        <v>No</v>
      </c>
      <c r="F288" t="s">
        <v>1814</v>
      </c>
    </row>
    <row r="289" spans="1:6" x14ac:dyDescent="0.25">
      <c r="A289">
        <v>133561</v>
      </c>
      <c r="B289" t="s">
        <v>679</v>
      </c>
      <c r="C289" t="s">
        <v>93</v>
      </c>
      <c r="D289" s="12" t="s">
        <v>69</v>
      </c>
      <c r="E289" t="str">
        <f t="shared" si="4"/>
        <v>No</v>
      </c>
      <c r="F289" t="s">
        <v>1821</v>
      </c>
    </row>
    <row r="290" spans="1:6" x14ac:dyDescent="0.25">
      <c r="A290">
        <v>133587</v>
      </c>
      <c r="B290" t="s">
        <v>681</v>
      </c>
      <c r="C290" t="s">
        <v>98</v>
      </c>
      <c r="D290" s="12" t="s">
        <v>69</v>
      </c>
      <c r="E290" t="str">
        <f t="shared" si="4"/>
        <v>No</v>
      </c>
      <c r="F290" t="s">
        <v>1815</v>
      </c>
    </row>
    <row r="291" spans="1:6" x14ac:dyDescent="0.25">
      <c r="A291">
        <v>133629</v>
      </c>
      <c r="B291" t="s">
        <v>683</v>
      </c>
      <c r="C291" t="s">
        <v>80</v>
      </c>
      <c r="D291" s="12" t="s">
        <v>69</v>
      </c>
      <c r="E291" t="str">
        <f t="shared" si="4"/>
        <v>No</v>
      </c>
      <c r="F291" t="s">
        <v>1815</v>
      </c>
    </row>
    <row r="292" spans="1:6" x14ac:dyDescent="0.25">
      <c r="A292">
        <v>133660</v>
      </c>
      <c r="B292" t="s">
        <v>685</v>
      </c>
      <c r="C292" t="s">
        <v>93</v>
      </c>
      <c r="D292" s="12" t="s">
        <v>69</v>
      </c>
      <c r="E292" t="str">
        <f t="shared" si="4"/>
        <v>No</v>
      </c>
      <c r="F292" t="s">
        <v>1815</v>
      </c>
    </row>
    <row r="293" spans="1:6" x14ac:dyDescent="0.25">
      <c r="A293">
        <v>133678</v>
      </c>
      <c r="B293" t="s">
        <v>687</v>
      </c>
      <c r="C293" t="s">
        <v>75</v>
      </c>
      <c r="D293" s="12" t="s">
        <v>69</v>
      </c>
      <c r="E293" t="str">
        <f t="shared" si="4"/>
        <v>No</v>
      </c>
      <c r="F293" t="s">
        <v>1816</v>
      </c>
    </row>
    <row r="294" spans="1:6" x14ac:dyDescent="0.25">
      <c r="A294">
        <v>133736</v>
      </c>
      <c r="B294" t="s">
        <v>689</v>
      </c>
      <c r="C294" t="s">
        <v>193</v>
      </c>
      <c r="D294" s="12" t="s">
        <v>69</v>
      </c>
      <c r="E294" t="str">
        <f t="shared" si="4"/>
        <v>No</v>
      </c>
      <c r="F294" t="s">
        <v>1814</v>
      </c>
    </row>
    <row r="295" spans="1:6" x14ac:dyDescent="0.25">
      <c r="A295">
        <v>133785</v>
      </c>
      <c r="B295" t="s">
        <v>691</v>
      </c>
      <c r="C295" t="s">
        <v>75</v>
      </c>
      <c r="D295" s="12" t="s">
        <v>69</v>
      </c>
      <c r="E295" t="str">
        <f t="shared" si="4"/>
        <v>No</v>
      </c>
      <c r="F295" t="s">
        <v>1814</v>
      </c>
    </row>
    <row r="296" spans="1:6" x14ac:dyDescent="0.25">
      <c r="A296">
        <v>133835</v>
      </c>
      <c r="B296" t="s">
        <v>693</v>
      </c>
      <c r="C296" t="s">
        <v>80</v>
      </c>
      <c r="D296" s="12" t="s">
        <v>69</v>
      </c>
      <c r="E296" t="str">
        <f t="shared" si="4"/>
        <v>No</v>
      </c>
      <c r="F296" t="s">
        <v>1814</v>
      </c>
    </row>
    <row r="297" spans="1:6" x14ac:dyDescent="0.25">
      <c r="A297">
        <v>133868</v>
      </c>
      <c r="B297" t="s">
        <v>695</v>
      </c>
      <c r="C297" t="s">
        <v>98</v>
      </c>
      <c r="D297" s="12" t="s">
        <v>69</v>
      </c>
      <c r="E297" t="str">
        <f t="shared" si="4"/>
        <v>No</v>
      </c>
      <c r="F297" t="s">
        <v>1814</v>
      </c>
    </row>
    <row r="298" spans="1:6" x14ac:dyDescent="0.25">
      <c r="A298">
        <v>133942</v>
      </c>
      <c r="B298" t="s">
        <v>697</v>
      </c>
      <c r="C298" t="s">
        <v>68</v>
      </c>
      <c r="D298" s="12" t="s">
        <v>69</v>
      </c>
      <c r="E298" t="str">
        <f t="shared" si="4"/>
        <v>No</v>
      </c>
      <c r="F298" t="s">
        <v>1830</v>
      </c>
    </row>
    <row r="299" spans="1:6" x14ac:dyDescent="0.25">
      <c r="A299">
        <v>134072</v>
      </c>
      <c r="B299" t="s">
        <v>699</v>
      </c>
      <c r="C299" t="s">
        <v>108</v>
      </c>
      <c r="D299" s="12" t="s">
        <v>69</v>
      </c>
      <c r="E299" t="str">
        <f t="shared" si="4"/>
        <v>No</v>
      </c>
      <c r="F299" t="s">
        <v>1819</v>
      </c>
    </row>
    <row r="300" spans="1:6" x14ac:dyDescent="0.25">
      <c r="A300">
        <v>134098</v>
      </c>
      <c r="B300" t="s">
        <v>701</v>
      </c>
      <c r="C300" t="s">
        <v>80</v>
      </c>
      <c r="D300" s="12" t="s">
        <v>69</v>
      </c>
      <c r="E300" t="str">
        <f t="shared" si="4"/>
        <v>No</v>
      </c>
      <c r="F300" t="s">
        <v>1815</v>
      </c>
    </row>
    <row r="301" spans="1:6" x14ac:dyDescent="0.25">
      <c r="A301">
        <v>134122</v>
      </c>
      <c r="B301" t="s">
        <v>703</v>
      </c>
      <c r="C301" t="s">
        <v>68</v>
      </c>
      <c r="D301" s="12" t="s">
        <v>69</v>
      </c>
      <c r="E301" t="str">
        <f t="shared" si="4"/>
        <v>No</v>
      </c>
      <c r="F301" t="s">
        <v>1815</v>
      </c>
    </row>
    <row r="302" spans="1:6" x14ac:dyDescent="0.25">
      <c r="A302">
        <v>134197</v>
      </c>
      <c r="B302" t="s">
        <v>705</v>
      </c>
      <c r="C302" t="s">
        <v>80</v>
      </c>
      <c r="D302" s="12" t="s">
        <v>69</v>
      </c>
      <c r="E302" t="str">
        <f t="shared" si="4"/>
        <v>No</v>
      </c>
      <c r="F302" t="s">
        <v>1814</v>
      </c>
    </row>
    <row r="303" spans="1:6" x14ac:dyDescent="0.25">
      <c r="A303">
        <v>134213</v>
      </c>
      <c r="B303" t="s">
        <v>707</v>
      </c>
      <c r="C303" t="s">
        <v>98</v>
      </c>
      <c r="D303" s="12" t="s">
        <v>69</v>
      </c>
      <c r="E303" t="str">
        <f t="shared" si="4"/>
        <v>No</v>
      </c>
      <c r="F303" t="s">
        <v>1814</v>
      </c>
    </row>
    <row r="304" spans="1:6" x14ac:dyDescent="0.25">
      <c r="A304">
        <v>134247</v>
      </c>
      <c r="B304" t="s">
        <v>709</v>
      </c>
      <c r="C304" t="s">
        <v>72</v>
      </c>
      <c r="D304" s="12" t="s">
        <v>69</v>
      </c>
      <c r="E304" t="str">
        <f t="shared" si="4"/>
        <v>No</v>
      </c>
      <c r="F304" t="s">
        <v>1821</v>
      </c>
    </row>
    <row r="305" spans="1:6" x14ac:dyDescent="0.25">
      <c r="A305">
        <v>142901</v>
      </c>
      <c r="B305" t="s">
        <v>711</v>
      </c>
      <c r="C305" t="s">
        <v>101</v>
      </c>
      <c r="D305" s="12" t="s">
        <v>69</v>
      </c>
      <c r="E305" t="str">
        <f t="shared" si="4"/>
        <v>No</v>
      </c>
      <c r="F305" t="s">
        <v>1816</v>
      </c>
    </row>
    <row r="306" spans="1:6" x14ac:dyDescent="0.25">
      <c r="A306">
        <v>142919</v>
      </c>
      <c r="B306" t="s">
        <v>713</v>
      </c>
      <c r="C306" t="s">
        <v>125</v>
      </c>
      <c r="D306" s="12" t="s">
        <v>69</v>
      </c>
      <c r="E306" t="str">
        <f t="shared" si="4"/>
        <v>No</v>
      </c>
      <c r="F306" t="s">
        <v>1814</v>
      </c>
    </row>
    <row r="307" spans="1:6" x14ac:dyDescent="0.25">
      <c r="A307">
        <v>142927</v>
      </c>
      <c r="B307" t="s">
        <v>715</v>
      </c>
      <c r="C307" t="s">
        <v>93</v>
      </c>
      <c r="D307" s="12" t="s">
        <v>69</v>
      </c>
      <c r="E307" t="str">
        <f t="shared" si="4"/>
        <v>No</v>
      </c>
      <c r="F307" t="s">
        <v>1818</v>
      </c>
    </row>
    <row r="308" spans="1:6" x14ac:dyDescent="0.25">
      <c r="A308">
        <v>142935</v>
      </c>
      <c r="B308" t="s">
        <v>717</v>
      </c>
      <c r="C308" t="s">
        <v>93</v>
      </c>
      <c r="D308" s="12" t="s">
        <v>69</v>
      </c>
      <c r="E308" t="str">
        <f t="shared" si="4"/>
        <v>No</v>
      </c>
      <c r="F308" t="s">
        <v>1818</v>
      </c>
    </row>
    <row r="309" spans="1:6" x14ac:dyDescent="0.25">
      <c r="A309">
        <v>142943</v>
      </c>
      <c r="B309" t="s">
        <v>719</v>
      </c>
      <c r="C309" t="s">
        <v>93</v>
      </c>
      <c r="D309" s="12" t="s">
        <v>69</v>
      </c>
      <c r="E309" t="str">
        <f t="shared" si="4"/>
        <v>No</v>
      </c>
      <c r="F309" t="s">
        <v>1824</v>
      </c>
    </row>
    <row r="310" spans="1:6" x14ac:dyDescent="0.25">
      <c r="A310">
        <v>142950</v>
      </c>
      <c r="B310" t="s">
        <v>721</v>
      </c>
      <c r="C310" t="s">
        <v>68</v>
      </c>
      <c r="D310" s="12" t="s">
        <v>81</v>
      </c>
      <c r="E310" t="str">
        <f t="shared" si="4"/>
        <v>Yes</v>
      </c>
      <c r="F310" t="s">
        <v>1816</v>
      </c>
    </row>
    <row r="311" spans="1:6" x14ac:dyDescent="0.25">
      <c r="A311">
        <v>142968</v>
      </c>
      <c r="B311" t="s">
        <v>723</v>
      </c>
      <c r="C311" t="s">
        <v>80</v>
      </c>
      <c r="D311" s="12" t="s">
        <v>69</v>
      </c>
      <c r="E311" t="str">
        <f t="shared" si="4"/>
        <v>No</v>
      </c>
      <c r="F311" t="s">
        <v>1814</v>
      </c>
    </row>
    <row r="312" spans="1:6" x14ac:dyDescent="0.25">
      <c r="A312">
        <v>143172</v>
      </c>
      <c r="B312" t="s">
        <v>725</v>
      </c>
      <c r="C312" t="s">
        <v>93</v>
      </c>
      <c r="D312" s="12" t="s">
        <v>69</v>
      </c>
      <c r="E312" t="str">
        <f t="shared" si="4"/>
        <v>No</v>
      </c>
      <c r="F312" t="s">
        <v>1818</v>
      </c>
    </row>
    <row r="313" spans="1:6" x14ac:dyDescent="0.25">
      <c r="A313">
        <v>143198</v>
      </c>
      <c r="B313" t="s">
        <v>727</v>
      </c>
      <c r="C313" t="s">
        <v>93</v>
      </c>
      <c r="D313" s="12" t="s">
        <v>69</v>
      </c>
      <c r="E313" t="str">
        <f t="shared" si="4"/>
        <v>No</v>
      </c>
      <c r="F313" t="s">
        <v>1818</v>
      </c>
    </row>
    <row r="314" spans="1:6" x14ac:dyDescent="0.25">
      <c r="A314">
        <v>143206</v>
      </c>
      <c r="B314" t="s">
        <v>729</v>
      </c>
      <c r="C314" t="s">
        <v>72</v>
      </c>
      <c r="D314" s="12" t="s">
        <v>69</v>
      </c>
      <c r="E314" t="str">
        <f t="shared" si="4"/>
        <v>No</v>
      </c>
      <c r="F314" t="s">
        <v>1816</v>
      </c>
    </row>
    <row r="315" spans="1:6" x14ac:dyDescent="0.25">
      <c r="A315">
        <v>143214</v>
      </c>
      <c r="B315" t="s">
        <v>731</v>
      </c>
      <c r="C315" t="s">
        <v>193</v>
      </c>
      <c r="D315" s="12" t="s">
        <v>69</v>
      </c>
      <c r="E315" t="str">
        <f t="shared" si="4"/>
        <v>No</v>
      </c>
      <c r="F315" t="s">
        <v>1816</v>
      </c>
    </row>
    <row r="316" spans="1:6" x14ac:dyDescent="0.25">
      <c r="A316">
        <v>143297</v>
      </c>
      <c r="B316" t="s">
        <v>733</v>
      </c>
      <c r="C316" t="s">
        <v>68</v>
      </c>
      <c r="D316" s="12" t="s">
        <v>69</v>
      </c>
      <c r="E316" t="str">
        <f t="shared" si="4"/>
        <v>No</v>
      </c>
      <c r="F316" t="s">
        <v>1815</v>
      </c>
    </row>
    <row r="317" spans="1:6" x14ac:dyDescent="0.25">
      <c r="A317">
        <v>143305</v>
      </c>
      <c r="B317" t="s">
        <v>735</v>
      </c>
      <c r="C317" t="s">
        <v>555</v>
      </c>
      <c r="D317" s="12" t="s">
        <v>81</v>
      </c>
      <c r="E317" t="str">
        <f t="shared" si="4"/>
        <v>Yes</v>
      </c>
      <c r="F317" t="s">
        <v>1831</v>
      </c>
    </row>
    <row r="318" spans="1:6" x14ac:dyDescent="0.25">
      <c r="A318">
        <v>143313</v>
      </c>
      <c r="B318" t="s">
        <v>737</v>
      </c>
      <c r="C318" t="s">
        <v>80</v>
      </c>
      <c r="D318" s="12" t="s">
        <v>69</v>
      </c>
      <c r="E318" t="str">
        <f t="shared" si="4"/>
        <v>No</v>
      </c>
      <c r="F318" t="s">
        <v>1814</v>
      </c>
    </row>
    <row r="319" spans="1:6" x14ac:dyDescent="0.25">
      <c r="A319">
        <v>143396</v>
      </c>
      <c r="B319" t="s">
        <v>739</v>
      </c>
      <c r="C319" t="s">
        <v>98</v>
      </c>
      <c r="D319" s="12" t="s">
        <v>81</v>
      </c>
      <c r="E319" t="str">
        <f t="shared" si="4"/>
        <v>Yes</v>
      </c>
      <c r="F319" t="s">
        <v>1816</v>
      </c>
    </row>
    <row r="320" spans="1:6" x14ac:dyDescent="0.25">
      <c r="A320">
        <v>143479</v>
      </c>
      <c r="B320" t="s">
        <v>741</v>
      </c>
      <c r="C320" t="s">
        <v>80</v>
      </c>
      <c r="D320" s="12" t="s">
        <v>69</v>
      </c>
      <c r="E320" t="str">
        <f t="shared" si="4"/>
        <v>No</v>
      </c>
      <c r="F320" t="s">
        <v>1815</v>
      </c>
    </row>
    <row r="321" spans="1:6" x14ac:dyDescent="0.25">
      <c r="A321">
        <v>143487</v>
      </c>
      <c r="B321" t="s">
        <v>743</v>
      </c>
      <c r="C321" t="s">
        <v>80</v>
      </c>
      <c r="D321" s="12" t="s">
        <v>69</v>
      </c>
      <c r="E321" t="str">
        <f t="shared" si="4"/>
        <v>No</v>
      </c>
      <c r="F321" t="s">
        <v>1815</v>
      </c>
    </row>
    <row r="322" spans="1:6" x14ac:dyDescent="0.25">
      <c r="A322">
        <v>143529</v>
      </c>
      <c r="B322" t="s">
        <v>745</v>
      </c>
      <c r="C322" t="s">
        <v>72</v>
      </c>
      <c r="D322" s="12" t="s">
        <v>69</v>
      </c>
      <c r="E322" t="str">
        <f t="shared" si="4"/>
        <v>No</v>
      </c>
      <c r="F322" t="s">
        <v>1815</v>
      </c>
    </row>
    <row r="323" spans="1:6" x14ac:dyDescent="0.25">
      <c r="A323">
        <v>143602</v>
      </c>
      <c r="B323" t="s">
        <v>747</v>
      </c>
      <c r="C323" t="s">
        <v>75</v>
      </c>
      <c r="D323" s="12" t="s">
        <v>69</v>
      </c>
      <c r="E323" t="str">
        <f t="shared" si="4"/>
        <v>No</v>
      </c>
      <c r="F323" t="s">
        <v>1818</v>
      </c>
    </row>
    <row r="324" spans="1:6" x14ac:dyDescent="0.25">
      <c r="A324">
        <v>143610</v>
      </c>
      <c r="B324" t="s">
        <v>749</v>
      </c>
      <c r="C324" t="s">
        <v>93</v>
      </c>
      <c r="D324" s="12" t="s">
        <v>69</v>
      </c>
      <c r="E324" t="str">
        <f t="shared" si="4"/>
        <v>No</v>
      </c>
      <c r="F324" t="s">
        <v>1816</v>
      </c>
    </row>
    <row r="325" spans="1:6" x14ac:dyDescent="0.25">
      <c r="A325">
        <v>143644</v>
      </c>
      <c r="B325" t="s">
        <v>751</v>
      </c>
      <c r="C325" t="s">
        <v>752</v>
      </c>
      <c r="D325" s="12" t="s">
        <v>69</v>
      </c>
      <c r="E325" t="str">
        <f t="shared" si="4"/>
        <v>No</v>
      </c>
      <c r="F325" t="s">
        <v>1825</v>
      </c>
    </row>
    <row r="326" spans="1:6" x14ac:dyDescent="0.25">
      <c r="A326">
        <v>147231</v>
      </c>
      <c r="B326" t="s">
        <v>754</v>
      </c>
      <c r="C326" t="s">
        <v>98</v>
      </c>
      <c r="D326" s="12" t="s">
        <v>69</v>
      </c>
      <c r="E326" t="str">
        <f t="shared" ref="E326:E335" si="5">IF(D326="E","Yes","No")</f>
        <v>No</v>
      </c>
      <c r="F326" t="s">
        <v>1819</v>
      </c>
    </row>
    <row r="327" spans="1:6" x14ac:dyDescent="0.25">
      <c r="A327">
        <v>148981</v>
      </c>
      <c r="B327" t="s">
        <v>756</v>
      </c>
      <c r="C327" t="s">
        <v>757</v>
      </c>
      <c r="D327" s="12" t="s">
        <v>69</v>
      </c>
      <c r="E327" t="str">
        <f t="shared" si="5"/>
        <v>No</v>
      </c>
      <c r="F327" t="s">
        <v>1832</v>
      </c>
    </row>
    <row r="328" spans="1:6" x14ac:dyDescent="0.25">
      <c r="A328">
        <v>148999</v>
      </c>
      <c r="B328" t="s">
        <v>759</v>
      </c>
      <c r="C328" t="s">
        <v>108</v>
      </c>
      <c r="D328" s="12" t="s">
        <v>81</v>
      </c>
      <c r="E328" t="str">
        <f t="shared" si="5"/>
        <v>Yes</v>
      </c>
      <c r="F328" t="s">
        <v>1819</v>
      </c>
    </row>
    <row r="329" spans="1:6" x14ac:dyDescent="0.25">
      <c r="A329">
        <v>149047</v>
      </c>
      <c r="B329" t="s">
        <v>761</v>
      </c>
      <c r="C329" t="s">
        <v>230</v>
      </c>
      <c r="D329" s="12" t="s">
        <v>81</v>
      </c>
      <c r="E329" t="str">
        <f t="shared" si="5"/>
        <v>Yes</v>
      </c>
      <c r="F329" t="s">
        <v>1832</v>
      </c>
    </row>
    <row r="330" spans="1:6" x14ac:dyDescent="0.25">
      <c r="A330">
        <v>149088</v>
      </c>
      <c r="B330" t="s">
        <v>763</v>
      </c>
      <c r="C330" t="s">
        <v>324</v>
      </c>
      <c r="D330" s="12" t="s">
        <v>81</v>
      </c>
      <c r="E330" t="str">
        <f t="shared" si="5"/>
        <v>Yes</v>
      </c>
      <c r="F330" t="s">
        <v>1814</v>
      </c>
    </row>
    <row r="331" spans="1:6" x14ac:dyDescent="0.25">
      <c r="A331">
        <v>149302</v>
      </c>
      <c r="B331" t="s">
        <v>765</v>
      </c>
      <c r="C331" t="s">
        <v>68</v>
      </c>
      <c r="D331" s="12" t="s">
        <v>69</v>
      </c>
      <c r="E331" t="str">
        <f t="shared" si="5"/>
        <v>No</v>
      </c>
      <c r="F331" t="s">
        <v>1816</v>
      </c>
    </row>
    <row r="332" spans="1:6" x14ac:dyDescent="0.25">
      <c r="A332">
        <v>149328</v>
      </c>
      <c r="B332" t="s">
        <v>767</v>
      </c>
      <c r="C332" t="s">
        <v>278</v>
      </c>
      <c r="D332" s="12" t="s">
        <v>69</v>
      </c>
      <c r="E332" t="str">
        <f t="shared" si="5"/>
        <v>No</v>
      </c>
      <c r="F332" t="s">
        <v>1828</v>
      </c>
    </row>
    <row r="333" spans="1:6" x14ac:dyDescent="0.25">
      <c r="A333">
        <v>151175</v>
      </c>
      <c r="B333" t="s">
        <v>769</v>
      </c>
      <c r="C333" t="s">
        <v>90</v>
      </c>
      <c r="D333" s="12" t="s">
        <v>69</v>
      </c>
      <c r="E333" t="str">
        <f t="shared" si="5"/>
        <v>No</v>
      </c>
      <c r="F333" t="s">
        <v>1819</v>
      </c>
    </row>
    <row r="334" spans="1:6" x14ac:dyDescent="0.25">
      <c r="A334">
        <v>151183</v>
      </c>
      <c r="B334" t="s">
        <v>771</v>
      </c>
      <c r="C334" t="s">
        <v>80</v>
      </c>
      <c r="D334" s="12" t="s">
        <v>69</v>
      </c>
      <c r="E334" t="str">
        <f t="shared" si="5"/>
        <v>No</v>
      </c>
      <c r="F334" t="s">
        <v>1814</v>
      </c>
    </row>
    <row r="335" spans="1:6" x14ac:dyDescent="0.25">
      <c r="A335">
        <v>151209</v>
      </c>
      <c r="B335" t="s">
        <v>773</v>
      </c>
      <c r="C335" t="s">
        <v>80</v>
      </c>
      <c r="D335" s="12" t="s">
        <v>69</v>
      </c>
      <c r="E335" t="str">
        <f t="shared" si="5"/>
        <v>No</v>
      </c>
      <c r="F335" t="s">
        <v>1814</v>
      </c>
    </row>
    <row r="336" spans="1:6" x14ac:dyDescent="0.25">
      <c r="A336">
        <v>50765</v>
      </c>
      <c r="B336" t="s">
        <v>811</v>
      </c>
      <c r="C336" t="s">
        <v>812</v>
      </c>
      <c r="E336" t="s">
        <v>1142</v>
      </c>
      <c r="F336" t="s">
        <v>812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013A1-E912-4563-8C4A-E3D5101A91AE}">
  <dimension ref="A1:F346"/>
  <sheetViews>
    <sheetView workbookViewId="0">
      <pane xSplit="4" ySplit="1" topLeftCell="E319" activePane="bottomRight" state="frozen"/>
      <selection pane="topRight"/>
      <selection pane="bottomLeft"/>
      <selection pane="bottomRight" activeCell="C347" sqref="C347"/>
    </sheetView>
  </sheetViews>
  <sheetFormatPr defaultColWidth="11.42578125" defaultRowHeight="15" x14ac:dyDescent="0.25"/>
  <cols>
    <col min="1" max="1" width="6.7109375" style="121" customWidth="1"/>
    <col min="2" max="2" width="64.7109375" style="121" customWidth="1"/>
    <col min="3" max="3" width="11.7109375" style="121" customWidth="1"/>
    <col min="4" max="4" width="8.7109375" style="121" customWidth="1"/>
    <col min="5" max="16384" width="11.42578125" style="121"/>
  </cols>
  <sheetData>
    <row r="1" spans="1:6" ht="54" customHeight="1" x14ac:dyDescent="0.25">
      <c r="A1" s="120" t="s">
        <v>55</v>
      </c>
      <c r="B1" s="120" t="s">
        <v>2066</v>
      </c>
      <c r="C1" s="120" t="s">
        <v>2067</v>
      </c>
      <c r="D1" s="120" t="s">
        <v>2068</v>
      </c>
    </row>
    <row r="2" spans="1:6" x14ac:dyDescent="0.25">
      <c r="A2" s="122" t="s">
        <v>66</v>
      </c>
      <c r="B2" s="122" t="s">
        <v>67</v>
      </c>
      <c r="C2" s="122" t="s">
        <v>68</v>
      </c>
      <c r="D2" s="122" t="s">
        <v>1088</v>
      </c>
      <c r="E2" s="124" t="str">
        <f>IF(D2="Y","Yes",IF( D2="S","STEM","No"))</f>
        <v>No</v>
      </c>
      <c r="F2" s="121" t="str">
        <f>IF(D2="Y","E",D2)</f>
        <v>N</v>
      </c>
    </row>
    <row r="3" spans="1:6" x14ac:dyDescent="0.25">
      <c r="A3" s="123" t="s">
        <v>70</v>
      </c>
      <c r="B3" s="123" t="s">
        <v>71</v>
      </c>
      <c r="C3" s="123" t="s">
        <v>72</v>
      </c>
      <c r="D3" s="123" t="s">
        <v>1088</v>
      </c>
      <c r="E3" s="124" t="str">
        <f t="shared" ref="E3:E66" si="0">IF(D3="Y","Yes",IF( D3="S","STEM","No"))</f>
        <v>No</v>
      </c>
      <c r="F3" s="121" t="str">
        <f t="shared" ref="F3:F66" si="1">IF(D3="Y","E",D3)</f>
        <v>N</v>
      </c>
    </row>
    <row r="4" spans="1:6" x14ac:dyDescent="0.25">
      <c r="A4" s="122" t="s">
        <v>73</v>
      </c>
      <c r="B4" s="122" t="s">
        <v>74</v>
      </c>
      <c r="C4" s="122" t="s">
        <v>75</v>
      </c>
      <c r="D4" s="122" t="s">
        <v>1088</v>
      </c>
      <c r="E4" s="124" t="str">
        <f t="shared" si="0"/>
        <v>No</v>
      </c>
      <c r="F4" s="121" t="str">
        <f t="shared" si="1"/>
        <v>N</v>
      </c>
    </row>
    <row r="5" spans="1:6" x14ac:dyDescent="0.25">
      <c r="A5" s="123" t="s">
        <v>76</v>
      </c>
      <c r="B5" s="123" t="s">
        <v>77</v>
      </c>
      <c r="C5" s="123" t="s">
        <v>68</v>
      </c>
      <c r="D5" s="123" t="s">
        <v>1088</v>
      </c>
      <c r="E5" s="124" t="str">
        <f t="shared" si="0"/>
        <v>No</v>
      </c>
      <c r="F5" s="121" t="str">
        <f t="shared" si="1"/>
        <v>N</v>
      </c>
    </row>
    <row r="6" spans="1:6" x14ac:dyDescent="0.25">
      <c r="A6" s="122" t="s">
        <v>78</v>
      </c>
      <c r="B6" s="122" t="s">
        <v>1841</v>
      </c>
      <c r="C6" s="122" t="s">
        <v>80</v>
      </c>
      <c r="D6" s="122" t="s">
        <v>1842</v>
      </c>
      <c r="E6" s="124" t="str">
        <f t="shared" si="0"/>
        <v>Yes</v>
      </c>
      <c r="F6" s="121" t="str">
        <f t="shared" si="1"/>
        <v>E</v>
      </c>
    </row>
    <row r="7" spans="1:6" x14ac:dyDescent="0.25">
      <c r="A7" s="123" t="s">
        <v>82</v>
      </c>
      <c r="B7" s="123" t="s">
        <v>1843</v>
      </c>
      <c r="C7" s="123" t="s">
        <v>84</v>
      </c>
      <c r="D7" s="123" t="s">
        <v>1842</v>
      </c>
      <c r="E7" s="124" t="str">
        <f t="shared" si="0"/>
        <v>Yes</v>
      </c>
      <c r="F7" s="121" t="str">
        <f t="shared" si="1"/>
        <v>E</v>
      </c>
    </row>
    <row r="8" spans="1:6" x14ac:dyDescent="0.25">
      <c r="A8" s="122" t="s">
        <v>85</v>
      </c>
      <c r="B8" s="122" t="s">
        <v>86</v>
      </c>
      <c r="C8" s="122" t="s">
        <v>87</v>
      </c>
      <c r="D8" s="122" t="s">
        <v>1842</v>
      </c>
      <c r="E8" s="124" t="str">
        <f t="shared" si="0"/>
        <v>Yes</v>
      </c>
      <c r="F8" s="121" t="str">
        <f t="shared" si="1"/>
        <v>E</v>
      </c>
    </row>
    <row r="9" spans="1:6" x14ac:dyDescent="0.25">
      <c r="A9" s="123" t="s">
        <v>88</v>
      </c>
      <c r="B9" s="123" t="s">
        <v>1844</v>
      </c>
      <c r="C9" s="123" t="s">
        <v>1530</v>
      </c>
      <c r="D9" s="123" t="s">
        <v>1842</v>
      </c>
      <c r="E9" s="124" t="str">
        <f t="shared" si="0"/>
        <v>Yes</v>
      </c>
      <c r="F9" s="121" t="str">
        <f t="shared" si="1"/>
        <v>E</v>
      </c>
    </row>
    <row r="10" spans="1:6" x14ac:dyDescent="0.25">
      <c r="A10" s="122" t="s">
        <v>91</v>
      </c>
      <c r="B10" s="122" t="s">
        <v>1845</v>
      </c>
      <c r="C10" s="122" t="s">
        <v>93</v>
      </c>
      <c r="D10" s="122" t="s">
        <v>1088</v>
      </c>
      <c r="E10" s="124" t="str">
        <f t="shared" si="0"/>
        <v>No</v>
      </c>
      <c r="F10" s="121" t="str">
        <f t="shared" si="1"/>
        <v>N</v>
      </c>
    </row>
    <row r="11" spans="1:6" x14ac:dyDescent="0.25">
      <c r="A11" s="123" t="s">
        <v>94</v>
      </c>
      <c r="B11" s="123" t="s">
        <v>1846</v>
      </c>
      <c r="C11" s="123" t="s">
        <v>72</v>
      </c>
      <c r="D11" s="123" t="s">
        <v>1088</v>
      </c>
      <c r="E11" s="124" t="str">
        <f t="shared" si="0"/>
        <v>No</v>
      </c>
      <c r="F11" s="121" t="str">
        <f t="shared" si="1"/>
        <v>N</v>
      </c>
    </row>
    <row r="12" spans="1:6" x14ac:dyDescent="0.25">
      <c r="A12" s="122" t="s">
        <v>96</v>
      </c>
      <c r="B12" s="122" t="s">
        <v>1847</v>
      </c>
      <c r="C12" s="122" t="s">
        <v>98</v>
      </c>
      <c r="D12" s="122" t="s">
        <v>1088</v>
      </c>
      <c r="E12" s="124" t="str">
        <f t="shared" si="0"/>
        <v>No</v>
      </c>
      <c r="F12" s="121" t="str">
        <f t="shared" si="1"/>
        <v>N</v>
      </c>
    </row>
    <row r="13" spans="1:6" x14ac:dyDescent="0.25">
      <c r="A13" s="123" t="s">
        <v>99</v>
      </c>
      <c r="B13" s="123" t="s">
        <v>1848</v>
      </c>
      <c r="C13" s="123" t="s">
        <v>101</v>
      </c>
      <c r="D13" s="123" t="s">
        <v>1088</v>
      </c>
      <c r="E13" s="124" t="str">
        <f t="shared" si="0"/>
        <v>No</v>
      </c>
      <c r="F13" s="121" t="str">
        <f t="shared" si="1"/>
        <v>N</v>
      </c>
    </row>
    <row r="14" spans="1:6" x14ac:dyDescent="0.25">
      <c r="A14" s="122" t="s">
        <v>102</v>
      </c>
      <c r="B14" s="122" t="s">
        <v>103</v>
      </c>
      <c r="C14" s="122" t="s">
        <v>68</v>
      </c>
      <c r="D14" s="122" t="s">
        <v>1088</v>
      </c>
      <c r="E14" s="124" t="str">
        <f t="shared" si="0"/>
        <v>No</v>
      </c>
      <c r="F14" s="121" t="str">
        <f t="shared" si="1"/>
        <v>N</v>
      </c>
    </row>
    <row r="15" spans="1:6" x14ac:dyDescent="0.25">
      <c r="A15" s="123" t="s">
        <v>104</v>
      </c>
      <c r="B15" s="123" t="s">
        <v>1849</v>
      </c>
      <c r="C15" s="123" t="s">
        <v>80</v>
      </c>
      <c r="D15" s="123" t="s">
        <v>1088</v>
      </c>
      <c r="E15" s="124" t="str">
        <f t="shared" si="0"/>
        <v>No</v>
      </c>
      <c r="F15" s="121" t="str">
        <f t="shared" si="1"/>
        <v>N</v>
      </c>
    </row>
    <row r="16" spans="1:6" x14ac:dyDescent="0.25">
      <c r="A16" s="122" t="s">
        <v>106</v>
      </c>
      <c r="B16" s="122" t="s">
        <v>1850</v>
      </c>
      <c r="C16" s="122" t="s">
        <v>108</v>
      </c>
      <c r="D16" s="122" t="s">
        <v>1088</v>
      </c>
      <c r="E16" s="124" t="str">
        <f t="shared" si="0"/>
        <v>No</v>
      </c>
      <c r="F16" s="121" t="str">
        <f t="shared" si="1"/>
        <v>N</v>
      </c>
    </row>
    <row r="17" spans="1:6" x14ac:dyDescent="0.25">
      <c r="A17" s="123" t="s">
        <v>109</v>
      </c>
      <c r="B17" s="123" t="s">
        <v>1851</v>
      </c>
      <c r="C17" s="123" t="s">
        <v>111</v>
      </c>
      <c r="D17" s="123" t="s">
        <v>1088</v>
      </c>
      <c r="E17" s="124" t="str">
        <f t="shared" si="0"/>
        <v>No</v>
      </c>
      <c r="F17" s="121" t="str">
        <f t="shared" si="1"/>
        <v>N</v>
      </c>
    </row>
    <row r="18" spans="1:6" x14ac:dyDescent="0.25">
      <c r="A18" s="122" t="s">
        <v>112</v>
      </c>
      <c r="B18" s="122" t="s">
        <v>1852</v>
      </c>
      <c r="C18" s="122" t="s">
        <v>75</v>
      </c>
      <c r="D18" s="122" t="s">
        <v>1088</v>
      </c>
      <c r="E18" s="124" t="str">
        <f t="shared" si="0"/>
        <v>No</v>
      </c>
      <c r="F18" s="121" t="str">
        <f t="shared" si="1"/>
        <v>N</v>
      </c>
    </row>
    <row r="19" spans="1:6" x14ac:dyDescent="0.25">
      <c r="A19" s="123" t="s">
        <v>114</v>
      </c>
      <c r="B19" s="123" t="s">
        <v>1853</v>
      </c>
      <c r="C19" s="123" t="s">
        <v>116</v>
      </c>
      <c r="D19" s="123" t="s">
        <v>1088</v>
      </c>
      <c r="E19" s="124" t="str">
        <f t="shared" si="0"/>
        <v>No</v>
      </c>
      <c r="F19" s="121" t="str">
        <f t="shared" si="1"/>
        <v>N</v>
      </c>
    </row>
    <row r="20" spans="1:6" x14ac:dyDescent="0.25">
      <c r="A20" s="122" t="s">
        <v>117</v>
      </c>
      <c r="B20" s="122" t="s">
        <v>1854</v>
      </c>
      <c r="C20" s="122" t="s">
        <v>80</v>
      </c>
      <c r="D20" s="122" t="s">
        <v>1088</v>
      </c>
      <c r="E20" s="124" t="str">
        <f t="shared" si="0"/>
        <v>No</v>
      </c>
      <c r="F20" s="121" t="str">
        <f t="shared" si="1"/>
        <v>N</v>
      </c>
    </row>
    <row r="21" spans="1:6" x14ac:dyDescent="0.25">
      <c r="A21" s="123" t="s">
        <v>119</v>
      </c>
      <c r="B21" s="123" t="s">
        <v>120</v>
      </c>
      <c r="C21" s="123" t="s">
        <v>80</v>
      </c>
      <c r="D21" s="123" t="s">
        <v>1088</v>
      </c>
      <c r="E21" s="124" t="str">
        <f t="shared" si="0"/>
        <v>No</v>
      </c>
      <c r="F21" s="121" t="str">
        <f t="shared" si="1"/>
        <v>N</v>
      </c>
    </row>
    <row r="22" spans="1:6" x14ac:dyDescent="0.25">
      <c r="A22" s="122" t="s">
        <v>121</v>
      </c>
      <c r="B22" s="122" t="s">
        <v>1855</v>
      </c>
      <c r="C22" s="122" t="s">
        <v>80</v>
      </c>
      <c r="D22" s="122" t="s">
        <v>1088</v>
      </c>
      <c r="E22" s="124" t="str">
        <f t="shared" si="0"/>
        <v>No</v>
      </c>
      <c r="F22" s="121" t="str">
        <f t="shared" si="1"/>
        <v>N</v>
      </c>
    </row>
    <row r="23" spans="1:6" x14ac:dyDescent="0.25">
      <c r="A23" s="123" t="s">
        <v>123</v>
      </c>
      <c r="B23" s="123" t="s">
        <v>1856</v>
      </c>
      <c r="C23" s="123" t="s">
        <v>125</v>
      </c>
      <c r="D23" s="123" t="s">
        <v>1088</v>
      </c>
      <c r="E23" s="124" t="str">
        <f t="shared" si="0"/>
        <v>No</v>
      </c>
      <c r="F23" s="121" t="str">
        <f t="shared" si="1"/>
        <v>N</v>
      </c>
    </row>
    <row r="24" spans="1:6" x14ac:dyDescent="0.25">
      <c r="A24" s="122" t="s">
        <v>126</v>
      </c>
      <c r="B24" s="122" t="s">
        <v>1857</v>
      </c>
      <c r="C24" s="122" t="s">
        <v>80</v>
      </c>
      <c r="D24" s="122" t="s">
        <v>1088</v>
      </c>
      <c r="E24" s="124" t="str">
        <f t="shared" si="0"/>
        <v>No</v>
      </c>
      <c r="F24" s="121" t="str">
        <f t="shared" si="1"/>
        <v>N</v>
      </c>
    </row>
    <row r="25" spans="1:6" x14ac:dyDescent="0.25">
      <c r="A25" s="123" t="s">
        <v>128</v>
      </c>
      <c r="B25" s="123" t="s">
        <v>129</v>
      </c>
      <c r="C25" s="123" t="s">
        <v>68</v>
      </c>
      <c r="D25" s="123" t="s">
        <v>1088</v>
      </c>
      <c r="E25" s="124" t="str">
        <f t="shared" si="0"/>
        <v>No</v>
      </c>
      <c r="F25" s="121" t="str">
        <f t="shared" si="1"/>
        <v>N</v>
      </c>
    </row>
    <row r="26" spans="1:6" x14ac:dyDescent="0.25">
      <c r="A26" s="122" t="s">
        <v>130</v>
      </c>
      <c r="B26" s="122" t="s">
        <v>131</v>
      </c>
      <c r="C26" s="122" t="s">
        <v>132</v>
      </c>
      <c r="D26" s="122" t="s">
        <v>1842</v>
      </c>
      <c r="E26" s="124" t="str">
        <f t="shared" si="0"/>
        <v>Yes</v>
      </c>
      <c r="F26" s="121" t="str">
        <f t="shared" si="1"/>
        <v>E</v>
      </c>
    </row>
    <row r="27" spans="1:6" x14ac:dyDescent="0.25">
      <c r="A27" s="123" t="s">
        <v>133</v>
      </c>
      <c r="B27" s="123" t="s">
        <v>1858</v>
      </c>
      <c r="C27" s="123" t="s">
        <v>135</v>
      </c>
      <c r="D27" s="123" t="s">
        <v>1842</v>
      </c>
      <c r="E27" s="124" t="str">
        <f t="shared" si="0"/>
        <v>Yes</v>
      </c>
      <c r="F27" s="121" t="str">
        <f t="shared" si="1"/>
        <v>E</v>
      </c>
    </row>
    <row r="28" spans="1:6" x14ac:dyDescent="0.25">
      <c r="A28" s="122" t="s">
        <v>136</v>
      </c>
      <c r="B28" s="122" t="s">
        <v>1859</v>
      </c>
      <c r="C28" s="122" t="s">
        <v>93</v>
      </c>
      <c r="D28" s="122" t="s">
        <v>1088</v>
      </c>
      <c r="E28" s="124" t="str">
        <f t="shared" si="0"/>
        <v>No</v>
      </c>
      <c r="F28" s="121" t="str">
        <f t="shared" si="1"/>
        <v>N</v>
      </c>
    </row>
    <row r="29" spans="1:6" x14ac:dyDescent="0.25">
      <c r="A29" s="123" t="s">
        <v>138</v>
      </c>
      <c r="B29" s="123" t="s">
        <v>1860</v>
      </c>
      <c r="C29" s="123" t="s">
        <v>140</v>
      </c>
      <c r="D29" s="123" t="s">
        <v>1088</v>
      </c>
      <c r="E29" s="124" t="str">
        <f t="shared" si="0"/>
        <v>No</v>
      </c>
      <c r="F29" s="121" t="str">
        <f t="shared" si="1"/>
        <v>N</v>
      </c>
    </row>
    <row r="30" spans="1:6" x14ac:dyDescent="0.25">
      <c r="A30" s="122" t="s">
        <v>141</v>
      </c>
      <c r="B30" s="122" t="s">
        <v>1861</v>
      </c>
      <c r="C30" s="122" t="s">
        <v>93</v>
      </c>
      <c r="D30" s="122" t="s">
        <v>1088</v>
      </c>
      <c r="E30" s="124" t="str">
        <f t="shared" si="0"/>
        <v>No</v>
      </c>
      <c r="F30" s="121" t="str">
        <f t="shared" si="1"/>
        <v>N</v>
      </c>
    </row>
    <row r="31" spans="1:6" x14ac:dyDescent="0.25">
      <c r="A31" s="123" t="s">
        <v>143</v>
      </c>
      <c r="B31" s="123" t="s">
        <v>1862</v>
      </c>
      <c r="C31" s="123" t="s">
        <v>101</v>
      </c>
      <c r="D31" s="123" t="s">
        <v>1088</v>
      </c>
      <c r="E31" s="124" t="str">
        <f t="shared" si="0"/>
        <v>No</v>
      </c>
      <c r="F31" s="121" t="str">
        <f t="shared" si="1"/>
        <v>N</v>
      </c>
    </row>
    <row r="32" spans="1:6" x14ac:dyDescent="0.25">
      <c r="A32" s="122" t="s">
        <v>145</v>
      </c>
      <c r="B32" s="122" t="s">
        <v>1863</v>
      </c>
      <c r="C32" s="122" t="s">
        <v>80</v>
      </c>
      <c r="D32" s="122" t="s">
        <v>1088</v>
      </c>
      <c r="E32" s="124" t="str">
        <f t="shared" si="0"/>
        <v>No</v>
      </c>
      <c r="F32" s="121" t="str">
        <f t="shared" si="1"/>
        <v>N</v>
      </c>
    </row>
    <row r="33" spans="1:6" x14ac:dyDescent="0.25">
      <c r="A33" s="123" t="s">
        <v>147</v>
      </c>
      <c r="B33" s="123" t="s">
        <v>1864</v>
      </c>
      <c r="C33" s="123" t="s">
        <v>80</v>
      </c>
      <c r="D33" s="123" t="s">
        <v>1088</v>
      </c>
      <c r="E33" s="124" t="str">
        <f t="shared" si="0"/>
        <v>No</v>
      </c>
      <c r="F33" s="121" t="str">
        <f t="shared" si="1"/>
        <v>N</v>
      </c>
    </row>
    <row r="34" spans="1:6" x14ac:dyDescent="0.25">
      <c r="A34" s="122" t="s">
        <v>149</v>
      </c>
      <c r="B34" s="122" t="s">
        <v>150</v>
      </c>
      <c r="C34" s="122" t="s">
        <v>80</v>
      </c>
      <c r="D34" s="122" t="s">
        <v>1088</v>
      </c>
      <c r="E34" s="124" t="str">
        <f t="shared" si="0"/>
        <v>No</v>
      </c>
      <c r="F34" s="121" t="str">
        <f t="shared" si="1"/>
        <v>N</v>
      </c>
    </row>
    <row r="35" spans="1:6" x14ac:dyDescent="0.25">
      <c r="A35" s="123" t="s">
        <v>151</v>
      </c>
      <c r="B35" s="123" t="s">
        <v>152</v>
      </c>
      <c r="C35" s="123" t="s">
        <v>68</v>
      </c>
      <c r="D35" s="123" t="s">
        <v>1088</v>
      </c>
      <c r="E35" s="124" t="str">
        <f t="shared" si="0"/>
        <v>No</v>
      </c>
      <c r="F35" s="121" t="str">
        <f t="shared" si="1"/>
        <v>N</v>
      </c>
    </row>
    <row r="36" spans="1:6" x14ac:dyDescent="0.25">
      <c r="A36" s="122" t="s">
        <v>153</v>
      </c>
      <c r="B36" s="122" t="s">
        <v>1865</v>
      </c>
      <c r="C36" s="122" t="s">
        <v>93</v>
      </c>
      <c r="D36" s="122" t="s">
        <v>1088</v>
      </c>
      <c r="E36" s="124" t="str">
        <f t="shared" si="0"/>
        <v>No</v>
      </c>
      <c r="F36" s="121" t="str">
        <f t="shared" si="1"/>
        <v>N</v>
      </c>
    </row>
    <row r="37" spans="1:6" x14ac:dyDescent="0.25">
      <c r="A37" s="123" t="s">
        <v>155</v>
      </c>
      <c r="B37" s="123" t="s">
        <v>156</v>
      </c>
      <c r="C37" s="123" t="s">
        <v>93</v>
      </c>
      <c r="D37" s="123" t="s">
        <v>1088</v>
      </c>
      <c r="E37" s="124" t="str">
        <f t="shared" si="0"/>
        <v>No</v>
      </c>
      <c r="F37" s="121" t="str">
        <f t="shared" si="1"/>
        <v>N</v>
      </c>
    </row>
    <row r="38" spans="1:6" x14ac:dyDescent="0.25">
      <c r="A38" s="122" t="s">
        <v>157</v>
      </c>
      <c r="B38" s="122" t="s">
        <v>1866</v>
      </c>
      <c r="C38" s="122" t="s">
        <v>93</v>
      </c>
      <c r="D38" s="122" t="s">
        <v>1088</v>
      </c>
      <c r="E38" s="124" t="str">
        <f t="shared" si="0"/>
        <v>No</v>
      </c>
      <c r="F38" s="121" t="str">
        <f t="shared" si="1"/>
        <v>N</v>
      </c>
    </row>
    <row r="39" spans="1:6" x14ac:dyDescent="0.25">
      <c r="A39" s="123" t="s">
        <v>159</v>
      </c>
      <c r="B39" s="123" t="s">
        <v>160</v>
      </c>
      <c r="C39" s="123" t="s">
        <v>93</v>
      </c>
      <c r="D39" s="123" t="s">
        <v>1088</v>
      </c>
      <c r="E39" s="124" t="str">
        <f t="shared" si="0"/>
        <v>No</v>
      </c>
      <c r="F39" s="121" t="str">
        <f t="shared" si="1"/>
        <v>N</v>
      </c>
    </row>
    <row r="40" spans="1:6" x14ac:dyDescent="0.25">
      <c r="A40" s="122" t="s">
        <v>161</v>
      </c>
      <c r="B40" s="122" t="s">
        <v>162</v>
      </c>
      <c r="C40" s="122" t="s">
        <v>75</v>
      </c>
      <c r="D40" s="122" t="s">
        <v>1088</v>
      </c>
      <c r="E40" s="124" t="str">
        <f t="shared" si="0"/>
        <v>No</v>
      </c>
      <c r="F40" s="121" t="str">
        <f t="shared" si="1"/>
        <v>N</v>
      </c>
    </row>
    <row r="41" spans="1:6" x14ac:dyDescent="0.25">
      <c r="A41" s="123" t="s">
        <v>163</v>
      </c>
      <c r="B41" s="123" t="s">
        <v>164</v>
      </c>
      <c r="C41" s="123" t="s">
        <v>80</v>
      </c>
      <c r="D41" s="123" t="s">
        <v>1088</v>
      </c>
      <c r="E41" s="124" t="str">
        <f t="shared" si="0"/>
        <v>No</v>
      </c>
      <c r="F41" s="121" t="str">
        <f t="shared" si="1"/>
        <v>N</v>
      </c>
    </row>
    <row r="42" spans="1:6" x14ac:dyDescent="0.25">
      <c r="A42" s="122" t="s">
        <v>165</v>
      </c>
      <c r="B42" s="122" t="s">
        <v>1867</v>
      </c>
      <c r="C42" s="122" t="s">
        <v>80</v>
      </c>
      <c r="D42" s="122" t="s">
        <v>1088</v>
      </c>
      <c r="E42" s="124" t="str">
        <f t="shared" si="0"/>
        <v>No</v>
      </c>
      <c r="F42" s="121" t="str">
        <f t="shared" si="1"/>
        <v>N</v>
      </c>
    </row>
    <row r="43" spans="1:6" x14ac:dyDescent="0.25">
      <c r="A43" s="123" t="s">
        <v>167</v>
      </c>
      <c r="B43" s="123" t="s">
        <v>1868</v>
      </c>
      <c r="C43" s="123" t="s">
        <v>75</v>
      </c>
      <c r="D43" s="123" t="s">
        <v>1088</v>
      </c>
      <c r="E43" s="124" t="str">
        <f t="shared" si="0"/>
        <v>No</v>
      </c>
      <c r="F43" s="121" t="str">
        <f t="shared" si="1"/>
        <v>N</v>
      </c>
    </row>
    <row r="44" spans="1:6" x14ac:dyDescent="0.25">
      <c r="A44" s="122" t="s">
        <v>169</v>
      </c>
      <c r="B44" s="122" t="s">
        <v>1869</v>
      </c>
      <c r="C44" s="122" t="s">
        <v>72</v>
      </c>
      <c r="D44" s="122" t="s">
        <v>1088</v>
      </c>
      <c r="E44" s="124" t="str">
        <f t="shared" si="0"/>
        <v>No</v>
      </c>
      <c r="F44" s="121" t="str">
        <f t="shared" si="1"/>
        <v>N</v>
      </c>
    </row>
    <row r="45" spans="1:6" x14ac:dyDescent="0.25">
      <c r="A45" s="123" t="s">
        <v>171</v>
      </c>
      <c r="B45" s="123" t="s">
        <v>172</v>
      </c>
      <c r="C45" s="123" t="s">
        <v>173</v>
      </c>
      <c r="D45" s="123" t="s">
        <v>1088</v>
      </c>
      <c r="E45" s="124" t="str">
        <f t="shared" si="0"/>
        <v>No</v>
      </c>
      <c r="F45" s="121" t="str">
        <f t="shared" si="1"/>
        <v>N</v>
      </c>
    </row>
    <row r="46" spans="1:6" x14ac:dyDescent="0.25">
      <c r="A46" s="122" t="s">
        <v>174</v>
      </c>
      <c r="B46" s="122" t="s">
        <v>1870</v>
      </c>
      <c r="C46" s="122" t="s">
        <v>75</v>
      </c>
      <c r="D46" s="122" t="s">
        <v>1088</v>
      </c>
      <c r="E46" s="124" t="str">
        <f t="shared" si="0"/>
        <v>No</v>
      </c>
      <c r="F46" s="121" t="str">
        <f t="shared" si="1"/>
        <v>N</v>
      </c>
    </row>
    <row r="47" spans="1:6" x14ac:dyDescent="0.25">
      <c r="A47" s="123" t="s">
        <v>177</v>
      </c>
      <c r="B47" s="123" t="s">
        <v>1871</v>
      </c>
      <c r="C47" s="123" t="s">
        <v>93</v>
      </c>
      <c r="D47" s="123" t="s">
        <v>1088</v>
      </c>
      <c r="E47" s="124" t="str">
        <f t="shared" si="0"/>
        <v>No</v>
      </c>
      <c r="F47" s="121" t="str">
        <f t="shared" si="1"/>
        <v>N</v>
      </c>
    </row>
    <row r="48" spans="1:6" x14ac:dyDescent="0.25">
      <c r="A48" s="122" t="s">
        <v>179</v>
      </c>
      <c r="B48" s="122" t="s">
        <v>180</v>
      </c>
      <c r="C48" s="122" t="s">
        <v>90</v>
      </c>
      <c r="D48" s="122" t="s">
        <v>1088</v>
      </c>
      <c r="E48" s="124" t="str">
        <f t="shared" si="0"/>
        <v>No</v>
      </c>
      <c r="F48" s="121" t="str">
        <f t="shared" si="1"/>
        <v>N</v>
      </c>
    </row>
    <row r="49" spans="1:6" x14ac:dyDescent="0.25">
      <c r="A49" s="123" t="s">
        <v>181</v>
      </c>
      <c r="B49" s="123" t="s">
        <v>1872</v>
      </c>
      <c r="C49" s="123" t="s">
        <v>93</v>
      </c>
      <c r="D49" s="123" t="s">
        <v>1088</v>
      </c>
      <c r="E49" s="124" t="str">
        <f t="shared" si="0"/>
        <v>No</v>
      </c>
      <c r="F49" s="121" t="str">
        <f t="shared" si="1"/>
        <v>N</v>
      </c>
    </row>
    <row r="50" spans="1:6" x14ac:dyDescent="0.25">
      <c r="A50" s="122" t="s">
        <v>183</v>
      </c>
      <c r="B50" s="122" t="s">
        <v>1873</v>
      </c>
      <c r="C50" s="122" t="s">
        <v>111</v>
      </c>
      <c r="D50" s="122" t="s">
        <v>1088</v>
      </c>
      <c r="E50" s="124" t="str">
        <f t="shared" si="0"/>
        <v>No</v>
      </c>
      <c r="F50" s="121" t="str">
        <f t="shared" si="1"/>
        <v>N</v>
      </c>
    </row>
    <row r="51" spans="1:6" x14ac:dyDescent="0.25">
      <c r="A51" s="123" t="s">
        <v>185</v>
      </c>
      <c r="B51" s="123" t="s">
        <v>1874</v>
      </c>
      <c r="C51" s="123" t="s">
        <v>72</v>
      </c>
      <c r="D51" s="123" t="s">
        <v>1088</v>
      </c>
      <c r="E51" s="124" t="str">
        <f t="shared" si="0"/>
        <v>No</v>
      </c>
      <c r="F51" s="121" t="str">
        <f t="shared" si="1"/>
        <v>N</v>
      </c>
    </row>
    <row r="52" spans="1:6" x14ac:dyDescent="0.25">
      <c r="A52" s="122" t="s">
        <v>187</v>
      </c>
      <c r="B52" s="122" t="s">
        <v>188</v>
      </c>
      <c r="C52" s="122" t="s">
        <v>108</v>
      </c>
      <c r="D52" s="122" t="s">
        <v>1088</v>
      </c>
      <c r="E52" s="124" t="str">
        <f t="shared" si="0"/>
        <v>No</v>
      </c>
      <c r="F52" s="121" t="str">
        <f t="shared" si="1"/>
        <v>N</v>
      </c>
    </row>
    <row r="53" spans="1:6" x14ac:dyDescent="0.25">
      <c r="A53" s="123" t="s">
        <v>191</v>
      </c>
      <c r="B53" s="123" t="s">
        <v>1875</v>
      </c>
      <c r="C53" s="123" t="s">
        <v>193</v>
      </c>
      <c r="D53" s="123" t="s">
        <v>1088</v>
      </c>
      <c r="E53" s="124" t="str">
        <f t="shared" si="0"/>
        <v>No</v>
      </c>
      <c r="F53" s="121" t="str">
        <f t="shared" si="1"/>
        <v>N</v>
      </c>
    </row>
    <row r="54" spans="1:6" x14ac:dyDescent="0.25">
      <c r="A54" s="122" t="s">
        <v>194</v>
      </c>
      <c r="B54" s="122" t="s">
        <v>195</v>
      </c>
      <c r="C54" s="122" t="s">
        <v>196</v>
      </c>
      <c r="D54" s="122" t="s">
        <v>1088</v>
      </c>
      <c r="E54" s="124" t="str">
        <f t="shared" si="0"/>
        <v>No</v>
      </c>
      <c r="F54" s="121" t="str">
        <f t="shared" si="1"/>
        <v>N</v>
      </c>
    </row>
    <row r="55" spans="1:6" x14ac:dyDescent="0.25">
      <c r="A55" s="123" t="s">
        <v>197</v>
      </c>
      <c r="B55" s="123" t="s">
        <v>1876</v>
      </c>
      <c r="C55" s="123" t="s">
        <v>93</v>
      </c>
      <c r="D55" s="123" t="s">
        <v>1088</v>
      </c>
      <c r="E55" s="124" t="str">
        <f t="shared" si="0"/>
        <v>No</v>
      </c>
      <c r="F55" s="121" t="str">
        <f t="shared" si="1"/>
        <v>N</v>
      </c>
    </row>
    <row r="56" spans="1:6" x14ac:dyDescent="0.25">
      <c r="A56" s="122" t="s">
        <v>199</v>
      </c>
      <c r="B56" s="122" t="s">
        <v>200</v>
      </c>
      <c r="C56" s="122" t="s">
        <v>93</v>
      </c>
      <c r="D56" s="122" t="s">
        <v>1088</v>
      </c>
      <c r="E56" s="124" t="str">
        <f t="shared" si="0"/>
        <v>No</v>
      </c>
      <c r="F56" s="121" t="str">
        <f t="shared" si="1"/>
        <v>N</v>
      </c>
    </row>
    <row r="57" spans="1:6" x14ac:dyDescent="0.25">
      <c r="A57" s="123" t="s">
        <v>201</v>
      </c>
      <c r="B57" s="123" t="s">
        <v>202</v>
      </c>
      <c r="C57" s="123" t="s">
        <v>93</v>
      </c>
      <c r="D57" s="123" t="s">
        <v>1088</v>
      </c>
      <c r="E57" s="124" t="str">
        <f t="shared" si="0"/>
        <v>No</v>
      </c>
      <c r="F57" s="121" t="str">
        <f t="shared" si="1"/>
        <v>N</v>
      </c>
    </row>
    <row r="58" spans="1:6" x14ac:dyDescent="0.25">
      <c r="A58" s="122" t="s">
        <v>203</v>
      </c>
      <c r="B58" s="122" t="s">
        <v>1877</v>
      </c>
      <c r="C58" s="122" t="s">
        <v>80</v>
      </c>
      <c r="D58" s="122" t="s">
        <v>1088</v>
      </c>
      <c r="E58" s="124" t="str">
        <f t="shared" si="0"/>
        <v>No</v>
      </c>
      <c r="F58" s="121" t="str">
        <f t="shared" si="1"/>
        <v>N</v>
      </c>
    </row>
    <row r="59" spans="1:6" x14ac:dyDescent="0.25">
      <c r="A59" s="123" t="s">
        <v>205</v>
      </c>
      <c r="B59" s="123" t="s">
        <v>1878</v>
      </c>
      <c r="C59" s="123" t="s">
        <v>68</v>
      </c>
      <c r="D59" s="123" t="s">
        <v>1088</v>
      </c>
      <c r="E59" s="124" t="str">
        <f t="shared" si="0"/>
        <v>No</v>
      </c>
      <c r="F59" s="121" t="str">
        <f t="shared" si="1"/>
        <v>N</v>
      </c>
    </row>
    <row r="60" spans="1:6" x14ac:dyDescent="0.25">
      <c r="A60" s="122" t="s">
        <v>207</v>
      </c>
      <c r="B60" s="122" t="s">
        <v>1879</v>
      </c>
      <c r="C60" s="122" t="s">
        <v>93</v>
      </c>
      <c r="D60" s="122" t="s">
        <v>1088</v>
      </c>
      <c r="E60" s="124" t="str">
        <f t="shared" si="0"/>
        <v>No</v>
      </c>
      <c r="F60" s="121" t="str">
        <f t="shared" si="1"/>
        <v>N</v>
      </c>
    </row>
    <row r="61" spans="1:6" x14ac:dyDescent="0.25">
      <c r="A61" s="123" t="s">
        <v>209</v>
      </c>
      <c r="B61" s="123" t="s">
        <v>1880</v>
      </c>
      <c r="C61" s="123" t="s">
        <v>93</v>
      </c>
      <c r="D61" s="123" t="s">
        <v>1088</v>
      </c>
      <c r="E61" s="124" t="str">
        <f t="shared" si="0"/>
        <v>No</v>
      </c>
      <c r="F61" s="121" t="str">
        <f t="shared" si="1"/>
        <v>N</v>
      </c>
    </row>
    <row r="62" spans="1:6" x14ac:dyDescent="0.25">
      <c r="A62" s="122" t="s">
        <v>211</v>
      </c>
      <c r="B62" s="122" t="s">
        <v>1881</v>
      </c>
      <c r="C62" s="122" t="s">
        <v>75</v>
      </c>
      <c r="D62" s="122" t="s">
        <v>1088</v>
      </c>
      <c r="E62" s="124" t="str">
        <f t="shared" si="0"/>
        <v>No</v>
      </c>
      <c r="F62" s="121" t="str">
        <f t="shared" si="1"/>
        <v>N</v>
      </c>
    </row>
    <row r="63" spans="1:6" x14ac:dyDescent="0.25">
      <c r="A63" s="123" t="s">
        <v>213</v>
      </c>
      <c r="B63" s="123" t="s">
        <v>1882</v>
      </c>
      <c r="C63" s="123" t="s">
        <v>72</v>
      </c>
      <c r="D63" s="123" t="s">
        <v>1088</v>
      </c>
      <c r="E63" s="124" t="str">
        <f t="shared" si="0"/>
        <v>No</v>
      </c>
      <c r="F63" s="121" t="str">
        <f t="shared" si="1"/>
        <v>N</v>
      </c>
    </row>
    <row r="64" spans="1:6" x14ac:dyDescent="0.25">
      <c r="A64" s="122" t="s">
        <v>215</v>
      </c>
      <c r="B64" s="122" t="s">
        <v>1883</v>
      </c>
      <c r="C64" s="122" t="s">
        <v>72</v>
      </c>
      <c r="D64" s="122" t="s">
        <v>1088</v>
      </c>
      <c r="E64" s="124" t="str">
        <f t="shared" si="0"/>
        <v>No</v>
      </c>
      <c r="F64" s="121" t="str">
        <f t="shared" si="1"/>
        <v>N</v>
      </c>
    </row>
    <row r="65" spans="1:6" x14ac:dyDescent="0.25">
      <c r="A65" s="123" t="s">
        <v>217</v>
      </c>
      <c r="B65" s="123" t="s">
        <v>1884</v>
      </c>
      <c r="C65" s="123" t="s">
        <v>68</v>
      </c>
      <c r="D65" s="123" t="s">
        <v>1088</v>
      </c>
      <c r="E65" s="124" t="str">
        <f t="shared" si="0"/>
        <v>No</v>
      </c>
      <c r="F65" s="121" t="str">
        <f t="shared" si="1"/>
        <v>N</v>
      </c>
    </row>
    <row r="66" spans="1:6" x14ac:dyDescent="0.25">
      <c r="A66" s="122" t="s">
        <v>219</v>
      </c>
      <c r="B66" s="122" t="s">
        <v>1885</v>
      </c>
      <c r="C66" s="122" t="s">
        <v>80</v>
      </c>
      <c r="D66" s="122" t="s">
        <v>1088</v>
      </c>
      <c r="E66" s="124" t="str">
        <f t="shared" si="0"/>
        <v>No</v>
      </c>
      <c r="F66" s="121" t="str">
        <f t="shared" si="1"/>
        <v>N</v>
      </c>
    </row>
    <row r="67" spans="1:6" x14ac:dyDescent="0.25">
      <c r="A67" s="123" t="s">
        <v>221</v>
      </c>
      <c r="B67" s="123" t="s">
        <v>222</v>
      </c>
      <c r="C67" s="123" t="s">
        <v>68</v>
      </c>
      <c r="D67" s="123" t="s">
        <v>1088</v>
      </c>
      <c r="E67" s="124" t="str">
        <f t="shared" ref="E67:E130" si="2">IF(D67="Y","Yes",IF( D67="S","STEM","No"))</f>
        <v>No</v>
      </c>
      <c r="F67" s="121" t="str">
        <f t="shared" ref="F67:F130" si="3">IF(D67="Y","E",D67)</f>
        <v>N</v>
      </c>
    </row>
    <row r="68" spans="1:6" x14ac:dyDescent="0.25">
      <c r="A68" s="122" t="s">
        <v>223</v>
      </c>
      <c r="B68" s="122" t="s">
        <v>224</v>
      </c>
      <c r="C68" s="122" t="s">
        <v>108</v>
      </c>
      <c r="D68" s="122" t="s">
        <v>1088</v>
      </c>
      <c r="E68" s="124" t="str">
        <f t="shared" si="2"/>
        <v>No</v>
      </c>
      <c r="F68" s="121" t="str">
        <f t="shared" si="3"/>
        <v>N</v>
      </c>
    </row>
    <row r="69" spans="1:6" x14ac:dyDescent="0.25">
      <c r="A69" s="123" t="s">
        <v>225</v>
      </c>
      <c r="B69" s="123" t="s">
        <v>1886</v>
      </c>
      <c r="C69" s="123" t="s">
        <v>80</v>
      </c>
      <c r="D69" s="123" t="s">
        <v>1088</v>
      </c>
      <c r="E69" s="124" t="str">
        <f t="shared" si="2"/>
        <v>No</v>
      </c>
      <c r="F69" s="121" t="str">
        <f t="shared" si="3"/>
        <v>N</v>
      </c>
    </row>
    <row r="70" spans="1:6" x14ac:dyDescent="0.25">
      <c r="A70" s="122" t="s">
        <v>227</v>
      </c>
      <c r="B70" s="122" t="s">
        <v>228</v>
      </c>
      <c r="C70" s="122" t="s">
        <v>93</v>
      </c>
      <c r="D70" s="122" t="s">
        <v>1088</v>
      </c>
      <c r="E70" s="124" t="str">
        <f t="shared" si="2"/>
        <v>No</v>
      </c>
      <c r="F70" s="121" t="str">
        <f t="shared" si="3"/>
        <v>N</v>
      </c>
    </row>
    <row r="71" spans="1:6" x14ac:dyDescent="0.25">
      <c r="A71" s="123" t="s">
        <v>231</v>
      </c>
      <c r="B71" s="123" t="s">
        <v>232</v>
      </c>
      <c r="C71" s="123" t="s">
        <v>93</v>
      </c>
      <c r="D71" s="123" t="s">
        <v>1088</v>
      </c>
      <c r="E71" s="124" t="str">
        <f t="shared" si="2"/>
        <v>No</v>
      </c>
      <c r="F71" s="121" t="str">
        <f t="shared" si="3"/>
        <v>N</v>
      </c>
    </row>
    <row r="72" spans="1:6" x14ac:dyDescent="0.25">
      <c r="A72" s="122" t="s">
        <v>233</v>
      </c>
      <c r="B72" s="122" t="s">
        <v>234</v>
      </c>
      <c r="C72" s="122" t="s">
        <v>80</v>
      </c>
      <c r="D72" s="122" t="s">
        <v>1088</v>
      </c>
      <c r="E72" s="124" t="str">
        <f t="shared" si="2"/>
        <v>No</v>
      </c>
      <c r="F72" s="121" t="str">
        <f t="shared" si="3"/>
        <v>N</v>
      </c>
    </row>
    <row r="73" spans="1:6" x14ac:dyDescent="0.25">
      <c r="A73" s="123" t="s">
        <v>235</v>
      </c>
      <c r="B73" s="123" t="s">
        <v>1887</v>
      </c>
      <c r="C73" s="123" t="s">
        <v>93</v>
      </c>
      <c r="D73" s="123" t="s">
        <v>1088</v>
      </c>
      <c r="E73" s="124" t="str">
        <f t="shared" si="2"/>
        <v>No</v>
      </c>
      <c r="F73" s="121" t="str">
        <f t="shared" si="3"/>
        <v>N</v>
      </c>
    </row>
    <row r="74" spans="1:6" x14ac:dyDescent="0.25">
      <c r="A74" s="122" t="s">
        <v>237</v>
      </c>
      <c r="B74" s="122" t="s">
        <v>1888</v>
      </c>
      <c r="C74" s="122" t="s">
        <v>239</v>
      </c>
      <c r="D74" s="122" t="s">
        <v>1088</v>
      </c>
      <c r="E74" s="124" t="str">
        <f t="shared" si="2"/>
        <v>No</v>
      </c>
      <c r="F74" s="121" t="str">
        <f t="shared" si="3"/>
        <v>N</v>
      </c>
    </row>
    <row r="75" spans="1:6" x14ac:dyDescent="0.25">
      <c r="A75" s="123" t="s">
        <v>240</v>
      </c>
      <c r="B75" s="123" t="s">
        <v>1889</v>
      </c>
      <c r="C75" s="123" t="s">
        <v>68</v>
      </c>
      <c r="D75" s="123" t="s">
        <v>1088</v>
      </c>
      <c r="E75" s="124" t="str">
        <f t="shared" si="2"/>
        <v>No</v>
      </c>
      <c r="F75" s="121" t="str">
        <f t="shared" si="3"/>
        <v>N</v>
      </c>
    </row>
    <row r="76" spans="1:6" x14ac:dyDescent="0.25">
      <c r="A76" s="122" t="s">
        <v>242</v>
      </c>
      <c r="B76" s="122" t="s">
        <v>1890</v>
      </c>
      <c r="C76" s="122" t="s">
        <v>93</v>
      </c>
      <c r="D76" s="122" t="s">
        <v>1088</v>
      </c>
      <c r="E76" s="124" t="str">
        <f t="shared" si="2"/>
        <v>No</v>
      </c>
      <c r="F76" s="121" t="str">
        <f t="shared" si="3"/>
        <v>N</v>
      </c>
    </row>
    <row r="77" spans="1:6" x14ac:dyDescent="0.25">
      <c r="A77" s="123" t="s">
        <v>244</v>
      </c>
      <c r="B77" s="123" t="s">
        <v>1891</v>
      </c>
      <c r="C77" s="123" t="s">
        <v>75</v>
      </c>
      <c r="D77" s="123" t="s">
        <v>1088</v>
      </c>
      <c r="E77" s="124" t="str">
        <f t="shared" si="2"/>
        <v>No</v>
      </c>
      <c r="F77" s="121" t="str">
        <f t="shared" si="3"/>
        <v>N</v>
      </c>
    </row>
    <row r="78" spans="1:6" x14ac:dyDescent="0.25">
      <c r="A78" s="122" t="s">
        <v>246</v>
      </c>
      <c r="B78" s="122" t="s">
        <v>1892</v>
      </c>
      <c r="C78" s="122" t="s">
        <v>108</v>
      </c>
      <c r="D78" s="122" t="s">
        <v>1088</v>
      </c>
      <c r="E78" s="124" t="str">
        <f t="shared" si="2"/>
        <v>No</v>
      </c>
      <c r="F78" s="121" t="str">
        <f t="shared" si="3"/>
        <v>N</v>
      </c>
    </row>
    <row r="79" spans="1:6" x14ac:dyDescent="0.25">
      <c r="A79" s="123" t="s">
        <v>248</v>
      </c>
      <c r="B79" s="123" t="s">
        <v>1893</v>
      </c>
      <c r="C79" s="123" t="s">
        <v>80</v>
      </c>
      <c r="D79" s="123" t="s">
        <v>1088</v>
      </c>
      <c r="E79" s="124" t="str">
        <f t="shared" si="2"/>
        <v>No</v>
      </c>
      <c r="F79" s="121" t="str">
        <f t="shared" si="3"/>
        <v>N</v>
      </c>
    </row>
    <row r="80" spans="1:6" x14ac:dyDescent="0.25">
      <c r="A80" s="122" t="s">
        <v>250</v>
      </c>
      <c r="B80" s="122" t="s">
        <v>1894</v>
      </c>
      <c r="C80" s="122" t="s">
        <v>93</v>
      </c>
      <c r="D80" s="122" t="s">
        <v>1088</v>
      </c>
      <c r="E80" s="124" t="str">
        <f t="shared" si="2"/>
        <v>No</v>
      </c>
      <c r="F80" s="121" t="str">
        <f t="shared" si="3"/>
        <v>N</v>
      </c>
    </row>
    <row r="81" spans="1:6" x14ac:dyDescent="0.25">
      <c r="A81" s="123" t="s">
        <v>252</v>
      </c>
      <c r="B81" s="123" t="s">
        <v>253</v>
      </c>
      <c r="C81" s="123" t="s">
        <v>125</v>
      </c>
      <c r="D81" s="123" t="s">
        <v>1088</v>
      </c>
      <c r="E81" s="124" t="str">
        <f t="shared" si="2"/>
        <v>No</v>
      </c>
      <c r="F81" s="121" t="str">
        <f t="shared" si="3"/>
        <v>N</v>
      </c>
    </row>
    <row r="82" spans="1:6" x14ac:dyDescent="0.25">
      <c r="A82" s="122" t="s">
        <v>254</v>
      </c>
      <c r="B82" s="122" t="s">
        <v>1895</v>
      </c>
      <c r="C82" s="122" t="s">
        <v>98</v>
      </c>
      <c r="D82" s="122" t="s">
        <v>1088</v>
      </c>
      <c r="E82" s="124" t="str">
        <f t="shared" si="2"/>
        <v>No</v>
      </c>
      <c r="F82" s="121" t="str">
        <f t="shared" si="3"/>
        <v>N</v>
      </c>
    </row>
    <row r="83" spans="1:6" x14ac:dyDescent="0.25">
      <c r="A83" s="123" t="s">
        <v>256</v>
      </c>
      <c r="B83" s="123" t="s">
        <v>257</v>
      </c>
      <c r="C83" s="123" t="s">
        <v>258</v>
      </c>
      <c r="D83" s="123" t="s">
        <v>1088</v>
      </c>
      <c r="E83" s="124" t="str">
        <f t="shared" si="2"/>
        <v>No</v>
      </c>
      <c r="F83" s="121" t="str">
        <f t="shared" si="3"/>
        <v>N</v>
      </c>
    </row>
    <row r="84" spans="1:6" x14ac:dyDescent="0.25">
      <c r="A84" s="122" t="s">
        <v>259</v>
      </c>
      <c r="B84" s="122" t="s">
        <v>260</v>
      </c>
      <c r="C84" s="122" t="s">
        <v>80</v>
      </c>
      <c r="D84" s="122" t="s">
        <v>1088</v>
      </c>
      <c r="E84" s="124" t="str">
        <f t="shared" si="2"/>
        <v>No</v>
      </c>
      <c r="F84" s="121" t="str">
        <f t="shared" si="3"/>
        <v>N</v>
      </c>
    </row>
    <row r="85" spans="1:6" x14ac:dyDescent="0.25">
      <c r="A85" s="123" t="s">
        <v>261</v>
      </c>
      <c r="B85" s="123" t="s">
        <v>262</v>
      </c>
      <c r="C85" s="123" t="s">
        <v>93</v>
      </c>
      <c r="D85" s="123" t="s">
        <v>1088</v>
      </c>
      <c r="E85" s="124" t="str">
        <f t="shared" si="2"/>
        <v>No</v>
      </c>
      <c r="F85" s="121" t="str">
        <f t="shared" si="3"/>
        <v>N</v>
      </c>
    </row>
    <row r="86" spans="1:6" x14ac:dyDescent="0.25">
      <c r="A86" s="122" t="s">
        <v>263</v>
      </c>
      <c r="B86" s="122" t="s">
        <v>264</v>
      </c>
      <c r="C86" s="122" t="s">
        <v>93</v>
      </c>
      <c r="D86" s="122" t="s">
        <v>1088</v>
      </c>
      <c r="E86" s="124" t="str">
        <f t="shared" si="2"/>
        <v>No</v>
      </c>
      <c r="F86" s="121" t="str">
        <f t="shared" si="3"/>
        <v>N</v>
      </c>
    </row>
    <row r="87" spans="1:6" x14ac:dyDescent="0.25">
      <c r="A87" s="123" t="s">
        <v>265</v>
      </c>
      <c r="B87" s="123" t="s">
        <v>1896</v>
      </c>
      <c r="C87" s="123" t="s">
        <v>93</v>
      </c>
      <c r="D87" s="123" t="s">
        <v>1088</v>
      </c>
      <c r="E87" s="124" t="str">
        <f t="shared" si="2"/>
        <v>No</v>
      </c>
      <c r="F87" s="121" t="str">
        <f t="shared" si="3"/>
        <v>N</v>
      </c>
    </row>
    <row r="88" spans="1:6" x14ac:dyDescent="0.25">
      <c r="A88" s="122" t="s">
        <v>267</v>
      </c>
      <c r="B88" s="122" t="s">
        <v>1897</v>
      </c>
      <c r="C88" s="122" t="s">
        <v>72</v>
      </c>
      <c r="D88" s="122" t="s">
        <v>1088</v>
      </c>
      <c r="E88" s="124" t="str">
        <f t="shared" si="2"/>
        <v>No</v>
      </c>
      <c r="F88" s="121" t="str">
        <f t="shared" si="3"/>
        <v>N</v>
      </c>
    </row>
    <row r="89" spans="1:6" x14ac:dyDescent="0.25">
      <c r="A89" s="123" t="s">
        <v>269</v>
      </c>
      <c r="B89" s="123" t="s">
        <v>1898</v>
      </c>
      <c r="C89" s="123" t="s">
        <v>80</v>
      </c>
      <c r="D89" s="123" t="s">
        <v>1088</v>
      </c>
      <c r="E89" s="124" t="str">
        <f t="shared" si="2"/>
        <v>No</v>
      </c>
      <c r="F89" s="121" t="str">
        <f t="shared" si="3"/>
        <v>N</v>
      </c>
    </row>
    <row r="90" spans="1:6" x14ac:dyDescent="0.25">
      <c r="A90" s="122" t="s">
        <v>271</v>
      </c>
      <c r="B90" s="122" t="s">
        <v>272</v>
      </c>
      <c r="C90" s="122" t="s">
        <v>93</v>
      </c>
      <c r="D90" s="122" t="s">
        <v>1088</v>
      </c>
      <c r="E90" s="124" t="str">
        <f t="shared" si="2"/>
        <v>No</v>
      </c>
      <c r="F90" s="121" t="str">
        <f t="shared" si="3"/>
        <v>N</v>
      </c>
    </row>
    <row r="91" spans="1:6" x14ac:dyDescent="0.25">
      <c r="A91" s="123" t="s">
        <v>273</v>
      </c>
      <c r="B91" s="123" t="s">
        <v>274</v>
      </c>
      <c r="C91" s="123" t="s">
        <v>68</v>
      </c>
      <c r="D91" s="123" t="s">
        <v>1088</v>
      </c>
      <c r="E91" s="124" t="str">
        <f t="shared" si="2"/>
        <v>No</v>
      </c>
      <c r="F91" s="121" t="str">
        <f t="shared" si="3"/>
        <v>N</v>
      </c>
    </row>
    <row r="92" spans="1:6" x14ac:dyDescent="0.25">
      <c r="A92" s="122" t="s">
        <v>276</v>
      </c>
      <c r="B92" s="122" t="s">
        <v>1899</v>
      </c>
      <c r="C92" s="122" t="s">
        <v>278</v>
      </c>
      <c r="D92" s="122" t="s">
        <v>1088</v>
      </c>
      <c r="E92" s="124" t="str">
        <f t="shared" si="2"/>
        <v>No</v>
      </c>
      <c r="F92" s="121" t="str">
        <f t="shared" si="3"/>
        <v>N</v>
      </c>
    </row>
    <row r="93" spans="1:6" x14ac:dyDescent="0.25">
      <c r="A93" s="123" t="s">
        <v>279</v>
      </c>
      <c r="B93" s="123" t="s">
        <v>1900</v>
      </c>
      <c r="C93" s="123" t="s">
        <v>80</v>
      </c>
      <c r="D93" s="123" t="s">
        <v>1088</v>
      </c>
      <c r="E93" s="124" t="str">
        <f t="shared" si="2"/>
        <v>No</v>
      </c>
      <c r="F93" s="121" t="str">
        <f t="shared" si="3"/>
        <v>N</v>
      </c>
    </row>
    <row r="94" spans="1:6" x14ac:dyDescent="0.25">
      <c r="A94" s="122" t="s">
        <v>282</v>
      </c>
      <c r="B94" s="122" t="s">
        <v>1901</v>
      </c>
      <c r="C94" s="122" t="s">
        <v>93</v>
      </c>
      <c r="D94" s="122" t="s">
        <v>1088</v>
      </c>
      <c r="E94" s="124" t="str">
        <f t="shared" si="2"/>
        <v>No</v>
      </c>
      <c r="F94" s="121" t="str">
        <f t="shared" si="3"/>
        <v>N</v>
      </c>
    </row>
    <row r="95" spans="1:6" x14ac:dyDescent="0.25">
      <c r="A95" s="123" t="s">
        <v>284</v>
      </c>
      <c r="B95" s="123" t="s">
        <v>285</v>
      </c>
      <c r="C95" s="123" t="s">
        <v>230</v>
      </c>
      <c r="D95" s="123" t="s">
        <v>1088</v>
      </c>
      <c r="E95" s="124" t="str">
        <f t="shared" si="2"/>
        <v>No</v>
      </c>
      <c r="F95" s="121" t="str">
        <f t="shared" si="3"/>
        <v>N</v>
      </c>
    </row>
    <row r="96" spans="1:6" x14ac:dyDescent="0.25">
      <c r="A96" s="122" t="s">
        <v>286</v>
      </c>
      <c r="B96" s="122" t="s">
        <v>1902</v>
      </c>
      <c r="C96" s="122" t="s">
        <v>72</v>
      </c>
      <c r="D96" s="122" t="s">
        <v>1088</v>
      </c>
      <c r="E96" s="124" t="str">
        <f t="shared" si="2"/>
        <v>No</v>
      </c>
      <c r="F96" s="121" t="str">
        <f t="shared" si="3"/>
        <v>N</v>
      </c>
    </row>
    <row r="97" spans="1:6" x14ac:dyDescent="0.25">
      <c r="A97" s="123" t="s">
        <v>288</v>
      </c>
      <c r="B97" s="123" t="s">
        <v>1903</v>
      </c>
      <c r="C97" s="123" t="s">
        <v>93</v>
      </c>
      <c r="D97" s="123" t="s">
        <v>1088</v>
      </c>
      <c r="E97" s="124" t="str">
        <f t="shared" si="2"/>
        <v>No</v>
      </c>
      <c r="F97" s="121" t="str">
        <f t="shared" si="3"/>
        <v>N</v>
      </c>
    </row>
    <row r="98" spans="1:6" x14ac:dyDescent="0.25">
      <c r="A98" s="122" t="s">
        <v>290</v>
      </c>
      <c r="B98" s="122" t="s">
        <v>291</v>
      </c>
      <c r="C98" s="122" t="s">
        <v>68</v>
      </c>
      <c r="D98" s="122" t="s">
        <v>1088</v>
      </c>
      <c r="E98" s="124" t="str">
        <f t="shared" si="2"/>
        <v>No</v>
      </c>
      <c r="F98" s="121" t="str">
        <f t="shared" si="3"/>
        <v>N</v>
      </c>
    </row>
    <row r="99" spans="1:6" x14ac:dyDescent="0.25">
      <c r="A99" s="123" t="s">
        <v>292</v>
      </c>
      <c r="B99" s="123" t="s">
        <v>293</v>
      </c>
      <c r="C99" s="123" t="s">
        <v>72</v>
      </c>
      <c r="D99" s="123" t="s">
        <v>1088</v>
      </c>
      <c r="E99" s="124" t="str">
        <f t="shared" si="2"/>
        <v>No</v>
      </c>
      <c r="F99" s="121" t="str">
        <f t="shared" si="3"/>
        <v>N</v>
      </c>
    </row>
    <row r="100" spans="1:6" x14ac:dyDescent="0.25">
      <c r="A100" s="122" t="s">
        <v>294</v>
      </c>
      <c r="B100" s="122" t="s">
        <v>1904</v>
      </c>
      <c r="C100" s="122" t="s">
        <v>296</v>
      </c>
      <c r="D100" s="122" t="s">
        <v>1088</v>
      </c>
      <c r="E100" s="124" t="str">
        <f t="shared" si="2"/>
        <v>No</v>
      </c>
      <c r="F100" s="121" t="str">
        <f t="shared" si="3"/>
        <v>N</v>
      </c>
    </row>
    <row r="101" spans="1:6" x14ac:dyDescent="0.25">
      <c r="A101" s="123" t="s">
        <v>297</v>
      </c>
      <c r="B101" s="123" t="s">
        <v>1905</v>
      </c>
      <c r="C101" s="123" t="s">
        <v>93</v>
      </c>
      <c r="D101" s="123" t="s">
        <v>1088</v>
      </c>
      <c r="E101" s="124" t="str">
        <f t="shared" si="2"/>
        <v>No</v>
      </c>
      <c r="F101" s="121" t="str">
        <f t="shared" si="3"/>
        <v>N</v>
      </c>
    </row>
    <row r="102" spans="1:6" x14ac:dyDescent="0.25">
      <c r="A102" s="122" t="s">
        <v>299</v>
      </c>
      <c r="B102" s="122" t="s">
        <v>1490</v>
      </c>
      <c r="C102" s="122" t="s">
        <v>108</v>
      </c>
      <c r="D102" s="122" t="s">
        <v>1088</v>
      </c>
      <c r="E102" s="124" t="str">
        <f t="shared" si="2"/>
        <v>No</v>
      </c>
      <c r="F102" s="121" t="str">
        <f t="shared" si="3"/>
        <v>N</v>
      </c>
    </row>
    <row r="103" spans="1:6" x14ac:dyDescent="0.25">
      <c r="A103" s="123" t="s">
        <v>301</v>
      </c>
      <c r="B103" s="123" t="s">
        <v>302</v>
      </c>
      <c r="C103" s="123" t="s">
        <v>93</v>
      </c>
      <c r="D103" s="123" t="s">
        <v>1088</v>
      </c>
      <c r="E103" s="124" t="str">
        <f t="shared" si="2"/>
        <v>No</v>
      </c>
      <c r="F103" s="121" t="str">
        <f t="shared" si="3"/>
        <v>N</v>
      </c>
    </row>
    <row r="104" spans="1:6" x14ac:dyDescent="0.25">
      <c r="A104" s="122" t="s">
        <v>303</v>
      </c>
      <c r="B104" s="122" t="s">
        <v>1906</v>
      </c>
      <c r="C104" s="122" t="s">
        <v>93</v>
      </c>
      <c r="D104" s="122" t="s">
        <v>1088</v>
      </c>
      <c r="E104" s="124" t="str">
        <f t="shared" si="2"/>
        <v>No</v>
      </c>
      <c r="F104" s="121" t="str">
        <f t="shared" si="3"/>
        <v>N</v>
      </c>
    </row>
    <row r="105" spans="1:6" x14ac:dyDescent="0.25">
      <c r="A105" s="123" t="s">
        <v>305</v>
      </c>
      <c r="B105" s="123" t="s">
        <v>306</v>
      </c>
      <c r="C105" s="123" t="s">
        <v>93</v>
      </c>
      <c r="D105" s="123" t="s">
        <v>1088</v>
      </c>
      <c r="E105" s="124" t="str">
        <f t="shared" si="2"/>
        <v>No</v>
      </c>
      <c r="F105" s="121" t="str">
        <f t="shared" si="3"/>
        <v>N</v>
      </c>
    </row>
    <row r="106" spans="1:6" x14ac:dyDescent="0.25">
      <c r="A106" s="122" t="s">
        <v>307</v>
      </c>
      <c r="B106" s="122" t="s">
        <v>1907</v>
      </c>
      <c r="C106" s="122" t="s">
        <v>68</v>
      </c>
      <c r="D106" s="122" t="s">
        <v>1088</v>
      </c>
      <c r="E106" s="124" t="str">
        <f t="shared" si="2"/>
        <v>No</v>
      </c>
      <c r="F106" s="121" t="str">
        <f t="shared" si="3"/>
        <v>N</v>
      </c>
    </row>
    <row r="107" spans="1:6" x14ac:dyDescent="0.25">
      <c r="A107" s="123" t="s">
        <v>309</v>
      </c>
      <c r="B107" s="123" t="s">
        <v>1908</v>
      </c>
      <c r="C107" s="123" t="s">
        <v>80</v>
      </c>
      <c r="D107" s="123" t="s">
        <v>1088</v>
      </c>
      <c r="E107" s="124" t="str">
        <f t="shared" si="2"/>
        <v>No</v>
      </c>
      <c r="F107" s="121" t="str">
        <f t="shared" si="3"/>
        <v>N</v>
      </c>
    </row>
    <row r="108" spans="1:6" x14ac:dyDescent="0.25">
      <c r="A108" s="122" t="s">
        <v>311</v>
      </c>
      <c r="B108" s="122" t="s">
        <v>312</v>
      </c>
      <c r="C108" s="122" t="s">
        <v>313</v>
      </c>
      <c r="D108" s="122" t="s">
        <v>1088</v>
      </c>
      <c r="E108" s="124" t="str">
        <f t="shared" si="2"/>
        <v>No</v>
      </c>
      <c r="F108" s="121" t="str">
        <f t="shared" si="3"/>
        <v>N</v>
      </c>
    </row>
    <row r="109" spans="1:6" x14ac:dyDescent="0.25">
      <c r="A109" s="123" t="s">
        <v>314</v>
      </c>
      <c r="B109" s="123" t="s">
        <v>1909</v>
      </c>
      <c r="C109" s="123" t="s">
        <v>98</v>
      </c>
      <c r="D109" s="123" t="s">
        <v>1088</v>
      </c>
      <c r="E109" s="124" t="str">
        <f t="shared" si="2"/>
        <v>No</v>
      </c>
      <c r="F109" s="121" t="str">
        <f t="shared" si="3"/>
        <v>N</v>
      </c>
    </row>
    <row r="110" spans="1:6" x14ac:dyDescent="0.25">
      <c r="A110" s="122" t="s">
        <v>316</v>
      </c>
      <c r="B110" s="122" t="s">
        <v>317</v>
      </c>
      <c r="C110" s="122" t="s">
        <v>80</v>
      </c>
      <c r="D110" s="122" t="s">
        <v>1088</v>
      </c>
      <c r="E110" s="124" t="str">
        <f t="shared" si="2"/>
        <v>No</v>
      </c>
      <c r="F110" s="121" t="str">
        <f t="shared" si="3"/>
        <v>N</v>
      </c>
    </row>
    <row r="111" spans="1:6" x14ac:dyDescent="0.25">
      <c r="A111" s="123" t="s">
        <v>318</v>
      </c>
      <c r="B111" s="123" t="s">
        <v>1910</v>
      </c>
      <c r="C111" s="123" t="s">
        <v>93</v>
      </c>
      <c r="D111" s="123" t="s">
        <v>1088</v>
      </c>
      <c r="E111" s="124" t="str">
        <f t="shared" si="2"/>
        <v>No</v>
      </c>
      <c r="F111" s="121" t="str">
        <f t="shared" si="3"/>
        <v>N</v>
      </c>
    </row>
    <row r="112" spans="1:6" x14ac:dyDescent="0.25">
      <c r="A112" s="122" t="s">
        <v>320</v>
      </c>
      <c r="B112" s="122" t="s">
        <v>1911</v>
      </c>
      <c r="C112" s="122" t="s">
        <v>93</v>
      </c>
      <c r="D112" s="122" t="s">
        <v>1088</v>
      </c>
      <c r="E112" s="124" t="str">
        <f t="shared" si="2"/>
        <v>No</v>
      </c>
      <c r="F112" s="121" t="str">
        <f t="shared" si="3"/>
        <v>N</v>
      </c>
    </row>
    <row r="113" spans="1:6" x14ac:dyDescent="0.25">
      <c r="A113" s="123" t="s">
        <v>322</v>
      </c>
      <c r="B113" s="123" t="s">
        <v>323</v>
      </c>
      <c r="C113" s="123" t="s">
        <v>72</v>
      </c>
      <c r="D113" s="123" t="s">
        <v>2051</v>
      </c>
      <c r="E113" s="124" t="str">
        <f t="shared" si="2"/>
        <v>STEM</v>
      </c>
      <c r="F113" s="121" t="str">
        <f t="shared" si="3"/>
        <v>S</v>
      </c>
    </row>
    <row r="114" spans="1:6" x14ac:dyDescent="0.25">
      <c r="A114" s="122" t="s">
        <v>326</v>
      </c>
      <c r="B114" s="122" t="s">
        <v>1912</v>
      </c>
      <c r="C114" s="122" t="s">
        <v>328</v>
      </c>
      <c r="D114" s="122" t="s">
        <v>1088</v>
      </c>
      <c r="E114" s="124" t="str">
        <f t="shared" si="2"/>
        <v>No</v>
      </c>
      <c r="F114" s="121" t="str">
        <f t="shared" si="3"/>
        <v>N</v>
      </c>
    </row>
    <row r="115" spans="1:6" x14ac:dyDescent="0.25">
      <c r="A115" s="123" t="s">
        <v>329</v>
      </c>
      <c r="B115" s="123" t="s">
        <v>330</v>
      </c>
      <c r="C115" s="123" t="s">
        <v>125</v>
      </c>
      <c r="D115" s="123" t="s">
        <v>1088</v>
      </c>
      <c r="E115" s="124" t="str">
        <f t="shared" si="2"/>
        <v>No</v>
      </c>
      <c r="F115" s="121" t="str">
        <f t="shared" si="3"/>
        <v>N</v>
      </c>
    </row>
    <row r="116" spans="1:6" x14ac:dyDescent="0.25">
      <c r="A116" s="122" t="s">
        <v>331</v>
      </c>
      <c r="B116" s="122" t="s">
        <v>1913</v>
      </c>
      <c r="C116" s="122" t="s">
        <v>72</v>
      </c>
      <c r="D116" s="122" t="s">
        <v>1088</v>
      </c>
      <c r="E116" s="124" t="str">
        <f t="shared" si="2"/>
        <v>No</v>
      </c>
      <c r="F116" s="121" t="str">
        <f t="shared" si="3"/>
        <v>N</v>
      </c>
    </row>
    <row r="117" spans="1:6" x14ac:dyDescent="0.25">
      <c r="A117" s="123" t="s">
        <v>333</v>
      </c>
      <c r="B117" s="123" t="s">
        <v>1914</v>
      </c>
      <c r="C117" s="123" t="s">
        <v>80</v>
      </c>
      <c r="D117" s="123" t="s">
        <v>1088</v>
      </c>
      <c r="E117" s="124" t="str">
        <f t="shared" si="2"/>
        <v>No</v>
      </c>
      <c r="F117" s="121" t="str">
        <f t="shared" si="3"/>
        <v>N</v>
      </c>
    </row>
    <row r="118" spans="1:6" x14ac:dyDescent="0.25">
      <c r="A118" s="122" t="s">
        <v>335</v>
      </c>
      <c r="B118" s="122" t="s">
        <v>336</v>
      </c>
      <c r="C118" s="122" t="s">
        <v>98</v>
      </c>
      <c r="D118" s="122" t="s">
        <v>1088</v>
      </c>
      <c r="E118" s="124" t="str">
        <f t="shared" si="2"/>
        <v>No</v>
      </c>
      <c r="F118" s="121" t="str">
        <f t="shared" si="3"/>
        <v>N</v>
      </c>
    </row>
    <row r="119" spans="1:6" x14ac:dyDescent="0.25">
      <c r="A119" s="123" t="s">
        <v>337</v>
      </c>
      <c r="B119" s="123" t="s">
        <v>1915</v>
      </c>
      <c r="C119" s="123" t="s">
        <v>230</v>
      </c>
      <c r="D119" s="123" t="s">
        <v>1088</v>
      </c>
      <c r="E119" s="124" t="str">
        <f t="shared" si="2"/>
        <v>No</v>
      </c>
      <c r="F119" s="121" t="str">
        <f t="shared" si="3"/>
        <v>N</v>
      </c>
    </row>
    <row r="120" spans="1:6" x14ac:dyDescent="0.25">
      <c r="A120" s="122" t="s">
        <v>339</v>
      </c>
      <c r="B120" s="122" t="s">
        <v>1916</v>
      </c>
      <c r="C120" s="122" t="s">
        <v>93</v>
      </c>
      <c r="D120" s="122" t="s">
        <v>1088</v>
      </c>
      <c r="E120" s="124" t="str">
        <f t="shared" si="2"/>
        <v>No</v>
      </c>
      <c r="F120" s="121" t="str">
        <f t="shared" si="3"/>
        <v>N</v>
      </c>
    </row>
    <row r="121" spans="1:6" x14ac:dyDescent="0.25">
      <c r="A121" s="123" t="s">
        <v>341</v>
      </c>
      <c r="B121" s="123" t="s">
        <v>1917</v>
      </c>
      <c r="C121" s="123" t="s">
        <v>72</v>
      </c>
      <c r="D121" s="123" t="s">
        <v>1088</v>
      </c>
      <c r="E121" s="124" t="str">
        <f t="shared" si="2"/>
        <v>No</v>
      </c>
      <c r="F121" s="121" t="str">
        <f t="shared" si="3"/>
        <v>N</v>
      </c>
    </row>
    <row r="122" spans="1:6" x14ac:dyDescent="0.25">
      <c r="A122" s="122" t="s">
        <v>342</v>
      </c>
      <c r="B122" s="122" t="s">
        <v>1918</v>
      </c>
      <c r="C122" s="122" t="s">
        <v>108</v>
      </c>
      <c r="D122" s="122" t="s">
        <v>1088</v>
      </c>
      <c r="E122" s="124" t="str">
        <f t="shared" si="2"/>
        <v>No</v>
      </c>
      <c r="F122" s="121" t="str">
        <f t="shared" si="3"/>
        <v>N</v>
      </c>
    </row>
    <row r="123" spans="1:6" x14ac:dyDescent="0.25">
      <c r="A123" s="123" t="s">
        <v>344</v>
      </c>
      <c r="B123" s="123" t="s">
        <v>345</v>
      </c>
      <c r="C123" s="123" t="s">
        <v>93</v>
      </c>
      <c r="D123" s="123" t="s">
        <v>1088</v>
      </c>
      <c r="E123" s="124" t="str">
        <f t="shared" si="2"/>
        <v>No</v>
      </c>
      <c r="F123" s="121" t="str">
        <f t="shared" si="3"/>
        <v>N</v>
      </c>
    </row>
    <row r="124" spans="1:6" x14ac:dyDescent="0.25">
      <c r="A124" s="122" t="s">
        <v>346</v>
      </c>
      <c r="B124" s="122" t="s">
        <v>1919</v>
      </c>
      <c r="C124" s="122" t="s">
        <v>80</v>
      </c>
      <c r="D124" s="122" t="s">
        <v>1088</v>
      </c>
      <c r="E124" s="124" t="str">
        <f t="shared" si="2"/>
        <v>No</v>
      </c>
      <c r="F124" s="121" t="str">
        <f t="shared" si="3"/>
        <v>N</v>
      </c>
    </row>
    <row r="125" spans="1:6" x14ac:dyDescent="0.25">
      <c r="A125" s="123" t="s">
        <v>348</v>
      </c>
      <c r="B125" s="123" t="s">
        <v>349</v>
      </c>
      <c r="C125" s="123" t="s">
        <v>93</v>
      </c>
      <c r="D125" s="123" t="s">
        <v>1088</v>
      </c>
      <c r="E125" s="124" t="str">
        <f t="shared" si="2"/>
        <v>No</v>
      </c>
      <c r="F125" s="121" t="str">
        <f t="shared" si="3"/>
        <v>N</v>
      </c>
    </row>
    <row r="126" spans="1:6" x14ac:dyDescent="0.25">
      <c r="A126" s="122" t="s">
        <v>350</v>
      </c>
      <c r="B126" s="122" t="s">
        <v>1920</v>
      </c>
      <c r="C126" s="122" t="s">
        <v>80</v>
      </c>
      <c r="D126" s="122" t="s">
        <v>1088</v>
      </c>
      <c r="E126" s="124" t="str">
        <f t="shared" si="2"/>
        <v>No</v>
      </c>
      <c r="F126" s="121" t="str">
        <f t="shared" si="3"/>
        <v>N</v>
      </c>
    </row>
    <row r="127" spans="1:6" x14ac:dyDescent="0.25">
      <c r="A127" s="123" t="s">
        <v>352</v>
      </c>
      <c r="B127" s="123" t="s">
        <v>1921</v>
      </c>
      <c r="C127" s="123" t="s">
        <v>80</v>
      </c>
      <c r="D127" s="123" t="s">
        <v>1088</v>
      </c>
      <c r="E127" s="124" t="str">
        <f t="shared" si="2"/>
        <v>No</v>
      </c>
      <c r="F127" s="121" t="str">
        <f t="shared" si="3"/>
        <v>N</v>
      </c>
    </row>
    <row r="128" spans="1:6" x14ac:dyDescent="0.25">
      <c r="A128" s="122" t="s">
        <v>354</v>
      </c>
      <c r="B128" s="122" t="s">
        <v>355</v>
      </c>
      <c r="C128" s="122" t="s">
        <v>278</v>
      </c>
      <c r="D128" s="122" t="s">
        <v>1088</v>
      </c>
      <c r="E128" s="124" t="str">
        <f t="shared" si="2"/>
        <v>No</v>
      </c>
      <c r="F128" s="121" t="str">
        <f t="shared" si="3"/>
        <v>N</v>
      </c>
    </row>
    <row r="129" spans="1:6" x14ac:dyDescent="0.25">
      <c r="A129" s="123" t="s">
        <v>356</v>
      </c>
      <c r="B129" s="123" t="s">
        <v>357</v>
      </c>
      <c r="C129" s="123" t="s">
        <v>80</v>
      </c>
      <c r="D129" s="123" t="s">
        <v>1088</v>
      </c>
      <c r="E129" s="124" t="str">
        <f t="shared" si="2"/>
        <v>No</v>
      </c>
      <c r="F129" s="121" t="str">
        <f t="shared" si="3"/>
        <v>N</v>
      </c>
    </row>
    <row r="130" spans="1:6" x14ac:dyDescent="0.25">
      <c r="A130" s="122" t="s">
        <v>358</v>
      </c>
      <c r="B130" s="122" t="s">
        <v>359</v>
      </c>
      <c r="C130" s="122" t="s">
        <v>93</v>
      </c>
      <c r="D130" s="122" t="s">
        <v>1088</v>
      </c>
      <c r="E130" s="124" t="str">
        <f t="shared" si="2"/>
        <v>No</v>
      </c>
      <c r="F130" s="121" t="str">
        <f t="shared" si="3"/>
        <v>N</v>
      </c>
    </row>
    <row r="131" spans="1:6" x14ac:dyDescent="0.25">
      <c r="A131" s="123" t="s">
        <v>360</v>
      </c>
      <c r="B131" s="123" t="s">
        <v>1922</v>
      </c>
      <c r="C131" s="123" t="s">
        <v>80</v>
      </c>
      <c r="D131" s="123" t="s">
        <v>1088</v>
      </c>
      <c r="E131" s="124" t="str">
        <f t="shared" ref="E131:E194" si="4">IF(D131="Y","Yes",IF( D131="S","STEM","No"))</f>
        <v>No</v>
      </c>
      <c r="F131" s="121" t="str">
        <f t="shared" ref="F131:F194" si="5">IF(D131="Y","E",D131)</f>
        <v>N</v>
      </c>
    </row>
    <row r="132" spans="1:6" x14ac:dyDescent="0.25">
      <c r="A132" s="122" t="s">
        <v>362</v>
      </c>
      <c r="B132" s="122" t="s">
        <v>363</v>
      </c>
      <c r="C132" s="122" t="s">
        <v>93</v>
      </c>
      <c r="D132" s="122" t="s">
        <v>1088</v>
      </c>
      <c r="E132" s="124" t="str">
        <f t="shared" si="4"/>
        <v>No</v>
      </c>
      <c r="F132" s="121" t="str">
        <f t="shared" si="5"/>
        <v>N</v>
      </c>
    </row>
    <row r="133" spans="1:6" x14ac:dyDescent="0.25">
      <c r="A133" s="123" t="s">
        <v>364</v>
      </c>
      <c r="B133" s="123" t="s">
        <v>365</v>
      </c>
      <c r="C133" s="123" t="s">
        <v>93</v>
      </c>
      <c r="D133" s="123" t="s">
        <v>1088</v>
      </c>
      <c r="E133" s="124" t="str">
        <f t="shared" si="4"/>
        <v>No</v>
      </c>
      <c r="F133" s="121" t="str">
        <f t="shared" si="5"/>
        <v>N</v>
      </c>
    </row>
    <row r="134" spans="1:6" x14ac:dyDescent="0.25">
      <c r="A134" s="122" t="s">
        <v>366</v>
      </c>
      <c r="B134" s="122" t="s">
        <v>1923</v>
      </c>
      <c r="C134" s="122" t="s">
        <v>80</v>
      </c>
      <c r="D134" s="122" t="s">
        <v>1088</v>
      </c>
      <c r="E134" s="124" t="str">
        <f t="shared" si="4"/>
        <v>No</v>
      </c>
      <c r="F134" s="121" t="str">
        <f t="shared" si="5"/>
        <v>N</v>
      </c>
    </row>
    <row r="135" spans="1:6" x14ac:dyDescent="0.25">
      <c r="A135" s="123" t="s">
        <v>368</v>
      </c>
      <c r="B135" s="123" t="s">
        <v>1924</v>
      </c>
      <c r="C135" s="123" t="s">
        <v>80</v>
      </c>
      <c r="D135" s="123" t="s">
        <v>1088</v>
      </c>
      <c r="E135" s="124" t="str">
        <f t="shared" si="4"/>
        <v>No</v>
      </c>
      <c r="F135" s="121" t="str">
        <f t="shared" si="5"/>
        <v>N</v>
      </c>
    </row>
    <row r="136" spans="1:6" x14ac:dyDescent="0.25">
      <c r="A136" s="122" t="s">
        <v>370</v>
      </c>
      <c r="B136" s="122" t="s">
        <v>371</v>
      </c>
      <c r="C136" s="122" t="s">
        <v>93</v>
      </c>
      <c r="D136" s="122" t="s">
        <v>1088</v>
      </c>
      <c r="E136" s="124" t="str">
        <f t="shared" si="4"/>
        <v>No</v>
      </c>
      <c r="F136" s="121" t="str">
        <f t="shared" si="5"/>
        <v>N</v>
      </c>
    </row>
    <row r="137" spans="1:6" x14ac:dyDescent="0.25">
      <c r="A137" s="123" t="s">
        <v>372</v>
      </c>
      <c r="B137" s="123" t="s">
        <v>373</v>
      </c>
      <c r="C137" s="123" t="s">
        <v>93</v>
      </c>
      <c r="D137" s="123" t="s">
        <v>1088</v>
      </c>
      <c r="E137" s="124" t="str">
        <f t="shared" si="4"/>
        <v>No</v>
      </c>
      <c r="F137" s="121" t="str">
        <f t="shared" si="5"/>
        <v>N</v>
      </c>
    </row>
    <row r="138" spans="1:6" x14ac:dyDescent="0.25">
      <c r="A138" s="122" t="s">
        <v>374</v>
      </c>
      <c r="B138" s="122" t="s">
        <v>1925</v>
      </c>
      <c r="C138" s="122" t="s">
        <v>116</v>
      </c>
      <c r="D138" s="122" t="s">
        <v>1088</v>
      </c>
      <c r="E138" s="124" t="str">
        <f t="shared" si="4"/>
        <v>No</v>
      </c>
      <c r="F138" s="121" t="str">
        <f t="shared" si="5"/>
        <v>N</v>
      </c>
    </row>
    <row r="139" spans="1:6" x14ac:dyDescent="0.25">
      <c r="A139" s="123" t="s">
        <v>376</v>
      </c>
      <c r="B139" s="123" t="s">
        <v>377</v>
      </c>
      <c r="C139" s="123" t="s">
        <v>98</v>
      </c>
      <c r="D139" s="123" t="s">
        <v>1088</v>
      </c>
      <c r="E139" s="124" t="str">
        <f t="shared" si="4"/>
        <v>No</v>
      </c>
      <c r="F139" s="121" t="str">
        <f t="shared" si="5"/>
        <v>N</v>
      </c>
    </row>
    <row r="140" spans="1:6" x14ac:dyDescent="0.25">
      <c r="A140" s="122" t="s">
        <v>378</v>
      </c>
      <c r="B140" s="122" t="s">
        <v>379</v>
      </c>
      <c r="C140" s="122" t="s">
        <v>108</v>
      </c>
      <c r="D140" s="122" t="s">
        <v>1088</v>
      </c>
      <c r="E140" s="124" t="str">
        <f t="shared" si="4"/>
        <v>No</v>
      </c>
      <c r="F140" s="121" t="str">
        <f t="shared" si="5"/>
        <v>N</v>
      </c>
    </row>
    <row r="141" spans="1:6" x14ac:dyDescent="0.25">
      <c r="A141" s="123" t="s">
        <v>380</v>
      </c>
      <c r="B141" s="123" t="s">
        <v>1926</v>
      </c>
      <c r="C141" s="123" t="s">
        <v>93</v>
      </c>
      <c r="D141" s="123" t="s">
        <v>2051</v>
      </c>
      <c r="E141" s="124" t="str">
        <f t="shared" si="4"/>
        <v>STEM</v>
      </c>
      <c r="F141" s="121" t="str">
        <f t="shared" si="5"/>
        <v>S</v>
      </c>
    </row>
    <row r="142" spans="1:6" x14ac:dyDescent="0.25">
      <c r="A142" s="122" t="s">
        <v>382</v>
      </c>
      <c r="B142" s="122" t="s">
        <v>383</v>
      </c>
      <c r="C142" s="122" t="s">
        <v>196</v>
      </c>
      <c r="D142" s="122" t="s">
        <v>1088</v>
      </c>
      <c r="E142" s="124" t="str">
        <f t="shared" si="4"/>
        <v>No</v>
      </c>
      <c r="F142" s="121" t="str">
        <f t="shared" si="5"/>
        <v>N</v>
      </c>
    </row>
    <row r="143" spans="1:6" x14ac:dyDescent="0.25">
      <c r="A143" s="123" t="s">
        <v>384</v>
      </c>
      <c r="B143" s="123" t="s">
        <v>1927</v>
      </c>
      <c r="C143" s="123" t="s">
        <v>93</v>
      </c>
      <c r="D143" s="123" t="s">
        <v>1088</v>
      </c>
      <c r="E143" s="124" t="str">
        <f t="shared" si="4"/>
        <v>No</v>
      </c>
      <c r="F143" s="121" t="str">
        <f t="shared" si="5"/>
        <v>N</v>
      </c>
    </row>
    <row r="144" spans="1:6" x14ac:dyDescent="0.25">
      <c r="A144" s="122" t="s">
        <v>386</v>
      </c>
      <c r="B144" s="122" t="s">
        <v>387</v>
      </c>
      <c r="C144" s="122" t="s">
        <v>93</v>
      </c>
      <c r="D144" s="122" t="s">
        <v>1088</v>
      </c>
      <c r="E144" s="124" t="str">
        <f t="shared" si="4"/>
        <v>No</v>
      </c>
      <c r="F144" s="121" t="str">
        <f t="shared" si="5"/>
        <v>N</v>
      </c>
    </row>
    <row r="145" spans="1:6" x14ac:dyDescent="0.25">
      <c r="A145" s="123" t="s">
        <v>388</v>
      </c>
      <c r="B145" s="123" t="s">
        <v>1928</v>
      </c>
      <c r="C145" s="123" t="s">
        <v>80</v>
      </c>
      <c r="D145" s="123" t="s">
        <v>1088</v>
      </c>
      <c r="E145" s="124" t="str">
        <f t="shared" si="4"/>
        <v>No</v>
      </c>
      <c r="F145" s="121" t="str">
        <f t="shared" si="5"/>
        <v>N</v>
      </c>
    </row>
    <row r="146" spans="1:6" x14ac:dyDescent="0.25">
      <c r="A146" s="122" t="s">
        <v>390</v>
      </c>
      <c r="B146" s="122" t="s">
        <v>391</v>
      </c>
      <c r="C146" s="122" t="s">
        <v>80</v>
      </c>
      <c r="D146" s="122" t="s">
        <v>1088</v>
      </c>
      <c r="E146" s="124" t="str">
        <f t="shared" si="4"/>
        <v>No</v>
      </c>
      <c r="F146" s="121" t="str">
        <f t="shared" si="5"/>
        <v>N</v>
      </c>
    </row>
    <row r="147" spans="1:6" x14ac:dyDescent="0.25">
      <c r="A147" s="123" t="s">
        <v>392</v>
      </c>
      <c r="B147" s="123" t="s">
        <v>393</v>
      </c>
      <c r="C147" s="123" t="s">
        <v>98</v>
      </c>
      <c r="D147" s="123" t="s">
        <v>1088</v>
      </c>
      <c r="E147" s="124" t="str">
        <f t="shared" si="4"/>
        <v>No</v>
      </c>
      <c r="F147" s="121" t="str">
        <f t="shared" si="5"/>
        <v>N</v>
      </c>
    </row>
    <row r="148" spans="1:6" x14ac:dyDescent="0.25">
      <c r="A148" s="122" t="s">
        <v>394</v>
      </c>
      <c r="B148" s="122" t="s">
        <v>395</v>
      </c>
      <c r="C148" s="122" t="s">
        <v>111</v>
      </c>
      <c r="D148" s="122" t="s">
        <v>1088</v>
      </c>
      <c r="E148" s="124" t="str">
        <f t="shared" si="4"/>
        <v>No</v>
      </c>
      <c r="F148" s="121" t="str">
        <f t="shared" si="5"/>
        <v>N</v>
      </c>
    </row>
    <row r="149" spans="1:6" x14ac:dyDescent="0.25">
      <c r="A149" s="123" t="s">
        <v>396</v>
      </c>
      <c r="B149" s="123" t="s">
        <v>1929</v>
      </c>
      <c r="C149" s="123" t="s">
        <v>80</v>
      </c>
      <c r="D149" s="123" t="s">
        <v>1088</v>
      </c>
      <c r="E149" s="124" t="str">
        <f t="shared" si="4"/>
        <v>No</v>
      </c>
      <c r="F149" s="121" t="str">
        <f t="shared" si="5"/>
        <v>N</v>
      </c>
    </row>
    <row r="150" spans="1:6" x14ac:dyDescent="0.25">
      <c r="A150" s="122" t="s">
        <v>398</v>
      </c>
      <c r="B150" s="122" t="s">
        <v>399</v>
      </c>
      <c r="C150" s="122" t="s">
        <v>80</v>
      </c>
      <c r="D150" s="122" t="s">
        <v>1088</v>
      </c>
      <c r="E150" s="124" t="str">
        <f t="shared" si="4"/>
        <v>No</v>
      </c>
      <c r="F150" s="121" t="str">
        <f t="shared" si="5"/>
        <v>N</v>
      </c>
    </row>
    <row r="151" spans="1:6" x14ac:dyDescent="0.25">
      <c r="A151" s="123" t="s">
        <v>400</v>
      </c>
      <c r="B151" s="123" t="s">
        <v>1930</v>
      </c>
      <c r="C151" s="123" t="s">
        <v>258</v>
      </c>
      <c r="D151" s="123" t="s">
        <v>1088</v>
      </c>
      <c r="E151" s="124" t="str">
        <f t="shared" si="4"/>
        <v>No</v>
      </c>
      <c r="F151" s="121" t="str">
        <f t="shared" si="5"/>
        <v>N</v>
      </c>
    </row>
    <row r="152" spans="1:6" x14ac:dyDescent="0.25">
      <c r="A152" s="122" t="s">
        <v>402</v>
      </c>
      <c r="B152" s="122" t="s">
        <v>403</v>
      </c>
      <c r="C152" s="122" t="s">
        <v>72</v>
      </c>
      <c r="D152" s="122" t="s">
        <v>1088</v>
      </c>
      <c r="E152" s="124" t="str">
        <f t="shared" si="4"/>
        <v>No</v>
      </c>
      <c r="F152" s="121" t="str">
        <f t="shared" si="5"/>
        <v>N</v>
      </c>
    </row>
    <row r="153" spans="1:6" x14ac:dyDescent="0.25">
      <c r="A153" s="123" t="s">
        <v>405</v>
      </c>
      <c r="B153" s="123" t="s">
        <v>1931</v>
      </c>
      <c r="C153" s="123" t="s">
        <v>80</v>
      </c>
      <c r="D153" s="123" t="s">
        <v>1088</v>
      </c>
      <c r="E153" s="124" t="str">
        <f t="shared" si="4"/>
        <v>No</v>
      </c>
      <c r="F153" s="121" t="str">
        <f t="shared" si="5"/>
        <v>N</v>
      </c>
    </row>
    <row r="154" spans="1:6" x14ac:dyDescent="0.25">
      <c r="A154" s="122" t="s">
        <v>407</v>
      </c>
      <c r="B154" s="122" t="s">
        <v>1932</v>
      </c>
      <c r="C154" s="122" t="s">
        <v>80</v>
      </c>
      <c r="D154" s="122" t="s">
        <v>1088</v>
      </c>
      <c r="E154" s="124" t="str">
        <f t="shared" si="4"/>
        <v>No</v>
      </c>
      <c r="F154" s="121" t="str">
        <f t="shared" si="5"/>
        <v>N</v>
      </c>
    </row>
    <row r="155" spans="1:6" x14ac:dyDescent="0.25">
      <c r="A155" s="123" t="s">
        <v>409</v>
      </c>
      <c r="B155" s="123" t="s">
        <v>1933</v>
      </c>
      <c r="C155" s="123" t="s">
        <v>80</v>
      </c>
      <c r="D155" s="123" t="s">
        <v>1088</v>
      </c>
      <c r="E155" s="124" t="str">
        <f t="shared" si="4"/>
        <v>No</v>
      </c>
      <c r="F155" s="121" t="str">
        <f t="shared" si="5"/>
        <v>N</v>
      </c>
    </row>
    <row r="156" spans="1:6" x14ac:dyDescent="0.25">
      <c r="A156" s="122" t="s">
        <v>411</v>
      </c>
      <c r="B156" s="122" t="s">
        <v>412</v>
      </c>
      <c r="C156" s="122" t="s">
        <v>80</v>
      </c>
      <c r="D156" s="122" t="s">
        <v>1088</v>
      </c>
      <c r="E156" s="124" t="str">
        <f t="shared" si="4"/>
        <v>No</v>
      </c>
      <c r="F156" s="121" t="str">
        <f t="shared" si="5"/>
        <v>N</v>
      </c>
    </row>
    <row r="157" spans="1:6" x14ac:dyDescent="0.25">
      <c r="A157" s="123" t="s">
        <v>413</v>
      </c>
      <c r="B157" s="123" t="s">
        <v>1934</v>
      </c>
      <c r="C157" s="123" t="s">
        <v>80</v>
      </c>
      <c r="D157" s="123" t="s">
        <v>1088</v>
      </c>
      <c r="E157" s="124" t="str">
        <f t="shared" si="4"/>
        <v>No</v>
      </c>
      <c r="F157" s="121" t="str">
        <f t="shared" si="5"/>
        <v>N</v>
      </c>
    </row>
    <row r="158" spans="1:6" x14ac:dyDescent="0.25">
      <c r="A158" s="122" t="s">
        <v>415</v>
      </c>
      <c r="B158" s="122" t="s">
        <v>1935</v>
      </c>
      <c r="C158" s="122" t="s">
        <v>68</v>
      </c>
      <c r="D158" s="122" t="s">
        <v>1088</v>
      </c>
      <c r="E158" s="124" t="str">
        <f t="shared" si="4"/>
        <v>No</v>
      </c>
      <c r="F158" s="121" t="str">
        <f t="shared" si="5"/>
        <v>N</v>
      </c>
    </row>
    <row r="159" spans="1:6" x14ac:dyDescent="0.25">
      <c r="A159" s="123" t="s">
        <v>417</v>
      </c>
      <c r="B159" s="123" t="s">
        <v>418</v>
      </c>
      <c r="C159" s="123" t="s">
        <v>68</v>
      </c>
      <c r="D159" s="123" t="s">
        <v>1088</v>
      </c>
      <c r="E159" s="124" t="str">
        <f t="shared" si="4"/>
        <v>No</v>
      </c>
      <c r="F159" s="121" t="str">
        <f t="shared" si="5"/>
        <v>N</v>
      </c>
    </row>
    <row r="160" spans="1:6" x14ac:dyDescent="0.25">
      <c r="A160" s="122" t="s">
        <v>419</v>
      </c>
      <c r="B160" s="122" t="s">
        <v>1936</v>
      </c>
      <c r="C160" s="122" t="s">
        <v>68</v>
      </c>
      <c r="D160" s="122" t="s">
        <v>1088</v>
      </c>
      <c r="E160" s="124" t="str">
        <f t="shared" si="4"/>
        <v>No</v>
      </c>
      <c r="F160" s="121" t="str">
        <f t="shared" si="5"/>
        <v>N</v>
      </c>
    </row>
    <row r="161" spans="1:6" x14ac:dyDescent="0.25">
      <c r="A161" s="123" t="s">
        <v>421</v>
      </c>
      <c r="B161" s="123" t="s">
        <v>422</v>
      </c>
      <c r="C161" s="123" t="s">
        <v>80</v>
      </c>
      <c r="D161" s="123" t="s">
        <v>1088</v>
      </c>
      <c r="E161" s="124" t="str">
        <f t="shared" si="4"/>
        <v>No</v>
      </c>
      <c r="F161" s="121" t="str">
        <f t="shared" si="5"/>
        <v>N</v>
      </c>
    </row>
    <row r="162" spans="1:6" x14ac:dyDescent="0.25">
      <c r="A162" s="122" t="s">
        <v>423</v>
      </c>
      <c r="B162" s="122" t="s">
        <v>424</v>
      </c>
      <c r="C162" s="122" t="s">
        <v>93</v>
      </c>
      <c r="D162" s="122" t="s">
        <v>1088</v>
      </c>
      <c r="E162" s="124" t="str">
        <f t="shared" si="4"/>
        <v>No</v>
      </c>
      <c r="F162" s="121" t="str">
        <f t="shared" si="5"/>
        <v>N</v>
      </c>
    </row>
    <row r="163" spans="1:6" x14ac:dyDescent="0.25">
      <c r="A163" s="123" t="s">
        <v>425</v>
      </c>
      <c r="B163" s="123" t="s">
        <v>1937</v>
      </c>
      <c r="C163" s="123" t="s">
        <v>108</v>
      </c>
      <c r="D163" s="123" t="s">
        <v>1088</v>
      </c>
      <c r="E163" s="124" t="str">
        <f t="shared" si="4"/>
        <v>No</v>
      </c>
      <c r="F163" s="121" t="str">
        <f t="shared" si="5"/>
        <v>N</v>
      </c>
    </row>
    <row r="164" spans="1:6" x14ac:dyDescent="0.25">
      <c r="A164" s="122" t="s">
        <v>427</v>
      </c>
      <c r="B164" s="122" t="s">
        <v>1938</v>
      </c>
      <c r="C164" s="122" t="s">
        <v>80</v>
      </c>
      <c r="D164" s="122" t="s">
        <v>1088</v>
      </c>
      <c r="E164" s="124" t="str">
        <f t="shared" si="4"/>
        <v>No</v>
      </c>
      <c r="F164" s="121" t="str">
        <f t="shared" si="5"/>
        <v>N</v>
      </c>
    </row>
    <row r="165" spans="1:6" x14ac:dyDescent="0.25">
      <c r="A165" s="123" t="s">
        <v>429</v>
      </c>
      <c r="B165" s="123" t="s">
        <v>430</v>
      </c>
      <c r="C165" s="123" t="s">
        <v>98</v>
      </c>
      <c r="D165" s="123" t="s">
        <v>1088</v>
      </c>
      <c r="E165" s="124" t="str">
        <f t="shared" si="4"/>
        <v>No</v>
      </c>
      <c r="F165" s="121" t="str">
        <f t="shared" si="5"/>
        <v>N</v>
      </c>
    </row>
    <row r="166" spans="1:6" x14ac:dyDescent="0.25">
      <c r="A166" s="122" t="s">
        <v>431</v>
      </c>
      <c r="B166" s="122" t="s">
        <v>1939</v>
      </c>
      <c r="C166" s="122" t="s">
        <v>101</v>
      </c>
      <c r="D166" s="122" t="s">
        <v>1088</v>
      </c>
      <c r="E166" s="124" t="str">
        <f t="shared" si="4"/>
        <v>No</v>
      </c>
      <c r="F166" s="121" t="str">
        <f t="shared" si="5"/>
        <v>N</v>
      </c>
    </row>
    <row r="167" spans="1:6" x14ac:dyDescent="0.25">
      <c r="A167" s="123" t="s">
        <v>433</v>
      </c>
      <c r="B167" s="123" t="s">
        <v>434</v>
      </c>
      <c r="C167" s="123" t="s">
        <v>75</v>
      </c>
      <c r="D167" s="123" t="s">
        <v>1088</v>
      </c>
      <c r="E167" s="124" t="str">
        <f t="shared" si="4"/>
        <v>No</v>
      </c>
      <c r="F167" s="121" t="str">
        <f t="shared" si="5"/>
        <v>N</v>
      </c>
    </row>
    <row r="168" spans="1:6" x14ac:dyDescent="0.25">
      <c r="A168" s="122" t="s">
        <v>435</v>
      </c>
      <c r="B168" s="122" t="s">
        <v>436</v>
      </c>
      <c r="C168" s="122" t="s">
        <v>140</v>
      </c>
      <c r="D168" s="122" t="s">
        <v>2051</v>
      </c>
      <c r="E168" s="124" t="str">
        <f t="shared" si="4"/>
        <v>STEM</v>
      </c>
      <c r="F168" s="121" t="str">
        <f t="shared" si="5"/>
        <v>S</v>
      </c>
    </row>
    <row r="169" spans="1:6" x14ac:dyDescent="0.25">
      <c r="A169" s="123" t="s">
        <v>437</v>
      </c>
      <c r="B169" s="123" t="s">
        <v>1940</v>
      </c>
      <c r="C169" s="123" t="s">
        <v>196</v>
      </c>
      <c r="D169" s="123" t="s">
        <v>1088</v>
      </c>
      <c r="E169" s="124" t="str">
        <f t="shared" si="4"/>
        <v>No</v>
      </c>
      <c r="F169" s="121" t="str">
        <f t="shared" si="5"/>
        <v>N</v>
      </c>
    </row>
    <row r="170" spans="1:6" x14ac:dyDescent="0.25">
      <c r="A170" s="122" t="s">
        <v>439</v>
      </c>
      <c r="B170" s="122" t="s">
        <v>1941</v>
      </c>
      <c r="C170" s="122" t="s">
        <v>80</v>
      </c>
      <c r="D170" s="122" t="s">
        <v>1088</v>
      </c>
      <c r="E170" s="124" t="str">
        <f t="shared" si="4"/>
        <v>No</v>
      </c>
      <c r="F170" s="121" t="str">
        <f t="shared" si="5"/>
        <v>N</v>
      </c>
    </row>
    <row r="171" spans="1:6" x14ac:dyDescent="0.25">
      <c r="A171" s="123" t="s">
        <v>441</v>
      </c>
      <c r="B171" s="123" t="s">
        <v>442</v>
      </c>
      <c r="C171" s="123" t="s">
        <v>68</v>
      </c>
      <c r="D171" s="123" t="s">
        <v>1088</v>
      </c>
      <c r="E171" s="124" t="str">
        <f t="shared" si="4"/>
        <v>No</v>
      </c>
      <c r="F171" s="121" t="str">
        <f t="shared" si="5"/>
        <v>N</v>
      </c>
    </row>
    <row r="172" spans="1:6" x14ac:dyDescent="0.25">
      <c r="A172" s="122" t="s">
        <v>443</v>
      </c>
      <c r="B172" s="122" t="s">
        <v>444</v>
      </c>
      <c r="C172" s="122" t="s">
        <v>80</v>
      </c>
      <c r="D172" s="122" t="s">
        <v>1088</v>
      </c>
      <c r="E172" s="124" t="str">
        <f t="shared" si="4"/>
        <v>No</v>
      </c>
      <c r="F172" s="121" t="str">
        <f t="shared" si="5"/>
        <v>N</v>
      </c>
    </row>
    <row r="173" spans="1:6" x14ac:dyDescent="0.25">
      <c r="A173" s="123" t="s">
        <v>445</v>
      </c>
      <c r="B173" s="123" t="s">
        <v>1942</v>
      </c>
      <c r="C173" s="123" t="s">
        <v>98</v>
      </c>
      <c r="D173" s="123" t="s">
        <v>1088</v>
      </c>
      <c r="E173" s="124" t="str">
        <f t="shared" si="4"/>
        <v>No</v>
      </c>
      <c r="F173" s="121" t="str">
        <f t="shared" si="5"/>
        <v>N</v>
      </c>
    </row>
    <row r="174" spans="1:6" x14ac:dyDescent="0.25">
      <c r="A174" s="122" t="s">
        <v>447</v>
      </c>
      <c r="B174" s="122" t="s">
        <v>448</v>
      </c>
      <c r="C174" s="122" t="s">
        <v>93</v>
      </c>
      <c r="D174" s="122" t="s">
        <v>1088</v>
      </c>
      <c r="E174" s="124" t="str">
        <f t="shared" si="4"/>
        <v>No</v>
      </c>
      <c r="F174" s="121" t="str">
        <f t="shared" si="5"/>
        <v>N</v>
      </c>
    </row>
    <row r="175" spans="1:6" x14ac:dyDescent="0.25">
      <c r="A175" s="123" t="s">
        <v>449</v>
      </c>
      <c r="B175" s="123" t="s">
        <v>1943</v>
      </c>
      <c r="C175" s="123" t="s">
        <v>93</v>
      </c>
      <c r="D175" s="123" t="s">
        <v>1088</v>
      </c>
      <c r="E175" s="124" t="str">
        <f t="shared" si="4"/>
        <v>No</v>
      </c>
      <c r="F175" s="121" t="str">
        <f t="shared" si="5"/>
        <v>N</v>
      </c>
    </row>
    <row r="176" spans="1:6" x14ac:dyDescent="0.25">
      <c r="A176" s="122" t="s">
        <v>451</v>
      </c>
      <c r="B176" s="122" t="s">
        <v>1944</v>
      </c>
      <c r="C176" s="122" t="s">
        <v>68</v>
      </c>
      <c r="D176" s="122" t="s">
        <v>1088</v>
      </c>
      <c r="E176" s="124" t="str">
        <f t="shared" si="4"/>
        <v>No</v>
      </c>
      <c r="F176" s="121" t="str">
        <f t="shared" si="5"/>
        <v>N</v>
      </c>
    </row>
    <row r="177" spans="1:6" x14ac:dyDescent="0.25">
      <c r="A177" s="123" t="s">
        <v>453</v>
      </c>
      <c r="B177" s="123" t="s">
        <v>454</v>
      </c>
      <c r="C177" s="123" t="s">
        <v>98</v>
      </c>
      <c r="D177" s="123" t="s">
        <v>1088</v>
      </c>
      <c r="E177" s="124" t="str">
        <f t="shared" si="4"/>
        <v>No</v>
      </c>
      <c r="F177" s="121" t="str">
        <f t="shared" si="5"/>
        <v>N</v>
      </c>
    </row>
    <row r="178" spans="1:6" x14ac:dyDescent="0.25">
      <c r="A178" s="122" t="s">
        <v>455</v>
      </c>
      <c r="B178" s="122" t="s">
        <v>1945</v>
      </c>
      <c r="C178" s="122" t="s">
        <v>93</v>
      </c>
      <c r="D178" s="122" t="s">
        <v>1088</v>
      </c>
      <c r="E178" s="124" t="str">
        <f t="shared" si="4"/>
        <v>No</v>
      </c>
      <c r="F178" s="121" t="str">
        <f t="shared" si="5"/>
        <v>N</v>
      </c>
    </row>
    <row r="179" spans="1:6" x14ac:dyDescent="0.25">
      <c r="A179" s="123" t="s">
        <v>457</v>
      </c>
      <c r="B179" s="123" t="s">
        <v>1946</v>
      </c>
      <c r="C179" s="123" t="s">
        <v>80</v>
      </c>
      <c r="D179" s="123" t="s">
        <v>1088</v>
      </c>
      <c r="E179" s="124" t="str">
        <f t="shared" si="4"/>
        <v>No</v>
      </c>
      <c r="F179" s="121" t="str">
        <f t="shared" si="5"/>
        <v>N</v>
      </c>
    </row>
    <row r="180" spans="1:6" x14ac:dyDescent="0.25">
      <c r="A180" s="122" t="s">
        <v>459</v>
      </c>
      <c r="B180" s="122" t="s">
        <v>1947</v>
      </c>
      <c r="C180" s="122" t="s">
        <v>72</v>
      </c>
      <c r="D180" s="122" t="s">
        <v>1088</v>
      </c>
      <c r="E180" s="124" t="str">
        <f t="shared" si="4"/>
        <v>No</v>
      </c>
      <c r="F180" s="121" t="str">
        <f t="shared" si="5"/>
        <v>N</v>
      </c>
    </row>
    <row r="181" spans="1:6" x14ac:dyDescent="0.25">
      <c r="A181" s="123" t="s">
        <v>461</v>
      </c>
      <c r="B181" s="123" t="s">
        <v>462</v>
      </c>
      <c r="C181" s="123" t="s">
        <v>80</v>
      </c>
      <c r="D181" s="123" t="s">
        <v>1088</v>
      </c>
      <c r="E181" s="124" t="str">
        <f t="shared" si="4"/>
        <v>No</v>
      </c>
      <c r="F181" s="121" t="str">
        <f t="shared" si="5"/>
        <v>N</v>
      </c>
    </row>
    <row r="182" spans="1:6" x14ac:dyDescent="0.25">
      <c r="A182" s="122" t="s">
        <v>463</v>
      </c>
      <c r="B182" s="122" t="s">
        <v>464</v>
      </c>
      <c r="C182" s="122" t="s">
        <v>68</v>
      </c>
      <c r="D182" s="122" t="s">
        <v>1088</v>
      </c>
      <c r="E182" s="124" t="str">
        <f t="shared" si="4"/>
        <v>No</v>
      </c>
      <c r="F182" s="121" t="str">
        <f t="shared" si="5"/>
        <v>N</v>
      </c>
    </row>
    <row r="183" spans="1:6" x14ac:dyDescent="0.25">
      <c r="A183" s="123" t="s">
        <v>465</v>
      </c>
      <c r="B183" s="123" t="s">
        <v>466</v>
      </c>
      <c r="C183" s="123" t="s">
        <v>80</v>
      </c>
      <c r="D183" s="123" t="s">
        <v>1088</v>
      </c>
      <c r="E183" s="124" t="str">
        <f t="shared" si="4"/>
        <v>No</v>
      </c>
      <c r="F183" s="121" t="str">
        <f t="shared" si="5"/>
        <v>N</v>
      </c>
    </row>
    <row r="184" spans="1:6" x14ac:dyDescent="0.25">
      <c r="A184" s="122" t="s">
        <v>467</v>
      </c>
      <c r="B184" s="122" t="s">
        <v>1948</v>
      </c>
      <c r="C184" s="122" t="s">
        <v>469</v>
      </c>
      <c r="D184" s="122" t="s">
        <v>2051</v>
      </c>
      <c r="E184" s="124" t="str">
        <f t="shared" si="4"/>
        <v>STEM</v>
      </c>
      <c r="F184" s="121" t="str">
        <f t="shared" si="5"/>
        <v>S</v>
      </c>
    </row>
    <row r="185" spans="1:6" x14ac:dyDescent="0.25">
      <c r="A185" s="123" t="s">
        <v>470</v>
      </c>
      <c r="B185" s="123" t="s">
        <v>471</v>
      </c>
      <c r="C185" s="123" t="s">
        <v>93</v>
      </c>
      <c r="D185" s="123" t="s">
        <v>1088</v>
      </c>
      <c r="E185" s="124" t="str">
        <f t="shared" si="4"/>
        <v>No</v>
      </c>
      <c r="F185" s="121" t="str">
        <f t="shared" si="5"/>
        <v>N</v>
      </c>
    </row>
    <row r="186" spans="1:6" x14ac:dyDescent="0.25">
      <c r="A186" s="122" t="s">
        <v>472</v>
      </c>
      <c r="B186" s="122" t="s">
        <v>1949</v>
      </c>
      <c r="C186" s="122" t="s">
        <v>135</v>
      </c>
      <c r="D186" s="122" t="s">
        <v>1088</v>
      </c>
      <c r="E186" s="124" t="str">
        <f t="shared" si="4"/>
        <v>No</v>
      </c>
      <c r="F186" s="121" t="str">
        <f t="shared" si="5"/>
        <v>N</v>
      </c>
    </row>
    <row r="187" spans="1:6" x14ac:dyDescent="0.25">
      <c r="A187" s="123" t="s">
        <v>474</v>
      </c>
      <c r="B187" s="123" t="s">
        <v>475</v>
      </c>
      <c r="C187" s="123" t="s">
        <v>80</v>
      </c>
      <c r="D187" s="123" t="s">
        <v>1088</v>
      </c>
      <c r="E187" s="124" t="str">
        <f t="shared" si="4"/>
        <v>No</v>
      </c>
      <c r="F187" s="121" t="str">
        <f t="shared" si="5"/>
        <v>N</v>
      </c>
    </row>
    <row r="188" spans="1:6" x14ac:dyDescent="0.25">
      <c r="A188" s="122" t="s">
        <v>476</v>
      </c>
      <c r="B188" s="122" t="s">
        <v>1950</v>
      </c>
      <c r="C188" s="122" t="s">
        <v>80</v>
      </c>
      <c r="D188" s="122" t="s">
        <v>1088</v>
      </c>
      <c r="E188" s="124" t="str">
        <f t="shared" si="4"/>
        <v>No</v>
      </c>
      <c r="F188" s="121" t="str">
        <f t="shared" si="5"/>
        <v>N</v>
      </c>
    </row>
    <row r="189" spans="1:6" x14ac:dyDescent="0.25">
      <c r="A189" s="123" t="s">
        <v>478</v>
      </c>
      <c r="B189" s="123" t="s">
        <v>479</v>
      </c>
      <c r="C189" s="123" t="s">
        <v>98</v>
      </c>
      <c r="D189" s="123" t="s">
        <v>1088</v>
      </c>
      <c r="E189" s="124" t="str">
        <f t="shared" si="4"/>
        <v>No</v>
      </c>
      <c r="F189" s="121" t="str">
        <f t="shared" si="5"/>
        <v>N</v>
      </c>
    </row>
    <row r="190" spans="1:6" x14ac:dyDescent="0.25">
      <c r="A190" s="122" t="s">
        <v>480</v>
      </c>
      <c r="B190" s="122" t="s">
        <v>1951</v>
      </c>
      <c r="C190" s="122" t="s">
        <v>108</v>
      </c>
      <c r="D190" s="122" t="s">
        <v>2051</v>
      </c>
      <c r="E190" s="124" t="str">
        <f t="shared" si="4"/>
        <v>STEM</v>
      </c>
      <c r="F190" s="121" t="str">
        <f t="shared" si="5"/>
        <v>S</v>
      </c>
    </row>
    <row r="191" spans="1:6" x14ac:dyDescent="0.25">
      <c r="A191" s="123" t="s">
        <v>482</v>
      </c>
      <c r="B191" s="123" t="s">
        <v>483</v>
      </c>
      <c r="C191" s="123" t="s">
        <v>93</v>
      </c>
      <c r="D191" s="123" t="s">
        <v>1088</v>
      </c>
      <c r="E191" s="124" t="str">
        <f t="shared" si="4"/>
        <v>No</v>
      </c>
      <c r="F191" s="121" t="str">
        <f t="shared" si="5"/>
        <v>N</v>
      </c>
    </row>
    <row r="192" spans="1:6" x14ac:dyDescent="0.25">
      <c r="A192" s="122" t="s">
        <v>484</v>
      </c>
      <c r="B192" s="122" t="s">
        <v>485</v>
      </c>
      <c r="C192" s="122" t="s">
        <v>93</v>
      </c>
      <c r="D192" s="122" t="s">
        <v>1088</v>
      </c>
      <c r="E192" s="124" t="str">
        <f t="shared" si="4"/>
        <v>No</v>
      </c>
      <c r="F192" s="121" t="str">
        <f t="shared" si="5"/>
        <v>N</v>
      </c>
    </row>
    <row r="193" spans="1:6" x14ac:dyDescent="0.25">
      <c r="A193" s="123" t="s">
        <v>486</v>
      </c>
      <c r="B193" s="123" t="s">
        <v>487</v>
      </c>
      <c r="C193" s="123" t="s">
        <v>80</v>
      </c>
      <c r="D193" s="123" t="s">
        <v>1088</v>
      </c>
      <c r="E193" s="124" t="str">
        <f t="shared" si="4"/>
        <v>No</v>
      </c>
      <c r="F193" s="121" t="str">
        <f t="shared" si="5"/>
        <v>N</v>
      </c>
    </row>
    <row r="194" spans="1:6" x14ac:dyDescent="0.25">
      <c r="A194" s="122" t="s">
        <v>488</v>
      </c>
      <c r="B194" s="122" t="s">
        <v>1952</v>
      </c>
      <c r="C194" s="122" t="s">
        <v>190</v>
      </c>
      <c r="D194" s="122" t="s">
        <v>2051</v>
      </c>
      <c r="E194" s="124" t="str">
        <f t="shared" si="4"/>
        <v>STEM</v>
      </c>
      <c r="F194" s="121" t="str">
        <f t="shared" si="5"/>
        <v>S</v>
      </c>
    </row>
    <row r="195" spans="1:6" x14ac:dyDescent="0.25">
      <c r="A195" s="123" t="s">
        <v>490</v>
      </c>
      <c r="B195" s="123" t="s">
        <v>1953</v>
      </c>
      <c r="C195" s="123" t="s">
        <v>492</v>
      </c>
      <c r="D195" s="123" t="s">
        <v>2051</v>
      </c>
      <c r="E195" s="124" t="str">
        <f t="shared" ref="E195:E258" si="6">IF(D195="Y","Yes",IF( D195="S","STEM","No"))</f>
        <v>STEM</v>
      </c>
      <c r="F195" s="121" t="str">
        <f t="shared" ref="F195:F258" si="7">IF(D195="Y","E",D195)</f>
        <v>S</v>
      </c>
    </row>
    <row r="196" spans="1:6" x14ac:dyDescent="0.25">
      <c r="A196" s="122" t="s">
        <v>493</v>
      </c>
      <c r="B196" s="122" t="s">
        <v>1954</v>
      </c>
      <c r="C196" s="122" t="s">
        <v>101</v>
      </c>
      <c r="D196" s="122" t="s">
        <v>1088</v>
      </c>
      <c r="E196" s="124" t="str">
        <f t="shared" si="6"/>
        <v>No</v>
      </c>
      <c r="F196" s="121" t="str">
        <f t="shared" si="7"/>
        <v>N</v>
      </c>
    </row>
    <row r="197" spans="1:6" x14ac:dyDescent="0.25">
      <c r="A197" s="123" t="s">
        <v>495</v>
      </c>
      <c r="B197" s="123" t="s">
        <v>496</v>
      </c>
      <c r="C197" s="123" t="s">
        <v>93</v>
      </c>
      <c r="D197" s="123" t="s">
        <v>1088</v>
      </c>
      <c r="E197" s="124" t="str">
        <f t="shared" si="6"/>
        <v>No</v>
      </c>
      <c r="F197" s="121" t="str">
        <f t="shared" si="7"/>
        <v>N</v>
      </c>
    </row>
    <row r="198" spans="1:6" x14ac:dyDescent="0.25">
      <c r="A198" s="122" t="s">
        <v>497</v>
      </c>
      <c r="B198" s="122" t="s">
        <v>1955</v>
      </c>
      <c r="C198" s="122" t="s">
        <v>80</v>
      </c>
      <c r="D198" s="122" t="s">
        <v>1088</v>
      </c>
      <c r="E198" s="124" t="str">
        <f t="shared" si="6"/>
        <v>No</v>
      </c>
      <c r="F198" s="121" t="str">
        <f t="shared" si="7"/>
        <v>N</v>
      </c>
    </row>
    <row r="199" spans="1:6" x14ac:dyDescent="0.25">
      <c r="A199" s="123" t="s">
        <v>499</v>
      </c>
      <c r="B199" s="123" t="s">
        <v>1956</v>
      </c>
      <c r="C199" s="123" t="s">
        <v>101</v>
      </c>
      <c r="D199" s="123" t="s">
        <v>1088</v>
      </c>
      <c r="E199" s="124" t="str">
        <f t="shared" si="6"/>
        <v>No</v>
      </c>
      <c r="F199" s="121" t="str">
        <f t="shared" si="7"/>
        <v>N</v>
      </c>
    </row>
    <row r="200" spans="1:6" x14ac:dyDescent="0.25">
      <c r="A200" s="122" t="s">
        <v>501</v>
      </c>
      <c r="B200" s="122" t="s">
        <v>1957</v>
      </c>
      <c r="C200" s="122" t="s">
        <v>72</v>
      </c>
      <c r="D200" s="122" t="s">
        <v>1088</v>
      </c>
      <c r="E200" s="124" t="str">
        <f t="shared" si="6"/>
        <v>No</v>
      </c>
      <c r="F200" s="121" t="str">
        <f t="shared" si="7"/>
        <v>N</v>
      </c>
    </row>
    <row r="201" spans="1:6" x14ac:dyDescent="0.25">
      <c r="A201" s="123" t="s">
        <v>503</v>
      </c>
      <c r="B201" s="123" t="s">
        <v>1958</v>
      </c>
      <c r="C201" s="123" t="s">
        <v>80</v>
      </c>
      <c r="D201" s="123" t="s">
        <v>1088</v>
      </c>
      <c r="E201" s="124" t="str">
        <f t="shared" si="6"/>
        <v>No</v>
      </c>
      <c r="F201" s="121" t="str">
        <f t="shared" si="7"/>
        <v>N</v>
      </c>
    </row>
    <row r="202" spans="1:6" x14ac:dyDescent="0.25">
      <c r="A202" s="122" t="s">
        <v>506</v>
      </c>
      <c r="B202" s="122" t="s">
        <v>1959</v>
      </c>
      <c r="C202" s="122" t="s">
        <v>80</v>
      </c>
      <c r="D202" s="122" t="s">
        <v>1088</v>
      </c>
      <c r="E202" s="124" t="str">
        <f t="shared" si="6"/>
        <v>No</v>
      </c>
      <c r="F202" s="121" t="str">
        <f t="shared" si="7"/>
        <v>N</v>
      </c>
    </row>
    <row r="203" spans="1:6" x14ac:dyDescent="0.25">
      <c r="A203" s="123" t="s">
        <v>508</v>
      </c>
      <c r="B203" s="123" t="s">
        <v>1960</v>
      </c>
      <c r="C203" s="123" t="s">
        <v>93</v>
      </c>
      <c r="D203" s="123" t="s">
        <v>1088</v>
      </c>
      <c r="E203" s="124" t="str">
        <f t="shared" si="6"/>
        <v>No</v>
      </c>
      <c r="F203" s="121" t="str">
        <f t="shared" si="7"/>
        <v>N</v>
      </c>
    </row>
    <row r="204" spans="1:6" x14ac:dyDescent="0.25">
      <c r="A204" s="122" t="s">
        <v>510</v>
      </c>
      <c r="B204" s="122" t="s">
        <v>511</v>
      </c>
      <c r="C204" s="122" t="s">
        <v>80</v>
      </c>
      <c r="D204" s="122" t="s">
        <v>1088</v>
      </c>
      <c r="E204" s="124" t="str">
        <f t="shared" si="6"/>
        <v>No</v>
      </c>
      <c r="F204" s="121" t="str">
        <f t="shared" si="7"/>
        <v>N</v>
      </c>
    </row>
    <row r="205" spans="1:6" x14ac:dyDescent="0.25">
      <c r="A205" s="123" t="s">
        <v>512</v>
      </c>
      <c r="B205" s="123" t="s">
        <v>1961</v>
      </c>
      <c r="C205" s="123" t="s">
        <v>93</v>
      </c>
      <c r="D205" s="123" t="s">
        <v>1088</v>
      </c>
      <c r="E205" s="124" t="str">
        <f t="shared" si="6"/>
        <v>No</v>
      </c>
      <c r="F205" s="121" t="str">
        <f t="shared" si="7"/>
        <v>N</v>
      </c>
    </row>
    <row r="206" spans="1:6" x14ac:dyDescent="0.25">
      <c r="A206" s="122" t="s">
        <v>514</v>
      </c>
      <c r="B206" s="122" t="s">
        <v>515</v>
      </c>
      <c r="C206" s="122" t="s">
        <v>93</v>
      </c>
      <c r="D206" s="122" t="s">
        <v>1088</v>
      </c>
      <c r="E206" s="124" t="str">
        <f t="shared" si="6"/>
        <v>No</v>
      </c>
      <c r="F206" s="121" t="str">
        <f t="shared" si="7"/>
        <v>N</v>
      </c>
    </row>
    <row r="207" spans="1:6" x14ac:dyDescent="0.25">
      <c r="A207" s="123" t="s">
        <v>516</v>
      </c>
      <c r="B207" s="123" t="s">
        <v>517</v>
      </c>
      <c r="C207" s="123" t="s">
        <v>80</v>
      </c>
      <c r="D207" s="123" t="s">
        <v>1088</v>
      </c>
      <c r="E207" s="124" t="str">
        <f t="shared" si="6"/>
        <v>No</v>
      </c>
      <c r="F207" s="121" t="str">
        <f t="shared" si="7"/>
        <v>N</v>
      </c>
    </row>
    <row r="208" spans="1:6" x14ac:dyDescent="0.25">
      <c r="A208" s="122" t="s">
        <v>518</v>
      </c>
      <c r="B208" s="122" t="s">
        <v>1962</v>
      </c>
      <c r="C208" s="122" t="s">
        <v>80</v>
      </c>
      <c r="D208" s="122" t="s">
        <v>1088</v>
      </c>
      <c r="E208" s="124" t="str">
        <f t="shared" si="6"/>
        <v>No</v>
      </c>
      <c r="F208" s="121" t="str">
        <f t="shared" si="7"/>
        <v>N</v>
      </c>
    </row>
    <row r="209" spans="1:6" x14ac:dyDescent="0.25">
      <c r="A209" s="123" t="s">
        <v>520</v>
      </c>
      <c r="B209" s="123" t="s">
        <v>521</v>
      </c>
      <c r="C209" s="123" t="s">
        <v>72</v>
      </c>
      <c r="D209" s="123" t="s">
        <v>1088</v>
      </c>
      <c r="E209" s="124" t="str">
        <f t="shared" si="6"/>
        <v>No</v>
      </c>
      <c r="F209" s="121" t="str">
        <f t="shared" si="7"/>
        <v>N</v>
      </c>
    </row>
    <row r="210" spans="1:6" x14ac:dyDescent="0.25">
      <c r="A210" s="122" t="s">
        <v>522</v>
      </c>
      <c r="B210" s="122" t="s">
        <v>523</v>
      </c>
      <c r="C210" s="122" t="s">
        <v>75</v>
      </c>
      <c r="D210" s="122" t="s">
        <v>1088</v>
      </c>
      <c r="E210" s="124" t="str">
        <f t="shared" si="6"/>
        <v>No</v>
      </c>
      <c r="F210" s="121" t="str">
        <f t="shared" si="7"/>
        <v>N</v>
      </c>
    </row>
    <row r="211" spans="1:6" x14ac:dyDescent="0.25">
      <c r="A211" s="123" t="s">
        <v>525</v>
      </c>
      <c r="B211" s="123" t="s">
        <v>1963</v>
      </c>
      <c r="C211" s="123" t="s">
        <v>93</v>
      </c>
      <c r="D211" s="123" t="s">
        <v>1088</v>
      </c>
      <c r="E211" s="124" t="str">
        <f t="shared" si="6"/>
        <v>No</v>
      </c>
      <c r="F211" s="121" t="str">
        <f t="shared" si="7"/>
        <v>N</v>
      </c>
    </row>
    <row r="212" spans="1:6" x14ac:dyDescent="0.25">
      <c r="A212" s="122" t="s">
        <v>527</v>
      </c>
      <c r="B212" s="122" t="s">
        <v>528</v>
      </c>
      <c r="C212" s="122" t="s">
        <v>75</v>
      </c>
      <c r="D212" s="122" t="s">
        <v>1088</v>
      </c>
      <c r="E212" s="124" t="str">
        <f t="shared" si="6"/>
        <v>No</v>
      </c>
      <c r="F212" s="121" t="str">
        <f t="shared" si="7"/>
        <v>N</v>
      </c>
    </row>
    <row r="213" spans="1:6" x14ac:dyDescent="0.25">
      <c r="A213" s="123" t="s">
        <v>529</v>
      </c>
      <c r="B213" s="123" t="s">
        <v>1964</v>
      </c>
      <c r="C213" s="123" t="s">
        <v>93</v>
      </c>
      <c r="D213" s="123" t="s">
        <v>1842</v>
      </c>
      <c r="E213" s="124" t="str">
        <f t="shared" si="6"/>
        <v>Yes</v>
      </c>
      <c r="F213" s="121" t="str">
        <f t="shared" si="7"/>
        <v>E</v>
      </c>
    </row>
    <row r="214" spans="1:6" x14ac:dyDescent="0.25">
      <c r="A214" s="122" t="s">
        <v>531</v>
      </c>
      <c r="B214" s="122" t="s">
        <v>532</v>
      </c>
      <c r="C214" s="122" t="s">
        <v>72</v>
      </c>
      <c r="D214" s="122" t="s">
        <v>1088</v>
      </c>
      <c r="E214" s="124" t="str">
        <f t="shared" si="6"/>
        <v>No</v>
      </c>
      <c r="F214" s="121" t="str">
        <f t="shared" si="7"/>
        <v>N</v>
      </c>
    </row>
    <row r="215" spans="1:6" x14ac:dyDescent="0.25">
      <c r="A215" s="123" t="s">
        <v>533</v>
      </c>
      <c r="B215" s="123" t="s">
        <v>1965</v>
      </c>
      <c r="C215" s="123" t="s">
        <v>125</v>
      </c>
      <c r="D215" s="123" t="s">
        <v>1088</v>
      </c>
      <c r="E215" s="124" t="str">
        <f t="shared" si="6"/>
        <v>No</v>
      </c>
      <c r="F215" s="121" t="str">
        <f t="shared" si="7"/>
        <v>N</v>
      </c>
    </row>
    <row r="216" spans="1:6" x14ac:dyDescent="0.25">
      <c r="A216" s="122" t="s">
        <v>535</v>
      </c>
      <c r="B216" s="122" t="s">
        <v>1966</v>
      </c>
      <c r="C216" s="122" t="s">
        <v>75</v>
      </c>
      <c r="D216" s="122" t="s">
        <v>1088</v>
      </c>
      <c r="E216" s="124" t="str">
        <f t="shared" si="6"/>
        <v>No</v>
      </c>
      <c r="F216" s="121" t="str">
        <f t="shared" si="7"/>
        <v>N</v>
      </c>
    </row>
    <row r="217" spans="1:6" x14ac:dyDescent="0.25">
      <c r="A217" s="123" t="s">
        <v>537</v>
      </c>
      <c r="B217" s="123" t="s">
        <v>1967</v>
      </c>
      <c r="C217" s="123" t="s">
        <v>75</v>
      </c>
      <c r="D217" s="123" t="s">
        <v>1088</v>
      </c>
      <c r="E217" s="124" t="str">
        <f t="shared" si="6"/>
        <v>No</v>
      </c>
      <c r="F217" s="121" t="str">
        <f t="shared" si="7"/>
        <v>N</v>
      </c>
    </row>
    <row r="218" spans="1:6" x14ac:dyDescent="0.25">
      <c r="A218" s="122" t="s">
        <v>539</v>
      </c>
      <c r="B218" s="122" t="s">
        <v>540</v>
      </c>
      <c r="C218" s="122" t="s">
        <v>75</v>
      </c>
      <c r="D218" s="122" t="s">
        <v>1088</v>
      </c>
      <c r="E218" s="124" t="str">
        <f t="shared" si="6"/>
        <v>No</v>
      </c>
      <c r="F218" s="121" t="str">
        <f t="shared" si="7"/>
        <v>N</v>
      </c>
    </row>
    <row r="219" spans="1:6" x14ac:dyDescent="0.25">
      <c r="A219" s="123" t="s">
        <v>541</v>
      </c>
      <c r="B219" s="123" t="s">
        <v>542</v>
      </c>
      <c r="C219" s="123" t="s">
        <v>230</v>
      </c>
      <c r="D219" s="123" t="s">
        <v>1088</v>
      </c>
      <c r="E219" s="124" t="str">
        <f t="shared" si="6"/>
        <v>No</v>
      </c>
      <c r="F219" s="121" t="str">
        <f t="shared" si="7"/>
        <v>N</v>
      </c>
    </row>
    <row r="220" spans="1:6" x14ac:dyDescent="0.25">
      <c r="A220" s="122" t="s">
        <v>543</v>
      </c>
      <c r="B220" s="122" t="s">
        <v>1968</v>
      </c>
      <c r="C220" s="122" t="s">
        <v>68</v>
      </c>
      <c r="D220" s="122" t="s">
        <v>1088</v>
      </c>
      <c r="E220" s="124" t="str">
        <f t="shared" si="6"/>
        <v>No</v>
      </c>
      <c r="F220" s="121" t="str">
        <f t="shared" si="7"/>
        <v>N</v>
      </c>
    </row>
    <row r="221" spans="1:6" x14ac:dyDescent="0.25">
      <c r="A221" s="123" t="s">
        <v>545</v>
      </c>
      <c r="B221" s="123" t="s">
        <v>1969</v>
      </c>
      <c r="C221" s="123" t="s">
        <v>80</v>
      </c>
      <c r="D221" s="123" t="s">
        <v>1088</v>
      </c>
      <c r="E221" s="124" t="str">
        <f t="shared" si="6"/>
        <v>No</v>
      </c>
      <c r="F221" s="121" t="str">
        <f t="shared" si="7"/>
        <v>N</v>
      </c>
    </row>
    <row r="222" spans="1:6" x14ac:dyDescent="0.25">
      <c r="A222" s="122" t="s">
        <v>547</v>
      </c>
      <c r="B222" s="122" t="s">
        <v>1970</v>
      </c>
      <c r="C222" s="122" t="s">
        <v>68</v>
      </c>
      <c r="D222" s="122" t="s">
        <v>1088</v>
      </c>
      <c r="E222" s="124" t="str">
        <f t="shared" si="6"/>
        <v>No</v>
      </c>
      <c r="F222" s="121" t="str">
        <f t="shared" si="7"/>
        <v>N</v>
      </c>
    </row>
    <row r="223" spans="1:6" x14ac:dyDescent="0.25">
      <c r="A223" s="123" t="s">
        <v>549</v>
      </c>
      <c r="B223" s="123" t="s">
        <v>1971</v>
      </c>
      <c r="C223" s="123" t="s">
        <v>93</v>
      </c>
      <c r="D223" s="123" t="s">
        <v>1088</v>
      </c>
      <c r="E223" s="124" t="str">
        <f t="shared" si="6"/>
        <v>No</v>
      </c>
      <c r="F223" s="121" t="str">
        <f t="shared" si="7"/>
        <v>N</v>
      </c>
    </row>
    <row r="224" spans="1:6" x14ac:dyDescent="0.25">
      <c r="A224" s="122" t="s">
        <v>551</v>
      </c>
      <c r="B224" s="122" t="s">
        <v>1972</v>
      </c>
      <c r="C224" s="122" t="s">
        <v>93</v>
      </c>
      <c r="D224" s="122" t="s">
        <v>1088</v>
      </c>
      <c r="E224" s="124" t="str">
        <f t="shared" si="6"/>
        <v>No</v>
      </c>
      <c r="F224" s="121" t="str">
        <f t="shared" si="7"/>
        <v>N</v>
      </c>
    </row>
    <row r="225" spans="1:6" x14ac:dyDescent="0.25">
      <c r="A225" s="123" t="s">
        <v>553</v>
      </c>
      <c r="B225" s="123" t="s">
        <v>554</v>
      </c>
      <c r="C225" s="123" t="s">
        <v>555</v>
      </c>
      <c r="D225" s="123" t="s">
        <v>1088</v>
      </c>
      <c r="E225" s="124" t="str">
        <f t="shared" si="6"/>
        <v>No</v>
      </c>
      <c r="F225" s="121" t="str">
        <f t="shared" si="7"/>
        <v>N</v>
      </c>
    </row>
    <row r="226" spans="1:6" x14ac:dyDescent="0.25">
      <c r="A226" s="122" t="s">
        <v>556</v>
      </c>
      <c r="B226" s="122" t="s">
        <v>557</v>
      </c>
      <c r="C226" s="122" t="s">
        <v>75</v>
      </c>
      <c r="D226" s="122" t="s">
        <v>1088</v>
      </c>
      <c r="E226" s="124" t="str">
        <f t="shared" si="6"/>
        <v>No</v>
      </c>
      <c r="F226" s="121" t="str">
        <f t="shared" si="7"/>
        <v>N</v>
      </c>
    </row>
    <row r="227" spans="1:6" x14ac:dyDescent="0.25">
      <c r="A227" s="123" t="s">
        <v>558</v>
      </c>
      <c r="B227" s="123" t="s">
        <v>559</v>
      </c>
      <c r="C227" s="123" t="s">
        <v>68</v>
      </c>
      <c r="D227" s="123" t="s">
        <v>1842</v>
      </c>
      <c r="E227" s="124" t="str">
        <f t="shared" si="6"/>
        <v>Yes</v>
      </c>
      <c r="F227" s="121" t="str">
        <f t="shared" si="7"/>
        <v>E</v>
      </c>
    </row>
    <row r="228" spans="1:6" x14ac:dyDescent="0.25">
      <c r="A228" s="122" t="s">
        <v>560</v>
      </c>
      <c r="B228" s="122" t="s">
        <v>561</v>
      </c>
      <c r="C228" s="122" t="s">
        <v>230</v>
      </c>
      <c r="D228" s="122" t="s">
        <v>1088</v>
      </c>
      <c r="E228" s="124" t="str">
        <f t="shared" si="6"/>
        <v>No</v>
      </c>
      <c r="F228" s="121" t="str">
        <f t="shared" si="7"/>
        <v>N</v>
      </c>
    </row>
    <row r="229" spans="1:6" x14ac:dyDescent="0.25">
      <c r="A229" s="123" t="s">
        <v>562</v>
      </c>
      <c r="B229" s="123" t="s">
        <v>563</v>
      </c>
      <c r="C229" s="123" t="s">
        <v>84</v>
      </c>
      <c r="D229" s="123" t="s">
        <v>1842</v>
      </c>
      <c r="E229" s="124" t="str">
        <f t="shared" si="6"/>
        <v>Yes</v>
      </c>
      <c r="F229" s="121" t="str">
        <f t="shared" si="7"/>
        <v>E</v>
      </c>
    </row>
    <row r="230" spans="1:6" x14ac:dyDescent="0.25">
      <c r="A230" s="122" t="s">
        <v>564</v>
      </c>
      <c r="B230" s="122" t="s">
        <v>565</v>
      </c>
      <c r="C230" s="122" t="s">
        <v>80</v>
      </c>
      <c r="D230" s="122" t="s">
        <v>1088</v>
      </c>
      <c r="E230" s="124" t="str">
        <f t="shared" si="6"/>
        <v>No</v>
      </c>
      <c r="F230" s="121" t="str">
        <f t="shared" si="7"/>
        <v>N</v>
      </c>
    </row>
    <row r="231" spans="1:6" x14ac:dyDescent="0.25">
      <c r="A231" s="123" t="s">
        <v>566</v>
      </c>
      <c r="B231" s="123" t="s">
        <v>1973</v>
      </c>
      <c r="C231" s="123" t="s">
        <v>93</v>
      </c>
      <c r="D231" s="123" t="s">
        <v>1088</v>
      </c>
      <c r="E231" s="124" t="str">
        <f t="shared" si="6"/>
        <v>No</v>
      </c>
      <c r="F231" s="121" t="str">
        <f t="shared" si="7"/>
        <v>N</v>
      </c>
    </row>
    <row r="232" spans="1:6" x14ac:dyDescent="0.25">
      <c r="A232" s="122" t="s">
        <v>568</v>
      </c>
      <c r="B232" s="122" t="s">
        <v>1974</v>
      </c>
      <c r="C232" s="122" t="s">
        <v>93</v>
      </c>
      <c r="D232" s="122" t="s">
        <v>1088</v>
      </c>
      <c r="E232" s="124" t="str">
        <f t="shared" si="6"/>
        <v>No</v>
      </c>
      <c r="F232" s="121" t="str">
        <f t="shared" si="7"/>
        <v>N</v>
      </c>
    </row>
    <row r="233" spans="1:6" x14ac:dyDescent="0.25">
      <c r="A233" s="123" t="s">
        <v>570</v>
      </c>
      <c r="B233" s="123" t="s">
        <v>571</v>
      </c>
      <c r="C233" s="123" t="s">
        <v>93</v>
      </c>
      <c r="D233" s="123" t="s">
        <v>1088</v>
      </c>
      <c r="E233" s="124" t="str">
        <f t="shared" si="6"/>
        <v>No</v>
      </c>
      <c r="F233" s="121" t="str">
        <f t="shared" si="7"/>
        <v>N</v>
      </c>
    </row>
    <row r="234" spans="1:6" x14ac:dyDescent="0.25">
      <c r="A234" s="122" t="s">
        <v>572</v>
      </c>
      <c r="B234" s="122" t="s">
        <v>573</v>
      </c>
      <c r="C234" s="122" t="s">
        <v>93</v>
      </c>
      <c r="D234" s="122" t="s">
        <v>1088</v>
      </c>
      <c r="E234" s="124" t="str">
        <f t="shared" si="6"/>
        <v>No</v>
      </c>
      <c r="F234" s="121" t="str">
        <f t="shared" si="7"/>
        <v>N</v>
      </c>
    </row>
    <row r="235" spans="1:6" x14ac:dyDescent="0.25">
      <c r="A235" s="123" t="s">
        <v>574</v>
      </c>
      <c r="B235" s="123" t="s">
        <v>575</v>
      </c>
      <c r="C235" s="123" t="s">
        <v>80</v>
      </c>
      <c r="D235" s="123" t="s">
        <v>1088</v>
      </c>
      <c r="E235" s="124" t="str">
        <f t="shared" si="6"/>
        <v>No</v>
      </c>
      <c r="F235" s="121" t="str">
        <f t="shared" si="7"/>
        <v>N</v>
      </c>
    </row>
    <row r="236" spans="1:6" x14ac:dyDescent="0.25">
      <c r="A236" s="122" t="s">
        <v>576</v>
      </c>
      <c r="B236" s="122" t="s">
        <v>577</v>
      </c>
      <c r="C236" s="122" t="s">
        <v>98</v>
      </c>
      <c r="D236" s="122" t="s">
        <v>1088</v>
      </c>
      <c r="E236" s="124" t="str">
        <f t="shared" si="6"/>
        <v>No</v>
      </c>
      <c r="F236" s="121" t="str">
        <f t="shared" si="7"/>
        <v>N</v>
      </c>
    </row>
    <row r="237" spans="1:6" x14ac:dyDescent="0.25">
      <c r="A237" s="123" t="s">
        <v>578</v>
      </c>
      <c r="B237" s="123" t="s">
        <v>579</v>
      </c>
      <c r="C237" s="123" t="s">
        <v>93</v>
      </c>
      <c r="D237" s="123" t="s">
        <v>1088</v>
      </c>
      <c r="E237" s="124" t="str">
        <f t="shared" si="6"/>
        <v>No</v>
      </c>
      <c r="F237" s="121" t="str">
        <f t="shared" si="7"/>
        <v>N</v>
      </c>
    </row>
    <row r="238" spans="1:6" x14ac:dyDescent="0.25">
      <c r="A238" s="122" t="s">
        <v>580</v>
      </c>
      <c r="B238" s="122" t="s">
        <v>1975</v>
      </c>
      <c r="C238" s="122" t="s">
        <v>75</v>
      </c>
      <c r="D238" s="122" t="s">
        <v>1088</v>
      </c>
      <c r="E238" s="124" t="str">
        <f t="shared" si="6"/>
        <v>No</v>
      </c>
      <c r="F238" s="121" t="str">
        <f t="shared" si="7"/>
        <v>N</v>
      </c>
    </row>
    <row r="239" spans="1:6" x14ac:dyDescent="0.25">
      <c r="A239" s="123" t="s">
        <v>582</v>
      </c>
      <c r="B239" s="123" t="s">
        <v>1976</v>
      </c>
      <c r="C239" s="123" t="s">
        <v>93</v>
      </c>
      <c r="D239" s="123" t="s">
        <v>1088</v>
      </c>
      <c r="E239" s="124" t="str">
        <f t="shared" si="6"/>
        <v>No</v>
      </c>
      <c r="F239" s="121" t="str">
        <f t="shared" si="7"/>
        <v>N</v>
      </c>
    </row>
    <row r="240" spans="1:6" x14ac:dyDescent="0.25">
      <c r="A240" s="122" t="s">
        <v>584</v>
      </c>
      <c r="B240" s="122" t="s">
        <v>1977</v>
      </c>
      <c r="C240" s="122" t="s">
        <v>72</v>
      </c>
      <c r="D240" s="122" t="s">
        <v>1088</v>
      </c>
      <c r="E240" s="124" t="str">
        <f t="shared" si="6"/>
        <v>No</v>
      </c>
      <c r="F240" s="121" t="str">
        <f t="shared" si="7"/>
        <v>N</v>
      </c>
    </row>
    <row r="241" spans="1:6" x14ac:dyDescent="0.25">
      <c r="A241" s="123" t="s">
        <v>586</v>
      </c>
      <c r="B241" s="123" t="s">
        <v>587</v>
      </c>
      <c r="C241" s="123" t="s">
        <v>98</v>
      </c>
      <c r="D241" s="123" t="s">
        <v>1088</v>
      </c>
      <c r="E241" s="124" t="str">
        <f t="shared" si="6"/>
        <v>No</v>
      </c>
      <c r="F241" s="121" t="str">
        <f t="shared" si="7"/>
        <v>N</v>
      </c>
    </row>
    <row r="242" spans="1:6" x14ac:dyDescent="0.25">
      <c r="A242" s="122" t="s">
        <v>588</v>
      </c>
      <c r="B242" s="122" t="s">
        <v>1978</v>
      </c>
      <c r="C242" s="122" t="s">
        <v>590</v>
      </c>
      <c r="D242" s="122" t="s">
        <v>1088</v>
      </c>
      <c r="E242" s="124" t="str">
        <f t="shared" si="6"/>
        <v>No</v>
      </c>
      <c r="F242" s="121" t="str">
        <f t="shared" si="7"/>
        <v>N</v>
      </c>
    </row>
    <row r="243" spans="1:6" x14ac:dyDescent="0.25">
      <c r="A243" s="123" t="s">
        <v>591</v>
      </c>
      <c r="B243" s="123" t="s">
        <v>1979</v>
      </c>
      <c r="C243" s="123" t="s">
        <v>555</v>
      </c>
      <c r="D243" s="123" t="s">
        <v>1088</v>
      </c>
      <c r="E243" s="124" t="str">
        <f t="shared" si="6"/>
        <v>No</v>
      </c>
      <c r="F243" s="121" t="str">
        <f t="shared" si="7"/>
        <v>N</v>
      </c>
    </row>
    <row r="244" spans="1:6" x14ac:dyDescent="0.25">
      <c r="A244" s="122" t="s">
        <v>593</v>
      </c>
      <c r="B244" s="122" t="s">
        <v>594</v>
      </c>
      <c r="C244" s="122" t="s">
        <v>108</v>
      </c>
      <c r="D244" s="122" t="s">
        <v>1088</v>
      </c>
      <c r="E244" s="124" t="str">
        <f t="shared" si="6"/>
        <v>No</v>
      </c>
      <c r="F244" s="121" t="str">
        <f t="shared" si="7"/>
        <v>N</v>
      </c>
    </row>
    <row r="245" spans="1:6" x14ac:dyDescent="0.25">
      <c r="A245" s="123" t="s">
        <v>596</v>
      </c>
      <c r="B245" s="123" t="s">
        <v>1980</v>
      </c>
      <c r="C245" s="123" t="s">
        <v>68</v>
      </c>
      <c r="D245" s="123" t="s">
        <v>1088</v>
      </c>
      <c r="E245" s="124" t="str">
        <f t="shared" si="6"/>
        <v>No</v>
      </c>
      <c r="F245" s="121" t="str">
        <f t="shared" si="7"/>
        <v>N</v>
      </c>
    </row>
    <row r="246" spans="1:6" x14ac:dyDescent="0.25">
      <c r="A246" s="122" t="s">
        <v>598</v>
      </c>
      <c r="B246" s="122" t="s">
        <v>599</v>
      </c>
      <c r="C246" s="122" t="s">
        <v>111</v>
      </c>
      <c r="D246" s="122" t="s">
        <v>1088</v>
      </c>
      <c r="E246" s="124" t="str">
        <f t="shared" si="6"/>
        <v>No</v>
      </c>
      <c r="F246" s="121" t="str">
        <f t="shared" si="7"/>
        <v>N</v>
      </c>
    </row>
    <row r="247" spans="1:6" x14ac:dyDescent="0.25">
      <c r="A247" s="123" t="s">
        <v>600</v>
      </c>
      <c r="B247" s="123" t="s">
        <v>1981</v>
      </c>
      <c r="C247" s="123" t="s">
        <v>68</v>
      </c>
      <c r="D247" s="123" t="s">
        <v>1088</v>
      </c>
      <c r="E247" s="124" t="str">
        <f t="shared" si="6"/>
        <v>No</v>
      </c>
      <c r="F247" s="121" t="str">
        <f t="shared" si="7"/>
        <v>N</v>
      </c>
    </row>
    <row r="248" spans="1:6" x14ac:dyDescent="0.25">
      <c r="A248" s="122" t="s">
        <v>602</v>
      </c>
      <c r="B248" s="122" t="s">
        <v>603</v>
      </c>
      <c r="C248" s="122" t="s">
        <v>75</v>
      </c>
      <c r="D248" s="122" t="s">
        <v>1088</v>
      </c>
      <c r="E248" s="124" t="str">
        <f t="shared" si="6"/>
        <v>No</v>
      </c>
      <c r="F248" s="121" t="str">
        <f t="shared" si="7"/>
        <v>N</v>
      </c>
    </row>
    <row r="249" spans="1:6" x14ac:dyDescent="0.25">
      <c r="A249" s="123" t="s">
        <v>604</v>
      </c>
      <c r="B249" s="123" t="s">
        <v>1982</v>
      </c>
      <c r="C249" s="123" t="s">
        <v>93</v>
      </c>
      <c r="D249" s="123" t="s">
        <v>1088</v>
      </c>
      <c r="E249" s="124" t="str">
        <f t="shared" si="6"/>
        <v>No</v>
      </c>
      <c r="F249" s="121" t="str">
        <f t="shared" si="7"/>
        <v>N</v>
      </c>
    </row>
    <row r="250" spans="1:6" x14ac:dyDescent="0.25">
      <c r="A250" s="122" t="s">
        <v>1983</v>
      </c>
      <c r="B250" s="122" t="s">
        <v>1984</v>
      </c>
      <c r="C250" s="122" t="s">
        <v>324</v>
      </c>
      <c r="D250" s="122" t="s">
        <v>2051</v>
      </c>
      <c r="E250" s="124" t="str">
        <f t="shared" si="6"/>
        <v>STEM</v>
      </c>
      <c r="F250" s="121" t="str">
        <f t="shared" si="7"/>
        <v>S</v>
      </c>
    </row>
    <row r="251" spans="1:6" x14ac:dyDescent="0.25">
      <c r="A251" s="123" t="s">
        <v>606</v>
      </c>
      <c r="B251" s="123" t="s">
        <v>607</v>
      </c>
      <c r="C251" s="123" t="s">
        <v>75</v>
      </c>
      <c r="D251" s="123" t="s">
        <v>1088</v>
      </c>
      <c r="E251" s="124" t="str">
        <f t="shared" si="6"/>
        <v>No</v>
      </c>
      <c r="F251" s="121" t="str">
        <f t="shared" si="7"/>
        <v>N</v>
      </c>
    </row>
    <row r="252" spans="1:6" x14ac:dyDescent="0.25">
      <c r="A252" s="122" t="s">
        <v>608</v>
      </c>
      <c r="B252" s="122" t="s">
        <v>609</v>
      </c>
      <c r="C252" s="122" t="s">
        <v>93</v>
      </c>
      <c r="D252" s="122" t="s">
        <v>1088</v>
      </c>
      <c r="E252" s="124" t="str">
        <f t="shared" si="6"/>
        <v>No</v>
      </c>
      <c r="F252" s="121" t="str">
        <f t="shared" si="7"/>
        <v>N</v>
      </c>
    </row>
    <row r="253" spans="1:6" x14ac:dyDescent="0.25">
      <c r="A253" s="123" t="s">
        <v>610</v>
      </c>
      <c r="B253" s="123" t="s">
        <v>611</v>
      </c>
      <c r="C253" s="123" t="s">
        <v>80</v>
      </c>
      <c r="D253" s="123" t="s">
        <v>1088</v>
      </c>
      <c r="E253" s="124" t="str">
        <f t="shared" si="6"/>
        <v>No</v>
      </c>
      <c r="F253" s="121" t="str">
        <f t="shared" si="7"/>
        <v>N</v>
      </c>
    </row>
    <row r="254" spans="1:6" x14ac:dyDescent="0.25">
      <c r="A254" s="122" t="s">
        <v>612</v>
      </c>
      <c r="B254" s="122" t="s">
        <v>613</v>
      </c>
      <c r="C254" s="122" t="s">
        <v>80</v>
      </c>
      <c r="D254" s="122" t="s">
        <v>1088</v>
      </c>
      <c r="E254" s="124" t="str">
        <f t="shared" si="6"/>
        <v>No</v>
      </c>
      <c r="F254" s="121" t="str">
        <f t="shared" si="7"/>
        <v>N</v>
      </c>
    </row>
    <row r="255" spans="1:6" x14ac:dyDescent="0.25">
      <c r="A255" s="123" t="s">
        <v>614</v>
      </c>
      <c r="B255" s="123" t="s">
        <v>615</v>
      </c>
      <c r="C255" s="123" t="s">
        <v>80</v>
      </c>
      <c r="D255" s="123" t="s">
        <v>1842</v>
      </c>
      <c r="E255" s="124" t="str">
        <f t="shared" si="6"/>
        <v>Yes</v>
      </c>
      <c r="F255" s="121" t="str">
        <f t="shared" si="7"/>
        <v>E</v>
      </c>
    </row>
    <row r="256" spans="1:6" x14ac:dyDescent="0.25">
      <c r="A256" s="122" t="s">
        <v>616</v>
      </c>
      <c r="B256" s="122" t="s">
        <v>617</v>
      </c>
      <c r="C256" s="122" t="s">
        <v>93</v>
      </c>
      <c r="D256" s="122" t="s">
        <v>1088</v>
      </c>
      <c r="E256" s="124" t="str">
        <f t="shared" si="6"/>
        <v>No</v>
      </c>
      <c r="F256" s="121" t="str">
        <f t="shared" si="7"/>
        <v>N</v>
      </c>
    </row>
    <row r="257" spans="1:6" x14ac:dyDescent="0.25">
      <c r="A257" s="123" t="s">
        <v>618</v>
      </c>
      <c r="B257" s="123" t="s">
        <v>619</v>
      </c>
      <c r="C257" s="123" t="s">
        <v>125</v>
      </c>
      <c r="D257" s="123" t="s">
        <v>1088</v>
      </c>
      <c r="E257" s="124" t="str">
        <f t="shared" si="6"/>
        <v>No</v>
      </c>
      <c r="F257" s="121" t="str">
        <f t="shared" si="7"/>
        <v>N</v>
      </c>
    </row>
    <row r="258" spans="1:6" x14ac:dyDescent="0.25">
      <c r="A258" s="122" t="s">
        <v>620</v>
      </c>
      <c r="B258" s="122" t="s">
        <v>621</v>
      </c>
      <c r="C258" s="122" t="s">
        <v>125</v>
      </c>
      <c r="D258" s="122" t="s">
        <v>1088</v>
      </c>
      <c r="E258" s="124" t="str">
        <f t="shared" si="6"/>
        <v>No</v>
      </c>
      <c r="F258" s="121" t="str">
        <f t="shared" si="7"/>
        <v>N</v>
      </c>
    </row>
    <row r="259" spans="1:6" x14ac:dyDescent="0.25">
      <c r="A259" s="123" t="s">
        <v>1985</v>
      </c>
      <c r="B259" s="123" t="s">
        <v>1986</v>
      </c>
      <c r="C259" s="123" t="s">
        <v>1210</v>
      </c>
      <c r="D259" s="123" t="s">
        <v>1088</v>
      </c>
      <c r="E259" s="124" t="str">
        <f t="shared" ref="E259:E322" si="8">IF(D259="Y","Yes",IF( D259="S","STEM","No"))</f>
        <v>No</v>
      </c>
      <c r="F259" s="121" t="str">
        <f t="shared" ref="F259:F322" si="9">IF(D259="Y","E",D259)</f>
        <v>N</v>
      </c>
    </row>
    <row r="260" spans="1:6" x14ac:dyDescent="0.25">
      <c r="A260" s="122" t="s">
        <v>622</v>
      </c>
      <c r="B260" s="122" t="s">
        <v>623</v>
      </c>
      <c r="C260" s="122" t="s">
        <v>80</v>
      </c>
      <c r="D260" s="122" t="s">
        <v>1088</v>
      </c>
      <c r="E260" s="124" t="str">
        <f t="shared" si="8"/>
        <v>No</v>
      </c>
      <c r="F260" s="121" t="str">
        <f t="shared" si="9"/>
        <v>N</v>
      </c>
    </row>
    <row r="261" spans="1:6" x14ac:dyDescent="0.25">
      <c r="A261" s="123" t="s">
        <v>1987</v>
      </c>
      <c r="B261" s="123" t="s">
        <v>1988</v>
      </c>
      <c r="C261" s="123" t="s">
        <v>80</v>
      </c>
      <c r="D261" s="123" t="s">
        <v>1088</v>
      </c>
      <c r="E261" s="124" t="str">
        <f t="shared" si="8"/>
        <v>No</v>
      </c>
      <c r="F261" s="121" t="str">
        <f t="shared" si="9"/>
        <v>N</v>
      </c>
    </row>
    <row r="262" spans="1:6" x14ac:dyDescent="0.25">
      <c r="A262" s="122" t="s">
        <v>624</v>
      </c>
      <c r="B262" s="122" t="s">
        <v>625</v>
      </c>
      <c r="C262" s="122" t="s">
        <v>68</v>
      </c>
      <c r="D262" s="122" t="s">
        <v>1088</v>
      </c>
      <c r="E262" s="124" t="str">
        <f t="shared" si="8"/>
        <v>No</v>
      </c>
      <c r="F262" s="121" t="str">
        <f t="shared" si="9"/>
        <v>N</v>
      </c>
    </row>
    <row r="263" spans="1:6" x14ac:dyDescent="0.25">
      <c r="A263" s="123" t="s">
        <v>626</v>
      </c>
      <c r="B263" s="123" t="s">
        <v>627</v>
      </c>
      <c r="C263" s="123" t="s">
        <v>72</v>
      </c>
      <c r="D263" s="123" t="s">
        <v>1088</v>
      </c>
      <c r="E263" s="124" t="str">
        <f t="shared" si="8"/>
        <v>No</v>
      </c>
      <c r="F263" s="121" t="str">
        <f t="shared" si="9"/>
        <v>N</v>
      </c>
    </row>
    <row r="264" spans="1:6" x14ac:dyDescent="0.25">
      <c r="A264" s="122" t="s">
        <v>1989</v>
      </c>
      <c r="B264" s="122" t="s">
        <v>1990</v>
      </c>
      <c r="C264" s="122" t="s">
        <v>75</v>
      </c>
      <c r="D264" s="122" t="s">
        <v>1842</v>
      </c>
      <c r="E264" s="124" t="str">
        <f t="shared" si="8"/>
        <v>Yes</v>
      </c>
      <c r="F264" s="121" t="str">
        <f t="shared" si="9"/>
        <v>E</v>
      </c>
    </row>
    <row r="265" spans="1:6" x14ac:dyDescent="0.25">
      <c r="A265" s="123" t="s">
        <v>1991</v>
      </c>
      <c r="B265" s="123" t="s">
        <v>1992</v>
      </c>
      <c r="C265" s="123" t="s">
        <v>68</v>
      </c>
      <c r="D265" s="123" t="s">
        <v>1088</v>
      </c>
      <c r="E265" s="124" t="str">
        <f t="shared" si="8"/>
        <v>No</v>
      </c>
      <c r="F265" s="121" t="str">
        <f t="shared" si="9"/>
        <v>N</v>
      </c>
    </row>
    <row r="266" spans="1:6" x14ac:dyDescent="0.25">
      <c r="A266" s="122" t="s">
        <v>1993</v>
      </c>
      <c r="B266" s="122" t="s">
        <v>1994</v>
      </c>
      <c r="C266" s="122" t="s">
        <v>98</v>
      </c>
      <c r="D266" s="122" t="s">
        <v>1088</v>
      </c>
      <c r="E266" s="124" t="str">
        <f t="shared" si="8"/>
        <v>No</v>
      </c>
      <c r="F266" s="121" t="str">
        <f t="shared" si="9"/>
        <v>N</v>
      </c>
    </row>
    <row r="267" spans="1:6" x14ac:dyDescent="0.25">
      <c r="A267" s="123" t="s">
        <v>1995</v>
      </c>
      <c r="B267" s="123" t="s">
        <v>1996</v>
      </c>
      <c r="C267" s="123" t="s">
        <v>1286</v>
      </c>
      <c r="D267" s="123" t="s">
        <v>1088</v>
      </c>
      <c r="E267" s="124" t="str">
        <f t="shared" si="8"/>
        <v>No</v>
      </c>
      <c r="F267" s="121" t="str">
        <f t="shared" si="9"/>
        <v>N</v>
      </c>
    </row>
    <row r="268" spans="1:6" x14ac:dyDescent="0.25">
      <c r="A268" s="122" t="s">
        <v>1997</v>
      </c>
      <c r="B268" s="122" t="s">
        <v>1998</v>
      </c>
      <c r="C268" s="122" t="s">
        <v>80</v>
      </c>
      <c r="D268" s="122" t="s">
        <v>1842</v>
      </c>
      <c r="E268" s="124" t="str">
        <f t="shared" si="8"/>
        <v>Yes</v>
      </c>
      <c r="F268" s="121" t="str">
        <f t="shared" si="9"/>
        <v>E</v>
      </c>
    </row>
    <row r="269" spans="1:6" x14ac:dyDescent="0.25">
      <c r="A269" s="123" t="s">
        <v>1999</v>
      </c>
      <c r="B269" s="123" t="s">
        <v>2000</v>
      </c>
      <c r="C269" s="123" t="s">
        <v>193</v>
      </c>
      <c r="D269" s="123" t="s">
        <v>1088</v>
      </c>
      <c r="E269" s="124" t="str">
        <f t="shared" si="8"/>
        <v>No</v>
      </c>
      <c r="F269" s="121" t="str">
        <f t="shared" si="9"/>
        <v>N</v>
      </c>
    </row>
    <row r="270" spans="1:6" x14ac:dyDescent="0.25">
      <c r="A270" s="122" t="s">
        <v>2001</v>
      </c>
      <c r="B270" s="122" t="s">
        <v>2002</v>
      </c>
      <c r="C270" s="122" t="s">
        <v>93</v>
      </c>
      <c r="D270" s="122" t="s">
        <v>1088</v>
      </c>
      <c r="E270" s="124" t="str">
        <f t="shared" si="8"/>
        <v>No</v>
      </c>
      <c r="F270" s="121" t="str">
        <f t="shared" si="9"/>
        <v>N</v>
      </c>
    </row>
    <row r="271" spans="1:6" x14ac:dyDescent="0.25">
      <c r="A271" s="123" t="s">
        <v>2003</v>
      </c>
      <c r="B271" s="123" t="s">
        <v>2004</v>
      </c>
      <c r="C271" s="123" t="s">
        <v>1147</v>
      </c>
      <c r="D271" s="123" t="s">
        <v>1088</v>
      </c>
      <c r="E271" s="124" t="str">
        <f t="shared" si="8"/>
        <v>No</v>
      </c>
      <c r="F271" s="121" t="str">
        <f t="shared" si="9"/>
        <v>N</v>
      </c>
    </row>
    <row r="272" spans="1:6" x14ac:dyDescent="0.25">
      <c r="A272" s="122" t="s">
        <v>2005</v>
      </c>
      <c r="B272" s="122" t="s">
        <v>2006</v>
      </c>
      <c r="C272" s="122" t="s">
        <v>75</v>
      </c>
      <c r="D272" s="122" t="s">
        <v>1088</v>
      </c>
      <c r="E272" s="124" t="str">
        <f t="shared" si="8"/>
        <v>No</v>
      </c>
      <c r="F272" s="121" t="str">
        <f t="shared" si="9"/>
        <v>N</v>
      </c>
    </row>
    <row r="273" spans="1:6" x14ac:dyDescent="0.25">
      <c r="A273" s="123" t="s">
        <v>2007</v>
      </c>
      <c r="B273" s="123" t="s">
        <v>2008</v>
      </c>
      <c r="C273" s="123" t="s">
        <v>140</v>
      </c>
      <c r="D273" s="123" t="s">
        <v>1088</v>
      </c>
      <c r="E273" s="124" t="str">
        <f t="shared" si="8"/>
        <v>No</v>
      </c>
      <c r="F273" s="121" t="str">
        <f t="shared" si="9"/>
        <v>N</v>
      </c>
    </row>
    <row r="274" spans="1:6" x14ac:dyDescent="0.25">
      <c r="A274" s="122" t="s">
        <v>628</v>
      </c>
      <c r="B274" s="122" t="s">
        <v>2009</v>
      </c>
      <c r="C274" s="122" t="s">
        <v>193</v>
      </c>
      <c r="D274" s="122" t="s">
        <v>1088</v>
      </c>
      <c r="E274" s="124" t="str">
        <f t="shared" si="8"/>
        <v>No</v>
      </c>
      <c r="F274" s="121" t="str">
        <f t="shared" si="9"/>
        <v>N</v>
      </c>
    </row>
    <row r="275" spans="1:6" x14ac:dyDescent="0.25">
      <c r="A275" s="123" t="s">
        <v>630</v>
      </c>
      <c r="B275" s="123" t="s">
        <v>2010</v>
      </c>
      <c r="C275" s="123" t="s">
        <v>324</v>
      </c>
      <c r="D275" s="123" t="s">
        <v>1088</v>
      </c>
      <c r="E275" s="124" t="str">
        <f t="shared" si="8"/>
        <v>No</v>
      </c>
      <c r="F275" s="121" t="str">
        <f t="shared" si="9"/>
        <v>N</v>
      </c>
    </row>
    <row r="276" spans="1:6" x14ac:dyDescent="0.25">
      <c r="A276" s="122" t="s">
        <v>632</v>
      </c>
      <c r="B276" s="122" t="s">
        <v>2011</v>
      </c>
      <c r="C276" s="122" t="s">
        <v>98</v>
      </c>
      <c r="D276" s="122" t="s">
        <v>1088</v>
      </c>
      <c r="E276" s="124" t="str">
        <f t="shared" si="8"/>
        <v>No</v>
      </c>
      <c r="F276" s="121" t="str">
        <f t="shared" si="9"/>
        <v>N</v>
      </c>
    </row>
    <row r="277" spans="1:6" x14ac:dyDescent="0.25">
      <c r="A277" s="123" t="s">
        <v>634</v>
      </c>
      <c r="B277" s="123" t="s">
        <v>635</v>
      </c>
      <c r="C277" s="123" t="s">
        <v>140</v>
      </c>
      <c r="D277" s="123" t="s">
        <v>1088</v>
      </c>
      <c r="E277" s="124" t="str">
        <f t="shared" si="8"/>
        <v>No</v>
      </c>
      <c r="F277" s="121" t="str">
        <f t="shared" si="9"/>
        <v>N</v>
      </c>
    </row>
    <row r="278" spans="1:6" x14ac:dyDescent="0.25">
      <c r="A278" s="122" t="s">
        <v>636</v>
      </c>
      <c r="B278" s="122" t="s">
        <v>637</v>
      </c>
      <c r="C278" s="122" t="s">
        <v>193</v>
      </c>
      <c r="D278" s="122" t="s">
        <v>1088</v>
      </c>
      <c r="E278" s="124" t="str">
        <f t="shared" si="8"/>
        <v>No</v>
      </c>
      <c r="F278" s="121" t="str">
        <f t="shared" si="9"/>
        <v>N</v>
      </c>
    </row>
    <row r="279" spans="1:6" x14ac:dyDescent="0.25">
      <c r="A279" s="123" t="s">
        <v>638</v>
      </c>
      <c r="B279" s="123" t="s">
        <v>639</v>
      </c>
      <c r="C279" s="123" t="s">
        <v>72</v>
      </c>
      <c r="D279" s="123" t="s">
        <v>1088</v>
      </c>
      <c r="E279" s="124" t="str">
        <f t="shared" si="8"/>
        <v>No</v>
      </c>
      <c r="F279" s="121" t="str">
        <f t="shared" si="9"/>
        <v>N</v>
      </c>
    </row>
    <row r="280" spans="1:6" x14ac:dyDescent="0.25">
      <c r="A280" s="122" t="s">
        <v>640</v>
      </c>
      <c r="B280" s="122" t="s">
        <v>2012</v>
      </c>
      <c r="C280" s="122" t="s">
        <v>125</v>
      </c>
      <c r="D280" s="122" t="s">
        <v>1088</v>
      </c>
      <c r="E280" s="124" t="str">
        <f t="shared" si="8"/>
        <v>No</v>
      </c>
      <c r="F280" s="121" t="str">
        <f t="shared" si="9"/>
        <v>N</v>
      </c>
    </row>
    <row r="281" spans="1:6" x14ac:dyDescent="0.25">
      <c r="A281" s="123" t="s">
        <v>642</v>
      </c>
      <c r="B281" s="123" t="s">
        <v>2013</v>
      </c>
      <c r="C281" s="123" t="s">
        <v>125</v>
      </c>
      <c r="D281" s="123" t="s">
        <v>1088</v>
      </c>
      <c r="E281" s="124" t="str">
        <f t="shared" si="8"/>
        <v>No</v>
      </c>
      <c r="F281" s="121" t="str">
        <f t="shared" si="9"/>
        <v>N</v>
      </c>
    </row>
    <row r="282" spans="1:6" x14ac:dyDescent="0.25">
      <c r="A282" s="122" t="s">
        <v>644</v>
      </c>
      <c r="B282" s="122" t="s">
        <v>2014</v>
      </c>
      <c r="C282" s="122" t="s">
        <v>93</v>
      </c>
      <c r="D282" s="122" t="s">
        <v>1088</v>
      </c>
      <c r="E282" s="124" t="str">
        <f t="shared" si="8"/>
        <v>No</v>
      </c>
      <c r="F282" s="121" t="str">
        <f t="shared" si="9"/>
        <v>N</v>
      </c>
    </row>
    <row r="283" spans="1:6" x14ac:dyDescent="0.25">
      <c r="A283" s="123" t="s">
        <v>646</v>
      </c>
      <c r="B283" s="123" t="s">
        <v>2015</v>
      </c>
      <c r="C283" s="123" t="s">
        <v>80</v>
      </c>
      <c r="D283" s="123" t="s">
        <v>1088</v>
      </c>
      <c r="E283" s="124" t="str">
        <f t="shared" si="8"/>
        <v>No</v>
      </c>
      <c r="F283" s="121" t="str">
        <f t="shared" si="9"/>
        <v>N</v>
      </c>
    </row>
    <row r="284" spans="1:6" x14ac:dyDescent="0.25">
      <c r="A284" s="122" t="s">
        <v>648</v>
      </c>
      <c r="B284" s="122" t="s">
        <v>649</v>
      </c>
      <c r="C284" s="122" t="s">
        <v>80</v>
      </c>
      <c r="D284" s="122" t="s">
        <v>1088</v>
      </c>
      <c r="E284" s="124" t="str">
        <f t="shared" si="8"/>
        <v>No</v>
      </c>
      <c r="F284" s="121" t="str">
        <f t="shared" si="9"/>
        <v>N</v>
      </c>
    </row>
    <row r="285" spans="1:6" x14ac:dyDescent="0.25">
      <c r="A285" s="123" t="s">
        <v>650</v>
      </c>
      <c r="B285" s="123" t="s">
        <v>2016</v>
      </c>
      <c r="C285" s="123" t="s">
        <v>80</v>
      </c>
      <c r="D285" s="123" t="s">
        <v>1088</v>
      </c>
      <c r="E285" s="124" t="str">
        <f t="shared" si="8"/>
        <v>No</v>
      </c>
      <c r="F285" s="121" t="str">
        <f t="shared" si="9"/>
        <v>N</v>
      </c>
    </row>
    <row r="286" spans="1:6" x14ac:dyDescent="0.25">
      <c r="A286" s="122" t="s">
        <v>652</v>
      </c>
      <c r="B286" s="122" t="s">
        <v>653</v>
      </c>
      <c r="C286" s="122" t="s">
        <v>75</v>
      </c>
      <c r="D286" s="122" t="s">
        <v>1088</v>
      </c>
      <c r="E286" s="124" t="str">
        <f t="shared" si="8"/>
        <v>No</v>
      </c>
      <c r="F286" s="121" t="str">
        <f t="shared" si="9"/>
        <v>N</v>
      </c>
    </row>
    <row r="287" spans="1:6" x14ac:dyDescent="0.25">
      <c r="A287" s="123" t="s">
        <v>654</v>
      </c>
      <c r="B287" s="123" t="s">
        <v>2017</v>
      </c>
      <c r="C287" s="123" t="s">
        <v>80</v>
      </c>
      <c r="D287" s="123" t="s">
        <v>1088</v>
      </c>
      <c r="E287" s="124" t="str">
        <f t="shared" si="8"/>
        <v>No</v>
      </c>
      <c r="F287" s="121" t="str">
        <f t="shared" si="9"/>
        <v>N</v>
      </c>
    </row>
    <row r="288" spans="1:6" x14ac:dyDescent="0.25">
      <c r="A288" s="122" t="s">
        <v>656</v>
      </c>
      <c r="B288" s="122" t="s">
        <v>2018</v>
      </c>
      <c r="C288" s="122" t="s">
        <v>101</v>
      </c>
      <c r="D288" s="122" t="s">
        <v>1088</v>
      </c>
      <c r="E288" s="124" t="str">
        <f t="shared" si="8"/>
        <v>No</v>
      </c>
      <c r="F288" s="121" t="str">
        <f t="shared" si="9"/>
        <v>N</v>
      </c>
    </row>
    <row r="289" spans="1:6" x14ac:dyDescent="0.25">
      <c r="A289" s="123" t="s">
        <v>658</v>
      </c>
      <c r="B289" s="123" t="s">
        <v>2019</v>
      </c>
      <c r="C289" s="123" t="s">
        <v>125</v>
      </c>
      <c r="D289" s="123" t="s">
        <v>1088</v>
      </c>
      <c r="E289" s="124" t="str">
        <f t="shared" si="8"/>
        <v>No</v>
      </c>
      <c r="F289" s="121" t="str">
        <f t="shared" si="9"/>
        <v>N</v>
      </c>
    </row>
    <row r="290" spans="1:6" x14ac:dyDescent="0.25">
      <c r="A290" s="122" t="s">
        <v>660</v>
      </c>
      <c r="B290" s="122" t="s">
        <v>661</v>
      </c>
      <c r="C290" s="122" t="s">
        <v>75</v>
      </c>
      <c r="D290" s="122" t="s">
        <v>1088</v>
      </c>
      <c r="E290" s="124" t="str">
        <f t="shared" si="8"/>
        <v>No</v>
      </c>
      <c r="F290" s="121" t="str">
        <f t="shared" si="9"/>
        <v>N</v>
      </c>
    </row>
    <row r="291" spans="1:6" x14ac:dyDescent="0.25">
      <c r="A291" s="123" t="s">
        <v>662</v>
      </c>
      <c r="B291" s="123" t="s">
        <v>663</v>
      </c>
      <c r="C291" s="123" t="s">
        <v>72</v>
      </c>
      <c r="D291" s="123" t="s">
        <v>1088</v>
      </c>
      <c r="E291" s="124" t="str">
        <f t="shared" si="8"/>
        <v>No</v>
      </c>
      <c r="F291" s="121" t="str">
        <f t="shared" si="9"/>
        <v>N</v>
      </c>
    </row>
    <row r="292" spans="1:6" x14ac:dyDescent="0.25">
      <c r="A292" s="122" t="s">
        <v>664</v>
      </c>
      <c r="B292" s="122" t="s">
        <v>665</v>
      </c>
      <c r="C292" s="122" t="s">
        <v>93</v>
      </c>
      <c r="D292" s="122" t="s">
        <v>1088</v>
      </c>
      <c r="E292" s="124" t="str">
        <f t="shared" si="8"/>
        <v>No</v>
      </c>
      <c r="F292" s="121" t="str">
        <f t="shared" si="9"/>
        <v>N</v>
      </c>
    </row>
    <row r="293" spans="1:6" x14ac:dyDescent="0.25">
      <c r="A293" s="123" t="s">
        <v>666</v>
      </c>
      <c r="B293" s="123" t="s">
        <v>2020</v>
      </c>
      <c r="C293" s="123" t="s">
        <v>93</v>
      </c>
      <c r="D293" s="123" t="s">
        <v>1088</v>
      </c>
      <c r="E293" s="124" t="str">
        <f t="shared" si="8"/>
        <v>No</v>
      </c>
      <c r="F293" s="121" t="str">
        <f t="shared" si="9"/>
        <v>N</v>
      </c>
    </row>
    <row r="294" spans="1:6" x14ac:dyDescent="0.25">
      <c r="A294" s="122" t="s">
        <v>668</v>
      </c>
      <c r="B294" s="122" t="s">
        <v>2021</v>
      </c>
      <c r="C294" s="122" t="s">
        <v>72</v>
      </c>
      <c r="D294" s="122" t="s">
        <v>1088</v>
      </c>
      <c r="E294" s="124" t="str">
        <f t="shared" si="8"/>
        <v>No</v>
      </c>
      <c r="F294" s="121" t="str">
        <f t="shared" si="9"/>
        <v>N</v>
      </c>
    </row>
    <row r="295" spans="1:6" x14ac:dyDescent="0.25">
      <c r="A295" s="123" t="s">
        <v>670</v>
      </c>
      <c r="B295" s="123" t="s">
        <v>671</v>
      </c>
      <c r="C295" s="123" t="s">
        <v>111</v>
      </c>
      <c r="D295" s="123" t="s">
        <v>1088</v>
      </c>
      <c r="E295" s="124" t="str">
        <f t="shared" si="8"/>
        <v>No</v>
      </c>
      <c r="F295" s="121" t="str">
        <f t="shared" si="9"/>
        <v>N</v>
      </c>
    </row>
    <row r="296" spans="1:6" x14ac:dyDescent="0.25">
      <c r="A296" s="122" t="s">
        <v>672</v>
      </c>
      <c r="B296" s="122" t="s">
        <v>2022</v>
      </c>
      <c r="C296" s="122" t="s">
        <v>75</v>
      </c>
      <c r="D296" s="122" t="s">
        <v>1088</v>
      </c>
      <c r="E296" s="124" t="str">
        <f t="shared" si="8"/>
        <v>No</v>
      </c>
      <c r="F296" s="121" t="str">
        <f t="shared" si="9"/>
        <v>N</v>
      </c>
    </row>
    <row r="297" spans="1:6" x14ac:dyDescent="0.25">
      <c r="A297" s="123" t="s">
        <v>674</v>
      </c>
      <c r="B297" s="123" t="s">
        <v>2023</v>
      </c>
      <c r="C297" s="123" t="s">
        <v>75</v>
      </c>
      <c r="D297" s="123" t="s">
        <v>1088</v>
      </c>
      <c r="E297" s="124" t="str">
        <f t="shared" si="8"/>
        <v>No</v>
      </c>
      <c r="F297" s="121" t="str">
        <f t="shared" si="9"/>
        <v>N</v>
      </c>
    </row>
    <row r="298" spans="1:6" x14ac:dyDescent="0.25">
      <c r="A298" s="122" t="s">
        <v>676</v>
      </c>
      <c r="B298" s="122" t="s">
        <v>2024</v>
      </c>
      <c r="C298" s="122" t="s">
        <v>98</v>
      </c>
      <c r="D298" s="122" t="s">
        <v>1088</v>
      </c>
      <c r="E298" s="124" t="str">
        <f t="shared" si="8"/>
        <v>No</v>
      </c>
      <c r="F298" s="121" t="str">
        <f t="shared" si="9"/>
        <v>N</v>
      </c>
    </row>
    <row r="299" spans="1:6" x14ac:dyDescent="0.25">
      <c r="A299" s="123" t="s">
        <v>678</v>
      </c>
      <c r="B299" s="123" t="s">
        <v>2025</v>
      </c>
      <c r="C299" s="123" t="s">
        <v>93</v>
      </c>
      <c r="D299" s="123" t="s">
        <v>1088</v>
      </c>
      <c r="E299" s="124" t="str">
        <f t="shared" si="8"/>
        <v>No</v>
      </c>
      <c r="F299" s="121" t="str">
        <f t="shared" si="9"/>
        <v>N</v>
      </c>
    </row>
    <row r="300" spans="1:6" x14ac:dyDescent="0.25">
      <c r="A300" s="122" t="s">
        <v>680</v>
      </c>
      <c r="B300" s="122" t="s">
        <v>2026</v>
      </c>
      <c r="C300" s="122" t="s">
        <v>98</v>
      </c>
      <c r="D300" s="122" t="s">
        <v>1088</v>
      </c>
      <c r="E300" s="124" t="str">
        <f t="shared" si="8"/>
        <v>No</v>
      </c>
      <c r="F300" s="121" t="str">
        <f t="shared" si="9"/>
        <v>N</v>
      </c>
    </row>
    <row r="301" spans="1:6" x14ac:dyDescent="0.25">
      <c r="A301" s="123" t="s">
        <v>682</v>
      </c>
      <c r="B301" s="123" t="s">
        <v>683</v>
      </c>
      <c r="C301" s="123" t="s">
        <v>80</v>
      </c>
      <c r="D301" s="123" t="s">
        <v>1088</v>
      </c>
      <c r="E301" s="124" t="str">
        <f t="shared" si="8"/>
        <v>No</v>
      </c>
      <c r="F301" s="121" t="str">
        <f t="shared" si="9"/>
        <v>N</v>
      </c>
    </row>
    <row r="302" spans="1:6" x14ac:dyDescent="0.25">
      <c r="A302" s="122" t="s">
        <v>684</v>
      </c>
      <c r="B302" s="122" t="s">
        <v>2027</v>
      </c>
      <c r="C302" s="122" t="s">
        <v>93</v>
      </c>
      <c r="D302" s="122" t="s">
        <v>1088</v>
      </c>
      <c r="E302" s="124" t="str">
        <f t="shared" si="8"/>
        <v>No</v>
      </c>
      <c r="F302" s="121" t="str">
        <f t="shared" si="9"/>
        <v>N</v>
      </c>
    </row>
    <row r="303" spans="1:6" x14ac:dyDescent="0.25">
      <c r="A303" s="123" t="s">
        <v>686</v>
      </c>
      <c r="B303" s="123" t="s">
        <v>2028</v>
      </c>
      <c r="C303" s="123" t="s">
        <v>75</v>
      </c>
      <c r="D303" s="123" t="s">
        <v>1088</v>
      </c>
      <c r="E303" s="124" t="str">
        <f t="shared" si="8"/>
        <v>No</v>
      </c>
      <c r="F303" s="121" t="str">
        <f t="shared" si="9"/>
        <v>N</v>
      </c>
    </row>
    <row r="304" spans="1:6" x14ac:dyDescent="0.25">
      <c r="A304" s="122" t="s">
        <v>688</v>
      </c>
      <c r="B304" s="122" t="s">
        <v>689</v>
      </c>
      <c r="C304" s="122" t="s">
        <v>193</v>
      </c>
      <c r="D304" s="122" t="s">
        <v>1088</v>
      </c>
      <c r="E304" s="124" t="str">
        <f t="shared" si="8"/>
        <v>No</v>
      </c>
      <c r="F304" s="121" t="str">
        <f t="shared" si="9"/>
        <v>N</v>
      </c>
    </row>
    <row r="305" spans="1:6" x14ac:dyDescent="0.25">
      <c r="A305" s="123" t="s">
        <v>690</v>
      </c>
      <c r="B305" s="123" t="s">
        <v>2029</v>
      </c>
      <c r="C305" s="123" t="s">
        <v>75</v>
      </c>
      <c r="D305" s="123" t="s">
        <v>1088</v>
      </c>
      <c r="E305" s="124" t="str">
        <f t="shared" si="8"/>
        <v>No</v>
      </c>
      <c r="F305" s="121" t="str">
        <f t="shared" si="9"/>
        <v>N</v>
      </c>
    </row>
    <row r="306" spans="1:6" x14ac:dyDescent="0.25">
      <c r="A306" s="122" t="s">
        <v>692</v>
      </c>
      <c r="B306" s="122" t="s">
        <v>693</v>
      </c>
      <c r="C306" s="122" t="s">
        <v>80</v>
      </c>
      <c r="D306" s="122" t="s">
        <v>1088</v>
      </c>
      <c r="E306" s="124" t="str">
        <f t="shared" si="8"/>
        <v>No</v>
      </c>
      <c r="F306" s="121" t="str">
        <f t="shared" si="9"/>
        <v>N</v>
      </c>
    </row>
    <row r="307" spans="1:6" x14ac:dyDescent="0.25">
      <c r="A307" s="123" t="s">
        <v>694</v>
      </c>
      <c r="B307" s="123" t="s">
        <v>695</v>
      </c>
      <c r="C307" s="123" t="s">
        <v>98</v>
      </c>
      <c r="D307" s="123" t="s">
        <v>1088</v>
      </c>
      <c r="E307" s="124" t="str">
        <f t="shared" si="8"/>
        <v>No</v>
      </c>
      <c r="F307" s="121" t="str">
        <f t="shared" si="9"/>
        <v>N</v>
      </c>
    </row>
    <row r="308" spans="1:6" x14ac:dyDescent="0.25">
      <c r="A308" s="122" t="s">
        <v>696</v>
      </c>
      <c r="B308" s="122" t="s">
        <v>697</v>
      </c>
      <c r="C308" s="122" t="s">
        <v>68</v>
      </c>
      <c r="D308" s="122" t="s">
        <v>1088</v>
      </c>
      <c r="E308" s="124" t="str">
        <f t="shared" si="8"/>
        <v>No</v>
      </c>
      <c r="F308" s="121" t="str">
        <f t="shared" si="9"/>
        <v>N</v>
      </c>
    </row>
    <row r="309" spans="1:6" x14ac:dyDescent="0.25">
      <c r="A309" s="123" t="s">
        <v>698</v>
      </c>
      <c r="B309" s="123" t="s">
        <v>699</v>
      </c>
      <c r="C309" s="123" t="s">
        <v>108</v>
      </c>
      <c r="D309" s="123" t="s">
        <v>1088</v>
      </c>
      <c r="E309" s="124" t="str">
        <f t="shared" si="8"/>
        <v>No</v>
      </c>
      <c r="F309" s="121" t="str">
        <f t="shared" si="9"/>
        <v>N</v>
      </c>
    </row>
    <row r="310" spans="1:6" x14ac:dyDescent="0.25">
      <c r="A310" s="122" t="s">
        <v>700</v>
      </c>
      <c r="B310" s="122" t="s">
        <v>2030</v>
      </c>
      <c r="C310" s="122" t="s">
        <v>80</v>
      </c>
      <c r="D310" s="122" t="s">
        <v>1088</v>
      </c>
      <c r="E310" s="124" t="str">
        <f t="shared" si="8"/>
        <v>No</v>
      </c>
      <c r="F310" s="121" t="str">
        <f t="shared" si="9"/>
        <v>N</v>
      </c>
    </row>
    <row r="311" spans="1:6" x14ac:dyDescent="0.25">
      <c r="A311" s="123" t="s">
        <v>702</v>
      </c>
      <c r="B311" s="123" t="s">
        <v>703</v>
      </c>
      <c r="C311" s="123" t="s">
        <v>68</v>
      </c>
      <c r="D311" s="123" t="s">
        <v>1088</v>
      </c>
      <c r="E311" s="124" t="str">
        <f t="shared" si="8"/>
        <v>No</v>
      </c>
      <c r="F311" s="121" t="str">
        <f t="shared" si="9"/>
        <v>N</v>
      </c>
    </row>
    <row r="312" spans="1:6" x14ac:dyDescent="0.25">
      <c r="A312" s="122" t="s">
        <v>704</v>
      </c>
      <c r="B312" s="122" t="s">
        <v>2031</v>
      </c>
      <c r="C312" s="122" t="s">
        <v>80</v>
      </c>
      <c r="D312" s="122" t="s">
        <v>1088</v>
      </c>
      <c r="E312" s="124" t="str">
        <f t="shared" si="8"/>
        <v>No</v>
      </c>
      <c r="F312" s="121" t="str">
        <f t="shared" si="9"/>
        <v>N</v>
      </c>
    </row>
    <row r="313" spans="1:6" x14ac:dyDescent="0.25">
      <c r="A313" s="123" t="s">
        <v>706</v>
      </c>
      <c r="B313" s="123" t="s">
        <v>707</v>
      </c>
      <c r="C313" s="123" t="s">
        <v>98</v>
      </c>
      <c r="D313" s="123" t="s">
        <v>1088</v>
      </c>
      <c r="E313" s="124" t="str">
        <f t="shared" si="8"/>
        <v>No</v>
      </c>
      <c r="F313" s="121" t="str">
        <f t="shared" si="9"/>
        <v>N</v>
      </c>
    </row>
    <row r="314" spans="1:6" x14ac:dyDescent="0.25">
      <c r="A314" s="122" t="s">
        <v>708</v>
      </c>
      <c r="B314" s="122" t="s">
        <v>709</v>
      </c>
      <c r="C314" s="122" t="s">
        <v>72</v>
      </c>
      <c r="D314" s="122" t="s">
        <v>1088</v>
      </c>
      <c r="E314" s="124" t="str">
        <f t="shared" si="8"/>
        <v>No</v>
      </c>
      <c r="F314" s="121" t="str">
        <f t="shared" si="9"/>
        <v>N</v>
      </c>
    </row>
    <row r="315" spans="1:6" x14ac:dyDescent="0.25">
      <c r="A315" s="123" t="s">
        <v>710</v>
      </c>
      <c r="B315" s="123" t="s">
        <v>2032</v>
      </c>
      <c r="C315" s="123" t="s">
        <v>101</v>
      </c>
      <c r="D315" s="123" t="s">
        <v>1088</v>
      </c>
      <c r="E315" s="124" t="str">
        <f t="shared" si="8"/>
        <v>No</v>
      </c>
      <c r="F315" s="121" t="str">
        <f t="shared" si="9"/>
        <v>N</v>
      </c>
    </row>
    <row r="316" spans="1:6" x14ac:dyDescent="0.25">
      <c r="A316" s="122" t="s">
        <v>712</v>
      </c>
      <c r="B316" s="122" t="s">
        <v>2033</v>
      </c>
      <c r="C316" s="122" t="s">
        <v>125</v>
      </c>
      <c r="D316" s="122" t="s">
        <v>1088</v>
      </c>
      <c r="E316" s="124" t="str">
        <f t="shared" si="8"/>
        <v>No</v>
      </c>
      <c r="F316" s="121" t="str">
        <f t="shared" si="9"/>
        <v>N</v>
      </c>
    </row>
    <row r="317" spans="1:6" x14ac:dyDescent="0.25">
      <c r="A317" s="123" t="s">
        <v>714</v>
      </c>
      <c r="B317" s="123" t="s">
        <v>2034</v>
      </c>
      <c r="C317" s="123" t="s">
        <v>93</v>
      </c>
      <c r="D317" s="123" t="s">
        <v>1088</v>
      </c>
      <c r="E317" s="124" t="str">
        <f t="shared" si="8"/>
        <v>No</v>
      </c>
      <c r="F317" s="121" t="str">
        <f t="shared" si="9"/>
        <v>N</v>
      </c>
    </row>
    <row r="318" spans="1:6" x14ac:dyDescent="0.25">
      <c r="A318" s="122" t="s">
        <v>716</v>
      </c>
      <c r="B318" s="122" t="s">
        <v>2035</v>
      </c>
      <c r="C318" s="122" t="s">
        <v>93</v>
      </c>
      <c r="D318" s="122" t="s">
        <v>1088</v>
      </c>
      <c r="E318" s="124" t="str">
        <f t="shared" si="8"/>
        <v>No</v>
      </c>
      <c r="F318" s="121" t="str">
        <f t="shared" si="9"/>
        <v>N</v>
      </c>
    </row>
    <row r="319" spans="1:6" x14ac:dyDescent="0.25">
      <c r="A319" s="123" t="s">
        <v>718</v>
      </c>
      <c r="B319" s="123" t="s">
        <v>2036</v>
      </c>
      <c r="C319" s="123" t="s">
        <v>93</v>
      </c>
      <c r="D319" s="123" t="s">
        <v>1088</v>
      </c>
      <c r="E319" s="124" t="str">
        <f t="shared" si="8"/>
        <v>No</v>
      </c>
      <c r="F319" s="121" t="str">
        <f t="shared" si="9"/>
        <v>N</v>
      </c>
    </row>
    <row r="320" spans="1:6" x14ac:dyDescent="0.25">
      <c r="A320" s="122" t="s">
        <v>720</v>
      </c>
      <c r="B320" s="122" t="s">
        <v>721</v>
      </c>
      <c r="C320" s="122" t="s">
        <v>68</v>
      </c>
      <c r="D320" s="122" t="s">
        <v>1842</v>
      </c>
      <c r="E320" s="124" t="str">
        <f t="shared" si="8"/>
        <v>Yes</v>
      </c>
      <c r="F320" s="121" t="str">
        <f t="shared" si="9"/>
        <v>E</v>
      </c>
    </row>
    <row r="321" spans="1:6" x14ac:dyDescent="0.25">
      <c r="A321" s="123" t="s">
        <v>722</v>
      </c>
      <c r="B321" s="123" t="s">
        <v>723</v>
      </c>
      <c r="C321" s="123" t="s">
        <v>80</v>
      </c>
      <c r="D321" s="123" t="s">
        <v>1088</v>
      </c>
      <c r="E321" s="124" t="str">
        <f t="shared" si="8"/>
        <v>No</v>
      </c>
      <c r="F321" s="121" t="str">
        <f t="shared" si="9"/>
        <v>N</v>
      </c>
    </row>
    <row r="322" spans="1:6" x14ac:dyDescent="0.25">
      <c r="A322" s="122" t="s">
        <v>724</v>
      </c>
      <c r="B322" s="122" t="s">
        <v>725</v>
      </c>
      <c r="C322" s="122" t="s">
        <v>93</v>
      </c>
      <c r="D322" s="122" t="s">
        <v>1088</v>
      </c>
      <c r="E322" s="124" t="str">
        <f t="shared" si="8"/>
        <v>No</v>
      </c>
      <c r="F322" s="121" t="str">
        <f t="shared" si="9"/>
        <v>N</v>
      </c>
    </row>
    <row r="323" spans="1:6" x14ac:dyDescent="0.25">
      <c r="A323" s="123" t="s">
        <v>726</v>
      </c>
      <c r="B323" s="123" t="s">
        <v>727</v>
      </c>
      <c r="C323" s="123" t="s">
        <v>93</v>
      </c>
      <c r="D323" s="123" t="s">
        <v>1088</v>
      </c>
      <c r="E323" s="124" t="str">
        <f t="shared" ref="E323:E345" si="10">IF(D323="Y","Yes",IF( D323="S","STEM","No"))</f>
        <v>No</v>
      </c>
      <c r="F323" s="121" t="str">
        <f t="shared" ref="F323:F346" si="11">IF(D323="Y","E",D323)</f>
        <v>N</v>
      </c>
    </row>
    <row r="324" spans="1:6" x14ac:dyDescent="0.25">
      <c r="A324" s="122" t="s">
        <v>728</v>
      </c>
      <c r="B324" s="122" t="s">
        <v>2037</v>
      </c>
      <c r="C324" s="122" t="s">
        <v>72</v>
      </c>
      <c r="D324" s="122" t="s">
        <v>1088</v>
      </c>
      <c r="E324" s="124" t="str">
        <f t="shared" si="10"/>
        <v>No</v>
      </c>
      <c r="F324" s="121" t="str">
        <f t="shared" si="11"/>
        <v>N</v>
      </c>
    </row>
    <row r="325" spans="1:6" x14ac:dyDescent="0.25">
      <c r="A325" s="123" t="s">
        <v>730</v>
      </c>
      <c r="B325" s="123" t="s">
        <v>2038</v>
      </c>
      <c r="C325" s="123" t="s">
        <v>193</v>
      </c>
      <c r="D325" s="123" t="s">
        <v>1088</v>
      </c>
      <c r="E325" s="124" t="str">
        <f t="shared" si="10"/>
        <v>No</v>
      </c>
      <c r="F325" s="121" t="str">
        <f t="shared" si="11"/>
        <v>N</v>
      </c>
    </row>
    <row r="326" spans="1:6" x14ac:dyDescent="0.25">
      <c r="A326" s="122" t="s">
        <v>732</v>
      </c>
      <c r="B326" s="122" t="s">
        <v>2039</v>
      </c>
      <c r="C326" s="122" t="s">
        <v>68</v>
      </c>
      <c r="D326" s="122" t="s">
        <v>1088</v>
      </c>
      <c r="E326" s="124" t="str">
        <f t="shared" si="10"/>
        <v>No</v>
      </c>
      <c r="F326" s="121" t="str">
        <f t="shared" si="11"/>
        <v>N</v>
      </c>
    </row>
    <row r="327" spans="1:6" x14ac:dyDescent="0.25">
      <c r="A327" s="123" t="s">
        <v>734</v>
      </c>
      <c r="B327" s="123" t="s">
        <v>735</v>
      </c>
      <c r="C327" s="123" t="s">
        <v>555</v>
      </c>
      <c r="D327" s="123" t="s">
        <v>1842</v>
      </c>
      <c r="E327" s="124" t="str">
        <f t="shared" si="10"/>
        <v>Yes</v>
      </c>
      <c r="F327" s="121" t="str">
        <f t="shared" si="11"/>
        <v>E</v>
      </c>
    </row>
    <row r="328" spans="1:6" x14ac:dyDescent="0.25">
      <c r="A328" s="122" t="s">
        <v>736</v>
      </c>
      <c r="B328" s="122" t="s">
        <v>737</v>
      </c>
      <c r="C328" s="122" t="s">
        <v>80</v>
      </c>
      <c r="D328" s="122" t="s">
        <v>1088</v>
      </c>
      <c r="E328" s="124" t="str">
        <f t="shared" si="10"/>
        <v>No</v>
      </c>
      <c r="F328" s="121" t="str">
        <f t="shared" si="11"/>
        <v>N</v>
      </c>
    </row>
    <row r="329" spans="1:6" x14ac:dyDescent="0.25">
      <c r="A329" s="123" t="s">
        <v>738</v>
      </c>
      <c r="B329" s="123" t="s">
        <v>2040</v>
      </c>
      <c r="C329" s="123" t="s">
        <v>98</v>
      </c>
      <c r="D329" s="123" t="s">
        <v>1842</v>
      </c>
      <c r="E329" s="124" t="str">
        <f t="shared" si="10"/>
        <v>Yes</v>
      </c>
      <c r="F329" s="121" t="str">
        <f t="shared" si="11"/>
        <v>E</v>
      </c>
    </row>
    <row r="330" spans="1:6" x14ac:dyDescent="0.25">
      <c r="A330" s="122" t="s">
        <v>740</v>
      </c>
      <c r="B330" s="122" t="s">
        <v>2041</v>
      </c>
      <c r="C330" s="122" t="s">
        <v>80</v>
      </c>
      <c r="D330" s="122" t="s">
        <v>1088</v>
      </c>
      <c r="E330" s="124" t="str">
        <f t="shared" si="10"/>
        <v>No</v>
      </c>
      <c r="F330" s="121" t="str">
        <f t="shared" si="11"/>
        <v>N</v>
      </c>
    </row>
    <row r="331" spans="1:6" x14ac:dyDescent="0.25">
      <c r="A331" s="123" t="s">
        <v>742</v>
      </c>
      <c r="B331" s="123" t="s">
        <v>2042</v>
      </c>
      <c r="C331" s="123" t="s">
        <v>80</v>
      </c>
      <c r="D331" s="123" t="s">
        <v>1088</v>
      </c>
      <c r="E331" s="124" t="str">
        <f t="shared" si="10"/>
        <v>No</v>
      </c>
      <c r="F331" s="121" t="str">
        <f t="shared" si="11"/>
        <v>N</v>
      </c>
    </row>
    <row r="332" spans="1:6" x14ac:dyDescent="0.25">
      <c r="A332" s="122" t="s">
        <v>744</v>
      </c>
      <c r="B332" s="122" t="s">
        <v>2043</v>
      </c>
      <c r="C332" s="122" t="s">
        <v>72</v>
      </c>
      <c r="D332" s="122" t="s">
        <v>1088</v>
      </c>
      <c r="E332" s="124" t="str">
        <f t="shared" si="10"/>
        <v>No</v>
      </c>
      <c r="F332" s="121" t="str">
        <f t="shared" si="11"/>
        <v>N</v>
      </c>
    </row>
    <row r="333" spans="1:6" x14ac:dyDescent="0.25">
      <c r="A333" s="123" t="s">
        <v>746</v>
      </c>
      <c r="B333" s="123" t="s">
        <v>747</v>
      </c>
      <c r="C333" s="123" t="s">
        <v>75</v>
      </c>
      <c r="D333" s="123" t="s">
        <v>1088</v>
      </c>
      <c r="E333" s="124" t="str">
        <f t="shared" si="10"/>
        <v>No</v>
      </c>
      <c r="F333" s="121" t="str">
        <f t="shared" si="11"/>
        <v>N</v>
      </c>
    </row>
    <row r="334" spans="1:6" x14ac:dyDescent="0.25">
      <c r="A334" s="122" t="s">
        <v>748</v>
      </c>
      <c r="B334" s="122" t="s">
        <v>2044</v>
      </c>
      <c r="C334" s="122" t="s">
        <v>93</v>
      </c>
      <c r="D334" s="122" t="s">
        <v>1088</v>
      </c>
      <c r="E334" s="124" t="str">
        <f t="shared" si="10"/>
        <v>No</v>
      </c>
      <c r="F334" s="121" t="str">
        <f t="shared" si="11"/>
        <v>N</v>
      </c>
    </row>
    <row r="335" spans="1:6" x14ac:dyDescent="0.25">
      <c r="A335" s="123" t="s">
        <v>750</v>
      </c>
      <c r="B335" s="123" t="s">
        <v>2045</v>
      </c>
      <c r="C335" s="123" t="s">
        <v>752</v>
      </c>
      <c r="D335" s="123" t="s">
        <v>1088</v>
      </c>
      <c r="E335" s="124" t="str">
        <f t="shared" si="10"/>
        <v>No</v>
      </c>
      <c r="F335" s="121" t="str">
        <f t="shared" si="11"/>
        <v>N</v>
      </c>
    </row>
    <row r="336" spans="1:6" x14ac:dyDescent="0.25">
      <c r="A336" s="122" t="s">
        <v>753</v>
      </c>
      <c r="B336" s="122" t="s">
        <v>2046</v>
      </c>
      <c r="C336" s="122" t="s">
        <v>98</v>
      </c>
      <c r="D336" s="122" t="s">
        <v>1088</v>
      </c>
      <c r="E336" s="124" t="str">
        <f t="shared" si="10"/>
        <v>No</v>
      </c>
      <c r="F336" s="121" t="str">
        <f t="shared" si="11"/>
        <v>N</v>
      </c>
    </row>
    <row r="337" spans="1:6" x14ac:dyDescent="0.25">
      <c r="A337" s="123" t="s">
        <v>755</v>
      </c>
      <c r="B337" s="123" t="s">
        <v>756</v>
      </c>
      <c r="C337" s="123" t="s">
        <v>757</v>
      </c>
      <c r="D337" s="123" t="s">
        <v>1088</v>
      </c>
      <c r="E337" s="124" t="str">
        <f t="shared" si="10"/>
        <v>No</v>
      </c>
      <c r="F337" s="121" t="str">
        <f t="shared" si="11"/>
        <v>N</v>
      </c>
    </row>
    <row r="338" spans="1:6" x14ac:dyDescent="0.25">
      <c r="A338" s="122" t="s">
        <v>758</v>
      </c>
      <c r="B338" s="122" t="s">
        <v>2047</v>
      </c>
      <c r="C338" s="122" t="s">
        <v>108</v>
      </c>
      <c r="D338" s="122" t="s">
        <v>1842</v>
      </c>
      <c r="E338" s="124" t="str">
        <f t="shared" si="10"/>
        <v>Yes</v>
      </c>
      <c r="F338" s="121" t="str">
        <f t="shared" si="11"/>
        <v>E</v>
      </c>
    </row>
    <row r="339" spans="1:6" x14ac:dyDescent="0.25">
      <c r="A339" s="123" t="s">
        <v>760</v>
      </c>
      <c r="B339" s="123" t="s">
        <v>761</v>
      </c>
      <c r="C339" s="123" t="s">
        <v>230</v>
      </c>
      <c r="D339" s="123" t="s">
        <v>1842</v>
      </c>
      <c r="E339" s="124" t="str">
        <f t="shared" si="10"/>
        <v>Yes</v>
      </c>
      <c r="F339" s="121" t="str">
        <f t="shared" si="11"/>
        <v>E</v>
      </c>
    </row>
    <row r="340" spans="1:6" x14ac:dyDescent="0.25">
      <c r="A340" s="122" t="s">
        <v>762</v>
      </c>
      <c r="B340" s="122" t="s">
        <v>763</v>
      </c>
      <c r="C340" s="122" t="s">
        <v>324</v>
      </c>
      <c r="D340" s="122" t="s">
        <v>1842</v>
      </c>
      <c r="E340" s="124" t="str">
        <f t="shared" si="10"/>
        <v>Yes</v>
      </c>
      <c r="F340" s="121" t="str">
        <f t="shared" si="11"/>
        <v>E</v>
      </c>
    </row>
    <row r="341" spans="1:6" x14ac:dyDescent="0.25">
      <c r="A341" s="123" t="s">
        <v>764</v>
      </c>
      <c r="B341" s="123" t="s">
        <v>2048</v>
      </c>
      <c r="C341" s="123" t="s">
        <v>68</v>
      </c>
      <c r="D341" s="123" t="s">
        <v>1088</v>
      </c>
      <c r="E341" s="124" t="str">
        <f t="shared" si="10"/>
        <v>No</v>
      </c>
      <c r="F341" s="121" t="str">
        <f t="shared" si="11"/>
        <v>N</v>
      </c>
    </row>
    <row r="342" spans="1:6" x14ac:dyDescent="0.25">
      <c r="A342" s="122" t="s">
        <v>766</v>
      </c>
      <c r="B342" s="122" t="s">
        <v>767</v>
      </c>
      <c r="C342" s="122" t="s">
        <v>278</v>
      </c>
      <c r="D342" s="122" t="s">
        <v>1088</v>
      </c>
      <c r="E342" s="124" t="str">
        <f t="shared" si="10"/>
        <v>No</v>
      </c>
      <c r="F342" s="121" t="str">
        <f t="shared" si="11"/>
        <v>N</v>
      </c>
    </row>
    <row r="343" spans="1:6" x14ac:dyDescent="0.25">
      <c r="A343" s="123" t="s">
        <v>768</v>
      </c>
      <c r="B343" s="123" t="s">
        <v>2049</v>
      </c>
      <c r="C343" s="123" t="s">
        <v>90</v>
      </c>
      <c r="D343" s="123" t="s">
        <v>1088</v>
      </c>
      <c r="E343" s="124" t="str">
        <f t="shared" si="10"/>
        <v>No</v>
      </c>
      <c r="F343" s="121" t="str">
        <f t="shared" si="11"/>
        <v>N</v>
      </c>
    </row>
    <row r="344" spans="1:6" x14ac:dyDescent="0.25">
      <c r="A344" s="122" t="s">
        <v>770</v>
      </c>
      <c r="B344" s="122" t="s">
        <v>2050</v>
      </c>
      <c r="C344" s="122" t="s">
        <v>80</v>
      </c>
      <c r="D344" s="122" t="s">
        <v>1088</v>
      </c>
      <c r="E344" s="124" t="str">
        <f t="shared" si="10"/>
        <v>No</v>
      </c>
      <c r="F344" s="121" t="str">
        <f t="shared" si="11"/>
        <v>N</v>
      </c>
    </row>
    <row r="345" spans="1:6" x14ac:dyDescent="0.25">
      <c r="A345" s="123" t="s">
        <v>772</v>
      </c>
      <c r="B345" s="123" t="s">
        <v>773</v>
      </c>
      <c r="C345" s="123" t="s">
        <v>80</v>
      </c>
      <c r="D345" s="123" t="s">
        <v>1088</v>
      </c>
      <c r="E345" s="124" t="str">
        <f t="shared" si="10"/>
        <v>No</v>
      </c>
      <c r="F345" s="121" t="str">
        <f t="shared" si="11"/>
        <v>N</v>
      </c>
    </row>
    <row r="346" spans="1:6" x14ac:dyDescent="0.25">
      <c r="A346" s="121" t="s">
        <v>1840</v>
      </c>
      <c r="B346" s="121" t="s">
        <v>811</v>
      </c>
      <c r="C346" s="121" t="s">
        <v>2061</v>
      </c>
      <c r="E346" s="121" t="s">
        <v>1142</v>
      </c>
      <c r="F346" s="121">
        <f t="shared" si="11"/>
        <v>0</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22D4D-8A32-440F-84D4-AA513CFBD79E}">
  <dimension ref="A1:I35"/>
  <sheetViews>
    <sheetView workbookViewId="0">
      <selection activeCell="I12" sqref="I12"/>
    </sheetView>
  </sheetViews>
  <sheetFormatPr defaultRowHeight="15" x14ac:dyDescent="0.25"/>
  <cols>
    <col min="1" max="1" width="32" customWidth="1"/>
    <col min="2" max="2" width="42.28515625" customWidth="1"/>
    <col min="3" max="3" width="32.42578125" style="11" customWidth="1"/>
    <col min="4" max="4" width="32.42578125" style="11" bestFit="1" customWidth="1"/>
    <col min="5" max="8" width="10.85546875" bestFit="1" customWidth="1"/>
    <col min="9" max="9" width="22.7109375" customWidth="1"/>
  </cols>
  <sheetData>
    <row r="1" spans="1:6" ht="23.25" x14ac:dyDescent="0.25">
      <c r="A1" s="107" t="s">
        <v>0</v>
      </c>
      <c r="B1" s="108" t="s">
        <v>1</v>
      </c>
      <c r="C1" s="109" t="s">
        <v>2</v>
      </c>
      <c r="D1" s="109" t="s">
        <v>3</v>
      </c>
      <c r="E1" s="110"/>
      <c r="F1" s="110"/>
    </row>
    <row r="2" spans="1:6" x14ac:dyDescent="0.25">
      <c r="A2" s="115" t="s">
        <v>4</v>
      </c>
      <c r="B2" s="69" t="s">
        <v>5</v>
      </c>
      <c r="C2" s="11" t="s">
        <v>15</v>
      </c>
      <c r="D2" s="11" t="s">
        <v>15</v>
      </c>
    </row>
    <row r="3" spans="1:6" x14ac:dyDescent="0.25">
      <c r="A3" s="115"/>
      <c r="B3" s="69" t="s">
        <v>6</v>
      </c>
      <c r="C3" s="11" t="s">
        <v>15</v>
      </c>
      <c r="D3" s="11" t="s">
        <v>15</v>
      </c>
    </row>
    <row r="4" spans="1:6" x14ac:dyDescent="0.25">
      <c r="A4" s="115"/>
      <c r="B4" s="69" t="s">
        <v>7</v>
      </c>
      <c r="C4" s="11" t="s">
        <v>15</v>
      </c>
      <c r="D4" s="11" t="s">
        <v>15</v>
      </c>
    </row>
    <row r="5" spans="1:6" x14ac:dyDescent="0.25">
      <c r="A5" s="115"/>
      <c r="B5" s="69" t="s">
        <v>8</v>
      </c>
      <c r="C5" s="11" t="s">
        <v>9</v>
      </c>
      <c r="D5" s="11" t="s">
        <v>9</v>
      </c>
    </row>
    <row r="6" spans="1:6" x14ac:dyDescent="0.25">
      <c r="A6" s="115"/>
      <c r="B6" s="39" t="s">
        <v>10</v>
      </c>
      <c r="C6" s="11" t="s">
        <v>9</v>
      </c>
      <c r="D6" s="11" t="s">
        <v>9</v>
      </c>
    </row>
    <row r="8" spans="1:6" x14ac:dyDescent="0.25">
      <c r="A8" s="115"/>
    </row>
    <row r="9" spans="1:6" x14ac:dyDescent="0.25">
      <c r="A9" s="115" t="s">
        <v>11</v>
      </c>
      <c r="B9" s="39" t="s">
        <v>12</v>
      </c>
      <c r="C9" s="11" t="s">
        <v>9</v>
      </c>
      <c r="D9" s="11" t="s">
        <v>9</v>
      </c>
    </row>
    <row r="10" spans="1:6" x14ac:dyDescent="0.25">
      <c r="A10" s="115"/>
      <c r="B10" s="39" t="s">
        <v>13</v>
      </c>
      <c r="C10" s="11" t="s">
        <v>9</v>
      </c>
      <c r="D10" s="11" t="s">
        <v>9</v>
      </c>
    </row>
    <row r="11" spans="1:6" x14ac:dyDescent="0.25">
      <c r="A11" s="115"/>
      <c r="B11" s="70" t="s">
        <v>14</v>
      </c>
      <c r="C11" s="11" t="s">
        <v>1834</v>
      </c>
      <c r="D11" s="11" t="s">
        <v>1834</v>
      </c>
    </row>
    <row r="12" spans="1:6" ht="30" x14ac:dyDescent="0.25">
      <c r="A12" s="115"/>
      <c r="B12" s="70" t="s">
        <v>16</v>
      </c>
      <c r="C12" s="11" t="s">
        <v>1834</v>
      </c>
      <c r="D12" s="11" t="s">
        <v>1834</v>
      </c>
    </row>
    <row r="13" spans="1:6" x14ac:dyDescent="0.25">
      <c r="A13" s="115"/>
      <c r="B13" s="39" t="s">
        <v>17</v>
      </c>
      <c r="C13" s="11" t="s">
        <v>18</v>
      </c>
      <c r="D13" s="11" t="s">
        <v>18</v>
      </c>
    </row>
    <row r="14" spans="1:6" x14ac:dyDescent="0.25">
      <c r="A14" s="115"/>
      <c r="B14" s="39" t="s">
        <v>1839</v>
      </c>
      <c r="C14" s="11" t="s">
        <v>19</v>
      </c>
      <c r="D14" s="11" t="s">
        <v>19</v>
      </c>
    </row>
    <row r="15" spans="1:6" x14ac:dyDescent="0.25">
      <c r="A15" s="115"/>
      <c r="B15" s="39" t="s">
        <v>1837</v>
      </c>
      <c r="C15" s="11" t="s">
        <v>20</v>
      </c>
      <c r="D15" s="11" t="s">
        <v>20</v>
      </c>
    </row>
    <row r="16" spans="1:6" x14ac:dyDescent="0.25">
      <c r="A16" s="115"/>
      <c r="B16" s="39" t="s">
        <v>1835</v>
      </c>
      <c r="C16" s="117">
        <v>650</v>
      </c>
      <c r="D16" s="117">
        <v>650</v>
      </c>
    </row>
    <row r="17" spans="1:9" x14ac:dyDescent="0.25">
      <c r="A17" s="115"/>
      <c r="B17" s="39"/>
    </row>
    <row r="18" spans="1:9" x14ac:dyDescent="0.25">
      <c r="A18" s="115" t="s">
        <v>21</v>
      </c>
      <c r="B18" t="s">
        <v>22</v>
      </c>
      <c r="C18" s="71">
        <v>0.5</v>
      </c>
      <c r="D18" s="71">
        <v>0.66669999999999996</v>
      </c>
    </row>
    <row r="19" spans="1:9" x14ac:dyDescent="0.25">
      <c r="A19" s="115"/>
      <c r="B19" s="39"/>
      <c r="C19" s="72"/>
      <c r="D19" s="72"/>
    </row>
    <row r="20" spans="1:9" x14ac:dyDescent="0.25">
      <c r="A20" s="115" t="s">
        <v>23</v>
      </c>
      <c r="B20" s="39" t="s">
        <v>24</v>
      </c>
      <c r="C20" s="11" t="s">
        <v>25</v>
      </c>
      <c r="D20" s="11" t="s">
        <v>26</v>
      </c>
    </row>
    <row r="21" spans="1:9" x14ac:dyDescent="0.25">
      <c r="A21" s="115"/>
      <c r="B21" s="39" t="s">
        <v>27</v>
      </c>
      <c r="C21" s="11" t="s">
        <v>9</v>
      </c>
      <c r="D21" s="11" t="s">
        <v>9</v>
      </c>
      <c r="E21" t="s">
        <v>1838</v>
      </c>
    </row>
    <row r="22" spans="1:9" x14ac:dyDescent="0.25">
      <c r="A22" s="115"/>
      <c r="B22" s="39"/>
    </row>
    <row r="23" spans="1:9" x14ac:dyDescent="0.25">
      <c r="A23" s="96" t="s">
        <v>28</v>
      </c>
      <c r="B23" s="39" t="s">
        <v>29</v>
      </c>
      <c r="C23" s="11" t="s">
        <v>30</v>
      </c>
      <c r="D23" s="11" t="s">
        <v>30</v>
      </c>
    </row>
    <row r="24" spans="1:9" ht="15.75" thickBot="1" x14ac:dyDescent="0.3">
      <c r="D24" s="11" t="s">
        <v>31</v>
      </c>
    </row>
    <row r="25" spans="1:9" s="106" customFormat="1" ht="63" x14ac:dyDescent="0.25">
      <c r="A25" s="73" t="s">
        <v>32</v>
      </c>
      <c r="B25" s="74" t="s">
        <v>33</v>
      </c>
      <c r="C25" s="104"/>
      <c r="D25" s="74" t="s">
        <v>34</v>
      </c>
      <c r="E25" s="74" t="s">
        <v>35</v>
      </c>
      <c r="F25" s="74" t="s">
        <v>36</v>
      </c>
      <c r="G25" s="74" t="s">
        <v>37</v>
      </c>
      <c r="H25" s="74" t="s">
        <v>38</v>
      </c>
      <c r="I25" s="105" t="s">
        <v>39</v>
      </c>
    </row>
    <row r="26" spans="1:9" x14ac:dyDescent="0.25">
      <c r="A26" s="75" t="s">
        <v>40</v>
      </c>
      <c r="B26" s="76" t="s">
        <v>41</v>
      </c>
      <c r="C26" s="77" t="s">
        <v>42</v>
      </c>
      <c r="D26" s="78">
        <v>62696.180841512636</v>
      </c>
      <c r="E26" s="78">
        <v>64225.251978138636</v>
      </c>
      <c r="F26" s="79">
        <v>65839.104414769972</v>
      </c>
      <c r="G26" s="78">
        <v>67117.775891176003</v>
      </c>
      <c r="H26" s="80">
        <v>68022.223189749609</v>
      </c>
      <c r="I26" s="81">
        <f t="shared" ref="I26:I27" si="0">(H26-D26)/D26</f>
        <v>8.4950028482603746E-2</v>
      </c>
    </row>
    <row r="27" spans="1:9" x14ac:dyDescent="0.25">
      <c r="A27" s="75" t="s">
        <v>43</v>
      </c>
      <c r="B27" s="76" t="s">
        <v>44</v>
      </c>
      <c r="C27" s="77" t="s">
        <v>45</v>
      </c>
      <c r="D27" s="78">
        <v>14265.532887945592</v>
      </c>
      <c r="E27" s="78">
        <v>15995.31</v>
      </c>
      <c r="F27" s="82">
        <v>16395.740000000002</v>
      </c>
      <c r="G27" s="78">
        <v>16930.91</v>
      </c>
      <c r="H27" s="80">
        <v>17152.68</v>
      </c>
      <c r="I27" s="81">
        <f t="shared" si="0"/>
        <v>0.20238620840403757</v>
      </c>
    </row>
    <row r="28" spans="1:9" x14ac:dyDescent="0.25">
      <c r="A28" s="75" t="s">
        <v>46</v>
      </c>
      <c r="B28" s="76" t="s">
        <v>47</v>
      </c>
      <c r="C28" s="77" t="s">
        <v>48</v>
      </c>
      <c r="D28" s="78">
        <v>871.35</v>
      </c>
      <c r="E28" s="78"/>
      <c r="F28" s="79">
        <v>925.34804844017128</v>
      </c>
      <c r="G28" s="78"/>
      <c r="H28" s="80">
        <v>972.71611387674056</v>
      </c>
      <c r="I28" s="81"/>
    </row>
    <row r="29" spans="1:9" x14ac:dyDescent="0.25">
      <c r="A29" s="75"/>
      <c r="B29" s="76" t="s">
        <v>49</v>
      </c>
      <c r="C29" s="77" t="s">
        <v>50</v>
      </c>
      <c r="D29" s="78">
        <v>512.37</v>
      </c>
      <c r="E29" s="78"/>
      <c r="F29" s="79">
        <v>527.48383456109639</v>
      </c>
      <c r="G29" s="78"/>
      <c r="H29" s="80">
        <v>532.81310235445517</v>
      </c>
      <c r="I29" s="81"/>
    </row>
    <row r="30" spans="1:9" x14ac:dyDescent="0.25">
      <c r="A30" s="75"/>
      <c r="B30" s="76" t="s">
        <v>51</v>
      </c>
      <c r="C30" s="77" t="s">
        <v>52</v>
      </c>
      <c r="D30" s="78">
        <v>1555.83</v>
      </c>
      <c r="E30" s="78"/>
      <c r="F30" s="79">
        <v>1633.7838744875501</v>
      </c>
      <c r="G30" s="78"/>
      <c r="H30" s="80">
        <v>1848.3989469113576</v>
      </c>
      <c r="I30" s="81"/>
    </row>
    <row r="31" spans="1:9" ht="15.75" thickBot="1" x14ac:dyDescent="0.3">
      <c r="A31" s="83"/>
      <c r="B31" s="84" t="s">
        <v>53</v>
      </c>
      <c r="C31" s="85" t="s">
        <v>54</v>
      </c>
      <c r="D31" s="86">
        <v>163.28</v>
      </c>
      <c r="E31" s="86"/>
      <c r="F31" s="87">
        <v>172.68036592741589</v>
      </c>
      <c r="G31" s="86"/>
      <c r="H31" s="88">
        <v>192.21407165403903</v>
      </c>
      <c r="I31" s="81"/>
    </row>
    <row r="35" spans="1:2" ht="84" x14ac:dyDescent="0.35">
      <c r="A35" s="111" t="s">
        <v>1833</v>
      </c>
      <c r="B35" s="89">
        <f>Summary_SFPR!AB336</f>
        <v>4693834.4013102939</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39009-84F8-4A18-BEC0-CAE3DEA9BB55}">
  <dimension ref="A1:N79"/>
  <sheetViews>
    <sheetView tabSelected="1" workbookViewId="0">
      <pane ySplit="8" topLeftCell="A9" activePane="bottomLeft" state="frozen"/>
      <selection pane="bottomLeft" activeCell="M18" sqref="M18"/>
    </sheetView>
  </sheetViews>
  <sheetFormatPr defaultColWidth="9.140625" defaultRowHeight="15" x14ac:dyDescent="0.25"/>
  <cols>
    <col min="1" max="1" width="5.5703125" style="149" customWidth="1"/>
    <col min="2" max="2" width="5.7109375" style="149" customWidth="1"/>
    <col min="3" max="3" width="12" style="149" customWidth="1"/>
    <col min="4" max="4" width="13.140625" style="149" customWidth="1"/>
    <col min="5" max="5" width="19.85546875" style="149" customWidth="1"/>
    <col min="6" max="6" width="3.5703125" style="149" customWidth="1"/>
    <col min="7" max="7" width="10.85546875" style="149" customWidth="1"/>
    <col min="8" max="8" width="10.42578125" style="149" customWidth="1"/>
    <col min="9" max="9" width="6.140625" style="149" customWidth="1"/>
    <col min="10" max="10" width="1.140625" style="149" customWidth="1"/>
    <col min="11" max="11" width="16.7109375" style="149" customWidth="1"/>
    <col min="12" max="12" width="16" style="149" customWidth="1"/>
    <col min="13" max="13" width="16.7109375" style="149" bestFit="1" customWidth="1"/>
    <col min="14" max="14" width="12.28515625" style="149" bestFit="1" customWidth="1"/>
    <col min="15" max="16384" width="9.140625" style="149"/>
  </cols>
  <sheetData>
    <row r="1" spans="1:14" s="147" customFormat="1" ht="15" customHeight="1" x14ac:dyDescent="0.25">
      <c r="A1" s="151"/>
      <c r="B1" s="152"/>
      <c r="C1" s="152"/>
      <c r="D1" s="152"/>
      <c r="E1" s="152"/>
      <c r="F1" s="152"/>
      <c r="G1" s="152"/>
      <c r="H1" s="152"/>
      <c r="I1" s="152"/>
      <c r="J1" s="152"/>
      <c r="K1" s="152"/>
      <c r="L1" s="152"/>
      <c r="M1" s="153"/>
      <c r="N1" s="154"/>
    </row>
    <row r="2" spans="1:14" s="148" customFormat="1" ht="15" customHeight="1" x14ac:dyDescent="0.25">
      <c r="A2" s="294" t="s">
        <v>2753</v>
      </c>
      <c r="B2" s="295"/>
      <c r="C2" s="295"/>
      <c r="D2" s="295"/>
      <c r="E2" s="295"/>
      <c r="F2" s="295"/>
      <c r="G2" s="295"/>
      <c r="H2" s="295"/>
      <c r="I2" s="295"/>
      <c r="J2" s="295"/>
      <c r="K2" s="295"/>
      <c r="L2" s="295"/>
      <c r="M2" s="295"/>
      <c r="N2" s="296"/>
    </row>
    <row r="3" spans="1:14" ht="15" customHeight="1" x14ac:dyDescent="0.25">
      <c r="A3" s="297" t="s">
        <v>924</v>
      </c>
      <c r="B3" s="298"/>
      <c r="C3" s="298"/>
      <c r="D3" s="298"/>
      <c r="E3" s="298"/>
      <c r="F3" s="298"/>
      <c r="G3" s="298"/>
      <c r="H3" s="298"/>
      <c r="I3" s="298"/>
      <c r="J3" s="298"/>
      <c r="K3" s="298"/>
      <c r="L3" s="298"/>
      <c r="M3" s="298"/>
      <c r="N3" s="299"/>
    </row>
    <row r="4" spans="1:14" ht="29.25" customHeight="1" x14ac:dyDescent="0.25">
      <c r="A4" s="300" t="s">
        <v>2755</v>
      </c>
      <c r="B4" s="301"/>
      <c r="C4" s="301"/>
      <c r="D4" s="301"/>
      <c r="E4" s="301"/>
      <c r="F4" s="301"/>
      <c r="G4" s="301"/>
      <c r="H4" s="301"/>
      <c r="I4" s="301"/>
      <c r="J4" s="301"/>
      <c r="K4" s="301"/>
      <c r="L4" s="301"/>
      <c r="M4" s="301"/>
      <c r="N4" s="302"/>
    </row>
    <row r="5" spans="1:14" ht="20.25" customHeight="1" x14ac:dyDescent="0.25">
      <c r="A5" s="297" t="s">
        <v>2754</v>
      </c>
      <c r="B5" s="298"/>
      <c r="C5" s="298"/>
      <c r="D5" s="298"/>
      <c r="E5" s="298"/>
      <c r="F5" s="298"/>
      <c r="G5" s="298"/>
      <c r="H5" s="298"/>
      <c r="I5" s="298"/>
      <c r="J5" s="298"/>
      <c r="K5" s="298"/>
      <c r="L5" s="298"/>
      <c r="M5" s="298"/>
      <c r="N5" s="299"/>
    </row>
    <row r="6" spans="1:14" ht="4.5" customHeight="1" x14ac:dyDescent="0.25">
      <c r="A6" s="292"/>
      <c r="B6" s="293"/>
      <c r="C6" s="293"/>
      <c r="D6" s="293"/>
      <c r="E6" s="293"/>
      <c r="F6" s="293"/>
      <c r="G6" s="293"/>
      <c r="H6" s="293"/>
      <c r="I6" s="293"/>
      <c r="J6" s="293"/>
      <c r="K6" s="293"/>
      <c r="L6" s="293"/>
      <c r="M6" s="157"/>
      <c r="N6" s="158"/>
    </row>
    <row r="7" spans="1:14" s="233" customFormat="1" ht="22.5" customHeight="1" x14ac:dyDescent="0.25">
      <c r="A7" s="305" t="s">
        <v>927</v>
      </c>
      <c r="B7" s="306"/>
      <c r="C7" s="279" t="s">
        <v>1840</v>
      </c>
      <c r="D7" s="160" t="s">
        <v>2757</v>
      </c>
      <c r="E7" s="308" t="str">
        <f>VLOOKUP(C7,'Detail SFPR'!$A$5:$C$348,2,FALSE)</f>
        <v>State of Ohio</v>
      </c>
      <c r="F7" s="308"/>
      <c r="G7" s="308"/>
      <c r="H7" s="308"/>
      <c r="I7" s="308"/>
      <c r="J7" s="308"/>
      <c r="K7" s="160" t="s">
        <v>929</v>
      </c>
      <c r="L7" s="231" t="str">
        <f>VLOOKUP(C7,'Detail SFPR'!$A$5:$C$348,3,FALSE)</f>
        <v>***</v>
      </c>
      <c r="M7" s="185"/>
      <c r="N7" s="232"/>
    </row>
    <row r="8" spans="1:14" s="233" customFormat="1" ht="15" customHeight="1" thickBot="1" x14ac:dyDescent="0.3">
      <c r="A8" s="305" t="s">
        <v>930</v>
      </c>
      <c r="B8" s="306"/>
      <c r="C8" s="306"/>
      <c r="D8" s="308" t="str">
        <f>VLOOKUP(C7,Export!$A$2:$E$501,5,FALSE)</f>
        <v>****</v>
      </c>
      <c r="E8" s="308"/>
      <c r="F8" s="308"/>
      <c r="G8" s="308"/>
      <c r="H8" s="308"/>
      <c r="I8" s="308"/>
      <c r="J8" s="308"/>
      <c r="K8" s="161" t="s">
        <v>2095</v>
      </c>
      <c r="L8" s="234" t="str">
        <f>VLOOKUP(C7,sch_list!$A$2:$E$346,5,FALSE)</f>
        <v>No</v>
      </c>
      <c r="M8" s="155" t="s">
        <v>2737</v>
      </c>
      <c r="N8" s="156" t="s">
        <v>2738</v>
      </c>
    </row>
    <row r="9" spans="1:14" ht="5.25" customHeight="1" x14ac:dyDescent="0.25">
      <c r="A9" s="159"/>
      <c r="B9" s="307"/>
      <c r="C9" s="307"/>
      <c r="D9" s="307"/>
      <c r="E9" s="307"/>
      <c r="F9" s="307"/>
      <c r="G9" s="307"/>
      <c r="H9" s="307"/>
      <c r="I9" s="307"/>
      <c r="J9" s="307"/>
      <c r="K9" s="307"/>
      <c r="L9" s="307"/>
      <c r="M9" s="157"/>
      <c r="N9" s="158"/>
    </row>
    <row r="10" spans="1:14" s="150" customFormat="1" ht="14.45" customHeight="1" x14ac:dyDescent="0.25">
      <c r="A10" s="303" t="s">
        <v>932</v>
      </c>
      <c r="B10" s="304"/>
      <c r="C10" s="304"/>
      <c r="D10" s="304"/>
      <c r="E10" s="304"/>
      <c r="F10" s="304"/>
      <c r="G10" s="304"/>
      <c r="H10" s="304"/>
      <c r="I10" s="304"/>
      <c r="J10" s="304"/>
      <c r="K10" s="304"/>
      <c r="L10" s="304"/>
      <c r="M10" s="162"/>
      <c r="N10" s="168"/>
    </row>
    <row r="11" spans="1:14" s="150" customFormat="1" ht="14.45" customHeight="1" x14ac:dyDescent="0.25">
      <c r="A11" s="235" t="s">
        <v>41</v>
      </c>
      <c r="B11" s="311" t="s">
        <v>864</v>
      </c>
      <c r="C11" s="311"/>
      <c r="D11" s="311"/>
      <c r="E11" s="311"/>
      <c r="F11" s="311"/>
      <c r="G11" s="311"/>
      <c r="H11" s="311"/>
      <c r="I11" s="311"/>
      <c r="J11" s="311"/>
      <c r="K11" s="311"/>
      <c r="L11" s="237">
        <v>8241.61</v>
      </c>
      <c r="M11" s="163"/>
      <c r="N11" s="169"/>
    </row>
    <row r="12" spans="1:14" s="150" customFormat="1" ht="14.45" customHeight="1" x14ac:dyDescent="0.25">
      <c r="A12" s="235" t="s">
        <v>44</v>
      </c>
      <c r="B12" s="311" t="s">
        <v>989</v>
      </c>
      <c r="C12" s="311"/>
      <c r="D12" s="311"/>
      <c r="E12" s="311"/>
      <c r="F12" s="311"/>
      <c r="G12" s="311"/>
      <c r="H12" s="311"/>
      <c r="I12" s="311"/>
      <c r="J12" s="311"/>
      <c r="K12" s="311"/>
      <c r="L12" s="237">
        <v>9855.6200000000008</v>
      </c>
      <c r="M12" s="163"/>
      <c r="N12" s="169"/>
    </row>
    <row r="13" spans="1:14" s="150" customFormat="1" ht="14.45" customHeight="1" x14ac:dyDescent="0.25">
      <c r="A13" s="238" t="s">
        <v>935</v>
      </c>
      <c r="B13" s="312" t="s">
        <v>990</v>
      </c>
      <c r="C13" s="312"/>
      <c r="D13" s="312"/>
      <c r="E13" s="312"/>
      <c r="F13" s="312"/>
      <c r="G13" s="312"/>
      <c r="H13" s="312"/>
      <c r="I13" s="312"/>
      <c r="J13" s="312"/>
      <c r="K13" s="312"/>
      <c r="L13" s="239">
        <v>0.6</v>
      </c>
      <c r="M13" s="163"/>
      <c r="N13" s="169"/>
    </row>
    <row r="14" spans="1:14" s="150" customFormat="1" ht="14.45" customHeight="1" x14ac:dyDescent="0.25">
      <c r="A14" s="238" t="s">
        <v>991</v>
      </c>
      <c r="B14" s="312" t="s">
        <v>992</v>
      </c>
      <c r="C14" s="312"/>
      <c r="D14" s="312"/>
      <c r="E14" s="312"/>
      <c r="F14" s="312"/>
      <c r="G14" s="312"/>
      <c r="H14" s="312"/>
      <c r="I14" s="312"/>
      <c r="J14" s="312"/>
      <c r="K14" s="312"/>
      <c r="L14" s="240">
        <v>1167.72</v>
      </c>
      <c r="M14" s="163"/>
      <c r="N14" s="169"/>
    </row>
    <row r="15" spans="1:14" s="150" customFormat="1" ht="6.75" customHeight="1" x14ac:dyDescent="0.25">
      <c r="A15" s="238"/>
      <c r="B15" s="312"/>
      <c r="C15" s="313"/>
      <c r="D15" s="313"/>
      <c r="E15" s="313"/>
      <c r="F15" s="313"/>
      <c r="G15" s="313"/>
      <c r="H15" s="313"/>
      <c r="I15" s="313"/>
      <c r="J15" s="313"/>
      <c r="K15" s="313"/>
      <c r="L15" s="241"/>
      <c r="M15" s="163"/>
      <c r="N15" s="169"/>
    </row>
    <row r="16" spans="1:14" s="150" customFormat="1" ht="14.45" customHeight="1" x14ac:dyDescent="0.25">
      <c r="A16" s="303" t="s">
        <v>937</v>
      </c>
      <c r="B16" s="304"/>
      <c r="C16" s="304"/>
      <c r="D16" s="304"/>
      <c r="E16" s="304"/>
      <c r="F16" s="304"/>
      <c r="G16" s="304"/>
      <c r="H16" s="304"/>
      <c r="I16" s="304"/>
      <c r="J16" s="304"/>
      <c r="K16" s="304"/>
      <c r="L16" s="242"/>
      <c r="M16" s="163"/>
      <c r="N16" s="169"/>
    </row>
    <row r="17" spans="1:14" s="150" customFormat="1" ht="14.45" customHeight="1" x14ac:dyDescent="0.25">
      <c r="A17" s="238" t="s">
        <v>938</v>
      </c>
      <c r="B17" s="309" t="s">
        <v>993</v>
      </c>
      <c r="C17" s="309"/>
      <c r="D17" s="309"/>
      <c r="E17" s="309"/>
      <c r="F17" s="309"/>
      <c r="G17" s="309"/>
      <c r="H17" s="309"/>
      <c r="I17" s="309"/>
      <c r="J17" s="309"/>
      <c r="K17" s="309"/>
      <c r="L17" s="243">
        <f>VLOOKUP(C7,'ADM Data'!$A$2:$J$346,10,FALSE)</f>
        <v>122114.68303999993</v>
      </c>
      <c r="M17" s="164" t="s">
        <v>2739</v>
      </c>
      <c r="N17" s="170" t="s">
        <v>2772</v>
      </c>
    </row>
    <row r="18" spans="1:14" s="150" customFormat="1" ht="14.45" customHeight="1" x14ac:dyDescent="0.25">
      <c r="A18" s="238" t="s">
        <v>994</v>
      </c>
      <c r="B18" s="309" t="s">
        <v>995</v>
      </c>
      <c r="C18" s="309"/>
      <c r="D18" s="309"/>
      <c r="E18" s="309"/>
      <c r="F18" s="309"/>
      <c r="G18" s="309"/>
      <c r="H18" s="309"/>
      <c r="I18" s="309"/>
      <c r="J18" s="309"/>
      <c r="K18" s="309"/>
      <c r="L18" s="244">
        <f>VLOOKUP(C7,'B.spe ed'!$A$5:$S$348,19,FALSE)</f>
        <v>19178.790120000005</v>
      </c>
      <c r="M18" s="163"/>
      <c r="N18" s="170"/>
    </row>
    <row r="19" spans="1:14" s="150" customFormat="1" ht="14.45" customHeight="1" x14ac:dyDescent="0.25">
      <c r="A19" s="238"/>
      <c r="B19" s="245" t="s">
        <v>996</v>
      </c>
      <c r="C19" s="309" t="s">
        <v>997</v>
      </c>
      <c r="D19" s="309"/>
      <c r="E19" s="309"/>
      <c r="F19" s="309"/>
      <c r="G19" s="309"/>
      <c r="H19" s="309"/>
      <c r="I19" s="309"/>
      <c r="J19" s="309"/>
      <c r="K19" s="244">
        <f>VLOOKUP(C7,'B.spe ed'!$A$5:$F$348,6,FALSE)</f>
        <v>1364.2989459999999</v>
      </c>
      <c r="L19" s="243"/>
      <c r="M19" s="164" t="s">
        <v>2739</v>
      </c>
      <c r="N19" s="170" t="s">
        <v>1085</v>
      </c>
    </row>
    <row r="20" spans="1:14" s="150" customFormat="1" ht="14.45" customHeight="1" x14ac:dyDescent="0.25">
      <c r="A20" s="238"/>
      <c r="B20" s="245" t="s">
        <v>998</v>
      </c>
      <c r="C20" s="309" t="s">
        <v>999</v>
      </c>
      <c r="D20" s="309"/>
      <c r="E20" s="309"/>
      <c r="F20" s="309"/>
      <c r="G20" s="309"/>
      <c r="H20" s="309"/>
      <c r="I20" s="309"/>
      <c r="J20" s="309"/>
      <c r="K20" s="244">
        <f>VLOOKUP(C7,'B.spe ed'!$A$5:$G$348,7,FALSE)</f>
        <v>13900.850003999996</v>
      </c>
      <c r="L20" s="243"/>
      <c r="M20" s="164" t="s">
        <v>2739</v>
      </c>
      <c r="N20" s="170" t="s">
        <v>1086</v>
      </c>
    </row>
    <row r="21" spans="1:14" s="150" customFormat="1" ht="14.45" customHeight="1" x14ac:dyDescent="0.25">
      <c r="A21" s="238"/>
      <c r="B21" s="245" t="s">
        <v>1000</v>
      </c>
      <c r="C21" s="309" t="s">
        <v>1001</v>
      </c>
      <c r="D21" s="310"/>
      <c r="E21" s="310"/>
      <c r="F21" s="310"/>
      <c r="G21" s="310"/>
      <c r="H21" s="310"/>
      <c r="I21" s="310"/>
      <c r="J21" s="310"/>
      <c r="K21" s="244">
        <f>VLOOKUP(C7,'B.spe ed'!$A$5:$H$348,8,FALSE)</f>
        <v>1424.2374470000002</v>
      </c>
      <c r="L21" s="243"/>
      <c r="M21" s="164" t="s">
        <v>2739</v>
      </c>
      <c r="N21" s="170" t="s">
        <v>1087</v>
      </c>
    </row>
    <row r="22" spans="1:14" s="150" customFormat="1" ht="14.45" customHeight="1" x14ac:dyDescent="0.25">
      <c r="A22" s="238"/>
      <c r="B22" s="245" t="s">
        <v>1002</v>
      </c>
      <c r="C22" s="309" t="s">
        <v>1003</v>
      </c>
      <c r="D22" s="310"/>
      <c r="E22" s="310"/>
      <c r="F22" s="310"/>
      <c r="G22" s="310"/>
      <c r="H22" s="310"/>
      <c r="I22" s="310"/>
      <c r="J22" s="310"/>
      <c r="K22" s="244">
        <f>VLOOKUP(C7,'B.spe ed'!$A$5:$I$348,9,FALSE)</f>
        <v>59.269633999999996</v>
      </c>
      <c r="L22" s="243"/>
      <c r="M22" s="164" t="s">
        <v>2739</v>
      </c>
      <c r="N22" s="170" t="s">
        <v>1088</v>
      </c>
    </row>
    <row r="23" spans="1:14" s="150" customFormat="1" ht="14.45" customHeight="1" x14ac:dyDescent="0.25">
      <c r="A23" s="238"/>
      <c r="B23" s="245" t="s">
        <v>1004</v>
      </c>
      <c r="C23" s="309" t="s">
        <v>1005</v>
      </c>
      <c r="D23" s="310"/>
      <c r="E23" s="310"/>
      <c r="F23" s="310"/>
      <c r="G23" s="310"/>
      <c r="H23" s="310"/>
      <c r="I23" s="310"/>
      <c r="J23" s="310"/>
      <c r="K23" s="244">
        <f>VLOOKUP(C7,'B.spe ed'!$A$5:$J$348,10,FALSE)</f>
        <v>333.4067829999999</v>
      </c>
      <c r="L23" s="243"/>
      <c r="M23" s="164" t="s">
        <v>2739</v>
      </c>
      <c r="N23" s="170" t="s">
        <v>2107</v>
      </c>
    </row>
    <row r="24" spans="1:14" s="150" customFormat="1" ht="14.45" customHeight="1" x14ac:dyDescent="0.25">
      <c r="A24" s="238"/>
      <c r="B24" s="245" t="s">
        <v>1006</v>
      </c>
      <c r="C24" s="309" t="s">
        <v>1007</v>
      </c>
      <c r="D24" s="310"/>
      <c r="E24" s="310"/>
      <c r="F24" s="310"/>
      <c r="G24" s="310"/>
      <c r="H24" s="310"/>
      <c r="I24" s="310"/>
      <c r="J24" s="310"/>
      <c r="K24" s="244">
        <f>VLOOKUP(C7,'B.spe ed'!$A$5:$K$348,11,FALSE)</f>
        <v>2096.7273059999998</v>
      </c>
      <c r="L24" s="243"/>
      <c r="M24" s="164" t="s">
        <v>2739</v>
      </c>
      <c r="N24" s="170" t="s">
        <v>2740</v>
      </c>
    </row>
    <row r="25" spans="1:14" s="150" customFormat="1" ht="14.45" customHeight="1" x14ac:dyDescent="0.25">
      <c r="A25" s="238" t="s">
        <v>1008</v>
      </c>
      <c r="B25" s="310" t="s">
        <v>1009</v>
      </c>
      <c r="C25" s="310"/>
      <c r="D25" s="310"/>
      <c r="E25" s="310"/>
      <c r="F25" s="310"/>
      <c r="G25" s="310"/>
      <c r="H25" s="310"/>
      <c r="I25" s="310"/>
      <c r="J25" s="310"/>
      <c r="K25" s="310"/>
      <c r="L25" s="243"/>
      <c r="M25" s="165"/>
      <c r="N25" s="170"/>
    </row>
    <row r="26" spans="1:14" s="150" customFormat="1" ht="14.45" customHeight="1" x14ac:dyDescent="0.25">
      <c r="A26" s="238"/>
      <c r="B26" s="245" t="s">
        <v>1010</v>
      </c>
      <c r="C26" s="309" t="s">
        <v>1011</v>
      </c>
      <c r="D26" s="309"/>
      <c r="E26" s="309"/>
      <c r="F26" s="309"/>
      <c r="G26" s="309"/>
      <c r="H26" s="309"/>
      <c r="I26" s="309"/>
      <c r="J26" s="309"/>
      <c r="K26" s="244">
        <f>VLOOKUP(C7,'C.DPIA'!$A$5:$F$348,6,FALSE)</f>
        <v>97048.684829999926</v>
      </c>
      <c r="L26" s="243"/>
      <c r="M26" s="164" t="s">
        <v>2739</v>
      </c>
      <c r="N26" s="170" t="s">
        <v>2741</v>
      </c>
    </row>
    <row r="27" spans="1:14" s="150" customFormat="1" ht="14.45" customHeight="1" x14ac:dyDescent="0.25">
      <c r="A27" s="238"/>
      <c r="B27" s="245" t="s">
        <v>1012</v>
      </c>
      <c r="C27" s="309" t="s">
        <v>990</v>
      </c>
      <c r="D27" s="310"/>
      <c r="E27" s="310"/>
      <c r="F27" s="310"/>
      <c r="G27" s="310"/>
      <c r="H27" s="310"/>
      <c r="I27" s="310"/>
      <c r="J27" s="310"/>
      <c r="K27" s="247">
        <f>VLOOKUP(C7,'C.DPIA'!$A$5:$G$348,7,FALSE)</f>
        <v>0.6</v>
      </c>
      <c r="L27" s="248"/>
      <c r="M27" s="165"/>
      <c r="N27" s="170"/>
    </row>
    <row r="28" spans="1:14" s="150" customFormat="1" ht="14.45" customHeight="1" x14ac:dyDescent="0.25">
      <c r="A28" s="238"/>
      <c r="B28" s="245" t="s">
        <v>1013</v>
      </c>
      <c r="C28" s="309" t="s">
        <v>2796</v>
      </c>
      <c r="D28" s="310"/>
      <c r="E28" s="310"/>
      <c r="F28" s="310"/>
      <c r="G28" s="310"/>
      <c r="H28" s="310"/>
      <c r="I28" s="310"/>
      <c r="J28" s="310"/>
      <c r="K28" s="249" t="str">
        <f>VLOOKUP(C7,'C.DPIA'!$A$5:$H$348,8,FALSE)</f>
        <v>N/A</v>
      </c>
      <c r="L28" s="250"/>
      <c r="M28" s="165"/>
      <c r="N28" s="170"/>
    </row>
    <row r="29" spans="1:14" s="150" customFormat="1" ht="14.45" customHeight="1" x14ac:dyDescent="0.25">
      <c r="A29" s="251" t="s">
        <v>1014</v>
      </c>
      <c r="B29" s="309" t="s">
        <v>1015</v>
      </c>
      <c r="C29" s="309"/>
      <c r="D29" s="309"/>
      <c r="E29" s="309"/>
      <c r="F29" s="309"/>
      <c r="G29" s="309"/>
      <c r="H29" s="309"/>
      <c r="I29" s="309"/>
      <c r="J29" s="309"/>
      <c r="K29" s="309"/>
      <c r="L29" s="244">
        <f>VLOOKUP(C7,D.EL!$A$5:$H$348,8,FALSE)</f>
        <v>7452.8893939999989</v>
      </c>
      <c r="M29" s="165"/>
      <c r="N29" s="170"/>
    </row>
    <row r="30" spans="1:14" s="150" customFormat="1" ht="14.45" customHeight="1" x14ac:dyDescent="0.25">
      <c r="A30" s="238"/>
      <c r="B30" s="245" t="s">
        <v>1016</v>
      </c>
      <c r="C30" s="309" t="s">
        <v>997</v>
      </c>
      <c r="D30" s="310"/>
      <c r="E30" s="310"/>
      <c r="F30" s="310"/>
      <c r="G30" s="310"/>
      <c r="H30" s="310"/>
      <c r="I30" s="310"/>
      <c r="J30" s="310"/>
      <c r="K30" s="244">
        <f>VLOOKUP(C7,D.EL!$A$5:$E$348,5,FALSE)</f>
        <v>1242.0537350000006</v>
      </c>
      <c r="L30" s="243"/>
      <c r="M30" s="164" t="s">
        <v>2739</v>
      </c>
      <c r="N30" s="170" t="s">
        <v>2742</v>
      </c>
    </row>
    <row r="31" spans="1:14" s="150" customFormat="1" ht="14.45" customHeight="1" x14ac:dyDescent="0.25">
      <c r="A31" s="238"/>
      <c r="B31" s="245" t="s">
        <v>1017</v>
      </c>
      <c r="C31" s="309" t="s">
        <v>999</v>
      </c>
      <c r="D31" s="310"/>
      <c r="E31" s="310"/>
      <c r="F31" s="310"/>
      <c r="G31" s="310"/>
      <c r="H31" s="310"/>
      <c r="I31" s="310"/>
      <c r="J31" s="310"/>
      <c r="K31" s="244">
        <f>VLOOKUP(C7,D.EL!$A$5:$F$348,6,FALSE)</f>
        <v>5155.0600110000005</v>
      </c>
      <c r="L31" s="243"/>
      <c r="M31" s="164" t="s">
        <v>2739</v>
      </c>
      <c r="N31" s="170" t="s">
        <v>2051</v>
      </c>
    </row>
    <row r="32" spans="1:14" s="150" customFormat="1" ht="14.45" customHeight="1" x14ac:dyDescent="0.25">
      <c r="A32" s="238"/>
      <c r="B32" s="245" t="s">
        <v>1018</v>
      </c>
      <c r="C32" s="309" t="s">
        <v>1001</v>
      </c>
      <c r="D32" s="310"/>
      <c r="E32" s="310"/>
      <c r="F32" s="310"/>
      <c r="G32" s="310"/>
      <c r="H32" s="310"/>
      <c r="I32" s="310"/>
      <c r="J32" s="310"/>
      <c r="K32" s="244">
        <f>VLOOKUP(C7,D.EL!$A$5:$G$348,7,FALSE)</f>
        <v>1055.7756480000003</v>
      </c>
      <c r="L32" s="243"/>
      <c r="M32" s="164" t="s">
        <v>2739</v>
      </c>
      <c r="N32" s="170" t="s">
        <v>2743</v>
      </c>
    </row>
    <row r="33" spans="1:14" s="150" customFormat="1" ht="14.45" customHeight="1" x14ac:dyDescent="0.25">
      <c r="A33" s="238" t="s">
        <v>1019</v>
      </c>
      <c r="B33" s="309" t="s">
        <v>1020</v>
      </c>
      <c r="C33" s="309"/>
      <c r="D33" s="309"/>
      <c r="E33" s="309"/>
      <c r="F33" s="309"/>
      <c r="G33" s="309"/>
      <c r="H33" s="309"/>
      <c r="I33" s="309"/>
      <c r="J33" s="309"/>
      <c r="K33" s="309"/>
      <c r="L33" s="243">
        <f>VLOOKUP(C7,E.CTE!$A$5:$P$348,16,FALSE)</f>
        <v>12400.535444999998</v>
      </c>
      <c r="M33" s="165"/>
      <c r="N33" s="170"/>
    </row>
    <row r="34" spans="1:14" s="150" customFormat="1" ht="14.45" customHeight="1" x14ac:dyDescent="0.25">
      <c r="A34" s="238"/>
      <c r="B34" s="245" t="s">
        <v>2791</v>
      </c>
      <c r="C34" s="309" t="s">
        <v>997</v>
      </c>
      <c r="D34" s="310"/>
      <c r="E34" s="310"/>
      <c r="F34" s="310"/>
      <c r="G34" s="310"/>
      <c r="H34" s="310"/>
      <c r="I34" s="310"/>
      <c r="J34" s="310"/>
      <c r="K34" s="244">
        <f>VLOOKUP(C7,E.CTE!$A$5:$E$348,5,FALSE)</f>
        <v>5013.0511809999989</v>
      </c>
      <c r="L34" s="243"/>
      <c r="M34" s="164" t="s">
        <v>2739</v>
      </c>
      <c r="N34" s="170" t="s">
        <v>2744</v>
      </c>
    </row>
    <row r="35" spans="1:14" s="150" customFormat="1" ht="14.45" customHeight="1" x14ac:dyDescent="0.25">
      <c r="A35" s="238"/>
      <c r="B35" s="245" t="s">
        <v>2792</v>
      </c>
      <c r="C35" s="309" t="s">
        <v>999</v>
      </c>
      <c r="D35" s="310"/>
      <c r="E35" s="310"/>
      <c r="F35" s="310"/>
      <c r="G35" s="310"/>
      <c r="H35" s="310"/>
      <c r="I35" s="310"/>
      <c r="J35" s="310"/>
      <c r="K35" s="244">
        <f>VLOOKUP(C7,E.CTE!$A$5:$F$348,6,FALSE)</f>
        <v>406.59896900000001</v>
      </c>
      <c r="L35" s="243"/>
      <c r="M35" s="164" t="s">
        <v>2739</v>
      </c>
      <c r="N35" s="170" t="s">
        <v>2745</v>
      </c>
    </row>
    <row r="36" spans="1:14" s="150" customFormat="1" ht="14.45" customHeight="1" x14ac:dyDescent="0.25">
      <c r="A36" s="238"/>
      <c r="B36" s="245" t="s">
        <v>2793</v>
      </c>
      <c r="C36" s="309" t="s">
        <v>1001</v>
      </c>
      <c r="D36" s="309"/>
      <c r="E36" s="309"/>
      <c r="F36" s="309"/>
      <c r="G36" s="309"/>
      <c r="H36" s="309"/>
      <c r="I36" s="309"/>
      <c r="J36" s="309"/>
      <c r="K36" s="244">
        <f>VLOOKUP(C7,E.CTE!$A$5:$G$348,7,FALSE)</f>
        <v>6668.7975240000005</v>
      </c>
      <c r="L36" s="243"/>
      <c r="M36" s="164" t="s">
        <v>2739</v>
      </c>
      <c r="N36" s="170" t="s">
        <v>2773</v>
      </c>
    </row>
    <row r="37" spans="1:14" s="150" customFormat="1" ht="14.45" customHeight="1" x14ac:dyDescent="0.25">
      <c r="A37" s="238"/>
      <c r="B37" s="245" t="s">
        <v>2794</v>
      </c>
      <c r="C37" s="309" t="s">
        <v>1003</v>
      </c>
      <c r="D37" s="310"/>
      <c r="E37" s="310"/>
      <c r="F37" s="310"/>
      <c r="G37" s="310"/>
      <c r="H37" s="310"/>
      <c r="I37" s="310"/>
      <c r="J37" s="310"/>
      <c r="K37" s="252">
        <f>VLOOKUP(C7,E.CTE!$A$5:$H$348,8,FALSE)</f>
        <v>227.31215200000003</v>
      </c>
      <c r="L37" s="243"/>
      <c r="M37" s="164" t="s">
        <v>2739</v>
      </c>
      <c r="N37" s="170" t="s">
        <v>2774</v>
      </c>
    </row>
    <row r="38" spans="1:14" s="150" customFormat="1" ht="14.45" customHeight="1" x14ac:dyDescent="0.25">
      <c r="A38" s="238"/>
      <c r="B38" s="245" t="s">
        <v>2795</v>
      </c>
      <c r="C38" s="309" t="s">
        <v>1005</v>
      </c>
      <c r="D38" s="310"/>
      <c r="E38" s="310"/>
      <c r="F38" s="310"/>
      <c r="G38" s="310"/>
      <c r="H38" s="310"/>
      <c r="I38" s="310"/>
      <c r="J38" s="310"/>
      <c r="K38" s="252">
        <f>VLOOKUP(C7,E.CTE!$A$5:$I$348,9,FALSE)</f>
        <v>84.775619000000006</v>
      </c>
      <c r="L38" s="243"/>
      <c r="M38" s="164" t="s">
        <v>2739</v>
      </c>
      <c r="N38" s="170" t="s">
        <v>1842</v>
      </c>
    </row>
    <row r="39" spans="1:14" s="150" customFormat="1" ht="14.45" customHeight="1" x14ac:dyDescent="0.25">
      <c r="A39" s="253" t="s">
        <v>1021</v>
      </c>
      <c r="B39" s="310" t="s">
        <v>1022</v>
      </c>
      <c r="C39" s="310"/>
      <c r="D39" s="310"/>
      <c r="E39" s="310"/>
      <c r="F39" s="310"/>
      <c r="G39" s="310"/>
      <c r="H39" s="310"/>
      <c r="I39" s="310"/>
      <c r="J39" s="310"/>
      <c r="K39" s="310"/>
      <c r="L39" s="241">
        <f>VLOOKUP(C7,'ADM Data'!$A$2:$AA$346,26,FALSE)</f>
        <v>249.49126500000006</v>
      </c>
      <c r="M39" s="164" t="s">
        <v>2739</v>
      </c>
      <c r="N39" s="170" t="s">
        <v>2775</v>
      </c>
    </row>
    <row r="40" spans="1:14" s="150" customFormat="1" ht="14.45" customHeight="1" x14ac:dyDescent="0.25">
      <c r="A40" s="253" t="s">
        <v>1023</v>
      </c>
      <c r="B40" s="310" t="s">
        <v>921</v>
      </c>
      <c r="C40" s="310"/>
      <c r="D40" s="310"/>
      <c r="E40" s="310"/>
      <c r="F40" s="310"/>
      <c r="G40" s="310"/>
      <c r="H40" s="310"/>
      <c r="I40" s="310"/>
      <c r="J40" s="310"/>
      <c r="K40" s="310"/>
      <c r="L40" s="241">
        <f>VLOOKUP(C7,'ADM Data'!$A$2:$AA$346,27,FALSE)</f>
        <v>7517</v>
      </c>
      <c r="M40" s="164" t="s">
        <v>2739</v>
      </c>
      <c r="N40" s="170" t="s">
        <v>2776</v>
      </c>
    </row>
    <row r="41" spans="1:14" s="150" customFormat="1" ht="6.75" customHeight="1" x14ac:dyDescent="0.25">
      <c r="A41" s="238"/>
      <c r="B41" s="315"/>
      <c r="C41" s="315"/>
      <c r="D41" s="315"/>
      <c r="E41" s="315"/>
      <c r="F41" s="315"/>
      <c r="G41" s="315"/>
      <c r="H41" s="315"/>
      <c r="I41" s="315"/>
      <c r="J41" s="315"/>
      <c r="K41" s="315"/>
      <c r="L41" s="241"/>
      <c r="M41" s="163"/>
      <c r="N41" s="170"/>
    </row>
    <row r="42" spans="1:14" s="150" customFormat="1" ht="14.45" customHeight="1" x14ac:dyDescent="0.25">
      <c r="A42" s="303" t="s">
        <v>952</v>
      </c>
      <c r="B42" s="304"/>
      <c r="C42" s="304"/>
      <c r="D42" s="304"/>
      <c r="E42" s="304"/>
      <c r="F42" s="304"/>
      <c r="G42" s="304"/>
      <c r="H42" s="304"/>
      <c r="I42" s="304"/>
      <c r="J42" s="304"/>
      <c r="K42" s="304"/>
      <c r="L42" s="241"/>
      <c r="M42" s="163"/>
      <c r="N42" s="171"/>
    </row>
    <row r="43" spans="1:14" s="150" customFormat="1" ht="14.45" customHeight="1" x14ac:dyDescent="0.25">
      <c r="A43" s="238" t="s">
        <v>953</v>
      </c>
      <c r="B43" s="311" t="s">
        <v>2771</v>
      </c>
      <c r="C43" s="311"/>
      <c r="D43" s="311"/>
      <c r="E43" s="311"/>
      <c r="F43" s="311"/>
      <c r="G43" s="311"/>
      <c r="H43" s="311"/>
      <c r="I43" s="311"/>
      <c r="J43" s="311"/>
      <c r="K43" s="311"/>
      <c r="L43" s="254">
        <f>VLOOKUP(C7,'Detail SFPR'!$A$5:$E$348,5,FALSE)</f>
        <v>993596764.13442016</v>
      </c>
      <c r="M43" s="163"/>
      <c r="N43" s="172"/>
    </row>
    <row r="44" spans="1:14" s="150" customFormat="1" ht="14.45" customHeight="1" x14ac:dyDescent="0.25">
      <c r="A44" s="238" t="s">
        <v>1024</v>
      </c>
      <c r="B44" s="311" t="s">
        <v>1025</v>
      </c>
      <c r="C44" s="311"/>
      <c r="D44" s="311"/>
      <c r="E44" s="311"/>
      <c r="F44" s="311"/>
      <c r="G44" s="311"/>
      <c r="H44" s="311"/>
      <c r="I44" s="311"/>
      <c r="J44" s="311"/>
      <c r="K44" s="311"/>
      <c r="L44" s="254">
        <f>VLOOKUP(C7,'B.spe ed'!$A$5:$R$348,18,FALSE)</f>
        <v>167644015.15502602</v>
      </c>
      <c r="M44" s="163"/>
      <c r="N44" s="172"/>
    </row>
    <row r="45" spans="1:14" s="150" customFormat="1" ht="14.45" customHeight="1" x14ac:dyDescent="0.25">
      <c r="A45" s="238"/>
      <c r="B45" s="255" t="s">
        <v>1026</v>
      </c>
      <c r="C45" s="311" t="s">
        <v>1027</v>
      </c>
      <c r="D45" s="314"/>
      <c r="E45" s="314"/>
      <c r="F45" s="314"/>
      <c r="G45" s="314"/>
      <c r="H45" s="314"/>
      <c r="I45" s="314"/>
      <c r="J45" s="314"/>
      <c r="K45" s="237">
        <f>VLOOKUP(C7,'B.spe ed'!$A$5:$L$348,12,FALSE)</f>
        <v>2737918.7300000004</v>
      </c>
      <c r="L45" s="243"/>
      <c r="M45" s="163"/>
      <c r="N45" s="172"/>
    </row>
    <row r="46" spans="1:14" s="150" customFormat="1" ht="14.45" customHeight="1" x14ac:dyDescent="0.25">
      <c r="A46" s="238"/>
      <c r="B46" s="255" t="s">
        <v>1028</v>
      </c>
      <c r="C46" s="311" t="s">
        <v>1029</v>
      </c>
      <c r="D46" s="314"/>
      <c r="E46" s="314"/>
      <c r="F46" s="314"/>
      <c r="G46" s="314"/>
      <c r="H46" s="314"/>
      <c r="I46" s="314"/>
      <c r="J46" s="314"/>
      <c r="K46" s="237">
        <f>VLOOKUP(C7,'B.spe ed'!$A$5:$M$348,13,FALSE)</f>
        <v>70789950.929999962</v>
      </c>
      <c r="L46" s="243"/>
      <c r="M46" s="163"/>
      <c r="N46" s="172"/>
    </row>
    <row r="47" spans="1:14" s="150" customFormat="1" ht="14.45" customHeight="1" x14ac:dyDescent="0.25">
      <c r="A47" s="238"/>
      <c r="B47" s="255" t="s">
        <v>1030</v>
      </c>
      <c r="C47" s="311" t="s">
        <v>1031</v>
      </c>
      <c r="D47" s="314"/>
      <c r="E47" s="314"/>
      <c r="F47" s="314"/>
      <c r="G47" s="314"/>
      <c r="H47" s="314"/>
      <c r="I47" s="314"/>
      <c r="J47" s="314"/>
      <c r="K47" s="237">
        <f>VLOOKUP(C7,'B.spe ed'!$A$5:$N$348,14,FALSE)</f>
        <v>17425075.180000003</v>
      </c>
      <c r="L47" s="243"/>
      <c r="M47" s="163"/>
      <c r="N47" s="172"/>
    </row>
    <row r="48" spans="1:14" s="150" customFormat="1" ht="14.45" customHeight="1" x14ac:dyDescent="0.25">
      <c r="A48" s="238"/>
      <c r="B48" s="255" t="s">
        <v>1032</v>
      </c>
      <c r="C48" s="311" t="s">
        <v>1033</v>
      </c>
      <c r="D48" s="314"/>
      <c r="E48" s="314"/>
      <c r="F48" s="314"/>
      <c r="G48" s="314"/>
      <c r="H48" s="314"/>
      <c r="I48" s="314"/>
      <c r="J48" s="314"/>
      <c r="K48" s="237">
        <f>VLOOKUP(C7,'B.spe ed'!$A$5:$O$348,15,FALSE)</f>
        <v>967771.04502599023</v>
      </c>
      <c r="L48" s="243"/>
      <c r="M48" s="163"/>
      <c r="N48" s="172"/>
    </row>
    <row r="49" spans="1:14" s="150" customFormat="1" ht="14.45" customHeight="1" x14ac:dyDescent="0.25">
      <c r="A49" s="238"/>
      <c r="B49" s="255" t="s">
        <v>1034</v>
      </c>
      <c r="C49" s="311" t="s">
        <v>1035</v>
      </c>
      <c r="D49" s="314"/>
      <c r="E49" s="314"/>
      <c r="F49" s="314"/>
      <c r="G49" s="314"/>
      <c r="H49" s="314"/>
      <c r="I49" s="314"/>
      <c r="J49" s="314"/>
      <c r="K49" s="237">
        <f>VLOOKUP(C7,'B.spe ed'!$A$5:$P$348,16,FALSE)</f>
        <v>7372370.6600000029</v>
      </c>
      <c r="L49" s="243"/>
      <c r="M49" s="163"/>
      <c r="N49" s="172"/>
    </row>
    <row r="50" spans="1:14" s="150" customFormat="1" ht="14.45" customHeight="1" x14ac:dyDescent="0.25">
      <c r="A50" s="238"/>
      <c r="B50" s="255" t="s">
        <v>1036</v>
      </c>
      <c r="C50" s="311" t="s">
        <v>1037</v>
      </c>
      <c r="D50" s="314"/>
      <c r="E50" s="314"/>
      <c r="F50" s="314"/>
      <c r="G50" s="314"/>
      <c r="H50" s="314"/>
      <c r="I50" s="314"/>
      <c r="J50" s="314"/>
      <c r="K50" s="237">
        <f>VLOOKUP(C7,'B.spe ed'!$A$5:$Q$348,17,FALSE)</f>
        <v>68350928.610000014</v>
      </c>
      <c r="L50" s="243"/>
      <c r="M50" s="163"/>
      <c r="N50" s="172"/>
    </row>
    <row r="51" spans="1:14" s="150" customFormat="1" ht="14.45" customHeight="1" x14ac:dyDescent="0.25">
      <c r="A51" s="238" t="s">
        <v>1038</v>
      </c>
      <c r="B51" s="312" t="s">
        <v>1039</v>
      </c>
      <c r="C51" s="312"/>
      <c r="D51" s="312"/>
      <c r="E51" s="312"/>
      <c r="F51" s="312"/>
      <c r="G51" s="312"/>
      <c r="H51" s="312"/>
      <c r="I51" s="312"/>
      <c r="J51" s="312"/>
      <c r="K51" s="312"/>
      <c r="L51" s="254">
        <f>VLOOKUP(C7,'C.DPIA'!$A$5:$J$348,10,FALSE)</f>
        <v>85674212.306785151</v>
      </c>
      <c r="M51" s="163"/>
      <c r="N51" s="171"/>
    </row>
    <row r="52" spans="1:14" s="150" customFormat="1" ht="14.45" customHeight="1" x14ac:dyDescent="0.25">
      <c r="A52" s="238" t="s">
        <v>1040</v>
      </c>
      <c r="B52" s="311" t="s">
        <v>1041</v>
      </c>
      <c r="C52" s="311"/>
      <c r="D52" s="311"/>
      <c r="E52" s="311"/>
      <c r="F52" s="311"/>
      <c r="G52" s="311"/>
      <c r="H52" s="311"/>
      <c r="I52" s="311"/>
      <c r="J52" s="311"/>
      <c r="K52" s="311"/>
      <c r="L52" s="254">
        <f>VLOOKUP(C7,D.EL!$A$5:$M$348,13,FALSE)</f>
        <v>9770051.5627148915</v>
      </c>
      <c r="M52" s="163"/>
      <c r="N52" s="171"/>
    </row>
    <row r="53" spans="1:14" s="150" customFormat="1" ht="14.45" customHeight="1" x14ac:dyDescent="0.25">
      <c r="A53" s="238"/>
      <c r="B53" s="255" t="s">
        <v>1042</v>
      </c>
      <c r="C53" s="311" t="s">
        <v>1043</v>
      </c>
      <c r="D53" s="314"/>
      <c r="E53" s="314"/>
      <c r="F53" s="314"/>
      <c r="G53" s="314"/>
      <c r="H53" s="314"/>
      <c r="I53" s="314"/>
      <c r="J53" s="314"/>
      <c r="K53" s="237">
        <f>VLOOKUP(C7,D.EL!$A$5:$N$348,14,FALSE)</f>
        <v>2153764.3304049699</v>
      </c>
      <c r="L53" s="243"/>
      <c r="M53" s="163"/>
      <c r="N53" s="171"/>
    </row>
    <row r="54" spans="1:14" s="150" customFormat="1" ht="14.45" customHeight="1" x14ac:dyDescent="0.25">
      <c r="A54" s="238"/>
      <c r="B54" s="255" t="s">
        <v>1044</v>
      </c>
      <c r="C54" s="311" t="s">
        <v>1045</v>
      </c>
      <c r="D54" s="314"/>
      <c r="E54" s="314"/>
      <c r="F54" s="314"/>
      <c r="G54" s="314"/>
      <c r="H54" s="314"/>
      <c r="I54" s="314"/>
      <c r="J54" s="314"/>
      <c r="K54" s="256">
        <f>VLOOKUP(C7,D.EL!$A$5:$O$348,15,FALSE)</f>
        <v>6700041.2754455367</v>
      </c>
      <c r="L54" s="243"/>
      <c r="M54" s="163"/>
      <c r="N54" s="171"/>
    </row>
    <row r="55" spans="1:14" s="150" customFormat="1" ht="14.45" customHeight="1" x14ac:dyDescent="0.25">
      <c r="A55" s="238"/>
      <c r="B55" s="255" t="s">
        <v>1046</v>
      </c>
      <c r="C55" s="311" t="s">
        <v>1047</v>
      </c>
      <c r="D55" s="314"/>
      <c r="E55" s="314"/>
      <c r="F55" s="314"/>
      <c r="G55" s="314"/>
      <c r="H55" s="314"/>
      <c r="I55" s="314"/>
      <c r="J55" s="314"/>
      <c r="K55" s="256">
        <f>VLOOKUP(C7,D.EL!$A$5:$P$348,16,FALSE)</f>
        <v>916245.95686438866</v>
      </c>
      <c r="L55" s="243"/>
      <c r="M55" s="163"/>
      <c r="N55" s="171"/>
    </row>
    <row r="56" spans="1:14" s="150" customFormat="1" ht="14.45" customHeight="1" x14ac:dyDescent="0.25">
      <c r="A56" s="238" t="s">
        <v>1048</v>
      </c>
      <c r="B56" s="311" t="s">
        <v>1049</v>
      </c>
      <c r="C56" s="311"/>
      <c r="D56" s="311"/>
      <c r="E56" s="311"/>
      <c r="F56" s="311"/>
      <c r="G56" s="311"/>
      <c r="H56" s="311"/>
      <c r="I56" s="311"/>
      <c r="J56" s="311"/>
      <c r="K56" s="311"/>
      <c r="L56" s="254">
        <f>VLOOKUP(C7,E.CTE!$A$5:$R$348,18,FALSE)</f>
        <v>51438158.223368242</v>
      </c>
      <c r="M56" s="166"/>
      <c r="N56" s="171"/>
    </row>
    <row r="57" spans="1:14" s="150" customFormat="1" ht="14.45" customHeight="1" x14ac:dyDescent="0.25">
      <c r="A57" s="238"/>
      <c r="B57" s="255" t="s">
        <v>1050</v>
      </c>
      <c r="C57" s="311" t="s">
        <v>1051</v>
      </c>
      <c r="D57" s="314"/>
      <c r="E57" s="314"/>
      <c r="F57" s="314"/>
      <c r="G57" s="314"/>
      <c r="H57" s="314"/>
      <c r="I57" s="314"/>
      <c r="J57" s="314"/>
      <c r="K57" s="257">
        <f>VLOOKUP(C7,E.CTE!$A$5:$J$348,10,FALSE)</f>
        <v>30780391.220343549</v>
      </c>
      <c r="L57" s="258"/>
      <c r="M57" s="166"/>
      <c r="N57" s="171"/>
    </row>
    <row r="58" spans="1:14" s="150" customFormat="1" ht="14.45" customHeight="1" x14ac:dyDescent="0.25">
      <c r="A58" s="238"/>
      <c r="B58" s="255" t="s">
        <v>1052</v>
      </c>
      <c r="C58" s="311" t="s">
        <v>1053</v>
      </c>
      <c r="D58" s="314"/>
      <c r="E58" s="314"/>
      <c r="F58" s="314"/>
      <c r="G58" s="314"/>
      <c r="H58" s="314"/>
      <c r="I58" s="314"/>
      <c r="J58" s="314"/>
      <c r="K58" s="257">
        <f>VLOOKUP(C7,E.CTE!$A$5:$K$348,11,FALSE)</f>
        <v>2366301.7516703387</v>
      </c>
      <c r="L58" s="258"/>
      <c r="M58" s="163"/>
      <c r="N58" s="171"/>
    </row>
    <row r="59" spans="1:14" s="150" customFormat="1" ht="14.45" customHeight="1" x14ac:dyDescent="0.25">
      <c r="A59" s="238"/>
      <c r="B59" s="255" t="s">
        <v>1054</v>
      </c>
      <c r="C59" s="311" t="s">
        <v>1055</v>
      </c>
      <c r="D59" s="314"/>
      <c r="E59" s="314"/>
      <c r="F59" s="314"/>
      <c r="G59" s="314"/>
      <c r="H59" s="314"/>
      <c r="I59" s="314"/>
      <c r="J59" s="314"/>
      <c r="K59" s="257">
        <f>VLOOKUP(C7,E.CTE!$A$5:$L$348,12,FALSE)</f>
        <v>14157193.918200647</v>
      </c>
      <c r="L59" s="259"/>
      <c r="M59" s="163"/>
      <c r="N59" s="171"/>
    </row>
    <row r="60" spans="1:14" s="150" customFormat="1" ht="14.45" customHeight="1" x14ac:dyDescent="0.3">
      <c r="A60" s="238"/>
      <c r="B60" s="255" t="s">
        <v>1056</v>
      </c>
      <c r="C60" s="311" t="s">
        <v>1057</v>
      </c>
      <c r="D60" s="314"/>
      <c r="E60" s="314"/>
      <c r="F60" s="314"/>
      <c r="G60" s="314"/>
      <c r="H60" s="314"/>
      <c r="I60" s="314"/>
      <c r="J60" s="314"/>
      <c r="K60" s="257">
        <f>VLOOKUP(C7,E.CTE!$A$5:$M$348,13,FALSE)</f>
        <v>409975.301043446</v>
      </c>
      <c r="L60" s="259"/>
      <c r="M60" s="166"/>
      <c r="N60" s="218"/>
    </row>
    <row r="61" spans="1:14" s="150" customFormat="1" ht="14.45" customHeight="1" x14ac:dyDescent="0.25">
      <c r="A61" s="238"/>
      <c r="B61" s="255" t="s">
        <v>1058</v>
      </c>
      <c r="C61" s="311" t="s">
        <v>1059</v>
      </c>
      <c r="D61" s="314"/>
      <c r="E61" s="314"/>
      <c r="F61" s="314"/>
      <c r="G61" s="314"/>
      <c r="H61" s="314"/>
      <c r="I61" s="314"/>
      <c r="J61" s="314"/>
      <c r="K61" s="257">
        <f>VLOOKUP(C7,E.CTE!$A$5:$N$348,14,FALSE)</f>
        <v>131176.05692221847</v>
      </c>
      <c r="L61" s="259"/>
      <c r="M61" s="163"/>
      <c r="N61" s="171"/>
    </row>
    <row r="62" spans="1:14" s="150" customFormat="1" ht="14.45" customHeight="1" x14ac:dyDescent="0.25">
      <c r="A62" s="238"/>
      <c r="B62" s="255" t="s">
        <v>1060</v>
      </c>
      <c r="C62" s="311" t="s">
        <v>1061</v>
      </c>
      <c r="D62" s="314"/>
      <c r="E62" s="314"/>
      <c r="F62" s="314"/>
      <c r="G62" s="314"/>
      <c r="H62" s="314"/>
      <c r="I62" s="314"/>
      <c r="J62" s="314"/>
      <c r="K62" s="257">
        <f>VLOOKUP(C7,E.CTE!$A$5:$Q$348,17,FALSE)</f>
        <v>3593119.9751880569</v>
      </c>
      <c r="L62" s="259"/>
      <c r="M62" s="163"/>
      <c r="N62" s="173"/>
    </row>
    <row r="63" spans="1:14" s="150" customFormat="1" ht="14.45" customHeight="1" x14ac:dyDescent="0.25">
      <c r="A63" s="238" t="s">
        <v>1062</v>
      </c>
      <c r="B63" s="311" t="s">
        <v>1063</v>
      </c>
      <c r="C63" s="311"/>
      <c r="D63" s="311"/>
      <c r="E63" s="311"/>
      <c r="F63" s="311"/>
      <c r="G63" s="311"/>
      <c r="H63" s="311"/>
      <c r="I63" s="311"/>
      <c r="J63" s="311"/>
      <c r="K63" s="311"/>
      <c r="L63" s="254">
        <f>VLOOKUP(C7,Summary_SFPR!$A$5:$W$348,23,FALSE)</f>
        <v>1168057405.4125488</v>
      </c>
      <c r="M63" s="163"/>
      <c r="N63" s="171"/>
    </row>
    <row r="64" spans="1:14" s="150" customFormat="1" ht="14.45" customHeight="1" x14ac:dyDescent="0.25">
      <c r="A64" s="238"/>
      <c r="B64" s="260" t="s">
        <v>1064</v>
      </c>
      <c r="C64" s="311" t="s">
        <v>1065</v>
      </c>
      <c r="D64" s="314"/>
      <c r="E64" s="314"/>
      <c r="F64" s="314"/>
      <c r="G64" s="314"/>
      <c r="H64" s="314"/>
      <c r="I64" s="314"/>
      <c r="J64" s="314"/>
      <c r="K64" s="257">
        <f>VLOOKUP(C7,'Detail SFPR'!$A$5:$J$348,10,FALSE)</f>
        <v>1308123201.3823147</v>
      </c>
      <c r="L64" s="243"/>
      <c r="M64" s="163"/>
      <c r="N64" s="173"/>
    </row>
    <row r="65" spans="1:14" s="150" customFormat="1" ht="14.45" customHeight="1" x14ac:dyDescent="0.25">
      <c r="A65" s="238"/>
      <c r="B65" s="260" t="s">
        <v>1066</v>
      </c>
      <c r="C65" s="311" t="s">
        <v>1067</v>
      </c>
      <c r="D65" s="314"/>
      <c r="E65" s="314"/>
      <c r="F65" s="314"/>
      <c r="G65" s="314"/>
      <c r="H65" s="314"/>
      <c r="I65" s="314"/>
      <c r="J65" s="314"/>
      <c r="K65" s="257">
        <f>VLOOKUP(C7,'Detail SFPR'!$A$5:$K$348,11,FALSE)</f>
        <v>916609076.83000076</v>
      </c>
      <c r="L65" s="243"/>
      <c r="M65" s="163"/>
      <c r="N65" s="171"/>
    </row>
    <row r="66" spans="1:14" s="150" customFormat="1" ht="14.45" customHeight="1" x14ac:dyDescent="0.25">
      <c r="A66" s="238" t="s">
        <v>1068</v>
      </c>
      <c r="B66" s="310" t="s">
        <v>2106</v>
      </c>
      <c r="C66" s="310"/>
      <c r="D66" s="310"/>
      <c r="E66" s="310"/>
      <c r="F66" s="310"/>
      <c r="G66" s="310"/>
      <c r="H66" s="310"/>
      <c r="I66" s="310"/>
      <c r="J66" s="310"/>
      <c r="K66" s="310"/>
      <c r="L66" s="254">
        <f>VLOOKUP(C7,'Detail SFPR'!$A$5:$M$348,13,FALSE)</f>
        <v>8777751.2400000002</v>
      </c>
      <c r="M66" s="163"/>
      <c r="N66" s="171"/>
    </row>
    <row r="67" spans="1:14" s="150" customFormat="1" ht="14.45" customHeight="1" x14ac:dyDescent="0.25">
      <c r="A67" s="238"/>
      <c r="B67" s="246" t="s">
        <v>2096</v>
      </c>
      <c r="C67" s="310" t="s">
        <v>1074</v>
      </c>
      <c r="D67" s="310"/>
      <c r="E67" s="310"/>
      <c r="F67" s="310"/>
      <c r="G67" s="310"/>
      <c r="H67" s="310"/>
      <c r="I67" s="310"/>
      <c r="J67" s="310"/>
      <c r="K67" s="246"/>
      <c r="L67" s="261">
        <v>1</v>
      </c>
      <c r="M67" s="163"/>
      <c r="N67" s="171"/>
    </row>
    <row r="68" spans="1:14" s="150" customFormat="1" ht="14.45" customHeight="1" x14ac:dyDescent="0.25">
      <c r="A68" s="238" t="s">
        <v>984</v>
      </c>
      <c r="B68" s="310" t="s">
        <v>2097</v>
      </c>
      <c r="C68" s="310"/>
      <c r="D68" s="310"/>
      <c r="E68" s="310"/>
      <c r="F68" s="310"/>
      <c r="G68" s="310"/>
      <c r="H68" s="310"/>
      <c r="I68" s="310"/>
      <c r="J68" s="310"/>
      <c r="K68" s="246"/>
      <c r="L68" s="254">
        <f>VLOOKUP(C7,'Detail SFPR'!$A$5:$W$348,23,FALSE)</f>
        <v>54846889.861399986</v>
      </c>
      <c r="M68" s="163"/>
      <c r="N68" s="171"/>
    </row>
    <row r="69" spans="1:14" s="150" customFormat="1" ht="14.45" customHeight="1" x14ac:dyDescent="0.25">
      <c r="A69" s="238" t="s">
        <v>1072</v>
      </c>
      <c r="B69" s="310" t="s">
        <v>1069</v>
      </c>
      <c r="C69" s="310"/>
      <c r="D69" s="310"/>
      <c r="E69" s="310"/>
      <c r="F69" s="310"/>
      <c r="G69" s="310"/>
      <c r="H69" s="310"/>
      <c r="I69" s="310"/>
      <c r="J69" s="310"/>
      <c r="K69" s="310"/>
      <c r="L69" s="254">
        <f>VLOOKUP(C7,'Detail SFPR'!$A$5:$S$348,19,FALSE)</f>
        <v>4928636.3954600217</v>
      </c>
      <c r="M69" s="163"/>
      <c r="N69" s="171"/>
    </row>
    <row r="70" spans="1:14" s="150" customFormat="1" ht="14.45" customHeight="1" x14ac:dyDescent="0.25">
      <c r="A70" s="238"/>
      <c r="B70" s="246" t="s">
        <v>1073</v>
      </c>
      <c r="C70" s="310" t="s">
        <v>2101</v>
      </c>
      <c r="D70" s="310"/>
      <c r="E70" s="310"/>
      <c r="F70" s="310"/>
      <c r="G70" s="310"/>
      <c r="H70" s="310"/>
      <c r="I70" s="310"/>
      <c r="J70" s="310"/>
      <c r="K70" s="256">
        <f>VLOOKUP(C7,'Detail SFPR'!$A$5:$P$348,16,FALSE)</f>
        <v>2970058.4630826153</v>
      </c>
      <c r="L70" s="243"/>
      <c r="M70" s="163"/>
      <c r="N70" s="171"/>
    </row>
    <row r="71" spans="1:14" s="150" customFormat="1" ht="14.45" customHeight="1" x14ac:dyDescent="0.25">
      <c r="A71" s="238"/>
      <c r="B71" s="260" t="s">
        <v>2098</v>
      </c>
      <c r="C71" s="310" t="s">
        <v>1070</v>
      </c>
      <c r="D71" s="310"/>
      <c r="E71" s="310"/>
      <c r="F71" s="310"/>
      <c r="G71" s="310"/>
      <c r="H71" s="310"/>
      <c r="I71" s="310"/>
      <c r="J71" s="310"/>
      <c r="K71" s="257">
        <f>VLOOKUP(C7,'Detail SFPR'!$A$5:$N$348,14,FALSE)</f>
        <v>978031259.48000062</v>
      </c>
      <c r="L71" s="243"/>
      <c r="M71" s="163"/>
      <c r="N71" s="171"/>
    </row>
    <row r="72" spans="1:14" s="150" customFormat="1" ht="14.45" customHeight="1" x14ac:dyDescent="0.25">
      <c r="A72" s="238"/>
      <c r="B72" s="260" t="s">
        <v>2099</v>
      </c>
      <c r="C72" s="311" t="s">
        <v>1071</v>
      </c>
      <c r="D72" s="311"/>
      <c r="E72" s="311"/>
      <c r="F72" s="311"/>
      <c r="G72" s="311"/>
      <c r="H72" s="311"/>
      <c r="I72" s="311"/>
      <c r="J72" s="311"/>
      <c r="K72" s="262">
        <f>VLOOKUP(C7,'Detail SFPR'!$A$5:$O$348,15,FALSE)</f>
        <v>117005.27000000002</v>
      </c>
      <c r="L72" s="243"/>
      <c r="M72" s="163"/>
      <c r="N72" s="171"/>
    </row>
    <row r="73" spans="1:14" s="150" customFormat="1" ht="14.45" customHeight="1" x14ac:dyDescent="0.25">
      <c r="A73" s="238"/>
      <c r="B73" s="236" t="s">
        <v>2100</v>
      </c>
      <c r="C73" s="311" t="s">
        <v>2102</v>
      </c>
      <c r="D73" s="311"/>
      <c r="E73" s="311"/>
      <c r="F73" s="311"/>
      <c r="G73" s="311"/>
      <c r="H73" s="311"/>
      <c r="I73" s="311"/>
      <c r="J73" s="311"/>
      <c r="K73" s="263">
        <f>VLOOKUP(C7,'Detail SFPR'!$A$5:$R$348,18,FALSE)</f>
        <v>3898560.0100000002</v>
      </c>
      <c r="L73" s="241"/>
      <c r="M73" s="163"/>
      <c r="N73" s="171"/>
    </row>
    <row r="74" spans="1:14" s="150" customFormat="1" ht="14.45" customHeight="1" x14ac:dyDescent="0.25">
      <c r="A74" s="238" t="s">
        <v>1075</v>
      </c>
      <c r="B74" s="311" t="s">
        <v>2103</v>
      </c>
      <c r="C74" s="311"/>
      <c r="D74" s="311"/>
      <c r="E74" s="311"/>
      <c r="F74" s="311"/>
      <c r="G74" s="311"/>
      <c r="H74" s="311"/>
      <c r="I74" s="311"/>
      <c r="J74" s="311"/>
      <c r="K74" s="311"/>
      <c r="L74" s="254">
        <f>VLOOKUP(C7,'Detail SFPR'!$A$5:$T$348,20,FALSE)</f>
        <v>88336996.707898229</v>
      </c>
      <c r="M74" s="163"/>
      <c r="N74" s="171"/>
    </row>
    <row r="75" spans="1:14" s="150" customFormat="1" ht="14.45" customHeight="1" x14ac:dyDescent="0.25">
      <c r="A75" s="238"/>
      <c r="B75" s="242" t="s">
        <v>2104</v>
      </c>
      <c r="C75" s="311" t="s">
        <v>1074</v>
      </c>
      <c r="D75" s="311"/>
      <c r="E75" s="311"/>
      <c r="F75" s="311"/>
      <c r="G75" s="311"/>
      <c r="H75" s="311"/>
      <c r="I75" s="311"/>
      <c r="J75" s="311"/>
      <c r="K75" s="264">
        <v>0.9919150524</v>
      </c>
      <c r="L75" s="254"/>
      <c r="M75" s="163"/>
      <c r="N75" s="171"/>
    </row>
    <row r="76" spans="1:14" s="150" customFormat="1" ht="14.45" customHeight="1" x14ac:dyDescent="0.25">
      <c r="A76" s="265" t="s">
        <v>1085</v>
      </c>
      <c r="B76" s="318" t="s">
        <v>2105</v>
      </c>
      <c r="C76" s="318"/>
      <c r="D76" s="318"/>
      <c r="E76" s="318"/>
      <c r="F76" s="318"/>
      <c r="G76" s="318"/>
      <c r="H76" s="318"/>
      <c r="I76" s="318"/>
      <c r="J76" s="318"/>
      <c r="K76" s="318"/>
      <c r="L76" s="266">
        <f>VLOOKUP(C7,'Detail SFPR'!$A$5:$X$348,24,FALSE)</f>
        <v>1324947679.6173077</v>
      </c>
      <c r="M76" s="163"/>
      <c r="N76" s="172"/>
    </row>
    <row r="77" spans="1:14" x14ac:dyDescent="0.25">
      <c r="A77" s="267"/>
      <c r="B77" s="317"/>
      <c r="C77" s="317"/>
      <c r="D77" s="317"/>
      <c r="E77" s="317"/>
      <c r="F77" s="317"/>
      <c r="G77" s="317"/>
      <c r="H77" s="317"/>
      <c r="I77" s="317"/>
      <c r="J77" s="317"/>
      <c r="K77" s="317"/>
      <c r="L77" s="268"/>
      <c r="M77" s="157"/>
      <c r="N77" s="174"/>
    </row>
    <row r="78" spans="1:14" x14ac:dyDescent="0.25">
      <c r="A78" s="267"/>
      <c r="B78" s="316" t="s">
        <v>2777</v>
      </c>
      <c r="C78" s="316"/>
      <c r="D78" s="316"/>
      <c r="E78" s="316"/>
      <c r="F78" s="316"/>
      <c r="G78" s="316"/>
      <c r="H78" s="316"/>
      <c r="I78" s="316"/>
      <c r="J78" s="316"/>
      <c r="K78" s="316"/>
      <c r="L78" s="268"/>
      <c r="M78" s="157"/>
      <c r="N78" s="174"/>
    </row>
    <row r="79" spans="1:14" ht="15.75" thickBot="1" x14ac:dyDescent="0.3">
      <c r="A79" s="269"/>
      <c r="B79" s="270"/>
      <c r="C79" s="270" t="s">
        <v>2756</v>
      </c>
      <c r="D79" s="270"/>
      <c r="E79" s="270"/>
      <c r="F79" s="270"/>
      <c r="G79" s="270"/>
      <c r="H79" s="270"/>
      <c r="I79" s="270"/>
      <c r="J79" s="270"/>
      <c r="K79" s="270"/>
      <c r="L79" s="270"/>
      <c r="M79" s="167"/>
      <c r="N79" s="175"/>
    </row>
  </sheetData>
  <sheetProtection algorithmName="SHA-512" hashValue="eCjM/aUnEEfeK/z13anraJfGcdfalabrDQ0FBGsbGcLqnQR2Jfjs2arywi0DPVXzwdFwnVzCr3xEFle1zkeYEg==" saltValue="5ctQQjS/5pBCOyJrO+NUrQ==" spinCount="100000" sheet="1" objects="1" scenarios="1"/>
  <mergeCells count="79">
    <mergeCell ref="B78:K78"/>
    <mergeCell ref="C75:J75"/>
    <mergeCell ref="B69:K69"/>
    <mergeCell ref="B66:K66"/>
    <mergeCell ref="B77:K77"/>
    <mergeCell ref="B76:K76"/>
    <mergeCell ref="C70:J70"/>
    <mergeCell ref="B74:K74"/>
    <mergeCell ref="C73:J73"/>
    <mergeCell ref="C72:J72"/>
    <mergeCell ref="C67:J67"/>
    <mergeCell ref="B68:J68"/>
    <mergeCell ref="C54:J54"/>
    <mergeCell ref="C45:J45"/>
    <mergeCell ref="C46:J46"/>
    <mergeCell ref="C47:J47"/>
    <mergeCell ref="C48:J48"/>
    <mergeCell ref="C49:J49"/>
    <mergeCell ref="C50:J50"/>
    <mergeCell ref="B51:K51"/>
    <mergeCell ref="B52:K52"/>
    <mergeCell ref="C53:J53"/>
    <mergeCell ref="C64:J64"/>
    <mergeCell ref="C65:J65"/>
    <mergeCell ref="C71:J71"/>
    <mergeCell ref="C55:J55"/>
    <mergeCell ref="C38:J38"/>
    <mergeCell ref="B39:K39"/>
    <mergeCell ref="C61:J61"/>
    <mergeCell ref="C62:J62"/>
    <mergeCell ref="B63:K63"/>
    <mergeCell ref="B41:K41"/>
    <mergeCell ref="A42:K42"/>
    <mergeCell ref="B43:K43"/>
    <mergeCell ref="B56:K56"/>
    <mergeCell ref="C57:J57"/>
    <mergeCell ref="C58:J58"/>
    <mergeCell ref="C59:J59"/>
    <mergeCell ref="C60:J60"/>
    <mergeCell ref="B44:K44"/>
    <mergeCell ref="B40:K40"/>
    <mergeCell ref="C34:J34"/>
    <mergeCell ref="C23:J23"/>
    <mergeCell ref="C24:J24"/>
    <mergeCell ref="B25:K25"/>
    <mergeCell ref="C26:J26"/>
    <mergeCell ref="C27:J27"/>
    <mergeCell ref="C28:J28"/>
    <mergeCell ref="B29:K29"/>
    <mergeCell ref="C30:J30"/>
    <mergeCell ref="C31:J31"/>
    <mergeCell ref="C32:J32"/>
    <mergeCell ref="B33:K33"/>
    <mergeCell ref="C35:J35"/>
    <mergeCell ref="C36:J36"/>
    <mergeCell ref="C37:J37"/>
    <mergeCell ref="C22:J22"/>
    <mergeCell ref="B11:K11"/>
    <mergeCell ref="B12:K12"/>
    <mergeCell ref="B13:K13"/>
    <mergeCell ref="B15:K15"/>
    <mergeCell ref="A16:K16"/>
    <mergeCell ref="B17:K17"/>
    <mergeCell ref="B18:K18"/>
    <mergeCell ref="C19:J19"/>
    <mergeCell ref="C20:J20"/>
    <mergeCell ref="C21:J21"/>
    <mergeCell ref="B14:K14"/>
    <mergeCell ref="A10:L10"/>
    <mergeCell ref="A7:B7"/>
    <mergeCell ref="B9:L9"/>
    <mergeCell ref="A8:C8"/>
    <mergeCell ref="D8:J8"/>
    <mergeCell ref="E7:J7"/>
    <mergeCell ref="A6:L6"/>
    <mergeCell ref="A2:N2"/>
    <mergeCell ref="A3:N3"/>
    <mergeCell ref="A4:N4"/>
    <mergeCell ref="A5:N5"/>
  </mergeCells>
  <pageMargins left="0.25" right="0.25" top="0" bottom="0" header="0" footer="0"/>
  <pageSetup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BA14C-A509-4AEE-9EAF-4EA8A3FD9DD4}">
  <dimension ref="A1:L37"/>
  <sheetViews>
    <sheetView workbookViewId="0">
      <pane ySplit="9" topLeftCell="A10" activePane="bottomLeft" state="frozen"/>
      <selection pane="bottomLeft" activeCell="B23" sqref="B23:K23"/>
    </sheetView>
  </sheetViews>
  <sheetFormatPr defaultColWidth="9.140625" defaultRowHeight="15" x14ac:dyDescent="0.25"/>
  <cols>
    <col min="1" max="1" width="5.5703125" style="178" customWidth="1"/>
    <col min="2" max="2" width="5.7109375" style="178" customWidth="1"/>
    <col min="3" max="3" width="12" style="178" customWidth="1"/>
    <col min="4" max="4" width="13.140625" style="178" customWidth="1"/>
    <col min="5" max="5" width="18.28515625" style="178" customWidth="1"/>
    <col min="6" max="6" width="3.5703125" style="178" customWidth="1"/>
    <col min="7" max="7" width="12.28515625" style="178" customWidth="1"/>
    <col min="8" max="8" width="10.42578125" style="178" customWidth="1"/>
    <col min="9" max="9" width="6.140625" style="178" customWidth="1"/>
    <col min="10" max="10" width="1.140625" style="178" customWidth="1"/>
    <col min="11" max="11" width="16.7109375" style="178" customWidth="1"/>
    <col min="12" max="12" width="19.42578125" style="178" customWidth="1"/>
    <col min="13" max="16384" width="9.140625" style="178"/>
  </cols>
  <sheetData>
    <row r="1" spans="1:12" s="176" customFormat="1" ht="15" customHeight="1" x14ac:dyDescent="0.2">
      <c r="A1" s="151"/>
      <c r="B1" s="152"/>
      <c r="C1" s="152"/>
      <c r="D1" s="152"/>
      <c r="E1" s="152"/>
      <c r="F1" s="152"/>
      <c r="G1" s="152"/>
      <c r="H1" s="152"/>
      <c r="I1" s="152"/>
      <c r="J1" s="152"/>
      <c r="K1" s="152"/>
      <c r="L1" s="184"/>
    </row>
    <row r="2" spans="1:12" s="177" customFormat="1" ht="15" customHeight="1" x14ac:dyDescent="0.25">
      <c r="A2" s="294" t="s">
        <v>2753</v>
      </c>
      <c r="B2" s="295"/>
      <c r="C2" s="295"/>
      <c r="D2" s="295"/>
      <c r="E2" s="295"/>
      <c r="F2" s="295"/>
      <c r="G2" s="295"/>
      <c r="H2" s="295"/>
      <c r="I2" s="295"/>
      <c r="J2" s="295"/>
      <c r="K2" s="295"/>
      <c r="L2" s="296"/>
    </row>
    <row r="3" spans="1:12" ht="15" customHeight="1" x14ac:dyDescent="0.25">
      <c r="A3" s="297" t="s">
        <v>924</v>
      </c>
      <c r="B3" s="298"/>
      <c r="C3" s="298"/>
      <c r="D3" s="298"/>
      <c r="E3" s="298"/>
      <c r="F3" s="298"/>
      <c r="G3" s="298"/>
      <c r="H3" s="298"/>
      <c r="I3" s="298"/>
      <c r="J3" s="298"/>
      <c r="K3" s="298"/>
      <c r="L3" s="299"/>
    </row>
    <row r="4" spans="1:12" ht="32.25" customHeight="1" x14ac:dyDescent="0.25">
      <c r="A4" s="300" t="s">
        <v>2761</v>
      </c>
      <c r="B4" s="301"/>
      <c r="C4" s="301"/>
      <c r="D4" s="301"/>
      <c r="E4" s="301"/>
      <c r="F4" s="301"/>
      <c r="G4" s="301"/>
      <c r="H4" s="301"/>
      <c r="I4" s="301"/>
      <c r="J4" s="301"/>
      <c r="K4" s="301"/>
      <c r="L4" s="302"/>
    </row>
    <row r="5" spans="1:12" ht="15" customHeight="1" x14ac:dyDescent="0.25">
      <c r="A5" s="297" t="s">
        <v>2754</v>
      </c>
      <c r="B5" s="298"/>
      <c r="C5" s="298"/>
      <c r="D5" s="298"/>
      <c r="E5" s="298"/>
      <c r="F5" s="298"/>
      <c r="G5" s="298"/>
      <c r="H5" s="298"/>
      <c r="I5" s="298"/>
      <c r="J5" s="298"/>
      <c r="K5" s="298"/>
      <c r="L5" s="299"/>
    </row>
    <row r="6" spans="1:12" ht="4.5" customHeight="1" x14ac:dyDescent="0.25">
      <c r="A6" s="320"/>
      <c r="B6" s="307"/>
      <c r="C6" s="307"/>
      <c r="D6" s="307"/>
      <c r="E6" s="307"/>
      <c r="F6" s="307"/>
      <c r="G6" s="307"/>
      <c r="H6" s="307"/>
      <c r="I6" s="307"/>
      <c r="J6" s="307"/>
      <c r="K6" s="307"/>
      <c r="L6" s="321"/>
    </row>
    <row r="7" spans="1:12" ht="15" customHeight="1" x14ac:dyDescent="0.25">
      <c r="A7" s="320" t="s">
        <v>1110</v>
      </c>
      <c r="B7" s="307"/>
      <c r="C7" s="274" t="str">
        <f>'Detailed SFPR '!C7</f>
        <v>050765</v>
      </c>
      <c r="D7" s="185" t="s">
        <v>2762</v>
      </c>
      <c r="E7" s="308" t="str">
        <f>VLOOKUP(C7,'Detail SFPR'!$A$5:$B$348,2,FALSE)</f>
        <v>State of Ohio</v>
      </c>
      <c r="F7" s="308"/>
      <c r="G7" s="308"/>
      <c r="H7" s="308"/>
      <c r="I7" s="308"/>
      <c r="J7" s="308"/>
      <c r="K7" s="160" t="s">
        <v>929</v>
      </c>
      <c r="L7" s="186" t="str">
        <f>VLOOKUP(C7,'Detail SFPR'!$A$5:$C$348,3,FALSE)</f>
        <v>***</v>
      </c>
    </row>
    <row r="8" spans="1:12" ht="15" customHeight="1" x14ac:dyDescent="0.25">
      <c r="A8" s="320" t="s">
        <v>1813</v>
      </c>
      <c r="B8" s="307"/>
      <c r="C8" s="307"/>
      <c r="D8" s="323" t="str">
        <f>VLOOKUP(C7,Export!$A$2:$E$501,5,FALSE)</f>
        <v>****</v>
      </c>
      <c r="E8" s="323"/>
      <c r="F8" s="323"/>
      <c r="G8" s="323"/>
      <c r="H8" s="323"/>
      <c r="I8" s="323"/>
      <c r="J8" s="323"/>
      <c r="K8" s="161" t="s">
        <v>2095</v>
      </c>
      <c r="L8" s="187" t="str">
        <f>VLOOKUP(C7,sch_list!$A$2:$E$346,5,FALSE)</f>
        <v>No</v>
      </c>
    </row>
    <row r="9" spans="1:12" s="179" customFormat="1" ht="14.45" customHeight="1" x14ac:dyDescent="0.25">
      <c r="A9" s="324"/>
      <c r="B9" s="325"/>
      <c r="C9" s="325"/>
      <c r="D9" s="325"/>
      <c r="E9" s="325"/>
      <c r="F9" s="325"/>
      <c r="G9" s="325"/>
      <c r="H9" s="325"/>
      <c r="I9" s="325"/>
      <c r="J9" s="325"/>
      <c r="K9" s="325"/>
      <c r="L9" s="326"/>
    </row>
    <row r="10" spans="1:12" s="179" customFormat="1" ht="14.45" customHeight="1" x14ac:dyDescent="0.25">
      <c r="A10" s="339"/>
      <c r="B10" s="340"/>
      <c r="C10" s="340"/>
      <c r="D10" s="340"/>
      <c r="E10" s="340"/>
      <c r="F10" s="327" t="s">
        <v>1076</v>
      </c>
      <c r="G10" s="327"/>
      <c r="H10" s="327" t="s">
        <v>1077</v>
      </c>
      <c r="I10" s="327"/>
      <c r="J10" s="327"/>
      <c r="K10" s="327" t="s">
        <v>2780</v>
      </c>
      <c r="L10" s="335" t="s">
        <v>2770</v>
      </c>
    </row>
    <row r="11" spans="1:12" s="179" customFormat="1" ht="14.45" customHeight="1" x14ac:dyDescent="0.25">
      <c r="A11" s="339"/>
      <c r="B11" s="340"/>
      <c r="C11" s="340"/>
      <c r="D11" s="340"/>
      <c r="E11" s="340"/>
      <c r="F11" s="327"/>
      <c r="G11" s="327"/>
      <c r="H11" s="327"/>
      <c r="I11" s="327"/>
      <c r="J11" s="327"/>
      <c r="K11" s="327"/>
      <c r="L11" s="335"/>
    </row>
    <row r="12" spans="1:12" s="179" customFormat="1" ht="14.45" customHeight="1" x14ac:dyDescent="0.25">
      <c r="A12" s="339"/>
      <c r="B12" s="340"/>
      <c r="C12" s="340"/>
      <c r="D12" s="340"/>
      <c r="E12" s="340"/>
      <c r="F12" s="327"/>
      <c r="G12" s="327"/>
      <c r="H12" s="327"/>
      <c r="I12" s="327"/>
      <c r="J12" s="327"/>
      <c r="K12" s="327"/>
      <c r="L12" s="335"/>
    </row>
    <row r="13" spans="1:12" s="179" customFormat="1" ht="14.45" customHeight="1" x14ac:dyDescent="0.25">
      <c r="A13" s="336" t="s">
        <v>1078</v>
      </c>
      <c r="B13" s="337"/>
      <c r="C13" s="337"/>
      <c r="D13" s="337"/>
      <c r="E13" s="337"/>
      <c r="F13" s="338"/>
      <c r="G13" s="338"/>
      <c r="H13" s="338"/>
      <c r="I13" s="338"/>
      <c r="J13" s="338"/>
      <c r="K13" s="188"/>
      <c r="L13" s="189"/>
    </row>
    <row r="14" spans="1:12" s="179" customFormat="1" ht="14.45" customHeight="1" x14ac:dyDescent="0.25">
      <c r="A14" s="190" t="s">
        <v>953</v>
      </c>
      <c r="B14" s="322" t="s">
        <v>4</v>
      </c>
      <c r="C14" s="322"/>
      <c r="D14" s="322"/>
      <c r="E14" s="322"/>
      <c r="F14" s="334">
        <f>VLOOKUP(C7,Summary_SFPR!$A$5:$E$348,5,FALSE)</f>
        <v>700443094.84000075</v>
      </c>
      <c r="G14" s="334"/>
      <c r="H14" s="334">
        <f>VLOOKUP(C7,Summary_SFPR!$A$5:$J$348,10,FALSE)</f>
        <v>993596764.13442016</v>
      </c>
      <c r="I14" s="334"/>
      <c r="J14" s="334"/>
      <c r="K14" s="181">
        <f>VLOOKUP(C7,Summary_SFPR!$A$5:$O$348,15,FALSE)</f>
        <v>195445551.31859002</v>
      </c>
      <c r="L14" s="191">
        <f>VLOOKUP(C7,Summary_SFPR!$A$5:$AI$348,35,FALSE)</f>
        <v>889839684.13612783</v>
      </c>
    </row>
    <row r="15" spans="1:12" s="179" customFormat="1" ht="14.45" customHeight="1" x14ac:dyDescent="0.25">
      <c r="A15" s="190" t="s">
        <v>971</v>
      </c>
      <c r="B15" s="322" t="s">
        <v>1079</v>
      </c>
      <c r="C15" s="322"/>
      <c r="D15" s="322"/>
      <c r="E15" s="322"/>
      <c r="F15" s="334">
        <f>VLOOKUP(C7,Summary_SFPR!$A$5:$F$348,6,FALSE)</f>
        <v>126013643.98000002</v>
      </c>
      <c r="G15" s="334"/>
      <c r="H15" s="334">
        <f>VLOOKUP(C7,Summary_SFPR!$A$5:$K$348,11,FALSE)</f>
        <v>167644015.15502602</v>
      </c>
      <c r="I15" s="334"/>
      <c r="J15" s="334"/>
      <c r="K15" s="181">
        <f>VLOOKUP(C7,Summary_SFPR!$A$5:$P$348,16,FALSE)</f>
        <v>27754968.462389823</v>
      </c>
      <c r="L15" s="191">
        <f>VLOOKUP(C7,Summary_SFPR!$A$5:$AJ$348,36,FALSE)</f>
        <v>150757427.58958545</v>
      </c>
    </row>
    <row r="16" spans="1:12" s="179" customFormat="1" ht="14.45" customHeight="1" x14ac:dyDescent="0.25">
      <c r="A16" s="190" t="s">
        <v>973</v>
      </c>
      <c r="B16" s="322" t="s">
        <v>1080</v>
      </c>
      <c r="C16" s="322"/>
      <c r="D16" s="322"/>
      <c r="E16" s="322"/>
      <c r="F16" s="334">
        <f>VLOOKUP(C7,Summary_SFPR!$A$5:$G$348,7,FALSE)</f>
        <v>61700544.040000021</v>
      </c>
      <c r="G16" s="334"/>
      <c r="H16" s="334">
        <f>VLOOKUP(C7,Summary_SFPR!$A$5:$L$348,12,FALSE)</f>
        <v>85674212.306785151</v>
      </c>
      <c r="I16" s="334"/>
      <c r="J16" s="334"/>
      <c r="K16" s="192">
        <f>VLOOKUP(C7,Summary_SFPR!$A$5:$Q$348,17,FALSE)</f>
        <v>15983244.633465648</v>
      </c>
      <c r="L16" s="191">
        <f>VLOOKUP(C7,Summary_SFPR!$A$5:$AK$348,37,FALSE)</f>
        <v>76999065.44103229</v>
      </c>
    </row>
    <row r="17" spans="1:12" s="179" customFormat="1" ht="14.45" customHeight="1" x14ac:dyDescent="0.25">
      <c r="A17" s="190" t="s">
        <v>975</v>
      </c>
      <c r="B17" s="322" t="s">
        <v>1081</v>
      </c>
      <c r="C17" s="322"/>
      <c r="D17" s="322"/>
      <c r="E17" s="322"/>
      <c r="F17" s="334">
        <f>VLOOKUP(C7,Summary_SFPR!$A$5:$H$348,8,FALSE)</f>
        <v>7241129.0000000019</v>
      </c>
      <c r="G17" s="334"/>
      <c r="H17" s="334">
        <f>VLOOKUP(C7,Summary_SFPR!$A$5:$M$348,13,FALSE)</f>
        <v>9770051.5627148915</v>
      </c>
      <c r="I17" s="334"/>
      <c r="J17" s="334"/>
      <c r="K17" s="192">
        <f>VLOOKUP(C7,Summary_SFPR!$A$5:$R$348,18,FALSE)</f>
        <v>1686032.6725620225</v>
      </c>
      <c r="L17" s="191">
        <f>VLOOKUP(C7,Summary_SFPR!$A$5:$AL$348,38,FALSE)</f>
        <v>8813303.9254620951</v>
      </c>
    </row>
    <row r="18" spans="1:12" s="179" customFormat="1" ht="14.45" customHeight="1" x14ac:dyDescent="0.25">
      <c r="A18" s="190" t="s">
        <v>81</v>
      </c>
      <c r="B18" s="322" t="s">
        <v>1082</v>
      </c>
      <c r="C18" s="322"/>
      <c r="D18" s="322"/>
      <c r="E18" s="322"/>
      <c r="F18" s="341">
        <f>VLOOKUP(C7,Summary_SFPR!$A$5:$I$348,9,FALSE)</f>
        <v>21210664.970000003</v>
      </c>
      <c r="G18" s="341"/>
      <c r="H18" s="341">
        <f>VLOOKUP(C7,Summary_SFPR!$A$5:$N$348,14,FALSE)</f>
        <v>51438158.223368242</v>
      </c>
      <c r="I18" s="341"/>
      <c r="J18" s="341"/>
      <c r="K18" s="192">
        <f>VLOOKUP(C7,Summary_SFPR!$A$5:$S$348,19,FALSE)</f>
        <v>20152669.752020605</v>
      </c>
      <c r="L18" s="191">
        <f>VLOOKUP(C7,Summary_SFPR!$A$5:$AM$348,39,FALSE)</f>
        <v>41647924.320340462</v>
      </c>
    </row>
    <row r="19" spans="1:12" s="179" customFormat="1" ht="3" customHeight="1" x14ac:dyDescent="0.25">
      <c r="A19" s="332"/>
      <c r="B19" s="329"/>
      <c r="C19" s="329"/>
      <c r="D19" s="329"/>
      <c r="E19" s="329"/>
      <c r="F19" s="329"/>
      <c r="G19" s="329"/>
      <c r="H19" s="329"/>
      <c r="I19" s="329"/>
      <c r="J19" s="329"/>
      <c r="K19" s="329"/>
      <c r="L19" s="333"/>
    </row>
    <row r="20" spans="1:12" s="179" customFormat="1" ht="14.45" customHeight="1" x14ac:dyDescent="0.25">
      <c r="A20" s="190" t="s">
        <v>980</v>
      </c>
      <c r="B20" s="322" t="s">
        <v>1083</v>
      </c>
      <c r="C20" s="322"/>
      <c r="D20" s="322"/>
      <c r="E20" s="322"/>
      <c r="F20" s="341">
        <f>VLOOKUP(C7,Summary_SFPR!$A$5:$T$348,20,FALSE)</f>
        <v>916609076.83000076</v>
      </c>
      <c r="G20" s="341"/>
      <c r="H20" s="341">
        <f>VLOOKUP(C7,Summary_SFPR!$A$5:$U$348,21,FALSE)</f>
        <v>1308123201.3823147</v>
      </c>
      <c r="I20" s="341"/>
      <c r="J20" s="341"/>
      <c r="K20" s="192">
        <f>VLOOKUP(C7,Summary_SFPR!$A$5:$V$348,22,FALSE)</f>
        <v>261022466.83902815</v>
      </c>
      <c r="L20" s="193">
        <f>VLOOKUP(C7,Summary_SFPR!$A$5:$AN$348,40,FALSE)</f>
        <v>1168057405.4125488</v>
      </c>
    </row>
    <row r="21" spans="1:12" s="179" customFormat="1" ht="3.75" customHeight="1" x14ac:dyDescent="0.25">
      <c r="A21" s="332"/>
      <c r="B21" s="329"/>
      <c r="C21" s="329"/>
      <c r="D21" s="329"/>
      <c r="E21" s="329"/>
      <c r="F21" s="329"/>
      <c r="G21" s="329"/>
      <c r="H21" s="329"/>
      <c r="I21" s="329"/>
      <c r="J21" s="329"/>
      <c r="K21" s="329"/>
      <c r="L21" s="333"/>
    </row>
    <row r="22" spans="1:12" s="179" customFormat="1" ht="14.45" customHeight="1" x14ac:dyDescent="0.25">
      <c r="A22" s="190" t="s">
        <v>982</v>
      </c>
      <c r="B22" s="322" t="s">
        <v>23</v>
      </c>
      <c r="C22" s="322"/>
      <c r="D22" s="322"/>
      <c r="E22" s="322"/>
      <c r="F22" s="322"/>
      <c r="G22" s="322"/>
      <c r="H22" s="322"/>
      <c r="I22" s="322"/>
      <c r="J22" s="322"/>
      <c r="K22" s="322"/>
      <c r="L22" s="193">
        <f>VLOOKUP(C7,Summary_SFPR!$A$5:$X$348,24,FALSE)</f>
        <v>8777751.2400000002</v>
      </c>
    </row>
    <row r="23" spans="1:12" s="179" customFormat="1" ht="14.45" customHeight="1" x14ac:dyDescent="0.25">
      <c r="A23" s="190" t="s">
        <v>984</v>
      </c>
      <c r="B23" s="319" t="s">
        <v>1835</v>
      </c>
      <c r="C23" s="319"/>
      <c r="D23" s="319"/>
      <c r="E23" s="319"/>
      <c r="F23" s="319"/>
      <c r="G23" s="319"/>
      <c r="H23" s="319"/>
      <c r="I23" s="319"/>
      <c r="J23" s="319"/>
      <c r="K23" s="319"/>
      <c r="L23" s="193">
        <f>VLOOKUP(C7,Summary_SFPR!$A$5:$Y$348,25,FALSE)</f>
        <v>54846889.861399986</v>
      </c>
    </row>
    <row r="24" spans="1:12" s="179" customFormat="1" ht="14.45" customHeight="1" x14ac:dyDescent="0.25">
      <c r="A24" s="190" t="s">
        <v>986</v>
      </c>
      <c r="B24" s="322" t="s">
        <v>1084</v>
      </c>
      <c r="C24" s="322"/>
      <c r="D24" s="322"/>
      <c r="E24" s="322"/>
      <c r="F24" s="322"/>
      <c r="G24" s="322"/>
      <c r="H24" s="322"/>
      <c r="I24" s="322"/>
      <c r="J24" s="322"/>
      <c r="K24" s="322"/>
      <c r="L24" s="193">
        <f>VLOOKUP(C7,Summary_SFPR!$A$5:$Z$348,26,FALSE)</f>
        <v>4928636.3954600217</v>
      </c>
    </row>
    <row r="25" spans="1:12" s="179" customFormat="1" ht="14.45" customHeight="1" x14ac:dyDescent="0.25">
      <c r="A25" s="190" t="s">
        <v>1075</v>
      </c>
      <c r="B25" s="322" t="s">
        <v>28</v>
      </c>
      <c r="C25" s="322"/>
      <c r="D25" s="322"/>
      <c r="E25" s="322"/>
      <c r="F25" s="322"/>
      <c r="G25" s="322"/>
      <c r="H25" s="322"/>
      <c r="I25" s="322"/>
      <c r="J25" s="322"/>
      <c r="K25" s="322"/>
      <c r="L25" s="193">
        <f>VLOOKUP(C7,Summary_SFPR!$A$5:$AA$348,27,FALSE)</f>
        <v>88336996.707898229</v>
      </c>
    </row>
    <row r="26" spans="1:12" s="179" customFormat="1" ht="3.75" customHeight="1" x14ac:dyDescent="0.25">
      <c r="A26" s="350"/>
      <c r="B26" s="322"/>
      <c r="C26" s="322"/>
      <c r="D26" s="322"/>
      <c r="E26" s="322"/>
      <c r="F26" s="322"/>
      <c r="G26" s="322"/>
      <c r="H26" s="322"/>
      <c r="I26" s="322"/>
      <c r="J26" s="322"/>
      <c r="K26" s="322"/>
      <c r="L26" s="351"/>
    </row>
    <row r="27" spans="1:12" s="179" customFormat="1" ht="14.45" customHeight="1" x14ac:dyDescent="0.25">
      <c r="A27" s="194" t="s">
        <v>1085</v>
      </c>
      <c r="B27" s="352" t="s">
        <v>2789</v>
      </c>
      <c r="C27" s="352"/>
      <c r="D27" s="352"/>
      <c r="E27" s="352"/>
      <c r="F27" s="352"/>
      <c r="G27" s="352"/>
      <c r="H27" s="352"/>
      <c r="I27" s="352"/>
      <c r="J27" s="352"/>
      <c r="K27" s="352"/>
      <c r="L27" s="195">
        <f>VLOOKUP(C7,Summary_SFPR!$A$5:$AJ$348,32,FALSE)</f>
        <v>1324947679.6173081</v>
      </c>
    </row>
    <row r="28" spans="1:12" s="179" customFormat="1" ht="3" customHeight="1" x14ac:dyDescent="0.25">
      <c r="A28" s="347"/>
      <c r="B28" s="348"/>
      <c r="C28" s="348"/>
      <c r="D28" s="348"/>
      <c r="E28" s="348"/>
      <c r="F28" s="348"/>
      <c r="G28" s="348"/>
      <c r="H28" s="348"/>
      <c r="I28" s="348"/>
      <c r="J28" s="348"/>
      <c r="K28" s="348"/>
      <c r="L28" s="349"/>
    </row>
    <row r="29" spans="1:12" s="179" customFormat="1" ht="4.5" customHeight="1" x14ac:dyDescent="0.25">
      <c r="A29" s="332"/>
      <c r="B29" s="329"/>
      <c r="C29" s="329"/>
      <c r="D29" s="329"/>
      <c r="E29" s="329"/>
      <c r="F29" s="329"/>
      <c r="G29" s="329"/>
      <c r="H29" s="329"/>
      <c r="I29" s="329"/>
      <c r="J29" s="329"/>
      <c r="K29" s="329"/>
      <c r="L29" s="333"/>
    </row>
    <row r="30" spans="1:12" s="179" customFormat="1" ht="14.45" customHeight="1" x14ac:dyDescent="0.25">
      <c r="A30" s="344" t="s">
        <v>1089</v>
      </c>
      <c r="B30" s="345"/>
      <c r="C30" s="345"/>
      <c r="D30" s="345"/>
      <c r="E30" s="345"/>
      <c r="F30" s="345"/>
      <c r="G30" s="345"/>
      <c r="H30" s="345"/>
      <c r="I30" s="345"/>
      <c r="J30" s="345"/>
      <c r="K30" s="345"/>
      <c r="L30" s="346"/>
    </row>
    <row r="31" spans="1:12" s="179" customFormat="1" ht="14.45" customHeight="1" x14ac:dyDescent="0.25">
      <c r="A31" s="342" t="s">
        <v>1090</v>
      </c>
      <c r="B31" s="343"/>
      <c r="C31" s="343"/>
      <c r="D31" s="343"/>
      <c r="E31" s="343"/>
      <c r="F31" s="343"/>
      <c r="G31" s="343"/>
      <c r="H31" s="343"/>
      <c r="I31" s="343"/>
      <c r="J31" s="343"/>
      <c r="K31" s="343"/>
      <c r="L31" s="193">
        <f>VLOOKUP(C7,Summary_SFPR!$A$5:$AO$348,41,FALSE)</f>
        <v>45686288.292667963</v>
      </c>
    </row>
    <row r="32" spans="1:12" s="179" customFormat="1" ht="14.45" customHeight="1" x14ac:dyDescent="0.25">
      <c r="A32" s="196"/>
      <c r="B32" s="322" t="s">
        <v>1091</v>
      </c>
      <c r="C32" s="322"/>
      <c r="D32" s="322"/>
      <c r="E32" s="322"/>
      <c r="F32" s="322"/>
      <c r="G32" s="322"/>
      <c r="H32" s="322"/>
      <c r="I32" s="322"/>
      <c r="J32" s="322"/>
      <c r="K32" s="322"/>
      <c r="L32" s="197"/>
    </row>
    <row r="33" spans="1:12" s="179" customFormat="1" ht="14.45" customHeight="1" thickBot="1" x14ac:dyDescent="0.3">
      <c r="A33" s="198"/>
      <c r="B33" s="331" t="s">
        <v>2748</v>
      </c>
      <c r="C33" s="331"/>
      <c r="D33" s="331"/>
      <c r="E33" s="331"/>
      <c r="F33" s="331"/>
      <c r="G33" s="331"/>
      <c r="H33" s="331"/>
      <c r="I33" s="331"/>
      <c r="J33" s="331"/>
      <c r="K33" s="331"/>
      <c r="L33" s="199"/>
    </row>
    <row r="34" spans="1:12" s="179" customFormat="1" ht="14.45" customHeight="1" x14ac:dyDescent="0.25">
      <c r="A34" s="180"/>
      <c r="B34" s="328"/>
      <c r="C34" s="328"/>
      <c r="D34" s="328"/>
      <c r="E34" s="328"/>
      <c r="F34" s="328"/>
      <c r="G34" s="328"/>
      <c r="H34" s="328"/>
      <c r="I34" s="328"/>
      <c r="J34" s="328"/>
      <c r="K34" s="328"/>
      <c r="L34" s="182"/>
    </row>
    <row r="35" spans="1:12" s="179" customFormat="1" ht="6.75" customHeight="1" x14ac:dyDescent="0.25">
      <c r="A35" s="180"/>
      <c r="B35" s="329"/>
      <c r="C35" s="329"/>
      <c r="D35" s="329"/>
      <c r="E35" s="329"/>
      <c r="F35" s="329"/>
      <c r="G35" s="329"/>
      <c r="H35" s="329"/>
      <c r="I35" s="329"/>
      <c r="J35" s="329"/>
      <c r="K35" s="329"/>
      <c r="L35" s="183"/>
    </row>
    <row r="36" spans="1:12" s="179" customFormat="1" ht="14.45" customHeight="1" x14ac:dyDescent="0.25">
      <c r="A36" s="330"/>
      <c r="B36" s="330"/>
      <c r="C36" s="330"/>
      <c r="D36" s="330"/>
      <c r="E36" s="330"/>
      <c r="F36" s="330"/>
      <c r="G36" s="330"/>
      <c r="H36" s="330"/>
      <c r="I36" s="330"/>
      <c r="J36" s="330"/>
      <c r="K36" s="330"/>
      <c r="L36" s="183"/>
    </row>
    <row r="37" spans="1:12" s="179" customFormat="1" ht="14.45" customHeight="1" x14ac:dyDescent="0.25">
      <c r="A37" s="180"/>
      <c r="B37" s="330"/>
      <c r="C37" s="330"/>
      <c r="D37" s="330"/>
      <c r="E37" s="330"/>
      <c r="F37" s="330"/>
      <c r="G37" s="330"/>
      <c r="H37" s="330"/>
      <c r="I37" s="330"/>
      <c r="J37" s="330"/>
      <c r="K37" s="330"/>
      <c r="L37" s="181"/>
    </row>
  </sheetData>
  <sheetProtection algorithmName="SHA-512" hashValue="Wh2ZqJb5kKcPMWsQ2x99+/HWt9MCjol8/8EF/nSNMOabbrJ4bQph9SVIXUPw5JqXQJLW6yQLLhQdMxhZZRe8rQ==" saltValue="3M/jmlLU9Ys427uLScfbFQ==" spinCount="100000" sheet="1" objects="1" scenarios="1"/>
  <mergeCells count="54">
    <mergeCell ref="A31:K31"/>
    <mergeCell ref="A29:L29"/>
    <mergeCell ref="A30:L30"/>
    <mergeCell ref="F20:G20"/>
    <mergeCell ref="H20:J20"/>
    <mergeCell ref="A28:L28"/>
    <mergeCell ref="B25:K25"/>
    <mergeCell ref="B24:K24"/>
    <mergeCell ref="A26:L26"/>
    <mergeCell ref="B27:K27"/>
    <mergeCell ref="B22:K22"/>
    <mergeCell ref="F18:G18"/>
    <mergeCell ref="F17:G17"/>
    <mergeCell ref="H16:J16"/>
    <mergeCell ref="H17:J17"/>
    <mergeCell ref="H18:J18"/>
    <mergeCell ref="A19:L19"/>
    <mergeCell ref="A21:L21"/>
    <mergeCell ref="F14:G14"/>
    <mergeCell ref="F15:G15"/>
    <mergeCell ref="A7:B7"/>
    <mergeCell ref="L10:L12"/>
    <mergeCell ref="H10:J12"/>
    <mergeCell ref="F10:G12"/>
    <mergeCell ref="A13:E13"/>
    <mergeCell ref="F13:G13"/>
    <mergeCell ref="H13:J13"/>
    <mergeCell ref="A10:E12"/>
    <mergeCell ref="H14:J14"/>
    <mergeCell ref="H15:J15"/>
    <mergeCell ref="F16:G16"/>
    <mergeCell ref="B16:E16"/>
    <mergeCell ref="B34:K34"/>
    <mergeCell ref="B35:K35"/>
    <mergeCell ref="A36:K36"/>
    <mergeCell ref="B37:K37"/>
    <mergeCell ref="B32:K32"/>
    <mergeCell ref="B33:K33"/>
    <mergeCell ref="A2:L2"/>
    <mergeCell ref="A3:L3"/>
    <mergeCell ref="A4:L4"/>
    <mergeCell ref="A5:L5"/>
    <mergeCell ref="B23:K23"/>
    <mergeCell ref="A6:L6"/>
    <mergeCell ref="B17:E17"/>
    <mergeCell ref="B18:E18"/>
    <mergeCell ref="B20:E20"/>
    <mergeCell ref="B14:E14"/>
    <mergeCell ref="B15:E15"/>
    <mergeCell ref="E7:J7"/>
    <mergeCell ref="A8:C8"/>
    <mergeCell ref="D8:J8"/>
    <mergeCell ref="A9:L9"/>
    <mergeCell ref="K10:K12"/>
  </mergeCells>
  <pageMargins left="0.25" right="0.25" top="0" bottom="0" header="0" footer="0"/>
  <pageSetup scale="7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7D42D-7257-4727-BCB6-D8C400B4725E}">
  <dimension ref="A1:K350"/>
  <sheetViews>
    <sheetView workbookViewId="0">
      <pane ySplit="1" topLeftCell="A256" activePane="bottomLeft" state="frozen"/>
      <selection pane="bottomLeft" activeCell="E272" sqref="E272"/>
    </sheetView>
  </sheetViews>
  <sheetFormatPr defaultRowHeight="15" x14ac:dyDescent="0.25"/>
  <cols>
    <col min="1" max="1" width="7" bestFit="1" customWidth="1"/>
    <col min="2" max="2" width="61.28515625" bestFit="1" customWidth="1"/>
    <col min="3" max="3" width="18.5703125" bestFit="1" customWidth="1"/>
    <col min="4" max="4" width="11.28515625" style="12" customWidth="1"/>
    <col min="5" max="6" width="15.5703125" customWidth="1"/>
    <col min="7" max="7" width="14.85546875" bestFit="1" customWidth="1"/>
    <col min="8" max="9" width="22.5703125" bestFit="1" customWidth="1"/>
    <col min="10" max="10" width="17.85546875" bestFit="1" customWidth="1"/>
    <col min="11" max="11" width="22.7109375" bestFit="1" customWidth="1"/>
  </cols>
  <sheetData>
    <row r="1" spans="1:11" s="96" customFormat="1" ht="45" x14ac:dyDescent="0.25">
      <c r="A1" s="95" t="s">
        <v>55</v>
      </c>
      <c r="B1" s="31" t="s">
        <v>56</v>
      </c>
      <c r="C1" s="31" t="s">
        <v>57</v>
      </c>
      <c r="D1" s="25" t="s">
        <v>58</v>
      </c>
      <c r="E1" s="95" t="s">
        <v>59</v>
      </c>
      <c r="F1" s="25" t="s">
        <v>60</v>
      </c>
      <c r="G1" s="25" t="s">
        <v>61</v>
      </c>
      <c r="H1" s="95" t="s">
        <v>62</v>
      </c>
      <c r="I1" s="95" t="s">
        <v>63</v>
      </c>
      <c r="J1" s="95" t="s">
        <v>64</v>
      </c>
      <c r="K1" s="25" t="s">
        <v>65</v>
      </c>
    </row>
    <row r="2" spans="1:11" x14ac:dyDescent="0.25">
      <c r="A2" s="97" t="s">
        <v>66</v>
      </c>
      <c r="B2" t="s">
        <v>67</v>
      </c>
      <c r="C2" t="s">
        <v>68</v>
      </c>
      <c r="D2" s="12" t="s">
        <v>1088</v>
      </c>
      <c r="E2" s="1">
        <f>VLOOKUP(A2,'ADM Data'!$A$2:$J$346,10,FALSE)</f>
        <v>351.812456</v>
      </c>
      <c r="F2" s="1">
        <f>VLOOKUP(A2,'ADM Data'!$A$2:$I$346,5,FALSE)</f>
        <v>0</v>
      </c>
      <c r="G2" s="1">
        <f>VLOOKUP(A2,'ADM Data'!$A$2:$I$346,6,FALSE)</f>
        <v>0</v>
      </c>
      <c r="H2" s="1">
        <f>VLOOKUP(A2,'ADM Data'!$A$2:$I$346,7,FALSE)</f>
        <v>0</v>
      </c>
      <c r="I2" s="1">
        <f>VLOOKUP(A2,'ADM Data'!$A$2:$I$346,8,FALSE)</f>
        <v>320.531023</v>
      </c>
      <c r="J2" s="1">
        <f>VLOOKUP(A2,'ADM Data'!$A$2:$I$346,9,FALSE)</f>
        <v>31.281433</v>
      </c>
      <c r="K2" s="1">
        <f>VLOOKUP(A2,'ADM Data'!$A$2:$AA$346,26,FALSE)</f>
        <v>0</v>
      </c>
    </row>
    <row r="3" spans="1:11" x14ac:dyDescent="0.25">
      <c r="A3" s="97" t="s">
        <v>70</v>
      </c>
      <c r="B3" t="s">
        <v>71</v>
      </c>
      <c r="C3" t="s">
        <v>72</v>
      </c>
      <c r="D3" s="12" t="s">
        <v>1088</v>
      </c>
      <c r="E3" s="1">
        <f>VLOOKUP(A3,'ADM Data'!$A$2:$J$346,10,FALSE)</f>
        <v>780.60956899999996</v>
      </c>
      <c r="F3" s="1">
        <f>VLOOKUP(A3,'ADM Data'!$A$2:$I$346,5,FALSE)</f>
        <v>103.305082</v>
      </c>
      <c r="G3" s="1">
        <f>VLOOKUP(A3,'ADM Data'!$A$2:$I$346,6,FALSE)</f>
        <v>261.95985400000001</v>
      </c>
      <c r="H3" s="1">
        <f>VLOOKUP(A3,'ADM Data'!$A$2:$I$346,7,FALSE)</f>
        <v>415.34463299999999</v>
      </c>
      <c r="I3" s="1">
        <f>VLOOKUP(A3,'ADM Data'!$A$2:$I$346,8,FALSE)</f>
        <v>0</v>
      </c>
      <c r="J3" s="1">
        <f>VLOOKUP(A3,'ADM Data'!$A$2:$I$346,9,FALSE)</f>
        <v>0</v>
      </c>
      <c r="K3" s="1">
        <f>VLOOKUP(A3,'ADM Data'!$A$2:$AA$346,26,FALSE)</f>
        <v>0</v>
      </c>
    </row>
    <row r="4" spans="1:11" x14ac:dyDescent="0.25">
      <c r="A4" s="97" t="s">
        <v>73</v>
      </c>
      <c r="B4" t="s">
        <v>74</v>
      </c>
      <c r="C4" t="s">
        <v>75</v>
      </c>
      <c r="D4" s="12" t="s">
        <v>1088</v>
      </c>
      <c r="E4" s="1">
        <f>VLOOKUP(A4,'ADM Data'!$A$2:$J$346,10,FALSE)</f>
        <v>352.19800399999997</v>
      </c>
      <c r="F4" s="1">
        <f>VLOOKUP(A4,'ADM Data'!$A$2:$I$346,5,FALSE)</f>
        <v>33.127775</v>
      </c>
      <c r="G4" s="1">
        <f>VLOOKUP(A4,'ADM Data'!$A$2:$I$346,6,FALSE)</f>
        <v>130.159561</v>
      </c>
      <c r="H4" s="1">
        <f>VLOOKUP(A4,'ADM Data'!$A$2:$I$346,7,FALSE)</f>
        <v>188.91066799999999</v>
      </c>
      <c r="I4" s="1">
        <f>VLOOKUP(A4,'ADM Data'!$A$2:$I$346,8,FALSE)</f>
        <v>0</v>
      </c>
      <c r="J4" s="1">
        <f>VLOOKUP(A4,'ADM Data'!$A$2:$I$346,9,FALSE)</f>
        <v>0</v>
      </c>
      <c r="K4" s="1">
        <f>VLOOKUP(A4,'ADM Data'!$A$2:$AA$346,26,FALSE)</f>
        <v>0</v>
      </c>
    </row>
    <row r="5" spans="1:11" x14ac:dyDescent="0.25">
      <c r="A5" s="97" t="s">
        <v>76</v>
      </c>
      <c r="B5" t="s">
        <v>77</v>
      </c>
      <c r="C5" t="s">
        <v>68</v>
      </c>
      <c r="D5" s="12" t="s">
        <v>1088</v>
      </c>
      <c r="E5" s="1">
        <f>VLOOKUP(A5,'ADM Data'!$A$2:$J$346,10,FALSE)</f>
        <v>323.828146</v>
      </c>
      <c r="F5" s="1">
        <f>VLOOKUP(A5,'ADM Data'!$A$2:$I$346,5,FALSE)</f>
        <v>35.554367999999997</v>
      </c>
      <c r="G5" s="1">
        <f>VLOOKUP(A5,'ADM Data'!$A$2:$I$346,6,FALSE)</f>
        <v>105.284558</v>
      </c>
      <c r="H5" s="1">
        <f>VLOOKUP(A5,'ADM Data'!$A$2:$I$346,7,FALSE)</f>
        <v>139.691801</v>
      </c>
      <c r="I5" s="1">
        <f>VLOOKUP(A5,'ADM Data'!$A$2:$I$346,8,FALSE)</f>
        <v>43.297418999999998</v>
      </c>
      <c r="J5" s="1">
        <f>VLOOKUP(A5,'ADM Data'!$A$2:$I$346,9,FALSE)</f>
        <v>0</v>
      </c>
      <c r="K5" s="1">
        <f>VLOOKUP(A5,'ADM Data'!$A$2:$AA$346,26,FALSE)</f>
        <v>0</v>
      </c>
    </row>
    <row r="6" spans="1:11" x14ac:dyDescent="0.25">
      <c r="A6" s="97" t="s">
        <v>78</v>
      </c>
      <c r="B6" t="s">
        <v>1841</v>
      </c>
      <c r="C6" t="s">
        <v>80</v>
      </c>
      <c r="D6" s="12" t="s">
        <v>1842</v>
      </c>
      <c r="E6" s="1">
        <f>VLOOKUP(A6,'ADM Data'!$A$2:$J$346,10,FALSE)</f>
        <v>4933.583063</v>
      </c>
      <c r="F6" s="1">
        <f>VLOOKUP(A6,'ADM Data'!$A$2:$I$346,5,FALSE)</f>
        <v>250.092432</v>
      </c>
      <c r="G6" s="1">
        <f>VLOOKUP(A6,'ADM Data'!$A$2:$I$346,6,FALSE)</f>
        <v>748.77898600000003</v>
      </c>
      <c r="H6" s="1">
        <f>VLOOKUP(A6,'ADM Data'!$A$2:$I$346,7,FALSE)</f>
        <v>1931.1477440000001</v>
      </c>
      <c r="I6" s="1">
        <f>VLOOKUP(A6,'ADM Data'!$A$2:$I$346,8,FALSE)</f>
        <v>1915.1564969999999</v>
      </c>
      <c r="J6" s="1">
        <f>VLOOKUP(A6,'ADM Data'!$A$2:$I$346,9,FALSE)</f>
        <v>88.407404</v>
      </c>
      <c r="K6" s="1">
        <f>VLOOKUP(A6,'ADM Data'!$A$2:$AA$346,26,FALSE)</f>
        <v>13.947298</v>
      </c>
    </row>
    <row r="7" spans="1:11" x14ac:dyDescent="0.25">
      <c r="A7" s="97" t="s">
        <v>82</v>
      </c>
      <c r="B7" t="s">
        <v>1843</v>
      </c>
      <c r="C7" t="s">
        <v>84</v>
      </c>
      <c r="D7" s="12" t="s">
        <v>1842</v>
      </c>
      <c r="E7" s="1">
        <f>VLOOKUP(A7,'ADM Data'!$A$2:$J$346,10,FALSE)</f>
        <v>725.79912899999999</v>
      </c>
      <c r="F7" s="1">
        <f>VLOOKUP(A7,'ADM Data'!$A$2:$I$346,5,FALSE)</f>
        <v>8.7240830000000003</v>
      </c>
      <c r="G7" s="1">
        <f>VLOOKUP(A7,'ADM Data'!$A$2:$I$346,6,FALSE)</f>
        <v>23.387360000000001</v>
      </c>
      <c r="H7" s="1">
        <f>VLOOKUP(A7,'ADM Data'!$A$2:$I$346,7,FALSE)</f>
        <v>153.12482900000001</v>
      </c>
      <c r="I7" s="1">
        <f>VLOOKUP(A7,'ADM Data'!$A$2:$I$346,8,FALSE)</f>
        <v>540.56285700000001</v>
      </c>
      <c r="J7" s="1">
        <f>VLOOKUP(A7,'ADM Data'!$A$2:$I$346,9,FALSE)</f>
        <v>0</v>
      </c>
      <c r="K7" s="1">
        <f>VLOOKUP(A7,'ADM Data'!$A$2:$AA$346,26,FALSE)</f>
        <v>12.446895</v>
      </c>
    </row>
    <row r="8" spans="1:11" x14ac:dyDescent="0.25">
      <c r="A8" s="97" t="s">
        <v>85</v>
      </c>
      <c r="B8" t="s">
        <v>86</v>
      </c>
      <c r="C8" t="s">
        <v>87</v>
      </c>
      <c r="D8" s="12" t="s">
        <v>1842</v>
      </c>
      <c r="E8" s="1">
        <f>VLOOKUP(A8,'ADM Data'!$A$2:$J$346,10,FALSE)</f>
        <v>409.48481199999998</v>
      </c>
      <c r="F8" s="1">
        <f>VLOOKUP(A8,'ADM Data'!$A$2:$I$346,5,FALSE)</f>
        <v>0</v>
      </c>
      <c r="G8" s="1">
        <f>VLOOKUP(A8,'ADM Data'!$A$2:$I$346,6,FALSE)</f>
        <v>0</v>
      </c>
      <c r="H8" s="1">
        <f>VLOOKUP(A8,'ADM Data'!$A$2:$I$346,7,FALSE)</f>
        <v>42.837927999999998</v>
      </c>
      <c r="I8" s="1">
        <f>VLOOKUP(A8,'ADM Data'!$A$2:$I$346,8,FALSE)</f>
        <v>366.646884</v>
      </c>
      <c r="J8" s="1">
        <f>VLOOKUP(A8,'ADM Data'!$A$2:$I$346,9,FALSE)</f>
        <v>0</v>
      </c>
      <c r="K8" s="1">
        <f>VLOOKUP(A8,'ADM Data'!$A$2:$AA$346,26,FALSE)</f>
        <v>4.7167890000000003</v>
      </c>
    </row>
    <row r="9" spans="1:11" x14ac:dyDescent="0.25">
      <c r="A9" s="97" t="s">
        <v>88</v>
      </c>
      <c r="B9" t="s">
        <v>1844</v>
      </c>
      <c r="C9" t="s">
        <v>1530</v>
      </c>
      <c r="D9" s="12" t="s">
        <v>1842</v>
      </c>
      <c r="E9" s="1">
        <f>VLOOKUP(A9,'ADM Data'!$A$2:$J$346,10,FALSE)</f>
        <v>83.135052000000002</v>
      </c>
      <c r="F9" s="1">
        <f>VLOOKUP(A9,'ADM Data'!$A$2:$I$346,5,FALSE)</f>
        <v>0</v>
      </c>
      <c r="G9" s="1">
        <f>VLOOKUP(A9,'ADM Data'!$A$2:$I$346,6,FALSE)</f>
        <v>0</v>
      </c>
      <c r="H9" s="1">
        <f>VLOOKUP(A9,'ADM Data'!$A$2:$I$346,7,FALSE)</f>
        <v>1.976915</v>
      </c>
      <c r="I9" s="1">
        <f>VLOOKUP(A9,'ADM Data'!$A$2:$I$346,8,FALSE)</f>
        <v>5.9372860000000003</v>
      </c>
      <c r="J9" s="1">
        <f>VLOOKUP(A9,'ADM Data'!$A$2:$I$346,9,FALSE)</f>
        <v>75.220850999999996</v>
      </c>
      <c r="K9" s="1">
        <f>VLOOKUP(A9,'ADM Data'!$A$2:$AA$346,26,FALSE)</f>
        <v>1.848142</v>
      </c>
    </row>
    <row r="10" spans="1:11" x14ac:dyDescent="0.25">
      <c r="A10" s="97" t="s">
        <v>91</v>
      </c>
      <c r="B10" t="s">
        <v>1845</v>
      </c>
      <c r="C10" t="s">
        <v>93</v>
      </c>
      <c r="D10" s="12" t="s">
        <v>1088</v>
      </c>
      <c r="E10" s="1">
        <f>VLOOKUP(A10,'ADM Data'!$A$2:$J$346,10,FALSE)</f>
        <v>25.754004000000002</v>
      </c>
      <c r="F10" s="1">
        <f>VLOOKUP(A10,'ADM Data'!$A$2:$I$346,5,FALSE)</f>
        <v>3.359712</v>
      </c>
      <c r="G10" s="1">
        <f>VLOOKUP(A10,'ADM Data'!$A$2:$I$346,6,FALSE)</f>
        <v>8.5381769999999992</v>
      </c>
      <c r="H10" s="1">
        <f>VLOOKUP(A10,'ADM Data'!$A$2:$I$346,7,FALSE)</f>
        <v>13.856115000000001</v>
      </c>
      <c r="I10" s="1">
        <f>VLOOKUP(A10,'ADM Data'!$A$2:$I$346,8,FALSE)</f>
        <v>0</v>
      </c>
      <c r="J10" s="1">
        <f>VLOOKUP(A10,'ADM Data'!$A$2:$I$346,9,FALSE)</f>
        <v>0</v>
      </c>
      <c r="K10" s="1">
        <f>VLOOKUP(A10,'ADM Data'!$A$2:$AA$346,26,FALSE)</f>
        <v>5.3892000000000002E-2</v>
      </c>
    </row>
    <row r="11" spans="1:11" x14ac:dyDescent="0.25">
      <c r="A11" s="97" t="s">
        <v>94</v>
      </c>
      <c r="B11" t="s">
        <v>1846</v>
      </c>
      <c r="C11" t="s">
        <v>72</v>
      </c>
      <c r="D11" s="12" t="s">
        <v>1088</v>
      </c>
      <c r="E11" s="1">
        <f>VLOOKUP(A11,'ADM Data'!$A$2:$J$346,10,FALSE)</f>
        <v>67.411347000000006</v>
      </c>
      <c r="F11" s="1">
        <f>VLOOKUP(A11,'ADM Data'!$A$2:$I$346,5,FALSE)</f>
        <v>6.2907799999999998</v>
      </c>
      <c r="G11" s="1">
        <f>VLOOKUP(A11,'ADM Data'!$A$2:$I$346,6,FALSE)</f>
        <v>16.319147999999998</v>
      </c>
      <c r="H11" s="1">
        <f>VLOOKUP(A11,'ADM Data'!$A$2:$I$346,7,FALSE)</f>
        <v>44.801419000000003</v>
      </c>
      <c r="I11" s="1">
        <f>VLOOKUP(A11,'ADM Data'!$A$2:$I$346,8,FALSE)</f>
        <v>0</v>
      </c>
      <c r="J11" s="1">
        <f>VLOOKUP(A11,'ADM Data'!$A$2:$I$346,9,FALSE)</f>
        <v>0</v>
      </c>
      <c r="K11" s="1">
        <f>VLOOKUP(A11,'ADM Data'!$A$2:$AA$346,26,FALSE)</f>
        <v>0</v>
      </c>
    </row>
    <row r="12" spans="1:11" x14ac:dyDescent="0.25">
      <c r="A12" s="97" t="s">
        <v>96</v>
      </c>
      <c r="B12" t="s">
        <v>1847</v>
      </c>
      <c r="C12" t="s">
        <v>98</v>
      </c>
      <c r="D12" s="12" t="s">
        <v>1088</v>
      </c>
      <c r="E12" s="1">
        <f>VLOOKUP(A12,'ADM Data'!$A$2:$J$346,10,FALSE)</f>
        <v>54.632652999999998</v>
      </c>
      <c r="F12" s="1">
        <f>VLOOKUP(A12,'ADM Data'!$A$2:$I$346,5,FALSE)</f>
        <v>0</v>
      </c>
      <c r="G12" s="1">
        <f>VLOOKUP(A12,'ADM Data'!$A$2:$I$346,6,FALSE)</f>
        <v>0</v>
      </c>
      <c r="H12" s="1">
        <f>VLOOKUP(A12,'ADM Data'!$A$2:$I$346,7,FALSE)</f>
        <v>0</v>
      </c>
      <c r="I12" s="1">
        <f>VLOOKUP(A12,'ADM Data'!$A$2:$I$346,8,FALSE)</f>
        <v>54.632652999999998</v>
      </c>
      <c r="J12" s="1">
        <f>VLOOKUP(A12,'ADM Data'!$A$2:$I$346,9,FALSE)</f>
        <v>0</v>
      </c>
      <c r="K12" s="1">
        <f>VLOOKUP(A12,'ADM Data'!$A$2:$AA$346,26,FALSE)</f>
        <v>0</v>
      </c>
    </row>
    <row r="13" spans="1:11" x14ac:dyDescent="0.25">
      <c r="A13" s="97" t="s">
        <v>99</v>
      </c>
      <c r="B13" t="s">
        <v>1848</v>
      </c>
      <c r="C13" t="s">
        <v>101</v>
      </c>
      <c r="D13" s="12" t="s">
        <v>1088</v>
      </c>
      <c r="E13" s="1">
        <f>VLOOKUP(A13,'ADM Data'!$A$2:$J$346,10,FALSE)</f>
        <v>65.596822000000003</v>
      </c>
      <c r="F13" s="1">
        <f>VLOOKUP(A13,'ADM Data'!$A$2:$I$346,5,FALSE)</f>
        <v>0</v>
      </c>
      <c r="G13" s="1">
        <f>VLOOKUP(A13,'ADM Data'!$A$2:$I$346,6,FALSE)</f>
        <v>0</v>
      </c>
      <c r="H13" s="1">
        <f>VLOOKUP(A13,'ADM Data'!$A$2:$I$346,7,FALSE)</f>
        <v>0</v>
      </c>
      <c r="I13" s="1">
        <f>VLOOKUP(A13,'ADM Data'!$A$2:$I$346,8,FALSE)</f>
        <v>65.596822000000003</v>
      </c>
      <c r="J13" s="1">
        <f>VLOOKUP(A13,'ADM Data'!$A$2:$I$346,9,FALSE)</f>
        <v>0</v>
      </c>
      <c r="K13" s="1">
        <f>VLOOKUP(A13,'ADM Data'!$A$2:$AA$346,26,FALSE)</f>
        <v>0</v>
      </c>
    </row>
    <row r="14" spans="1:11" x14ac:dyDescent="0.25">
      <c r="A14" s="97" t="s">
        <v>102</v>
      </c>
      <c r="B14" t="s">
        <v>103</v>
      </c>
      <c r="C14" t="s">
        <v>68</v>
      </c>
      <c r="D14" s="12" t="s">
        <v>1088</v>
      </c>
      <c r="E14" s="1">
        <f>VLOOKUP(A14,'ADM Data'!$A$2:$J$346,10,FALSE)</f>
        <v>112.767574</v>
      </c>
      <c r="F14" s="1">
        <f>VLOOKUP(A14,'ADM Data'!$A$2:$I$346,5,FALSE)</f>
        <v>9.1033580000000001</v>
      </c>
      <c r="G14" s="1">
        <f>VLOOKUP(A14,'ADM Data'!$A$2:$I$346,6,FALSE)</f>
        <v>22.689806000000001</v>
      </c>
      <c r="H14" s="1">
        <f>VLOOKUP(A14,'ADM Data'!$A$2:$I$346,7,FALSE)</f>
        <v>33.618293999999999</v>
      </c>
      <c r="I14" s="1">
        <f>VLOOKUP(A14,'ADM Data'!$A$2:$I$346,8,FALSE)</f>
        <v>47.356116</v>
      </c>
      <c r="J14" s="1">
        <f>VLOOKUP(A14,'ADM Data'!$A$2:$I$346,9,FALSE)</f>
        <v>0</v>
      </c>
      <c r="K14" s="1">
        <f>VLOOKUP(A14,'ADM Data'!$A$2:$AA$346,26,FALSE)</f>
        <v>0</v>
      </c>
    </row>
    <row r="15" spans="1:11" x14ac:dyDescent="0.25">
      <c r="A15" s="97" t="s">
        <v>104</v>
      </c>
      <c r="B15" t="s">
        <v>1849</v>
      </c>
      <c r="C15" t="s">
        <v>80</v>
      </c>
      <c r="D15" s="12" t="s">
        <v>1088</v>
      </c>
      <c r="E15" s="1">
        <f>VLOOKUP(A15,'ADM Data'!$A$2:$J$346,10,FALSE)</f>
        <v>99.583334000000008</v>
      </c>
      <c r="F15" s="1">
        <f>VLOOKUP(A15,'ADM Data'!$A$2:$I$346,5,FALSE)</f>
        <v>4.6190480000000003</v>
      </c>
      <c r="G15" s="1">
        <f>VLOOKUP(A15,'ADM Data'!$A$2:$I$346,6,FALSE)</f>
        <v>12.224489999999999</v>
      </c>
      <c r="H15" s="1">
        <f>VLOOKUP(A15,'ADM Data'!$A$2:$I$346,7,FALSE)</f>
        <v>40.324441</v>
      </c>
      <c r="I15" s="1">
        <f>VLOOKUP(A15,'ADM Data'!$A$2:$I$346,8,FALSE)</f>
        <v>42.415354999999998</v>
      </c>
      <c r="J15" s="1">
        <f>VLOOKUP(A15,'ADM Data'!$A$2:$I$346,9,FALSE)</f>
        <v>0</v>
      </c>
      <c r="K15" s="1">
        <f>VLOOKUP(A15,'ADM Data'!$A$2:$AA$346,26,FALSE)</f>
        <v>3.3333000000000002E-2</v>
      </c>
    </row>
    <row r="16" spans="1:11" x14ac:dyDescent="0.25">
      <c r="A16" s="97" t="s">
        <v>106</v>
      </c>
      <c r="B16" t="s">
        <v>1850</v>
      </c>
      <c r="C16" t="s">
        <v>108</v>
      </c>
      <c r="D16" s="12" t="s">
        <v>1088</v>
      </c>
      <c r="E16" s="1">
        <f>VLOOKUP(A16,'ADM Data'!$A$2:$J$346,10,FALSE)</f>
        <v>92.941397000000009</v>
      </c>
      <c r="F16" s="1">
        <f>VLOOKUP(A16,'ADM Data'!$A$2:$I$346,5,FALSE)</f>
        <v>0</v>
      </c>
      <c r="G16" s="1">
        <f>VLOOKUP(A16,'ADM Data'!$A$2:$I$346,6,FALSE)</f>
        <v>0</v>
      </c>
      <c r="H16" s="1">
        <f>VLOOKUP(A16,'ADM Data'!$A$2:$I$346,7,FALSE)</f>
        <v>12.962686</v>
      </c>
      <c r="I16" s="1">
        <f>VLOOKUP(A16,'ADM Data'!$A$2:$I$346,8,FALSE)</f>
        <v>79.978711000000004</v>
      </c>
      <c r="J16" s="1">
        <f>VLOOKUP(A16,'ADM Data'!$A$2:$I$346,9,FALSE)</f>
        <v>0</v>
      </c>
      <c r="K16" s="1">
        <f>VLOOKUP(A16,'ADM Data'!$A$2:$AA$346,26,FALSE)</f>
        <v>6.4558780000000002</v>
      </c>
    </row>
    <row r="17" spans="1:11" x14ac:dyDescent="0.25">
      <c r="A17" s="97" t="s">
        <v>109</v>
      </c>
      <c r="B17" t="s">
        <v>1851</v>
      </c>
      <c r="C17" t="s">
        <v>111</v>
      </c>
      <c r="D17" s="12" t="s">
        <v>1088</v>
      </c>
      <c r="E17" s="1">
        <f>VLOOKUP(A17,'ADM Data'!$A$2:$J$346,10,FALSE)</f>
        <v>104.364638</v>
      </c>
      <c r="F17" s="1">
        <f>VLOOKUP(A17,'ADM Data'!$A$2:$I$346,5,FALSE)</f>
        <v>12.682432</v>
      </c>
      <c r="G17" s="1">
        <f>VLOOKUP(A17,'ADM Data'!$A$2:$I$346,6,FALSE)</f>
        <v>36.856701999999999</v>
      </c>
      <c r="H17" s="1">
        <f>VLOOKUP(A17,'ADM Data'!$A$2:$I$346,7,FALSE)</f>
        <v>54.825504000000002</v>
      </c>
      <c r="I17" s="1">
        <f>VLOOKUP(A17,'ADM Data'!$A$2:$I$346,8,FALSE)</f>
        <v>0</v>
      </c>
      <c r="J17" s="1">
        <f>VLOOKUP(A17,'ADM Data'!$A$2:$I$346,9,FALSE)</f>
        <v>0</v>
      </c>
      <c r="K17" s="1">
        <f>VLOOKUP(A17,'ADM Data'!$A$2:$AA$346,26,FALSE)</f>
        <v>0</v>
      </c>
    </row>
    <row r="18" spans="1:11" x14ac:dyDescent="0.25">
      <c r="A18" s="97" t="s">
        <v>112</v>
      </c>
      <c r="B18" t="s">
        <v>1852</v>
      </c>
      <c r="C18" t="s">
        <v>75</v>
      </c>
      <c r="D18" s="12" t="s">
        <v>1088</v>
      </c>
      <c r="E18" s="1">
        <f>VLOOKUP(A18,'ADM Data'!$A$2:$J$346,10,FALSE)</f>
        <v>79.905766999999997</v>
      </c>
      <c r="F18" s="1">
        <f>VLOOKUP(A18,'ADM Data'!$A$2:$I$346,5,FALSE)</f>
        <v>7.5506130000000002</v>
      </c>
      <c r="G18" s="1">
        <f>VLOOKUP(A18,'ADM Data'!$A$2:$I$346,6,FALSE)</f>
        <v>20.415493000000001</v>
      </c>
      <c r="H18" s="1">
        <f>VLOOKUP(A18,'ADM Data'!$A$2:$I$346,7,FALSE)</f>
        <v>51.939661000000001</v>
      </c>
      <c r="I18" s="1">
        <f>VLOOKUP(A18,'ADM Data'!$A$2:$I$346,8,FALSE)</f>
        <v>0</v>
      </c>
      <c r="J18" s="1">
        <f>VLOOKUP(A18,'ADM Data'!$A$2:$I$346,9,FALSE)</f>
        <v>0</v>
      </c>
      <c r="K18" s="1">
        <f>VLOOKUP(A18,'ADM Data'!$A$2:$AA$346,26,FALSE)</f>
        <v>0</v>
      </c>
    </row>
    <row r="19" spans="1:11" x14ac:dyDescent="0.25">
      <c r="A19" s="97" t="s">
        <v>114</v>
      </c>
      <c r="B19" t="s">
        <v>1853</v>
      </c>
      <c r="C19" t="s">
        <v>116</v>
      </c>
      <c r="D19" s="12" t="s">
        <v>1088</v>
      </c>
      <c r="E19" s="1">
        <f>VLOOKUP(A19,'ADM Data'!$A$2:$J$346,10,FALSE)</f>
        <v>119.62714200000001</v>
      </c>
      <c r="F19" s="1">
        <f>VLOOKUP(A19,'ADM Data'!$A$2:$I$346,5,FALSE)</f>
        <v>23.635762</v>
      </c>
      <c r="G19" s="1">
        <f>VLOOKUP(A19,'ADM Data'!$A$2:$I$346,6,FALSE)</f>
        <v>34.289746000000001</v>
      </c>
      <c r="H19" s="1">
        <f>VLOOKUP(A19,'ADM Data'!$A$2:$I$346,7,FALSE)</f>
        <v>54.786968000000002</v>
      </c>
      <c r="I19" s="1">
        <f>VLOOKUP(A19,'ADM Data'!$A$2:$I$346,8,FALSE)</f>
        <v>6.9146660000000004</v>
      </c>
      <c r="J19" s="1">
        <f>VLOOKUP(A19,'ADM Data'!$A$2:$I$346,9,FALSE)</f>
        <v>0</v>
      </c>
      <c r="K19" s="1">
        <f>VLOOKUP(A19,'ADM Data'!$A$2:$AA$346,26,FALSE)</f>
        <v>2.256561</v>
      </c>
    </row>
    <row r="20" spans="1:11" x14ac:dyDescent="0.25">
      <c r="A20" s="97" t="s">
        <v>117</v>
      </c>
      <c r="B20" t="s">
        <v>1854</v>
      </c>
      <c r="C20" t="s">
        <v>80</v>
      </c>
      <c r="D20" s="12" t="s">
        <v>1088</v>
      </c>
      <c r="E20" s="1">
        <f>VLOOKUP(A20,'ADM Data'!$A$2:$J$346,10,FALSE)</f>
        <v>142.703508</v>
      </c>
      <c r="F20" s="1">
        <f>VLOOKUP(A20,'ADM Data'!$A$2:$I$346,5,FALSE)</f>
        <v>0</v>
      </c>
      <c r="G20" s="1">
        <f>VLOOKUP(A20,'ADM Data'!$A$2:$I$346,6,FALSE)</f>
        <v>0</v>
      </c>
      <c r="H20" s="1">
        <f>VLOOKUP(A20,'ADM Data'!$A$2:$I$346,7,FALSE)</f>
        <v>142.703508</v>
      </c>
      <c r="I20" s="1">
        <f>VLOOKUP(A20,'ADM Data'!$A$2:$I$346,8,FALSE)</f>
        <v>0</v>
      </c>
      <c r="J20" s="1">
        <f>VLOOKUP(A20,'ADM Data'!$A$2:$I$346,9,FALSE)</f>
        <v>0</v>
      </c>
      <c r="K20" s="1">
        <f>VLOOKUP(A20,'ADM Data'!$A$2:$AA$346,26,FALSE)</f>
        <v>0</v>
      </c>
    </row>
    <row r="21" spans="1:11" x14ac:dyDescent="0.25">
      <c r="A21" s="97" t="s">
        <v>119</v>
      </c>
      <c r="B21" t="s">
        <v>120</v>
      </c>
      <c r="C21" t="s">
        <v>80</v>
      </c>
      <c r="D21" s="12" t="s">
        <v>1088</v>
      </c>
      <c r="E21" s="1">
        <f>VLOOKUP(A21,'ADM Data'!$A$2:$J$346,10,FALSE)</f>
        <v>380.49783300000001</v>
      </c>
      <c r="F21" s="1">
        <f>VLOOKUP(A21,'ADM Data'!$A$2:$I$346,5,FALSE)</f>
        <v>36.030673999999998</v>
      </c>
      <c r="G21" s="1">
        <f>VLOOKUP(A21,'ADM Data'!$A$2:$I$346,6,FALSE)</f>
        <v>133.87730099999999</v>
      </c>
      <c r="H21" s="1">
        <f>VLOOKUP(A21,'ADM Data'!$A$2:$I$346,7,FALSE)</f>
        <v>210.58985799999999</v>
      </c>
      <c r="I21" s="1">
        <f>VLOOKUP(A21,'ADM Data'!$A$2:$I$346,8,FALSE)</f>
        <v>0</v>
      </c>
      <c r="J21" s="1">
        <f>VLOOKUP(A21,'ADM Data'!$A$2:$I$346,9,FALSE)</f>
        <v>0</v>
      </c>
      <c r="K21" s="1">
        <f>VLOOKUP(A21,'ADM Data'!$A$2:$AA$346,26,FALSE)</f>
        <v>0</v>
      </c>
    </row>
    <row r="22" spans="1:11" x14ac:dyDescent="0.25">
      <c r="A22" s="97" t="s">
        <v>121</v>
      </c>
      <c r="B22" t="s">
        <v>1855</v>
      </c>
      <c r="C22" t="s">
        <v>80</v>
      </c>
      <c r="D22" s="12" t="s">
        <v>1088</v>
      </c>
      <c r="E22" s="1">
        <f>VLOOKUP(A22,'ADM Data'!$A$2:$J$346,10,FALSE)</f>
        <v>194.788918</v>
      </c>
      <c r="F22" s="1">
        <f>VLOOKUP(A22,'ADM Data'!$A$2:$I$346,5,FALSE)</f>
        <v>22.540880000000001</v>
      </c>
      <c r="G22" s="1">
        <f>VLOOKUP(A22,'ADM Data'!$A$2:$I$346,6,FALSE)</f>
        <v>64.905890999999997</v>
      </c>
      <c r="H22" s="1">
        <f>VLOOKUP(A22,'ADM Data'!$A$2:$I$346,7,FALSE)</f>
        <v>107.342147</v>
      </c>
      <c r="I22" s="1">
        <f>VLOOKUP(A22,'ADM Data'!$A$2:$I$346,8,FALSE)</f>
        <v>0</v>
      </c>
      <c r="J22" s="1">
        <f>VLOOKUP(A22,'ADM Data'!$A$2:$I$346,9,FALSE)</f>
        <v>0</v>
      </c>
      <c r="K22" s="1">
        <f>VLOOKUP(A22,'ADM Data'!$A$2:$AA$346,26,FALSE)</f>
        <v>0</v>
      </c>
    </row>
    <row r="23" spans="1:11" x14ac:dyDescent="0.25">
      <c r="A23" s="97" t="s">
        <v>123</v>
      </c>
      <c r="B23" t="s">
        <v>1856</v>
      </c>
      <c r="C23" t="s">
        <v>125</v>
      </c>
      <c r="D23" s="12" t="s">
        <v>1088</v>
      </c>
      <c r="E23" s="1">
        <f>VLOOKUP(A23,'ADM Data'!$A$2:$J$346,10,FALSE)</f>
        <v>100.93125000000001</v>
      </c>
      <c r="F23" s="1">
        <f>VLOOKUP(A23,'ADM Data'!$A$2:$I$346,5,FALSE)</f>
        <v>0</v>
      </c>
      <c r="G23" s="1">
        <f>VLOOKUP(A23,'ADM Data'!$A$2:$I$346,6,FALSE)</f>
        <v>0</v>
      </c>
      <c r="H23" s="1">
        <f>VLOOKUP(A23,'ADM Data'!$A$2:$I$346,7,FALSE)</f>
        <v>100.93125000000001</v>
      </c>
      <c r="I23" s="1">
        <f>VLOOKUP(A23,'ADM Data'!$A$2:$I$346,8,FALSE)</f>
        <v>0</v>
      </c>
      <c r="J23" s="1">
        <f>VLOOKUP(A23,'ADM Data'!$A$2:$I$346,9,FALSE)</f>
        <v>0</v>
      </c>
      <c r="K23" s="1">
        <f>VLOOKUP(A23,'ADM Data'!$A$2:$AA$346,26,FALSE)</f>
        <v>0</v>
      </c>
    </row>
    <row r="24" spans="1:11" x14ac:dyDescent="0.25">
      <c r="A24" s="97" t="s">
        <v>126</v>
      </c>
      <c r="B24" t="s">
        <v>1857</v>
      </c>
      <c r="C24" t="s">
        <v>80</v>
      </c>
      <c r="D24" s="12" t="s">
        <v>1088</v>
      </c>
      <c r="E24" s="1">
        <f>VLOOKUP(A24,'ADM Data'!$A$2:$J$346,10,FALSE)</f>
        <v>235.338098</v>
      </c>
      <c r="F24" s="1">
        <f>VLOOKUP(A24,'ADM Data'!$A$2:$I$346,5,FALSE)</f>
        <v>0</v>
      </c>
      <c r="G24" s="1">
        <f>VLOOKUP(A24,'ADM Data'!$A$2:$I$346,6,FALSE)</f>
        <v>0</v>
      </c>
      <c r="H24" s="1">
        <f>VLOOKUP(A24,'ADM Data'!$A$2:$I$346,7,FALSE)</f>
        <v>235.338098</v>
      </c>
      <c r="I24" s="1">
        <f>VLOOKUP(A24,'ADM Data'!$A$2:$I$346,8,FALSE)</f>
        <v>0</v>
      </c>
      <c r="J24" s="1">
        <f>VLOOKUP(A24,'ADM Data'!$A$2:$I$346,9,FALSE)</f>
        <v>0</v>
      </c>
      <c r="K24" s="1">
        <f>VLOOKUP(A24,'ADM Data'!$A$2:$AA$346,26,FALSE)</f>
        <v>0</v>
      </c>
    </row>
    <row r="25" spans="1:11" x14ac:dyDescent="0.25">
      <c r="A25" s="97" t="s">
        <v>128</v>
      </c>
      <c r="B25" t="s">
        <v>129</v>
      </c>
      <c r="C25" t="s">
        <v>68</v>
      </c>
      <c r="D25" s="12" t="s">
        <v>1088</v>
      </c>
      <c r="E25" s="1">
        <f>VLOOKUP(A25,'ADM Data'!$A$2:$J$346,10,FALSE)</f>
        <v>517.760626</v>
      </c>
      <c r="F25" s="1">
        <f>VLOOKUP(A25,'ADM Data'!$A$2:$I$346,5,FALSE)</f>
        <v>39.505837</v>
      </c>
      <c r="G25" s="1">
        <f>VLOOKUP(A25,'ADM Data'!$A$2:$I$346,6,FALSE)</f>
        <v>122.050586</v>
      </c>
      <c r="H25" s="1">
        <f>VLOOKUP(A25,'ADM Data'!$A$2:$I$346,7,FALSE)</f>
        <v>194.61887300000001</v>
      </c>
      <c r="I25" s="1">
        <f>VLOOKUP(A25,'ADM Data'!$A$2:$I$346,8,FALSE)</f>
        <v>138.360714</v>
      </c>
      <c r="J25" s="1">
        <f>VLOOKUP(A25,'ADM Data'!$A$2:$I$346,9,FALSE)</f>
        <v>23.224616000000001</v>
      </c>
      <c r="K25" s="1">
        <f>VLOOKUP(A25,'ADM Data'!$A$2:$AA$346,26,FALSE)</f>
        <v>0</v>
      </c>
    </row>
    <row r="26" spans="1:11" x14ac:dyDescent="0.25">
      <c r="A26" s="97" t="s">
        <v>130</v>
      </c>
      <c r="B26" t="s">
        <v>131</v>
      </c>
      <c r="C26" t="s">
        <v>132</v>
      </c>
      <c r="D26" s="12" t="s">
        <v>1842</v>
      </c>
      <c r="E26" s="1">
        <f>VLOOKUP(A26,'ADM Data'!$A$2:$J$346,10,FALSE)</f>
        <v>175.72309799999999</v>
      </c>
      <c r="F26" s="1">
        <f>VLOOKUP(A26,'ADM Data'!$A$2:$I$346,5,FALSE)</f>
        <v>0</v>
      </c>
      <c r="G26" s="1">
        <f>VLOOKUP(A26,'ADM Data'!$A$2:$I$346,6,FALSE)</f>
        <v>0</v>
      </c>
      <c r="H26" s="1">
        <f>VLOOKUP(A26,'ADM Data'!$A$2:$I$346,7,FALSE)</f>
        <v>0</v>
      </c>
      <c r="I26" s="1">
        <f>VLOOKUP(A26,'ADM Data'!$A$2:$I$346,8,FALSE)</f>
        <v>175.72309799999999</v>
      </c>
      <c r="J26" s="1">
        <f>VLOOKUP(A26,'ADM Data'!$A$2:$I$346,9,FALSE)</f>
        <v>0</v>
      </c>
      <c r="K26" s="1">
        <f>VLOOKUP(A26,'ADM Data'!$A$2:$AA$346,26,FALSE)</f>
        <v>11.457948</v>
      </c>
    </row>
    <row r="27" spans="1:11" x14ac:dyDescent="0.25">
      <c r="A27" s="97" t="s">
        <v>133</v>
      </c>
      <c r="B27" t="s">
        <v>1858</v>
      </c>
      <c r="C27" t="s">
        <v>135</v>
      </c>
      <c r="D27" s="12" t="s">
        <v>1842</v>
      </c>
      <c r="E27" s="1">
        <f>VLOOKUP(A27,'ADM Data'!$A$2:$J$346,10,FALSE)</f>
        <v>536.72744299999999</v>
      </c>
      <c r="F27" s="1">
        <f>VLOOKUP(A27,'ADM Data'!$A$2:$I$346,5,FALSE)</f>
        <v>14.171523000000001</v>
      </c>
      <c r="G27" s="1">
        <f>VLOOKUP(A27,'ADM Data'!$A$2:$I$346,6,FALSE)</f>
        <v>58.387281000000002</v>
      </c>
      <c r="H27" s="1">
        <f>VLOOKUP(A27,'ADM Data'!$A$2:$I$346,7,FALSE)</f>
        <v>202.63342399999999</v>
      </c>
      <c r="I27" s="1">
        <f>VLOOKUP(A27,'ADM Data'!$A$2:$I$346,8,FALSE)</f>
        <v>261.53521499999999</v>
      </c>
      <c r="J27" s="1">
        <f>VLOOKUP(A27,'ADM Data'!$A$2:$I$346,9,FALSE)</f>
        <v>0</v>
      </c>
      <c r="K27" s="1">
        <f>VLOOKUP(A27,'ADM Data'!$A$2:$AA$346,26,FALSE)</f>
        <v>0.94602299999999995</v>
      </c>
    </row>
    <row r="28" spans="1:11" x14ac:dyDescent="0.25">
      <c r="A28" s="97" t="s">
        <v>136</v>
      </c>
      <c r="B28" t="s">
        <v>1859</v>
      </c>
      <c r="C28" t="s">
        <v>93</v>
      </c>
      <c r="D28" s="12" t="s">
        <v>1088</v>
      </c>
      <c r="E28" s="1">
        <f>VLOOKUP(A28,'ADM Data'!$A$2:$J$346,10,FALSE)</f>
        <v>320.29801099999997</v>
      </c>
      <c r="F28" s="1">
        <f>VLOOKUP(A28,'ADM Data'!$A$2:$I$346,5,FALSE)</f>
        <v>43.524999999999999</v>
      </c>
      <c r="G28" s="1">
        <f>VLOOKUP(A28,'ADM Data'!$A$2:$I$346,6,FALSE)</f>
        <v>116.01840900000001</v>
      </c>
      <c r="H28" s="1">
        <f>VLOOKUP(A28,'ADM Data'!$A$2:$I$346,7,FALSE)</f>
        <v>160.75460200000001</v>
      </c>
      <c r="I28" s="1">
        <f>VLOOKUP(A28,'ADM Data'!$A$2:$I$346,8,FALSE)</f>
        <v>0</v>
      </c>
      <c r="J28" s="1">
        <f>VLOOKUP(A28,'ADM Data'!$A$2:$I$346,9,FALSE)</f>
        <v>0</v>
      </c>
      <c r="K28" s="1">
        <f>VLOOKUP(A28,'ADM Data'!$A$2:$AA$346,26,FALSE)</f>
        <v>0</v>
      </c>
    </row>
    <row r="29" spans="1:11" x14ac:dyDescent="0.25">
      <c r="A29" s="97" t="s">
        <v>138</v>
      </c>
      <c r="B29" t="s">
        <v>1860</v>
      </c>
      <c r="C29" t="s">
        <v>140</v>
      </c>
      <c r="D29" s="12" t="s">
        <v>1088</v>
      </c>
      <c r="E29" s="1">
        <f>VLOOKUP(A29,'ADM Data'!$A$2:$J$346,10,FALSE)</f>
        <v>153.71679399999999</v>
      </c>
      <c r="F29" s="1">
        <f>VLOOKUP(A29,'ADM Data'!$A$2:$I$346,5,FALSE)</f>
        <v>22.644095</v>
      </c>
      <c r="G29" s="1">
        <f>VLOOKUP(A29,'ADM Data'!$A$2:$I$346,6,FALSE)</f>
        <v>52.915858</v>
      </c>
      <c r="H29" s="1">
        <f>VLOOKUP(A29,'ADM Data'!$A$2:$I$346,7,FALSE)</f>
        <v>78.156841</v>
      </c>
      <c r="I29" s="1">
        <f>VLOOKUP(A29,'ADM Data'!$A$2:$I$346,8,FALSE)</f>
        <v>0</v>
      </c>
      <c r="J29" s="1">
        <f>VLOOKUP(A29,'ADM Data'!$A$2:$I$346,9,FALSE)</f>
        <v>0</v>
      </c>
      <c r="K29" s="1">
        <f>VLOOKUP(A29,'ADM Data'!$A$2:$AA$346,26,FALSE)</f>
        <v>0</v>
      </c>
    </row>
    <row r="30" spans="1:11" x14ac:dyDescent="0.25">
      <c r="A30" s="97" t="s">
        <v>141</v>
      </c>
      <c r="B30" t="s">
        <v>1861</v>
      </c>
      <c r="C30" t="s">
        <v>93</v>
      </c>
      <c r="D30" s="12" t="s">
        <v>1088</v>
      </c>
      <c r="E30" s="1">
        <f>VLOOKUP(A30,'ADM Data'!$A$2:$J$346,10,FALSE)</f>
        <v>171.05053900000001</v>
      </c>
      <c r="F30" s="1">
        <f>VLOOKUP(A30,'ADM Data'!$A$2:$I$346,5,FALSE)</f>
        <v>20.749846999999999</v>
      </c>
      <c r="G30" s="1">
        <f>VLOOKUP(A30,'ADM Data'!$A$2:$I$346,6,FALSE)</f>
        <v>67.306751000000006</v>
      </c>
      <c r="H30" s="1">
        <f>VLOOKUP(A30,'ADM Data'!$A$2:$I$346,7,FALSE)</f>
        <v>82.993941000000007</v>
      </c>
      <c r="I30" s="1">
        <f>VLOOKUP(A30,'ADM Data'!$A$2:$I$346,8,FALSE)</f>
        <v>0</v>
      </c>
      <c r="J30" s="1">
        <f>VLOOKUP(A30,'ADM Data'!$A$2:$I$346,9,FALSE)</f>
        <v>0</v>
      </c>
      <c r="K30" s="1">
        <f>VLOOKUP(A30,'ADM Data'!$A$2:$AA$346,26,FALSE)</f>
        <v>0</v>
      </c>
    </row>
    <row r="31" spans="1:11" x14ac:dyDescent="0.25">
      <c r="A31" s="97" t="s">
        <v>143</v>
      </c>
      <c r="B31" t="s">
        <v>1862</v>
      </c>
      <c r="C31" t="s">
        <v>101</v>
      </c>
      <c r="D31" s="12" t="s">
        <v>1088</v>
      </c>
      <c r="E31" s="1">
        <f>VLOOKUP(A31,'ADM Data'!$A$2:$J$346,10,FALSE)</f>
        <v>118.69893900000001</v>
      </c>
      <c r="F31" s="1">
        <f>VLOOKUP(A31,'ADM Data'!$A$2:$I$346,5,FALSE)</f>
        <v>0</v>
      </c>
      <c r="G31" s="1">
        <f>VLOOKUP(A31,'ADM Data'!$A$2:$I$346,6,FALSE)</f>
        <v>0</v>
      </c>
      <c r="H31" s="1">
        <f>VLOOKUP(A31,'ADM Data'!$A$2:$I$346,7,FALSE)</f>
        <v>0</v>
      </c>
      <c r="I31" s="1">
        <f>VLOOKUP(A31,'ADM Data'!$A$2:$I$346,8,FALSE)</f>
        <v>108.82556200000001</v>
      </c>
      <c r="J31" s="1">
        <f>VLOOKUP(A31,'ADM Data'!$A$2:$I$346,9,FALSE)</f>
        <v>9.8733769999999996</v>
      </c>
      <c r="K31" s="1">
        <f>VLOOKUP(A31,'ADM Data'!$A$2:$AA$346,26,FALSE)</f>
        <v>0</v>
      </c>
    </row>
    <row r="32" spans="1:11" x14ac:dyDescent="0.25">
      <c r="A32" s="97" t="s">
        <v>145</v>
      </c>
      <c r="B32" t="s">
        <v>1863</v>
      </c>
      <c r="C32" t="s">
        <v>80</v>
      </c>
      <c r="D32" s="12" t="s">
        <v>1088</v>
      </c>
      <c r="E32" s="1">
        <f>VLOOKUP(A32,'ADM Data'!$A$2:$J$346,10,FALSE)</f>
        <v>297.78372999999999</v>
      </c>
      <c r="F32" s="1">
        <f>VLOOKUP(A32,'ADM Data'!$A$2:$I$346,5,FALSE)</f>
        <v>0</v>
      </c>
      <c r="G32" s="1">
        <f>VLOOKUP(A32,'ADM Data'!$A$2:$I$346,6,FALSE)</f>
        <v>0</v>
      </c>
      <c r="H32" s="1">
        <f>VLOOKUP(A32,'ADM Data'!$A$2:$I$346,7,FALSE)</f>
        <v>0</v>
      </c>
      <c r="I32" s="1">
        <f>VLOOKUP(A32,'ADM Data'!$A$2:$I$346,8,FALSE)</f>
        <v>9.9859480000000005</v>
      </c>
      <c r="J32" s="1">
        <f>VLOOKUP(A32,'ADM Data'!$A$2:$I$346,9,FALSE)</f>
        <v>287.79778199999998</v>
      </c>
      <c r="K32" s="1">
        <f>VLOOKUP(A32,'ADM Data'!$A$2:$AA$346,26,FALSE)</f>
        <v>2.8730000000000001E-3</v>
      </c>
    </row>
    <row r="33" spans="1:11" x14ac:dyDescent="0.25">
      <c r="A33" s="97" t="s">
        <v>147</v>
      </c>
      <c r="B33" t="s">
        <v>1864</v>
      </c>
      <c r="C33" t="s">
        <v>80</v>
      </c>
      <c r="D33" s="12" t="s">
        <v>1088</v>
      </c>
      <c r="E33" s="1">
        <f>VLOOKUP(A33,'ADM Data'!$A$2:$J$346,10,FALSE)</f>
        <v>103.9375</v>
      </c>
      <c r="F33" s="1">
        <f>VLOOKUP(A33,'ADM Data'!$A$2:$I$346,5,FALSE)</f>
        <v>0</v>
      </c>
      <c r="G33" s="1">
        <f>VLOOKUP(A33,'ADM Data'!$A$2:$I$346,6,FALSE)</f>
        <v>0</v>
      </c>
      <c r="H33" s="1">
        <f>VLOOKUP(A33,'ADM Data'!$A$2:$I$346,7,FALSE)</f>
        <v>103.9375</v>
      </c>
      <c r="I33" s="1">
        <f>VLOOKUP(A33,'ADM Data'!$A$2:$I$346,8,FALSE)</f>
        <v>0</v>
      </c>
      <c r="J33" s="1">
        <f>VLOOKUP(A33,'ADM Data'!$A$2:$I$346,9,FALSE)</f>
        <v>0</v>
      </c>
      <c r="K33" s="1">
        <f>VLOOKUP(A33,'ADM Data'!$A$2:$AA$346,26,FALSE)</f>
        <v>0</v>
      </c>
    </row>
    <row r="34" spans="1:11" x14ac:dyDescent="0.25">
      <c r="A34" s="97" t="s">
        <v>149</v>
      </c>
      <c r="B34" t="s">
        <v>150</v>
      </c>
      <c r="C34" t="s">
        <v>80</v>
      </c>
      <c r="D34" s="12" t="s">
        <v>1088</v>
      </c>
      <c r="E34" s="1">
        <f>VLOOKUP(A34,'ADM Data'!$A$2:$J$346,10,FALSE)</f>
        <v>719.06165399999998</v>
      </c>
      <c r="F34" s="1">
        <f>VLOOKUP(A34,'ADM Data'!$A$2:$I$346,5,FALSE)</f>
        <v>87.559472</v>
      </c>
      <c r="G34" s="1">
        <f>VLOOKUP(A34,'ADM Data'!$A$2:$I$346,6,FALSE)</f>
        <v>252.132588</v>
      </c>
      <c r="H34" s="1">
        <f>VLOOKUP(A34,'ADM Data'!$A$2:$I$346,7,FALSE)</f>
        <v>379.36959400000001</v>
      </c>
      <c r="I34" s="1">
        <f>VLOOKUP(A34,'ADM Data'!$A$2:$I$346,8,FALSE)</f>
        <v>0</v>
      </c>
      <c r="J34" s="1">
        <f>VLOOKUP(A34,'ADM Data'!$A$2:$I$346,9,FALSE)</f>
        <v>0</v>
      </c>
      <c r="K34" s="1">
        <f>VLOOKUP(A34,'ADM Data'!$A$2:$AA$346,26,FALSE)</f>
        <v>0</v>
      </c>
    </row>
    <row r="35" spans="1:11" x14ac:dyDescent="0.25">
      <c r="A35" s="97" t="s">
        <v>151</v>
      </c>
      <c r="B35" t="s">
        <v>152</v>
      </c>
      <c r="C35" t="s">
        <v>68</v>
      </c>
      <c r="D35" s="12" t="s">
        <v>1088</v>
      </c>
      <c r="E35" s="1">
        <f>VLOOKUP(A35,'ADM Data'!$A$2:$J$346,10,FALSE)</f>
        <v>428.37783100000001</v>
      </c>
      <c r="F35" s="1">
        <f>VLOOKUP(A35,'ADM Data'!$A$2:$I$346,5,FALSE)</f>
        <v>60.371043999999998</v>
      </c>
      <c r="G35" s="1">
        <f>VLOOKUP(A35,'ADM Data'!$A$2:$I$346,6,FALSE)</f>
        <v>136.58544000000001</v>
      </c>
      <c r="H35" s="1">
        <f>VLOOKUP(A35,'ADM Data'!$A$2:$I$346,7,FALSE)</f>
        <v>231.421347</v>
      </c>
      <c r="I35" s="1">
        <f>VLOOKUP(A35,'ADM Data'!$A$2:$I$346,8,FALSE)</f>
        <v>0</v>
      </c>
      <c r="J35" s="1">
        <f>VLOOKUP(A35,'ADM Data'!$A$2:$I$346,9,FALSE)</f>
        <v>0</v>
      </c>
      <c r="K35" s="1">
        <f>VLOOKUP(A35,'ADM Data'!$A$2:$AA$346,26,FALSE)</f>
        <v>0</v>
      </c>
    </row>
    <row r="36" spans="1:11" x14ac:dyDescent="0.25">
      <c r="A36" s="97" t="s">
        <v>153</v>
      </c>
      <c r="B36" t="s">
        <v>1865</v>
      </c>
      <c r="C36" t="s">
        <v>93</v>
      </c>
      <c r="D36" s="12" t="s">
        <v>1088</v>
      </c>
      <c r="E36" s="1">
        <f>VLOOKUP(A36,'ADM Data'!$A$2:$J$346,10,FALSE)</f>
        <v>616.40092100000004</v>
      </c>
      <c r="F36" s="1">
        <f>VLOOKUP(A36,'ADM Data'!$A$2:$I$346,5,FALSE)</f>
        <v>118.240852</v>
      </c>
      <c r="G36" s="1">
        <f>VLOOKUP(A36,'ADM Data'!$A$2:$I$346,6,FALSE)</f>
        <v>216.14143799999999</v>
      </c>
      <c r="H36" s="1">
        <f>VLOOKUP(A36,'ADM Data'!$A$2:$I$346,7,FALSE)</f>
        <v>282.01863100000003</v>
      </c>
      <c r="I36" s="1">
        <f>VLOOKUP(A36,'ADM Data'!$A$2:$I$346,8,FALSE)</f>
        <v>0</v>
      </c>
      <c r="J36" s="1">
        <f>VLOOKUP(A36,'ADM Data'!$A$2:$I$346,9,FALSE)</f>
        <v>0</v>
      </c>
      <c r="K36" s="1">
        <f>VLOOKUP(A36,'ADM Data'!$A$2:$AA$346,26,FALSE)</f>
        <v>0</v>
      </c>
    </row>
    <row r="37" spans="1:11" x14ac:dyDescent="0.25">
      <c r="A37" s="97" t="s">
        <v>155</v>
      </c>
      <c r="B37" t="s">
        <v>156</v>
      </c>
      <c r="C37" t="s">
        <v>93</v>
      </c>
      <c r="D37" s="12" t="s">
        <v>1088</v>
      </c>
      <c r="E37" s="1">
        <f>VLOOKUP(A37,'ADM Data'!$A$2:$J$346,10,FALSE)</f>
        <v>367.925342</v>
      </c>
      <c r="F37" s="1">
        <f>VLOOKUP(A37,'ADM Data'!$A$2:$I$346,5,FALSE)</f>
        <v>48.210186</v>
      </c>
      <c r="G37" s="1">
        <f>VLOOKUP(A37,'ADM Data'!$A$2:$I$346,6,FALSE)</f>
        <v>136.52827199999999</v>
      </c>
      <c r="H37" s="1">
        <f>VLOOKUP(A37,'ADM Data'!$A$2:$I$346,7,FALSE)</f>
        <v>183.18688399999999</v>
      </c>
      <c r="I37" s="1">
        <f>VLOOKUP(A37,'ADM Data'!$A$2:$I$346,8,FALSE)</f>
        <v>0</v>
      </c>
      <c r="J37" s="1">
        <f>VLOOKUP(A37,'ADM Data'!$A$2:$I$346,9,FALSE)</f>
        <v>0</v>
      </c>
      <c r="K37" s="1">
        <f>VLOOKUP(A37,'ADM Data'!$A$2:$AA$346,26,FALSE)</f>
        <v>0</v>
      </c>
    </row>
    <row r="38" spans="1:11" x14ac:dyDescent="0.25">
      <c r="A38" s="97" t="s">
        <v>157</v>
      </c>
      <c r="B38" t="s">
        <v>1866</v>
      </c>
      <c r="C38" t="s">
        <v>93</v>
      </c>
      <c r="D38" s="12" t="s">
        <v>1088</v>
      </c>
      <c r="E38" s="1">
        <f>VLOOKUP(A38,'ADM Data'!$A$2:$J$346,10,FALSE)</f>
        <v>465.15866399999999</v>
      </c>
      <c r="F38" s="1">
        <f>VLOOKUP(A38,'ADM Data'!$A$2:$I$346,5,FALSE)</f>
        <v>70.294324000000003</v>
      </c>
      <c r="G38" s="1">
        <f>VLOOKUP(A38,'ADM Data'!$A$2:$I$346,6,FALSE)</f>
        <v>112.96155299999999</v>
      </c>
      <c r="H38" s="1">
        <f>VLOOKUP(A38,'ADM Data'!$A$2:$I$346,7,FALSE)</f>
        <v>197.205352</v>
      </c>
      <c r="I38" s="1">
        <f>VLOOKUP(A38,'ADM Data'!$A$2:$I$346,8,FALSE)</f>
        <v>81.530187999999995</v>
      </c>
      <c r="J38" s="1">
        <f>VLOOKUP(A38,'ADM Data'!$A$2:$I$346,9,FALSE)</f>
        <v>3.1672470000000001</v>
      </c>
      <c r="K38" s="1">
        <f>VLOOKUP(A38,'ADM Data'!$A$2:$AA$346,26,FALSE)</f>
        <v>0</v>
      </c>
    </row>
    <row r="39" spans="1:11" x14ac:dyDescent="0.25">
      <c r="A39" s="97" t="s">
        <v>159</v>
      </c>
      <c r="B39" t="s">
        <v>160</v>
      </c>
      <c r="C39" t="s">
        <v>93</v>
      </c>
      <c r="D39" s="12" t="s">
        <v>1088</v>
      </c>
      <c r="E39" s="1">
        <f>VLOOKUP(A39,'ADM Data'!$A$2:$J$346,10,FALSE)</f>
        <v>802.15063799999996</v>
      </c>
      <c r="F39" s="1">
        <f>VLOOKUP(A39,'ADM Data'!$A$2:$I$346,5,FALSE)</f>
        <v>83.765073000000001</v>
      </c>
      <c r="G39" s="1">
        <f>VLOOKUP(A39,'ADM Data'!$A$2:$I$346,6,FALSE)</f>
        <v>238.43976699999999</v>
      </c>
      <c r="H39" s="1">
        <f>VLOOKUP(A39,'ADM Data'!$A$2:$I$346,7,FALSE)</f>
        <v>351.536157</v>
      </c>
      <c r="I39" s="1">
        <f>VLOOKUP(A39,'ADM Data'!$A$2:$I$346,8,FALSE)</f>
        <v>128.40964099999999</v>
      </c>
      <c r="J39" s="1">
        <f>VLOOKUP(A39,'ADM Data'!$A$2:$I$346,9,FALSE)</f>
        <v>0</v>
      </c>
      <c r="K39" s="1">
        <f>VLOOKUP(A39,'ADM Data'!$A$2:$AA$346,26,FALSE)</f>
        <v>0</v>
      </c>
    </row>
    <row r="40" spans="1:11" x14ac:dyDescent="0.25">
      <c r="A40" s="97" t="s">
        <v>161</v>
      </c>
      <c r="B40" t="s">
        <v>162</v>
      </c>
      <c r="C40" t="s">
        <v>75</v>
      </c>
      <c r="D40" s="12" t="s">
        <v>1088</v>
      </c>
      <c r="E40" s="1">
        <f>VLOOKUP(A40,'ADM Data'!$A$2:$J$346,10,FALSE)</f>
        <v>452.15273500000001</v>
      </c>
      <c r="F40" s="1">
        <f>VLOOKUP(A40,'ADM Data'!$A$2:$I$346,5,FALSE)</f>
        <v>38.832354000000002</v>
      </c>
      <c r="G40" s="1">
        <f>VLOOKUP(A40,'ADM Data'!$A$2:$I$346,6,FALSE)</f>
        <v>154.269766</v>
      </c>
      <c r="H40" s="1">
        <f>VLOOKUP(A40,'ADM Data'!$A$2:$I$346,7,FALSE)</f>
        <v>259.05061499999999</v>
      </c>
      <c r="I40" s="1">
        <f>VLOOKUP(A40,'ADM Data'!$A$2:$I$346,8,FALSE)</f>
        <v>0</v>
      </c>
      <c r="J40" s="1">
        <f>VLOOKUP(A40,'ADM Data'!$A$2:$I$346,9,FALSE)</f>
        <v>0</v>
      </c>
      <c r="K40" s="1">
        <f>VLOOKUP(A40,'ADM Data'!$A$2:$AA$346,26,FALSE)</f>
        <v>0</v>
      </c>
    </row>
    <row r="41" spans="1:11" x14ac:dyDescent="0.25">
      <c r="A41" s="97" t="s">
        <v>163</v>
      </c>
      <c r="B41" t="s">
        <v>164</v>
      </c>
      <c r="C41" t="s">
        <v>80</v>
      </c>
      <c r="D41" s="12" t="s">
        <v>1088</v>
      </c>
      <c r="E41" s="1">
        <f>VLOOKUP(A41,'ADM Data'!$A$2:$J$346,10,FALSE)</f>
        <v>460.51920000000001</v>
      </c>
      <c r="F41" s="1">
        <f>VLOOKUP(A41,'ADM Data'!$A$2:$I$346,5,FALSE)</f>
        <v>57.858758999999999</v>
      </c>
      <c r="G41" s="1">
        <f>VLOOKUP(A41,'ADM Data'!$A$2:$I$346,6,FALSE)</f>
        <v>165.60452000000001</v>
      </c>
      <c r="H41" s="1">
        <f>VLOOKUP(A41,'ADM Data'!$A$2:$I$346,7,FALSE)</f>
        <v>237.05592100000001</v>
      </c>
      <c r="I41" s="1">
        <f>VLOOKUP(A41,'ADM Data'!$A$2:$I$346,8,FALSE)</f>
        <v>0</v>
      </c>
      <c r="J41" s="1">
        <f>VLOOKUP(A41,'ADM Data'!$A$2:$I$346,9,FALSE)</f>
        <v>0</v>
      </c>
      <c r="K41" s="1">
        <f>VLOOKUP(A41,'ADM Data'!$A$2:$AA$346,26,FALSE)</f>
        <v>0</v>
      </c>
    </row>
    <row r="42" spans="1:11" x14ac:dyDescent="0.25">
      <c r="A42" s="97" t="s">
        <v>165</v>
      </c>
      <c r="B42" t="s">
        <v>1867</v>
      </c>
      <c r="C42" t="s">
        <v>80</v>
      </c>
      <c r="D42" s="12" t="s">
        <v>1088</v>
      </c>
      <c r="E42" s="1">
        <f>VLOOKUP(A42,'ADM Data'!$A$2:$J$346,10,FALSE)</f>
        <v>252.04819800000001</v>
      </c>
      <c r="F42" s="1">
        <f>VLOOKUP(A42,'ADM Data'!$A$2:$I$346,5,FALSE)</f>
        <v>38.427712</v>
      </c>
      <c r="G42" s="1">
        <f>VLOOKUP(A42,'ADM Data'!$A$2:$I$346,6,FALSE)</f>
        <v>76.638555999999994</v>
      </c>
      <c r="H42" s="1">
        <f>VLOOKUP(A42,'ADM Data'!$A$2:$I$346,7,FALSE)</f>
        <v>136.98193000000001</v>
      </c>
      <c r="I42" s="1">
        <f>VLOOKUP(A42,'ADM Data'!$A$2:$I$346,8,FALSE)</f>
        <v>0</v>
      </c>
      <c r="J42" s="1">
        <f>VLOOKUP(A42,'ADM Data'!$A$2:$I$346,9,FALSE)</f>
        <v>0</v>
      </c>
      <c r="K42" s="1">
        <f>VLOOKUP(A42,'ADM Data'!$A$2:$AA$346,26,FALSE)</f>
        <v>0</v>
      </c>
    </row>
    <row r="43" spans="1:11" x14ac:dyDescent="0.25">
      <c r="A43" s="97" t="s">
        <v>167</v>
      </c>
      <c r="B43" t="s">
        <v>1868</v>
      </c>
      <c r="C43" t="s">
        <v>75</v>
      </c>
      <c r="D43" s="12" t="s">
        <v>1088</v>
      </c>
      <c r="E43" s="1">
        <f>VLOOKUP(A43,'ADM Data'!$A$2:$J$346,10,FALSE)</f>
        <v>62.421323000000001</v>
      </c>
      <c r="F43" s="1">
        <f>VLOOKUP(A43,'ADM Data'!$A$2:$I$346,5,FALSE)</f>
        <v>3.8806820000000002</v>
      </c>
      <c r="G43" s="1">
        <f>VLOOKUP(A43,'ADM Data'!$A$2:$I$346,6,FALSE)</f>
        <v>18.451806999999999</v>
      </c>
      <c r="H43" s="1">
        <f>VLOOKUP(A43,'ADM Data'!$A$2:$I$346,7,FALSE)</f>
        <v>40.088833999999999</v>
      </c>
      <c r="I43" s="1">
        <f>VLOOKUP(A43,'ADM Data'!$A$2:$I$346,8,FALSE)</f>
        <v>0</v>
      </c>
      <c r="J43" s="1">
        <f>VLOOKUP(A43,'ADM Data'!$A$2:$I$346,9,FALSE)</f>
        <v>0</v>
      </c>
      <c r="K43" s="1">
        <f>VLOOKUP(A43,'ADM Data'!$A$2:$AA$346,26,FALSE)</f>
        <v>0</v>
      </c>
    </row>
    <row r="44" spans="1:11" x14ac:dyDescent="0.25">
      <c r="A44" s="97" t="s">
        <v>169</v>
      </c>
      <c r="B44" t="s">
        <v>1869</v>
      </c>
      <c r="C44" t="s">
        <v>72</v>
      </c>
      <c r="D44" s="12" t="s">
        <v>1088</v>
      </c>
      <c r="E44" s="1">
        <f>VLOOKUP(A44,'ADM Data'!$A$2:$J$346,10,FALSE)</f>
        <v>663.17378499999995</v>
      </c>
      <c r="F44" s="1">
        <f>VLOOKUP(A44,'ADM Data'!$A$2:$I$346,5,FALSE)</f>
        <v>70.202245000000005</v>
      </c>
      <c r="G44" s="1">
        <f>VLOOKUP(A44,'ADM Data'!$A$2:$I$346,6,FALSE)</f>
        <v>212.895893</v>
      </c>
      <c r="H44" s="1">
        <f>VLOOKUP(A44,'ADM Data'!$A$2:$I$346,7,FALSE)</f>
        <v>380.075647</v>
      </c>
      <c r="I44" s="1">
        <f>VLOOKUP(A44,'ADM Data'!$A$2:$I$346,8,FALSE)</f>
        <v>0</v>
      </c>
      <c r="J44" s="1">
        <f>VLOOKUP(A44,'ADM Data'!$A$2:$I$346,9,FALSE)</f>
        <v>0</v>
      </c>
      <c r="K44" s="1">
        <f>VLOOKUP(A44,'ADM Data'!$A$2:$AA$346,26,FALSE)</f>
        <v>0</v>
      </c>
    </row>
    <row r="45" spans="1:11" x14ac:dyDescent="0.25">
      <c r="A45" s="97" t="s">
        <v>171</v>
      </c>
      <c r="B45" t="s">
        <v>172</v>
      </c>
      <c r="C45" t="s">
        <v>173</v>
      </c>
      <c r="D45" s="12" t="s">
        <v>1088</v>
      </c>
      <c r="E45" s="1">
        <f>VLOOKUP(A45,'ADM Data'!$A$2:$J$346,10,FALSE)</f>
        <v>55.891086999999999</v>
      </c>
      <c r="F45" s="1">
        <f>VLOOKUP(A45,'ADM Data'!$A$2:$I$346,5,FALSE)</f>
        <v>0</v>
      </c>
      <c r="G45" s="1">
        <f>VLOOKUP(A45,'ADM Data'!$A$2:$I$346,6,FALSE)</f>
        <v>0</v>
      </c>
      <c r="H45" s="1">
        <f>VLOOKUP(A45,'ADM Data'!$A$2:$I$346,7,FALSE)</f>
        <v>0</v>
      </c>
      <c r="I45" s="1">
        <f>VLOOKUP(A45,'ADM Data'!$A$2:$I$346,8,FALSE)</f>
        <v>44.758682999999998</v>
      </c>
      <c r="J45" s="1">
        <f>VLOOKUP(A45,'ADM Data'!$A$2:$I$346,9,FALSE)</f>
        <v>11.132403999999999</v>
      </c>
      <c r="K45" s="1">
        <f>VLOOKUP(A45,'ADM Data'!$A$2:$AA$346,26,FALSE)</f>
        <v>0.90925</v>
      </c>
    </row>
    <row r="46" spans="1:11" x14ac:dyDescent="0.25">
      <c r="A46" s="97" t="s">
        <v>174</v>
      </c>
      <c r="B46" t="s">
        <v>1870</v>
      </c>
      <c r="C46" t="s">
        <v>75</v>
      </c>
      <c r="D46" s="12" t="s">
        <v>1088</v>
      </c>
      <c r="E46" s="1">
        <f>VLOOKUP(A46,'ADM Data'!$A$2:$J$346,10,FALSE)</f>
        <v>46.997869999999999</v>
      </c>
      <c r="F46" s="1">
        <f>VLOOKUP(A46,'ADM Data'!$A$2:$I$346,5,FALSE)</f>
        <v>0</v>
      </c>
      <c r="G46" s="1">
        <f>VLOOKUP(A46,'ADM Data'!$A$2:$I$346,6,FALSE)</f>
        <v>0</v>
      </c>
      <c r="H46" s="1">
        <f>VLOOKUP(A46,'ADM Data'!$A$2:$I$346,7,FALSE)</f>
        <v>0</v>
      </c>
      <c r="I46" s="1">
        <f>VLOOKUP(A46,'ADM Data'!$A$2:$I$346,8,FALSE)</f>
        <v>46.997869999999999</v>
      </c>
      <c r="J46" s="1">
        <f>VLOOKUP(A46,'ADM Data'!$A$2:$I$346,9,FALSE)</f>
        <v>0</v>
      </c>
      <c r="K46" s="1">
        <f>VLOOKUP(A46,'ADM Data'!$A$2:$AA$346,26,FALSE)</f>
        <v>0</v>
      </c>
    </row>
    <row r="47" spans="1:11" x14ac:dyDescent="0.25">
      <c r="A47" s="97" t="s">
        <v>177</v>
      </c>
      <c r="B47" t="s">
        <v>1871</v>
      </c>
      <c r="C47" t="s">
        <v>93</v>
      </c>
      <c r="D47" s="12" t="s">
        <v>1088</v>
      </c>
      <c r="E47" s="1">
        <f>VLOOKUP(A47,'ADM Data'!$A$2:$J$346,10,FALSE)</f>
        <v>34.474666999999997</v>
      </c>
      <c r="F47" s="1">
        <f>VLOOKUP(A47,'ADM Data'!$A$2:$I$346,5,FALSE)</f>
        <v>0</v>
      </c>
      <c r="G47" s="1">
        <f>VLOOKUP(A47,'ADM Data'!$A$2:$I$346,6,FALSE)</f>
        <v>0</v>
      </c>
      <c r="H47" s="1">
        <f>VLOOKUP(A47,'ADM Data'!$A$2:$I$346,7,FALSE)</f>
        <v>34.474666999999997</v>
      </c>
      <c r="I47" s="1">
        <f>VLOOKUP(A47,'ADM Data'!$A$2:$I$346,8,FALSE)</f>
        <v>0</v>
      </c>
      <c r="J47" s="1">
        <f>VLOOKUP(A47,'ADM Data'!$A$2:$I$346,9,FALSE)</f>
        <v>0</v>
      </c>
      <c r="K47" s="1">
        <f>VLOOKUP(A47,'ADM Data'!$A$2:$AA$346,26,FALSE)</f>
        <v>0</v>
      </c>
    </row>
    <row r="48" spans="1:11" x14ac:dyDescent="0.25">
      <c r="A48" s="97" t="s">
        <v>179</v>
      </c>
      <c r="B48" t="s">
        <v>180</v>
      </c>
      <c r="C48" t="s">
        <v>90</v>
      </c>
      <c r="D48" s="12" t="s">
        <v>1088</v>
      </c>
      <c r="E48" s="1">
        <f>VLOOKUP(A48,'ADM Data'!$A$2:$J$346,10,FALSE)</f>
        <v>222.86145500000001</v>
      </c>
      <c r="F48" s="1">
        <f>VLOOKUP(A48,'ADM Data'!$A$2:$I$346,5,FALSE)</f>
        <v>22.637803999999999</v>
      </c>
      <c r="G48" s="1">
        <f>VLOOKUP(A48,'ADM Data'!$A$2:$I$346,6,FALSE)</f>
        <v>77.012865000000005</v>
      </c>
      <c r="H48" s="1">
        <f>VLOOKUP(A48,'ADM Data'!$A$2:$I$346,7,FALSE)</f>
        <v>123.210786</v>
      </c>
      <c r="I48" s="1">
        <f>VLOOKUP(A48,'ADM Data'!$A$2:$I$346,8,FALSE)</f>
        <v>0</v>
      </c>
      <c r="J48" s="1">
        <f>VLOOKUP(A48,'ADM Data'!$A$2:$I$346,9,FALSE)</f>
        <v>0</v>
      </c>
      <c r="K48" s="1">
        <f>VLOOKUP(A48,'ADM Data'!$A$2:$AA$346,26,FALSE)</f>
        <v>0</v>
      </c>
    </row>
    <row r="49" spans="1:11" x14ac:dyDescent="0.25">
      <c r="A49" s="97" t="s">
        <v>181</v>
      </c>
      <c r="B49" t="s">
        <v>1872</v>
      </c>
      <c r="C49" t="s">
        <v>93</v>
      </c>
      <c r="D49" s="12" t="s">
        <v>1088</v>
      </c>
      <c r="E49" s="1">
        <f>VLOOKUP(A49,'ADM Data'!$A$2:$J$346,10,FALSE)</f>
        <v>34.197727999999998</v>
      </c>
      <c r="F49" s="1">
        <f>VLOOKUP(A49,'ADM Data'!$A$2:$I$346,5,FALSE)</f>
        <v>0</v>
      </c>
      <c r="G49" s="1">
        <f>VLOOKUP(A49,'ADM Data'!$A$2:$I$346,6,FALSE)</f>
        <v>0</v>
      </c>
      <c r="H49" s="1">
        <f>VLOOKUP(A49,'ADM Data'!$A$2:$I$346,7,FALSE)</f>
        <v>0</v>
      </c>
      <c r="I49" s="1">
        <f>VLOOKUP(A49,'ADM Data'!$A$2:$I$346,8,FALSE)</f>
        <v>34.197727999999998</v>
      </c>
      <c r="J49" s="1">
        <f>VLOOKUP(A49,'ADM Data'!$A$2:$I$346,9,FALSE)</f>
        <v>0</v>
      </c>
      <c r="K49" s="1">
        <f>VLOOKUP(A49,'ADM Data'!$A$2:$AA$346,26,FALSE)</f>
        <v>0.64970099999999997</v>
      </c>
    </row>
    <row r="50" spans="1:11" x14ac:dyDescent="0.25">
      <c r="A50" s="97" t="s">
        <v>183</v>
      </c>
      <c r="B50" t="s">
        <v>1873</v>
      </c>
      <c r="C50" t="s">
        <v>111</v>
      </c>
      <c r="D50" s="12" t="s">
        <v>1088</v>
      </c>
      <c r="E50" s="1">
        <f>VLOOKUP(A50,'ADM Data'!$A$2:$J$346,10,FALSE)</f>
        <v>73.267122999999998</v>
      </c>
      <c r="F50" s="1">
        <f>VLOOKUP(A50,'ADM Data'!$A$2:$I$346,5,FALSE)</f>
        <v>0</v>
      </c>
      <c r="G50" s="1">
        <f>VLOOKUP(A50,'ADM Data'!$A$2:$I$346,6,FALSE)</f>
        <v>0</v>
      </c>
      <c r="H50" s="1">
        <f>VLOOKUP(A50,'ADM Data'!$A$2:$I$346,7,FALSE)</f>
        <v>14.883562</v>
      </c>
      <c r="I50" s="1">
        <f>VLOOKUP(A50,'ADM Data'!$A$2:$I$346,8,FALSE)</f>
        <v>58.383561</v>
      </c>
      <c r="J50" s="1">
        <f>VLOOKUP(A50,'ADM Data'!$A$2:$I$346,9,FALSE)</f>
        <v>0</v>
      </c>
      <c r="K50" s="1">
        <f>VLOOKUP(A50,'ADM Data'!$A$2:$AA$346,26,FALSE)</f>
        <v>0</v>
      </c>
    </row>
    <row r="51" spans="1:11" x14ac:dyDescent="0.25">
      <c r="A51" s="97" t="s">
        <v>185</v>
      </c>
      <c r="B51" t="s">
        <v>1874</v>
      </c>
      <c r="C51" t="s">
        <v>72</v>
      </c>
      <c r="D51" s="12" t="s">
        <v>1088</v>
      </c>
      <c r="E51" s="1">
        <f>VLOOKUP(A51,'ADM Data'!$A$2:$J$346,10,FALSE)</f>
        <v>52.845618999999999</v>
      </c>
      <c r="F51" s="1">
        <f>VLOOKUP(A51,'ADM Data'!$A$2:$I$346,5,FALSE)</f>
        <v>0</v>
      </c>
      <c r="G51" s="1">
        <f>VLOOKUP(A51,'ADM Data'!$A$2:$I$346,6,FALSE)</f>
        <v>0</v>
      </c>
      <c r="H51" s="1">
        <f>VLOOKUP(A51,'ADM Data'!$A$2:$I$346,7,FALSE)</f>
        <v>0</v>
      </c>
      <c r="I51" s="1">
        <f>VLOOKUP(A51,'ADM Data'!$A$2:$I$346,8,FALSE)</f>
        <v>52.845618999999999</v>
      </c>
      <c r="J51" s="1">
        <f>VLOOKUP(A51,'ADM Data'!$A$2:$I$346,9,FALSE)</f>
        <v>0</v>
      </c>
      <c r="K51" s="1">
        <f>VLOOKUP(A51,'ADM Data'!$A$2:$AA$346,26,FALSE)</f>
        <v>0</v>
      </c>
    </row>
    <row r="52" spans="1:11" x14ac:dyDescent="0.25">
      <c r="A52" s="97" t="s">
        <v>187</v>
      </c>
      <c r="B52" t="s">
        <v>188</v>
      </c>
      <c r="C52" t="s">
        <v>108</v>
      </c>
      <c r="D52" s="12" t="s">
        <v>1088</v>
      </c>
      <c r="E52" s="1">
        <f>VLOOKUP(A52,'ADM Data'!$A$2:$J$346,10,FALSE)</f>
        <v>120.632546</v>
      </c>
      <c r="F52" s="1">
        <f>VLOOKUP(A52,'ADM Data'!$A$2:$I$346,5,FALSE)</f>
        <v>9.5070420000000002</v>
      </c>
      <c r="G52" s="1">
        <f>VLOOKUP(A52,'ADM Data'!$A$2:$I$346,6,FALSE)</f>
        <v>45.169015000000002</v>
      </c>
      <c r="H52" s="1">
        <f>VLOOKUP(A52,'ADM Data'!$A$2:$I$346,7,FALSE)</f>
        <v>65.956489000000005</v>
      </c>
      <c r="I52" s="1">
        <f>VLOOKUP(A52,'ADM Data'!$A$2:$I$346,8,FALSE)</f>
        <v>0</v>
      </c>
      <c r="J52" s="1">
        <f>VLOOKUP(A52,'ADM Data'!$A$2:$I$346,9,FALSE)</f>
        <v>0</v>
      </c>
      <c r="K52" s="1">
        <f>VLOOKUP(A52,'ADM Data'!$A$2:$AA$346,26,FALSE)</f>
        <v>0</v>
      </c>
    </row>
    <row r="53" spans="1:11" x14ac:dyDescent="0.25">
      <c r="A53" s="97" t="s">
        <v>191</v>
      </c>
      <c r="B53" t="s">
        <v>1875</v>
      </c>
      <c r="C53" t="s">
        <v>193</v>
      </c>
      <c r="D53" s="12" t="s">
        <v>1088</v>
      </c>
      <c r="E53" s="1">
        <f>VLOOKUP(A53,'ADM Data'!$A$2:$J$346,10,FALSE)</f>
        <v>69.74141800000001</v>
      </c>
      <c r="F53" s="1">
        <f>VLOOKUP(A53,'ADM Data'!$A$2:$I$346,5,FALSE)</f>
        <v>0</v>
      </c>
      <c r="G53" s="1">
        <f>VLOOKUP(A53,'ADM Data'!$A$2:$I$346,6,FALSE)</f>
        <v>0</v>
      </c>
      <c r="H53" s="1">
        <f>VLOOKUP(A53,'ADM Data'!$A$2:$I$346,7,FALSE)</f>
        <v>28.835355</v>
      </c>
      <c r="I53" s="1">
        <f>VLOOKUP(A53,'ADM Data'!$A$2:$I$346,8,FALSE)</f>
        <v>40.906063000000003</v>
      </c>
      <c r="J53" s="1">
        <f>VLOOKUP(A53,'ADM Data'!$A$2:$I$346,9,FALSE)</f>
        <v>0</v>
      </c>
      <c r="K53" s="1">
        <f>VLOOKUP(A53,'ADM Data'!$A$2:$AA$346,26,FALSE)</f>
        <v>0</v>
      </c>
    </row>
    <row r="54" spans="1:11" x14ac:dyDescent="0.25">
      <c r="A54" s="97" t="s">
        <v>194</v>
      </c>
      <c r="B54" t="s">
        <v>195</v>
      </c>
      <c r="C54" t="s">
        <v>196</v>
      </c>
      <c r="D54" s="12" t="s">
        <v>1088</v>
      </c>
      <c r="E54" s="1">
        <f>VLOOKUP(A54,'ADM Data'!$A$2:$J$346,10,FALSE)</f>
        <v>34.559165999999998</v>
      </c>
      <c r="F54" s="1">
        <f>VLOOKUP(A54,'ADM Data'!$A$2:$I$346,5,FALSE)</f>
        <v>0</v>
      </c>
      <c r="G54" s="1">
        <f>VLOOKUP(A54,'ADM Data'!$A$2:$I$346,6,FALSE)</f>
        <v>0</v>
      </c>
      <c r="H54" s="1">
        <f>VLOOKUP(A54,'ADM Data'!$A$2:$I$346,7,FALSE)</f>
        <v>0</v>
      </c>
      <c r="I54" s="1">
        <f>VLOOKUP(A54,'ADM Data'!$A$2:$I$346,8,FALSE)</f>
        <v>10.491930999999999</v>
      </c>
      <c r="J54" s="1">
        <f>VLOOKUP(A54,'ADM Data'!$A$2:$I$346,9,FALSE)</f>
        <v>24.067235</v>
      </c>
      <c r="K54" s="1">
        <f>VLOOKUP(A54,'ADM Data'!$A$2:$AA$346,26,FALSE)</f>
        <v>1.983312</v>
      </c>
    </row>
    <row r="55" spans="1:11" x14ac:dyDescent="0.25">
      <c r="A55" s="97" t="s">
        <v>197</v>
      </c>
      <c r="B55" t="s">
        <v>1876</v>
      </c>
      <c r="C55" t="s">
        <v>93</v>
      </c>
      <c r="D55" s="12" t="s">
        <v>1088</v>
      </c>
      <c r="E55" s="1">
        <f>VLOOKUP(A55,'ADM Data'!$A$2:$J$346,10,FALSE)</f>
        <v>133.186159</v>
      </c>
      <c r="F55" s="1">
        <f>VLOOKUP(A55,'ADM Data'!$A$2:$I$346,5,FALSE)</f>
        <v>0</v>
      </c>
      <c r="G55" s="1">
        <f>VLOOKUP(A55,'ADM Data'!$A$2:$I$346,6,FALSE)</f>
        <v>0</v>
      </c>
      <c r="H55" s="1">
        <f>VLOOKUP(A55,'ADM Data'!$A$2:$I$346,7,FALSE)</f>
        <v>0</v>
      </c>
      <c r="I55" s="1">
        <f>VLOOKUP(A55,'ADM Data'!$A$2:$I$346,8,FALSE)</f>
        <v>35.225096000000001</v>
      </c>
      <c r="J55" s="1">
        <f>VLOOKUP(A55,'ADM Data'!$A$2:$I$346,9,FALSE)</f>
        <v>97.961062999999996</v>
      </c>
      <c r="K55" s="1">
        <f>VLOOKUP(A55,'ADM Data'!$A$2:$AA$346,26,FALSE)</f>
        <v>0</v>
      </c>
    </row>
    <row r="56" spans="1:11" x14ac:dyDescent="0.25">
      <c r="A56" s="97" t="s">
        <v>199</v>
      </c>
      <c r="B56" t="s">
        <v>200</v>
      </c>
      <c r="C56" t="s">
        <v>93</v>
      </c>
      <c r="D56" s="12" t="s">
        <v>1088</v>
      </c>
      <c r="E56" s="1">
        <f>VLOOKUP(A56,'ADM Data'!$A$2:$J$346,10,FALSE)</f>
        <v>188.40938199999999</v>
      </c>
      <c r="F56" s="1">
        <f>VLOOKUP(A56,'ADM Data'!$A$2:$I$346,5,FALSE)</f>
        <v>4</v>
      </c>
      <c r="G56" s="1">
        <f>VLOOKUP(A56,'ADM Data'!$A$2:$I$346,6,FALSE)</f>
        <v>24.933475999999999</v>
      </c>
      <c r="H56" s="1">
        <f>VLOOKUP(A56,'ADM Data'!$A$2:$I$346,7,FALSE)</f>
        <v>70.984560999999999</v>
      </c>
      <c r="I56" s="1">
        <f>VLOOKUP(A56,'ADM Data'!$A$2:$I$346,8,FALSE)</f>
        <v>88.491344999999995</v>
      </c>
      <c r="J56" s="1">
        <f>VLOOKUP(A56,'ADM Data'!$A$2:$I$346,9,FALSE)</f>
        <v>0</v>
      </c>
      <c r="K56" s="1">
        <f>VLOOKUP(A56,'ADM Data'!$A$2:$AA$346,26,FALSE)</f>
        <v>0.98252399999999995</v>
      </c>
    </row>
    <row r="57" spans="1:11" x14ac:dyDescent="0.25">
      <c r="A57" s="97" t="s">
        <v>201</v>
      </c>
      <c r="B57" t="s">
        <v>202</v>
      </c>
      <c r="C57" t="s">
        <v>93</v>
      </c>
      <c r="D57" s="12" t="s">
        <v>1088</v>
      </c>
      <c r="E57" s="1">
        <f>VLOOKUP(A57,'ADM Data'!$A$2:$J$346,10,FALSE)</f>
        <v>443.27461600000004</v>
      </c>
      <c r="F57" s="1">
        <f>VLOOKUP(A57,'ADM Data'!$A$2:$I$346,5,FALSE)</f>
        <v>28.486274999999999</v>
      </c>
      <c r="G57" s="1">
        <f>VLOOKUP(A57,'ADM Data'!$A$2:$I$346,6,FALSE)</f>
        <v>90.802036000000001</v>
      </c>
      <c r="H57" s="1">
        <f>VLOOKUP(A57,'ADM Data'!$A$2:$I$346,7,FALSE)</f>
        <v>147.109859</v>
      </c>
      <c r="I57" s="1">
        <f>VLOOKUP(A57,'ADM Data'!$A$2:$I$346,8,FALSE)</f>
        <v>143.865871</v>
      </c>
      <c r="J57" s="1">
        <f>VLOOKUP(A57,'ADM Data'!$A$2:$I$346,9,FALSE)</f>
        <v>33.010575000000003</v>
      </c>
      <c r="K57" s="1">
        <f>VLOOKUP(A57,'ADM Data'!$A$2:$AA$346,26,FALSE)</f>
        <v>0</v>
      </c>
    </row>
    <row r="58" spans="1:11" x14ac:dyDescent="0.25">
      <c r="A58" s="97" t="s">
        <v>203</v>
      </c>
      <c r="B58" t="s">
        <v>1877</v>
      </c>
      <c r="C58" t="s">
        <v>80</v>
      </c>
      <c r="D58" s="12" t="s">
        <v>1088</v>
      </c>
      <c r="E58" s="1">
        <f>VLOOKUP(A58,'ADM Data'!$A$2:$J$346,10,FALSE)</f>
        <v>97.649546999999998</v>
      </c>
      <c r="F58" s="1">
        <f>VLOOKUP(A58,'ADM Data'!$A$2:$I$346,5,FALSE)</f>
        <v>8.9638550000000006</v>
      </c>
      <c r="G58" s="1">
        <f>VLOOKUP(A58,'ADM Data'!$A$2:$I$346,6,FALSE)</f>
        <v>35.727860999999997</v>
      </c>
      <c r="H58" s="1">
        <f>VLOOKUP(A58,'ADM Data'!$A$2:$I$346,7,FALSE)</f>
        <v>52.957830999999999</v>
      </c>
      <c r="I58" s="1">
        <f>VLOOKUP(A58,'ADM Data'!$A$2:$I$346,8,FALSE)</f>
        <v>0</v>
      </c>
      <c r="J58" s="1">
        <f>VLOOKUP(A58,'ADM Data'!$A$2:$I$346,9,FALSE)</f>
        <v>0</v>
      </c>
      <c r="K58" s="1">
        <f>VLOOKUP(A58,'ADM Data'!$A$2:$AA$346,26,FALSE)</f>
        <v>0</v>
      </c>
    </row>
    <row r="59" spans="1:11" x14ac:dyDescent="0.25">
      <c r="A59" s="97" t="s">
        <v>205</v>
      </c>
      <c r="B59" t="s">
        <v>1878</v>
      </c>
      <c r="C59" t="s">
        <v>68</v>
      </c>
      <c r="D59" s="12" t="s">
        <v>1088</v>
      </c>
      <c r="E59" s="1">
        <f>VLOOKUP(A59,'ADM Data'!$A$2:$J$346,10,FALSE)</f>
        <v>225.62306600000002</v>
      </c>
      <c r="F59" s="1">
        <f>VLOOKUP(A59,'ADM Data'!$A$2:$I$346,5,FALSE)</f>
        <v>0</v>
      </c>
      <c r="G59" s="1">
        <f>VLOOKUP(A59,'ADM Data'!$A$2:$I$346,6,FALSE)</f>
        <v>0</v>
      </c>
      <c r="H59" s="1">
        <f>VLOOKUP(A59,'ADM Data'!$A$2:$I$346,7,FALSE)</f>
        <v>66.531549999999996</v>
      </c>
      <c r="I59" s="1">
        <f>VLOOKUP(A59,'ADM Data'!$A$2:$I$346,8,FALSE)</f>
        <v>140.02473000000001</v>
      </c>
      <c r="J59" s="1">
        <f>VLOOKUP(A59,'ADM Data'!$A$2:$I$346,9,FALSE)</f>
        <v>19.066786</v>
      </c>
      <c r="K59" s="1">
        <f>VLOOKUP(A59,'ADM Data'!$A$2:$AA$346,26,FALSE)</f>
        <v>0</v>
      </c>
    </row>
    <row r="60" spans="1:11" x14ac:dyDescent="0.25">
      <c r="A60" s="97" t="s">
        <v>207</v>
      </c>
      <c r="B60" t="s">
        <v>1879</v>
      </c>
      <c r="C60" t="s">
        <v>93</v>
      </c>
      <c r="D60" s="12" t="s">
        <v>1088</v>
      </c>
      <c r="E60" s="1">
        <f>VLOOKUP(A60,'ADM Data'!$A$2:$J$346,10,FALSE)</f>
        <v>161.18072100000001</v>
      </c>
      <c r="F60" s="1">
        <f>VLOOKUP(A60,'ADM Data'!$A$2:$I$346,5,FALSE)</f>
        <v>24.753012999999999</v>
      </c>
      <c r="G60" s="1">
        <f>VLOOKUP(A60,'ADM Data'!$A$2:$I$346,6,FALSE)</f>
        <v>95.578310999999999</v>
      </c>
      <c r="H60" s="1">
        <f>VLOOKUP(A60,'ADM Data'!$A$2:$I$346,7,FALSE)</f>
        <v>40.849397000000003</v>
      </c>
      <c r="I60" s="1">
        <f>VLOOKUP(A60,'ADM Data'!$A$2:$I$346,8,FALSE)</f>
        <v>0</v>
      </c>
      <c r="J60" s="1">
        <f>VLOOKUP(A60,'ADM Data'!$A$2:$I$346,9,FALSE)</f>
        <v>0</v>
      </c>
      <c r="K60" s="1">
        <f>VLOOKUP(A60,'ADM Data'!$A$2:$AA$346,26,FALSE)</f>
        <v>0</v>
      </c>
    </row>
    <row r="61" spans="1:11" x14ac:dyDescent="0.25">
      <c r="A61" s="97" t="s">
        <v>209</v>
      </c>
      <c r="B61" t="s">
        <v>1880</v>
      </c>
      <c r="C61" t="s">
        <v>93</v>
      </c>
      <c r="D61" s="12" t="s">
        <v>1088</v>
      </c>
      <c r="E61" s="1">
        <f>VLOOKUP(A61,'ADM Data'!$A$2:$J$346,10,FALSE)</f>
        <v>139.43401600000001</v>
      </c>
      <c r="F61" s="1">
        <f>VLOOKUP(A61,'ADM Data'!$A$2:$I$346,5,FALSE)</f>
        <v>0</v>
      </c>
      <c r="G61" s="1">
        <f>VLOOKUP(A61,'ADM Data'!$A$2:$I$346,6,FALSE)</f>
        <v>0</v>
      </c>
      <c r="H61" s="1">
        <f>VLOOKUP(A61,'ADM Data'!$A$2:$I$346,7,FALSE)</f>
        <v>139.43401600000001</v>
      </c>
      <c r="I61" s="1">
        <f>VLOOKUP(A61,'ADM Data'!$A$2:$I$346,8,FALSE)</f>
        <v>0</v>
      </c>
      <c r="J61" s="1">
        <f>VLOOKUP(A61,'ADM Data'!$A$2:$I$346,9,FALSE)</f>
        <v>0</v>
      </c>
      <c r="K61" s="1">
        <f>VLOOKUP(A61,'ADM Data'!$A$2:$AA$346,26,FALSE)</f>
        <v>0</v>
      </c>
    </row>
    <row r="62" spans="1:11" x14ac:dyDescent="0.25">
      <c r="A62" s="97" t="s">
        <v>211</v>
      </c>
      <c r="B62" t="s">
        <v>1881</v>
      </c>
      <c r="C62" t="s">
        <v>75</v>
      </c>
      <c r="D62" s="12" t="s">
        <v>1088</v>
      </c>
      <c r="E62" s="1">
        <f>VLOOKUP(A62,'ADM Data'!$A$2:$J$346,10,FALSE)</f>
        <v>212.83607600000002</v>
      </c>
      <c r="F62" s="1">
        <f>VLOOKUP(A62,'ADM Data'!$A$2:$I$346,5,FALSE)</f>
        <v>20.426136</v>
      </c>
      <c r="G62" s="1">
        <f>VLOOKUP(A62,'ADM Data'!$A$2:$I$346,6,FALSE)</f>
        <v>62.442953000000003</v>
      </c>
      <c r="H62" s="1">
        <f>VLOOKUP(A62,'ADM Data'!$A$2:$I$346,7,FALSE)</f>
        <v>106.34738299999999</v>
      </c>
      <c r="I62" s="1">
        <f>VLOOKUP(A62,'ADM Data'!$A$2:$I$346,8,FALSE)</f>
        <v>0</v>
      </c>
      <c r="J62" s="1">
        <f>VLOOKUP(A62,'ADM Data'!$A$2:$I$346,9,FALSE)</f>
        <v>23.619603999999999</v>
      </c>
      <c r="K62" s="1">
        <f>VLOOKUP(A62,'ADM Data'!$A$2:$AA$346,26,FALSE)</f>
        <v>0</v>
      </c>
    </row>
    <row r="63" spans="1:11" x14ac:dyDescent="0.25">
      <c r="A63" s="97" t="s">
        <v>213</v>
      </c>
      <c r="B63" t="s">
        <v>1882</v>
      </c>
      <c r="C63" t="s">
        <v>72</v>
      </c>
      <c r="D63" s="12" t="s">
        <v>1088</v>
      </c>
      <c r="E63" s="1">
        <f>VLOOKUP(A63,'ADM Data'!$A$2:$J$346,10,FALSE)</f>
        <v>188.621465</v>
      </c>
      <c r="F63" s="1">
        <f>VLOOKUP(A63,'ADM Data'!$A$2:$I$346,5,FALSE)</f>
        <v>27.593219000000001</v>
      </c>
      <c r="G63" s="1">
        <f>VLOOKUP(A63,'ADM Data'!$A$2:$I$346,6,FALSE)</f>
        <v>116.011298</v>
      </c>
      <c r="H63" s="1">
        <f>VLOOKUP(A63,'ADM Data'!$A$2:$I$346,7,FALSE)</f>
        <v>45.016947999999999</v>
      </c>
      <c r="I63" s="1">
        <f>VLOOKUP(A63,'ADM Data'!$A$2:$I$346,8,FALSE)</f>
        <v>0</v>
      </c>
      <c r="J63" s="1">
        <f>VLOOKUP(A63,'ADM Data'!$A$2:$I$346,9,FALSE)</f>
        <v>0</v>
      </c>
      <c r="K63" s="1">
        <f>VLOOKUP(A63,'ADM Data'!$A$2:$AA$346,26,FALSE)</f>
        <v>0</v>
      </c>
    </row>
    <row r="64" spans="1:11" x14ac:dyDescent="0.25">
      <c r="A64" s="97" t="s">
        <v>215</v>
      </c>
      <c r="B64" t="s">
        <v>1883</v>
      </c>
      <c r="C64" t="s">
        <v>72</v>
      </c>
      <c r="D64" s="12" t="s">
        <v>1088</v>
      </c>
      <c r="E64" s="1">
        <f>VLOOKUP(A64,'ADM Data'!$A$2:$J$346,10,FALSE)</f>
        <v>133.94004100000001</v>
      </c>
      <c r="F64" s="1">
        <f>VLOOKUP(A64,'ADM Data'!$A$2:$I$346,5,FALSE)</f>
        <v>0</v>
      </c>
      <c r="G64" s="1">
        <f>VLOOKUP(A64,'ADM Data'!$A$2:$I$346,6,FALSE)</f>
        <v>0</v>
      </c>
      <c r="H64" s="1">
        <f>VLOOKUP(A64,'ADM Data'!$A$2:$I$346,7,FALSE)</f>
        <v>0</v>
      </c>
      <c r="I64" s="1">
        <f>VLOOKUP(A64,'ADM Data'!$A$2:$I$346,8,FALSE)</f>
        <v>39.285971000000004</v>
      </c>
      <c r="J64" s="1">
        <f>VLOOKUP(A64,'ADM Data'!$A$2:$I$346,9,FALSE)</f>
        <v>94.654070000000004</v>
      </c>
      <c r="K64" s="1">
        <f>VLOOKUP(A64,'ADM Data'!$A$2:$AA$346,26,FALSE)</f>
        <v>0</v>
      </c>
    </row>
    <row r="65" spans="1:11" x14ac:dyDescent="0.25">
      <c r="A65" s="97" t="s">
        <v>217</v>
      </c>
      <c r="B65" t="s">
        <v>1884</v>
      </c>
      <c r="C65" t="s">
        <v>68</v>
      </c>
      <c r="D65" s="12" t="s">
        <v>1088</v>
      </c>
      <c r="E65" s="1">
        <f>VLOOKUP(A65,'ADM Data'!$A$2:$J$346,10,FALSE)</f>
        <v>338.84690999999998</v>
      </c>
      <c r="F65" s="1">
        <f>VLOOKUP(A65,'ADM Data'!$A$2:$I$346,5,FALSE)</f>
        <v>41.156388999999997</v>
      </c>
      <c r="G65" s="1">
        <f>VLOOKUP(A65,'ADM Data'!$A$2:$I$346,6,FALSE)</f>
        <v>117.814312</v>
      </c>
      <c r="H65" s="1">
        <f>VLOOKUP(A65,'ADM Data'!$A$2:$I$346,7,FALSE)</f>
        <v>168.43635599999999</v>
      </c>
      <c r="I65" s="1">
        <f>VLOOKUP(A65,'ADM Data'!$A$2:$I$346,8,FALSE)</f>
        <v>0</v>
      </c>
      <c r="J65" s="1">
        <f>VLOOKUP(A65,'ADM Data'!$A$2:$I$346,9,FALSE)</f>
        <v>11.439852999999999</v>
      </c>
      <c r="K65" s="1">
        <f>VLOOKUP(A65,'ADM Data'!$A$2:$AA$346,26,FALSE)</f>
        <v>0</v>
      </c>
    </row>
    <row r="66" spans="1:11" x14ac:dyDescent="0.25">
      <c r="A66" s="97" t="s">
        <v>219</v>
      </c>
      <c r="B66" t="s">
        <v>1885</v>
      </c>
      <c r="C66" t="s">
        <v>80</v>
      </c>
      <c r="D66" s="12" t="s">
        <v>1088</v>
      </c>
      <c r="E66" s="1">
        <f>VLOOKUP(A66,'ADM Data'!$A$2:$J$346,10,FALSE)</f>
        <v>250.148808</v>
      </c>
      <c r="F66" s="1">
        <f>VLOOKUP(A66,'ADM Data'!$A$2:$I$346,5,FALSE)</f>
        <v>24.508927</v>
      </c>
      <c r="G66" s="1">
        <f>VLOOKUP(A66,'ADM Data'!$A$2:$I$346,6,FALSE)</f>
        <v>105.50148799999999</v>
      </c>
      <c r="H66" s="1">
        <f>VLOOKUP(A66,'ADM Data'!$A$2:$I$346,7,FALSE)</f>
        <v>112.41018099999999</v>
      </c>
      <c r="I66" s="1">
        <f>VLOOKUP(A66,'ADM Data'!$A$2:$I$346,8,FALSE)</f>
        <v>0</v>
      </c>
      <c r="J66" s="1">
        <f>VLOOKUP(A66,'ADM Data'!$A$2:$I$346,9,FALSE)</f>
        <v>7.7282120000000001</v>
      </c>
      <c r="K66" s="1">
        <f>VLOOKUP(A66,'ADM Data'!$A$2:$AA$346,26,FALSE)</f>
        <v>0</v>
      </c>
    </row>
    <row r="67" spans="1:11" x14ac:dyDescent="0.25">
      <c r="A67" s="97" t="s">
        <v>221</v>
      </c>
      <c r="B67" t="s">
        <v>222</v>
      </c>
      <c r="C67" t="s">
        <v>68</v>
      </c>
      <c r="D67" s="12" t="s">
        <v>1088</v>
      </c>
      <c r="E67" s="1">
        <f>VLOOKUP(A67,'ADM Data'!$A$2:$J$346,10,FALSE)</f>
        <v>588.42668700000002</v>
      </c>
      <c r="F67" s="1">
        <f>VLOOKUP(A67,'ADM Data'!$A$2:$I$346,5,FALSE)</f>
        <v>85.509508999999994</v>
      </c>
      <c r="G67" s="1">
        <f>VLOOKUP(A67,'ADM Data'!$A$2:$I$346,6,FALSE)</f>
        <v>208.63572300000001</v>
      </c>
      <c r="H67" s="1">
        <f>VLOOKUP(A67,'ADM Data'!$A$2:$I$346,7,FALSE)</f>
        <v>294.28145499999999</v>
      </c>
      <c r="I67" s="1">
        <f>VLOOKUP(A67,'ADM Data'!$A$2:$I$346,8,FALSE)</f>
        <v>0</v>
      </c>
      <c r="J67" s="1">
        <f>VLOOKUP(A67,'ADM Data'!$A$2:$I$346,9,FALSE)</f>
        <v>0</v>
      </c>
      <c r="K67" s="1">
        <f>VLOOKUP(A67,'ADM Data'!$A$2:$AA$346,26,FALSE)</f>
        <v>0</v>
      </c>
    </row>
    <row r="68" spans="1:11" x14ac:dyDescent="0.25">
      <c r="A68" s="97" t="s">
        <v>223</v>
      </c>
      <c r="B68" t="s">
        <v>224</v>
      </c>
      <c r="C68" t="s">
        <v>108</v>
      </c>
      <c r="D68" s="12" t="s">
        <v>1088</v>
      </c>
      <c r="E68" s="1">
        <f>VLOOKUP(A68,'ADM Data'!$A$2:$J$346,10,FALSE)</f>
        <v>475.26935499999996</v>
      </c>
      <c r="F68" s="1">
        <f>VLOOKUP(A68,'ADM Data'!$A$2:$I$346,5,FALSE)</f>
        <v>92.034862000000004</v>
      </c>
      <c r="G68" s="1">
        <f>VLOOKUP(A68,'ADM Data'!$A$2:$I$346,6,FALSE)</f>
        <v>172.75923599999999</v>
      </c>
      <c r="H68" s="1">
        <f>VLOOKUP(A68,'ADM Data'!$A$2:$I$346,7,FALSE)</f>
        <v>210.475257</v>
      </c>
      <c r="I68" s="1">
        <f>VLOOKUP(A68,'ADM Data'!$A$2:$I$346,8,FALSE)</f>
        <v>0</v>
      </c>
      <c r="J68" s="1">
        <f>VLOOKUP(A68,'ADM Data'!$A$2:$I$346,9,FALSE)</f>
        <v>0</v>
      </c>
      <c r="K68" s="1">
        <f>VLOOKUP(A68,'ADM Data'!$A$2:$AA$346,26,FALSE)</f>
        <v>0</v>
      </c>
    </row>
    <row r="69" spans="1:11" x14ac:dyDescent="0.25">
      <c r="A69" s="97" t="s">
        <v>225</v>
      </c>
      <c r="B69" t="s">
        <v>1886</v>
      </c>
      <c r="C69" t="s">
        <v>80</v>
      </c>
      <c r="D69" s="12" t="s">
        <v>1088</v>
      </c>
      <c r="E69" s="1">
        <f>VLOOKUP(A69,'ADM Data'!$A$2:$J$346,10,FALSE)</f>
        <v>214.82922300000001</v>
      </c>
      <c r="F69" s="1">
        <f>VLOOKUP(A69,'ADM Data'!$A$2:$I$346,5,FALSE)</f>
        <v>20.182162000000002</v>
      </c>
      <c r="G69" s="1">
        <f>VLOOKUP(A69,'ADM Data'!$A$2:$I$346,6,FALSE)</f>
        <v>58.929792999999997</v>
      </c>
      <c r="H69" s="1">
        <f>VLOOKUP(A69,'ADM Data'!$A$2:$I$346,7,FALSE)</f>
        <v>121.079733</v>
      </c>
      <c r="I69" s="1">
        <f>VLOOKUP(A69,'ADM Data'!$A$2:$I$346,8,FALSE)</f>
        <v>0</v>
      </c>
      <c r="J69" s="1">
        <f>VLOOKUP(A69,'ADM Data'!$A$2:$I$346,9,FALSE)</f>
        <v>14.637535</v>
      </c>
      <c r="K69" s="1">
        <f>VLOOKUP(A69,'ADM Data'!$A$2:$AA$346,26,FALSE)</f>
        <v>0</v>
      </c>
    </row>
    <row r="70" spans="1:11" x14ac:dyDescent="0.25">
      <c r="A70" s="97" t="s">
        <v>227</v>
      </c>
      <c r="B70" t="s">
        <v>228</v>
      </c>
      <c r="C70" t="s">
        <v>93</v>
      </c>
      <c r="D70" s="12" t="s">
        <v>1088</v>
      </c>
      <c r="E70" s="1">
        <f>VLOOKUP(A70,'ADM Data'!$A$2:$J$346,10,FALSE)</f>
        <v>314.56462799999997</v>
      </c>
      <c r="F70" s="1">
        <f>VLOOKUP(A70,'ADM Data'!$A$2:$I$346,5,FALSE)</f>
        <v>51.601156000000003</v>
      </c>
      <c r="G70" s="1">
        <f>VLOOKUP(A70,'ADM Data'!$A$2:$I$346,6,FALSE)</f>
        <v>128.589596</v>
      </c>
      <c r="H70" s="1">
        <f>VLOOKUP(A70,'ADM Data'!$A$2:$I$346,7,FALSE)</f>
        <v>134.373876</v>
      </c>
      <c r="I70" s="1">
        <f>VLOOKUP(A70,'ADM Data'!$A$2:$I$346,8,FALSE)</f>
        <v>0</v>
      </c>
      <c r="J70" s="1">
        <f>VLOOKUP(A70,'ADM Data'!$A$2:$I$346,9,FALSE)</f>
        <v>0</v>
      </c>
      <c r="K70" s="1">
        <f>VLOOKUP(A70,'ADM Data'!$A$2:$AA$346,26,FALSE)</f>
        <v>0</v>
      </c>
    </row>
    <row r="71" spans="1:11" x14ac:dyDescent="0.25">
      <c r="A71" s="97" t="s">
        <v>231</v>
      </c>
      <c r="B71" t="s">
        <v>232</v>
      </c>
      <c r="C71" t="s">
        <v>93</v>
      </c>
      <c r="D71" s="12" t="s">
        <v>1088</v>
      </c>
      <c r="E71" s="1">
        <f>VLOOKUP(A71,'ADM Data'!$A$2:$J$346,10,FALSE)</f>
        <v>132.89241999999999</v>
      </c>
      <c r="F71" s="1">
        <f>VLOOKUP(A71,'ADM Data'!$A$2:$I$346,5,FALSE)</f>
        <v>0</v>
      </c>
      <c r="G71" s="1">
        <f>VLOOKUP(A71,'ADM Data'!$A$2:$I$346,6,FALSE)</f>
        <v>0</v>
      </c>
      <c r="H71" s="1">
        <f>VLOOKUP(A71,'ADM Data'!$A$2:$I$346,7,FALSE)</f>
        <v>0</v>
      </c>
      <c r="I71" s="1">
        <f>VLOOKUP(A71,'ADM Data'!$A$2:$I$346,8,FALSE)</f>
        <v>132.89241999999999</v>
      </c>
      <c r="J71" s="1">
        <f>VLOOKUP(A71,'ADM Data'!$A$2:$I$346,9,FALSE)</f>
        <v>0</v>
      </c>
      <c r="K71" s="1">
        <f>VLOOKUP(A71,'ADM Data'!$A$2:$AA$346,26,FALSE)</f>
        <v>0</v>
      </c>
    </row>
    <row r="72" spans="1:11" x14ac:dyDescent="0.25">
      <c r="A72" s="97" t="s">
        <v>233</v>
      </c>
      <c r="B72" t="s">
        <v>234</v>
      </c>
      <c r="C72" t="s">
        <v>80</v>
      </c>
      <c r="D72" s="12" t="s">
        <v>1088</v>
      </c>
      <c r="E72" s="1">
        <f>VLOOKUP(A72,'ADM Data'!$A$2:$J$346,10,FALSE)</f>
        <v>81.029199000000006</v>
      </c>
      <c r="F72" s="1">
        <f>VLOOKUP(A72,'ADM Data'!$A$2:$I$346,5,FALSE)</f>
        <v>0</v>
      </c>
      <c r="G72" s="1">
        <f>VLOOKUP(A72,'ADM Data'!$A$2:$I$346,6,FALSE)</f>
        <v>0</v>
      </c>
      <c r="H72" s="1">
        <f>VLOOKUP(A72,'ADM Data'!$A$2:$I$346,7,FALSE)</f>
        <v>0</v>
      </c>
      <c r="I72" s="1">
        <f>VLOOKUP(A72,'ADM Data'!$A$2:$I$346,8,FALSE)</f>
        <v>81.029199000000006</v>
      </c>
      <c r="J72" s="1">
        <f>VLOOKUP(A72,'ADM Data'!$A$2:$I$346,9,FALSE)</f>
        <v>0</v>
      </c>
      <c r="K72" s="1">
        <f>VLOOKUP(A72,'ADM Data'!$A$2:$AA$346,26,FALSE)</f>
        <v>0</v>
      </c>
    </row>
    <row r="73" spans="1:11" x14ac:dyDescent="0.25">
      <c r="A73" s="97" t="s">
        <v>235</v>
      </c>
      <c r="B73" t="s">
        <v>1887</v>
      </c>
      <c r="C73" t="s">
        <v>93</v>
      </c>
      <c r="D73" s="12" t="s">
        <v>1088</v>
      </c>
      <c r="E73" s="1">
        <f>VLOOKUP(A73,'ADM Data'!$A$2:$J$346,10,FALSE)</f>
        <v>145.83896300000001</v>
      </c>
      <c r="F73" s="1">
        <f>VLOOKUP(A73,'ADM Data'!$A$2:$I$346,5,FALSE)</f>
        <v>17.520914999999999</v>
      </c>
      <c r="G73" s="1">
        <f>VLOOKUP(A73,'ADM Data'!$A$2:$I$346,6,FALSE)</f>
        <v>39.103985000000002</v>
      </c>
      <c r="H73" s="1">
        <f>VLOOKUP(A73,'ADM Data'!$A$2:$I$346,7,FALSE)</f>
        <v>62.622047999999999</v>
      </c>
      <c r="I73" s="1">
        <f>VLOOKUP(A73,'ADM Data'!$A$2:$I$346,8,FALSE)</f>
        <v>0</v>
      </c>
      <c r="J73" s="1">
        <f>VLOOKUP(A73,'ADM Data'!$A$2:$I$346,9,FALSE)</f>
        <v>26.592015</v>
      </c>
      <c r="K73" s="1">
        <f>VLOOKUP(A73,'ADM Data'!$A$2:$AA$346,26,FALSE)</f>
        <v>0</v>
      </c>
    </row>
    <row r="74" spans="1:11" x14ac:dyDescent="0.25">
      <c r="A74" s="97" t="s">
        <v>237</v>
      </c>
      <c r="B74" t="s">
        <v>1888</v>
      </c>
      <c r="C74" t="s">
        <v>239</v>
      </c>
      <c r="D74" s="12" t="s">
        <v>1088</v>
      </c>
      <c r="E74" s="1">
        <f>VLOOKUP(A74,'ADM Data'!$A$2:$J$346,10,FALSE)</f>
        <v>180.69652500000001</v>
      </c>
      <c r="F74" s="1">
        <f>VLOOKUP(A74,'ADM Data'!$A$2:$I$346,5,FALSE)</f>
        <v>25.903776000000001</v>
      </c>
      <c r="G74" s="1">
        <f>VLOOKUP(A74,'ADM Data'!$A$2:$I$346,6,FALSE)</f>
        <v>98.501772000000003</v>
      </c>
      <c r="H74" s="1">
        <f>VLOOKUP(A74,'ADM Data'!$A$2:$I$346,7,FALSE)</f>
        <v>56.290976999999998</v>
      </c>
      <c r="I74" s="1">
        <f>VLOOKUP(A74,'ADM Data'!$A$2:$I$346,8,FALSE)</f>
        <v>0</v>
      </c>
      <c r="J74" s="1">
        <f>VLOOKUP(A74,'ADM Data'!$A$2:$I$346,9,FALSE)</f>
        <v>0</v>
      </c>
      <c r="K74" s="1">
        <f>VLOOKUP(A74,'ADM Data'!$A$2:$AA$346,26,FALSE)</f>
        <v>0</v>
      </c>
    </row>
    <row r="75" spans="1:11" x14ac:dyDescent="0.25">
      <c r="A75" s="97" t="s">
        <v>240</v>
      </c>
      <c r="B75" t="s">
        <v>1889</v>
      </c>
      <c r="C75" t="s">
        <v>68</v>
      </c>
      <c r="D75" s="12" t="s">
        <v>1088</v>
      </c>
      <c r="E75" s="1">
        <f>VLOOKUP(A75,'ADM Data'!$A$2:$J$346,10,FALSE)</f>
        <v>233.02186700000001</v>
      </c>
      <c r="F75" s="1">
        <f>VLOOKUP(A75,'ADM Data'!$A$2:$I$346,5,FALSE)</f>
        <v>31.568809000000002</v>
      </c>
      <c r="G75" s="1">
        <f>VLOOKUP(A75,'ADM Data'!$A$2:$I$346,6,FALSE)</f>
        <v>100.996409</v>
      </c>
      <c r="H75" s="1">
        <f>VLOOKUP(A75,'ADM Data'!$A$2:$I$346,7,FALSE)</f>
        <v>100.456649</v>
      </c>
      <c r="I75" s="1">
        <f>VLOOKUP(A75,'ADM Data'!$A$2:$I$346,8,FALSE)</f>
        <v>0</v>
      </c>
      <c r="J75" s="1">
        <f>VLOOKUP(A75,'ADM Data'!$A$2:$I$346,9,FALSE)</f>
        <v>0</v>
      </c>
      <c r="K75" s="1">
        <f>VLOOKUP(A75,'ADM Data'!$A$2:$AA$346,26,FALSE)</f>
        <v>0</v>
      </c>
    </row>
    <row r="76" spans="1:11" x14ac:dyDescent="0.25">
      <c r="A76" s="97" t="s">
        <v>242</v>
      </c>
      <c r="B76" t="s">
        <v>1890</v>
      </c>
      <c r="C76" t="s">
        <v>93</v>
      </c>
      <c r="D76" s="12" t="s">
        <v>1088</v>
      </c>
      <c r="E76" s="1">
        <f>VLOOKUP(A76,'ADM Data'!$A$2:$J$346,10,FALSE)</f>
        <v>385.88601999999997</v>
      </c>
      <c r="F76" s="1">
        <f>VLOOKUP(A76,'ADM Data'!$A$2:$I$346,5,FALSE)</f>
        <v>37.893749999999997</v>
      </c>
      <c r="G76" s="1">
        <f>VLOOKUP(A76,'ADM Data'!$A$2:$I$346,6,FALSE)</f>
        <v>129.64417399999999</v>
      </c>
      <c r="H76" s="1">
        <f>VLOOKUP(A76,'ADM Data'!$A$2:$I$346,7,FALSE)</f>
        <v>218.348096</v>
      </c>
      <c r="I76" s="1">
        <f>VLOOKUP(A76,'ADM Data'!$A$2:$I$346,8,FALSE)</f>
        <v>0</v>
      </c>
      <c r="J76" s="1">
        <f>VLOOKUP(A76,'ADM Data'!$A$2:$I$346,9,FALSE)</f>
        <v>0</v>
      </c>
      <c r="K76" s="1">
        <f>VLOOKUP(A76,'ADM Data'!$A$2:$AA$346,26,FALSE)</f>
        <v>0</v>
      </c>
    </row>
    <row r="77" spans="1:11" x14ac:dyDescent="0.25">
      <c r="A77" s="97" t="s">
        <v>244</v>
      </c>
      <c r="B77" t="s">
        <v>1891</v>
      </c>
      <c r="C77" t="s">
        <v>75</v>
      </c>
      <c r="D77" s="12" t="s">
        <v>1088</v>
      </c>
      <c r="E77" s="1">
        <f>VLOOKUP(A77,'ADM Data'!$A$2:$J$346,10,FALSE)</f>
        <v>190.62262899999999</v>
      </c>
      <c r="F77" s="1">
        <f>VLOOKUP(A77,'ADM Data'!$A$2:$I$346,5,FALSE)</f>
        <v>29.13514</v>
      </c>
      <c r="G77" s="1">
        <f>VLOOKUP(A77,'ADM Data'!$A$2:$I$346,6,FALSE)</f>
        <v>67.496934999999993</v>
      </c>
      <c r="H77" s="1">
        <f>VLOOKUP(A77,'ADM Data'!$A$2:$I$346,7,FALSE)</f>
        <v>93.990554000000003</v>
      </c>
      <c r="I77" s="1">
        <f>VLOOKUP(A77,'ADM Data'!$A$2:$I$346,8,FALSE)</f>
        <v>0</v>
      </c>
      <c r="J77" s="1">
        <f>VLOOKUP(A77,'ADM Data'!$A$2:$I$346,9,FALSE)</f>
        <v>0</v>
      </c>
      <c r="K77" s="1">
        <f>VLOOKUP(A77,'ADM Data'!$A$2:$AA$346,26,FALSE)</f>
        <v>0</v>
      </c>
    </row>
    <row r="78" spans="1:11" x14ac:dyDescent="0.25">
      <c r="A78" s="97" t="s">
        <v>246</v>
      </c>
      <c r="B78" t="s">
        <v>1892</v>
      </c>
      <c r="C78" t="s">
        <v>108</v>
      </c>
      <c r="D78" s="12" t="s">
        <v>1088</v>
      </c>
      <c r="E78" s="1">
        <f>VLOOKUP(A78,'ADM Data'!$A$2:$J$346,10,FALSE)</f>
        <v>246.12386100000001</v>
      </c>
      <c r="F78" s="1">
        <f>VLOOKUP(A78,'ADM Data'!$A$2:$I$346,5,FALSE)</f>
        <v>45.755955</v>
      </c>
      <c r="G78" s="1">
        <f>VLOOKUP(A78,'ADM Data'!$A$2:$I$346,6,FALSE)</f>
        <v>89.357144000000005</v>
      </c>
      <c r="H78" s="1">
        <f>VLOOKUP(A78,'ADM Data'!$A$2:$I$346,7,FALSE)</f>
        <v>111.010762</v>
      </c>
      <c r="I78" s="1">
        <f>VLOOKUP(A78,'ADM Data'!$A$2:$I$346,8,FALSE)</f>
        <v>0</v>
      </c>
      <c r="J78" s="1">
        <f>VLOOKUP(A78,'ADM Data'!$A$2:$I$346,9,FALSE)</f>
        <v>0</v>
      </c>
      <c r="K78" s="1">
        <f>VLOOKUP(A78,'ADM Data'!$A$2:$AA$346,26,FALSE)</f>
        <v>0</v>
      </c>
    </row>
    <row r="79" spans="1:11" x14ac:dyDescent="0.25">
      <c r="A79" s="97" t="s">
        <v>248</v>
      </c>
      <c r="B79" t="s">
        <v>1893</v>
      </c>
      <c r="C79" t="s">
        <v>80</v>
      </c>
      <c r="D79" s="12" t="s">
        <v>1088</v>
      </c>
      <c r="E79" s="1">
        <f>VLOOKUP(A79,'ADM Data'!$A$2:$J$346,10,FALSE)</f>
        <v>369.90669800000001</v>
      </c>
      <c r="F79" s="1">
        <f>VLOOKUP(A79,'ADM Data'!$A$2:$I$346,5,FALSE)</f>
        <v>65.359279000000001</v>
      </c>
      <c r="G79" s="1">
        <f>VLOOKUP(A79,'ADM Data'!$A$2:$I$346,6,FALSE)</f>
        <v>123.845269</v>
      </c>
      <c r="H79" s="1">
        <f>VLOOKUP(A79,'ADM Data'!$A$2:$I$346,7,FALSE)</f>
        <v>180.70214999999999</v>
      </c>
      <c r="I79" s="1">
        <f>VLOOKUP(A79,'ADM Data'!$A$2:$I$346,8,FALSE)</f>
        <v>0</v>
      </c>
      <c r="J79" s="1">
        <f>VLOOKUP(A79,'ADM Data'!$A$2:$I$346,9,FALSE)</f>
        <v>0</v>
      </c>
      <c r="K79" s="1">
        <f>VLOOKUP(A79,'ADM Data'!$A$2:$AA$346,26,FALSE)</f>
        <v>0</v>
      </c>
    </row>
    <row r="80" spans="1:11" x14ac:dyDescent="0.25">
      <c r="A80" s="97" t="s">
        <v>250</v>
      </c>
      <c r="B80" t="s">
        <v>1894</v>
      </c>
      <c r="C80" t="s">
        <v>93</v>
      </c>
      <c r="D80" s="12" t="s">
        <v>1088</v>
      </c>
      <c r="E80" s="1">
        <f>VLOOKUP(A80,'ADM Data'!$A$2:$J$346,10,FALSE)</f>
        <v>299.850481</v>
      </c>
      <c r="F80" s="1">
        <f>VLOOKUP(A80,'ADM Data'!$A$2:$I$346,5,FALSE)</f>
        <v>0</v>
      </c>
      <c r="G80" s="1">
        <f>VLOOKUP(A80,'ADM Data'!$A$2:$I$346,6,FALSE)</f>
        <v>0</v>
      </c>
      <c r="H80" s="1">
        <f>VLOOKUP(A80,'ADM Data'!$A$2:$I$346,7,FALSE)</f>
        <v>0</v>
      </c>
      <c r="I80" s="1">
        <f>VLOOKUP(A80,'ADM Data'!$A$2:$I$346,8,FALSE)</f>
        <v>281.4178</v>
      </c>
      <c r="J80" s="1">
        <f>VLOOKUP(A80,'ADM Data'!$A$2:$I$346,9,FALSE)</f>
        <v>18.432680999999999</v>
      </c>
      <c r="K80" s="1">
        <f>VLOOKUP(A80,'ADM Data'!$A$2:$AA$346,26,FALSE)</f>
        <v>0</v>
      </c>
    </row>
    <row r="81" spans="1:11" x14ac:dyDescent="0.25">
      <c r="A81" s="97" t="s">
        <v>252</v>
      </c>
      <c r="B81" t="s">
        <v>253</v>
      </c>
      <c r="C81" t="s">
        <v>125</v>
      </c>
      <c r="D81" s="12" t="s">
        <v>1088</v>
      </c>
      <c r="E81" s="1">
        <f>VLOOKUP(A81,'ADM Data'!$A$2:$J$346,10,FALSE)</f>
        <v>448.19162299999999</v>
      </c>
      <c r="F81" s="1">
        <f>VLOOKUP(A81,'ADM Data'!$A$2:$I$346,5,FALSE)</f>
        <v>58.245510000000003</v>
      </c>
      <c r="G81" s="1">
        <f>VLOOKUP(A81,'ADM Data'!$A$2:$I$346,6,FALSE)</f>
        <v>152.850301</v>
      </c>
      <c r="H81" s="1">
        <f>VLOOKUP(A81,'ADM Data'!$A$2:$I$346,7,FALSE)</f>
        <v>237.095812</v>
      </c>
      <c r="I81" s="1">
        <f>VLOOKUP(A81,'ADM Data'!$A$2:$I$346,8,FALSE)</f>
        <v>0</v>
      </c>
      <c r="J81" s="1">
        <f>VLOOKUP(A81,'ADM Data'!$A$2:$I$346,9,FALSE)</f>
        <v>0</v>
      </c>
      <c r="K81" s="1">
        <f>VLOOKUP(A81,'ADM Data'!$A$2:$AA$346,26,FALSE)</f>
        <v>0</v>
      </c>
    </row>
    <row r="82" spans="1:11" x14ac:dyDescent="0.25">
      <c r="A82" s="97" t="s">
        <v>254</v>
      </c>
      <c r="B82" t="s">
        <v>1895</v>
      </c>
      <c r="C82" t="s">
        <v>98</v>
      </c>
      <c r="D82" s="12" t="s">
        <v>1088</v>
      </c>
      <c r="E82" s="1">
        <f>VLOOKUP(A82,'ADM Data'!$A$2:$J$346,10,FALSE)</f>
        <v>82.563141999999999</v>
      </c>
      <c r="F82" s="1">
        <f>VLOOKUP(A82,'ADM Data'!$A$2:$I$346,5,FALSE)</f>
        <v>0</v>
      </c>
      <c r="G82" s="1">
        <f>VLOOKUP(A82,'ADM Data'!$A$2:$I$346,6,FALSE)</f>
        <v>0</v>
      </c>
      <c r="H82" s="1">
        <f>VLOOKUP(A82,'ADM Data'!$A$2:$I$346,7,FALSE)</f>
        <v>0</v>
      </c>
      <c r="I82" s="1">
        <f>VLOOKUP(A82,'ADM Data'!$A$2:$I$346,8,FALSE)</f>
        <v>36.967238000000002</v>
      </c>
      <c r="J82" s="1">
        <f>VLOOKUP(A82,'ADM Data'!$A$2:$I$346,9,FALSE)</f>
        <v>45.595903999999997</v>
      </c>
      <c r="K82" s="1">
        <f>VLOOKUP(A82,'ADM Data'!$A$2:$AA$346,26,FALSE)</f>
        <v>0</v>
      </c>
    </row>
    <row r="83" spans="1:11" x14ac:dyDescent="0.25">
      <c r="A83" s="97" t="s">
        <v>256</v>
      </c>
      <c r="B83" t="s">
        <v>257</v>
      </c>
      <c r="C83" t="s">
        <v>258</v>
      </c>
      <c r="D83" s="12" t="s">
        <v>1088</v>
      </c>
      <c r="E83" s="1">
        <f>VLOOKUP(A83,'ADM Data'!$A$2:$J$346,10,FALSE)</f>
        <v>187.71606800000001</v>
      </c>
      <c r="F83" s="1">
        <f>VLOOKUP(A83,'ADM Data'!$A$2:$I$346,5,FALSE)</f>
        <v>28.036809999999999</v>
      </c>
      <c r="G83" s="1">
        <f>VLOOKUP(A83,'ADM Data'!$A$2:$I$346,6,FALSE)</f>
        <v>85.274355</v>
      </c>
      <c r="H83" s="1">
        <f>VLOOKUP(A83,'ADM Data'!$A$2:$I$346,7,FALSE)</f>
        <v>74.404903000000004</v>
      </c>
      <c r="I83" s="1">
        <f>VLOOKUP(A83,'ADM Data'!$A$2:$I$346,8,FALSE)</f>
        <v>0</v>
      </c>
      <c r="J83" s="1">
        <f>VLOOKUP(A83,'ADM Data'!$A$2:$I$346,9,FALSE)</f>
        <v>0</v>
      </c>
      <c r="K83" s="1">
        <f>VLOOKUP(A83,'ADM Data'!$A$2:$AA$346,26,FALSE)</f>
        <v>0</v>
      </c>
    </row>
    <row r="84" spans="1:11" x14ac:dyDescent="0.25">
      <c r="A84" s="97" t="s">
        <v>259</v>
      </c>
      <c r="B84" t="s">
        <v>260</v>
      </c>
      <c r="C84" t="s">
        <v>80</v>
      </c>
      <c r="D84" s="12" t="s">
        <v>1088</v>
      </c>
      <c r="E84" s="1">
        <f>VLOOKUP(A84,'ADM Data'!$A$2:$J$346,10,FALSE)</f>
        <v>340.96070600000002</v>
      </c>
      <c r="F84" s="1">
        <f>VLOOKUP(A84,'ADM Data'!$A$2:$I$346,5,FALSE)</f>
        <v>33.261296000000002</v>
      </c>
      <c r="G84" s="1">
        <f>VLOOKUP(A84,'ADM Data'!$A$2:$I$346,6,FALSE)</f>
        <v>112.76817200000001</v>
      </c>
      <c r="H84" s="1">
        <f>VLOOKUP(A84,'ADM Data'!$A$2:$I$346,7,FALSE)</f>
        <v>180.174994</v>
      </c>
      <c r="I84" s="1">
        <f>VLOOKUP(A84,'ADM Data'!$A$2:$I$346,8,FALSE)</f>
        <v>0</v>
      </c>
      <c r="J84" s="1">
        <f>VLOOKUP(A84,'ADM Data'!$A$2:$I$346,9,FALSE)</f>
        <v>14.756244000000001</v>
      </c>
      <c r="K84" s="1">
        <f>VLOOKUP(A84,'ADM Data'!$A$2:$AA$346,26,FALSE)</f>
        <v>0</v>
      </c>
    </row>
    <row r="85" spans="1:11" x14ac:dyDescent="0.25">
      <c r="A85" s="97" t="s">
        <v>261</v>
      </c>
      <c r="B85" t="s">
        <v>262</v>
      </c>
      <c r="C85" t="s">
        <v>93</v>
      </c>
      <c r="D85" s="12" t="s">
        <v>1088</v>
      </c>
      <c r="E85" s="1">
        <f>VLOOKUP(A85,'ADM Data'!$A$2:$J$346,10,FALSE)</f>
        <v>276.39772900000003</v>
      </c>
      <c r="F85" s="1">
        <f>VLOOKUP(A85,'ADM Data'!$A$2:$I$346,5,FALSE)</f>
        <v>35.590909000000003</v>
      </c>
      <c r="G85" s="1">
        <f>VLOOKUP(A85,'ADM Data'!$A$2:$I$346,6,FALSE)</f>
        <v>98.880681999999993</v>
      </c>
      <c r="H85" s="1">
        <f>VLOOKUP(A85,'ADM Data'!$A$2:$I$346,7,FALSE)</f>
        <v>137.27827400000001</v>
      </c>
      <c r="I85" s="1">
        <f>VLOOKUP(A85,'ADM Data'!$A$2:$I$346,8,FALSE)</f>
        <v>0</v>
      </c>
      <c r="J85" s="1">
        <f>VLOOKUP(A85,'ADM Data'!$A$2:$I$346,9,FALSE)</f>
        <v>4.6478640000000002</v>
      </c>
      <c r="K85" s="1">
        <f>VLOOKUP(A85,'ADM Data'!$A$2:$AA$346,26,FALSE)</f>
        <v>0</v>
      </c>
    </row>
    <row r="86" spans="1:11" x14ac:dyDescent="0.25">
      <c r="A86" s="97" t="s">
        <v>263</v>
      </c>
      <c r="B86" t="s">
        <v>264</v>
      </c>
      <c r="C86" t="s">
        <v>93</v>
      </c>
      <c r="D86" s="12" t="s">
        <v>1088</v>
      </c>
      <c r="E86" s="1">
        <f>VLOOKUP(A86,'ADM Data'!$A$2:$J$346,10,FALSE)</f>
        <v>225.8546</v>
      </c>
      <c r="F86" s="1">
        <f>VLOOKUP(A86,'ADM Data'!$A$2:$I$346,5,FALSE)</f>
        <v>27.388344</v>
      </c>
      <c r="G86" s="1">
        <f>VLOOKUP(A86,'ADM Data'!$A$2:$I$346,6,FALSE)</f>
        <v>66.404905999999997</v>
      </c>
      <c r="H86" s="1">
        <f>VLOOKUP(A86,'ADM Data'!$A$2:$I$346,7,FALSE)</f>
        <v>132.06135</v>
      </c>
      <c r="I86" s="1">
        <f>VLOOKUP(A86,'ADM Data'!$A$2:$I$346,8,FALSE)</f>
        <v>0</v>
      </c>
      <c r="J86" s="1">
        <f>VLOOKUP(A86,'ADM Data'!$A$2:$I$346,9,FALSE)</f>
        <v>0</v>
      </c>
      <c r="K86" s="1">
        <f>VLOOKUP(A86,'ADM Data'!$A$2:$AA$346,26,FALSE)</f>
        <v>0</v>
      </c>
    </row>
    <row r="87" spans="1:11" x14ac:dyDescent="0.25">
      <c r="A87" s="97" t="s">
        <v>265</v>
      </c>
      <c r="B87" t="s">
        <v>1896</v>
      </c>
      <c r="C87" t="s">
        <v>93</v>
      </c>
      <c r="D87" s="12" t="s">
        <v>1088</v>
      </c>
      <c r="E87" s="1">
        <f>VLOOKUP(A87,'ADM Data'!$A$2:$J$346,10,FALSE)</f>
        <v>101.044595</v>
      </c>
      <c r="F87" s="1">
        <f>VLOOKUP(A87,'ADM Data'!$A$2:$I$346,5,FALSE)</f>
        <v>0</v>
      </c>
      <c r="G87" s="1">
        <f>VLOOKUP(A87,'ADM Data'!$A$2:$I$346,6,FALSE)</f>
        <v>0</v>
      </c>
      <c r="H87" s="1">
        <f>VLOOKUP(A87,'ADM Data'!$A$2:$I$346,7,FALSE)</f>
        <v>0</v>
      </c>
      <c r="I87" s="1">
        <f>VLOOKUP(A87,'ADM Data'!$A$2:$I$346,8,FALSE)</f>
        <v>45.001618000000001</v>
      </c>
      <c r="J87" s="1">
        <f>VLOOKUP(A87,'ADM Data'!$A$2:$I$346,9,FALSE)</f>
        <v>56.042977</v>
      </c>
      <c r="K87" s="1">
        <f>VLOOKUP(A87,'ADM Data'!$A$2:$AA$346,26,FALSE)</f>
        <v>0</v>
      </c>
    </row>
    <row r="88" spans="1:11" x14ac:dyDescent="0.25">
      <c r="A88" s="97" t="s">
        <v>267</v>
      </c>
      <c r="B88" t="s">
        <v>1897</v>
      </c>
      <c r="C88" t="s">
        <v>72</v>
      </c>
      <c r="D88" s="12" t="s">
        <v>1088</v>
      </c>
      <c r="E88" s="1">
        <f>VLOOKUP(A88,'ADM Data'!$A$2:$J$346,10,FALSE)</f>
        <v>84.813334999999995</v>
      </c>
      <c r="F88" s="1">
        <f>VLOOKUP(A88,'ADM Data'!$A$2:$I$346,5,FALSE)</f>
        <v>0</v>
      </c>
      <c r="G88" s="1">
        <f>VLOOKUP(A88,'ADM Data'!$A$2:$I$346,6,FALSE)</f>
        <v>0</v>
      </c>
      <c r="H88" s="1">
        <f>VLOOKUP(A88,'ADM Data'!$A$2:$I$346,7,FALSE)</f>
        <v>0</v>
      </c>
      <c r="I88" s="1">
        <f>VLOOKUP(A88,'ADM Data'!$A$2:$I$346,8,FALSE)</f>
        <v>24.125336000000001</v>
      </c>
      <c r="J88" s="1">
        <f>VLOOKUP(A88,'ADM Data'!$A$2:$I$346,9,FALSE)</f>
        <v>60.687998999999998</v>
      </c>
      <c r="K88" s="1">
        <f>VLOOKUP(A88,'ADM Data'!$A$2:$AA$346,26,FALSE)</f>
        <v>0</v>
      </c>
    </row>
    <row r="89" spans="1:11" x14ac:dyDescent="0.25">
      <c r="A89" s="97" t="s">
        <v>269</v>
      </c>
      <c r="B89" t="s">
        <v>1898</v>
      </c>
      <c r="C89" t="s">
        <v>80</v>
      </c>
      <c r="D89" s="12" t="s">
        <v>1088</v>
      </c>
      <c r="E89" s="1">
        <f>VLOOKUP(A89,'ADM Data'!$A$2:$J$346,10,FALSE)</f>
        <v>313.23725200000001</v>
      </c>
      <c r="F89" s="1">
        <f>VLOOKUP(A89,'ADM Data'!$A$2:$I$346,5,FALSE)</f>
        <v>28.925922</v>
      </c>
      <c r="G89" s="1">
        <f>VLOOKUP(A89,'ADM Data'!$A$2:$I$346,6,FALSE)</f>
        <v>112.95345500000001</v>
      </c>
      <c r="H89" s="1">
        <f>VLOOKUP(A89,'ADM Data'!$A$2:$I$346,7,FALSE)</f>
        <v>171.35787500000001</v>
      </c>
      <c r="I89" s="1">
        <f>VLOOKUP(A89,'ADM Data'!$A$2:$I$346,8,FALSE)</f>
        <v>0</v>
      </c>
      <c r="J89" s="1">
        <f>VLOOKUP(A89,'ADM Data'!$A$2:$I$346,9,FALSE)</f>
        <v>0</v>
      </c>
      <c r="K89" s="1">
        <f>VLOOKUP(A89,'ADM Data'!$A$2:$AA$346,26,FALSE)</f>
        <v>0</v>
      </c>
    </row>
    <row r="90" spans="1:11" x14ac:dyDescent="0.25">
      <c r="A90" s="97" t="s">
        <v>271</v>
      </c>
      <c r="B90" t="s">
        <v>272</v>
      </c>
      <c r="C90" t="s">
        <v>93</v>
      </c>
      <c r="D90" s="12" t="s">
        <v>1088</v>
      </c>
      <c r="E90" s="1">
        <f>VLOOKUP(A90,'ADM Data'!$A$2:$J$346,10,FALSE)</f>
        <v>637.47503699999993</v>
      </c>
      <c r="F90" s="1">
        <f>VLOOKUP(A90,'ADM Data'!$A$2:$I$346,5,FALSE)</f>
        <v>79.046352999999996</v>
      </c>
      <c r="G90" s="1">
        <f>VLOOKUP(A90,'ADM Data'!$A$2:$I$346,6,FALSE)</f>
        <v>190.751712</v>
      </c>
      <c r="H90" s="1">
        <f>VLOOKUP(A90,'ADM Data'!$A$2:$I$346,7,FALSE)</f>
        <v>367.67697199999998</v>
      </c>
      <c r="I90" s="1">
        <f>VLOOKUP(A90,'ADM Data'!$A$2:$I$346,8,FALSE)</f>
        <v>0</v>
      </c>
      <c r="J90" s="1">
        <f>VLOOKUP(A90,'ADM Data'!$A$2:$I$346,9,FALSE)</f>
        <v>0</v>
      </c>
      <c r="K90" s="1">
        <f>VLOOKUP(A90,'ADM Data'!$A$2:$AA$346,26,FALSE)</f>
        <v>0</v>
      </c>
    </row>
    <row r="91" spans="1:11" x14ac:dyDescent="0.25">
      <c r="A91" s="97" t="s">
        <v>273</v>
      </c>
      <c r="B91" t="s">
        <v>274</v>
      </c>
      <c r="C91" t="s">
        <v>68</v>
      </c>
      <c r="D91" s="12" t="s">
        <v>1088</v>
      </c>
      <c r="E91" s="1">
        <f>VLOOKUP(A91,'ADM Data'!$A$2:$J$346,10,FALSE)</f>
        <v>52.021065999999998</v>
      </c>
      <c r="F91" s="1">
        <f>VLOOKUP(A91,'ADM Data'!$A$2:$I$346,5,FALSE)</f>
        <v>0</v>
      </c>
      <c r="G91" s="1">
        <f>VLOOKUP(A91,'ADM Data'!$A$2:$I$346,6,FALSE)</f>
        <v>0</v>
      </c>
      <c r="H91" s="1">
        <f>VLOOKUP(A91,'ADM Data'!$A$2:$I$346,7,FALSE)</f>
        <v>0</v>
      </c>
      <c r="I91" s="1">
        <f>VLOOKUP(A91,'ADM Data'!$A$2:$I$346,8,FALSE)</f>
        <v>52.021065999999998</v>
      </c>
      <c r="J91" s="1">
        <f>VLOOKUP(A91,'ADM Data'!$A$2:$I$346,9,FALSE)</f>
        <v>0</v>
      </c>
      <c r="K91" s="1">
        <f>VLOOKUP(A91,'ADM Data'!$A$2:$AA$346,26,FALSE)</f>
        <v>0</v>
      </c>
    </row>
    <row r="92" spans="1:11" x14ac:dyDescent="0.25">
      <c r="A92" s="97" t="s">
        <v>276</v>
      </c>
      <c r="B92" t="s">
        <v>1899</v>
      </c>
      <c r="C92" t="s">
        <v>278</v>
      </c>
      <c r="D92" s="12" t="s">
        <v>1088</v>
      </c>
      <c r="E92" s="1">
        <f>VLOOKUP(A92,'ADM Data'!$A$2:$J$346,10,FALSE)</f>
        <v>171.26723200000001</v>
      </c>
      <c r="F92" s="1">
        <f>VLOOKUP(A92,'ADM Data'!$A$2:$I$346,5,FALSE)</f>
        <v>0</v>
      </c>
      <c r="G92" s="1">
        <f>VLOOKUP(A92,'ADM Data'!$A$2:$I$346,6,FALSE)</f>
        <v>0</v>
      </c>
      <c r="H92" s="1">
        <f>VLOOKUP(A92,'ADM Data'!$A$2:$I$346,7,FALSE)</f>
        <v>0</v>
      </c>
      <c r="I92" s="1">
        <f>VLOOKUP(A92,'ADM Data'!$A$2:$I$346,8,FALSE)</f>
        <v>171.26723200000001</v>
      </c>
      <c r="J92" s="1">
        <f>VLOOKUP(A92,'ADM Data'!$A$2:$I$346,9,FALSE)</f>
        <v>0</v>
      </c>
      <c r="K92" s="1">
        <f>VLOOKUP(A92,'ADM Data'!$A$2:$AA$346,26,FALSE)</f>
        <v>0.5</v>
      </c>
    </row>
    <row r="93" spans="1:11" x14ac:dyDescent="0.25">
      <c r="A93" s="97" t="s">
        <v>279</v>
      </c>
      <c r="B93" t="s">
        <v>1900</v>
      </c>
      <c r="C93" t="s">
        <v>80</v>
      </c>
      <c r="D93" s="12" t="s">
        <v>1088</v>
      </c>
      <c r="E93" s="1">
        <f>VLOOKUP(A93,'ADM Data'!$A$2:$J$346,10,FALSE)</f>
        <v>178.94791300000003</v>
      </c>
      <c r="F93" s="1">
        <f>VLOOKUP(A93,'ADM Data'!$A$2:$I$346,5,FALSE)</f>
        <v>16.045399</v>
      </c>
      <c r="G93" s="1">
        <f>VLOOKUP(A93,'ADM Data'!$A$2:$I$346,6,FALSE)</f>
        <v>66.358489000000006</v>
      </c>
      <c r="H93" s="1">
        <f>VLOOKUP(A93,'ADM Data'!$A$2:$I$346,7,FALSE)</f>
        <v>96.544025000000005</v>
      </c>
      <c r="I93" s="1">
        <f>VLOOKUP(A93,'ADM Data'!$A$2:$I$346,8,FALSE)</f>
        <v>0</v>
      </c>
      <c r="J93" s="1">
        <f>VLOOKUP(A93,'ADM Data'!$A$2:$I$346,9,FALSE)</f>
        <v>0</v>
      </c>
      <c r="K93" s="1">
        <f>VLOOKUP(A93,'ADM Data'!$A$2:$AA$346,26,FALSE)</f>
        <v>0</v>
      </c>
    </row>
    <row r="94" spans="1:11" x14ac:dyDescent="0.25">
      <c r="A94" s="97" t="s">
        <v>282</v>
      </c>
      <c r="B94" t="s">
        <v>1901</v>
      </c>
      <c r="C94" t="s">
        <v>93</v>
      </c>
      <c r="D94" s="12" t="s">
        <v>1088</v>
      </c>
      <c r="E94" s="1">
        <f>VLOOKUP(A94,'ADM Data'!$A$2:$J$346,10,FALSE)</f>
        <v>445.270893</v>
      </c>
      <c r="F94" s="1">
        <f>VLOOKUP(A94,'ADM Data'!$A$2:$I$346,5,FALSE)</f>
        <v>0</v>
      </c>
      <c r="G94" s="1">
        <f>VLOOKUP(A94,'ADM Data'!$A$2:$I$346,6,FALSE)</f>
        <v>0</v>
      </c>
      <c r="H94" s="1">
        <f>VLOOKUP(A94,'ADM Data'!$A$2:$I$346,7,FALSE)</f>
        <v>424.75699700000001</v>
      </c>
      <c r="I94" s="1">
        <f>VLOOKUP(A94,'ADM Data'!$A$2:$I$346,8,FALSE)</f>
        <v>0</v>
      </c>
      <c r="J94" s="1">
        <f>VLOOKUP(A94,'ADM Data'!$A$2:$I$346,9,FALSE)</f>
        <v>20.513895999999999</v>
      </c>
      <c r="K94" s="1">
        <f>VLOOKUP(A94,'ADM Data'!$A$2:$AA$346,26,FALSE)</f>
        <v>0</v>
      </c>
    </row>
    <row r="95" spans="1:11" x14ac:dyDescent="0.25">
      <c r="A95" s="97" t="s">
        <v>284</v>
      </c>
      <c r="B95" t="s">
        <v>285</v>
      </c>
      <c r="C95" t="s">
        <v>230</v>
      </c>
      <c r="D95" s="12" t="s">
        <v>1088</v>
      </c>
      <c r="E95" s="1">
        <f>VLOOKUP(A95,'ADM Data'!$A$2:$J$346,10,FALSE)</f>
        <v>419.28521899999998</v>
      </c>
      <c r="F95" s="1">
        <f>VLOOKUP(A95,'ADM Data'!$A$2:$I$346,5,FALSE)</f>
        <v>64.428571000000005</v>
      </c>
      <c r="G95" s="1">
        <f>VLOOKUP(A95,'ADM Data'!$A$2:$I$346,6,FALSE)</f>
        <v>153.58533</v>
      </c>
      <c r="H95" s="1">
        <f>VLOOKUP(A95,'ADM Data'!$A$2:$I$346,7,FALSE)</f>
        <v>201.27131800000001</v>
      </c>
      <c r="I95" s="1">
        <f>VLOOKUP(A95,'ADM Data'!$A$2:$I$346,8,FALSE)</f>
        <v>0</v>
      </c>
      <c r="J95" s="1">
        <f>VLOOKUP(A95,'ADM Data'!$A$2:$I$346,9,FALSE)</f>
        <v>0</v>
      </c>
      <c r="K95" s="1">
        <f>VLOOKUP(A95,'ADM Data'!$A$2:$AA$346,26,FALSE)</f>
        <v>0</v>
      </c>
    </row>
    <row r="96" spans="1:11" x14ac:dyDescent="0.25">
      <c r="A96" s="97" t="s">
        <v>286</v>
      </c>
      <c r="B96" t="s">
        <v>1902</v>
      </c>
      <c r="C96" t="s">
        <v>72</v>
      </c>
      <c r="D96" s="12" t="s">
        <v>1088</v>
      </c>
      <c r="E96" s="1">
        <f>VLOOKUP(A96,'ADM Data'!$A$2:$J$346,10,FALSE)</f>
        <v>335.24275499999999</v>
      </c>
      <c r="F96" s="1">
        <f>VLOOKUP(A96,'ADM Data'!$A$2:$I$346,5,FALSE)</f>
        <v>0</v>
      </c>
      <c r="G96" s="1">
        <f>VLOOKUP(A96,'ADM Data'!$A$2:$I$346,6,FALSE)</f>
        <v>0</v>
      </c>
      <c r="H96" s="1">
        <f>VLOOKUP(A96,'ADM Data'!$A$2:$I$346,7,FALSE)</f>
        <v>0</v>
      </c>
      <c r="I96" s="1">
        <f>VLOOKUP(A96,'ADM Data'!$A$2:$I$346,8,FALSE)</f>
        <v>335.24275499999999</v>
      </c>
      <c r="J96" s="1">
        <f>VLOOKUP(A96,'ADM Data'!$A$2:$I$346,9,FALSE)</f>
        <v>0</v>
      </c>
      <c r="K96" s="1">
        <f>VLOOKUP(A96,'ADM Data'!$A$2:$AA$346,26,FALSE)</f>
        <v>0</v>
      </c>
    </row>
    <row r="97" spans="1:11" x14ac:dyDescent="0.25">
      <c r="A97" s="97" t="s">
        <v>288</v>
      </c>
      <c r="B97" t="s">
        <v>1903</v>
      </c>
      <c r="C97" t="s">
        <v>93</v>
      </c>
      <c r="D97" s="12" t="s">
        <v>1088</v>
      </c>
      <c r="E97" s="1">
        <f>VLOOKUP(A97,'ADM Data'!$A$2:$J$346,10,FALSE)</f>
        <v>246.570885</v>
      </c>
      <c r="F97" s="1">
        <f>VLOOKUP(A97,'ADM Data'!$A$2:$I$346,5,FALSE)</f>
        <v>42.709201999999998</v>
      </c>
      <c r="G97" s="1">
        <f>VLOOKUP(A97,'ADM Data'!$A$2:$I$346,6,FALSE)</f>
        <v>110.478959</v>
      </c>
      <c r="H97" s="1">
        <f>VLOOKUP(A97,'ADM Data'!$A$2:$I$346,7,FALSE)</f>
        <v>93.382723999999996</v>
      </c>
      <c r="I97" s="1">
        <f>VLOOKUP(A97,'ADM Data'!$A$2:$I$346,8,FALSE)</f>
        <v>0</v>
      </c>
      <c r="J97" s="1">
        <f>VLOOKUP(A97,'ADM Data'!$A$2:$I$346,9,FALSE)</f>
        <v>0</v>
      </c>
      <c r="K97" s="1">
        <f>VLOOKUP(A97,'ADM Data'!$A$2:$AA$346,26,FALSE)</f>
        <v>0</v>
      </c>
    </row>
    <row r="98" spans="1:11" x14ac:dyDescent="0.25">
      <c r="A98" s="97" t="s">
        <v>290</v>
      </c>
      <c r="B98" t="s">
        <v>291</v>
      </c>
      <c r="C98" t="s">
        <v>68</v>
      </c>
      <c r="D98" s="12" t="s">
        <v>1088</v>
      </c>
      <c r="E98" s="1">
        <f>VLOOKUP(A98,'ADM Data'!$A$2:$J$346,10,FALSE)</f>
        <v>396.28902500000004</v>
      </c>
      <c r="F98" s="1">
        <f>VLOOKUP(A98,'ADM Data'!$A$2:$I$346,5,FALSE)</f>
        <v>60.114455</v>
      </c>
      <c r="G98" s="1">
        <f>VLOOKUP(A98,'ADM Data'!$A$2:$I$346,6,FALSE)</f>
        <v>177.35306700000001</v>
      </c>
      <c r="H98" s="1">
        <f>VLOOKUP(A98,'ADM Data'!$A$2:$I$346,7,FALSE)</f>
        <v>158.82150300000001</v>
      </c>
      <c r="I98" s="1">
        <f>VLOOKUP(A98,'ADM Data'!$A$2:$I$346,8,FALSE)</f>
        <v>0</v>
      </c>
      <c r="J98" s="1">
        <f>VLOOKUP(A98,'ADM Data'!$A$2:$I$346,9,FALSE)</f>
        <v>0</v>
      </c>
      <c r="K98" s="1">
        <f>VLOOKUP(A98,'ADM Data'!$A$2:$AA$346,26,FALSE)</f>
        <v>0</v>
      </c>
    </row>
    <row r="99" spans="1:11" x14ac:dyDescent="0.25">
      <c r="A99" s="97" t="s">
        <v>292</v>
      </c>
      <c r="B99" t="s">
        <v>293</v>
      </c>
      <c r="C99" t="s">
        <v>72</v>
      </c>
      <c r="D99" s="12" t="s">
        <v>1088</v>
      </c>
      <c r="E99" s="1">
        <f>VLOOKUP(A99,'ADM Data'!$A$2:$J$346,10,FALSE)</f>
        <v>541.91107</v>
      </c>
      <c r="F99" s="1">
        <f>VLOOKUP(A99,'ADM Data'!$A$2:$I$346,5,FALSE)</f>
        <v>62.292394999999999</v>
      </c>
      <c r="G99" s="1">
        <f>VLOOKUP(A99,'ADM Data'!$A$2:$I$346,6,FALSE)</f>
        <v>204.89473699999999</v>
      </c>
      <c r="H99" s="1">
        <f>VLOOKUP(A99,'ADM Data'!$A$2:$I$346,7,FALSE)</f>
        <v>274.72393799999998</v>
      </c>
      <c r="I99" s="1">
        <f>VLOOKUP(A99,'ADM Data'!$A$2:$I$346,8,FALSE)</f>
        <v>0</v>
      </c>
      <c r="J99" s="1">
        <f>VLOOKUP(A99,'ADM Data'!$A$2:$I$346,9,FALSE)</f>
        <v>0</v>
      </c>
      <c r="K99" s="1">
        <f>VLOOKUP(A99,'ADM Data'!$A$2:$AA$346,26,FALSE)</f>
        <v>0</v>
      </c>
    </row>
    <row r="100" spans="1:11" x14ac:dyDescent="0.25">
      <c r="A100" s="97" t="s">
        <v>294</v>
      </c>
      <c r="B100" t="s">
        <v>1904</v>
      </c>
      <c r="C100" t="s">
        <v>296</v>
      </c>
      <c r="D100" s="12" t="s">
        <v>1088</v>
      </c>
      <c r="E100" s="1">
        <f>VLOOKUP(A100,'ADM Data'!$A$2:$J$346,10,FALSE)</f>
        <v>85.231402000000003</v>
      </c>
      <c r="F100" s="1">
        <f>VLOOKUP(A100,'ADM Data'!$A$2:$I$346,5,FALSE)</f>
        <v>0</v>
      </c>
      <c r="G100" s="1">
        <f>VLOOKUP(A100,'ADM Data'!$A$2:$I$346,6,FALSE)</f>
        <v>0</v>
      </c>
      <c r="H100" s="1">
        <f>VLOOKUP(A100,'ADM Data'!$A$2:$I$346,7,FALSE)</f>
        <v>10.708933999999999</v>
      </c>
      <c r="I100" s="1">
        <f>VLOOKUP(A100,'ADM Data'!$A$2:$I$346,8,FALSE)</f>
        <v>71.699408000000005</v>
      </c>
      <c r="J100" s="1">
        <f>VLOOKUP(A100,'ADM Data'!$A$2:$I$346,9,FALSE)</f>
        <v>2.8230599999999999</v>
      </c>
      <c r="K100" s="1">
        <f>VLOOKUP(A100,'ADM Data'!$A$2:$AA$346,26,FALSE)</f>
        <v>3.5581839999999998</v>
      </c>
    </row>
    <row r="101" spans="1:11" x14ac:dyDescent="0.25">
      <c r="A101" s="97" t="s">
        <v>297</v>
      </c>
      <c r="B101" t="s">
        <v>1905</v>
      </c>
      <c r="C101" t="s">
        <v>93</v>
      </c>
      <c r="D101" s="12" t="s">
        <v>1088</v>
      </c>
      <c r="E101" s="1">
        <f>VLOOKUP(A101,'ADM Data'!$A$2:$J$346,10,FALSE)</f>
        <v>372.24982599999998</v>
      </c>
      <c r="F101" s="1">
        <f>VLOOKUP(A101,'ADM Data'!$A$2:$I$346,5,FALSE)</f>
        <v>0</v>
      </c>
      <c r="G101" s="1">
        <f>VLOOKUP(A101,'ADM Data'!$A$2:$I$346,6,FALSE)</f>
        <v>126.50980300000001</v>
      </c>
      <c r="H101" s="1">
        <f>VLOOKUP(A101,'ADM Data'!$A$2:$I$346,7,FALSE)</f>
        <v>245.74002300000001</v>
      </c>
      <c r="I101" s="1">
        <f>VLOOKUP(A101,'ADM Data'!$A$2:$I$346,8,FALSE)</f>
        <v>0</v>
      </c>
      <c r="J101" s="1">
        <f>VLOOKUP(A101,'ADM Data'!$A$2:$I$346,9,FALSE)</f>
        <v>0</v>
      </c>
      <c r="K101" s="1">
        <f>VLOOKUP(A101,'ADM Data'!$A$2:$AA$346,26,FALSE)</f>
        <v>0</v>
      </c>
    </row>
    <row r="102" spans="1:11" x14ac:dyDescent="0.25">
      <c r="A102" s="97" t="s">
        <v>299</v>
      </c>
      <c r="B102" t="s">
        <v>1490</v>
      </c>
      <c r="C102" t="s">
        <v>108</v>
      </c>
      <c r="D102" s="12" t="s">
        <v>1088</v>
      </c>
      <c r="E102" s="1">
        <f>VLOOKUP(A102,'ADM Data'!$A$2:$J$346,10,FALSE)</f>
        <v>115.93536400000001</v>
      </c>
      <c r="F102" s="1">
        <f>VLOOKUP(A102,'ADM Data'!$A$2:$I$346,5,FALSE)</f>
        <v>0</v>
      </c>
      <c r="G102" s="1">
        <f>VLOOKUP(A102,'ADM Data'!$A$2:$I$346,6,FALSE)</f>
        <v>0</v>
      </c>
      <c r="H102" s="1">
        <f>VLOOKUP(A102,'ADM Data'!$A$2:$I$346,7,FALSE)</f>
        <v>9.7790990000000004</v>
      </c>
      <c r="I102" s="1">
        <f>VLOOKUP(A102,'ADM Data'!$A$2:$I$346,8,FALSE)</f>
        <v>106.156265</v>
      </c>
      <c r="J102" s="1">
        <f>VLOOKUP(A102,'ADM Data'!$A$2:$I$346,9,FALSE)</f>
        <v>0</v>
      </c>
      <c r="K102" s="1">
        <f>VLOOKUP(A102,'ADM Data'!$A$2:$AA$346,26,FALSE)</f>
        <v>0.48546499999999998</v>
      </c>
    </row>
    <row r="103" spans="1:11" x14ac:dyDescent="0.25">
      <c r="A103" s="97" t="s">
        <v>301</v>
      </c>
      <c r="B103" t="s">
        <v>302</v>
      </c>
      <c r="C103" t="s">
        <v>93</v>
      </c>
      <c r="D103" s="12" t="s">
        <v>1088</v>
      </c>
      <c r="E103" s="1">
        <f>VLOOKUP(A103,'ADM Data'!$A$2:$J$346,10,FALSE)</f>
        <v>2022.6801150000001</v>
      </c>
      <c r="F103" s="1">
        <f>VLOOKUP(A103,'ADM Data'!$A$2:$I$346,5,FALSE)</f>
        <v>218.61854500000001</v>
      </c>
      <c r="G103" s="1">
        <f>VLOOKUP(A103,'ADM Data'!$A$2:$I$346,6,FALSE)</f>
        <v>581.04068600000005</v>
      </c>
      <c r="H103" s="1">
        <f>VLOOKUP(A103,'ADM Data'!$A$2:$I$346,7,FALSE)</f>
        <v>767.27444600000001</v>
      </c>
      <c r="I103" s="1">
        <f>VLOOKUP(A103,'ADM Data'!$A$2:$I$346,8,FALSE)</f>
        <v>455.74643800000001</v>
      </c>
      <c r="J103" s="1">
        <f>VLOOKUP(A103,'ADM Data'!$A$2:$I$346,9,FALSE)</f>
        <v>0</v>
      </c>
      <c r="K103" s="1">
        <f>VLOOKUP(A103,'ADM Data'!$A$2:$AA$346,26,FALSE)</f>
        <v>0</v>
      </c>
    </row>
    <row r="104" spans="1:11" x14ac:dyDescent="0.25">
      <c r="A104" s="97" t="s">
        <v>303</v>
      </c>
      <c r="B104" t="s">
        <v>1906</v>
      </c>
      <c r="C104" t="s">
        <v>93</v>
      </c>
      <c r="D104" s="12" t="s">
        <v>1088</v>
      </c>
      <c r="E104" s="1">
        <f>VLOOKUP(A104,'ADM Data'!$A$2:$J$346,10,FALSE)</f>
        <v>337.41436099999999</v>
      </c>
      <c r="F104" s="1">
        <f>VLOOKUP(A104,'ADM Data'!$A$2:$I$346,5,FALSE)</f>
        <v>53.421052000000003</v>
      </c>
      <c r="G104" s="1">
        <f>VLOOKUP(A104,'ADM Data'!$A$2:$I$346,6,FALSE)</f>
        <v>172.93939700000001</v>
      </c>
      <c r="H104" s="1">
        <f>VLOOKUP(A104,'ADM Data'!$A$2:$I$346,7,FALSE)</f>
        <v>111.053912</v>
      </c>
      <c r="I104" s="1">
        <f>VLOOKUP(A104,'ADM Data'!$A$2:$I$346,8,FALSE)</f>
        <v>0</v>
      </c>
      <c r="J104" s="1">
        <f>VLOOKUP(A104,'ADM Data'!$A$2:$I$346,9,FALSE)</f>
        <v>0</v>
      </c>
      <c r="K104" s="1">
        <f>VLOOKUP(A104,'ADM Data'!$A$2:$AA$346,26,FALSE)</f>
        <v>0</v>
      </c>
    </row>
    <row r="105" spans="1:11" x14ac:dyDescent="0.25">
      <c r="A105" s="97" t="s">
        <v>305</v>
      </c>
      <c r="B105" t="s">
        <v>306</v>
      </c>
      <c r="C105" t="s">
        <v>93</v>
      </c>
      <c r="D105" s="12" t="s">
        <v>1088</v>
      </c>
      <c r="E105" s="1">
        <f>VLOOKUP(A105,'ADM Data'!$A$2:$J$346,10,FALSE)</f>
        <v>284.56671599999999</v>
      </c>
      <c r="F105" s="1">
        <f>VLOOKUP(A105,'ADM Data'!$A$2:$I$346,5,FALSE)</f>
        <v>41.4</v>
      </c>
      <c r="G105" s="1">
        <f>VLOOKUP(A105,'ADM Data'!$A$2:$I$346,6,FALSE)</f>
        <v>109.80475</v>
      </c>
      <c r="H105" s="1">
        <f>VLOOKUP(A105,'ADM Data'!$A$2:$I$346,7,FALSE)</f>
        <v>133.361966</v>
      </c>
      <c r="I105" s="1">
        <f>VLOOKUP(A105,'ADM Data'!$A$2:$I$346,8,FALSE)</f>
        <v>0</v>
      </c>
      <c r="J105" s="1">
        <f>VLOOKUP(A105,'ADM Data'!$A$2:$I$346,9,FALSE)</f>
        <v>0</v>
      </c>
      <c r="K105" s="1">
        <f>VLOOKUP(A105,'ADM Data'!$A$2:$AA$346,26,FALSE)</f>
        <v>0</v>
      </c>
    </row>
    <row r="106" spans="1:11" x14ac:dyDescent="0.25">
      <c r="A106" s="97" t="s">
        <v>307</v>
      </c>
      <c r="B106" t="s">
        <v>1907</v>
      </c>
      <c r="C106" t="s">
        <v>68</v>
      </c>
      <c r="D106" s="12" t="s">
        <v>1088</v>
      </c>
      <c r="E106" s="1">
        <f>VLOOKUP(A106,'ADM Data'!$A$2:$J$346,10,FALSE)</f>
        <v>284.58409599999999</v>
      </c>
      <c r="F106" s="1">
        <f>VLOOKUP(A106,'ADM Data'!$A$2:$I$346,5,FALSE)</f>
        <v>41.481012</v>
      </c>
      <c r="G106" s="1">
        <f>VLOOKUP(A106,'ADM Data'!$A$2:$I$346,6,FALSE)</f>
        <v>105.609398</v>
      </c>
      <c r="H106" s="1">
        <f>VLOOKUP(A106,'ADM Data'!$A$2:$I$346,7,FALSE)</f>
        <v>137.493686</v>
      </c>
      <c r="I106" s="1">
        <f>VLOOKUP(A106,'ADM Data'!$A$2:$I$346,8,FALSE)</f>
        <v>0</v>
      </c>
      <c r="J106" s="1">
        <f>VLOOKUP(A106,'ADM Data'!$A$2:$I$346,9,FALSE)</f>
        <v>0</v>
      </c>
      <c r="K106" s="1">
        <f>VLOOKUP(A106,'ADM Data'!$A$2:$AA$346,26,FALSE)</f>
        <v>0</v>
      </c>
    </row>
    <row r="107" spans="1:11" x14ac:dyDescent="0.25">
      <c r="A107" s="97" t="s">
        <v>309</v>
      </c>
      <c r="B107" t="s">
        <v>1908</v>
      </c>
      <c r="C107" t="s">
        <v>80</v>
      </c>
      <c r="D107" s="12" t="s">
        <v>1088</v>
      </c>
      <c r="E107" s="1">
        <f>VLOOKUP(A107,'ADM Data'!$A$2:$J$346,10,FALSE)</f>
        <v>625.83117900000002</v>
      </c>
      <c r="F107" s="1">
        <f>VLOOKUP(A107,'ADM Data'!$A$2:$I$346,5,FALSE)</f>
        <v>72.943535999999995</v>
      </c>
      <c r="G107" s="1">
        <f>VLOOKUP(A107,'ADM Data'!$A$2:$I$346,6,FALSE)</f>
        <v>206.43664899999999</v>
      </c>
      <c r="H107" s="1">
        <f>VLOOKUP(A107,'ADM Data'!$A$2:$I$346,7,FALSE)</f>
        <v>346.45099399999998</v>
      </c>
      <c r="I107" s="1">
        <f>VLOOKUP(A107,'ADM Data'!$A$2:$I$346,8,FALSE)</f>
        <v>0</v>
      </c>
      <c r="J107" s="1">
        <f>VLOOKUP(A107,'ADM Data'!$A$2:$I$346,9,FALSE)</f>
        <v>0</v>
      </c>
      <c r="K107" s="1">
        <f>VLOOKUP(A107,'ADM Data'!$A$2:$AA$346,26,FALSE)</f>
        <v>0</v>
      </c>
    </row>
    <row r="108" spans="1:11" x14ac:dyDescent="0.25">
      <c r="A108" s="97" t="s">
        <v>311</v>
      </c>
      <c r="B108" t="s">
        <v>312</v>
      </c>
      <c r="C108" t="s">
        <v>313</v>
      </c>
      <c r="D108" s="12" t="s">
        <v>1088</v>
      </c>
      <c r="E108" s="1">
        <f>VLOOKUP(A108,'ADM Data'!$A$2:$J$346,10,FALSE)</f>
        <v>35.322130999999999</v>
      </c>
      <c r="F108" s="1">
        <f>VLOOKUP(A108,'ADM Data'!$A$2:$I$346,5,FALSE)</f>
        <v>0</v>
      </c>
      <c r="G108" s="1">
        <f>VLOOKUP(A108,'ADM Data'!$A$2:$I$346,6,FALSE)</f>
        <v>0</v>
      </c>
      <c r="H108" s="1">
        <f>VLOOKUP(A108,'ADM Data'!$A$2:$I$346,7,FALSE)</f>
        <v>3.835207</v>
      </c>
      <c r="I108" s="1">
        <f>VLOOKUP(A108,'ADM Data'!$A$2:$I$346,8,FALSE)</f>
        <v>31.486923999999998</v>
      </c>
      <c r="J108" s="1">
        <f>VLOOKUP(A108,'ADM Data'!$A$2:$I$346,9,FALSE)</f>
        <v>0</v>
      </c>
      <c r="K108" s="1">
        <f>VLOOKUP(A108,'ADM Data'!$A$2:$AA$346,26,FALSE)</f>
        <v>0</v>
      </c>
    </row>
    <row r="109" spans="1:11" x14ac:dyDescent="0.25">
      <c r="A109" s="97" t="s">
        <v>314</v>
      </c>
      <c r="B109" t="s">
        <v>1909</v>
      </c>
      <c r="C109" t="s">
        <v>98</v>
      </c>
      <c r="D109" s="12" t="s">
        <v>1088</v>
      </c>
      <c r="E109" s="1">
        <f>VLOOKUP(A109,'ADM Data'!$A$2:$J$346,10,FALSE)</f>
        <v>113.12620099999998</v>
      </c>
      <c r="F109" s="1">
        <f>VLOOKUP(A109,'ADM Data'!$A$2:$I$346,5,FALSE)</f>
        <v>36.053483999999997</v>
      </c>
      <c r="G109" s="1">
        <f>VLOOKUP(A109,'ADM Data'!$A$2:$I$346,6,FALSE)</f>
        <v>55.609029999999997</v>
      </c>
      <c r="H109" s="1">
        <f>VLOOKUP(A109,'ADM Data'!$A$2:$I$346,7,FALSE)</f>
        <v>21.463687</v>
      </c>
      <c r="I109" s="1">
        <f>VLOOKUP(A109,'ADM Data'!$A$2:$I$346,8,FALSE)</f>
        <v>0</v>
      </c>
      <c r="J109" s="1">
        <f>VLOOKUP(A109,'ADM Data'!$A$2:$I$346,9,FALSE)</f>
        <v>0</v>
      </c>
      <c r="K109" s="1">
        <f>VLOOKUP(A109,'ADM Data'!$A$2:$AA$346,26,FALSE)</f>
        <v>0</v>
      </c>
    </row>
    <row r="110" spans="1:11" x14ac:dyDescent="0.25">
      <c r="A110" s="97" t="s">
        <v>316</v>
      </c>
      <c r="B110" t="s">
        <v>317</v>
      </c>
      <c r="C110" t="s">
        <v>80</v>
      </c>
      <c r="D110" s="12" t="s">
        <v>1088</v>
      </c>
      <c r="E110" s="1">
        <f>VLOOKUP(A110,'ADM Data'!$A$2:$J$346,10,FALSE)</f>
        <v>174.89064100000002</v>
      </c>
      <c r="F110" s="1">
        <f>VLOOKUP(A110,'ADM Data'!$A$2:$I$346,5,FALSE)</f>
        <v>25.999998000000001</v>
      </c>
      <c r="G110" s="1">
        <f>VLOOKUP(A110,'ADM Data'!$A$2:$I$346,6,FALSE)</f>
        <v>72.226744999999994</v>
      </c>
      <c r="H110" s="1">
        <f>VLOOKUP(A110,'ADM Data'!$A$2:$I$346,7,FALSE)</f>
        <v>76.663898000000003</v>
      </c>
      <c r="I110" s="1">
        <f>VLOOKUP(A110,'ADM Data'!$A$2:$I$346,8,FALSE)</f>
        <v>0</v>
      </c>
      <c r="J110" s="1">
        <f>VLOOKUP(A110,'ADM Data'!$A$2:$I$346,9,FALSE)</f>
        <v>0</v>
      </c>
      <c r="K110" s="1">
        <f>VLOOKUP(A110,'ADM Data'!$A$2:$AA$346,26,FALSE)</f>
        <v>0</v>
      </c>
    </row>
    <row r="111" spans="1:11" x14ac:dyDescent="0.25">
      <c r="A111" s="97" t="s">
        <v>318</v>
      </c>
      <c r="B111" t="s">
        <v>1910</v>
      </c>
      <c r="C111" t="s">
        <v>93</v>
      </c>
      <c r="D111" s="12" t="s">
        <v>1088</v>
      </c>
      <c r="E111" s="1">
        <f>VLOOKUP(A111,'ADM Data'!$A$2:$J$346,10,FALSE)</f>
        <v>77.119191000000001</v>
      </c>
      <c r="F111" s="1">
        <f>VLOOKUP(A111,'ADM Data'!$A$2:$I$346,5,FALSE)</f>
        <v>9.8443120000000004</v>
      </c>
      <c r="G111" s="1">
        <f>VLOOKUP(A111,'ADM Data'!$A$2:$I$346,6,FALSE)</f>
        <v>32.910178000000002</v>
      </c>
      <c r="H111" s="1">
        <f>VLOOKUP(A111,'ADM Data'!$A$2:$I$346,7,FALSE)</f>
        <v>25.923145999999999</v>
      </c>
      <c r="I111" s="1">
        <f>VLOOKUP(A111,'ADM Data'!$A$2:$I$346,8,FALSE)</f>
        <v>0</v>
      </c>
      <c r="J111" s="1">
        <f>VLOOKUP(A111,'ADM Data'!$A$2:$I$346,9,FALSE)</f>
        <v>8.4415549999999993</v>
      </c>
      <c r="K111" s="1">
        <f>VLOOKUP(A111,'ADM Data'!$A$2:$AA$346,26,FALSE)</f>
        <v>0</v>
      </c>
    </row>
    <row r="112" spans="1:11" x14ac:dyDescent="0.25">
      <c r="A112" s="97" t="s">
        <v>320</v>
      </c>
      <c r="B112" t="s">
        <v>1911</v>
      </c>
      <c r="C112" t="s">
        <v>93</v>
      </c>
      <c r="D112" s="12" t="s">
        <v>1088</v>
      </c>
      <c r="E112" s="1">
        <f>VLOOKUP(A112,'ADM Data'!$A$2:$J$346,10,FALSE)</f>
        <v>512.35843799999998</v>
      </c>
      <c r="F112" s="1">
        <f>VLOOKUP(A112,'ADM Data'!$A$2:$I$346,5,FALSE)</f>
        <v>74.598838999999998</v>
      </c>
      <c r="G112" s="1">
        <f>VLOOKUP(A112,'ADM Data'!$A$2:$I$346,6,FALSE)</f>
        <v>180.24957900000001</v>
      </c>
      <c r="H112" s="1">
        <f>VLOOKUP(A112,'ADM Data'!$A$2:$I$346,7,FALSE)</f>
        <v>257.51002</v>
      </c>
      <c r="I112" s="1">
        <f>VLOOKUP(A112,'ADM Data'!$A$2:$I$346,8,FALSE)</f>
        <v>0</v>
      </c>
      <c r="J112" s="1">
        <f>VLOOKUP(A112,'ADM Data'!$A$2:$I$346,9,FALSE)</f>
        <v>0</v>
      </c>
      <c r="K112" s="1">
        <f>VLOOKUP(A112,'ADM Data'!$A$2:$AA$346,26,FALSE)</f>
        <v>0</v>
      </c>
    </row>
    <row r="113" spans="1:11" x14ac:dyDescent="0.25">
      <c r="A113" s="97" t="s">
        <v>322</v>
      </c>
      <c r="B113" t="s">
        <v>323</v>
      </c>
      <c r="C113" t="s">
        <v>72</v>
      </c>
      <c r="D113" s="12" t="s">
        <v>2051</v>
      </c>
      <c r="E113" s="1">
        <f>VLOOKUP(A113,'ADM Data'!$A$2:$J$346,10,FALSE)</f>
        <v>757.45127500000001</v>
      </c>
      <c r="F113" s="1">
        <f>VLOOKUP(A113,'ADM Data'!$A$2:$I$346,5,FALSE)</f>
        <v>0</v>
      </c>
      <c r="G113" s="1">
        <f>VLOOKUP(A113,'ADM Data'!$A$2:$I$346,6,FALSE)</f>
        <v>0</v>
      </c>
      <c r="H113" s="1">
        <f>VLOOKUP(A113,'ADM Data'!$A$2:$I$346,7,FALSE)</f>
        <v>294.04744399999998</v>
      </c>
      <c r="I113" s="1">
        <f>VLOOKUP(A113,'ADM Data'!$A$2:$I$346,8,FALSE)</f>
        <v>148.758264</v>
      </c>
      <c r="J113" s="1">
        <f>VLOOKUP(A113,'ADM Data'!$A$2:$I$346,9,FALSE)</f>
        <v>314.64556700000003</v>
      </c>
      <c r="K113" s="1">
        <f>VLOOKUP(A113,'ADM Data'!$A$2:$AA$346,26,FALSE)</f>
        <v>0</v>
      </c>
    </row>
    <row r="114" spans="1:11" x14ac:dyDescent="0.25">
      <c r="A114" s="97" t="s">
        <v>326</v>
      </c>
      <c r="B114" t="s">
        <v>1912</v>
      </c>
      <c r="C114" t="s">
        <v>328</v>
      </c>
      <c r="D114" s="12" t="s">
        <v>1088</v>
      </c>
      <c r="E114" s="1">
        <f>VLOOKUP(A114,'ADM Data'!$A$2:$J$346,10,FALSE)</f>
        <v>78.534255000000002</v>
      </c>
      <c r="F114" s="1">
        <f>VLOOKUP(A114,'ADM Data'!$A$2:$I$346,5,FALSE)</f>
        <v>4.0106950000000001</v>
      </c>
      <c r="G114" s="1">
        <f>VLOOKUP(A114,'ADM Data'!$A$2:$I$346,6,FALSE)</f>
        <v>23.860446</v>
      </c>
      <c r="H114" s="1">
        <f>VLOOKUP(A114,'ADM Data'!$A$2:$I$346,7,FALSE)</f>
        <v>31.477553</v>
      </c>
      <c r="I114" s="1">
        <f>VLOOKUP(A114,'ADM Data'!$A$2:$I$346,8,FALSE)</f>
        <v>19.185561</v>
      </c>
      <c r="J114" s="1">
        <f>VLOOKUP(A114,'ADM Data'!$A$2:$I$346,9,FALSE)</f>
        <v>0</v>
      </c>
      <c r="K114" s="1">
        <f>VLOOKUP(A114,'ADM Data'!$A$2:$AA$346,26,FALSE)</f>
        <v>1.9</v>
      </c>
    </row>
    <row r="115" spans="1:11" x14ac:dyDescent="0.25">
      <c r="A115" s="97" t="s">
        <v>329</v>
      </c>
      <c r="B115" t="s">
        <v>330</v>
      </c>
      <c r="C115" t="s">
        <v>125</v>
      </c>
      <c r="D115" s="12" t="s">
        <v>1088</v>
      </c>
      <c r="E115" s="1">
        <f>VLOOKUP(A115,'ADM Data'!$A$2:$J$346,10,FALSE)</f>
        <v>799.88485300000002</v>
      </c>
      <c r="F115" s="1">
        <f>VLOOKUP(A115,'ADM Data'!$A$2:$I$346,5,FALSE)</f>
        <v>71.465517000000006</v>
      </c>
      <c r="G115" s="1">
        <f>VLOOKUP(A115,'ADM Data'!$A$2:$I$346,6,FALSE)</f>
        <v>206.522989</v>
      </c>
      <c r="H115" s="1">
        <f>VLOOKUP(A115,'ADM Data'!$A$2:$I$346,7,FALSE)</f>
        <v>339.300208</v>
      </c>
      <c r="I115" s="1">
        <f>VLOOKUP(A115,'ADM Data'!$A$2:$I$346,8,FALSE)</f>
        <v>146.66572099999999</v>
      </c>
      <c r="J115" s="1">
        <f>VLOOKUP(A115,'ADM Data'!$A$2:$I$346,9,FALSE)</f>
        <v>35.930418000000003</v>
      </c>
      <c r="K115" s="1">
        <f>VLOOKUP(A115,'ADM Data'!$A$2:$AA$346,26,FALSE)</f>
        <v>0</v>
      </c>
    </row>
    <row r="116" spans="1:11" x14ac:dyDescent="0.25">
      <c r="A116" s="97" t="s">
        <v>331</v>
      </c>
      <c r="B116" t="s">
        <v>1913</v>
      </c>
      <c r="C116" t="s">
        <v>72</v>
      </c>
      <c r="D116" s="12" t="s">
        <v>1088</v>
      </c>
      <c r="E116" s="1">
        <f>VLOOKUP(A116,'ADM Data'!$A$2:$J$346,10,FALSE)</f>
        <v>261.76135999999997</v>
      </c>
      <c r="F116" s="1">
        <f>VLOOKUP(A116,'ADM Data'!$A$2:$I$346,5,FALSE)</f>
        <v>0</v>
      </c>
      <c r="G116" s="1">
        <f>VLOOKUP(A116,'ADM Data'!$A$2:$I$346,6,FALSE)</f>
        <v>0</v>
      </c>
      <c r="H116" s="1">
        <f>VLOOKUP(A116,'ADM Data'!$A$2:$I$346,7,FALSE)</f>
        <v>123.14772600000001</v>
      </c>
      <c r="I116" s="1">
        <f>VLOOKUP(A116,'ADM Data'!$A$2:$I$346,8,FALSE)</f>
        <v>138.61363399999999</v>
      </c>
      <c r="J116" s="1">
        <f>VLOOKUP(A116,'ADM Data'!$A$2:$I$346,9,FALSE)</f>
        <v>0</v>
      </c>
      <c r="K116" s="1">
        <f>VLOOKUP(A116,'ADM Data'!$A$2:$AA$346,26,FALSE)</f>
        <v>3.977401</v>
      </c>
    </row>
    <row r="117" spans="1:11" x14ac:dyDescent="0.25">
      <c r="A117" s="97" t="s">
        <v>333</v>
      </c>
      <c r="B117" t="s">
        <v>1914</v>
      </c>
      <c r="C117" t="s">
        <v>80</v>
      </c>
      <c r="D117" s="12" t="s">
        <v>1088</v>
      </c>
      <c r="E117" s="1">
        <f>VLOOKUP(A117,'ADM Data'!$A$2:$J$346,10,FALSE)</f>
        <v>412.047076</v>
      </c>
      <c r="F117" s="1">
        <f>VLOOKUP(A117,'ADM Data'!$A$2:$I$346,5,FALSE)</f>
        <v>23.295597000000001</v>
      </c>
      <c r="G117" s="1">
        <f>VLOOKUP(A117,'ADM Data'!$A$2:$I$346,6,FALSE)</f>
        <v>79.561144999999996</v>
      </c>
      <c r="H117" s="1">
        <f>VLOOKUP(A117,'ADM Data'!$A$2:$I$346,7,FALSE)</f>
        <v>124.409064</v>
      </c>
      <c r="I117" s="1">
        <f>VLOOKUP(A117,'ADM Data'!$A$2:$I$346,8,FALSE)</f>
        <v>184.78127000000001</v>
      </c>
      <c r="J117" s="1">
        <f>VLOOKUP(A117,'ADM Data'!$A$2:$I$346,9,FALSE)</f>
        <v>0</v>
      </c>
      <c r="K117" s="1">
        <f>VLOOKUP(A117,'ADM Data'!$A$2:$AA$346,26,FALSE)</f>
        <v>0</v>
      </c>
    </row>
    <row r="118" spans="1:11" x14ac:dyDescent="0.25">
      <c r="A118" s="97" t="s">
        <v>335</v>
      </c>
      <c r="B118" t="s">
        <v>336</v>
      </c>
      <c r="C118" t="s">
        <v>98</v>
      </c>
      <c r="D118" s="12" t="s">
        <v>1088</v>
      </c>
      <c r="E118" s="1">
        <f>VLOOKUP(A118,'ADM Data'!$A$2:$J$346,10,FALSE)</f>
        <v>26.259613999999999</v>
      </c>
      <c r="F118" s="1">
        <f>VLOOKUP(A118,'ADM Data'!$A$2:$I$346,5,FALSE)</f>
        <v>26.259613999999999</v>
      </c>
      <c r="G118" s="1">
        <f>VLOOKUP(A118,'ADM Data'!$A$2:$I$346,6,FALSE)</f>
        <v>0</v>
      </c>
      <c r="H118" s="1">
        <f>VLOOKUP(A118,'ADM Data'!$A$2:$I$346,7,FALSE)</f>
        <v>0</v>
      </c>
      <c r="I118" s="1">
        <f>VLOOKUP(A118,'ADM Data'!$A$2:$I$346,8,FALSE)</f>
        <v>0</v>
      </c>
      <c r="J118" s="1">
        <f>VLOOKUP(A118,'ADM Data'!$A$2:$I$346,9,FALSE)</f>
        <v>0</v>
      </c>
      <c r="K118" s="1">
        <f>VLOOKUP(A118,'ADM Data'!$A$2:$AA$346,26,FALSE)</f>
        <v>0</v>
      </c>
    </row>
    <row r="119" spans="1:11" x14ac:dyDescent="0.25">
      <c r="A119" s="97" t="s">
        <v>337</v>
      </c>
      <c r="B119" t="s">
        <v>1915</v>
      </c>
      <c r="C119" t="s">
        <v>230</v>
      </c>
      <c r="D119" s="12" t="s">
        <v>1088</v>
      </c>
      <c r="E119" s="1">
        <f>VLOOKUP(A119,'ADM Data'!$A$2:$J$346,10,FALSE)</f>
        <v>346.24415799999997</v>
      </c>
      <c r="F119" s="1">
        <f>VLOOKUP(A119,'ADM Data'!$A$2:$I$346,5,FALSE)</f>
        <v>39.928570999999998</v>
      </c>
      <c r="G119" s="1">
        <f>VLOOKUP(A119,'ADM Data'!$A$2:$I$346,6,FALSE)</f>
        <v>126.69047500000001</v>
      </c>
      <c r="H119" s="1">
        <f>VLOOKUP(A119,'ADM Data'!$A$2:$I$346,7,FALSE)</f>
        <v>179.625112</v>
      </c>
      <c r="I119" s="1">
        <f>VLOOKUP(A119,'ADM Data'!$A$2:$I$346,8,FALSE)</f>
        <v>0</v>
      </c>
      <c r="J119" s="1">
        <f>VLOOKUP(A119,'ADM Data'!$A$2:$I$346,9,FALSE)</f>
        <v>0</v>
      </c>
      <c r="K119" s="1">
        <f>VLOOKUP(A119,'ADM Data'!$A$2:$AA$346,26,FALSE)</f>
        <v>0</v>
      </c>
    </row>
    <row r="120" spans="1:11" x14ac:dyDescent="0.25">
      <c r="A120" s="97" t="s">
        <v>339</v>
      </c>
      <c r="B120" t="s">
        <v>1916</v>
      </c>
      <c r="C120" t="s">
        <v>93</v>
      </c>
      <c r="D120" s="12" t="s">
        <v>1088</v>
      </c>
      <c r="E120" s="1">
        <f>VLOOKUP(A120,'ADM Data'!$A$2:$J$346,10,FALSE)</f>
        <v>296.36060399999997</v>
      </c>
      <c r="F120" s="1">
        <f>VLOOKUP(A120,'ADM Data'!$A$2:$I$346,5,FALSE)</f>
        <v>17.158453999999999</v>
      </c>
      <c r="G120" s="1">
        <f>VLOOKUP(A120,'ADM Data'!$A$2:$I$346,6,FALSE)</f>
        <v>71.188250999999994</v>
      </c>
      <c r="H120" s="1">
        <f>VLOOKUP(A120,'ADM Data'!$A$2:$I$346,7,FALSE)</f>
        <v>208.01389900000001</v>
      </c>
      <c r="I120" s="1">
        <f>VLOOKUP(A120,'ADM Data'!$A$2:$I$346,8,FALSE)</f>
        <v>0</v>
      </c>
      <c r="J120" s="1">
        <f>VLOOKUP(A120,'ADM Data'!$A$2:$I$346,9,FALSE)</f>
        <v>0</v>
      </c>
      <c r="K120" s="1">
        <f>VLOOKUP(A120,'ADM Data'!$A$2:$AA$346,26,FALSE)</f>
        <v>0</v>
      </c>
    </row>
    <row r="121" spans="1:11" x14ac:dyDescent="0.25">
      <c r="A121" s="97" t="s">
        <v>341</v>
      </c>
      <c r="B121" t="s">
        <v>1917</v>
      </c>
      <c r="C121" t="s">
        <v>72</v>
      </c>
      <c r="D121" s="12" t="s">
        <v>1088</v>
      </c>
      <c r="E121" s="1">
        <f>VLOOKUP(A121,'ADM Data'!$A$2:$J$346,10,FALSE)</f>
        <v>195.182861</v>
      </c>
      <c r="F121" s="1">
        <f>VLOOKUP(A121,'ADM Data'!$A$2:$I$346,5,FALSE)</f>
        <v>17.594286</v>
      </c>
      <c r="G121" s="1">
        <f>VLOOKUP(A121,'ADM Data'!$A$2:$I$346,6,FALSE)</f>
        <v>67.497144000000006</v>
      </c>
      <c r="H121" s="1">
        <f>VLOOKUP(A121,'ADM Data'!$A$2:$I$346,7,FALSE)</f>
        <v>110.091431</v>
      </c>
      <c r="I121" s="1">
        <f>VLOOKUP(A121,'ADM Data'!$A$2:$I$346,8,FALSE)</f>
        <v>0</v>
      </c>
      <c r="J121" s="1">
        <f>VLOOKUP(A121,'ADM Data'!$A$2:$I$346,9,FALSE)</f>
        <v>0</v>
      </c>
      <c r="K121" s="1">
        <f>VLOOKUP(A121,'ADM Data'!$A$2:$AA$346,26,FALSE)</f>
        <v>0</v>
      </c>
    </row>
    <row r="122" spans="1:11" x14ac:dyDescent="0.25">
      <c r="A122" s="97" t="s">
        <v>342</v>
      </c>
      <c r="B122" t="s">
        <v>1918</v>
      </c>
      <c r="C122" t="s">
        <v>108</v>
      </c>
      <c r="D122" s="12" t="s">
        <v>1088</v>
      </c>
      <c r="E122" s="1">
        <f>VLOOKUP(A122,'ADM Data'!$A$2:$J$346,10,FALSE)</f>
        <v>382.62426899999997</v>
      </c>
      <c r="F122" s="1">
        <f>VLOOKUP(A122,'ADM Data'!$A$2:$I$346,5,FALSE)</f>
        <v>47.784736000000002</v>
      </c>
      <c r="G122" s="1">
        <f>VLOOKUP(A122,'ADM Data'!$A$2:$I$346,6,FALSE)</f>
        <v>134.92172199999999</v>
      </c>
      <c r="H122" s="1">
        <f>VLOOKUP(A122,'ADM Data'!$A$2:$I$346,7,FALSE)</f>
        <v>192.57173700000001</v>
      </c>
      <c r="I122" s="1">
        <f>VLOOKUP(A122,'ADM Data'!$A$2:$I$346,8,FALSE)</f>
        <v>0</v>
      </c>
      <c r="J122" s="1">
        <f>VLOOKUP(A122,'ADM Data'!$A$2:$I$346,9,FALSE)</f>
        <v>7.3460739999999998</v>
      </c>
      <c r="K122" s="1">
        <f>VLOOKUP(A122,'ADM Data'!$A$2:$AA$346,26,FALSE)</f>
        <v>0</v>
      </c>
    </row>
    <row r="123" spans="1:11" x14ac:dyDescent="0.25">
      <c r="A123" s="97" t="s">
        <v>344</v>
      </c>
      <c r="B123" t="s">
        <v>345</v>
      </c>
      <c r="C123" t="s">
        <v>93</v>
      </c>
      <c r="D123" s="12" t="s">
        <v>1088</v>
      </c>
      <c r="E123" s="1">
        <f>VLOOKUP(A123,'ADM Data'!$A$2:$J$346,10,FALSE)</f>
        <v>154.676591</v>
      </c>
      <c r="F123" s="1">
        <f>VLOOKUP(A123,'ADM Data'!$A$2:$I$346,5,FALSE)</f>
        <v>21.511766000000001</v>
      </c>
      <c r="G123" s="1">
        <f>VLOOKUP(A123,'ADM Data'!$A$2:$I$346,6,FALSE)</f>
        <v>49.271076000000001</v>
      </c>
      <c r="H123" s="1">
        <f>VLOOKUP(A123,'ADM Data'!$A$2:$I$346,7,FALSE)</f>
        <v>79.182873000000001</v>
      </c>
      <c r="I123" s="1">
        <f>VLOOKUP(A123,'ADM Data'!$A$2:$I$346,8,FALSE)</f>
        <v>0</v>
      </c>
      <c r="J123" s="1">
        <f>VLOOKUP(A123,'ADM Data'!$A$2:$I$346,9,FALSE)</f>
        <v>4.7108759999999998</v>
      </c>
      <c r="K123" s="1">
        <f>VLOOKUP(A123,'ADM Data'!$A$2:$AA$346,26,FALSE)</f>
        <v>0</v>
      </c>
    </row>
    <row r="124" spans="1:11" x14ac:dyDescent="0.25">
      <c r="A124" s="97" t="s">
        <v>346</v>
      </c>
      <c r="B124" t="s">
        <v>1919</v>
      </c>
      <c r="C124" t="s">
        <v>80</v>
      </c>
      <c r="D124" s="12" t="s">
        <v>1088</v>
      </c>
      <c r="E124" s="1">
        <f>VLOOKUP(A124,'ADM Data'!$A$2:$J$346,10,FALSE)</f>
        <v>213.536992</v>
      </c>
      <c r="F124" s="1">
        <f>VLOOKUP(A124,'ADM Data'!$A$2:$I$346,5,FALSE)</f>
        <v>21.071351</v>
      </c>
      <c r="G124" s="1">
        <f>VLOOKUP(A124,'ADM Data'!$A$2:$I$346,6,FALSE)</f>
        <v>76.723271999999994</v>
      </c>
      <c r="H124" s="1">
        <f>VLOOKUP(A124,'ADM Data'!$A$2:$I$346,7,FALSE)</f>
        <v>115.742369</v>
      </c>
      <c r="I124" s="1">
        <f>VLOOKUP(A124,'ADM Data'!$A$2:$I$346,8,FALSE)</f>
        <v>0</v>
      </c>
      <c r="J124" s="1">
        <f>VLOOKUP(A124,'ADM Data'!$A$2:$I$346,9,FALSE)</f>
        <v>0</v>
      </c>
      <c r="K124" s="1">
        <f>VLOOKUP(A124,'ADM Data'!$A$2:$AA$346,26,FALSE)</f>
        <v>0</v>
      </c>
    </row>
    <row r="125" spans="1:11" x14ac:dyDescent="0.25">
      <c r="A125" s="97" t="s">
        <v>348</v>
      </c>
      <c r="B125" t="s">
        <v>349</v>
      </c>
      <c r="C125" t="s">
        <v>93</v>
      </c>
      <c r="D125" s="12" t="s">
        <v>1088</v>
      </c>
      <c r="E125" s="1">
        <f>VLOOKUP(A125,'ADM Data'!$A$2:$J$346,10,FALSE)</f>
        <v>171.23676699999999</v>
      </c>
      <c r="F125" s="1">
        <f>VLOOKUP(A125,'ADM Data'!$A$2:$I$346,5,FALSE)</f>
        <v>16.828987999999999</v>
      </c>
      <c r="G125" s="1">
        <f>VLOOKUP(A125,'ADM Data'!$A$2:$I$346,6,FALSE)</f>
        <v>67.374232000000006</v>
      </c>
      <c r="H125" s="1">
        <f>VLOOKUP(A125,'ADM Data'!$A$2:$I$346,7,FALSE)</f>
        <v>87.033546999999999</v>
      </c>
      <c r="I125" s="1">
        <f>VLOOKUP(A125,'ADM Data'!$A$2:$I$346,8,FALSE)</f>
        <v>0</v>
      </c>
      <c r="J125" s="1">
        <f>VLOOKUP(A125,'ADM Data'!$A$2:$I$346,9,FALSE)</f>
        <v>0</v>
      </c>
      <c r="K125" s="1">
        <f>VLOOKUP(A125,'ADM Data'!$A$2:$AA$346,26,FALSE)</f>
        <v>0</v>
      </c>
    </row>
    <row r="126" spans="1:11" x14ac:dyDescent="0.25">
      <c r="A126" s="97" t="s">
        <v>350</v>
      </c>
      <c r="B126" t="s">
        <v>1920</v>
      </c>
      <c r="C126" t="s">
        <v>80</v>
      </c>
      <c r="D126" s="12" t="s">
        <v>1088</v>
      </c>
      <c r="E126" s="1">
        <f>VLOOKUP(A126,'ADM Data'!$A$2:$J$346,10,FALSE)</f>
        <v>33.71875</v>
      </c>
      <c r="F126" s="1">
        <f>VLOOKUP(A126,'ADM Data'!$A$2:$I$346,5,FALSE)</f>
        <v>0</v>
      </c>
      <c r="G126" s="1">
        <f>VLOOKUP(A126,'ADM Data'!$A$2:$I$346,6,FALSE)</f>
        <v>0</v>
      </c>
      <c r="H126" s="1">
        <f>VLOOKUP(A126,'ADM Data'!$A$2:$I$346,7,FALSE)</f>
        <v>33.71875</v>
      </c>
      <c r="I126" s="1">
        <f>VLOOKUP(A126,'ADM Data'!$A$2:$I$346,8,FALSE)</f>
        <v>0</v>
      </c>
      <c r="J126" s="1">
        <f>VLOOKUP(A126,'ADM Data'!$A$2:$I$346,9,FALSE)</f>
        <v>0</v>
      </c>
      <c r="K126" s="1">
        <f>VLOOKUP(A126,'ADM Data'!$A$2:$AA$346,26,FALSE)</f>
        <v>0</v>
      </c>
    </row>
    <row r="127" spans="1:11" x14ac:dyDescent="0.25">
      <c r="A127" s="97" t="s">
        <v>352</v>
      </c>
      <c r="B127" t="s">
        <v>1921</v>
      </c>
      <c r="C127" t="s">
        <v>80</v>
      </c>
      <c r="D127" s="12" t="s">
        <v>1088</v>
      </c>
      <c r="E127" s="1">
        <f>VLOOKUP(A127,'ADM Data'!$A$2:$J$346,10,FALSE)</f>
        <v>212.86179199999998</v>
      </c>
      <c r="F127" s="1">
        <f>VLOOKUP(A127,'ADM Data'!$A$2:$I$346,5,FALSE)</f>
        <v>19.901129000000001</v>
      </c>
      <c r="G127" s="1">
        <f>VLOOKUP(A127,'ADM Data'!$A$2:$I$346,6,FALSE)</f>
        <v>73.954956999999993</v>
      </c>
      <c r="H127" s="1">
        <f>VLOOKUP(A127,'ADM Data'!$A$2:$I$346,7,FALSE)</f>
        <v>119.005706</v>
      </c>
      <c r="I127" s="1">
        <f>VLOOKUP(A127,'ADM Data'!$A$2:$I$346,8,FALSE)</f>
        <v>0</v>
      </c>
      <c r="J127" s="1">
        <f>VLOOKUP(A127,'ADM Data'!$A$2:$I$346,9,FALSE)</f>
        <v>0</v>
      </c>
      <c r="K127" s="1">
        <f>VLOOKUP(A127,'ADM Data'!$A$2:$AA$346,26,FALSE)</f>
        <v>0</v>
      </c>
    </row>
    <row r="128" spans="1:11" x14ac:dyDescent="0.25">
      <c r="A128" s="97" t="s">
        <v>354</v>
      </c>
      <c r="B128" t="s">
        <v>355</v>
      </c>
      <c r="C128" t="s">
        <v>278</v>
      </c>
      <c r="D128" s="12" t="s">
        <v>1088</v>
      </c>
      <c r="E128" s="1">
        <f>VLOOKUP(A128,'ADM Data'!$A$2:$J$346,10,FALSE)</f>
        <v>136.88690500000001</v>
      </c>
      <c r="F128" s="1">
        <f>VLOOKUP(A128,'ADM Data'!$A$2:$I$346,5,FALSE)</f>
        <v>10</v>
      </c>
      <c r="G128" s="1">
        <f>VLOOKUP(A128,'ADM Data'!$A$2:$I$346,6,FALSE)</f>
        <v>27.744047999999999</v>
      </c>
      <c r="H128" s="1">
        <f>VLOOKUP(A128,'ADM Data'!$A$2:$I$346,7,FALSE)</f>
        <v>99.142857000000006</v>
      </c>
      <c r="I128" s="1">
        <f>VLOOKUP(A128,'ADM Data'!$A$2:$I$346,8,FALSE)</f>
        <v>0</v>
      </c>
      <c r="J128" s="1">
        <f>VLOOKUP(A128,'ADM Data'!$A$2:$I$346,9,FALSE)</f>
        <v>0</v>
      </c>
      <c r="K128" s="1">
        <f>VLOOKUP(A128,'ADM Data'!$A$2:$AA$346,26,FALSE)</f>
        <v>0</v>
      </c>
    </row>
    <row r="129" spans="1:11" x14ac:dyDescent="0.25">
      <c r="A129" s="97" t="s">
        <v>356</v>
      </c>
      <c r="B129" t="s">
        <v>357</v>
      </c>
      <c r="C129" t="s">
        <v>80</v>
      </c>
      <c r="D129" s="12" t="s">
        <v>1088</v>
      </c>
      <c r="E129" s="1">
        <f>VLOOKUP(A129,'ADM Data'!$A$2:$J$346,10,FALSE)</f>
        <v>248.89601300000001</v>
      </c>
      <c r="F129" s="1">
        <f>VLOOKUP(A129,'ADM Data'!$A$2:$I$346,5,FALSE)</f>
        <v>0</v>
      </c>
      <c r="G129" s="1">
        <f>VLOOKUP(A129,'ADM Data'!$A$2:$I$346,6,FALSE)</f>
        <v>0</v>
      </c>
      <c r="H129" s="1">
        <f>VLOOKUP(A129,'ADM Data'!$A$2:$I$346,7,FALSE)</f>
        <v>0</v>
      </c>
      <c r="I129" s="1">
        <f>VLOOKUP(A129,'ADM Data'!$A$2:$I$346,8,FALSE)</f>
        <v>248.89601300000001</v>
      </c>
      <c r="J129" s="1">
        <f>VLOOKUP(A129,'ADM Data'!$A$2:$I$346,9,FALSE)</f>
        <v>0</v>
      </c>
      <c r="K129" s="1">
        <f>VLOOKUP(A129,'ADM Data'!$A$2:$AA$346,26,FALSE)</f>
        <v>0</v>
      </c>
    </row>
    <row r="130" spans="1:11" x14ac:dyDescent="0.25">
      <c r="A130" s="97" t="s">
        <v>358</v>
      </c>
      <c r="B130" t="s">
        <v>359</v>
      </c>
      <c r="C130" t="s">
        <v>93</v>
      </c>
      <c r="D130" s="12" t="s">
        <v>1088</v>
      </c>
      <c r="E130" s="1">
        <f>VLOOKUP(A130,'ADM Data'!$A$2:$J$346,10,FALSE)</f>
        <v>142.463054</v>
      </c>
      <c r="F130" s="1">
        <f>VLOOKUP(A130,'ADM Data'!$A$2:$I$346,5,FALSE)</f>
        <v>0</v>
      </c>
      <c r="G130" s="1">
        <f>VLOOKUP(A130,'ADM Data'!$A$2:$I$346,6,FALSE)</f>
        <v>0</v>
      </c>
      <c r="H130" s="1">
        <f>VLOOKUP(A130,'ADM Data'!$A$2:$I$346,7,FALSE)</f>
        <v>0</v>
      </c>
      <c r="I130" s="1">
        <f>VLOOKUP(A130,'ADM Data'!$A$2:$I$346,8,FALSE)</f>
        <v>57.186591999999997</v>
      </c>
      <c r="J130" s="1">
        <f>VLOOKUP(A130,'ADM Data'!$A$2:$I$346,9,FALSE)</f>
        <v>85.276461999999995</v>
      </c>
      <c r="K130" s="1">
        <f>VLOOKUP(A130,'ADM Data'!$A$2:$AA$346,26,FALSE)</f>
        <v>0</v>
      </c>
    </row>
    <row r="131" spans="1:11" x14ac:dyDescent="0.25">
      <c r="A131" s="97" t="s">
        <v>360</v>
      </c>
      <c r="B131" t="s">
        <v>1922</v>
      </c>
      <c r="C131" t="s">
        <v>80</v>
      </c>
      <c r="D131" s="12" t="s">
        <v>1088</v>
      </c>
      <c r="E131" s="1">
        <f>VLOOKUP(A131,'ADM Data'!$A$2:$J$346,10,FALSE)</f>
        <v>424.511459</v>
      </c>
      <c r="F131" s="1">
        <f>VLOOKUP(A131,'ADM Data'!$A$2:$I$346,5,FALSE)</f>
        <v>0</v>
      </c>
      <c r="G131" s="1">
        <f>VLOOKUP(A131,'ADM Data'!$A$2:$I$346,6,FALSE)</f>
        <v>0</v>
      </c>
      <c r="H131" s="1">
        <f>VLOOKUP(A131,'ADM Data'!$A$2:$I$346,7,FALSE)</f>
        <v>0</v>
      </c>
      <c r="I131" s="1">
        <f>VLOOKUP(A131,'ADM Data'!$A$2:$I$346,8,FALSE)</f>
        <v>424.511459</v>
      </c>
      <c r="J131" s="1">
        <f>VLOOKUP(A131,'ADM Data'!$A$2:$I$346,9,FALSE)</f>
        <v>0</v>
      </c>
      <c r="K131" s="1">
        <f>VLOOKUP(A131,'ADM Data'!$A$2:$AA$346,26,FALSE)</f>
        <v>0</v>
      </c>
    </row>
    <row r="132" spans="1:11" x14ac:dyDescent="0.25">
      <c r="A132" s="97" t="s">
        <v>362</v>
      </c>
      <c r="B132" t="s">
        <v>363</v>
      </c>
      <c r="C132" t="s">
        <v>93</v>
      </c>
      <c r="D132" s="12" t="s">
        <v>1088</v>
      </c>
      <c r="E132" s="1">
        <f>VLOOKUP(A132,'ADM Data'!$A$2:$J$346,10,FALSE)</f>
        <v>65.211787000000001</v>
      </c>
      <c r="F132" s="1">
        <f>VLOOKUP(A132,'ADM Data'!$A$2:$I$346,5,FALSE)</f>
        <v>0</v>
      </c>
      <c r="G132" s="1">
        <f>VLOOKUP(A132,'ADM Data'!$A$2:$I$346,6,FALSE)</f>
        <v>0</v>
      </c>
      <c r="H132" s="1">
        <f>VLOOKUP(A132,'ADM Data'!$A$2:$I$346,7,FALSE)</f>
        <v>0</v>
      </c>
      <c r="I132" s="1">
        <f>VLOOKUP(A132,'ADM Data'!$A$2:$I$346,8,FALSE)</f>
        <v>20.111794</v>
      </c>
      <c r="J132" s="1">
        <f>VLOOKUP(A132,'ADM Data'!$A$2:$I$346,9,FALSE)</f>
        <v>45.099992999999998</v>
      </c>
      <c r="K132" s="1">
        <f>VLOOKUP(A132,'ADM Data'!$A$2:$AA$346,26,FALSE)</f>
        <v>0</v>
      </c>
    </row>
    <row r="133" spans="1:11" x14ac:dyDescent="0.25">
      <c r="A133" s="97" t="s">
        <v>364</v>
      </c>
      <c r="B133" t="s">
        <v>365</v>
      </c>
      <c r="C133" t="s">
        <v>93</v>
      </c>
      <c r="D133" s="12" t="s">
        <v>1088</v>
      </c>
      <c r="E133" s="1">
        <f>VLOOKUP(A133,'ADM Data'!$A$2:$J$346,10,FALSE)</f>
        <v>102.135503</v>
      </c>
      <c r="F133" s="1">
        <f>VLOOKUP(A133,'ADM Data'!$A$2:$I$346,5,FALSE)</f>
        <v>0</v>
      </c>
      <c r="G133" s="1">
        <f>VLOOKUP(A133,'ADM Data'!$A$2:$I$346,6,FALSE)</f>
        <v>0</v>
      </c>
      <c r="H133" s="1">
        <f>VLOOKUP(A133,'ADM Data'!$A$2:$I$346,7,FALSE)</f>
        <v>0</v>
      </c>
      <c r="I133" s="1">
        <f>VLOOKUP(A133,'ADM Data'!$A$2:$I$346,8,FALSE)</f>
        <v>46.871758</v>
      </c>
      <c r="J133" s="1">
        <f>VLOOKUP(A133,'ADM Data'!$A$2:$I$346,9,FALSE)</f>
        <v>55.263745</v>
      </c>
      <c r="K133" s="1">
        <f>VLOOKUP(A133,'ADM Data'!$A$2:$AA$346,26,FALSE)</f>
        <v>0</v>
      </c>
    </row>
    <row r="134" spans="1:11" x14ac:dyDescent="0.25">
      <c r="A134" s="97" t="s">
        <v>366</v>
      </c>
      <c r="B134" t="s">
        <v>1923</v>
      </c>
      <c r="C134" t="s">
        <v>80</v>
      </c>
      <c r="D134" s="12" t="s">
        <v>1088</v>
      </c>
      <c r="E134" s="1">
        <f>VLOOKUP(A134,'ADM Data'!$A$2:$J$346,10,FALSE)</f>
        <v>58.839430999999998</v>
      </c>
      <c r="F134" s="1">
        <f>VLOOKUP(A134,'ADM Data'!$A$2:$I$346,5,FALSE)</f>
        <v>0</v>
      </c>
      <c r="G134" s="1">
        <f>VLOOKUP(A134,'ADM Data'!$A$2:$I$346,6,FALSE)</f>
        <v>0</v>
      </c>
      <c r="H134" s="1">
        <f>VLOOKUP(A134,'ADM Data'!$A$2:$I$346,7,FALSE)</f>
        <v>0</v>
      </c>
      <c r="I134" s="1">
        <f>VLOOKUP(A134,'ADM Data'!$A$2:$I$346,8,FALSE)</f>
        <v>51.446824999999997</v>
      </c>
      <c r="J134" s="1">
        <f>VLOOKUP(A134,'ADM Data'!$A$2:$I$346,9,FALSE)</f>
        <v>7.3926059999999998</v>
      </c>
      <c r="K134" s="1">
        <f>VLOOKUP(A134,'ADM Data'!$A$2:$AA$346,26,FALSE)</f>
        <v>0</v>
      </c>
    </row>
    <row r="135" spans="1:11" x14ac:dyDescent="0.25">
      <c r="A135" s="97" t="s">
        <v>368</v>
      </c>
      <c r="B135" t="s">
        <v>1924</v>
      </c>
      <c r="C135" t="s">
        <v>80</v>
      </c>
      <c r="D135" s="12" t="s">
        <v>1088</v>
      </c>
      <c r="E135" s="1">
        <f>VLOOKUP(A135,'ADM Data'!$A$2:$J$346,10,FALSE)</f>
        <v>532.81437600000004</v>
      </c>
      <c r="F135" s="1">
        <f>VLOOKUP(A135,'ADM Data'!$A$2:$I$346,5,FALSE)</f>
        <v>0</v>
      </c>
      <c r="G135" s="1">
        <f>VLOOKUP(A135,'ADM Data'!$A$2:$I$346,6,FALSE)</f>
        <v>0</v>
      </c>
      <c r="H135" s="1">
        <f>VLOOKUP(A135,'ADM Data'!$A$2:$I$346,7,FALSE)</f>
        <v>0</v>
      </c>
      <c r="I135" s="1">
        <f>VLOOKUP(A135,'ADM Data'!$A$2:$I$346,8,FALSE)</f>
        <v>457.192455</v>
      </c>
      <c r="J135" s="1">
        <f>VLOOKUP(A135,'ADM Data'!$A$2:$I$346,9,FALSE)</f>
        <v>75.621921</v>
      </c>
      <c r="K135" s="1">
        <f>VLOOKUP(A135,'ADM Data'!$A$2:$AA$346,26,FALSE)</f>
        <v>0</v>
      </c>
    </row>
    <row r="136" spans="1:11" x14ac:dyDescent="0.25">
      <c r="A136" s="97" t="s">
        <v>370</v>
      </c>
      <c r="B136" t="s">
        <v>371</v>
      </c>
      <c r="C136" t="s">
        <v>93</v>
      </c>
      <c r="D136" s="12" t="s">
        <v>1088</v>
      </c>
      <c r="E136" s="1">
        <f>VLOOKUP(A136,'ADM Data'!$A$2:$J$346,10,FALSE)</f>
        <v>81.100565000000003</v>
      </c>
      <c r="F136" s="1">
        <f>VLOOKUP(A136,'ADM Data'!$A$2:$I$346,5,FALSE)</f>
        <v>0</v>
      </c>
      <c r="G136" s="1">
        <f>VLOOKUP(A136,'ADM Data'!$A$2:$I$346,6,FALSE)</f>
        <v>0</v>
      </c>
      <c r="H136" s="1">
        <f>VLOOKUP(A136,'ADM Data'!$A$2:$I$346,7,FALSE)</f>
        <v>0</v>
      </c>
      <c r="I136" s="1">
        <f>VLOOKUP(A136,'ADM Data'!$A$2:$I$346,8,FALSE)</f>
        <v>22.283300000000001</v>
      </c>
      <c r="J136" s="1">
        <f>VLOOKUP(A136,'ADM Data'!$A$2:$I$346,9,FALSE)</f>
        <v>58.817264999999999</v>
      </c>
      <c r="K136" s="1">
        <f>VLOOKUP(A136,'ADM Data'!$A$2:$AA$346,26,FALSE)</f>
        <v>0</v>
      </c>
    </row>
    <row r="137" spans="1:11" x14ac:dyDescent="0.25">
      <c r="A137" s="97" t="s">
        <v>372</v>
      </c>
      <c r="B137" t="s">
        <v>373</v>
      </c>
      <c r="C137" t="s">
        <v>93</v>
      </c>
      <c r="D137" s="12" t="s">
        <v>1088</v>
      </c>
      <c r="E137" s="1">
        <f>VLOOKUP(A137,'ADM Data'!$A$2:$J$346,10,FALSE)</f>
        <v>717.49445900000001</v>
      </c>
      <c r="F137" s="1">
        <f>VLOOKUP(A137,'ADM Data'!$A$2:$I$346,5,FALSE)</f>
        <v>63.883009999999999</v>
      </c>
      <c r="G137" s="1">
        <f>VLOOKUP(A137,'ADM Data'!$A$2:$I$346,6,FALSE)</f>
        <v>195.913569</v>
      </c>
      <c r="H137" s="1">
        <f>VLOOKUP(A137,'ADM Data'!$A$2:$I$346,7,FALSE)</f>
        <v>306.81856399999998</v>
      </c>
      <c r="I137" s="1">
        <f>VLOOKUP(A137,'ADM Data'!$A$2:$I$346,8,FALSE)</f>
        <v>150.87931599999999</v>
      </c>
      <c r="J137" s="1">
        <f>VLOOKUP(A137,'ADM Data'!$A$2:$I$346,9,FALSE)</f>
        <v>0</v>
      </c>
      <c r="K137" s="1">
        <f>VLOOKUP(A137,'ADM Data'!$A$2:$AA$346,26,FALSE)</f>
        <v>2</v>
      </c>
    </row>
    <row r="138" spans="1:11" x14ac:dyDescent="0.25">
      <c r="A138" s="97" t="s">
        <v>374</v>
      </c>
      <c r="B138" t="s">
        <v>1925</v>
      </c>
      <c r="C138" t="s">
        <v>116</v>
      </c>
      <c r="D138" s="12" t="s">
        <v>1088</v>
      </c>
      <c r="E138" s="1">
        <f>VLOOKUP(A138,'ADM Data'!$A$2:$J$346,10,FALSE)</f>
        <v>70.023776999999995</v>
      </c>
      <c r="F138" s="1">
        <f>VLOOKUP(A138,'ADM Data'!$A$2:$I$346,5,FALSE)</f>
        <v>0</v>
      </c>
      <c r="G138" s="1">
        <f>VLOOKUP(A138,'ADM Data'!$A$2:$I$346,6,FALSE)</f>
        <v>0</v>
      </c>
      <c r="H138" s="1">
        <f>VLOOKUP(A138,'ADM Data'!$A$2:$I$346,7,FALSE)</f>
        <v>12.878894000000001</v>
      </c>
      <c r="I138" s="1">
        <f>VLOOKUP(A138,'ADM Data'!$A$2:$I$346,8,FALSE)</f>
        <v>57.144883</v>
      </c>
      <c r="J138" s="1">
        <f>VLOOKUP(A138,'ADM Data'!$A$2:$I$346,9,FALSE)</f>
        <v>0</v>
      </c>
      <c r="K138" s="1">
        <f>VLOOKUP(A138,'ADM Data'!$A$2:$AA$346,26,FALSE)</f>
        <v>10.862493000000001</v>
      </c>
    </row>
    <row r="139" spans="1:11" x14ac:dyDescent="0.25">
      <c r="A139" s="97" t="s">
        <v>376</v>
      </c>
      <c r="B139" t="s">
        <v>377</v>
      </c>
      <c r="C139" t="s">
        <v>98</v>
      </c>
      <c r="D139" s="12" t="s">
        <v>1088</v>
      </c>
      <c r="E139" s="1">
        <f>VLOOKUP(A139,'ADM Data'!$A$2:$J$346,10,FALSE)</f>
        <v>122.040936</v>
      </c>
      <c r="F139" s="1">
        <f>VLOOKUP(A139,'ADM Data'!$A$2:$I$346,5,FALSE)</f>
        <v>0</v>
      </c>
      <c r="G139" s="1">
        <f>VLOOKUP(A139,'ADM Data'!$A$2:$I$346,6,FALSE)</f>
        <v>0</v>
      </c>
      <c r="H139" s="1">
        <f>VLOOKUP(A139,'ADM Data'!$A$2:$I$346,7,FALSE)</f>
        <v>122.040936</v>
      </c>
      <c r="I139" s="1">
        <f>VLOOKUP(A139,'ADM Data'!$A$2:$I$346,8,FALSE)</f>
        <v>0</v>
      </c>
      <c r="J139" s="1">
        <f>VLOOKUP(A139,'ADM Data'!$A$2:$I$346,9,FALSE)</f>
        <v>0</v>
      </c>
      <c r="K139" s="1">
        <f>VLOOKUP(A139,'ADM Data'!$A$2:$AA$346,26,FALSE)</f>
        <v>0</v>
      </c>
    </row>
    <row r="140" spans="1:11" x14ac:dyDescent="0.25">
      <c r="A140" s="97" t="s">
        <v>378</v>
      </c>
      <c r="B140" t="s">
        <v>379</v>
      </c>
      <c r="C140" t="s">
        <v>108</v>
      </c>
      <c r="D140" s="12" t="s">
        <v>1088</v>
      </c>
      <c r="E140" s="1">
        <f>VLOOKUP(A140,'ADM Data'!$A$2:$J$346,10,FALSE)</f>
        <v>170.19119599999999</v>
      </c>
      <c r="F140" s="1">
        <f>VLOOKUP(A140,'ADM Data'!$A$2:$I$346,5,FALSE)</f>
        <v>19.345237999999998</v>
      </c>
      <c r="G140" s="1">
        <f>VLOOKUP(A140,'ADM Data'!$A$2:$I$346,6,FALSE)</f>
        <v>61.906747000000003</v>
      </c>
      <c r="H140" s="1">
        <f>VLOOKUP(A140,'ADM Data'!$A$2:$I$346,7,FALSE)</f>
        <v>68.337470999999994</v>
      </c>
      <c r="I140" s="1">
        <f>VLOOKUP(A140,'ADM Data'!$A$2:$I$346,8,FALSE)</f>
        <v>0</v>
      </c>
      <c r="J140" s="1">
        <f>VLOOKUP(A140,'ADM Data'!$A$2:$I$346,9,FALSE)</f>
        <v>20.601739999999999</v>
      </c>
      <c r="K140" s="1">
        <f>VLOOKUP(A140,'ADM Data'!$A$2:$AA$346,26,FALSE)</f>
        <v>0</v>
      </c>
    </row>
    <row r="141" spans="1:11" x14ac:dyDescent="0.25">
      <c r="A141" s="97" t="s">
        <v>380</v>
      </c>
      <c r="B141" t="s">
        <v>1926</v>
      </c>
      <c r="C141" t="s">
        <v>93</v>
      </c>
      <c r="D141" s="12" t="s">
        <v>2051</v>
      </c>
      <c r="E141" s="1">
        <f>VLOOKUP(A141,'ADM Data'!$A$2:$J$346,10,FALSE)</f>
        <v>866.06721700000003</v>
      </c>
      <c r="F141" s="1">
        <f>VLOOKUP(A141,'ADM Data'!$A$2:$I$346,5,FALSE)</f>
        <v>0</v>
      </c>
      <c r="G141" s="1">
        <f>VLOOKUP(A141,'ADM Data'!$A$2:$I$346,6,FALSE)</f>
        <v>0</v>
      </c>
      <c r="H141" s="1">
        <f>VLOOKUP(A141,'ADM Data'!$A$2:$I$346,7,FALSE)</f>
        <v>306.19102400000003</v>
      </c>
      <c r="I141" s="1">
        <f>VLOOKUP(A141,'ADM Data'!$A$2:$I$346,8,FALSE)</f>
        <v>453.74943400000001</v>
      </c>
      <c r="J141" s="1">
        <f>VLOOKUP(A141,'ADM Data'!$A$2:$I$346,9,FALSE)</f>
        <v>106.12675900000001</v>
      </c>
      <c r="K141" s="1">
        <f>VLOOKUP(A141,'ADM Data'!$A$2:$AA$346,26,FALSE)</f>
        <v>0</v>
      </c>
    </row>
    <row r="142" spans="1:11" x14ac:dyDescent="0.25">
      <c r="A142" s="97" t="s">
        <v>382</v>
      </c>
      <c r="B142" t="s">
        <v>383</v>
      </c>
      <c r="C142" t="s">
        <v>196</v>
      </c>
      <c r="D142" s="12" t="s">
        <v>1088</v>
      </c>
      <c r="E142" s="1">
        <f>VLOOKUP(A142,'ADM Data'!$A$2:$J$346,10,FALSE)</f>
        <v>61.025252000000002</v>
      </c>
      <c r="F142" s="1">
        <f>VLOOKUP(A142,'ADM Data'!$A$2:$I$346,5,FALSE)</f>
        <v>0</v>
      </c>
      <c r="G142" s="1">
        <f>VLOOKUP(A142,'ADM Data'!$A$2:$I$346,6,FALSE)</f>
        <v>0</v>
      </c>
      <c r="H142" s="1">
        <f>VLOOKUP(A142,'ADM Data'!$A$2:$I$346,7,FALSE)</f>
        <v>54.102023000000003</v>
      </c>
      <c r="I142" s="1">
        <f>VLOOKUP(A142,'ADM Data'!$A$2:$I$346,8,FALSE)</f>
        <v>5</v>
      </c>
      <c r="J142" s="1">
        <f>VLOOKUP(A142,'ADM Data'!$A$2:$I$346,9,FALSE)</f>
        <v>1.9232290000000001</v>
      </c>
      <c r="K142" s="1">
        <f>VLOOKUP(A142,'ADM Data'!$A$2:$AA$346,26,FALSE)</f>
        <v>0</v>
      </c>
    </row>
    <row r="143" spans="1:11" x14ac:dyDescent="0.25">
      <c r="A143" s="97" t="s">
        <v>384</v>
      </c>
      <c r="B143" t="s">
        <v>1927</v>
      </c>
      <c r="C143" t="s">
        <v>93</v>
      </c>
      <c r="D143" s="12" t="s">
        <v>1088</v>
      </c>
      <c r="E143" s="1">
        <f>VLOOKUP(A143,'ADM Data'!$A$2:$J$346,10,FALSE)</f>
        <v>375.20229899999998</v>
      </c>
      <c r="F143" s="1">
        <f>VLOOKUP(A143,'ADM Data'!$A$2:$I$346,5,FALSE)</f>
        <v>0</v>
      </c>
      <c r="G143" s="1">
        <f>VLOOKUP(A143,'ADM Data'!$A$2:$I$346,6,FALSE)</f>
        <v>0</v>
      </c>
      <c r="H143" s="1">
        <f>VLOOKUP(A143,'ADM Data'!$A$2:$I$346,7,FALSE)</f>
        <v>0</v>
      </c>
      <c r="I143" s="1">
        <f>VLOOKUP(A143,'ADM Data'!$A$2:$I$346,8,FALSE)</f>
        <v>80.369912999999997</v>
      </c>
      <c r="J143" s="1">
        <f>VLOOKUP(A143,'ADM Data'!$A$2:$I$346,9,FALSE)</f>
        <v>294.83238599999999</v>
      </c>
      <c r="K143" s="1">
        <f>VLOOKUP(A143,'ADM Data'!$A$2:$AA$346,26,FALSE)</f>
        <v>0</v>
      </c>
    </row>
    <row r="144" spans="1:11" x14ac:dyDescent="0.25">
      <c r="A144" s="97" t="s">
        <v>386</v>
      </c>
      <c r="B144" t="s">
        <v>387</v>
      </c>
      <c r="C144" t="s">
        <v>93</v>
      </c>
      <c r="D144" s="12" t="s">
        <v>1088</v>
      </c>
      <c r="E144" s="1">
        <f>VLOOKUP(A144,'ADM Data'!$A$2:$J$346,10,FALSE)</f>
        <v>211.55048999999997</v>
      </c>
      <c r="F144" s="1">
        <f>VLOOKUP(A144,'ADM Data'!$A$2:$I$346,5,FALSE)</f>
        <v>0</v>
      </c>
      <c r="G144" s="1">
        <f>VLOOKUP(A144,'ADM Data'!$A$2:$I$346,6,FALSE)</f>
        <v>0</v>
      </c>
      <c r="H144" s="1">
        <f>VLOOKUP(A144,'ADM Data'!$A$2:$I$346,7,FALSE)</f>
        <v>0</v>
      </c>
      <c r="I144" s="1">
        <f>VLOOKUP(A144,'ADM Data'!$A$2:$I$346,8,FALSE)</f>
        <v>79.211564999999993</v>
      </c>
      <c r="J144" s="1">
        <f>VLOOKUP(A144,'ADM Data'!$A$2:$I$346,9,FALSE)</f>
        <v>132.33892499999999</v>
      </c>
      <c r="K144" s="1">
        <f>VLOOKUP(A144,'ADM Data'!$A$2:$AA$346,26,FALSE)</f>
        <v>0</v>
      </c>
    </row>
    <row r="145" spans="1:11" x14ac:dyDescent="0.25">
      <c r="A145" s="97" t="s">
        <v>388</v>
      </c>
      <c r="B145" t="s">
        <v>1928</v>
      </c>
      <c r="C145" t="s">
        <v>80</v>
      </c>
      <c r="D145" s="12" t="s">
        <v>1088</v>
      </c>
      <c r="E145" s="1">
        <f>VLOOKUP(A145,'ADM Data'!$A$2:$J$346,10,FALSE)</f>
        <v>164.18433999999999</v>
      </c>
      <c r="F145" s="1">
        <f>VLOOKUP(A145,'ADM Data'!$A$2:$I$346,5,FALSE)</f>
        <v>17.363371000000001</v>
      </c>
      <c r="G145" s="1">
        <f>VLOOKUP(A145,'ADM Data'!$A$2:$I$346,6,FALSE)</f>
        <v>54.506351000000002</v>
      </c>
      <c r="H145" s="1">
        <f>VLOOKUP(A145,'ADM Data'!$A$2:$I$346,7,FALSE)</f>
        <v>92.314617999999996</v>
      </c>
      <c r="I145" s="1">
        <f>VLOOKUP(A145,'ADM Data'!$A$2:$I$346,8,FALSE)</f>
        <v>0</v>
      </c>
      <c r="J145" s="1">
        <f>VLOOKUP(A145,'ADM Data'!$A$2:$I$346,9,FALSE)</f>
        <v>0</v>
      </c>
      <c r="K145" s="1">
        <f>VLOOKUP(A145,'ADM Data'!$A$2:$AA$346,26,FALSE)</f>
        <v>0</v>
      </c>
    </row>
    <row r="146" spans="1:11" x14ac:dyDescent="0.25">
      <c r="A146" s="97" t="s">
        <v>390</v>
      </c>
      <c r="B146" t="s">
        <v>391</v>
      </c>
      <c r="C146" t="s">
        <v>80</v>
      </c>
      <c r="D146" s="12" t="s">
        <v>1088</v>
      </c>
      <c r="E146" s="1">
        <f>VLOOKUP(A146,'ADM Data'!$A$2:$J$346,10,FALSE)</f>
        <v>238.166663</v>
      </c>
      <c r="F146" s="1">
        <f>VLOOKUP(A146,'ADM Data'!$A$2:$I$346,5,FALSE)</f>
        <v>24.785713999999999</v>
      </c>
      <c r="G146" s="1">
        <f>VLOOKUP(A146,'ADM Data'!$A$2:$I$346,6,FALSE)</f>
        <v>79.434522999999999</v>
      </c>
      <c r="H146" s="1">
        <f>VLOOKUP(A146,'ADM Data'!$A$2:$I$346,7,FALSE)</f>
        <v>133.946426</v>
      </c>
      <c r="I146" s="1">
        <f>VLOOKUP(A146,'ADM Data'!$A$2:$I$346,8,FALSE)</f>
        <v>0</v>
      </c>
      <c r="J146" s="1">
        <f>VLOOKUP(A146,'ADM Data'!$A$2:$I$346,9,FALSE)</f>
        <v>0</v>
      </c>
      <c r="K146" s="1">
        <f>VLOOKUP(A146,'ADM Data'!$A$2:$AA$346,26,FALSE)</f>
        <v>0</v>
      </c>
    </row>
    <row r="147" spans="1:11" x14ac:dyDescent="0.25">
      <c r="A147" s="97" t="s">
        <v>392</v>
      </c>
      <c r="B147" t="s">
        <v>393</v>
      </c>
      <c r="C147" t="s">
        <v>98</v>
      </c>
      <c r="D147" s="12" t="s">
        <v>1088</v>
      </c>
      <c r="E147" s="1">
        <f>VLOOKUP(A147,'ADM Data'!$A$2:$J$346,10,FALSE)</f>
        <v>123.94543900000001</v>
      </c>
      <c r="F147" s="1">
        <f>VLOOKUP(A147,'ADM Data'!$A$2:$I$346,5,FALSE)</f>
        <v>23.220065000000002</v>
      </c>
      <c r="G147" s="1">
        <f>VLOOKUP(A147,'ADM Data'!$A$2:$I$346,6,FALSE)</f>
        <v>61.293672000000001</v>
      </c>
      <c r="H147" s="1">
        <f>VLOOKUP(A147,'ADM Data'!$A$2:$I$346,7,FALSE)</f>
        <v>39.431702000000001</v>
      </c>
      <c r="I147" s="1">
        <f>VLOOKUP(A147,'ADM Data'!$A$2:$I$346,8,FALSE)</f>
        <v>0</v>
      </c>
      <c r="J147" s="1">
        <f>VLOOKUP(A147,'ADM Data'!$A$2:$I$346,9,FALSE)</f>
        <v>0</v>
      </c>
      <c r="K147" s="1">
        <f>VLOOKUP(A147,'ADM Data'!$A$2:$AA$346,26,FALSE)</f>
        <v>0</v>
      </c>
    </row>
    <row r="148" spans="1:11" x14ac:dyDescent="0.25">
      <c r="A148" s="97" t="s">
        <v>394</v>
      </c>
      <c r="B148" t="s">
        <v>395</v>
      </c>
      <c r="C148" t="s">
        <v>111</v>
      </c>
      <c r="D148" s="12" t="s">
        <v>1088</v>
      </c>
      <c r="E148" s="1">
        <f>VLOOKUP(A148,'ADM Data'!$A$2:$J$346,10,FALSE)</f>
        <v>366.68862899999999</v>
      </c>
      <c r="F148" s="1">
        <f>VLOOKUP(A148,'ADM Data'!$A$2:$I$346,5,FALSE)</f>
        <v>75.838322000000005</v>
      </c>
      <c r="G148" s="1">
        <f>VLOOKUP(A148,'ADM Data'!$A$2:$I$346,6,FALSE)</f>
        <v>119.479045</v>
      </c>
      <c r="H148" s="1">
        <f>VLOOKUP(A148,'ADM Data'!$A$2:$I$346,7,FALSE)</f>
        <v>171.371262</v>
      </c>
      <c r="I148" s="1">
        <f>VLOOKUP(A148,'ADM Data'!$A$2:$I$346,8,FALSE)</f>
        <v>0</v>
      </c>
      <c r="J148" s="1">
        <f>VLOOKUP(A148,'ADM Data'!$A$2:$I$346,9,FALSE)</f>
        <v>0</v>
      </c>
      <c r="K148" s="1">
        <f>VLOOKUP(A148,'ADM Data'!$A$2:$AA$346,26,FALSE)</f>
        <v>0</v>
      </c>
    </row>
    <row r="149" spans="1:11" x14ac:dyDescent="0.25">
      <c r="A149" s="97" t="s">
        <v>396</v>
      </c>
      <c r="B149" t="s">
        <v>1929</v>
      </c>
      <c r="C149" t="s">
        <v>80</v>
      </c>
      <c r="D149" s="12" t="s">
        <v>1088</v>
      </c>
      <c r="E149" s="1">
        <f>VLOOKUP(A149,'ADM Data'!$A$2:$J$346,10,FALSE)</f>
        <v>138.44234299999999</v>
      </c>
      <c r="F149" s="1">
        <f>VLOOKUP(A149,'ADM Data'!$A$2:$I$346,5,FALSE)</f>
        <v>23.828305</v>
      </c>
      <c r="G149" s="1">
        <f>VLOOKUP(A149,'ADM Data'!$A$2:$I$346,6,FALSE)</f>
        <v>56.383378</v>
      </c>
      <c r="H149" s="1">
        <f>VLOOKUP(A149,'ADM Data'!$A$2:$I$346,7,FALSE)</f>
        <v>58.23066</v>
      </c>
      <c r="I149" s="1">
        <f>VLOOKUP(A149,'ADM Data'!$A$2:$I$346,8,FALSE)</f>
        <v>0</v>
      </c>
      <c r="J149" s="1">
        <f>VLOOKUP(A149,'ADM Data'!$A$2:$I$346,9,FALSE)</f>
        <v>0</v>
      </c>
      <c r="K149" s="1">
        <f>VLOOKUP(A149,'ADM Data'!$A$2:$AA$346,26,FALSE)</f>
        <v>0</v>
      </c>
    </row>
    <row r="150" spans="1:11" x14ac:dyDescent="0.25">
      <c r="A150" s="97" t="s">
        <v>398</v>
      </c>
      <c r="B150" t="s">
        <v>399</v>
      </c>
      <c r="C150" t="s">
        <v>80</v>
      </c>
      <c r="D150" s="12" t="s">
        <v>1088</v>
      </c>
      <c r="E150" s="1">
        <f>VLOOKUP(A150,'ADM Data'!$A$2:$J$346,10,FALSE)</f>
        <v>502.90767999999997</v>
      </c>
      <c r="F150" s="1">
        <f>VLOOKUP(A150,'ADM Data'!$A$2:$I$346,5,FALSE)</f>
        <v>93.166819000000004</v>
      </c>
      <c r="G150" s="1">
        <f>VLOOKUP(A150,'ADM Data'!$A$2:$I$346,6,FALSE)</f>
        <v>168.826348</v>
      </c>
      <c r="H150" s="1">
        <f>VLOOKUP(A150,'ADM Data'!$A$2:$I$346,7,FALSE)</f>
        <v>237.412035</v>
      </c>
      <c r="I150" s="1">
        <f>VLOOKUP(A150,'ADM Data'!$A$2:$I$346,8,FALSE)</f>
        <v>0</v>
      </c>
      <c r="J150" s="1">
        <f>VLOOKUP(A150,'ADM Data'!$A$2:$I$346,9,FALSE)</f>
        <v>3.502478</v>
      </c>
      <c r="K150" s="1">
        <f>VLOOKUP(A150,'ADM Data'!$A$2:$AA$346,26,FALSE)</f>
        <v>0</v>
      </c>
    </row>
    <row r="151" spans="1:11" x14ac:dyDescent="0.25">
      <c r="A151" s="97" t="s">
        <v>400</v>
      </c>
      <c r="B151" t="s">
        <v>1930</v>
      </c>
      <c r="C151" t="s">
        <v>258</v>
      </c>
      <c r="D151" s="12" t="s">
        <v>1088</v>
      </c>
      <c r="E151" s="1">
        <f>VLOOKUP(A151,'ADM Data'!$A$2:$J$346,10,FALSE)</f>
        <v>400.49539199999998</v>
      </c>
      <c r="F151" s="1">
        <f>VLOOKUP(A151,'ADM Data'!$A$2:$I$346,5,FALSE)</f>
        <v>0</v>
      </c>
      <c r="G151" s="1">
        <f>VLOOKUP(A151,'ADM Data'!$A$2:$I$346,6,FALSE)</f>
        <v>0</v>
      </c>
      <c r="H151" s="1">
        <f>VLOOKUP(A151,'ADM Data'!$A$2:$I$346,7,FALSE)</f>
        <v>0</v>
      </c>
      <c r="I151" s="1">
        <f>VLOOKUP(A151,'ADM Data'!$A$2:$I$346,8,FALSE)</f>
        <v>14.799109</v>
      </c>
      <c r="J151" s="1">
        <f>VLOOKUP(A151,'ADM Data'!$A$2:$I$346,9,FALSE)</f>
        <v>385.69628299999999</v>
      </c>
      <c r="K151" s="1">
        <f>VLOOKUP(A151,'ADM Data'!$A$2:$AA$346,26,FALSE)</f>
        <v>9.3872090000000004</v>
      </c>
    </row>
    <row r="152" spans="1:11" x14ac:dyDescent="0.25">
      <c r="A152" s="97" t="s">
        <v>402</v>
      </c>
      <c r="B152" t="s">
        <v>403</v>
      </c>
      <c r="C152" t="s">
        <v>72</v>
      </c>
      <c r="D152" s="12" t="s">
        <v>1088</v>
      </c>
      <c r="E152" s="1">
        <f>VLOOKUP(A152,'ADM Data'!$A$2:$J$346,10,FALSE)</f>
        <v>928.39009699999997</v>
      </c>
      <c r="F152" s="1">
        <f>VLOOKUP(A152,'ADM Data'!$A$2:$I$346,5,FALSE)</f>
        <v>101.075141</v>
      </c>
      <c r="G152" s="1">
        <f>VLOOKUP(A152,'ADM Data'!$A$2:$I$346,6,FALSE)</f>
        <v>323.838145</v>
      </c>
      <c r="H152" s="1">
        <f>VLOOKUP(A152,'ADM Data'!$A$2:$I$346,7,FALSE)</f>
        <v>503.476811</v>
      </c>
      <c r="I152" s="1">
        <f>VLOOKUP(A152,'ADM Data'!$A$2:$I$346,8,FALSE)</f>
        <v>0</v>
      </c>
      <c r="J152" s="1">
        <f>VLOOKUP(A152,'ADM Data'!$A$2:$I$346,9,FALSE)</f>
        <v>0</v>
      </c>
      <c r="K152" s="1">
        <f>VLOOKUP(A152,'ADM Data'!$A$2:$AA$346,26,FALSE)</f>
        <v>0</v>
      </c>
    </row>
    <row r="153" spans="1:11" x14ac:dyDescent="0.25">
      <c r="A153" s="97" t="s">
        <v>405</v>
      </c>
      <c r="B153" t="s">
        <v>1931</v>
      </c>
      <c r="C153" t="s">
        <v>80</v>
      </c>
      <c r="D153" s="12" t="s">
        <v>1088</v>
      </c>
      <c r="E153" s="1">
        <f>VLOOKUP(A153,'ADM Data'!$A$2:$J$346,10,FALSE)</f>
        <v>613.20896300000004</v>
      </c>
      <c r="F153" s="1">
        <f>VLOOKUP(A153,'ADM Data'!$A$2:$I$346,5,FALSE)</f>
        <v>66.512060000000005</v>
      </c>
      <c r="G153" s="1">
        <f>VLOOKUP(A153,'ADM Data'!$A$2:$I$346,6,FALSE)</f>
        <v>218.70606000000001</v>
      </c>
      <c r="H153" s="1">
        <f>VLOOKUP(A153,'ADM Data'!$A$2:$I$346,7,FALSE)</f>
        <v>327.99084299999998</v>
      </c>
      <c r="I153" s="1">
        <f>VLOOKUP(A153,'ADM Data'!$A$2:$I$346,8,FALSE)</f>
        <v>0</v>
      </c>
      <c r="J153" s="1">
        <f>VLOOKUP(A153,'ADM Data'!$A$2:$I$346,9,FALSE)</f>
        <v>0</v>
      </c>
      <c r="K153" s="1">
        <f>VLOOKUP(A153,'ADM Data'!$A$2:$AA$346,26,FALSE)</f>
        <v>0</v>
      </c>
    </row>
    <row r="154" spans="1:11" x14ac:dyDescent="0.25">
      <c r="A154" s="97" t="s">
        <v>407</v>
      </c>
      <c r="B154" t="s">
        <v>1932</v>
      </c>
      <c r="C154" t="s">
        <v>80</v>
      </c>
      <c r="D154" s="12" t="s">
        <v>1088</v>
      </c>
      <c r="E154" s="1">
        <f>VLOOKUP(A154,'ADM Data'!$A$2:$J$346,10,FALSE)</f>
        <v>266.43792200000001</v>
      </c>
      <c r="F154" s="1">
        <f>VLOOKUP(A154,'ADM Data'!$A$2:$I$346,5,FALSE)</f>
        <v>21.385377999999999</v>
      </c>
      <c r="G154" s="1">
        <f>VLOOKUP(A154,'ADM Data'!$A$2:$I$346,6,FALSE)</f>
        <v>91.701682000000005</v>
      </c>
      <c r="H154" s="1">
        <f>VLOOKUP(A154,'ADM Data'!$A$2:$I$346,7,FALSE)</f>
        <v>153.35086200000001</v>
      </c>
      <c r="I154" s="1">
        <f>VLOOKUP(A154,'ADM Data'!$A$2:$I$346,8,FALSE)</f>
        <v>0</v>
      </c>
      <c r="J154" s="1">
        <f>VLOOKUP(A154,'ADM Data'!$A$2:$I$346,9,FALSE)</f>
        <v>0</v>
      </c>
      <c r="K154" s="1">
        <f>VLOOKUP(A154,'ADM Data'!$A$2:$AA$346,26,FALSE)</f>
        <v>0</v>
      </c>
    </row>
    <row r="155" spans="1:11" x14ac:dyDescent="0.25">
      <c r="A155" s="97" t="s">
        <v>409</v>
      </c>
      <c r="B155" t="s">
        <v>1933</v>
      </c>
      <c r="C155" t="s">
        <v>80</v>
      </c>
      <c r="D155" s="12" t="s">
        <v>1088</v>
      </c>
      <c r="E155" s="1">
        <f>VLOOKUP(A155,'ADM Data'!$A$2:$J$346,10,FALSE)</f>
        <v>306.00423999999998</v>
      </c>
      <c r="F155" s="1">
        <f>VLOOKUP(A155,'ADM Data'!$A$2:$I$346,5,FALSE)</f>
        <v>82.715151000000006</v>
      </c>
      <c r="G155" s="1">
        <f>VLOOKUP(A155,'ADM Data'!$A$2:$I$346,6,FALSE)</f>
        <v>95.527272999999994</v>
      </c>
      <c r="H155" s="1">
        <f>VLOOKUP(A155,'ADM Data'!$A$2:$I$346,7,FALSE)</f>
        <v>127.761816</v>
      </c>
      <c r="I155" s="1">
        <f>VLOOKUP(A155,'ADM Data'!$A$2:$I$346,8,FALSE)</f>
        <v>0</v>
      </c>
      <c r="J155" s="1">
        <f>VLOOKUP(A155,'ADM Data'!$A$2:$I$346,9,FALSE)</f>
        <v>0</v>
      </c>
      <c r="K155" s="1">
        <f>VLOOKUP(A155,'ADM Data'!$A$2:$AA$346,26,FALSE)</f>
        <v>0</v>
      </c>
    </row>
    <row r="156" spans="1:11" x14ac:dyDescent="0.25">
      <c r="A156" s="97" t="s">
        <v>411</v>
      </c>
      <c r="B156" t="s">
        <v>412</v>
      </c>
      <c r="C156" t="s">
        <v>80</v>
      </c>
      <c r="D156" s="12" t="s">
        <v>1088</v>
      </c>
      <c r="E156" s="1">
        <f>VLOOKUP(A156,'ADM Data'!$A$2:$J$346,10,FALSE)</f>
        <v>186.35617300000001</v>
      </c>
      <c r="F156" s="1">
        <f>VLOOKUP(A156,'ADM Data'!$A$2:$I$346,5,FALSE)</f>
        <v>24.022988000000002</v>
      </c>
      <c r="G156" s="1">
        <f>VLOOKUP(A156,'ADM Data'!$A$2:$I$346,6,FALSE)</f>
        <v>80.241382000000002</v>
      </c>
      <c r="H156" s="1">
        <f>VLOOKUP(A156,'ADM Data'!$A$2:$I$346,7,FALSE)</f>
        <v>82.091802999999999</v>
      </c>
      <c r="I156" s="1">
        <f>VLOOKUP(A156,'ADM Data'!$A$2:$I$346,8,FALSE)</f>
        <v>0</v>
      </c>
      <c r="J156" s="1">
        <f>VLOOKUP(A156,'ADM Data'!$A$2:$I$346,9,FALSE)</f>
        <v>0</v>
      </c>
      <c r="K156" s="1">
        <f>VLOOKUP(A156,'ADM Data'!$A$2:$AA$346,26,FALSE)</f>
        <v>0</v>
      </c>
    </row>
    <row r="157" spans="1:11" x14ac:dyDescent="0.25">
      <c r="A157" s="97" t="s">
        <v>413</v>
      </c>
      <c r="B157" t="s">
        <v>1934</v>
      </c>
      <c r="C157" t="s">
        <v>80</v>
      </c>
      <c r="D157" s="12" t="s">
        <v>1088</v>
      </c>
      <c r="E157" s="1">
        <f>VLOOKUP(A157,'ADM Data'!$A$2:$J$346,10,FALSE)</f>
        <v>214.26608900000002</v>
      </c>
      <c r="F157" s="1">
        <f>VLOOKUP(A157,'ADM Data'!$A$2:$I$346,5,FALSE)</f>
        <v>16.420393000000001</v>
      </c>
      <c r="G157" s="1">
        <f>VLOOKUP(A157,'ADM Data'!$A$2:$I$346,6,FALSE)</f>
        <v>70.947653000000003</v>
      </c>
      <c r="H157" s="1">
        <f>VLOOKUP(A157,'ADM Data'!$A$2:$I$346,7,FALSE)</f>
        <v>126.898043</v>
      </c>
      <c r="I157" s="1">
        <f>VLOOKUP(A157,'ADM Data'!$A$2:$I$346,8,FALSE)</f>
        <v>0</v>
      </c>
      <c r="J157" s="1">
        <f>VLOOKUP(A157,'ADM Data'!$A$2:$I$346,9,FALSE)</f>
        <v>0</v>
      </c>
      <c r="K157" s="1">
        <f>VLOOKUP(A157,'ADM Data'!$A$2:$AA$346,26,FALSE)</f>
        <v>0</v>
      </c>
    </row>
    <row r="158" spans="1:11" x14ac:dyDescent="0.25">
      <c r="A158" s="97" t="s">
        <v>415</v>
      </c>
      <c r="B158" t="s">
        <v>1935</v>
      </c>
      <c r="C158" t="s">
        <v>68</v>
      </c>
      <c r="D158" s="12" t="s">
        <v>1088</v>
      </c>
      <c r="E158" s="1">
        <f>VLOOKUP(A158,'ADM Data'!$A$2:$J$346,10,FALSE)</f>
        <v>72.75797</v>
      </c>
      <c r="F158" s="1">
        <f>VLOOKUP(A158,'ADM Data'!$A$2:$I$346,5,FALSE)</f>
        <v>11.242424</v>
      </c>
      <c r="G158" s="1">
        <f>VLOOKUP(A158,'ADM Data'!$A$2:$I$346,6,FALSE)</f>
        <v>41.628624000000002</v>
      </c>
      <c r="H158" s="1">
        <f>VLOOKUP(A158,'ADM Data'!$A$2:$I$346,7,FALSE)</f>
        <v>19.886921999999998</v>
      </c>
      <c r="I158" s="1">
        <f>VLOOKUP(A158,'ADM Data'!$A$2:$I$346,8,FALSE)</f>
        <v>0</v>
      </c>
      <c r="J158" s="1">
        <f>VLOOKUP(A158,'ADM Data'!$A$2:$I$346,9,FALSE)</f>
        <v>0</v>
      </c>
      <c r="K158" s="1">
        <f>VLOOKUP(A158,'ADM Data'!$A$2:$AA$346,26,FALSE)</f>
        <v>0</v>
      </c>
    </row>
    <row r="159" spans="1:11" x14ac:dyDescent="0.25">
      <c r="A159" s="97" t="s">
        <v>417</v>
      </c>
      <c r="B159" t="s">
        <v>418</v>
      </c>
      <c r="C159" t="s">
        <v>68</v>
      </c>
      <c r="D159" s="12" t="s">
        <v>1088</v>
      </c>
      <c r="E159" s="1">
        <f>VLOOKUP(A159,'ADM Data'!$A$2:$J$346,10,FALSE)</f>
        <v>255.48447600000003</v>
      </c>
      <c r="F159" s="1">
        <f>VLOOKUP(A159,'ADM Data'!$A$2:$I$346,5,FALSE)</f>
        <v>43.689442999999997</v>
      </c>
      <c r="G159" s="1">
        <f>VLOOKUP(A159,'ADM Data'!$A$2:$I$346,6,FALSE)</f>
        <v>111.478262</v>
      </c>
      <c r="H159" s="1">
        <f>VLOOKUP(A159,'ADM Data'!$A$2:$I$346,7,FALSE)</f>
        <v>100.316771</v>
      </c>
      <c r="I159" s="1">
        <f>VLOOKUP(A159,'ADM Data'!$A$2:$I$346,8,FALSE)</f>
        <v>0</v>
      </c>
      <c r="J159" s="1">
        <f>VLOOKUP(A159,'ADM Data'!$A$2:$I$346,9,FALSE)</f>
        <v>0</v>
      </c>
      <c r="K159" s="1">
        <f>VLOOKUP(A159,'ADM Data'!$A$2:$AA$346,26,FALSE)</f>
        <v>0</v>
      </c>
    </row>
    <row r="160" spans="1:11" x14ac:dyDescent="0.25">
      <c r="A160" s="97" t="s">
        <v>419</v>
      </c>
      <c r="B160" t="s">
        <v>1936</v>
      </c>
      <c r="C160" t="s">
        <v>68</v>
      </c>
      <c r="D160" s="12" t="s">
        <v>1088</v>
      </c>
      <c r="E160" s="1">
        <f>VLOOKUP(A160,'ADM Data'!$A$2:$J$346,10,FALSE)</f>
        <v>134.86103700000001</v>
      </c>
      <c r="F160" s="1">
        <f>VLOOKUP(A160,'ADM Data'!$A$2:$I$346,5,FALSE)</f>
        <v>14.574074</v>
      </c>
      <c r="G160" s="1">
        <f>VLOOKUP(A160,'ADM Data'!$A$2:$I$346,6,FALSE)</f>
        <v>55.838819000000001</v>
      </c>
      <c r="H160" s="1">
        <f>VLOOKUP(A160,'ADM Data'!$A$2:$I$346,7,FALSE)</f>
        <v>64.448143999999999</v>
      </c>
      <c r="I160" s="1">
        <f>VLOOKUP(A160,'ADM Data'!$A$2:$I$346,8,FALSE)</f>
        <v>0</v>
      </c>
      <c r="J160" s="1">
        <f>VLOOKUP(A160,'ADM Data'!$A$2:$I$346,9,FALSE)</f>
        <v>0</v>
      </c>
      <c r="K160" s="1">
        <f>VLOOKUP(A160,'ADM Data'!$A$2:$AA$346,26,FALSE)</f>
        <v>0</v>
      </c>
    </row>
    <row r="161" spans="1:11" x14ac:dyDescent="0.25">
      <c r="A161" s="97" t="s">
        <v>421</v>
      </c>
      <c r="B161" t="s">
        <v>422</v>
      </c>
      <c r="C161" t="s">
        <v>80</v>
      </c>
      <c r="D161" s="12" t="s">
        <v>1088</v>
      </c>
      <c r="E161" s="1">
        <f>VLOOKUP(A161,'ADM Data'!$A$2:$J$346,10,FALSE)</f>
        <v>113.32253900000001</v>
      </c>
      <c r="F161" s="1">
        <f>VLOOKUP(A161,'ADM Data'!$A$2:$I$346,5,FALSE)</f>
        <v>13.553572000000001</v>
      </c>
      <c r="G161" s="1">
        <f>VLOOKUP(A161,'ADM Data'!$A$2:$I$346,6,FALSE)</f>
        <v>41.649918999999997</v>
      </c>
      <c r="H161" s="1">
        <f>VLOOKUP(A161,'ADM Data'!$A$2:$I$346,7,FALSE)</f>
        <v>58.119047999999999</v>
      </c>
      <c r="I161" s="1">
        <f>VLOOKUP(A161,'ADM Data'!$A$2:$I$346,8,FALSE)</f>
        <v>0</v>
      </c>
      <c r="J161" s="1">
        <f>VLOOKUP(A161,'ADM Data'!$A$2:$I$346,9,FALSE)</f>
        <v>0</v>
      </c>
      <c r="K161" s="1">
        <f>VLOOKUP(A161,'ADM Data'!$A$2:$AA$346,26,FALSE)</f>
        <v>0</v>
      </c>
    </row>
    <row r="162" spans="1:11" x14ac:dyDescent="0.25">
      <c r="A162" s="97" t="s">
        <v>423</v>
      </c>
      <c r="B162" t="s">
        <v>424</v>
      </c>
      <c r="C162" t="s">
        <v>93</v>
      </c>
      <c r="D162" s="12" t="s">
        <v>1088</v>
      </c>
      <c r="E162" s="1">
        <f>VLOOKUP(A162,'ADM Data'!$A$2:$J$346,10,FALSE)</f>
        <v>81.379917000000006</v>
      </c>
      <c r="F162" s="1">
        <f>VLOOKUP(A162,'ADM Data'!$A$2:$I$346,5,FALSE)</f>
        <v>13.901161999999999</v>
      </c>
      <c r="G162" s="1">
        <f>VLOOKUP(A162,'ADM Data'!$A$2:$I$346,6,FALSE)</f>
        <v>35.320993999999999</v>
      </c>
      <c r="H162" s="1">
        <f>VLOOKUP(A162,'ADM Data'!$A$2:$I$346,7,FALSE)</f>
        <v>32.157761000000001</v>
      </c>
      <c r="I162" s="1">
        <f>VLOOKUP(A162,'ADM Data'!$A$2:$I$346,8,FALSE)</f>
        <v>0</v>
      </c>
      <c r="J162" s="1">
        <f>VLOOKUP(A162,'ADM Data'!$A$2:$I$346,9,FALSE)</f>
        <v>0</v>
      </c>
      <c r="K162" s="1">
        <f>VLOOKUP(A162,'ADM Data'!$A$2:$AA$346,26,FALSE)</f>
        <v>0</v>
      </c>
    </row>
    <row r="163" spans="1:11" x14ac:dyDescent="0.25">
      <c r="A163" s="97" t="s">
        <v>425</v>
      </c>
      <c r="B163" t="s">
        <v>1937</v>
      </c>
      <c r="C163" t="s">
        <v>108</v>
      </c>
      <c r="D163" s="12" t="s">
        <v>1088</v>
      </c>
      <c r="E163" s="1">
        <f>VLOOKUP(A163,'ADM Data'!$A$2:$J$346,10,FALSE)</f>
        <v>335.70207799999997</v>
      </c>
      <c r="F163" s="1">
        <f>VLOOKUP(A163,'ADM Data'!$A$2:$I$346,5,FALSE)</f>
        <v>0</v>
      </c>
      <c r="G163" s="1">
        <f>VLOOKUP(A163,'ADM Data'!$A$2:$I$346,6,FALSE)</f>
        <v>0</v>
      </c>
      <c r="H163" s="1">
        <f>VLOOKUP(A163,'ADM Data'!$A$2:$I$346,7,FALSE)</f>
        <v>0</v>
      </c>
      <c r="I163" s="1">
        <f>VLOOKUP(A163,'ADM Data'!$A$2:$I$346,8,FALSE)</f>
        <v>46.276462000000002</v>
      </c>
      <c r="J163" s="1">
        <f>VLOOKUP(A163,'ADM Data'!$A$2:$I$346,9,FALSE)</f>
        <v>289.42561599999999</v>
      </c>
      <c r="K163" s="1">
        <f>VLOOKUP(A163,'ADM Data'!$A$2:$AA$346,26,FALSE)</f>
        <v>1.6165989999999999</v>
      </c>
    </row>
    <row r="164" spans="1:11" x14ac:dyDescent="0.25">
      <c r="A164" s="97" t="s">
        <v>427</v>
      </c>
      <c r="B164" t="s">
        <v>1938</v>
      </c>
      <c r="C164" t="s">
        <v>80</v>
      </c>
      <c r="D164" s="12" t="s">
        <v>1088</v>
      </c>
      <c r="E164" s="1">
        <f>VLOOKUP(A164,'ADM Data'!$A$2:$J$346,10,FALSE)</f>
        <v>253.26311900000002</v>
      </c>
      <c r="F164" s="1">
        <f>VLOOKUP(A164,'ADM Data'!$A$2:$I$346,5,FALSE)</f>
        <v>34.314813999999998</v>
      </c>
      <c r="G164" s="1">
        <f>VLOOKUP(A164,'ADM Data'!$A$2:$I$346,6,FALSE)</f>
        <v>79.388114000000002</v>
      </c>
      <c r="H164" s="1">
        <f>VLOOKUP(A164,'ADM Data'!$A$2:$I$346,7,FALSE)</f>
        <v>139.560191</v>
      </c>
      <c r="I164" s="1">
        <f>VLOOKUP(A164,'ADM Data'!$A$2:$I$346,8,FALSE)</f>
        <v>0</v>
      </c>
      <c r="J164" s="1">
        <f>VLOOKUP(A164,'ADM Data'!$A$2:$I$346,9,FALSE)</f>
        <v>0</v>
      </c>
      <c r="K164" s="1">
        <f>VLOOKUP(A164,'ADM Data'!$A$2:$AA$346,26,FALSE)</f>
        <v>0</v>
      </c>
    </row>
    <row r="165" spans="1:11" x14ac:dyDescent="0.25">
      <c r="A165" s="97" t="s">
        <v>429</v>
      </c>
      <c r="B165" t="s">
        <v>430</v>
      </c>
      <c r="C165" t="s">
        <v>98</v>
      </c>
      <c r="D165" s="12" t="s">
        <v>1088</v>
      </c>
      <c r="E165" s="1">
        <f>VLOOKUP(A165,'ADM Data'!$A$2:$J$346,10,FALSE)</f>
        <v>385.31784900000002</v>
      </c>
      <c r="F165" s="1">
        <f>VLOOKUP(A165,'ADM Data'!$A$2:$I$346,5,FALSE)</f>
        <v>44.805922000000002</v>
      </c>
      <c r="G165" s="1">
        <f>VLOOKUP(A165,'ADM Data'!$A$2:$I$346,6,FALSE)</f>
        <v>129.408784</v>
      </c>
      <c r="H165" s="1">
        <f>VLOOKUP(A165,'ADM Data'!$A$2:$I$346,7,FALSE)</f>
        <v>211.10314299999999</v>
      </c>
      <c r="I165" s="1">
        <f>VLOOKUP(A165,'ADM Data'!$A$2:$I$346,8,FALSE)</f>
        <v>0</v>
      </c>
      <c r="J165" s="1">
        <f>VLOOKUP(A165,'ADM Data'!$A$2:$I$346,9,FALSE)</f>
        <v>0</v>
      </c>
      <c r="K165" s="1">
        <f>VLOOKUP(A165,'ADM Data'!$A$2:$AA$346,26,FALSE)</f>
        <v>0</v>
      </c>
    </row>
    <row r="166" spans="1:11" x14ac:dyDescent="0.25">
      <c r="A166" s="97" t="s">
        <v>431</v>
      </c>
      <c r="B166" t="s">
        <v>1939</v>
      </c>
      <c r="C166" t="s">
        <v>101</v>
      </c>
      <c r="D166" s="12" t="s">
        <v>1088</v>
      </c>
      <c r="E166" s="1">
        <f>VLOOKUP(A166,'ADM Data'!$A$2:$J$346,10,FALSE)</f>
        <v>393.71750799999995</v>
      </c>
      <c r="F166" s="1">
        <f>VLOOKUP(A166,'ADM Data'!$A$2:$I$346,5,FALSE)</f>
        <v>56.635294999999999</v>
      </c>
      <c r="G166" s="1">
        <f>VLOOKUP(A166,'ADM Data'!$A$2:$I$346,6,FALSE)</f>
        <v>129.02947399999999</v>
      </c>
      <c r="H166" s="1">
        <f>VLOOKUP(A166,'ADM Data'!$A$2:$I$346,7,FALSE)</f>
        <v>208.052739</v>
      </c>
      <c r="I166" s="1">
        <f>VLOOKUP(A166,'ADM Data'!$A$2:$I$346,8,FALSE)</f>
        <v>0</v>
      </c>
      <c r="J166" s="1">
        <f>VLOOKUP(A166,'ADM Data'!$A$2:$I$346,9,FALSE)</f>
        <v>0</v>
      </c>
      <c r="K166" s="1">
        <f>VLOOKUP(A166,'ADM Data'!$A$2:$AA$346,26,FALSE)</f>
        <v>0</v>
      </c>
    </row>
    <row r="167" spans="1:11" x14ac:dyDescent="0.25">
      <c r="A167" s="97" t="s">
        <v>433</v>
      </c>
      <c r="B167" t="s">
        <v>434</v>
      </c>
      <c r="C167" t="s">
        <v>75</v>
      </c>
      <c r="D167" s="12" t="s">
        <v>1088</v>
      </c>
      <c r="E167" s="1">
        <f>VLOOKUP(A167,'ADM Data'!$A$2:$J$346,10,FALSE)</f>
        <v>188.634019</v>
      </c>
      <c r="F167" s="1">
        <f>VLOOKUP(A167,'ADM Data'!$A$2:$I$346,5,FALSE)</f>
        <v>12.939759</v>
      </c>
      <c r="G167" s="1">
        <f>VLOOKUP(A167,'ADM Data'!$A$2:$I$346,6,FALSE)</f>
        <v>54.487954000000002</v>
      </c>
      <c r="H167" s="1">
        <f>VLOOKUP(A167,'ADM Data'!$A$2:$I$346,7,FALSE)</f>
        <v>58.626399999999997</v>
      </c>
      <c r="I167" s="1">
        <f>VLOOKUP(A167,'ADM Data'!$A$2:$I$346,8,FALSE)</f>
        <v>21.878686999999999</v>
      </c>
      <c r="J167" s="1">
        <f>VLOOKUP(A167,'ADM Data'!$A$2:$I$346,9,FALSE)</f>
        <v>40.701219000000002</v>
      </c>
      <c r="K167" s="1">
        <f>VLOOKUP(A167,'ADM Data'!$A$2:$AA$346,26,FALSE)</f>
        <v>0</v>
      </c>
    </row>
    <row r="168" spans="1:11" x14ac:dyDescent="0.25">
      <c r="A168" s="97" t="s">
        <v>435</v>
      </c>
      <c r="B168" t="s">
        <v>436</v>
      </c>
      <c r="C168" t="s">
        <v>140</v>
      </c>
      <c r="D168" s="12" t="s">
        <v>2051</v>
      </c>
      <c r="E168" s="1">
        <f>VLOOKUP(A168,'ADM Data'!$A$2:$J$346,10,FALSE)</f>
        <v>661.40821800000003</v>
      </c>
      <c r="F168" s="1">
        <f>VLOOKUP(A168,'ADM Data'!$A$2:$I$346,5,FALSE)</f>
        <v>0</v>
      </c>
      <c r="G168" s="1">
        <f>VLOOKUP(A168,'ADM Data'!$A$2:$I$346,6,FALSE)</f>
        <v>0</v>
      </c>
      <c r="H168" s="1">
        <f>VLOOKUP(A168,'ADM Data'!$A$2:$I$346,7,FALSE)</f>
        <v>161.734848</v>
      </c>
      <c r="I168" s="1">
        <f>VLOOKUP(A168,'ADM Data'!$A$2:$I$346,8,FALSE)</f>
        <v>215.32529</v>
      </c>
      <c r="J168" s="1">
        <f>VLOOKUP(A168,'ADM Data'!$A$2:$I$346,9,FALSE)</f>
        <v>284.34807999999998</v>
      </c>
      <c r="K168" s="1">
        <f>VLOOKUP(A168,'ADM Data'!$A$2:$AA$346,26,FALSE)</f>
        <v>18.578862000000001</v>
      </c>
    </row>
    <row r="169" spans="1:11" x14ac:dyDescent="0.25">
      <c r="A169" s="97" t="s">
        <v>437</v>
      </c>
      <c r="B169" t="s">
        <v>1940</v>
      </c>
      <c r="C169" t="s">
        <v>196</v>
      </c>
      <c r="D169" s="12" t="s">
        <v>1088</v>
      </c>
      <c r="E169" s="1">
        <f>VLOOKUP(A169,'ADM Data'!$A$2:$J$346,10,FALSE)</f>
        <v>45.978755</v>
      </c>
      <c r="F169" s="1">
        <f>VLOOKUP(A169,'ADM Data'!$A$2:$I$346,5,FALSE)</f>
        <v>0</v>
      </c>
      <c r="G169" s="1">
        <f>VLOOKUP(A169,'ADM Data'!$A$2:$I$346,6,FALSE)</f>
        <v>0</v>
      </c>
      <c r="H169" s="1">
        <f>VLOOKUP(A169,'ADM Data'!$A$2:$I$346,7,FALSE)</f>
        <v>0</v>
      </c>
      <c r="I169" s="1">
        <f>VLOOKUP(A169,'ADM Data'!$A$2:$I$346,8,FALSE)</f>
        <v>19.718837000000001</v>
      </c>
      <c r="J169" s="1">
        <f>VLOOKUP(A169,'ADM Data'!$A$2:$I$346,9,FALSE)</f>
        <v>26.259917999999999</v>
      </c>
      <c r="K169" s="1">
        <f>VLOOKUP(A169,'ADM Data'!$A$2:$AA$346,26,FALSE)</f>
        <v>5.1334460000000002</v>
      </c>
    </row>
    <row r="170" spans="1:11" x14ac:dyDescent="0.25">
      <c r="A170" s="97" t="s">
        <v>439</v>
      </c>
      <c r="B170" t="s">
        <v>1941</v>
      </c>
      <c r="C170" t="s">
        <v>80</v>
      </c>
      <c r="D170" s="12" t="s">
        <v>1088</v>
      </c>
      <c r="E170" s="1">
        <f>VLOOKUP(A170,'ADM Data'!$A$2:$J$346,10,FALSE)</f>
        <v>344.60822200000001</v>
      </c>
      <c r="F170" s="1">
        <f>VLOOKUP(A170,'ADM Data'!$A$2:$I$346,5,FALSE)</f>
        <v>50.157811000000002</v>
      </c>
      <c r="G170" s="1">
        <f>VLOOKUP(A170,'ADM Data'!$A$2:$I$346,6,FALSE)</f>
        <v>48.496288</v>
      </c>
      <c r="H170" s="1">
        <f>VLOOKUP(A170,'ADM Data'!$A$2:$I$346,7,FALSE)</f>
        <v>98.407679000000002</v>
      </c>
      <c r="I170" s="1">
        <f>VLOOKUP(A170,'ADM Data'!$A$2:$I$346,8,FALSE)</f>
        <v>147.54644400000001</v>
      </c>
      <c r="J170" s="1">
        <f>VLOOKUP(A170,'ADM Data'!$A$2:$I$346,9,FALSE)</f>
        <v>0</v>
      </c>
      <c r="K170" s="1">
        <f>VLOOKUP(A170,'ADM Data'!$A$2:$AA$346,26,FALSE)</f>
        <v>1.034483</v>
      </c>
    </row>
    <row r="171" spans="1:11" x14ac:dyDescent="0.25">
      <c r="A171" s="97" t="s">
        <v>441</v>
      </c>
      <c r="B171" t="s">
        <v>442</v>
      </c>
      <c r="C171" t="s">
        <v>68</v>
      </c>
      <c r="D171" s="12" t="s">
        <v>1088</v>
      </c>
      <c r="E171" s="1">
        <f>VLOOKUP(A171,'ADM Data'!$A$2:$J$346,10,FALSE)</f>
        <v>101.49721600000001</v>
      </c>
      <c r="F171" s="1">
        <f>VLOOKUP(A171,'ADM Data'!$A$2:$I$346,5,FALSE)</f>
        <v>13.217105999999999</v>
      </c>
      <c r="G171" s="1">
        <f>VLOOKUP(A171,'ADM Data'!$A$2:$I$346,6,FALSE)</f>
        <v>50.233643000000001</v>
      </c>
      <c r="H171" s="1">
        <f>VLOOKUP(A171,'ADM Data'!$A$2:$I$346,7,FALSE)</f>
        <v>38.046467</v>
      </c>
      <c r="I171" s="1">
        <f>VLOOKUP(A171,'ADM Data'!$A$2:$I$346,8,FALSE)</f>
        <v>0</v>
      </c>
      <c r="J171" s="1">
        <f>VLOOKUP(A171,'ADM Data'!$A$2:$I$346,9,FALSE)</f>
        <v>0</v>
      </c>
      <c r="K171" s="1">
        <f>VLOOKUP(A171,'ADM Data'!$A$2:$AA$346,26,FALSE)</f>
        <v>0</v>
      </c>
    </row>
    <row r="172" spans="1:11" x14ac:dyDescent="0.25">
      <c r="A172" s="97" t="s">
        <v>443</v>
      </c>
      <c r="B172" t="s">
        <v>444</v>
      </c>
      <c r="C172" t="s">
        <v>80</v>
      </c>
      <c r="D172" s="12" t="s">
        <v>1088</v>
      </c>
      <c r="E172" s="1">
        <f>VLOOKUP(A172,'ADM Data'!$A$2:$J$346,10,FALSE)</f>
        <v>253.49352000000002</v>
      </c>
      <c r="F172" s="1">
        <f>VLOOKUP(A172,'ADM Data'!$A$2:$I$346,5,FALSE)</f>
        <v>22.563634</v>
      </c>
      <c r="G172" s="1">
        <f>VLOOKUP(A172,'ADM Data'!$A$2:$I$346,6,FALSE)</f>
        <v>86.711702000000002</v>
      </c>
      <c r="H172" s="1">
        <f>VLOOKUP(A172,'ADM Data'!$A$2:$I$346,7,FALSE)</f>
        <v>144.21818400000001</v>
      </c>
      <c r="I172" s="1">
        <f>VLOOKUP(A172,'ADM Data'!$A$2:$I$346,8,FALSE)</f>
        <v>0</v>
      </c>
      <c r="J172" s="1">
        <f>VLOOKUP(A172,'ADM Data'!$A$2:$I$346,9,FALSE)</f>
        <v>0</v>
      </c>
      <c r="K172" s="1">
        <f>VLOOKUP(A172,'ADM Data'!$A$2:$AA$346,26,FALSE)</f>
        <v>0</v>
      </c>
    </row>
    <row r="173" spans="1:11" x14ac:dyDescent="0.25">
      <c r="A173" s="97" t="s">
        <v>445</v>
      </c>
      <c r="B173" t="s">
        <v>1942</v>
      </c>
      <c r="C173" t="s">
        <v>98</v>
      </c>
      <c r="D173" s="12" t="s">
        <v>1088</v>
      </c>
      <c r="E173" s="1">
        <f>VLOOKUP(A173,'ADM Data'!$A$2:$J$346,10,FALSE)</f>
        <v>81.285031000000004</v>
      </c>
      <c r="F173" s="1">
        <f>VLOOKUP(A173,'ADM Data'!$A$2:$I$346,5,FALSE)</f>
        <v>11.263804</v>
      </c>
      <c r="G173" s="1">
        <f>VLOOKUP(A173,'ADM Data'!$A$2:$I$346,6,FALSE)</f>
        <v>33.297300999999997</v>
      </c>
      <c r="H173" s="1">
        <f>VLOOKUP(A173,'ADM Data'!$A$2:$I$346,7,FALSE)</f>
        <v>36.723925999999999</v>
      </c>
      <c r="I173" s="1">
        <f>VLOOKUP(A173,'ADM Data'!$A$2:$I$346,8,FALSE)</f>
        <v>0</v>
      </c>
      <c r="J173" s="1">
        <f>VLOOKUP(A173,'ADM Data'!$A$2:$I$346,9,FALSE)</f>
        <v>0</v>
      </c>
      <c r="K173" s="1">
        <f>VLOOKUP(A173,'ADM Data'!$A$2:$AA$346,26,FALSE)</f>
        <v>0</v>
      </c>
    </row>
    <row r="174" spans="1:11" x14ac:dyDescent="0.25">
      <c r="A174" s="97" t="s">
        <v>447</v>
      </c>
      <c r="B174" t="s">
        <v>448</v>
      </c>
      <c r="C174" t="s">
        <v>93</v>
      </c>
      <c r="D174" s="12" t="s">
        <v>1088</v>
      </c>
      <c r="E174" s="1">
        <f>VLOOKUP(A174,'ADM Data'!$A$2:$J$346,10,FALSE)</f>
        <v>113.502138</v>
      </c>
      <c r="F174" s="1">
        <f>VLOOKUP(A174,'ADM Data'!$A$2:$I$346,5,FALSE)</f>
        <v>0</v>
      </c>
      <c r="G174" s="1">
        <f>VLOOKUP(A174,'ADM Data'!$A$2:$I$346,6,FALSE)</f>
        <v>0</v>
      </c>
      <c r="H174" s="1">
        <f>VLOOKUP(A174,'ADM Data'!$A$2:$I$346,7,FALSE)</f>
        <v>0</v>
      </c>
      <c r="I174" s="1">
        <f>VLOOKUP(A174,'ADM Data'!$A$2:$I$346,8,FALSE)</f>
        <v>61.215325999999997</v>
      </c>
      <c r="J174" s="1">
        <f>VLOOKUP(A174,'ADM Data'!$A$2:$I$346,9,FALSE)</f>
        <v>52.286811999999998</v>
      </c>
      <c r="K174" s="1">
        <f>VLOOKUP(A174,'ADM Data'!$A$2:$AA$346,26,FALSE)</f>
        <v>0</v>
      </c>
    </row>
    <row r="175" spans="1:11" x14ac:dyDescent="0.25">
      <c r="A175" s="97" t="s">
        <v>449</v>
      </c>
      <c r="B175" t="s">
        <v>1943</v>
      </c>
      <c r="C175" t="s">
        <v>93</v>
      </c>
      <c r="D175" s="12" t="s">
        <v>1088</v>
      </c>
      <c r="E175" s="1">
        <f>VLOOKUP(A175,'ADM Data'!$A$2:$J$346,10,FALSE)</f>
        <v>291.53999299999998</v>
      </c>
      <c r="F175" s="1">
        <f>VLOOKUP(A175,'ADM Data'!$A$2:$I$346,5,FALSE)</f>
        <v>32.427709999999998</v>
      </c>
      <c r="G175" s="1">
        <f>VLOOKUP(A175,'ADM Data'!$A$2:$I$346,6,FALSE)</f>
        <v>89.216871999999995</v>
      </c>
      <c r="H175" s="1">
        <f>VLOOKUP(A175,'ADM Data'!$A$2:$I$346,7,FALSE)</f>
        <v>122.226733</v>
      </c>
      <c r="I175" s="1">
        <f>VLOOKUP(A175,'ADM Data'!$A$2:$I$346,8,FALSE)</f>
        <v>47.668678</v>
      </c>
      <c r="J175" s="1">
        <f>VLOOKUP(A175,'ADM Data'!$A$2:$I$346,9,FALSE)</f>
        <v>0</v>
      </c>
      <c r="K175" s="1">
        <f>VLOOKUP(A175,'ADM Data'!$A$2:$AA$346,26,FALSE)</f>
        <v>0</v>
      </c>
    </row>
    <row r="176" spans="1:11" x14ac:dyDescent="0.25">
      <c r="A176" s="97" t="s">
        <v>451</v>
      </c>
      <c r="B176" t="s">
        <v>1944</v>
      </c>
      <c r="C176" t="s">
        <v>68</v>
      </c>
      <c r="D176" s="12" t="s">
        <v>1088</v>
      </c>
      <c r="E176" s="1">
        <f>VLOOKUP(A176,'ADM Data'!$A$2:$J$346,10,FALSE)</f>
        <v>63.708861999999996</v>
      </c>
      <c r="F176" s="1">
        <f>VLOOKUP(A176,'ADM Data'!$A$2:$I$346,5,FALSE)</f>
        <v>4.3164559999999996</v>
      </c>
      <c r="G176" s="1">
        <f>VLOOKUP(A176,'ADM Data'!$A$2:$I$346,6,FALSE)</f>
        <v>23.974684</v>
      </c>
      <c r="H176" s="1">
        <f>VLOOKUP(A176,'ADM Data'!$A$2:$I$346,7,FALSE)</f>
        <v>35.417721999999998</v>
      </c>
      <c r="I176" s="1">
        <f>VLOOKUP(A176,'ADM Data'!$A$2:$I$346,8,FALSE)</f>
        <v>0</v>
      </c>
      <c r="J176" s="1">
        <f>VLOOKUP(A176,'ADM Data'!$A$2:$I$346,9,FALSE)</f>
        <v>0</v>
      </c>
      <c r="K176" s="1">
        <f>VLOOKUP(A176,'ADM Data'!$A$2:$AA$346,26,FALSE)</f>
        <v>0</v>
      </c>
    </row>
    <row r="177" spans="1:11" x14ac:dyDescent="0.25">
      <c r="A177" s="97" t="s">
        <v>453</v>
      </c>
      <c r="B177" t="s">
        <v>454</v>
      </c>
      <c r="C177" t="s">
        <v>98</v>
      </c>
      <c r="D177" s="12" t="s">
        <v>1088</v>
      </c>
      <c r="E177" s="1">
        <f>VLOOKUP(A177,'ADM Data'!$A$2:$J$346,10,FALSE)</f>
        <v>132.83653999999999</v>
      </c>
      <c r="F177" s="1">
        <f>VLOOKUP(A177,'ADM Data'!$A$2:$I$346,5,FALSE)</f>
        <v>0</v>
      </c>
      <c r="G177" s="1">
        <f>VLOOKUP(A177,'ADM Data'!$A$2:$I$346,6,FALSE)</f>
        <v>77.475962999999993</v>
      </c>
      <c r="H177" s="1">
        <f>VLOOKUP(A177,'ADM Data'!$A$2:$I$346,7,FALSE)</f>
        <v>55.360576999999999</v>
      </c>
      <c r="I177" s="1">
        <f>VLOOKUP(A177,'ADM Data'!$A$2:$I$346,8,FALSE)</f>
        <v>0</v>
      </c>
      <c r="J177" s="1">
        <f>VLOOKUP(A177,'ADM Data'!$A$2:$I$346,9,FALSE)</f>
        <v>0</v>
      </c>
      <c r="K177" s="1">
        <f>VLOOKUP(A177,'ADM Data'!$A$2:$AA$346,26,FALSE)</f>
        <v>0</v>
      </c>
    </row>
    <row r="178" spans="1:11" x14ac:dyDescent="0.25">
      <c r="A178" s="97" t="s">
        <v>455</v>
      </c>
      <c r="B178" t="s">
        <v>1945</v>
      </c>
      <c r="C178" t="s">
        <v>93</v>
      </c>
      <c r="D178" s="12" t="s">
        <v>1088</v>
      </c>
      <c r="E178" s="1">
        <f>VLOOKUP(A178,'ADM Data'!$A$2:$J$346,10,FALSE)</f>
        <v>244.40296699999999</v>
      </c>
      <c r="F178" s="1">
        <f>VLOOKUP(A178,'ADM Data'!$A$2:$I$346,5,FALSE)</f>
        <v>22.783132999999999</v>
      </c>
      <c r="G178" s="1">
        <f>VLOOKUP(A178,'ADM Data'!$A$2:$I$346,6,FALSE)</f>
        <v>108.592202</v>
      </c>
      <c r="H178" s="1">
        <f>VLOOKUP(A178,'ADM Data'!$A$2:$I$346,7,FALSE)</f>
        <v>113.027632</v>
      </c>
      <c r="I178" s="1">
        <f>VLOOKUP(A178,'ADM Data'!$A$2:$I$346,8,FALSE)</f>
        <v>0</v>
      </c>
      <c r="J178" s="1">
        <f>VLOOKUP(A178,'ADM Data'!$A$2:$I$346,9,FALSE)</f>
        <v>0</v>
      </c>
      <c r="K178" s="1">
        <f>VLOOKUP(A178,'ADM Data'!$A$2:$AA$346,26,FALSE)</f>
        <v>0</v>
      </c>
    </row>
    <row r="179" spans="1:11" x14ac:dyDescent="0.25">
      <c r="A179" s="97" t="s">
        <v>457</v>
      </c>
      <c r="B179" t="s">
        <v>1946</v>
      </c>
      <c r="C179" t="s">
        <v>80</v>
      </c>
      <c r="D179" s="12" t="s">
        <v>1088</v>
      </c>
      <c r="E179" s="1">
        <f>VLOOKUP(A179,'ADM Data'!$A$2:$J$346,10,FALSE)</f>
        <v>223.970789</v>
      </c>
      <c r="F179" s="1">
        <f>VLOOKUP(A179,'ADM Data'!$A$2:$I$346,5,FALSE)</f>
        <v>32.717405999999997</v>
      </c>
      <c r="G179" s="1">
        <f>VLOOKUP(A179,'ADM Data'!$A$2:$I$346,6,FALSE)</f>
        <v>71.868793999999994</v>
      </c>
      <c r="H179" s="1">
        <f>VLOOKUP(A179,'ADM Data'!$A$2:$I$346,7,FALSE)</f>
        <v>119.38458900000001</v>
      </c>
      <c r="I179" s="1">
        <f>VLOOKUP(A179,'ADM Data'!$A$2:$I$346,8,FALSE)</f>
        <v>0</v>
      </c>
      <c r="J179" s="1">
        <f>VLOOKUP(A179,'ADM Data'!$A$2:$I$346,9,FALSE)</f>
        <v>0</v>
      </c>
      <c r="K179" s="1">
        <f>VLOOKUP(A179,'ADM Data'!$A$2:$AA$346,26,FALSE)</f>
        <v>0</v>
      </c>
    </row>
    <row r="180" spans="1:11" x14ac:dyDescent="0.25">
      <c r="A180" s="97" t="s">
        <v>459</v>
      </c>
      <c r="B180" t="s">
        <v>1947</v>
      </c>
      <c r="C180" t="s">
        <v>72</v>
      </c>
      <c r="D180" s="12" t="s">
        <v>1088</v>
      </c>
      <c r="E180" s="1">
        <f>VLOOKUP(A180,'ADM Data'!$A$2:$J$346,10,FALSE)</f>
        <v>82.866473000000013</v>
      </c>
      <c r="F180" s="1">
        <f>VLOOKUP(A180,'ADM Data'!$A$2:$I$346,5,FALSE)</f>
        <v>12.959065000000001</v>
      </c>
      <c r="G180" s="1">
        <f>VLOOKUP(A180,'ADM Data'!$A$2:$I$346,6,FALSE)</f>
        <v>37.763677000000001</v>
      </c>
      <c r="H180" s="1">
        <f>VLOOKUP(A180,'ADM Data'!$A$2:$I$346,7,FALSE)</f>
        <v>32.143731000000002</v>
      </c>
      <c r="I180" s="1">
        <f>VLOOKUP(A180,'ADM Data'!$A$2:$I$346,8,FALSE)</f>
        <v>0</v>
      </c>
      <c r="J180" s="1">
        <f>VLOOKUP(A180,'ADM Data'!$A$2:$I$346,9,FALSE)</f>
        <v>0</v>
      </c>
      <c r="K180" s="1">
        <f>VLOOKUP(A180,'ADM Data'!$A$2:$AA$346,26,FALSE)</f>
        <v>0</v>
      </c>
    </row>
    <row r="181" spans="1:11" x14ac:dyDescent="0.25">
      <c r="A181" s="97" t="s">
        <v>461</v>
      </c>
      <c r="B181" t="s">
        <v>462</v>
      </c>
      <c r="C181" t="s">
        <v>80</v>
      </c>
      <c r="D181" s="12" t="s">
        <v>1088</v>
      </c>
      <c r="E181" s="1">
        <f>VLOOKUP(A181,'ADM Data'!$A$2:$J$346,10,FALSE)</f>
        <v>240.00365699999998</v>
      </c>
      <c r="F181" s="1">
        <f>VLOOKUP(A181,'ADM Data'!$A$2:$I$346,5,FALSE)</f>
        <v>46.592815000000002</v>
      </c>
      <c r="G181" s="1">
        <f>VLOOKUP(A181,'ADM Data'!$A$2:$I$346,6,FALSE)</f>
        <v>82.149716999999995</v>
      </c>
      <c r="H181" s="1">
        <f>VLOOKUP(A181,'ADM Data'!$A$2:$I$346,7,FALSE)</f>
        <v>111.26112500000001</v>
      </c>
      <c r="I181" s="1">
        <f>VLOOKUP(A181,'ADM Data'!$A$2:$I$346,8,FALSE)</f>
        <v>0</v>
      </c>
      <c r="J181" s="1">
        <f>VLOOKUP(A181,'ADM Data'!$A$2:$I$346,9,FALSE)</f>
        <v>0</v>
      </c>
      <c r="K181" s="1">
        <f>VLOOKUP(A181,'ADM Data'!$A$2:$AA$346,26,FALSE)</f>
        <v>0</v>
      </c>
    </row>
    <row r="182" spans="1:11" x14ac:dyDescent="0.25">
      <c r="A182" s="97" t="s">
        <v>463</v>
      </c>
      <c r="B182" t="s">
        <v>464</v>
      </c>
      <c r="C182" t="s">
        <v>68</v>
      </c>
      <c r="D182" s="12" t="s">
        <v>1088</v>
      </c>
      <c r="E182" s="1">
        <f>VLOOKUP(A182,'ADM Data'!$A$2:$J$346,10,FALSE)</f>
        <v>327.59020199999998</v>
      </c>
      <c r="F182" s="1">
        <f>VLOOKUP(A182,'ADM Data'!$A$2:$I$346,5,FALSE)</f>
        <v>50.445343999999999</v>
      </c>
      <c r="G182" s="1">
        <f>VLOOKUP(A182,'ADM Data'!$A$2:$I$346,6,FALSE)</f>
        <v>136.400463</v>
      </c>
      <c r="H182" s="1">
        <f>VLOOKUP(A182,'ADM Data'!$A$2:$I$346,7,FALSE)</f>
        <v>140.744395</v>
      </c>
      <c r="I182" s="1">
        <f>VLOOKUP(A182,'ADM Data'!$A$2:$I$346,8,FALSE)</f>
        <v>0</v>
      </c>
      <c r="J182" s="1">
        <f>VLOOKUP(A182,'ADM Data'!$A$2:$I$346,9,FALSE)</f>
        <v>0</v>
      </c>
      <c r="K182" s="1">
        <f>VLOOKUP(A182,'ADM Data'!$A$2:$AA$346,26,FALSE)</f>
        <v>0</v>
      </c>
    </row>
    <row r="183" spans="1:11" x14ac:dyDescent="0.25">
      <c r="A183" s="97" t="s">
        <v>465</v>
      </c>
      <c r="B183" t="s">
        <v>466</v>
      </c>
      <c r="C183" t="s">
        <v>80</v>
      </c>
      <c r="D183" s="12" t="s">
        <v>1088</v>
      </c>
      <c r="E183" s="1">
        <f>VLOOKUP(A183,'ADM Data'!$A$2:$J$346,10,FALSE)</f>
        <v>214.06465</v>
      </c>
      <c r="F183" s="1">
        <f>VLOOKUP(A183,'ADM Data'!$A$2:$I$346,5,FALSE)</f>
        <v>29.041174999999999</v>
      </c>
      <c r="G183" s="1">
        <f>VLOOKUP(A183,'ADM Data'!$A$2:$I$346,6,FALSE)</f>
        <v>74.117570999999998</v>
      </c>
      <c r="H183" s="1">
        <f>VLOOKUP(A183,'ADM Data'!$A$2:$I$346,7,FALSE)</f>
        <v>110.90590400000001</v>
      </c>
      <c r="I183" s="1">
        <f>VLOOKUP(A183,'ADM Data'!$A$2:$I$346,8,FALSE)</f>
        <v>0</v>
      </c>
      <c r="J183" s="1">
        <f>VLOOKUP(A183,'ADM Data'!$A$2:$I$346,9,FALSE)</f>
        <v>0</v>
      </c>
      <c r="K183" s="1">
        <f>VLOOKUP(A183,'ADM Data'!$A$2:$AA$346,26,FALSE)</f>
        <v>0</v>
      </c>
    </row>
    <row r="184" spans="1:11" x14ac:dyDescent="0.25">
      <c r="A184" s="97" t="s">
        <v>467</v>
      </c>
      <c r="B184" t="s">
        <v>1948</v>
      </c>
      <c r="C184" t="s">
        <v>469</v>
      </c>
      <c r="D184" s="12" t="s">
        <v>2051</v>
      </c>
      <c r="E184" s="1">
        <f>VLOOKUP(A184,'ADM Data'!$A$2:$J$346,10,FALSE)</f>
        <v>929.55787900000007</v>
      </c>
      <c r="F184" s="1">
        <f>VLOOKUP(A184,'ADM Data'!$A$2:$I$346,5,FALSE)</f>
        <v>35.960562000000003</v>
      </c>
      <c r="G184" s="1">
        <f>VLOOKUP(A184,'ADM Data'!$A$2:$I$346,6,FALSE)</f>
        <v>127.314288</v>
      </c>
      <c r="H184" s="1">
        <f>VLOOKUP(A184,'ADM Data'!$A$2:$I$346,7,FALSE)</f>
        <v>342.11715600000002</v>
      </c>
      <c r="I184" s="1">
        <f>VLOOKUP(A184,'ADM Data'!$A$2:$I$346,8,FALSE)</f>
        <v>188.20361299999999</v>
      </c>
      <c r="J184" s="1">
        <f>VLOOKUP(A184,'ADM Data'!$A$2:$I$346,9,FALSE)</f>
        <v>235.96225999999999</v>
      </c>
      <c r="K184" s="1">
        <f>VLOOKUP(A184,'ADM Data'!$A$2:$AA$346,26,FALSE)</f>
        <v>0</v>
      </c>
    </row>
    <row r="185" spans="1:11" x14ac:dyDescent="0.25">
      <c r="A185" s="97" t="s">
        <v>470</v>
      </c>
      <c r="B185" t="s">
        <v>471</v>
      </c>
      <c r="C185" t="s">
        <v>93</v>
      </c>
      <c r="D185" s="12" t="s">
        <v>1088</v>
      </c>
      <c r="E185" s="1">
        <f>VLOOKUP(A185,'ADM Data'!$A$2:$J$346,10,FALSE)</f>
        <v>826.272919</v>
      </c>
      <c r="F185" s="1">
        <f>VLOOKUP(A185,'ADM Data'!$A$2:$I$346,5,FALSE)</f>
        <v>81.694567000000006</v>
      </c>
      <c r="G185" s="1">
        <f>VLOOKUP(A185,'ADM Data'!$A$2:$I$346,6,FALSE)</f>
        <v>237.854682</v>
      </c>
      <c r="H185" s="1">
        <f>VLOOKUP(A185,'ADM Data'!$A$2:$I$346,7,FALSE)</f>
        <v>506.72367000000003</v>
      </c>
      <c r="I185" s="1">
        <f>VLOOKUP(A185,'ADM Data'!$A$2:$I$346,8,FALSE)</f>
        <v>0</v>
      </c>
      <c r="J185" s="1">
        <f>VLOOKUP(A185,'ADM Data'!$A$2:$I$346,9,FALSE)</f>
        <v>0</v>
      </c>
      <c r="K185" s="1">
        <f>VLOOKUP(A185,'ADM Data'!$A$2:$AA$346,26,FALSE)</f>
        <v>0</v>
      </c>
    </row>
    <row r="186" spans="1:11" x14ac:dyDescent="0.25">
      <c r="A186" s="97" t="s">
        <v>472</v>
      </c>
      <c r="B186" t="s">
        <v>1949</v>
      </c>
      <c r="C186" t="s">
        <v>135</v>
      </c>
      <c r="D186" s="12" t="s">
        <v>1088</v>
      </c>
      <c r="E186" s="1">
        <f>VLOOKUP(A186,'ADM Data'!$A$2:$J$346,10,FALSE)</f>
        <v>126.404383</v>
      </c>
      <c r="F186" s="1">
        <f>VLOOKUP(A186,'ADM Data'!$A$2:$I$346,5,FALSE)</f>
        <v>0</v>
      </c>
      <c r="G186" s="1">
        <f>VLOOKUP(A186,'ADM Data'!$A$2:$I$346,6,FALSE)</f>
        <v>0</v>
      </c>
      <c r="H186" s="1">
        <f>VLOOKUP(A186,'ADM Data'!$A$2:$I$346,7,FALSE)</f>
        <v>0</v>
      </c>
      <c r="I186" s="1">
        <f>VLOOKUP(A186,'ADM Data'!$A$2:$I$346,8,FALSE)</f>
        <v>15.647684</v>
      </c>
      <c r="J186" s="1">
        <f>VLOOKUP(A186,'ADM Data'!$A$2:$I$346,9,FALSE)</f>
        <v>110.756699</v>
      </c>
      <c r="K186" s="1">
        <f>VLOOKUP(A186,'ADM Data'!$A$2:$AA$346,26,FALSE)</f>
        <v>0</v>
      </c>
    </row>
    <row r="187" spans="1:11" x14ac:dyDescent="0.25">
      <c r="A187" s="97" t="s">
        <v>474</v>
      </c>
      <c r="B187" t="s">
        <v>475</v>
      </c>
      <c r="C187" t="s">
        <v>80</v>
      </c>
      <c r="D187" s="12" t="s">
        <v>1088</v>
      </c>
      <c r="E187" s="1">
        <f>VLOOKUP(A187,'ADM Data'!$A$2:$J$346,10,FALSE)</f>
        <v>89.29946799999999</v>
      </c>
      <c r="F187" s="1">
        <f>VLOOKUP(A187,'ADM Data'!$A$2:$I$346,5,FALSE)</f>
        <v>0</v>
      </c>
      <c r="G187" s="1">
        <f>VLOOKUP(A187,'ADM Data'!$A$2:$I$346,6,FALSE)</f>
        <v>0</v>
      </c>
      <c r="H187" s="1">
        <f>VLOOKUP(A187,'ADM Data'!$A$2:$I$346,7,FALSE)</f>
        <v>15.256751</v>
      </c>
      <c r="I187" s="1">
        <f>VLOOKUP(A187,'ADM Data'!$A$2:$I$346,8,FALSE)</f>
        <v>74.042716999999996</v>
      </c>
      <c r="J187" s="1">
        <f>VLOOKUP(A187,'ADM Data'!$A$2:$I$346,9,FALSE)</f>
        <v>0</v>
      </c>
      <c r="K187" s="1">
        <f>VLOOKUP(A187,'ADM Data'!$A$2:$AA$346,26,FALSE)</f>
        <v>0</v>
      </c>
    </row>
    <row r="188" spans="1:11" x14ac:dyDescent="0.25">
      <c r="A188" s="97" t="s">
        <v>476</v>
      </c>
      <c r="B188" t="s">
        <v>1950</v>
      </c>
      <c r="C188" t="s">
        <v>80</v>
      </c>
      <c r="D188" s="12" t="s">
        <v>1088</v>
      </c>
      <c r="E188" s="1">
        <f>VLOOKUP(A188,'ADM Data'!$A$2:$J$346,10,FALSE)</f>
        <v>121.39962</v>
      </c>
      <c r="F188" s="1">
        <f>VLOOKUP(A188,'ADM Data'!$A$2:$I$346,5,FALSE)</f>
        <v>7.6803049999999997</v>
      </c>
      <c r="G188" s="1">
        <f>VLOOKUP(A188,'ADM Data'!$A$2:$I$346,6,FALSE)</f>
        <v>33.841102999999997</v>
      </c>
      <c r="H188" s="1">
        <f>VLOOKUP(A188,'ADM Data'!$A$2:$I$346,7,FALSE)</f>
        <v>79.878212000000005</v>
      </c>
      <c r="I188" s="1">
        <f>VLOOKUP(A188,'ADM Data'!$A$2:$I$346,8,FALSE)</f>
        <v>0</v>
      </c>
      <c r="J188" s="1">
        <f>VLOOKUP(A188,'ADM Data'!$A$2:$I$346,9,FALSE)</f>
        <v>0</v>
      </c>
      <c r="K188" s="1">
        <f>VLOOKUP(A188,'ADM Data'!$A$2:$AA$346,26,FALSE)</f>
        <v>0</v>
      </c>
    </row>
    <row r="189" spans="1:11" x14ac:dyDescent="0.25">
      <c r="A189" s="97" t="s">
        <v>478</v>
      </c>
      <c r="B189" t="s">
        <v>479</v>
      </c>
      <c r="C189" t="s">
        <v>98</v>
      </c>
      <c r="D189" s="12" t="s">
        <v>1088</v>
      </c>
      <c r="E189" s="1">
        <f>VLOOKUP(A189,'ADM Data'!$A$2:$J$346,10,FALSE)</f>
        <v>126.58450400000001</v>
      </c>
      <c r="F189" s="1">
        <f>VLOOKUP(A189,'ADM Data'!$A$2:$I$346,5,FALSE)</f>
        <v>0</v>
      </c>
      <c r="G189" s="1">
        <f>VLOOKUP(A189,'ADM Data'!$A$2:$I$346,6,FALSE)</f>
        <v>0</v>
      </c>
      <c r="H189" s="1">
        <f>VLOOKUP(A189,'ADM Data'!$A$2:$I$346,7,FALSE)</f>
        <v>23.169426999999999</v>
      </c>
      <c r="I189" s="1">
        <f>VLOOKUP(A189,'ADM Data'!$A$2:$I$346,8,FALSE)</f>
        <v>35.754258999999998</v>
      </c>
      <c r="J189" s="1">
        <f>VLOOKUP(A189,'ADM Data'!$A$2:$I$346,9,FALSE)</f>
        <v>67.660818000000006</v>
      </c>
      <c r="K189" s="1">
        <f>VLOOKUP(A189,'ADM Data'!$A$2:$AA$346,26,FALSE)</f>
        <v>0</v>
      </c>
    </row>
    <row r="190" spans="1:11" x14ac:dyDescent="0.25">
      <c r="A190" s="97" t="s">
        <v>480</v>
      </c>
      <c r="B190" t="s">
        <v>1951</v>
      </c>
      <c r="C190" t="s">
        <v>108</v>
      </c>
      <c r="D190" s="12" t="s">
        <v>2051</v>
      </c>
      <c r="E190" s="1">
        <f>VLOOKUP(A190,'ADM Data'!$A$2:$J$346,10,FALSE)</f>
        <v>210.41379499999999</v>
      </c>
      <c r="F190" s="1">
        <f>VLOOKUP(A190,'ADM Data'!$A$2:$I$346,5,FALSE)</f>
        <v>0</v>
      </c>
      <c r="G190" s="1">
        <f>VLOOKUP(A190,'ADM Data'!$A$2:$I$346,6,FALSE)</f>
        <v>0</v>
      </c>
      <c r="H190" s="1">
        <f>VLOOKUP(A190,'ADM Data'!$A$2:$I$346,7,FALSE)</f>
        <v>0</v>
      </c>
      <c r="I190" s="1">
        <f>VLOOKUP(A190,'ADM Data'!$A$2:$I$346,8,FALSE)</f>
        <v>194.27701500000001</v>
      </c>
      <c r="J190" s="1">
        <f>VLOOKUP(A190,'ADM Data'!$A$2:$I$346,9,FALSE)</f>
        <v>16.136780000000002</v>
      </c>
      <c r="K190" s="1">
        <f>VLOOKUP(A190,'ADM Data'!$A$2:$AA$346,26,FALSE)</f>
        <v>0</v>
      </c>
    </row>
    <row r="191" spans="1:11" x14ac:dyDescent="0.25">
      <c r="A191" s="97" t="s">
        <v>482</v>
      </c>
      <c r="B191" t="s">
        <v>483</v>
      </c>
      <c r="C191" t="s">
        <v>93</v>
      </c>
      <c r="D191" s="12" t="s">
        <v>1088</v>
      </c>
      <c r="E191" s="1">
        <f>VLOOKUP(A191,'ADM Data'!$A$2:$J$346,10,FALSE)</f>
        <v>158.39581699999999</v>
      </c>
      <c r="F191" s="1">
        <f>VLOOKUP(A191,'ADM Data'!$A$2:$I$346,5,FALSE)</f>
        <v>24.707415000000001</v>
      </c>
      <c r="G191" s="1">
        <f>VLOOKUP(A191,'ADM Data'!$A$2:$I$346,6,FALSE)</f>
        <v>57.325882</v>
      </c>
      <c r="H191" s="1">
        <f>VLOOKUP(A191,'ADM Data'!$A$2:$I$346,7,FALSE)</f>
        <v>71.500569999999996</v>
      </c>
      <c r="I191" s="1">
        <f>VLOOKUP(A191,'ADM Data'!$A$2:$I$346,8,FALSE)</f>
        <v>0</v>
      </c>
      <c r="J191" s="1">
        <f>VLOOKUP(A191,'ADM Data'!$A$2:$I$346,9,FALSE)</f>
        <v>4.8619500000000002</v>
      </c>
      <c r="K191" s="1">
        <f>VLOOKUP(A191,'ADM Data'!$A$2:$AA$346,26,FALSE)</f>
        <v>0</v>
      </c>
    </row>
    <row r="192" spans="1:11" x14ac:dyDescent="0.25">
      <c r="A192" s="97" t="s">
        <v>484</v>
      </c>
      <c r="B192" t="s">
        <v>485</v>
      </c>
      <c r="C192" t="s">
        <v>93</v>
      </c>
      <c r="D192" s="12" t="s">
        <v>1088</v>
      </c>
      <c r="E192" s="1">
        <f>VLOOKUP(A192,'ADM Data'!$A$2:$J$346,10,FALSE)</f>
        <v>392.01783599999999</v>
      </c>
      <c r="F192" s="1">
        <f>VLOOKUP(A192,'ADM Data'!$A$2:$I$346,5,FALSE)</f>
        <v>0</v>
      </c>
      <c r="G192" s="1">
        <f>VLOOKUP(A192,'ADM Data'!$A$2:$I$346,6,FALSE)</f>
        <v>0</v>
      </c>
      <c r="H192" s="1">
        <f>VLOOKUP(A192,'ADM Data'!$A$2:$I$346,7,FALSE)</f>
        <v>0</v>
      </c>
      <c r="I192" s="1">
        <f>VLOOKUP(A192,'ADM Data'!$A$2:$I$346,8,FALSE)</f>
        <v>392.01783599999999</v>
      </c>
      <c r="J192" s="1">
        <f>VLOOKUP(A192,'ADM Data'!$A$2:$I$346,9,FALSE)</f>
        <v>0</v>
      </c>
      <c r="K192" s="1">
        <f>VLOOKUP(A192,'ADM Data'!$A$2:$AA$346,26,FALSE)</f>
        <v>0</v>
      </c>
    </row>
    <row r="193" spans="1:11" x14ac:dyDescent="0.25">
      <c r="A193" s="97" t="s">
        <v>486</v>
      </c>
      <c r="B193" t="s">
        <v>487</v>
      </c>
      <c r="C193" t="s">
        <v>80</v>
      </c>
      <c r="D193" s="12" t="s">
        <v>1088</v>
      </c>
      <c r="E193" s="1">
        <f>VLOOKUP(A193,'ADM Data'!$A$2:$J$346,10,FALSE)</f>
        <v>664.16542800000002</v>
      </c>
      <c r="F193" s="1">
        <f>VLOOKUP(A193,'ADM Data'!$A$2:$I$346,5,FALSE)</f>
        <v>59.362572999999998</v>
      </c>
      <c r="G193" s="1">
        <f>VLOOKUP(A193,'ADM Data'!$A$2:$I$346,6,FALSE)</f>
        <v>225.834982</v>
      </c>
      <c r="H193" s="1">
        <f>VLOOKUP(A193,'ADM Data'!$A$2:$I$346,7,FALSE)</f>
        <v>378.967873</v>
      </c>
      <c r="I193" s="1">
        <f>VLOOKUP(A193,'ADM Data'!$A$2:$I$346,8,FALSE)</f>
        <v>0</v>
      </c>
      <c r="J193" s="1">
        <f>VLOOKUP(A193,'ADM Data'!$A$2:$I$346,9,FALSE)</f>
        <v>0</v>
      </c>
      <c r="K193" s="1">
        <f>VLOOKUP(A193,'ADM Data'!$A$2:$AA$346,26,FALSE)</f>
        <v>0</v>
      </c>
    </row>
    <row r="194" spans="1:11" x14ac:dyDescent="0.25">
      <c r="A194" s="97" t="s">
        <v>488</v>
      </c>
      <c r="B194" t="s">
        <v>1952</v>
      </c>
      <c r="C194" t="s">
        <v>190</v>
      </c>
      <c r="D194" s="12" t="s">
        <v>2051</v>
      </c>
      <c r="E194" s="1">
        <f>VLOOKUP(A194,'ADM Data'!$A$2:$J$346,10,FALSE)</f>
        <v>186.57184000000001</v>
      </c>
      <c r="F194" s="1">
        <f>VLOOKUP(A194,'ADM Data'!$A$2:$I$346,5,FALSE)</f>
        <v>0</v>
      </c>
      <c r="G194" s="1">
        <f>VLOOKUP(A194,'ADM Data'!$A$2:$I$346,6,FALSE)</f>
        <v>0</v>
      </c>
      <c r="H194" s="1">
        <f>VLOOKUP(A194,'ADM Data'!$A$2:$I$346,7,FALSE)</f>
        <v>76.241380000000007</v>
      </c>
      <c r="I194" s="1">
        <f>VLOOKUP(A194,'ADM Data'!$A$2:$I$346,8,FALSE)</f>
        <v>110.33046</v>
      </c>
      <c r="J194" s="1">
        <f>VLOOKUP(A194,'ADM Data'!$A$2:$I$346,9,FALSE)</f>
        <v>0</v>
      </c>
      <c r="K194" s="1">
        <f>VLOOKUP(A194,'ADM Data'!$A$2:$AA$346,26,FALSE)</f>
        <v>19.132183999999999</v>
      </c>
    </row>
    <row r="195" spans="1:11" x14ac:dyDescent="0.25">
      <c r="A195" s="97" t="s">
        <v>490</v>
      </c>
      <c r="B195" t="s">
        <v>1953</v>
      </c>
      <c r="C195" t="s">
        <v>492</v>
      </c>
      <c r="D195" s="12" t="s">
        <v>2051</v>
      </c>
      <c r="E195" s="1">
        <f>VLOOKUP(A195,'ADM Data'!$A$2:$J$346,10,FALSE)</f>
        <v>79.705555000000004</v>
      </c>
      <c r="F195" s="1">
        <f>VLOOKUP(A195,'ADM Data'!$A$2:$I$346,5,FALSE)</f>
        <v>0</v>
      </c>
      <c r="G195" s="1">
        <f>VLOOKUP(A195,'ADM Data'!$A$2:$I$346,6,FALSE)</f>
        <v>0</v>
      </c>
      <c r="H195" s="1">
        <f>VLOOKUP(A195,'ADM Data'!$A$2:$I$346,7,FALSE)</f>
        <v>0</v>
      </c>
      <c r="I195" s="1">
        <f>VLOOKUP(A195,'ADM Data'!$A$2:$I$346,8,FALSE)</f>
        <v>68.711539000000002</v>
      </c>
      <c r="J195" s="1">
        <f>VLOOKUP(A195,'ADM Data'!$A$2:$I$346,9,FALSE)</f>
        <v>10.994016</v>
      </c>
      <c r="K195" s="1">
        <f>VLOOKUP(A195,'ADM Data'!$A$2:$AA$346,26,FALSE)</f>
        <v>1</v>
      </c>
    </row>
    <row r="196" spans="1:11" x14ac:dyDescent="0.25">
      <c r="A196" s="97" t="s">
        <v>493</v>
      </c>
      <c r="B196" t="s">
        <v>1954</v>
      </c>
      <c r="C196" t="s">
        <v>101</v>
      </c>
      <c r="D196" s="12" t="s">
        <v>1088</v>
      </c>
      <c r="E196" s="1">
        <f>VLOOKUP(A196,'ADM Data'!$A$2:$J$346,10,FALSE)</f>
        <v>267.13975199999999</v>
      </c>
      <c r="F196" s="1">
        <f>VLOOKUP(A196,'ADM Data'!$A$2:$I$346,5,FALSE)</f>
        <v>33.372781000000003</v>
      </c>
      <c r="G196" s="1">
        <f>VLOOKUP(A196,'ADM Data'!$A$2:$I$346,6,FALSE)</f>
        <v>91.139754999999994</v>
      </c>
      <c r="H196" s="1">
        <f>VLOOKUP(A196,'ADM Data'!$A$2:$I$346,7,FALSE)</f>
        <v>110.485426</v>
      </c>
      <c r="I196" s="1">
        <f>VLOOKUP(A196,'ADM Data'!$A$2:$I$346,8,FALSE)</f>
        <v>0</v>
      </c>
      <c r="J196" s="1">
        <f>VLOOKUP(A196,'ADM Data'!$A$2:$I$346,9,FALSE)</f>
        <v>32.14179</v>
      </c>
      <c r="K196" s="1">
        <f>VLOOKUP(A196,'ADM Data'!$A$2:$AA$346,26,FALSE)</f>
        <v>0</v>
      </c>
    </row>
    <row r="197" spans="1:11" x14ac:dyDescent="0.25">
      <c r="A197" s="97" t="s">
        <v>495</v>
      </c>
      <c r="B197" t="s">
        <v>496</v>
      </c>
      <c r="C197" t="s">
        <v>93</v>
      </c>
      <c r="D197" s="12" t="s">
        <v>1088</v>
      </c>
      <c r="E197" s="1">
        <f>VLOOKUP(A197,'ADM Data'!$A$2:$J$346,10,FALSE)</f>
        <v>221.88136599999999</v>
      </c>
      <c r="F197" s="1">
        <f>VLOOKUP(A197,'ADM Data'!$A$2:$I$346,5,FALSE)</f>
        <v>22.878786999999999</v>
      </c>
      <c r="G197" s="1">
        <f>VLOOKUP(A197,'ADM Data'!$A$2:$I$346,6,FALSE)</f>
        <v>56.581817999999998</v>
      </c>
      <c r="H197" s="1">
        <f>VLOOKUP(A197,'ADM Data'!$A$2:$I$346,7,FALSE)</f>
        <v>79.469472999999994</v>
      </c>
      <c r="I197" s="1">
        <f>VLOOKUP(A197,'ADM Data'!$A$2:$I$346,8,FALSE)</f>
        <v>18.057153</v>
      </c>
      <c r="J197" s="1">
        <f>VLOOKUP(A197,'ADM Data'!$A$2:$I$346,9,FALSE)</f>
        <v>44.894134999999999</v>
      </c>
      <c r="K197" s="1">
        <f>VLOOKUP(A197,'ADM Data'!$A$2:$AA$346,26,FALSE)</f>
        <v>0</v>
      </c>
    </row>
    <row r="198" spans="1:11" x14ac:dyDescent="0.25">
      <c r="A198" s="97" t="s">
        <v>497</v>
      </c>
      <c r="B198" t="s">
        <v>1955</v>
      </c>
      <c r="C198" t="s">
        <v>80</v>
      </c>
      <c r="D198" s="12" t="s">
        <v>1088</v>
      </c>
      <c r="E198" s="1">
        <f>VLOOKUP(A198,'ADM Data'!$A$2:$J$346,10,FALSE)</f>
        <v>400.981156</v>
      </c>
      <c r="F198" s="1">
        <f>VLOOKUP(A198,'ADM Data'!$A$2:$I$346,5,FALSE)</f>
        <v>45.690584000000001</v>
      </c>
      <c r="G198" s="1">
        <f>VLOOKUP(A198,'ADM Data'!$A$2:$I$346,6,FALSE)</f>
        <v>175.69381100000001</v>
      </c>
      <c r="H198" s="1">
        <f>VLOOKUP(A198,'ADM Data'!$A$2:$I$346,7,FALSE)</f>
        <v>179.59676099999999</v>
      </c>
      <c r="I198" s="1">
        <f>VLOOKUP(A198,'ADM Data'!$A$2:$I$346,8,FALSE)</f>
        <v>0</v>
      </c>
      <c r="J198" s="1">
        <f>VLOOKUP(A198,'ADM Data'!$A$2:$I$346,9,FALSE)</f>
        <v>0</v>
      </c>
      <c r="K198" s="1">
        <f>VLOOKUP(A198,'ADM Data'!$A$2:$AA$346,26,FALSE)</f>
        <v>0</v>
      </c>
    </row>
    <row r="199" spans="1:11" x14ac:dyDescent="0.25">
      <c r="A199" s="97" t="s">
        <v>499</v>
      </c>
      <c r="B199" t="s">
        <v>1956</v>
      </c>
      <c r="C199" t="s">
        <v>101</v>
      </c>
      <c r="D199" s="12" t="s">
        <v>1088</v>
      </c>
      <c r="E199" s="1">
        <f>VLOOKUP(A199,'ADM Data'!$A$2:$J$346,10,FALSE)</f>
        <v>151.64044200000001</v>
      </c>
      <c r="F199" s="1">
        <f>VLOOKUP(A199,'ADM Data'!$A$2:$I$346,5,FALSE)</f>
        <v>36.110017999999997</v>
      </c>
      <c r="G199" s="1">
        <f>VLOOKUP(A199,'ADM Data'!$A$2:$I$346,6,FALSE)</f>
        <v>51.92154</v>
      </c>
      <c r="H199" s="1">
        <f>VLOOKUP(A199,'ADM Data'!$A$2:$I$346,7,FALSE)</f>
        <v>63.608884000000003</v>
      </c>
      <c r="I199" s="1">
        <f>VLOOKUP(A199,'ADM Data'!$A$2:$I$346,8,FALSE)</f>
        <v>0</v>
      </c>
      <c r="J199" s="1">
        <f>VLOOKUP(A199,'ADM Data'!$A$2:$I$346,9,FALSE)</f>
        <v>0</v>
      </c>
      <c r="K199" s="1">
        <f>VLOOKUP(A199,'ADM Data'!$A$2:$AA$346,26,FALSE)</f>
        <v>0</v>
      </c>
    </row>
    <row r="200" spans="1:11" x14ac:dyDescent="0.25">
      <c r="A200" s="97" t="s">
        <v>501</v>
      </c>
      <c r="B200" t="s">
        <v>1957</v>
      </c>
      <c r="C200" t="s">
        <v>72</v>
      </c>
      <c r="D200" s="12" t="s">
        <v>1088</v>
      </c>
      <c r="E200" s="1">
        <f>VLOOKUP(A200,'ADM Data'!$A$2:$J$346,10,FALSE)</f>
        <v>89.836909000000006</v>
      </c>
      <c r="F200" s="1">
        <f>VLOOKUP(A200,'ADM Data'!$A$2:$I$346,5,FALSE)</f>
        <v>0</v>
      </c>
      <c r="G200" s="1">
        <f>VLOOKUP(A200,'ADM Data'!$A$2:$I$346,6,FALSE)</f>
        <v>0</v>
      </c>
      <c r="H200" s="1">
        <f>VLOOKUP(A200,'ADM Data'!$A$2:$I$346,7,FALSE)</f>
        <v>0</v>
      </c>
      <c r="I200" s="1">
        <f>VLOOKUP(A200,'ADM Data'!$A$2:$I$346,8,FALSE)</f>
        <v>89.836909000000006</v>
      </c>
      <c r="J200" s="1">
        <f>VLOOKUP(A200,'ADM Data'!$A$2:$I$346,9,FALSE)</f>
        <v>0</v>
      </c>
      <c r="K200" s="1">
        <f>VLOOKUP(A200,'ADM Data'!$A$2:$AA$346,26,FALSE)</f>
        <v>0</v>
      </c>
    </row>
    <row r="201" spans="1:11" x14ac:dyDescent="0.25">
      <c r="A201" s="97" t="s">
        <v>503</v>
      </c>
      <c r="B201" t="s">
        <v>1958</v>
      </c>
      <c r="C201" t="s">
        <v>80</v>
      </c>
      <c r="D201" s="12" t="s">
        <v>1088</v>
      </c>
      <c r="E201" s="1">
        <f>VLOOKUP(A201,'ADM Data'!$A$2:$J$346,10,FALSE)</f>
        <v>493.854871</v>
      </c>
      <c r="F201" s="1">
        <f>VLOOKUP(A201,'ADM Data'!$A$2:$I$346,5,FALSE)</f>
        <v>59.000841999999999</v>
      </c>
      <c r="G201" s="1">
        <f>VLOOKUP(A201,'ADM Data'!$A$2:$I$346,6,FALSE)</f>
        <v>184.75839099999999</v>
      </c>
      <c r="H201" s="1">
        <f>VLOOKUP(A201,'ADM Data'!$A$2:$I$346,7,FALSE)</f>
        <v>250.09563800000001</v>
      </c>
      <c r="I201" s="1">
        <f>VLOOKUP(A201,'ADM Data'!$A$2:$I$346,8,FALSE)</f>
        <v>0</v>
      </c>
      <c r="J201" s="1">
        <f>VLOOKUP(A201,'ADM Data'!$A$2:$I$346,9,FALSE)</f>
        <v>0</v>
      </c>
      <c r="K201" s="1">
        <f>VLOOKUP(A201,'ADM Data'!$A$2:$AA$346,26,FALSE)</f>
        <v>0</v>
      </c>
    </row>
    <row r="202" spans="1:11" x14ac:dyDescent="0.25">
      <c r="A202" s="97" t="s">
        <v>506</v>
      </c>
      <c r="B202" t="s">
        <v>1959</v>
      </c>
      <c r="C202" t="s">
        <v>80</v>
      </c>
      <c r="D202" s="12" t="s">
        <v>1088</v>
      </c>
      <c r="E202" s="1">
        <f>VLOOKUP(A202,'ADM Data'!$A$2:$J$346,10,FALSE)</f>
        <v>305.09997399999997</v>
      </c>
      <c r="F202" s="1">
        <f>VLOOKUP(A202,'ADM Data'!$A$2:$I$346,5,FALSE)</f>
        <v>53.132185</v>
      </c>
      <c r="G202" s="1">
        <f>VLOOKUP(A202,'ADM Data'!$A$2:$I$346,6,FALSE)</f>
        <v>135.697959</v>
      </c>
      <c r="H202" s="1">
        <f>VLOOKUP(A202,'ADM Data'!$A$2:$I$346,7,FALSE)</f>
        <v>116.26983</v>
      </c>
      <c r="I202" s="1">
        <f>VLOOKUP(A202,'ADM Data'!$A$2:$I$346,8,FALSE)</f>
        <v>0</v>
      </c>
      <c r="J202" s="1">
        <f>VLOOKUP(A202,'ADM Data'!$A$2:$I$346,9,FALSE)</f>
        <v>0</v>
      </c>
      <c r="K202" s="1">
        <f>VLOOKUP(A202,'ADM Data'!$A$2:$AA$346,26,FALSE)</f>
        <v>0</v>
      </c>
    </row>
    <row r="203" spans="1:11" x14ac:dyDescent="0.25">
      <c r="A203" s="97" t="s">
        <v>508</v>
      </c>
      <c r="B203" t="s">
        <v>1960</v>
      </c>
      <c r="C203" t="s">
        <v>93</v>
      </c>
      <c r="D203" s="12" t="s">
        <v>1088</v>
      </c>
      <c r="E203" s="1">
        <f>VLOOKUP(A203,'ADM Data'!$A$2:$J$346,10,FALSE)</f>
        <v>354.446888</v>
      </c>
      <c r="F203" s="1">
        <f>VLOOKUP(A203,'ADM Data'!$A$2:$I$346,5,FALSE)</f>
        <v>2.3977689999999998</v>
      </c>
      <c r="G203" s="1">
        <f>VLOOKUP(A203,'ADM Data'!$A$2:$I$346,6,FALSE)</f>
        <v>24.800801</v>
      </c>
      <c r="H203" s="1">
        <f>VLOOKUP(A203,'ADM Data'!$A$2:$I$346,7,FALSE)</f>
        <v>111.433691</v>
      </c>
      <c r="I203" s="1">
        <f>VLOOKUP(A203,'ADM Data'!$A$2:$I$346,8,FALSE)</f>
        <v>122.08333500000001</v>
      </c>
      <c r="J203" s="1">
        <f>VLOOKUP(A203,'ADM Data'!$A$2:$I$346,9,FALSE)</f>
        <v>93.731291999999996</v>
      </c>
      <c r="K203" s="1">
        <f>VLOOKUP(A203,'ADM Data'!$A$2:$AA$346,26,FALSE)</f>
        <v>0</v>
      </c>
    </row>
    <row r="204" spans="1:11" x14ac:dyDescent="0.25">
      <c r="A204" s="97" t="s">
        <v>510</v>
      </c>
      <c r="B204" t="s">
        <v>511</v>
      </c>
      <c r="C204" t="s">
        <v>80</v>
      </c>
      <c r="D204" s="12" t="s">
        <v>1088</v>
      </c>
      <c r="E204" s="1">
        <f>VLOOKUP(A204,'ADM Data'!$A$2:$J$346,10,FALSE)</f>
        <v>73.660863000000006</v>
      </c>
      <c r="F204" s="1">
        <f>VLOOKUP(A204,'ADM Data'!$A$2:$I$346,5,FALSE)</f>
        <v>15.589286</v>
      </c>
      <c r="G204" s="1">
        <f>VLOOKUP(A204,'ADM Data'!$A$2:$I$346,6,FALSE)</f>
        <v>47.416815</v>
      </c>
      <c r="H204" s="1">
        <f>VLOOKUP(A204,'ADM Data'!$A$2:$I$346,7,FALSE)</f>
        <v>10.654762</v>
      </c>
      <c r="I204" s="1">
        <f>VLOOKUP(A204,'ADM Data'!$A$2:$I$346,8,FALSE)</f>
        <v>0</v>
      </c>
      <c r="J204" s="1">
        <f>VLOOKUP(A204,'ADM Data'!$A$2:$I$346,9,FALSE)</f>
        <v>0</v>
      </c>
      <c r="K204" s="1">
        <f>VLOOKUP(A204,'ADM Data'!$A$2:$AA$346,26,FALSE)</f>
        <v>0</v>
      </c>
    </row>
    <row r="205" spans="1:11" x14ac:dyDescent="0.25">
      <c r="A205" s="97" t="s">
        <v>512</v>
      </c>
      <c r="B205" t="s">
        <v>1961</v>
      </c>
      <c r="C205" t="s">
        <v>93</v>
      </c>
      <c r="D205" s="12" t="s">
        <v>1088</v>
      </c>
      <c r="E205" s="1">
        <f>VLOOKUP(A205,'ADM Data'!$A$2:$J$346,10,FALSE)</f>
        <v>273.667959</v>
      </c>
      <c r="F205" s="1">
        <f>VLOOKUP(A205,'ADM Data'!$A$2:$I$346,5,FALSE)</f>
        <v>40.909882000000003</v>
      </c>
      <c r="G205" s="1">
        <f>VLOOKUP(A205,'ADM Data'!$A$2:$I$346,6,FALSE)</f>
        <v>112.686043</v>
      </c>
      <c r="H205" s="1">
        <f>VLOOKUP(A205,'ADM Data'!$A$2:$I$346,7,FALSE)</f>
        <v>120.072034</v>
      </c>
      <c r="I205" s="1">
        <f>VLOOKUP(A205,'ADM Data'!$A$2:$I$346,8,FALSE)</f>
        <v>0</v>
      </c>
      <c r="J205" s="1">
        <f>VLOOKUP(A205,'ADM Data'!$A$2:$I$346,9,FALSE)</f>
        <v>0</v>
      </c>
      <c r="K205" s="1">
        <f>VLOOKUP(A205,'ADM Data'!$A$2:$AA$346,26,FALSE)</f>
        <v>0</v>
      </c>
    </row>
    <row r="206" spans="1:11" x14ac:dyDescent="0.25">
      <c r="A206" s="97" t="s">
        <v>514</v>
      </c>
      <c r="B206" t="s">
        <v>515</v>
      </c>
      <c r="C206" t="s">
        <v>93</v>
      </c>
      <c r="D206" s="12" t="s">
        <v>1088</v>
      </c>
      <c r="E206" s="1">
        <f>VLOOKUP(A206,'ADM Data'!$A$2:$J$346,10,FALSE)</f>
        <v>135.66092</v>
      </c>
      <c r="F206" s="1">
        <f>VLOOKUP(A206,'ADM Data'!$A$2:$I$346,5,FALSE)</f>
        <v>23.454022999999999</v>
      </c>
      <c r="G206" s="1">
        <f>VLOOKUP(A206,'ADM Data'!$A$2:$I$346,6,FALSE)</f>
        <v>75.270115000000004</v>
      </c>
      <c r="H206" s="1">
        <f>VLOOKUP(A206,'ADM Data'!$A$2:$I$346,7,FALSE)</f>
        <v>36.936782000000001</v>
      </c>
      <c r="I206" s="1">
        <f>VLOOKUP(A206,'ADM Data'!$A$2:$I$346,8,FALSE)</f>
        <v>0</v>
      </c>
      <c r="J206" s="1">
        <f>VLOOKUP(A206,'ADM Data'!$A$2:$I$346,9,FALSE)</f>
        <v>0</v>
      </c>
      <c r="K206" s="1">
        <f>VLOOKUP(A206,'ADM Data'!$A$2:$AA$346,26,FALSE)</f>
        <v>0</v>
      </c>
    </row>
    <row r="207" spans="1:11" x14ac:dyDescent="0.25">
      <c r="A207" s="97" t="s">
        <v>516</v>
      </c>
      <c r="B207" t="s">
        <v>517</v>
      </c>
      <c r="C207" t="s">
        <v>80</v>
      </c>
      <c r="D207" s="12" t="s">
        <v>1088</v>
      </c>
      <c r="E207" s="1">
        <f>VLOOKUP(A207,'ADM Data'!$A$2:$J$346,10,FALSE)</f>
        <v>267.63001700000001</v>
      </c>
      <c r="F207" s="1">
        <f>VLOOKUP(A207,'ADM Data'!$A$2:$I$346,5,FALSE)</f>
        <v>51.431306999999997</v>
      </c>
      <c r="G207" s="1">
        <f>VLOOKUP(A207,'ADM Data'!$A$2:$I$346,6,FALSE)</f>
        <v>102.789473</v>
      </c>
      <c r="H207" s="1">
        <f>VLOOKUP(A207,'ADM Data'!$A$2:$I$346,7,FALSE)</f>
        <v>113.409237</v>
      </c>
      <c r="I207" s="1">
        <f>VLOOKUP(A207,'ADM Data'!$A$2:$I$346,8,FALSE)</f>
        <v>0</v>
      </c>
      <c r="J207" s="1">
        <f>VLOOKUP(A207,'ADM Data'!$A$2:$I$346,9,FALSE)</f>
        <v>0</v>
      </c>
      <c r="K207" s="1">
        <f>VLOOKUP(A207,'ADM Data'!$A$2:$AA$346,26,FALSE)</f>
        <v>0</v>
      </c>
    </row>
    <row r="208" spans="1:11" x14ac:dyDescent="0.25">
      <c r="A208" s="97" t="s">
        <v>518</v>
      </c>
      <c r="B208" t="s">
        <v>1962</v>
      </c>
      <c r="C208" t="s">
        <v>80</v>
      </c>
      <c r="D208" s="12" t="s">
        <v>1088</v>
      </c>
      <c r="E208" s="1">
        <f>VLOOKUP(A208,'ADM Data'!$A$2:$J$346,10,FALSE)</f>
        <v>503.029605</v>
      </c>
      <c r="F208" s="1">
        <f>VLOOKUP(A208,'ADM Data'!$A$2:$I$346,5,FALSE)</f>
        <v>53.439306000000002</v>
      </c>
      <c r="G208" s="1">
        <f>VLOOKUP(A208,'ADM Data'!$A$2:$I$346,6,FALSE)</f>
        <v>170.171651</v>
      </c>
      <c r="H208" s="1">
        <f>VLOOKUP(A208,'ADM Data'!$A$2:$I$346,7,FALSE)</f>
        <v>279.41864800000002</v>
      </c>
      <c r="I208" s="1">
        <f>VLOOKUP(A208,'ADM Data'!$A$2:$I$346,8,FALSE)</f>
        <v>0</v>
      </c>
      <c r="J208" s="1">
        <f>VLOOKUP(A208,'ADM Data'!$A$2:$I$346,9,FALSE)</f>
        <v>0</v>
      </c>
      <c r="K208" s="1">
        <f>VLOOKUP(A208,'ADM Data'!$A$2:$AA$346,26,FALSE)</f>
        <v>0</v>
      </c>
    </row>
    <row r="209" spans="1:11" x14ac:dyDescent="0.25">
      <c r="A209" s="97" t="s">
        <v>520</v>
      </c>
      <c r="B209" t="s">
        <v>521</v>
      </c>
      <c r="C209" t="s">
        <v>72</v>
      </c>
      <c r="D209" s="12" t="s">
        <v>1088</v>
      </c>
      <c r="E209" s="1">
        <f>VLOOKUP(A209,'ADM Data'!$A$2:$J$346,10,FALSE)</f>
        <v>342.58317199999999</v>
      </c>
      <c r="F209" s="1">
        <f>VLOOKUP(A209,'ADM Data'!$A$2:$I$346,5,FALSE)</f>
        <v>0</v>
      </c>
      <c r="G209" s="1">
        <f>VLOOKUP(A209,'ADM Data'!$A$2:$I$346,6,FALSE)</f>
        <v>0</v>
      </c>
      <c r="H209" s="1">
        <f>VLOOKUP(A209,'ADM Data'!$A$2:$I$346,7,FALSE)</f>
        <v>0</v>
      </c>
      <c r="I209" s="1">
        <f>VLOOKUP(A209,'ADM Data'!$A$2:$I$346,8,FALSE)</f>
        <v>342.58317199999999</v>
      </c>
      <c r="J209" s="1">
        <f>VLOOKUP(A209,'ADM Data'!$A$2:$I$346,9,FALSE)</f>
        <v>0</v>
      </c>
      <c r="K209" s="1">
        <f>VLOOKUP(A209,'ADM Data'!$A$2:$AA$346,26,FALSE)</f>
        <v>0</v>
      </c>
    </row>
    <row r="210" spans="1:11" x14ac:dyDescent="0.25">
      <c r="A210" s="97" t="s">
        <v>522</v>
      </c>
      <c r="B210" t="s">
        <v>523</v>
      </c>
      <c r="C210" t="s">
        <v>75</v>
      </c>
      <c r="D210" s="12" t="s">
        <v>1088</v>
      </c>
      <c r="E210" s="1">
        <f>VLOOKUP(A210,'ADM Data'!$A$2:$J$346,10,FALSE)</f>
        <v>173.51183499999999</v>
      </c>
      <c r="F210" s="1">
        <f>VLOOKUP(A210,'ADM Data'!$A$2:$I$346,5,FALSE)</f>
        <v>22.963856</v>
      </c>
      <c r="G210" s="1">
        <f>VLOOKUP(A210,'ADM Data'!$A$2:$I$346,6,FALSE)</f>
        <v>48.479598000000003</v>
      </c>
      <c r="H210" s="1">
        <f>VLOOKUP(A210,'ADM Data'!$A$2:$I$346,7,FALSE)</f>
        <v>75.812450999999996</v>
      </c>
      <c r="I210" s="1">
        <f>VLOOKUP(A210,'ADM Data'!$A$2:$I$346,8,FALSE)</f>
        <v>0</v>
      </c>
      <c r="J210" s="1">
        <f>VLOOKUP(A210,'ADM Data'!$A$2:$I$346,9,FALSE)</f>
        <v>26.255929999999999</v>
      </c>
      <c r="K210" s="1">
        <f>VLOOKUP(A210,'ADM Data'!$A$2:$AA$346,26,FALSE)</f>
        <v>0</v>
      </c>
    </row>
    <row r="211" spans="1:11" x14ac:dyDescent="0.25">
      <c r="A211" s="97" t="s">
        <v>525</v>
      </c>
      <c r="B211" t="s">
        <v>1963</v>
      </c>
      <c r="C211" t="s">
        <v>93</v>
      </c>
      <c r="D211" s="12" t="s">
        <v>1088</v>
      </c>
      <c r="E211" s="1">
        <f>VLOOKUP(A211,'ADM Data'!$A$2:$J$346,10,FALSE)</f>
        <v>366.28827899999999</v>
      </c>
      <c r="F211" s="1">
        <f>VLOOKUP(A211,'ADM Data'!$A$2:$I$346,5,FALSE)</f>
        <v>135.72893300000001</v>
      </c>
      <c r="G211" s="1">
        <f>VLOOKUP(A211,'ADM Data'!$A$2:$I$346,6,FALSE)</f>
        <v>230.55934600000001</v>
      </c>
      <c r="H211" s="1">
        <f>VLOOKUP(A211,'ADM Data'!$A$2:$I$346,7,FALSE)</f>
        <v>0</v>
      </c>
      <c r="I211" s="1">
        <f>VLOOKUP(A211,'ADM Data'!$A$2:$I$346,8,FALSE)</f>
        <v>0</v>
      </c>
      <c r="J211" s="1">
        <f>VLOOKUP(A211,'ADM Data'!$A$2:$I$346,9,FALSE)</f>
        <v>0</v>
      </c>
      <c r="K211" s="1">
        <f>VLOOKUP(A211,'ADM Data'!$A$2:$AA$346,26,FALSE)</f>
        <v>0</v>
      </c>
    </row>
    <row r="212" spans="1:11" x14ac:dyDescent="0.25">
      <c r="A212" s="97" t="s">
        <v>527</v>
      </c>
      <c r="B212" t="s">
        <v>528</v>
      </c>
      <c r="C212" t="s">
        <v>75</v>
      </c>
      <c r="D212" s="12" t="s">
        <v>1088</v>
      </c>
      <c r="E212" s="1">
        <f>VLOOKUP(A212,'ADM Data'!$A$2:$J$346,10,FALSE)</f>
        <v>125.953349</v>
      </c>
      <c r="F212" s="1">
        <f>VLOOKUP(A212,'ADM Data'!$A$2:$I$346,5,FALSE)</f>
        <v>7.7388529999999998</v>
      </c>
      <c r="G212" s="1">
        <f>VLOOKUP(A212,'ADM Data'!$A$2:$I$346,6,FALSE)</f>
        <v>38.292603999999997</v>
      </c>
      <c r="H212" s="1">
        <f>VLOOKUP(A212,'ADM Data'!$A$2:$I$346,7,FALSE)</f>
        <v>79.921892</v>
      </c>
      <c r="I212" s="1">
        <f>VLOOKUP(A212,'ADM Data'!$A$2:$I$346,8,FALSE)</f>
        <v>0</v>
      </c>
      <c r="J212" s="1">
        <f>VLOOKUP(A212,'ADM Data'!$A$2:$I$346,9,FALSE)</f>
        <v>0</v>
      </c>
      <c r="K212" s="1">
        <f>VLOOKUP(A212,'ADM Data'!$A$2:$AA$346,26,FALSE)</f>
        <v>0</v>
      </c>
    </row>
    <row r="213" spans="1:11" x14ac:dyDescent="0.25">
      <c r="A213" s="97" t="s">
        <v>529</v>
      </c>
      <c r="B213" t="s">
        <v>1964</v>
      </c>
      <c r="C213" t="s">
        <v>93</v>
      </c>
      <c r="D213" s="12" t="s">
        <v>1842</v>
      </c>
      <c r="E213" s="1">
        <f>VLOOKUP(A213,'ADM Data'!$A$2:$J$346,10,FALSE)</f>
        <v>1515.8824030000001</v>
      </c>
      <c r="F213" s="1">
        <f>VLOOKUP(A213,'ADM Data'!$A$2:$I$346,5,FALSE)</f>
        <v>61.277129000000002</v>
      </c>
      <c r="G213" s="1">
        <f>VLOOKUP(A213,'ADM Data'!$A$2:$I$346,6,FALSE)</f>
        <v>218.46797100000001</v>
      </c>
      <c r="H213" s="1">
        <f>VLOOKUP(A213,'ADM Data'!$A$2:$I$346,7,FALSE)</f>
        <v>525.63457000000005</v>
      </c>
      <c r="I213" s="1">
        <f>VLOOKUP(A213,'ADM Data'!$A$2:$I$346,8,FALSE)</f>
        <v>704.27019900000005</v>
      </c>
      <c r="J213" s="1">
        <f>VLOOKUP(A213,'ADM Data'!$A$2:$I$346,9,FALSE)</f>
        <v>6.2325340000000002</v>
      </c>
      <c r="K213" s="1">
        <f>VLOOKUP(A213,'ADM Data'!$A$2:$AA$346,26,FALSE)</f>
        <v>4.2866770000000001</v>
      </c>
    </row>
    <row r="214" spans="1:11" x14ac:dyDescent="0.25">
      <c r="A214" s="97" t="s">
        <v>531</v>
      </c>
      <c r="B214" t="s">
        <v>532</v>
      </c>
      <c r="C214" t="s">
        <v>72</v>
      </c>
      <c r="D214" s="12" t="s">
        <v>1088</v>
      </c>
      <c r="E214" s="1">
        <f>VLOOKUP(A214,'ADM Data'!$A$2:$J$346,10,FALSE)</f>
        <v>261.79985699999997</v>
      </c>
      <c r="F214" s="1">
        <f>VLOOKUP(A214,'ADM Data'!$A$2:$I$346,5,FALSE)</f>
        <v>64.777889999999999</v>
      </c>
      <c r="G214" s="1">
        <f>VLOOKUP(A214,'ADM Data'!$A$2:$I$346,6,FALSE)</f>
        <v>81.135880999999998</v>
      </c>
      <c r="H214" s="1">
        <f>VLOOKUP(A214,'ADM Data'!$A$2:$I$346,7,FALSE)</f>
        <v>115.88608600000001</v>
      </c>
      <c r="I214" s="1">
        <f>VLOOKUP(A214,'ADM Data'!$A$2:$I$346,8,FALSE)</f>
        <v>0</v>
      </c>
      <c r="J214" s="1">
        <f>VLOOKUP(A214,'ADM Data'!$A$2:$I$346,9,FALSE)</f>
        <v>0</v>
      </c>
      <c r="K214" s="1">
        <f>VLOOKUP(A214,'ADM Data'!$A$2:$AA$346,26,FALSE)</f>
        <v>0</v>
      </c>
    </row>
    <row r="215" spans="1:11" x14ac:dyDescent="0.25">
      <c r="A215" s="97" t="s">
        <v>533</v>
      </c>
      <c r="B215" t="s">
        <v>1965</v>
      </c>
      <c r="C215" t="s">
        <v>125</v>
      </c>
      <c r="D215" s="12" t="s">
        <v>1088</v>
      </c>
      <c r="E215" s="1">
        <f>VLOOKUP(A215,'ADM Data'!$A$2:$J$346,10,FALSE)</f>
        <v>260.85714999999999</v>
      </c>
      <c r="F215" s="1">
        <f>VLOOKUP(A215,'ADM Data'!$A$2:$I$346,5,FALSE)</f>
        <v>45.172620000000002</v>
      </c>
      <c r="G215" s="1">
        <f>VLOOKUP(A215,'ADM Data'!$A$2:$I$346,6,FALSE)</f>
        <v>107.01190800000001</v>
      </c>
      <c r="H215" s="1">
        <f>VLOOKUP(A215,'ADM Data'!$A$2:$I$346,7,FALSE)</f>
        <v>108.672622</v>
      </c>
      <c r="I215" s="1">
        <f>VLOOKUP(A215,'ADM Data'!$A$2:$I$346,8,FALSE)</f>
        <v>0</v>
      </c>
      <c r="J215" s="1">
        <f>VLOOKUP(A215,'ADM Data'!$A$2:$I$346,9,FALSE)</f>
        <v>0</v>
      </c>
      <c r="K215" s="1">
        <f>VLOOKUP(A215,'ADM Data'!$A$2:$AA$346,26,FALSE)</f>
        <v>0</v>
      </c>
    </row>
    <row r="216" spans="1:11" x14ac:dyDescent="0.25">
      <c r="A216" s="97" t="s">
        <v>535</v>
      </c>
      <c r="B216" t="s">
        <v>1966</v>
      </c>
      <c r="C216" t="s">
        <v>75</v>
      </c>
      <c r="D216" s="12" t="s">
        <v>1088</v>
      </c>
      <c r="E216" s="1">
        <f>VLOOKUP(A216,'ADM Data'!$A$2:$J$346,10,FALSE)</f>
        <v>406.35525099999995</v>
      </c>
      <c r="F216" s="1">
        <f>VLOOKUP(A216,'ADM Data'!$A$2:$I$346,5,FALSE)</f>
        <v>42.952660000000002</v>
      </c>
      <c r="G216" s="1">
        <f>VLOOKUP(A216,'ADM Data'!$A$2:$I$346,6,FALSE)</f>
        <v>91.485208999999998</v>
      </c>
      <c r="H216" s="1">
        <f>VLOOKUP(A216,'ADM Data'!$A$2:$I$346,7,FALSE)</f>
        <v>154.10320200000001</v>
      </c>
      <c r="I216" s="1">
        <f>VLOOKUP(A216,'ADM Data'!$A$2:$I$346,8,FALSE)</f>
        <v>95.113882000000004</v>
      </c>
      <c r="J216" s="1">
        <f>VLOOKUP(A216,'ADM Data'!$A$2:$I$346,9,FALSE)</f>
        <v>22.700298</v>
      </c>
      <c r="K216" s="1">
        <f>VLOOKUP(A216,'ADM Data'!$A$2:$AA$346,26,FALSE)</f>
        <v>0</v>
      </c>
    </row>
    <row r="217" spans="1:11" x14ac:dyDescent="0.25">
      <c r="A217" s="97" t="s">
        <v>537</v>
      </c>
      <c r="B217" t="s">
        <v>1967</v>
      </c>
      <c r="C217" t="s">
        <v>75</v>
      </c>
      <c r="D217" s="12" t="s">
        <v>1088</v>
      </c>
      <c r="E217" s="1">
        <f>VLOOKUP(A217,'ADM Data'!$A$2:$J$346,10,FALSE)</f>
        <v>278.44093299999997</v>
      </c>
      <c r="F217" s="1">
        <f>VLOOKUP(A217,'ADM Data'!$A$2:$I$346,5,FALSE)</f>
        <v>0</v>
      </c>
      <c r="G217" s="1">
        <f>VLOOKUP(A217,'ADM Data'!$A$2:$I$346,6,FALSE)</f>
        <v>0</v>
      </c>
      <c r="H217" s="1">
        <f>VLOOKUP(A217,'ADM Data'!$A$2:$I$346,7,FALSE)</f>
        <v>0</v>
      </c>
      <c r="I217" s="1">
        <f>VLOOKUP(A217,'ADM Data'!$A$2:$I$346,8,FALSE)</f>
        <v>278.44093299999997</v>
      </c>
      <c r="J217" s="1">
        <f>VLOOKUP(A217,'ADM Data'!$A$2:$I$346,9,FALSE)</f>
        <v>0</v>
      </c>
      <c r="K217" s="1">
        <f>VLOOKUP(A217,'ADM Data'!$A$2:$AA$346,26,FALSE)</f>
        <v>0</v>
      </c>
    </row>
    <row r="218" spans="1:11" x14ac:dyDescent="0.25">
      <c r="A218" s="97" t="s">
        <v>539</v>
      </c>
      <c r="B218" t="s">
        <v>540</v>
      </c>
      <c r="C218" t="s">
        <v>75</v>
      </c>
      <c r="D218" s="12" t="s">
        <v>1088</v>
      </c>
      <c r="E218" s="1">
        <f>VLOOKUP(A218,'ADM Data'!$A$2:$J$346,10,FALSE)</f>
        <v>207.64213199999998</v>
      </c>
      <c r="F218" s="1">
        <f>VLOOKUP(A218,'ADM Data'!$A$2:$I$346,5,FALSE)</f>
        <v>42.385621</v>
      </c>
      <c r="G218" s="1">
        <f>VLOOKUP(A218,'ADM Data'!$A$2:$I$346,6,FALSE)</f>
        <v>123.933528</v>
      </c>
      <c r="H218" s="1">
        <f>VLOOKUP(A218,'ADM Data'!$A$2:$I$346,7,FALSE)</f>
        <v>41.322983000000001</v>
      </c>
      <c r="I218" s="1">
        <f>VLOOKUP(A218,'ADM Data'!$A$2:$I$346,8,FALSE)</f>
        <v>0</v>
      </c>
      <c r="J218" s="1">
        <f>VLOOKUP(A218,'ADM Data'!$A$2:$I$346,9,FALSE)</f>
        <v>0</v>
      </c>
      <c r="K218" s="1">
        <f>VLOOKUP(A218,'ADM Data'!$A$2:$AA$346,26,FALSE)</f>
        <v>0</v>
      </c>
    </row>
    <row r="219" spans="1:11" x14ac:dyDescent="0.25">
      <c r="A219" s="97" t="s">
        <v>541</v>
      </c>
      <c r="B219" t="s">
        <v>542</v>
      </c>
      <c r="C219" t="s">
        <v>230</v>
      </c>
      <c r="D219" s="12" t="s">
        <v>1088</v>
      </c>
      <c r="E219" s="1">
        <f>VLOOKUP(A219,'ADM Data'!$A$2:$J$346,10,FALSE)</f>
        <v>196.972193</v>
      </c>
      <c r="F219" s="1">
        <f>VLOOKUP(A219,'ADM Data'!$A$2:$I$346,5,FALSE)</f>
        <v>0</v>
      </c>
      <c r="G219" s="1">
        <f>VLOOKUP(A219,'ADM Data'!$A$2:$I$346,6,FALSE)</f>
        <v>0</v>
      </c>
      <c r="H219" s="1">
        <f>VLOOKUP(A219,'ADM Data'!$A$2:$I$346,7,FALSE)</f>
        <v>0</v>
      </c>
      <c r="I219" s="1">
        <f>VLOOKUP(A219,'ADM Data'!$A$2:$I$346,8,FALSE)</f>
        <v>175.472206</v>
      </c>
      <c r="J219" s="1">
        <f>VLOOKUP(A219,'ADM Data'!$A$2:$I$346,9,FALSE)</f>
        <v>21.499987000000001</v>
      </c>
      <c r="K219" s="1">
        <f>VLOOKUP(A219,'ADM Data'!$A$2:$AA$346,26,FALSE)</f>
        <v>0</v>
      </c>
    </row>
    <row r="220" spans="1:11" x14ac:dyDescent="0.25">
      <c r="A220" s="97" t="s">
        <v>543</v>
      </c>
      <c r="B220" t="s">
        <v>1968</v>
      </c>
      <c r="C220" t="s">
        <v>68</v>
      </c>
      <c r="D220" s="12" t="s">
        <v>1088</v>
      </c>
      <c r="E220" s="1">
        <f>VLOOKUP(A220,'ADM Data'!$A$2:$J$346,10,FALSE)</f>
        <v>562.23537199999998</v>
      </c>
      <c r="F220" s="1">
        <f>VLOOKUP(A220,'ADM Data'!$A$2:$I$346,5,FALSE)</f>
        <v>71.430723</v>
      </c>
      <c r="G220" s="1">
        <f>VLOOKUP(A220,'ADM Data'!$A$2:$I$346,6,FALSE)</f>
        <v>174.213855</v>
      </c>
      <c r="H220" s="1">
        <f>VLOOKUP(A220,'ADM Data'!$A$2:$I$346,7,FALSE)</f>
        <v>221.60886600000001</v>
      </c>
      <c r="I220" s="1">
        <f>VLOOKUP(A220,'ADM Data'!$A$2:$I$346,8,FALSE)</f>
        <v>94.981927999999996</v>
      </c>
      <c r="J220" s="1">
        <f>VLOOKUP(A220,'ADM Data'!$A$2:$I$346,9,FALSE)</f>
        <v>0</v>
      </c>
      <c r="K220" s="1">
        <f>VLOOKUP(A220,'ADM Data'!$A$2:$AA$346,26,FALSE)</f>
        <v>0</v>
      </c>
    </row>
    <row r="221" spans="1:11" x14ac:dyDescent="0.25">
      <c r="A221" s="97" t="s">
        <v>545</v>
      </c>
      <c r="B221" t="s">
        <v>1969</v>
      </c>
      <c r="C221" t="s">
        <v>80</v>
      </c>
      <c r="D221" s="12" t="s">
        <v>1088</v>
      </c>
      <c r="E221" s="1">
        <f>VLOOKUP(A221,'ADM Data'!$A$2:$J$346,10,FALSE)</f>
        <v>166.239767</v>
      </c>
      <c r="F221" s="1">
        <f>VLOOKUP(A221,'ADM Data'!$A$2:$I$346,5,FALSE)</f>
        <v>67.812865000000002</v>
      </c>
      <c r="G221" s="1">
        <f>VLOOKUP(A221,'ADM Data'!$A$2:$I$346,6,FALSE)</f>
        <v>98.426901999999998</v>
      </c>
      <c r="H221" s="1">
        <f>VLOOKUP(A221,'ADM Data'!$A$2:$I$346,7,FALSE)</f>
        <v>0</v>
      </c>
      <c r="I221" s="1">
        <f>VLOOKUP(A221,'ADM Data'!$A$2:$I$346,8,FALSE)</f>
        <v>0</v>
      </c>
      <c r="J221" s="1">
        <f>VLOOKUP(A221,'ADM Data'!$A$2:$I$346,9,FALSE)</f>
        <v>0</v>
      </c>
      <c r="K221" s="1">
        <f>VLOOKUP(A221,'ADM Data'!$A$2:$AA$346,26,FALSE)</f>
        <v>0</v>
      </c>
    </row>
    <row r="222" spans="1:11" x14ac:dyDescent="0.25">
      <c r="A222" s="97" t="s">
        <v>547</v>
      </c>
      <c r="B222" t="s">
        <v>1970</v>
      </c>
      <c r="C222" t="s">
        <v>68</v>
      </c>
      <c r="D222" s="12" t="s">
        <v>1088</v>
      </c>
      <c r="E222" s="1">
        <f>VLOOKUP(A222,'ADM Data'!$A$2:$J$346,10,FALSE)</f>
        <v>376.65527699999996</v>
      </c>
      <c r="F222" s="1">
        <f>VLOOKUP(A222,'ADM Data'!$A$2:$I$346,5,FALSE)</f>
        <v>73.554046</v>
      </c>
      <c r="G222" s="1">
        <f>VLOOKUP(A222,'ADM Data'!$A$2:$I$346,6,FALSE)</f>
        <v>127.581768</v>
      </c>
      <c r="H222" s="1">
        <f>VLOOKUP(A222,'ADM Data'!$A$2:$I$346,7,FALSE)</f>
        <v>175.519463</v>
      </c>
      <c r="I222" s="1">
        <f>VLOOKUP(A222,'ADM Data'!$A$2:$I$346,8,FALSE)</f>
        <v>0</v>
      </c>
      <c r="J222" s="1">
        <f>VLOOKUP(A222,'ADM Data'!$A$2:$I$346,9,FALSE)</f>
        <v>0</v>
      </c>
      <c r="K222" s="1">
        <f>VLOOKUP(A222,'ADM Data'!$A$2:$AA$346,26,FALSE)</f>
        <v>0</v>
      </c>
    </row>
    <row r="223" spans="1:11" x14ac:dyDescent="0.25">
      <c r="A223" s="97" t="s">
        <v>549</v>
      </c>
      <c r="B223" t="s">
        <v>1971</v>
      </c>
      <c r="C223" t="s">
        <v>93</v>
      </c>
      <c r="D223" s="12" t="s">
        <v>1088</v>
      </c>
      <c r="E223" s="1">
        <f>VLOOKUP(A223,'ADM Data'!$A$2:$J$346,10,FALSE)</f>
        <v>156.09770599999999</v>
      </c>
      <c r="F223" s="1">
        <f>VLOOKUP(A223,'ADM Data'!$A$2:$I$346,5,FALSE)</f>
        <v>30.540230999999999</v>
      </c>
      <c r="G223" s="1">
        <f>VLOOKUP(A223,'ADM Data'!$A$2:$I$346,6,FALSE)</f>
        <v>48.666668999999999</v>
      </c>
      <c r="H223" s="1">
        <f>VLOOKUP(A223,'ADM Data'!$A$2:$I$346,7,FALSE)</f>
        <v>76.890805999999998</v>
      </c>
      <c r="I223" s="1">
        <f>VLOOKUP(A223,'ADM Data'!$A$2:$I$346,8,FALSE)</f>
        <v>0</v>
      </c>
      <c r="J223" s="1">
        <f>VLOOKUP(A223,'ADM Data'!$A$2:$I$346,9,FALSE)</f>
        <v>0</v>
      </c>
      <c r="K223" s="1">
        <f>VLOOKUP(A223,'ADM Data'!$A$2:$AA$346,26,FALSE)</f>
        <v>0</v>
      </c>
    </row>
    <row r="224" spans="1:11" x14ac:dyDescent="0.25">
      <c r="A224" s="97" t="s">
        <v>551</v>
      </c>
      <c r="B224" t="s">
        <v>1972</v>
      </c>
      <c r="C224" t="s">
        <v>93</v>
      </c>
      <c r="D224" s="12" t="s">
        <v>1088</v>
      </c>
      <c r="E224" s="1">
        <f>VLOOKUP(A224,'ADM Data'!$A$2:$J$346,10,FALSE)</f>
        <v>127.525904</v>
      </c>
      <c r="F224" s="1">
        <f>VLOOKUP(A224,'ADM Data'!$A$2:$I$346,5,FALSE)</f>
        <v>13.830992</v>
      </c>
      <c r="G224" s="1">
        <f>VLOOKUP(A224,'ADM Data'!$A$2:$I$346,6,FALSE)</f>
        <v>43.208956999999998</v>
      </c>
      <c r="H224" s="1">
        <f>VLOOKUP(A224,'ADM Data'!$A$2:$I$346,7,FALSE)</f>
        <v>70.485955000000004</v>
      </c>
      <c r="I224" s="1">
        <f>VLOOKUP(A224,'ADM Data'!$A$2:$I$346,8,FALSE)</f>
        <v>0</v>
      </c>
      <c r="J224" s="1">
        <f>VLOOKUP(A224,'ADM Data'!$A$2:$I$346,9,FALSE)</f>
        <v>0</v>
      </c>
      <c r="K224" s="1">
        <f>VLOOKUP(A224,'ADM Data'!$A$2:$AA$346,26,FALSE)</f>
        <v>0</v>
      </c>
    </row>
    <row r="225" spans="1:11" x14ac:dyDescent="0.25">
      <c r="A225" s="97" t="s">
        <v>553</v>
      </c>
      <c r="B225" t="s">
        <v>554</v>
      </c>
      <c r="C225" t="s">
        <v>555</v>
      </c>
      <c r="D225" s="12" t="s">
        <v>1088</v>
      </c>
      <c r="E225" s="1">
        <f>VLOOKUP(A225,'ADM Data'!$A$2:$J$346,10,FALSE)</f>
        <v>183.55428700000002</v>
      </c>
      <c r="F225" s="1">
        <f>VLOOKUP(A225,'ADM Data'!$A$2:$I$346,5,FALSE)</f>
        <v>42.960002000000003</v>
      </c>
      <c r="G225" s="1">
        <f>VLOOKUP(A225,'ADM Data'!$A$2:$I$346,6,FALSE)</f>
        <v>52.188572000000001</v>
      </c>
      <c r="H225" s="1">
        <f>VLOOKUP(A225,'ADM Data'!$A$2:$I$346,7,FALSE)</f>
        <v>77.651426999999998</v>
      </c>
      <c r="I225" s="1">
        <f>VLOOKUP(A225,'ADM Data'!$A$2:$I$346,8,FALSE)</f>
        <v>10.754286</v>
      </c>
      <c r="J225" s="1">
        <f>VLOOKUP(A225,'ADM Data'!$A$2:$I$346,9,FALSE)</f>
        <v>0</v>
      </c>
      <c r="K225" s="1">
        <f>VLOOKUP(A225,'ADM Data'!$A$2:$AA$346,26,FALSE)</f>
        <v>0</v>
      </c>
    </row>
    <row r="226" spans="1:11" x14ac:dyDescent="0.25">
      <c r="A226" s="97" t="s">
        <v>556</v>
      </c>
      <c r="B226" t="s">
        <v>557</v>
      </c>
      <c r="C226" t="s">
        <v>75</v>
      </c>
      <c r="D226" s="12" t="s">
        <v>1088</v>
      </c>
      <c r="E226" s="1">
        <f>VLOOKUP(A226,'ADM Data'!$A$2:$J$346,10,FALSE)</f>
        <v>126.235893</v>
      </c>
      <c r="F226" s="1">
        <f>VLOOKUP(A226,'ADM Data'!$A$2:$I$346,5,FALSE)</f>
        <v>0</v>
      </c>
      <c r="G226" s="1">
        <f>VLOOKUP(A226,'ADM Data'!$A$2:$I$346,6,FALSE)</f>
        <v>0</v>
      </c>
      <c r="H226" s="1">
        <f>VLOOKUP(A226,'ADM Data'!$A$2:$I$346,7,FALSE)</f>
        <v>40.598784999999999</v>
      </c>
      <c r="I226" s="1">
        <f>VLOOKUP(A226,'ADM Data'!$A$2:$I$346,8,FALSE)</f>
        <v>85.637107999999998</v>
      </c>
      <c r="J226" s="1">
        <f>VLOOKUP(A226,'ADM Data'!$A$2:$I$346,9,FALSE)</f>
        <v>0</v>
      </c>
      <c r="K226" s="1">
        <f>VLOOKUP(A226,'ADM Data'!$A$2:$AA$346,26,FALSE)</f>
        <v>0</v>
      </c>
    </row>
    <row r="227" spans="1:11" x14ac:dyDescent="0.25">
      <c r="A227" s="97" t="s">
        <v>558</v>
      </c>
      <c r="B227" t="s">
        <v>559</v>
      </c>
      <c r="C227" t="s">
        <v>68</v>
      </c>
      <c r="D227" s="12" t="s">
        <v>1842</v>
      </c>
      <c r="E227" s="1">
        <f>VLOOKUP(A227,'ADM Data'!$A$2:$J$346,10,FALSE)</f>
        <v>943.438942</v>
      </c>
      <c r="F227" s="1">
        <f>VLOOKUP(A227,'ADM Data'!$A$2:$I$346,5,FALSE)</f>
        <v>0</v>
      </c>
      <c r="G227" s="1">
        <f>VLOOKUP(A227,'ADM Data'!$A$2:$I$346,6,FALSE)</f>
        <v>0</v>
      </c>
      <c r="H227" s="1">
        <f>VLOOKUP(A227,'ADM Data'!$A$2:$I$346,7,FALSE)</f>
        <v>0</v>
      </c>
      <c r="I227" s="1">
        <f>VLOOKUP(A227,'ADM Data'!$A$2:$I$346,8,FALSE)</f>
        <v>943.438942</v>
      </c>
      <c r="J227" s="1">
        <f>VLOOKUP(A227,'ADM Data'!$A$2:$I$346,9,FALSE)</f>
        <v>0</v>
      </c>
      <c r="K227" s="1">
        <f>VLOOKUP(A227,'ADM Data'!$A$2:$AA$346,26,FALSE)</f>
        <v>1.7678</v>
      </c>
    </row>
    <row r="228" spans="1:11" x14ac:dyDescent="0.25">
      <c r="A228" s="97" t="s">
        <v>560</v>
      </c>
      <c r="B228" t="s">
        <v>561</v>
      </c>
      <c r="C228" t="s">
        <v>230</v>
      </c>
      <c r="D228" s="12" t="s">
        <v>1088</v>
      </c>
      <c r="E228" s="1">
        <f>VLOOKUP(A228,'ADM Data'!$A$2:$J$346,10,FALSE)</f>
        <v>510.79993300000001</v>
      </c>
      <c r="F228" s="1">
        <f>VLOOKUP(A228,'ADM Data'!$A$2:$I$346,5,FALSE)</f>
        <v>0</v>
      </c>
      <c r="G228" s="1">
        <f>VLOOKUP(A228,'ADM Data'!$A$2:$I$346,6,FALSE)</f>
        <v>0</v>
      </c>
      <c r="H228" s="1">
        <f>VLOOKUP(A228,'ADM Data'!$A$2:$I$346,7,FALSE)</f>
        <v>0</v>
      </c>
      <c r="I228" s="1">
        <f>VLOOKUP(A228,'ADM Data'!$A$2:$I$346,8,FALSE)</f>
        <v>216.02199999999999</v>
      </c>
      <c r="J228" s="1">
        <f>VLOOKUP(A228,'ADM Data'!$A$2:$I$346,9,FALSE)</f>
        <v>294.77793300000002</v>
      </c>
      <c r="K228" s="1">
        <f>VLOOKUP(A228,'ADM Data'!$A$2:$AA$346,26,FALSE)</f>
        <v>3.890339</v>
      </c>
    </row>
    <row r="229" spans="1:11" x14ac:dyDescent="0.25">
      <c r="A229" s="97" t="s">
        <v>562</v>
      </c>
      <c r="B229" t="s">
        <v>563</v>
      </c>
      <c r="C229" t="s">
        <v>84</v>
      </c>
      <c r="D229" s="12" t="s">
        <v>1842</v>
      </c>
      <c r="E229" s="1">
        <f>VLOOKUP(A229,'ADM Data'!$A$2:$J$346,10,FALSE)</f>
        <v>150.95214300000001</v>
      </c>
      <c r="F229" s="1">
        <f>VLOOKUP(A229,'ADM Data'!$A$2:$I$346,5,FALSE)</f>
        <v>14.961651</v>
      </c>
      <c r="G229" s="1">
        <f>VLOOKUP(A229,'ADM Data'!$A$2:$I$346,6,FALSE)</f>
        <v>55.339461999999997</v>
      </c>
      <c r="H229" s="1">
        <f>VLOOKUP(A229,'ADM Data'!$A$2:$I$346,7,FALSE)</f>
        <v>80.651030000000006</v>
      </c>
      <c r="I229" s="1">
        <f>VLOOKUP(A229,'ADM Data'!$A$2:$I$346,8,FALSE)</f>
        <v>0</v>
      </c>
      <c r="J229" s="1">
        <f>VLOOKUP(A229,'ADM Data'!$A$2:$I$346,9,FALSE)</f>
        <v>0</v>
      </c>
      <c r="K229" s="1">
        <f>VLOOKUP(A229,'ADM Data'!$A$2:$AA$346,26,FALSE)</f>
        <v>0</v>
      </c>
    </row>
    <row r="230" spans="1:11" x14ac:dyDescent="0.25">
      <c r="A230" s="97" t="s">
        <v>564</v>
      </c>
      <c r="B230" t="s">
        <v>565</v>
      </c>
      <c r="C230" t="s">
        <v>80</v>
      </c>
      <c r="D230" s="12" t="s">
        <v>1088</v>
      </c>
      <c r="E230" s="1">
        <f>VLOOKUP(A230,'ADM Data'!$A$2:$J$346,10,FALSE)</f>
        <v>149.95353399999999</v>
      </c>
      <c r="F230" s="1">
        <f>VLOOKUP(A230,'ADM Data'!$A$2:$I$346,5,FALSE)</f>
        <v>0</v>
      </c>
      <c r="G230" s="1">
        <f>VLOOKUP(A230,'ADM Data'!$A$2:$I$346,6,FALSE)</f>
        <v>0</v>
      </c>
      <c r="H230" s="1">
        <f>VLOOKUP(A230,'ADM Data'!$A$2:$I$346,7,FALSE)</f>
        <v>0</v>
      </c>
      <c r="I230" s="1">
        <f>VLOOKUP(A230,'ADM Data'!$A$2:$I$346,8,FALSE)</f>
        <v>149.95353399999999</v>
      </c>
      <c r="J230" s="1">
        <f>VLOOKUP(A230,'ADM Data'!$A$2:$I$346,9,FALSE)</f>
        <v>0</v>
      </c>
      <c r="K230" s="1">
        <f>VLOOKUP(A230,'ADM Data'!$A$2:$AA$346,26,FALSE)</f>
        <v>0</v>
      </c>
    </row>
    <row r="231" spans="1:11" x14ac:dyDescent="0.25">
      <c r="A231" s="97" t="s">
        <v>566</v>
      </c>
      <c r="B231" t="s">
        <v>1973</v>
      </c>
      <c r="C231" t="s">
        <v>93</v>
      </c>
      <c r="D231" s="12" t="s">
        <v>1088</v>
      </c>
      <c r="E231" s="1">
        <f>VLOOKUP(A231,'ADM Data'!$A$2:$J$346,10,FALSE)</f>
        <v>180.20605899999998</v>
      </c>
      <c r="F231" s="1">
        <f>VLOOKUP(A231,'ADM Data'!$A$2:$I$346,5,FALSE)</f>
        <v>26.969695000000002</v>
      </c>
      <c r="G231" s="1">
        <f>VLOOKUP(A231,'ADM Data'!$A$2:$I$346,6,FALSE)</f>
        <v>75.793942000000001</v>
      </c>
      <c r="H231" s="1">
        <f>VLOOKUP(A231,'ADM Data'!$A$2:$I$346,7,FALSE)</f>
        <v>77.442421999999993</v>
      </c>
      <c r="I231" s="1">
        <f>VLOOKUP(A231,'ADM Data'!$A$2:$I$346,8,FALSE)</f>
        <v>0</v>
      </c>
      <c r="J231" s="1">
        <f>VLOOKUP(A231,'ADM Data'!$A$2:$I$346,9,FALSE)</f>
        <v>0</v>
      </c>
      <c r="K231" s="1">
        <f>VLOOKUP(A231,'ADM Data'!$A$2:$AA$346,26,FALSE)</f>
        <v>0</v>
      </c>
    </row>
    <row r="232" spans="1:11" x14ac:dyDescent="0.25">
      <c r="A232" s="97" t="s">
        <v>568</v>
      </c>
      <c r="B232" t="s">
        <v>1974</v>
      </c>
      <c r="C232" t="s">
        <v>93</v>
      </c>
      <c r="D232" s="12" t="s">
        <v>1088</v>
      </c>
      <c r="E232" s="1">
        <f>VLOOKUP(A232,'ADM Data'!$A$2:$J$346,10,FALSE)</f>
        <v>249.57369999999997</v>
      </c>
      <c r="F232" s="1">
        <f>VLOOKUP(A232,'ADM Data'!$A$2:$I$346,5,FALSE)</f>
        <v>52.245615000000001</v>
      </c>
      <c r="G232" s="1">
        <f>VLOOKUP(A232,'ADM Data'!$A$2:$I$346,6,FALSE)</f>
        <v>92.222826999999995</v>
      </c>
      <c r="H232" s="1">
        <f>VLOOKUP(A232,'ADM Data'!$A$2:$I$346,7,FALSE)</f>
        <v>105.10525800000001</v>
      </c>
      <c r="I232" s="1">
        <f>VLOOKUP(A232,'ADM Data'!$A$2:$I$346,8,FALSE)</f>
        <v>0</v>
      </c>
      <c r="J232" s="1">
        <f>VLOOKUP(A232,'ADM Data'!$A$2:$I$346,9,FALSE)</f>
        <v>0</v>
      </c>
      <c r="K232" s="1">
        <f>VLOOKUP(A232,'ADM Data'!$A$2:$AA$346,26,FALSE)</f>
        <v>0</v>
      </c>
    </row>
    <row r="233" spans="1:11" x14ac:dyDescent="0.25">
      <c r="A233" s="97" t="s">
        <v>570</v>
      </c>
      <c r="B233" t="s">
        <v>571</v>
      </c>
      <c r="C233" t="s">
        <v>93</v>
      </c>
      <c r="D233" s="12" t="s">
        <v>1088</v>
      </c>
      <c r="E233" s="1">
        <f>VLOOKUP(A233,'ADM Data'!$A$2:$J$346,10,FALSE)</f>
        <v>242.45468600000001</v>
      </c>
      <c r="F233" s="1">
        <f>VLOOKUP(A233,'ADM Data'!$A$2:$I$346,5,FALSE)</f>
        <v>0</v>
      </c>
      <c r="G233" s="1">
        <f>VLOOKUP(A233,'ADM Data'!$A$2:$I$346,6,FALSE)</f>
        <v>0</v>
      </c>
      <c r="H233" s="1">
        <f>VLOOKUP(A233,'ADM Data'!$A$2:$I$346,7,FALSE)</f>
        <v>0</v>
      </c>
      <c r="I233" s="1">
        <f>VLOOKUP(A233,'ADM Data'!$A$2:$I$346,8,FALSE)</f>
        <v>194.60405</v>
      </c>
      <c r="J233" s="1">
        <f>VLOOKUP(A233,'ADM Data'!$A$2:$I$346,9,FALSE)</f>
        <v>47.850636000000002</v>
      </c>
      <c r="K233" s="1">
        <f>VLOOKUP(A233,'ADM Data'!$A$2:$AA$346,26,FALSE)</f>
        <v>0</v>
      </c>
    </row>
    <row r="234" spans="1:11" x14ac:dyDescent="0.25">
      <c r="A234" s="97" t="s">
        <v>572</v>
      </c>
      <c r="B234" t="s">
        <v>573</v>
      </c>
      <c r="C234" t="s">
        <v>93</v>
      </c>
      <c r="D234" s="12" t="s">
        <v>1088</v>
      </c>
      <c r="E234" s="1">
        <f>VLOOKUP(A234,'ADM Data'!$A$2:$J$346,10,FALSE)</f>
        <v>100.072805</v>
      </c>
      <c r="F234" s="1">
        <f>VLOOKUP(A234,'ADM Data'!$A$2:$I$346,5,FALSE)</f>
        <v>0</v>
      </c>
      <c r="G234" s="1">
        <f>VLOOKUP(A234,'ADM Data'!$A$2:$I$346,6,FALSE)</f>
        <v>0</v>
      </c>
      <c r="H234" s="1">
        <f>VLOOKUP(A234,'ADM Data'!$A$2:$I$346,7,FALSE)</f>
        <v>100.072805</v>
      </c>
      <c r="I234" s="1">
        <f>VLOOKUP(A234,'ADM Data'!$A$2:$I$346,8,FALSE)</f>
        <v>0</v>
      </c>
      <c r="J234" s="1">
        <f>VLOOKUP(A234,'ADM Data'!$A$2:$I$346,9,FALSE)</f>
        <v>0</v>
      </c>
      <c r="K234" s="1">
        <f>VLOOKUP(A234,'ADM Data'!$A$2:$AA$346,26,FALSE)</f>
        <v>0</v>
      </c>
    </row>
    <row r="235" spans="1:11" x14ac:dyDescent="0.25">
      <c r="A235" s="97" t="s">
        <v>574</v>
      </c>
      <c r="B235" t="s">
        <v>575</v>
      </c>
      <c r="C235" t="s">
        <v>80</v>
      </c>
      <c r="D235" s="12" t="s">
        <v>1088</v>
      </c>
      <c r="E235" s="1">
        <f>VLOOKUP(A235,'ADM Data'!$A$2:$J$346,10,FALSE)</f>
        <v>241.08850899999999</v>
      </c>
      <c r="F235" s="1">
        <f>VLOOKUP(A235,'ADM Data'!$A$2:$I$346,5,FALSE)</f>
        <v>0</v>
      </c>
      <c r="G235" s="1">
        <f>VLOOKUP(A235,'ADM Data'!$A$2:$I$346,6,FALSE)</f>
        <v>0</v>
      </c>
      <c r="H235" s="1">
        <f>VLOOKUP(A235,'ADM Data'!$A$2:$I$346,7,FALSE)</f>
        <v>0</v>
      </c>
      <c r="I235" s="1">
        <f>VLOOKUP(A235,'ADM Data'!$A$2:$I$346,8,FALSE)</f>
        <v>102.561772</v>
      </c>
      <c r="J235" s="1">
        <f>VLOOKUP(A235,'ADM Data'!$A$2:$I$346,9,FALSE)</f>
        <v>138.526737</v>
      </c>
      <c r="K235" s="1">
        <f>VLOOKUP(A235,'ADM Data'!$A$2:$AA$346,26,FALSE)</f>
        <v>0</v>
      </c>
    </row>
    <row r="236" spans="1:11" x14ac:dyDescent="0.25">
      <c r="A236" s="97" t="s">
        <v>576</v>
      </c>
      <c r="B236" t="s">
        <v>577</v>
      </c>
      <c r="C236" t="s">
        <v>98</v>
      </c>
      <c r="D236" s="12" t="s">
        <v>1088</v>
      </c>
      <c r="E236" s="1">
        <f>VLOOKUP(A236,'ADM Data'!$A$2:$J$346,10,FALSE)</f>
        <v>320.00233500000002</v>
      </c>
      <c r="F236" s="1">
        <f>VLOOKUP(A236,'ADM Data'!$A$2:$I$346,5,FALSE)</f>
        <v>71.607140000000001</v>
      </c>
      <c r="G236" s="1">
        <f>VLOOKUP(A236,'ADM Data'!$A$2:$I$346,6,FALSE)</f>
        <v>104.87653</v>
      </c>
      <c r="H236" s="1">
        <f>VLOOKUP(A236,'ADM Data'!$A$2:$I$346,7,FALSE)</f>
        <v>143.518665</v>
      </c>
      <c r="I236" s="1">
        <f>VLOOKUP(A236,'ADM Data'!$A$2:$I$346,8,FALSE)</f>
        <v>0</v>
      </c>
      <c r="J236" s="1">
        <f>VLOOKUP(A236,'ADM Data'!$A$2:$I$346,9,FALSE)</f>
        <v>0</v>
      </c>
      <c r="K236" s="1">
        <f>VLOOKUP(A236,'ADM Data'!$A$2:$AA$346,26,FALSE)</f>
        <v>0</v>
      </c>
    </row>
    <row r="237" spans="1:11" x14ac:dyDescent="0.25">
      <c r="A237" s="97" t="s">
        <v>578</v>
      </c>
      <c r="B237" t="s">
        <v>579</v>
      </c>
      <c r="C237" t="s">
        <v>93</v>
      </c>
      <c r="D237" s="12" t="s">
        <v>1088</v>
      </c>
      <c r="E237" s="1">
        <f>VLOOKUP(A237,'ADM Data'!$A$2:$J$346,10,FALSE)</f>
        <v>119.913628</v>
      </c>
      <c r="F237" s="1">
        <f>VLOOKUP(A237,'ADM Data'!$A$2:$I$346,5,FALSE)</f>
        <v>0</v>
      </c>
      <c r="G237" s="1">
        <f>VLOOKUP(A237,'ADM Data'!$A$2:$I$346,6,FALSE)</f>
        <v>0</v>
      </c>
      <c r="H237" s="1">
        <f>VLOOKUP(A237,'ADM Data'!$A$2:$I$346,7,FALSE)</f>
        <v>0</v>
      </c>
      <c r="I237" s="1">
        <f>VLOOKUP(A237,'ADM Data'!$A$2:$I$346,8,FALSE)</f>
        <v>119.913628</v>
      </c>
      <c r="J237" s="1">
        <f>VLOOKUP(A237,'ADM Data'!$A$2:$I$346,9,FALSE)</f>
        <v>0</v>
      </c>
      <c r="K237" s="1">
        <f>VLOOKUP(A237,'ADM Data'!$A$2:$AA$346,26,FALSE)</f>
        <v>0</v>
      </c>
    </row>
    <row r="238" spans="1:11" x14ac:dyDescent="0.25">
      <c r="A238" s="97" t="s">
        <v>580</v>
      </c>
      <c r="B238" t="s">
        <v>1975</v>
      </c>
      <c r="C238" t="s">
        <v>75</v>
      </c>
      <c r="D238" s="12" t="s">
        <v>1088</v>
      </c>
      <c r="E238" s="1">
        <f>VLOOKUP(A238,'ADM Data'!$A$2:$J$346,10,FALSE)</f>
        <v>281.06102899999996</v>
      </c>
      <c r="F238" s="1">
        <f>VLOOKUP(A238,'ADM Data'!$A$2:$I$346,5,FALSE)</f>
        <v>44.603549000000001</v>
      </c>
      <c r="G238" s="1">
        <f>VLOOKUP(A238,'ADM Data'!$A$2:$I$346,6,FALSE)</f>
        <v>88.568378999999993</v>
      </c>
      <c r="H238" s="1">
        <f>VLOOKUP(A238,'ADM Data'!$A$2:$I$346,7,FALSE)</f>
        <v>147.88910100000001</v>
      </c>
      <c r="I238" s="1">
        <f>VLOOKUP(A238,'ADM Data'!$A$2:$I$346,8,FALSE)</f>
        <v>0</v>
      </c>
      <c r="J238" s="1">
        <f>VLOOKUP(A238,'ADM Data'!$A$2:$I$346,9,FALSE)</f>
        <v>0</v>
      </c>
      <c r="K238" s="1">
        <f>VLOOKUP(A238,'ADM Data'!$A$2:$AA$346,26,FALSE)</f>
        <v>0</v>
      </c>
    </row>
    <row r="239" spans="1:11" x14ac:dyDescent="0.25">
      <c r="A239" s="97" t="s">
        <v>582</v>
      </c>
      <c r="B239" t="s">
        <v>1976</v>
      </c>
      <c r="C239" t="s">
        <v>93</v>
      </c>
      <c r="D239" s="12" t="s">
        <v>1088</v>
      </c>
      <c r="E239" s="1">
        <f>VLOOKUP(A239,'ADM Data'!$A$2:$J$346,10,FALSE)</f>
        <v>127.397139</v>
      </c>
      <c r="F239" s="1">
        <f>VLOOKUP(A239,'ADM Data'!$A$2:$I$346,5,FALSE)</f>
        <v>127.397139</v>
      </c>
      <c r="G239" s="1">
        <f>VLOOKUP(A239,'ADM Data'!$A$2:$I$346,6,FALSE)</f>
        <v>0</v>
      </c>
      <c r="H239" s="1">
        <f>VLOOKUP(A239,'ADM Data'!$A$2:$I$346,7,FALSE)</f>
        <v>0</v>
      </c>
      <c r="I239" s="1">
        <f>VLOOKUP(A239,'ADM Data'!$A$2:$I$346,8,FALSE)</f>
        <v>0</v>
      </c>
      <c r="J239" s="1">
        <f>VLOOKUP(A239,'ADM Data'!$A$2:$I$346,9,FALSE)</f>
        <v>0</v>
      </c>
      <c r="K239" s="1">
        <f>VLOOKUP(A239,'ADM Data'!$A$2:$AA$346,26,FALSE)</f>
        <v>0</v>
      </c>
    </row>
    <row r="240" spans="1:11" x14ac:dyDescent="0.25">
      <c r="A240" s="97" t="s">
        <v>584</v>
      </c>
      <c r="B240" t="s">
        <v>1977</v>
      </c>
      <c r="C240" t="s">
        <v>72</v>
      </c>
      <c r="D240" s="12" t="s">
        <v>1088</v>
      </c>
      <c r="E240" s="1">
        <f>VLOOKUP(A240,'ADM Data'!$A$2:$J$346,10,FALSE)</f>
        <v>112.545815</v>
      </c>
      <c r="F240" s="1">
        <f>VLOOKUP(A240,'ADM Data'!$A$2:$I$346,5,FALSE)</f>
        <v>0</v>
      </c>
      <c r="G240" s="1">
        <f>VLOOKUP(A240,'ADM Data'!$A$2:$I$346,6,FALSE)</f>
        <v>0</v>
      </c>
      <c r="H240" s="1">
        <f>VLOOKUP(A240,'ADM Data'!$A$2:$I$346,7,FALSE)</f>
        <v>0</v>
      </c>
      <c r="I240" s="1">
        <f>VLOOKUP(A240,'ADM Data'!$A$2:$I$346,8,FALSE)</f>
        <v>2.3728880000000001</v>
      </c>
      <c r="J240" s="1">
        <f>VLOOKUP(A240,'ADM Data'!$A$2:$I$346,9,FALSE)</f>
        <v>110.172927</v>
      </c>
      <c r="K240" s="1">
        <f>VLOOKUP(A240,'ADM Data'!$A$2:$AA$346,26,FALSE)</f>
        <v>0</v>
      </c>
    </row>
    <row r="241" spans="1:11" x14ac:dyDescent="0.25">
      <c r="A241" s="97" t="s">
        <v>586</v>
      </c>
      <c r="B241" t="s">
        <v>587</v>
      </c>
      <c r="C241" t="s">
        <v>98</v>
      </c>
      <c r="D241" s="12" t="s">
        <v>1088</v>
      </c>
      <c r="E241" s="1">
        <f>VLOOKUP(A241,'ADM Data'!$A$2:$J$346,10,FALSE)</f>
        <v>74.700263000000007</v>
      </c>
      <c r="F241" s="1">
        <f>VLOOKUP(A241,'ADM Data'!$A$2:$I$346,5,FALSE)</f>
        <v>0</v>
      </c>
      <c r="G241" s="1">
        <f>VLOOKUP(A241,'ADM Data'!$A$2:$I$346,6,FALSE)</f>
        <v>0</v>
      </c>
      <c r="H241" s="1">
        <f>VLOOKUP(A241,'ADM Data'!$A$2:$I$346,7,FALSE)</f>
        <v>0</v>
      </c>
      <c r="I241" s="1">
        <f>VLOOKUP(A241,'ADM Data'!$A$2:$I$346,8,FALSE)</f>
        <v>7.2755E-2</v>
      </c>
      <c r="J241" s="1">
        <f>VLOOKUP(A241,'ADM Data'!$A$2:$I$346,9,FALSE)</f>
        <v>74.627508000000006</v>
      </c>
      <c r="K241" s="1">
        <f>VLOOKUP(A241,'ADM Data'!$A$2:$AA$346,26,FALSE)</f>
        <v>0</v>
      </c>
    </row>
    <row r="242" spans="1:11" x14ac:dyDescent="0.25">
      <c r="A242" s="97" t="s">
        <v>588</v>
      </c>
      <c r="B242" t="s">
        <v>1978</v>
      </c>
      <c r="C242" t="s">
        <v>590</v>
      </c>
      <c r="D242" s="12" t="s">
        <v>1088</v>
      </c>
      <c r="E242" s="1">
        <f>VLOOKUP(A242,'ADM Data'!$A$2:$J$346,10,FALSE)</f>
        <v>308.066731</v>
      </c>
      <c r="F242" s="1">
        <f>VLOOKUP(A242,'ADM Data'!$A$2:$I$346,5,FALSE)</f>
        <v>0</v>
      </c>
      <c r="G242" s="1">
        <f>VLOOKUP(A242,'ADM Data'!$A$2:$I$346,6,FALSE)</f>
        <v>0</v>
      </c>
      <c r="H242" s="1">
        <f>VLOOKUP(A242,'ADM Data'!$A$2:$I$346,7,FALSE)</f>
        <v>0</v>
      </c>
      <c r="I242" s="1">
        <f>VLOOKUP(A242,'ADM Data'!$A$2:$I$346,8,FALSE)</f>
        <v>140.216206</v>
      </c>
      <c r="J242" s="1">
        <f>VLOOKUP(A242,'ADM Data'!$A$2:$I$346,9,FALSE)</f>
        <v>167.850525</v>
      </c>
      <c r="K242" s="1">
        <f>VLOOKUP(A242,'ADM Data'!$A$2:$AA$346,26,FALSE)</f>
        <v>2.2292879999999999</v>
      </c>
    </row>
    <row r="243" spans="1:11" x14ac:dyDescent="0.25">
      <c r="A243" s="97" t="s">
        <v>591</v>
      </c>
      <c r="B243" t="s">
        <v>1979</v>
      </c>
      <c r="C243" t="s">
        <v>555</v>
      </c>
      <c r="D243" s="12" t="s">
        <v>1088</v>
      </c>
      <c r="E243" s="1">
        <f>VLOOKUP(A243,'ADM Data'!$A$2:$J$346,10,FALSE)</f>
        <v>634.51175499999999</v>
      </c>
      <c r="F243" s="1">
        <f>VLOOKUP(A243,'ADM Data'!$A$2:$I$346,5,FALSE)</f>
        <v>0</v>
      </c>
      <c r="G243" s="1">
        <f>VLOOKUP(A243,'ADM Data'!$A$2:$I$346,6,FALSE)</f>
        <v>0</v>
      </c>
      <c r="H243" s="1">
        <f>VLOOKUP(A243,'ADM Data'!$A$2:$I$346,7,FALSE)</f>
        <v>0</v>
      </c>
      <c r="I243" s="1">
        <f>VLOOKUP(A243,'ADM Data'!$A$2:$I$346,8,FALSE)</f>
        <v>432.18187899999998</v>
      </c>
      <c r="J243" s="1">
        <f>VLOOKUP(A243,'ADM Data'!$A$2:$I$346,9,FALSE)</f>
        <v>202.32987600000001</v>
      </c>
      <c r="K243" s="1">
        <f>VLOOKUP(A243,'ADM Data'!$A$2:$AA$346,26,FALSE)</f>
        <v>5.2489559999999997</v>
      </c>
    </row>
    <row r="244" spans="1:11" x14ac:dyDescent="0.25">
      <c r="A244" s="97" t="s">
        <v>593</v>
      </c>
      <c r="B244" t="s">
        <v>594</v>
      </c>
      <c r="C244" t="s">
        <v>108</v>
      </c>
      <c r="D244" s="12" t="s">
        <v>1088</v>
      </c>
      <c r="E244" s="1">
        <f>VLOOKUP(A244,'ADM Data'!$A$2:$J$346,10,FALSE)</f>
        <v>98.760469999999998</v>
      </c>
      <c r="F244" s="1">
        <f>VLOOKUP(A244,'ADM Data'!$A$2:$I$346,5,FALSE)</f>
        <v>30.412676000000001</v>
      </c>
      <c r="G244" s="1">
        <f>VLOOKUP(A244,'ADM Data'!$A$2:$I$346,6,FALSE)</f>
        <v>53.985073999999997</v>
      </c>
      <c r="H244" s="1">
        <f>VLOOKUP(A244,'ADM Data'!$A$2:$I$346,7,FALSE)</f>
        <v>14.362719999999999</v>
      </c>
      <c r="I244" s="1">
        <f>VLOOKUP(A244,'ADM Data'!$A$2:$I$346,8,FALSE)</f>
        <v>0</v>
      </c>
      <c r="J244" s="1">
        <f>VLOOKUP(A244,'ADM Data'!$A$2:$I$346,9,FALSE)</f>
        <v>0</v>
      </c>
      <c r="K244" s="1">
        <f>VLOOKUP(A244,'ADM Data'!$A$2:$AA$346,26,FALSE)</f>
        <v>0</v>
      </c>
    </row>
    <row r="245" spans="1:11" x14ac:dyDescent="0.25">
      <c r="A245" s="97" t="s">
        <v>596</v>
      </c>
      <c r="B245" t="s">
        <v>1980</v>
      </c>
      <c r="C245" t="s">
        <v>68</v>
      </c>
      <c r="D245" s="12" t="s">
        <v>1088</v>
      </c>
      <c r="E245" s="1">
        <f>VLOOKUP(A245,'ADM Data'!$A$2:$J$346,10,FALSE)</f>
        <v>248.341084</v>
      </c>
      <c r="F245" s="1">
        <f>VLOOKUP(A245,'ADM Data'!$A$2:$I$346,5,FALSE)</f>
        <v>24.704141</v>
      </c>
      <c r="G245" s="1">
        <f>VLOOKUP(A245,'ADM Data'!$A$2:$I$346,6,FALSE)</f>
        <v>91.993026999999998</v>
      </c>
      <c r="H245" s="1">
        <f>VLOOKUP(A245,'ADM Data'!$A$2:$I$346,7,FALSE)</f>
        <v>131.64391599999999</v>
      </c>
      <c r="I245" s="1">
        <f>VLOOKUP(A245,'ADM Data'!$A$2:$I$346,8,FALSE)</f>
        <v>0</v>
      </c>
      <c r="J245" s="1">
        <f>VLOOKUP(A245,'ADM Data'!$A$2:$I$346,9,FALSE)</f>
        <v>0</v>
      </c>
      <c r="K245" s="1">
        <f>VLOOKUP(A245,'ADM Data'!$A$2:$AA$346,26,FALSE)</f>
        <v>0</v>
      </c>
    </row>
    <row r="246" spans="1:11" x14ac:dyDescent="0.25">
      <c r="A246" s="97" t="s">
        <v>598</v>
      </c>
      <c r="B246" t="s">
        <v>599</v>
      </c>
      <c r="C246" t="s">
        <v>111</v>
      </c>
      <c r="D246" s="12" t="s">
        <v>1088</v>
      </c>
      <c r="E246" s="1">
        <f>VLOOKUP(A246,'ADM Data'!$A$2:$J$346,10,FALSE)</f>
        <v>148.57396299999999</v>
      </c>
      <c r="F246" s="1">
        <f>VLOOKUP(A246,'ADM Data'!$A$2:$I$346,5,FALSE)</f>
        <v>41.349111999999998</v>
      </c>
      <c r="G246" s="1">
        <f>VLOOKUP(A246,'ADM Data'!$A$2:$I$346,6,FALSE)</f>
        <v>77.869821000000002</v>
      </c>
      <c r="H246" s="1">
        <f>VLOOKUP(A246,'ADM Data'!$A$2:$I$346,7,FALSE)</f>
        <v>29.355029999999999</v>
      </c>
      <c r="I246" s="1">
        <f>VLOOKUP(A246,'ADM Data'!$A$2:$I$346,8,FALSE)</f>
        <v>0</v>
      </c>
      <c r="J246" s="1">
        <f>VLOOKUP(A246,'ADM Data'!$A$2:$I$346,9,FALSE)</f>
        <v>0</v>
      </c>
      <c r="K246" s="1">
        <f>VLOOKUP(A246,'ADM Data'!$A$2:$AA$346,26,FALSE)</f>
        <v>0</v>
      </c>
    </row>
    <row r="247" spans="1:11" x14ac:dyDescent="0.25">
      <c r="A247" s="97" t="s">
        <v>600</v>
      </c>
      <c r="B247" t="s">
        <v>1981</v>
      </c>
      <c r="C247" t="s">
        <v>68</v>
      </c>
      <c r="D247" s="12" t="s">
        <v>1088</v>
      </c>
      <c r="E247" s="1">
        <f>VLOOKUP(A247,'ADM Data'!$A$2:$J$346,10,FALSE)</f>
        <v>309.86792500000001</v>
      </c>
      <c r="F247" s="1">
        <f>VLOOKUP(A247,'ADM Data'!$A$2:$I$346,5,FALSE)</f>
        <v>28.479078000000001</v>
      </c>
      <c r="G247" s="1">
        <f>VLOOKUP(A247,'ADM Data'!$A$2:$I$346,6,FALSE)</f>
        <v>106.831378</v>
      </c>
      <c r="H247" s="1">
        <f>VLOOKUP(A247,'ADM Data'!$A$2:$I$346,7,FALSE)</f>
        <v>174.557469</v>
      </c>
      <c r="I247" s="1">
        <f>VLOOKUP(A247,'ADM Data'!$A$2:$I$346,8,FALSE)</f>
        <v>0</v>
      </c>
      <c r="J247" s="1">
        <f>VLOOKUP(A247,'ADM Data'!$A$2:$I$346,9,FALSE)</f>
        <v>0</v>
      </c>
      <c r="K247" s="1">
        <f>VLOOKUP(A247,'ADM Data'!$A$2:$AA$346,26,FALSE)</f>
        <v>0</v>
      </c>
    </row>
    <row r="248" spans="1:11" x14ac:dyDescent="0.25">
      <c r="A248" s="97" t="s">
        <v>602</v>
      </c>
      <c r="B248" t="s">
        <v>603</v>
      </c>
      <c r="C248" t="s">
        <v>75</v>
      </c>
      <c r="D248" s="12" t="s">
        <v>1088</v>
      </c>
      <c r="E248" s="1">
        <f>VLOOKUP(A248,'ADM Data'!$A$2:$J$346,10,FALSE)</f>
        <v>599.05067499999996</v>
      </c>
      <c r="F248" s="1">
        <f>VLOOKUP(A248,'ADM Data'!$A$2:$I$346,5,FALSE)</f>
        <v>94.802857000000003</v>
      </c>
      <c r="G248" s="1">
        <f>VLOOKUP(A248,'ADM Data'!$A$2:$I$346,6,FALSE)</f>
        <v>245.34740500000001</v>
      </c>
      <c r="H248" s="1">
        <f>VLOOKUP(A248,'ADM Data'!$A$2:$I$346,7,FALSE)</f>
        <v>258.90041300000001</v>
      </c>
      <c r="I248" s="1">
        <f>VLOOKUP(A248,'ADM Data'!$A$2:$I$346,8,FALSE)</f>
        <v>0</v>
      </c>
      <c r="J248" s="1">
        <f>VLOOKUP(A248,'ADM Data'!$A$2:$I$346,9,FALSE)</f>
        <v>0</v>
      </c>
      <c r="K248" s="1">
        <f>VLOOKUP(A248,'ADM Data'!$A$2:$AA$346,26,FALSE)</f>
        <v>0</v>
      </c>
    </row>
    <row r="249" spans="1:11" x14ac:dyDescent="0.25">
      <c r="A249" t="s">
        <v>604</v>
      </c>
      <c r="B249" t="s">
        <v>1982</v>
      </c>
      <c r="C249" t="s">
        <v>93</v>
      </c>
      <c r="D249" s="12" t="s">
        <v>1088</v>
      </c>
      <c r="E249" s="1">
        <f>VLOOKUP(A249,'ADM Data'!$A$2:$J$346,10,FALSE)</f>
        <v>76.802170000000004</v>
      </c>
      <c r="F249" s="1">
        <f>VLOOKUP(A249,'ADM Data'!$A$2:$I$346,5,FALSE)</f>
        <v>15.847300000000001</v>
      </c>
      <c r="G249" s="1">
        <f>VLOOKUP(A249,'ADM Data'!$A$2:$I$346,6,FALSE)</f>
        <v>48.068793999999997</v>
      </c>
      <c r="H249" s="1">
        <f>VLOOKUP(A249,'ADM Data'!$A$2:$I$346,7,FALSE)</f>
        <v>12.886075999999999</v>
      </c>
      <c r="I249" s="1">
        <f>VLOOKUP(A249,'ADM Data'!$A$2:$I$346,8,FALSE)</f>
        <v>0</v>
      </c>
      <c r="J249" s="1">
        <f>VLOOKUP(A249,'ADM Data'!$A$2:$I$346,9,FALSE)</f>
        <v>0</v>
      </c>
      <c r="K249" s="1">
        <f>VLOOKUP(A249,'ADM Data'!$A$2:$AA$346,26,FALSE)</f>
        <v>0</v>
      </c>
    </row>
    <row r="250" spans="1:11" x14ac:dyDescent="0.25">
      <c r="A250" s="97" t="s">
        <v>1983</v>
      </c>
      <c r="B250" t="s">
        <v>1984</v>
      </c>
      <c r="C250" t="s">
        <v>324</v>
      </c>
      <c r="D250" s="12" t="s">
        <v>2051</v>
      </c>
      <c r="E250" s="1">
        <f>VLOOKUP(A250,'ADM Data'!$A$2:$J$346,10,FALSE)</f>
        <v>138.37926099999999</v>
      </c>
      <c r="F250" s="1">
        <f>VLOOKUP(A250,'ADM Data'!$A$2:$I$346,5,FALSE)</f>
        <v>0</v>
      </c>
      <c r="G250" s="1">
        <f>VLOOKUP(A250,'ADM Data'!$A$2:$I$346,6,FALSE)</f>
        <v>0</v>
      </c>
      <c r="H250" s="1">
        <f>VLOOKUP(A250,'ADM Data'!$A$2:$I$346,7,FALSE)</f>
        <v>100.363919</v>
      </c>
      <c r="I250" s="1">
        <f>VLOOKUP(A250,'ADM Data'!$A$2:$I$346,8,FALSE)</f>
        <v>33.850983999999997</v>
      </c>
      <c r="J250" s="1">
        <f>VLOOKUP(A250,'ADM Data'!$A$2:$I$346,9,FALSE)</f>
        <v>4.164358</v>
      </c>
      <c r="K250" s="1">
        <f>VLOOKUP(A250,'ADM Data'!$A$2:$AA$346,26,FALSE)</f>
        <v>0</v>
      </c>
    </row>
    <row r="251" spans="1:11" x14ac:dyDescent="0.25">
      <c r="A251" t="s">
        <v>606</v>
      </c>
      <c r="B251" t="s">
        <v>607</v>
      </c>
      <c r="C251" t="s">
        <v>75</v>
      </c>
      <c r="D251" s="12" t="s">
        <v>1088</v>
      </c>
      <c r="E251" s="1">
        <f>VLOOKUP(A251,'ADM Data'!$A$2:$J$346,10,FALSE)</f>
        <v>949.35317000000009</v>
      </c>
      <c r="F251" s="1">
        <f>VLOOKUP(A251,'ADM Data'!$A$2:$I$346,5,FALSE)</f>
        <v>159.84160299999999</v>
      </c>
      <c r="G251" s="1">
        <f>VLOOKUP(A251,'ADM Data'!$A$2:$I$346,6,FALSE)</f>
        <v>410.3263</v>
      </c>
      <c r="H251" s="1">
        <f>VLOOKUP(A251,'ADM Data'!$A$2:$I$346,7,FALSE)</f>
        <v>379.18526700000001</v>
      </c>
      <c r="I251" s="1">
        <f>VLOOKUP(A251,'ADM Data'!$A$2:$I$346,8,FALSE)</f>
        <v>0</v>
      </c>
      <c r="J251" s="1">
        <f>VLOOKUP(A251,'ADM Data'!$A$2:$I$346,9,FALSE)</f>
        <v>0</v>
      </c>
      <c r="K251" s="1">
        <f>VLOOKUP(A251,'ADM Data'!$A$2:$AA$346,26,FALSE)</f>
        <v>0</v>
      </c>
    </row>
    <row r="252" spans="1:11" x14ac:dyDescent="0.25">
      <c r="A252" t="s">
        <v>608</v>
      </c>
      <c r="B252" t="s">
        <v>609</v>
      </c>
      <c r="C252" t="s">
        <v>93</v>
      </c>
      <c r="D252" s="12" t="s">
        <v>1088</v>
      </c>
      <c r="E252" s="1">
        <f>VLOOKUP(A252,'ADM Data'!$A$2:$J$346,10,FALSE)</f>
        <v>52.620482000000003</v>
      </c>
      <c r="F252" s="1">
        <f>VLOOKUP(A252,'ADM Data'!$A$2:$I$346,5,FALSE)</f>
        <v>0</v>
      </c>
      <c r="G252" s="1">
        <f>VLOOKUP(A252,'ADM Data'!$A$2:$I$346,6,FALSE)</f>
        <v>0</v>
      </c>
      <c r="H252" s="1">
        <f>VLOOKUP(A252,'ADM Data'!$A$2:$I$346,7,FALSE)</f>
        <v>0</v>
      </c>
      <c r="I252" s="1">
        <f>VLOOKUP(A252,'ADM Data'!$A$2:$I$346,8,FALSE)</f>
        <v>52.620482000000003</v>
      </c>
      <c r="J252" s="1">
        <f>VLOOKUP(A252,'ADM Data'!$A$2:$I$346,9,FALSE)</f>
        <v>0</v>
      </c>
      <c r="K252" s="1">
        <f>VLOOKUP(A252,'ADM Data'!$A$2:$AA$346,26,FALSE)</f>
        <v>0</v>
      </c>
    </row>
    <row r="253" spans="1:11" x14ac:dyDescent="0.25">
      <c r="A253" t="s">
        <v>610</v>
      </c>
      <c r="B253" t="s">
        <v>611</v>
      </c>
      <c r="C253" t="s">
        <v>80</v>
      </c>
      <c r="D253" s="12" t="s">
        <v>1088</v>
      </c>
      <c r="E253" s="1">
        <f>VLOOKUP(A253,'ADM Data'!$A$2:$J$346,10,FALSE)</f>
        <v>65.760478000000006</v>
      </c>
      <c r="F253" s="1">
        <f>VLOOKUP(A253,'ADM Data'!$A$2:$I$346,5,FALSE)</f>
        <v>47.850299</v>
      </c>
      <c r="G253" s="1">
        <f>VLOOKUP(A253,'ADM Data'!$A$2:$I$346,6,FALSE)</f>
        <v>17.910178999999999</v>
      </c>
      <c r="H253" s="1">
        <f>VLOOKUP(A253,'ADM Data'!$A$2:$I$346,7,FALSE)</f>
        <v>0</v>
      </c>
      <c r="I253" s="1">
        <f>VLOOKUP(A253,'ADM Data'!$A$2:$I$346,8,FALSE)</f>
        <v>0</v>
      </c>
      <c r="J253" s="1">
        <f>VLOOKUP(A253,'ADM Data'!$A$2:$I$346,9,FALSE)</f>
        <v>0</v>
      </c>
      <c r="K253" s="1">
        <f>VLOOKUP(A253,'ADM Data'!$A$2:$AA$346,26,FALSE)</f>
        <v>0</v>
      </c>
    </row>
    <row r="254" spans="1:11" x14ac:dyDescent="0.25">
      <c r="A254" t="s">
        <v>612</v>
      </c>
      <c r="B254" t="s">
        <v>613</v>
      </c>
      <c r="C254" t="s">
        <v>80</v>
      </c>
      <c r="D254" s="12" t="s">
        <v>1088</v>
      </c>
      <c r="E254" s="1">
        <f>VLOOKUP(A254,'ADM Data'!$A$2:$J$346,10,FALSE)</f>
        <v>30.238092999999999</v>
      </c>
      <c r="F254" s="1">
        <f>VLOOKUP(A254,'ADM Data'!$A$2:$I$346,5,FALSE)</f>
        <v>28.345236</v>
      </c>
      <c r="G254" s="1">
        <f>VLOOKUP(A254,'ADM Data'!$A$2:$I$346,6,FALSE)</f>
        <v>1.892857</v>
      </c>
      <c r="H254" s="1">
        <f>VLOOKUP(A254,'ADM Data'!$A$2:$I$346,7,FALSE)</f>
        <v>0</v>
      </c>
      <c r="I254" s="1">
        <f>VLOOKUP(A254,'ADM Data'!$A$2:$I$346,8,FALSE)</f>
        <v>0</v>
      </c>
      <c r="J254" s="1">
        <f>VLOOKUP(A254,'ADM Data'!$A$2:$I$346,9,FALSE)</f>
        <v>0</v>
      </c>
      <c r="K254" s="1">
        <f>VLOOKUP(A254,'ADM Data'!$A$2:$AA$346,26,FALSE)</f>
        <v>0</v>
      </c>
    </row>
    <row r="255" spans="1:11" x14ac:dyDescent="0.25">
      <c r="A255" t="s">
        <v>614</v>
      </c>
      <c r="B255" t="s">
        <v>615</v>
      </c>
      <c r="C255" t="s">
        <v>80</v>
      </c>
      <c r="D255" s="12" t="s">
        <v>1842</v>
      </c>
      <c r="E255" s="1">
        <f>VLOOKUP(A255,'ADM Data'!$A$2:$J$346,10,FALSE)</f>
        <v>669.7485180000001</v>
      </c>
      <c r="F255" s="1">
        <f>VLOOKUP(A255,'ADM Data'!$A$2:$I$346,5,FALSE)</f>
        <v>0</v>
      </c>
      <c r="G255" s="1">
        <f>VLOOKUP(A255,'ADM Data'!$A$2:$I$346,6,FALSE)</f>
        <v>0</v>
      </c>
      <c r="H255" s="1">
        <f>VLOOKUP(A255,'ADM Data'!$A$2:$I$346,7,FALSE)</f>
        <v>0</v>
      </c>
      <c r="I255" s="1">
        <f>VLOOKUP(A255,'ADM Data'!$A$2:$I$346,8,FALSE)</f>
        <v>538.58139400000005</v>
      </c>
      <c r="J255" s="1">
        <f>VLOOKUP(A255,'ADM Data'!$A$2:$I$346,9,FALSE)</f>
        <v>131.167124</v>
      </c>
      <c r="K255" s="1">
        <f>VLOOKUP(A255,'ADM Data'!$A$2:$AA$346,26,FALSE)</f>
        <v>2.2434440000000002</v>
      </c>
    </row>
    <row r="256" spans="1:11" x14ac:dyDescent="0.25">
      <c r="A256" t="s">
        <v>616</v>
      </c>
      <c r="B256" t="s">
        <v>617</v>
      </c>
      <c r="C256" t="s">
        <v>93</v>
      </c>
      <c r="D256" s="12" t="s">
        <v>1088</v>
      </c>
      <c r="E256" s="1">
        <f>VLOOKUP(A256,'ADM Data'!$A$2:$J$346,10,FALSE)</f>
        <v>170.25505100000001</v>
      </c>
      <c r="F256" s="1">
        <f>VLOOKUP(A256,'ADM Data'!$A$2:$I$346,5,FALSE)</f>
        <v>18.247585000000001</v>
      </c>
      <c r="G256" s="1">
        <f>VLOOKUP(A256,'ADM Data'!$A$2:$I$346,6,FALSE)</f>
        <v>56.816488999999997</v>
      </c>
      <c r="H256" s="1">
        <f>VLOOKUP(A256,'ADM Data'!$A$2:$I$346,7,FALSE)</f>
        <v>95.190977000000004</v>
      </c>
      <c r="I256" s="1">
        <f>VLOOKUP(A256,'ADM Data'!$A$2:$I$346,8,FALSE)</f>
        <v>0</v>
      </c>
      <c r="J256" s="1">
        <f>VLOOKUP(A256,'ADM Data'!$A$2:$I$346,9,FALSE)</f>
        <v>0</v>
      </c>
      <c r="K256" s="1">
        <f>VLOOKUP(A256,'ADM Data'!$A$2:$AA$346,26,FALSE)</f>
        <v>0</v>
      </c>
    </row>
    <row r="257" spans="1:11" x14ac:dyDescent="0.25">
      <c r="A257" t="s">
        <v>618</v>
      </c>
      <c r="B257" t="s">
        <v>619</v>
      </c>
      <c r="C257" t="s">
        <v>125</v>
      </c>
      <c r="D257" s="12" t="s">
        <v>1088</v>
      </c>
      <c r="E257" s="1">
        <f>VLOOKUP(A257,'ADM Data'!$A$2:$J$346,10,FALSE)</f>
        <v>145.94610499999999</v>
      </c>
      <c r="F257" s="1">
        <f>VLOOKUP(A257,'ADM Data'!$A$2:$I$346,5,FALSE)</f>
        <v>48.497005999999999</v>
      </c>
      <c r="G257" s="1">
        <f>VLOOKUP(A257,'ADM Data'!$A$2:$I$346,6,FALSE)</f>
        <v>66.640716999999995</v>
      </c>
      <c r="H257" s="1">
        <f>VLOOKUP(A257,'ADM Data'!$A$2:$I$346,7,FALSE)</f>
        <v>30.808382000000002</v>
      </c>
      <c r="I257" s="1">
        <f>VLOOKUP(A257,'ADM Data'!$A$2:$I$346,8,FALSE)</f>
        <v>0</v>
      </c>
      <c r="J257" s="1">
        <f>VLOOKUP(A257,'ADM Data'!$A$2:$I$346,9,FALSE)</f>
        <v>0</v>
      </c>
      <c r="K257" s="1">
        <f>VLOOKUP(A257,'ADM Data'!$A$2:$AA$346,26,FALSE)</f>
        <v>0</v>
      </c>
    </row>
    <row r="258" spans="1:11" x14ac:dyDescent="0.25">
      <c r="A258" t="s">
        <v>620</v>
      </c>
      <c r="B258" t="s">
        <v>621</v>
      </c>
      <c r="C258" t="s">
        <v>125</v>
      </c>
      <c r="D258" s="12" t="s">
        <v>1088</v>
      </c>
      <c r="E258" s="1">
        <f>VLOOKUP(A258,'ADM Data'!$A$2:$J$346,10,FALSE)</f>
        <v>106.604793</v>
      </c>
      <c r="F258" s="1">
        <f>VLOOKUP(A258,'ADM Data'!$A$2:$I$346,5,FALSE)</f>
        <v>0</v>
      </c>
      <c r="G258" s="1">
        <f>VLOOKUP(A258,'ADM Data'!$A$2:$I$346,6,FALSE)</f>
        <v>0</v>
      </c>
      <c r="H258" s="1">
        <f>VLOOKUP(A258,'ADM Data'!$A$2:$I$346,7,FALSE)</f>
        <v>0</v>
      </c>
      <c r="I258" s="1">
        <f>VLOOKUP(A258,'ADM Data'!$A$2:$I$346,8,FALSE)</f>
        <v>106.604793</v>
      </c>
      <c r="J258" s="1">
        <f>VLOOKUP(A258,'ADM Data'!$A$2:$I$346,9,FALSE)</f>
        <v>0</v>
      </c>
      <c r="K258" s="1">
        <f>VLOOKUP(A258,'ADM Data'!$A$2:$AA$346,26,FALSE)</f>
        <v>0</v>
      </c>
    </row>
    <row r="259" spans="1:11" x14ac:dyDescent="0.25">
      <c r="A259" t="s">
        <v>1985</v>
      </c>
      <c r="B259" t="s">
        <v>1986</v>
      </c>
      <c r="C259" t="s">
        <v>1210</v>
      </c>
      <c r="D259" s="12" t="s">
        <v>1088</v>
      </c>
      <c r="E259" s="1">
        <f>VLOOKUP(A259,'ADM Data'!$A$2:$J$346,10,FALSE)</f>
        <v>29.834319000000001</v>
      </c>
      <c r="F259" s="1">
        <f>VLOOKUP(A259,'ADM Data'!$A$2:$I$346,5,FALSE)</f>
        <v>16.739644999999999</v>
      </c>
      <c r="G259" s="1">
        <f>VLOOKUP(A259,'ADM Data'!$A$2:$I$346,6,FALSE)</f>
        <v>9.2366860000000006</v>
      </c>
      <c r="H259" s="1">
        <f>VLOOKUP(A259,'ADM Data'!$A$2:$I$346,7,FALSE)</f>
        <v>3.8579880000000002</v>
      </c>
      <c r="I259" s="1">
        <f>VLOOKUP(A259,'ADM Data'!$A$2:$I$346,8,FALSE)</f>
        <v>0</v>
      </c>
      <c r="J259" s="1">
        <f>VLOOKUP(A259,'ADM Data'!$A$2:$I$346,9,FALSE)</f>
        <v>0</v>
      </c>
      <c r="K259" s="1">
        <f>VLOOKUP(A259,'ADM Data'!$A$2:$AA$346,26,FALSE)</f>
        <v>0</v>
      </c>
    </row>
    <row r="260" spans="1:11" x14ac:dyDescent="0.25">
      <c r="A260" t="s">
        <v>622</v>
      </c>
      <c r="B260" t="s">
        <v>623</v>
      </c>
      <c r="C260" t="s">
        <v>80</v>
      </c>
      <c r="D260" s="12" t="s">
        <v>1088</v>
      </c>
      <c r="E260" s="1">
        <f>VLOOKUP(A260,'ADM Data'!$A$2:$J$346,10,FALSE)</f>
        <v>36.124260999999997</v>
      </c>
      <c r="F260" s="1">
        <f>VLOOKUP(A260,'ADM Data'!$A$2:$I$346,5,FALSE)</f>
        <v>23.893491999999998</v>
      </c>
      <c r="G260" s="1">
        <f>VLOOKUP(A260,'ADM Data'!$A$2:$I$346,6,FALSE)</f>
        <v>12.230769</v>
      </c>
      <c r="H260" s="1">
        <f>VLOOKUP(A260,'ADM Data'!$A$2:$I$346,7,FALSE)</f>
        <v>0</v>
      </c>
      <c r="I260" s="1">
        <f>VLOOKUP(A260,'ADM Data'!$A$2:$I$346,8,FALSE)</f>
        <v>0</v>
      </c>
      <c r="J260" s="1">
        <f>VLOOKUP(A260,'ADM Data'!$A$2:$I$346,9,FALSE)</f>
        <v>0</v>
      </c>
      <c r="K260" s="1">
        <f>VLOOKUP(A260,'ADM Data'!$A$2:$AA$346,26,FALSE)</f>
        <v>0</v>
      </c>
    </row>
    <row r="261" spans="1:11" x14ac:dyDescent="0.25">
      <c r="A261" s="97" t="s">
        <v>624</v>
      </c>
      <c r="B261" t="s">
        <v>625</v>
      </c>
      <c r="C261" t="s">
        <v>68</v>
      </c>
      <c r="D261" s="12" t="s">
        <v>1088</v>
      </c>
      <c r="E261" s="1">
        <f>VLOOKUP(A261,'ADM Data'!$A$2:$J$346,10,FALSE)</f>
        <v>105.133782</v>
      </c>
      <c r="F261" s="1">
        <f>VLOOKUP(A261,'ADM Data'!$A$2:$I$346,5,FALSE)</f>
        <v>15.267562</v>
      </c>
      <c r="G261" s="1">
        <f>VLOOKUP(A261,'ADM Data'!$A$2:$I$346,6,FALSE)</f>
        <v>19.656537</v>
      </c>
      <c r="H261" s="1">
        <f>VLOOKUP(A261,'ADM Data'!$A$2:$I$346,7,FALSE)</f>
        <v>70.209682999999998</v>
      </c>
      <c r="I261" s="1">
        <f>VLOOKUP(A261,'ADM Data'!$A$2:$I$346,8,FALSE)</f>
        <v>0</v>
      </c>
      <c r="J261" s="1">
        <f>VLOOKUP(A261,'ADM Data'!$A$2:$I$346,9,FALSE)</f>
        <v>0</v>
      </c>
      <c r="K261" s="1">
        <f>VLOOKUP(A261,'ADM Data'!$A$2:$AA$346,26,FALSE)</f>
        <v>0</v>
      </c>
    </row>
    <row r="262" spans="1:11" x14ac:dyDescent="0.25">
      <c r="A262" s="97" t="s">
        <v>626</v>
      </c>
      <c r="B262" t="s">
        <v>627</v>
      </c>
      <c r="C262" t="s">
        <v>72</v>
      </c>
      <c r="D262" s="12" t="s">
        <v>1088</v>
      </c>
      <c r="E262" s="1">
        <f>VLOOKUP(A262,'ADM Data'!$A$2:$J$346,10,FALSE)</f>
        <v>54.163938000000002</v>
      </c>
      <c r="F262" s="1">
        <f>VLOOKUP(A262,'ADM Data'!$A$2:$I$346,5,FALSE)</f>
        <v>0</v>
      </c>
      <c r="G262" s="1">
        <f>VLOOKUP(A262,'ADM Data'!$A$2:$I$346,6,FALSE)</f>
        <v>0</v>
      </c>
      <c r="H262" s="1">
        <f>VLOOKUP(A262,'ADM Data'!$A$2:$I$346,7,FALSE)</f>
        <v>0</v>
      </c>
      <c r="I262" s="1">
        <f>VLOOKUP(A262,'ADM Data'!$A$2:$I$346,8,FALSE)</f>
        <v>0.19161600000000001</v>
      </c>
      <c r="J262" s="1">
        <f>VLOOKUP(A262,'ADM Data'!$A$2:$I$346,9,FALSE)</f>
        <v>53.972321999999998</v>
      </c>
      <c r="K262" s="1">
        <f>VLOOKUP(A262,'ADM Data'!$A$2:$AA$346,26,FALSE)</f>
        <v>0</v>
      </c>
    </row>
    <row r="263" spans="1:11" x14ac:dyDescent="0.25">
      <c r="A263" s="97" t="s">
        <v>1989</v>
      </c>
      <c r="B263" t="s">
        <v>1990</v>
      </c>
      <c r="C263" t="s">
        <v>75</v>
      </c>
      <c r="D263" s="12" t="s">
        <v>1842</v>
      </c>
      <c r="E263" s="1">
        <f>VLOOKUP(A263,'ADM Data'!$A$2:$J$346,10,FALSE)</f>
        <v>94.139644000000004</v>
      </c>
      <c r="F263" s="1">
        <f>VLOOKUP(A263,'ADM Data'!$A$2:$I$346,5,FALSE)</f>
        <v>0</v>
      </c>
      <c r="G263" s="1">
        <f>VLOOKUP(A263,'ADM Data'!$A$2:$I$346,6,FALSE)</f>
        <v>0</v>
      </c>
      <c r="H263" s="1">
        <f>VLOOKUP(A263,'ADM Data'!$A$2:$I$346,7,FALSE)</f>
        <v>0</v>
      </c>
      <c r="I263" s="1">
        <f>VLOOKUP(A263,'ADM Data'!$A$2:$I$346,8,FALSE)</f>
        <v>94.139644000000004</v>
      </c>
      <c r="J263" s="1">
        <f>VLOOKUP(A263,'ADM Data'!$A$2:$I$346,9,FALSE)</f>
        <v>0</v>
      </c>
      <c r="K263" s="1">
        <f>VLOOKUP(A263,'ADM Data'!$A$2:$AA$346,26,FALSE)</f>
        <v>0</v>
      </c>
    </row>
    <row r="264" spans="1:11" x14ac:dyDescent="0.25">
      <c r="A264" s="97" t="s">
        <v>1991</v>
      </c>
      <c r="B264" t="s">
        <v>1992</v>
      </c>
      <c r="C264" t="s">
        <v>68</v>
      </c>
      <c r="D264" s="12" t="s">
        <v>1088</v>
      </c>
      <c r="E264" s="1">
        <f>VLOOKUP(A264,'ADM Data'!$A$2:$J$346,10,FALSE)</f>
        <v>25.270465000000002</v>
      </c>
      <c r="F264" s="1">
        <f>VLOOKUP(A264,'ADM Data'!$A$2:$I$346,5,FALSE)</f>
        <v>17.759696000000002</v>
      </c>
      <c r="G264" s="1">
        <f>VLOOKUP(A264,'ADM Data'!$A$2:$I$346,6,FALSE)</f>
        <v>7.5107689999999998</v>
      </c>
      <c r="H264" s="1">
        <f>VLOOKUP(A264,'ADM Data'!$A$2:$I$346,7,FALSE)</f>
        <v>0</v>
      </c>
      <c r="I264" s="1">
        <f>VLOOKUP(A264,'ADM Data'!$A$2:$I$346,8,FALSE)</f>
        <v>0</v>
      </c>
      <c r="J264" s="1">
        <f>VLOOKUP(A264,'ADM Data'!$A$2:$I$346,9,FALSE)</f>
        <v>0</v>
      </c>
      <c r="K264" s="1">
        <f>VLOOKUP(A264,'ADM Data'!$A$2:$AA$346,26,FALSE)</f>
        <v>0</v>
      </c>
    </row>
    <row r="265" spans="1:11" x14ac:dyDescent="0.25">
      <c r="A265" s="97" t="s">
        <v>1993</v>
      </c>
      <c r="B265" t="s">
        <v>1994</v>
      </c>
      <c r="C265" t="s">
        <v>98</v>
      </c>
      <c r="D265" s="12" t="s">
        <v>1088</v>
      </c>
      <c r="E265" s="1">
        <f>VLOOKUP(A265,'ADM Data'!$A$2:$J$346,10,FALSE)</f>
        <v>46.139535000000002</v>
      </c>
      <c r="F265" s="1">
        <f>VLOOKUP(A265,'ADM Data'!$A$2:$I$346,5,FALSE)</f>
        <v>0</v>
      </c>
      <c r="G265" s="1">
        <f>VLOOKUP(A265,'ADM Data'!$A$2:$I$346,6,FALSE)</f>
        <v>0</v>
      </c>
      <c r="H265" s="1">
        <f>VLOOKUP(A265,'ADM Data'!$A$2:$I$346,7,FALSE)</f>
        <v>0</v>
      </c>
      <c r="I265" s="1">
        <f>VLOOKUP(A265,'ADM Data'!$A$2:$I$346,8,FALSE)</f>
        <v>14.213703000000001</v>
      </c>
      <c r="J265" s="1">
        <f>VLOOKUP(A265,'ADM Data'!$A$2:$I$346,9,FALSE)</f>
        <v>31.925832</v>
      </c>
      <c r="K265" s="1">
        <f>VLOOKUP(A265,'ADM Data'!$A$2:$AA$346,26,FALSE)</f>
        <v>0</v>
      </c>
    </row>
    <row r="266" spans="1:11" x14ac:dyDescent="0.25">
      <c r="A266" s="97" t="s">
        <v>1995</v>
      </c>
      <c r="B266" t="s">
        <v>1996</v>
      </c>
      <c r="C266" t="s">
        <v>1286</v>
      </c>
      <c r="D266" s="12" t="s">
        <v>1088</v>
      </c>
      <c r="E266" s="1">
        <f>VLOOKUP(A266,'ADM Data'!$A$2:$J$346,10,FALSE)</f>
        <v>44.377603000000001</v>
      </c>
      <c r="F266" s="1">
        <f>VLOOKUP(A266,'ADM Data'!$A$2:$I$346,5,FALSE)</f>
        <v>0</v>
      </c>
      <c r="G266" s="1">
        <f>VLOOKUP(A266,'ADM Data'!$A$2:$I$346,6,FALSE)</f>
        <v>0</v>
      </c>
      <c r="H266" s="1">
        <f>VLOOKUP(A266,'ADM Data'!$A$2:$I$346,7,FALSE)</f>
        <v>0</v>
      </c>
      <c r="I266" s="1">
        <f>VLOOKUP(A266,'ADM Data'!$A$2:$I$346,8,FALSE)</f>
        <v>44.377603000000001</v>
      </c>
      <c r="J266" s="1">
        <f>VLOOKUP(A266,'ADM Data'!$A$2:$I$346,9,FALSE)</f>
        <v>0</v>
      </c>
      <c r="K266" s="1">
        <f>VLOOKUP(A266,'ADM Data'!$A$2:$AA$346,26,FALSE)</f>
        <v>0.840194</v>
      </c>
    </row>
    <row r="267" spans="1:11" x14ac:dyDescent="0.25">
      <c r="A267" s="97" t="s">
        <v>1997</v>
      </c>
      <c r="B267" t="s">
        <v>1998</v>
      </c>
      <c r="C267" t="s">
        <v>80</v>
      </c>
      <c r="D267" s="12" t="s">
        <v>1842</v>
      </c>
      <c r="E267" s="1">
        <f>VLOOKUP(A267,'ADM Data'!$A$2:$J$346,10,FALSE)</f>
        <v>176.804</v>
      </c>
      <c r="F267" s="1">
        <f>VLOOKUP(A267,'ADM Data'!$A$2:$I$346,5,FALSE)</f>
        <v>0</v>
      </c>
      <c r="G267" s="1">
        <f>VLOOKUP(A267,'ADM Data'!$A$2:$I$346,6,FALSE)</f>
        <v>0</v>
      </c>
      <c r="H267" s="1">
        <f>VLOOKUP(A267,'ADM Data'!$A$2:$I$346,7,FALSE)</f>
        <v>114.809314</v>
      </c>
      <c r="I267" s="1">
        <f>VLOOKUP(A267,'ADM Data'!$A$2:$I$346,8,FALSE)</f>
        <v>54.678708</v>
      </c>
      <c r="J267" s="1">
        <f>VLOOKUP(A267,'ADM Data'!$A$2:$I$346,9,FALSE)</f>
        <v>7.3159780000000003</v>
      </c>
      <c r="K267" s="1">
        <f>VLOOKUP(A267,'ADM Data'!$A$2:$AA$346,26,FALSE)</f>
        <v>0</v>
      </c>
    </row>
    <row r="268" spans="1:11" x14ac:dyDescent="0.25">
      <c r="A268" s="97" t="s">
        <v>1999</v>
      </c>
      <c r="B268" t="s">
        <v>2000</v>
      </c>
      <c r="C268" t="s">
        <v>193</v>
      </c>
      <c r="D268" s="12" t="s">
        <v>1088</v>
      </c>
      <c r="E268" s="1">
        <f>VLOOKUP(A268,'ADM Data'!$A$2:$J$346,10,FALSE)</f>
        <v>108.065213</v>
      </c>
      <c r="F268" s="1">
        <f>VLOOKUP(A268,'ADM Data'!$A$2:$I$346,5,FALSE)</f>
        <v>55.039921</v>
      </c>
      <c r="G268" s="1">
        <f>VLOOKUP(A268,'ADM Data'!$A$2:$I$346,6,FALSE)</f>
        <v>38.388947000000002</v>
      </c>
      <c r="H268" s="1">
        <f>VLOOKUP(A268,'ADM Data'!$A$2:$I$346,7,FALSE)</f>
        <v>14.636345</v>
      </c>
      <c r="I268" s="1">
        <f>VLOOKUP(A268,'ADM Data'!$A$2:$I$346,8,FALSE)</f>
        <v>0</v>
      </c>
      <c r="J268" s="1">
        <f>VLOOKUP(A268,'ADM Data'!$A$2:$I$346,9,FALSE)</f>
        <v>0</v>
      </c>
      <c r="K268" s="1">
        <f>VLOOKUP(A268,'ADM Data'!$A$2:$AA$346,26,FALSE)</f>
        <v>0</v>
      </c>
    </row>
    <row r="269" spans="1:11" x14ac:dyDescent="0.25">
      <c r="A269" s="97" t="s">
        <v>2001</v>
      </c>
      <c r="B269" t="s">
        <v>2002</v>
      </c>
      <c r="C269" t="s">
        <v>93</v>
      </c>
      <c r="D269" s="12" t="s">
        <v>1088</v>
      </c>
      <c r="E269" s="1">
        <f>VLOOKUP(A269,'ADM Data'!$A$2:$J$346,10,FALSE)</f>
        <v>26.786891999999998</v>
      </c>
      <c r="F269" s="1">
        <f>VLOOKUP(A269,'ADM Data'!$A$2:$I$346,5,FALSE)</f>
        <v>21.470120999999999</v>
      </c>
      <c r="G269" s="1">
        <f>VLOOKUP(A269,'ADM Data'!$A$2:$I$346,6,FALSE)</f>
        <v>5.3167710000000001</v>
      </c>
      <c r="H269" s="1">
        <f>VLOOKUP(A269,'ADM Data'!$A$2:$I$346,7,FALSE)</f>
        <v>0</v>
      </c>
      <c r="I269" s="1">
        <f>VLOOKUP(A269,'ADM Data'!$A$2:$I$346,8,FALSE)</f>
        <v>0</v>
      </c>
      <c r="J269" s="1">
        <f>VLOOKUP(A269,'ADM Data'!$A$2:$I$346,9,FALSE)</f>
        <v>0</v>
      </c>
      <c r="K269" s="1">
        <f>VLOOKUP(A269,'ADM Data'!$A$2:$AA$346,26,FALSE)</f>
        <v>0</v>
      </c>
    </row>
    <row r="270" spans="1:11" x14ac:dyDescent="0.25">
      <c r="A270" s="97" t="s">
        <v>2003</v>
      </c>
      <c r="B270" t="s">
        <v>2004</v>
      </c>
      <c r="C270" t="s">
        <v>1147</v>
      </c>
      <c r="D270" s="12" t="s">
        <v>1088</v>
      </c>
      <c r="E270" s="1">
        <f>VLOOKUP(A270,'ADM Data'!$A$2:$J$346,10,FALSE)</f>
        <v>43.599594000000003</v>
      </c>
      <c r="F270" s="1">
        <f>VLOOKUP(A270,'ADM Data'!$A$2:$I$346,5,FALSE)</f>
        <v>0</v>
      </c>
      <c r="G270" s="1">
        <f>VLOOKUP(A270,'ADM Data'!$A$2:$I$346,6,FALSE)</f>
        <v>0</v>
      </c>
      <c r="H270" s="1">
        <f>VLOOKUP(A270,'ADM Data'!$A$2:$I$346,7,FALSE)</f>
        <v>0</v>
      </c>
      <c r="I270" s="1">
        <f>VLOOKUP(A270,'ADM Data'!$A$2:$I$346,8,FALSE)</f>
        <v>43.599594000000003</v>
      </c>
      <c r="J270" s="1">
        <f>VLOOKUP(A270,'ADM Data'!$A$2:$I$346,9,FALSE)</f>
        <v>0</v>
      </c>
      <c r="K270" s="1">
        <f>VLOOKUP(A270,'ADM Data'!$A$2:$AA$346,26,FALSE)</f>
        <v>0</v>
      </c>
    </row>
    <row r="271" spans="1:11" x14ac:dyDescent="0.25">
      <c r="A271" s="97" t="s">
        <v>2005</v>
      </c>
      <c r="B271" t="s">
        <v>2006</v>
      </c>
      <c r="C271" t="s">
        <v>75</v>
      </c>
      <c r="D271" s="12" t="s">
        <v>1088</v>
      </c>
      <c r="E271" s="1">
        <f>VLOOKUP(A271,'ADM Data'!$A$2:$J$346,10,FALSE)</f>
        <v>107.71371000000001</v>
      </c>
      <c r="F271" s="1">
        <f>VLOOKUP(A271,'ADM Data'!$A$2:$I$346,5,FALSE)</f>
        <v>0</v>
      </c>
      <c r="G271" s="1">
        <f>VLOOKUP(A271,'ADM Data'!$A$2:$I$346,6,FALSE)</f>
        <v>0</v>
      </c>
      <c r="H271" s="1">
        <f>VLOOKUP(A271,'ADM Data'!$A$2:$I$346,7,FALSE)</f>
        <v>107.71371000000001</v>
      </c>
      <c r="I271" s="1">
        <f>VLOOKUP(A271,'ADM Data'!$A$2:$I$346,8,FALSE)</f>
        <v>0</v>
      </c>
      <c r="J271" s="1">
        <f>VLOOKUP(A271,'ADM Data'!$A$2:$I$346,9,FALSE)</f>
        <v>0</v>
      </c>
      <c r="K271" s="1">
        <f>VLOOKUP(A271,'ADM Data'!$A$2:$AA$346,26,FALSE)</f>
        <v>0</v>
      </c>
    </row>
    <row r="272" spans="1:11" x14ac:dyDescent="0.25">
      <c r="A272" s="97" t="s">
        <v>2007</v>
      </c>
      <c r="B272" t="s">
        <v>2008</v>
      </c>
      <c r="C272" t="s">
        <v>140</v>
      </c>
      <c r="D272" s="12" t="s">
        <v>1088</v>
      </c>
      <c r="E272" s="1">
        <f>VLOOKUP(A272,'ADM Data'!$A$2:$J$346,10,FALSE)</f>
        <v>79.485573000000002</v>
      </c>
      <c r="F272" s="1">
        <f>VLOOKUP(A272,'ADM Data'!$A$2:$I$346,5,FALSE)</f>
        <v>39.280276000000001</v>
      </c>
      <c r="G272" s="1">
        <f>VLOOKUP(A272,'ADM Data'!$A$2:$I$346,6,FALSE)</f>
        <v>22.300533999999999</v>
      </c>
      <c r="H272" s="1">
        <f>VLOOKUP(A272,'ADM Data'!$A$2:$I$346,7,FALSE)</f>
        <v>17.904762999999999</v>
      </c>
      <c r="I272" s="1">
        <f>VLOOKUP(A272,'ADM Data'!$A$2:$I$346,8,FALSE)</f>
        <v>0</v>
      </c>
      <c r="J272" s="1">
        <f>VLOOKUP(A272,'ADM Data'!$A$2:$I$346,9,FALSE)</f>
        <v>0</v>
      </c>
      <c r="K272" s="1">
        <f>VLOOKUP(A272,'ADM Data'!$A$2:$AA$346,26,FALSE)</f>
        <v>0</v>
      </c>
    </row>
    <row r="273" spans="1:11" x14ac:dyDescent="0.25">
      <c r="A273" s="97" t="s">
        <v>628</v>
      </c>
      <c r="B273" t="s">
        <v>2009</v>
      </c>
      <c r="C273" t="s">
        <v>193</v>
      </c>
      <c r="D273" s="12" t="s">
        <v>1088</v>
      </c>
      <c r="E273" s="1">
        <f>VLOOKUP(A273,'ADM Data'!$A$2:$J$346,10,FALSE)</f>
        <v>100.80855600000001</v>
      </c>
      <c r="F273" s="1">
        <f>VLOOKUP(A273,'ADM Data'!$A$2:$I$346,5,FALSE)</f>
        <v>13.425530999999999</v>
      </c>
      <c r="G273" s="1">
        <f>VLOOKUP(A273,'ADM Data'!$A$2:$I$346,6,FALSE)</f>
        <v>43.296550000000003</v>
      </c>
      <c r="H273" s="1">
        <f>VLOOKUP(A273,'ADM Data'!$A$2:$I$346,7,FALSE)</f>
        <v>44.086475</v>
      </c>
      <c r="I273" s="1">
        <f>VLOOKUP(A273,'ADM Data'!$A$2:$I$346,8,FALSE)</f>
        <v>0</v>
      </c>
      <c r="J273" s="1">
        <f>VLOOKUP(A273,'ADM Data'!$A$2:$I$346,9,FALSE)</f>
        <v>0</v>
      </c>
      <c r="K273" s="1">
        <f>VLOOKUP(A273,'ADM Data'!$A$2:$AA$346,26,FALSE)</f>
        <v>0</v>
      </c>
    </row>
    <row r="274" spans="1:11" x14ac:dyDescent="0.25">
      <c r="A274" s="97" t="s">
        <v>630</v>
      </c>
      <c r="B274" t="s">
        <v>2010</v>
      </c>
      <c r="C274" t="s">
        <v>324</v>
      </c>
      <c r="D274" s="12" t="s">
        <v>1088</v>
      </c>
      <c r="E274" s="1">
        <f>VLOOKUP(A274,'ADM Data'!$A$2:$J$346,10,FALSE)</f>
        <v>135.67920100000001</v>
      </c>
      <c r="F274" s="1">
        <f>VLOOKUP(A274,'ADM Data'!$A$2:$I$346,5,FALSE)</f>
        <v>4.8459640000000004</v>
      </c>
      <c r="G274" s="1">
        <f>VLOOKUP(A274,'ADM Data'!$A$2:$I$346,6,FALSE)</f>
        <v>19.532125000000001</v>
      </c>
      <c r="H274" s="1">
        <f>VLOOKUP(A274,'ADM Data'!$A$2:$I$346,7,FALSE)</f>
        <v>53.245058</v>
      </c>
      <c r="I274" s="1">
        <f>VLOOKUP(A274,'ADM Data'!$A$2:$I$346,8,FALSE)</f>
        <v>58.056054000000003</v>
      </c>
      <c r="J274" s="1">
        <f>VLOOKUP(A274,'ADM Data'!$A$2:$I$346,9,FALSE)</f>
        <v>0</v>
      </c>
      <c r="K274" s="1">
        <f>VLOOKUP(A274,'ADM Data'!$A$2:$AA$346,26,FALSE)</f>
        <v>1.3140940000000001</v>
      </c>
    </row>
    <row r="275" spans="1:11" x14ac:dyDescent="0.25">
      <c r="A275" s="97" t="s">
        <v>632</v>
      </c>
      <c r="B275" t="s">
        <v>2011</v>
      </c>
      <c r="C275" t="s">
        <v>98</v>
      </c>
      <c r="D275" s="12" t="s">
        <v>1088</v>
      </c>
      <c r="E275" s="1">
        <f>VLOOKUP(A275,'ADM Data'!$A$2:$J$346,10,FALSE)</f>
        <v>73.808217999999997</v>
      </c>
      <c r="F275" s="1">
        <f>VLOOKUP(A275,'ADM Data'!$A$2:$I$346,5,FALSE)</f>
        <v>0</v>
      </c>
      <c r="G275" s="1">
        <f>VLOOKUP(A275,'ADM Data'!$A$2:$I$346,6,FALSE)</f>
        <v>0</v>
      </c>
      <c r="H275" s="1">
        <f>VLOOKUP(A275,'ADM Data'!$A$2:$I$346,7,FALSE)</f>
        <v>73.808217999999997</v>
      </c>
      <c r="I275" s="1">
        <f>VLOOKUP(A275,'ADM Data'!$A$2:$I$346,8,FALSE)</f>
        <v>0</v>
      </c>
      <c r="J275" s="1">
        <f>VLOOKUP(A275,'ADM Data'!$A$2:$I$346,9,FALSE)</f>
        <v>0</v>
      </c>
      <c r="K275" s="1">
        <f>VLOOKUP(A275,'ADM Data'!$A$2:$AA$346,26,FALSE)</f>
        <v>0</v>
      </c>
    </row>
    <row r="276" spans="1:11" x14ac:dyDescent="0.25">
      <c r="A276" s="97" t="s">
        <v>634</v>
      </c>
      <c r="B276" t="s">
        <v>635</v>
      </c>
      <c r="C276" t="s">
        <v>140</v>
      </c>
      <c r="D276" s="12" t="s">
        <v>1088</v>
      </c>
      <c r="E276" s="1">
        <f>VLOOKUP(A276,'ADM Data'!$A$2:$J$346,10,FALSE)</f>
        <v>352.23471699999999</v>
      </c>
      <c r="F276" s="1">
        <f>VLOOKUP(A276,'ADM Data'!$A$2:$I$346,5,FALSE)</f>
        <v>0</v>
      </c>
      <c r="G276" s="1">
        <f>VLOOKUP(A276,'ADM Data'!$A$2:$I$346,6,FALSE)</f>
        <v>0</v>
      </c>
      <c r="H276" s="1">
        <f>VLOOKUP(A276,'ADM Data'!$A$2:$I$346,7,FALSE)</f>
        <v>0</v>
      </c>
      <c r="I276" s="1">
        <f>VLOOKUP(A276,'ADM Data'!$A$2:$I$346,8,FALSE)</f>
        <v>300.25183199999998</v>
      </c>
      <c r="J276" s="1">
        <f>VLOOKUP(A276,'ADM Data'!$A$2:$I$346,9,FALSE)</f>
        <v>51.982885000000003</v>
      </c>
      <c r="K276" s="1">
        <f>VLOOKUP(A276,'ADM Data'!$A$2:$AA$346,26,FALSE)</f>
        <v>0</v>
      </c>
    </row>
    <row r="277" spans="1:11" x14ac:dyDescent="0.25">
      <c r="A277" s="97" t="s">
        <v>636</v>
      </c>
      <c r="B277" t="s">
        <v>637</v>
      </c>
      <c r="C277" t="s">
        <v>193</v>
      </c>
      <c r="D277" s="12" t="s">
        <v>1088</v>
      </c>
      <c r="E277" s="1">
        <f>VLOOKUP(A277,'ADM Data'!$A$2:$J$346,10,FALSE)</f>
        <v>601.24987299999998</v>
      </c>
      <c r="F277" s="1">
        <f>VLOOKUP(A277,'ADM Data'!$A$2:$I$346,5,FALSE)</f>
        <v>0</v>
      </c>
      <c r="G277" s="1">
        <f>VLOOKUP(A277,'ADM Data'!$A$2:$I$346,6,FALSE)</f>
        <v>0</v>
      </c>
      <c r="H277" s="1">
        <f>VLOOKUP(A277,'ADM Data'!$A$2:$I$346,7,FALSE)</f>
        <v>0</v>
      </c>
      <c r="I277" s="1">
        <f>VLOOKUP(A277,'ADM Data'!$A$2:$I$346,8,FALSE)</f>
        <v>528.48026300000004</v>
      </c>
      <c r="J277" s="1">
        <f>VLOOKUP(A277,'ADM Data'!$A$2:$I$346,9,FALSE)</f>
        <v>72.76961</v>
      </c>
      <c r="K277" s="1">
        <f>VLOOKUP(A277,'ADM Data'!$A$2:$AA$346,26,FALSE)</f>
        <v>0</v>
      </c>
    </row>
    <row r="278" spans="1:11" x14ac:dyDescent="0.25">
      <c r="A278" s="97" t="s">
        <v>638</v>
      </c>
      <c r="B278" t="s">
        <v>639</v>
      </c>
      <c r="C278" t="s">
        <v>72</v>
      </c>
      <c r="D278" s="12" t="s">
        <v>1088</v>
      </c>
      <c r="E278" s="1">
        <f>VLOOKUP(A278,'ADM Data'!$A$2:$J$346,10,FALSE)</f>
        <v>113.26369699999999</v>
      </c>
      <c r="F278" s="1">
        <f>VLOOKUP(A278,'ADM Data'!$A$2:$I$346,5,FALSE)</f>
        <v>12.193403999999999</v>
      </c>
      <c r="G278" s="1">
        <f>VLOOKUP(A278,'ADM Data'!$A$2:$I$346,6,FALSE)</f>
        <v>46.096373</v>
      </c>
      <c r="H278" s="1">
        <f>VLOOKUP(A278,'ADM Data'!$A$2:$I$346,7,FALSE)</f>
        <v>40.586554999999997</v>
      </c>
      <c r="I278" s="1">
        <f>VLOOKUP(A278,'ADM Data'!$A$2:$I$346,8,FALSE)</f>
        <v>0</v>
      </c>
      <c r="J278" s="1">
        <f>VLOOKUP(A278,'ADM Data'!$A$2:$I$346,9,FALSE)</f>
        <v>14.387365000000001</v>
      </c>
      <c r="K278" s="1">
        <f>VLOOKUP(A278,'ADM Data'!$A$2:$AA$346,26,FALSE)</f>
        <v>0</v>
      </c>
    </row>
    <row r="279" spans="1:11" x14ac:dyDescent="0.25">
      <c r="A279" s="97" t="s">
        <v>640</v>
      </c>
      <c r="B279" t="s">
        <v>2012</v>
      </c>
      <c r="C279" t="s">
        <v>125</v>
      </c>
      <c r="D279" s="12" t="s">
        <v>1088</v>
      </c>
      <c r="E279" s="1">
        <f>VLOOKUP(A279,'ADM Data'!$A$2:$J$346,10,FALSE)</f>
        <v>111.26086699999999</v>
      </c>
      <c r="F279" s="1">
        <f>VLOOKUP(A279,'ADM Data'!$A$2:$I$346,5,FALSE)</f>
        <v>21.981366000000001</v>
      </c>
      <c r="G279" s="1">
        <f>VLOOKUP(A279,'ADM Data'!$A$2:$I$346,6,FALSE)</f>
        <v>64.006208999999998</v>
      </c>
      <c r="H279" s="1">
        <f>VLOOKUP(A279,'ADM Data'!$A$2:$I$346,7,FALSE)</f>
        <v>25.273292000000001</v>
      </c>
      <c r="I279" s="1">
        <f>VLOOKUP(A279,'ADM Data'!$A$2:$I$346,8,FALSE)</f>
        <v>0</v>
      </c>
      <c r="J279" s="1">
        <f>VLOOKUP(A279,'ADM Data'!$A$2:$I$346,9,FALSE)</f>
        <v>0</v>
      </c>
      <c r="K279" s="1">
        <f>VLOOKUP(A279,'ADM Data'!$A$2:$AA$346,26,FALSE)</f>
        <v>0</v>
      </c>
    </row>
    <row r="280" spans="1:11" x14ac:dyDescent="0.25">
      <c r="A280" s="97" t="s">
        <v>642</v>
      </c>
      <c r="B280" t="s">
        <v>2013</v>
      </c>
      <c r="C280" t="s">
        <v>125</v>
      </c>
      <c r="D280" s="12" t="s">
        <v>1088</v>
      </c>
      <c r="E280" s="1">
        <f>VLOOKUP(A280,'ADM Data'!$A$2:$J$346,10,FALSE)</f>
        <v>394.80078600000002</v>
      </c>
      <c r="F280" s="1">
        <f>VLOOKUP(A280,'ADM Data'!$A$2:$I$346,5,FALSE)</f>
        <v>62.993749999999999</v>
      </c>
      <c r="G280" s="1">
        <f>VLOOKUP(A280,'ADM Data'!$A$2:$I$346,6,FALSE)</f>
        <v>137.91249999999999</v>
      </c>
      <c r="H280" s="1">
        <f>VLOOKUP(A280,'ADM Data'!$A$2:$I$346,7,FALSE)</f>
        <v>193.89453599999999</v>
      </c>
      <c r="I280" s="1">
        <f>VLOOKUP(A280,'ADM Data'!$A$2:$I$346,8,FALSE)</f>
        <v>0</v>
      </c>
      <c r="J280" s="1">
        <f>VLOOKUP(A280,'ADM Data'!$A$2:$I$346,9,FALSE)</f>
        <v>0</v>
      </c>
      <c r="K280" s="1">
        <f>VLOOKUP(A280,'ADM Data'!$A$2:$AA$346,26,FALSE)</f>
        <v>0</v>
      </c>
    </row>
    <row r="281" spans="1:11" x14ac:dyDescent="0.25">
      <c r="A281" s="97" t="s">
        <v>644</v>
      </c>
      <c r="B281" t="s">
        <v>2014</v>
      </c>
      <c r="C281" t="s">
        <v>93</v>
      </c>
      <c r="D281" s="12" t="s">
        <v>1088</v>
      </c>
      <c r="E281" s="1">
        <f>VLOOKUP(A281,'ADM Data'!$A$2:$J$346,10,FALSE)</f>
        <v>222.722329</v>
      </c>
      <c r="F281" s="1">
        <f>VLOOKUP(A281,'ADM Data'!$A$2:$I$346,5,FALSE)</f>
        <v>0</v>
      </c>
      <c r="G281" s="1">
        <f>VLOOKUP(A281,'ADM Data'!$A$2:$I$346,6,FALSE)</f>
        <v>0</v>
      </c>
      <c r="H281" s="1">
        <f>VLOOKUP(A281,'ADM Data'!$A$2:$I$346,7,FALSE)</f>
        <v>0</v>
      </c>
      <c r="I281" s="1">
        <f>VLOOKUP(A281,'ADM Data'!$A$2:$I$346,8,FALSE)</f>
        <v>205.18718899999999</v>
      </c>
      <c r="J281" s="1">
        <f>VLOOKUP(A281,'ADM Data'!$A$2:$I$346,9,FALSE)</f>
        <v>17.535139999999998</v>
      </c>
      <c r="K281" s="1">
        <f>VLOOKUP(A281,'ADM Data'!$A$2:$AA$346,26,FALSE)</f>
        <v>0</v>
      </c>
    </row>
    <row r="282" spans="1:11" x14ac:dyDescent="0.25">
      <c r="A282" s="97" t="s">
        <v>646</v>
      </c>
      <c r="B282" t="s">
        <v>2015</v>
      </c>
      <c r="C282" t="s">
        <v>80</v>
      </c>
      <c r="D282" s="12" t="s">
        <v>1088</v>
      </c>
      <c r="E282" s="1">
        <f>VLOOKUP(A282,'ADM Data'!$A$2:$J$346,10,FALSE)</f>
        <v>233.14670899999999</v>
      </c>
      <c r="F282" s="1">
        <f>VLOOKUP(A282,'ADM Data'!$A$2:$I$346,5,FALSE)</f>
        <v>46.131825999999997</v>
      </c>
      <c r="G282" s="1">
        <f>VLOOKUP(A282,'ADM Data'!$A$2:$I$346,6,FALSE)</f>
        <v>135.21488299999999</v>
      </c>
      <c r="H282" s="1">
        <f>VLOOKUP(A282,'ADM Data'!$A$2:$I$346,7,FALSE)</f>
        <v>51.8</v>
      </c>
      <c r="I282" s="1">
        <f>VLOOKUP(A282,'ADM Data'!$A$2:$I$346,8,FALSE)</f>
        <v>0</v>
      </c>
      <c r="J282" s="1">
        <f>VLOOKUP(A282,'ADM Data'!$A$2:$I$346,9,FALSE)</f>
        <v>0</v>
      </c>
      <c r="K282" s="1">
        <f>VLOOKUP(A282,'ADM Data'!$A$2:$AA$346,26,FALSE)</f>
        <v>0</v>
      </c>
    </row>
    <row r="283" spans="1:11" x14ac:dyDescent="0.25">
      <c r="A283" s="97" t="s">
        <v>648</v>
      </c>
      <c r="B283" t="s">
        <v>649</v>
      </c>
      <c r="C283" t="s">
        <v>80</v>
      </c>
      <c r="D283" s="12" t="s">
        <v>1088</v>
      </c>
      <c r="E283" s="1">
        <f>VLOOKUP(A283,'ADM Data'!$A$2:$J$346,10,FALSE)</f>
        <v>206.650171</v>
      </c>
      <c r="F283" s="1">
        <f>VLOOKUP(A283,'ADM Data'!$A$2:$I$346,5,FALSE)</f>
        <v>15.848108999999999</v>
      </c>
      <c r="G283" s="1">
        <f>VLOOKUP(A283,'ADM Data'!$A$2:$I$346,6,FALSE)</f>
        <v>67.019598000000002</v>
      </c>
      <c r="H283" s="1">
        <f>VLOOKUP(A283,'ADM Data'!$A$2:$I$346,7,FALSE)</f>
        <v>123.782464</v>
      </c>
      <c r="I283" s="1">
        <f>VLOOKUP(A283,'ADM Data'!$A$2:$I$346,8,FALSE)</f>
        <v>0</v>
      </c>
      <c r="J283" s="1">
        <f>VLOOKUP(A283,'ADM Data'!$A$2:$I$346,9,FALSE)</f>
        <v>0</v>
      </c>
      <c r="K283" s="1">
        <f>VLOOKUP(A283,'ADM Data'!$A$2:$AA$346,26,FALSE)</f>
        <v>0</v>
      </c>
    </row>
    <row r="284" spans="1:11" x14ac:dyDescent="0.25">
      <c r="A284" s="97" t="s">
        <v>650</v>
      </c>
      <c r="B284" t="s">
        <v>2016</v>
      </c>
      <c r="C284" t="s">
        <v>80</v>
      </c>
      <c r="D284" s="12" t="s">
        <v>1088</v>
      </c>
      <c r="E284" s="1">
        <f>VLOOKUP(A284,'ADM Data'!$A$2:$J$346,10,FALSE)</f>
        <v>1236.5924230000001</v>
      </c>
      <c r="F284" s="1">
        <f>VLOOKUP(A284,'ADM Data'!$A$2:$I$346,5,FALSE)</f>
        <v>112.55719000000001</v>
      </c>
      <c r="G284" s="1">
        <f>VLOOKUP(A284,'ADM Data'!$A$2:$I$346,6,FALSE)</f>
        <v>269.18260600000002</v>
      </c>
      <c r="H284" s="1">
        <f>VLOOKUP(A284,'ADM Data'!$A$2:$I$346,7,FALSE)</f>
        <v>490.14966900000002</v>
      </c>
      <c r="I284" s="1">
        <f>VLOOKUP(A284,'ADM Data'!$A$2:$I$346,8,FALSE)</f>
        <v>364.70295800000002</v>
      </c>
      <c r="J284" s="1">
        <f>VLOOKUP(A284,'ADM Data'!$A$2:$I$346,9,FALSE)</f>
        <v>0</v>
      </c>
      <c r="K284" s="1">
        <f>VLOOKUP(A284,'ADM Data'!$A$2:$AA$346,26,FALSE)</f>
        <v>11.076629000000001</v>
      </c>
    </row>
    <row r="285" spans="1:11" x14ac:dyDescent="0.25">
      <c r="A285" s="97" t="s">
        <v>652</v>
      </c>
      <c r="B285" t="s">
        <v>653</v>
      </c>
      <c r="C285" t="s">
        <v>75</v>
      </c>
      <c r="D285" s="12" t="s">
        <v>1088</v>
      </c>
      <c r="E285" s="1">
        <f>VLOOKUP(A285,'ADM Data'!$A$2:$J$346,10,FALSE)</f>
        <v>1674.4844149999999</v>
      </c>
      <c r="F285" s="1">
        <f>VLOOKUP(A285,'ADM Data'!$A$2:$I$346,5,FALSE)</f>
        <v>0</v>
      </c>
      <c r="G285" s="1">
        <f>VLOOKUP(A285,'ADM Data'!$A$2:$I$346,6,FALSE)</f>
        <v>0</v>
      </c>
      <c r="H285" s="1">
        <f>VLOOKUP(A285,'ADM Data'!$A$2:$I$346,7,FALSE)</f>
        <v>0</v>
      </c>
      <c r="I285" s="1">
        <f>VLOOKUP(A285,'ADM Data'!$A$2:$I$346,8,FALSE)</f>
        <v>1674.4844149999999</v>
      </c>
      <c r="J285" s="1">
        <f>VLOOKUP(A285,'ADM Data'!$A$2:$I$346,9,FALSE)</f>
        <v>0</v>
      </c>
      <c r="K285" s="1">
        <f>VLOOKUP(A285,'ADM Data'!$A$2:$AA$346,26,FALSE)</f>
        <v>0</v>
      </c>
    </row>
    <row r="286" spans="1:11" x14ac:dyDescent="0.25">
      <c r="A286" s="97" t="s">
        <v>654</v>
      </c>
      <c r="B286" t="s">
        <v>2017</v>
      </c>
      <c r="C286" t="s">
        <v>80</v>
      </c>
      <c r="D286" s="12" t="s">
        <v>1088</v>
      </c>
      <c r="E286" s="1">
        <f>VLOOKUP(A286,'ADM Data'!$A$2:$J$346,10,FALSE)</f>
        <v>145.53846799999999</v>
      </c>
      <c r="F286" s="1">
        <f>VLOOKUP(A286,'ADM Data'!$A$2:$I$346,5,FALSE)</f>
        <v>15.934066</v>
      </c>
      <c r="G286" s="1">
        <f>VLOOKUP(A286,'ADM Data'!$A$2:$I$346,6,FALSE)</f>
        <v>51.428573</v>
      </c>
      <c r="H286" s="1">
        <f>VLOOKUP(A286,'ADM Data'!$A$2:$I$346,7,FALSE)</f>
        <v>78.175828999999993</v>
      </c>
      <c r="I286" s="1">
        <f>VLOOKUP(A286,'ADM Data'!$A$2:$I$346,8,FALSE)</f>
        <v>0</v>
      </c>
      <c r="J286" s="1">
        <f>VLOOKUP(A286,'ADM Data'!$A$2:$I$346,9,FALSE)</f>
        <v>0</v>
      </c>
      <c r="K286" s="1">
        <f>VLOOKUP(A286,'ADM Data'!$A$2:$AA$346,26,FALSE)</f>
        <v>0</v>
      </c>
    </row>
    <row r="287" spans="1:11" x14ac:dyDescent="0.25">
      <c r="A287" s="97" t="s">
        <v>656</v>
      </c>
      <c r="B287" t="s">
        <v>2018</v>
      </c>
      <c r="C287" t="s">
        <v>101</v>
      </c>
      <c r="D287" s="12" t="s">
        <v>1088</v>
      </c>
      <c r="E287" s="1">
        <f>VLOOKUP(A287,'ADM Data'!$A$2:$J$346,10,FALSE)</f>
        <v>125.35821100000001</v>
      </c>
      <c r="F287" s="1">
        <f>VLOOKUP(A287,'ADM Data'!$A$2:$I$346,5,FALSE)</f>
        <v>11</v>
      </c>
      <c r="G287" s="1">
        <f>VLOOKUP(A287,'ADM Data'!$A$2:$I$346,6,FALSE)</f>
        <v>41.715797000000002</v>
      </c>
      <c r="H287" s="1">
        <f>VLOOKUP(A287,'ADM Data'!$A$2:$I$346,7,FALSE)</f>
        <v>72.642414000000002</v>
      </c>
      <c r="I287" s="1">
        <f>VLOOKUP(A287,'ADM Data'!$A$2:$I$346,8,FALSE)</f>
        <v>0</v>
      </c>
      <c r="J287" s="1">
        <f>VLOOKUP(A287,'ADM Data'!$A$2:$I$346,9,FALSE)</f>
        <v>0</v>
      </c>
      <c r="K287" s="1">
        <f>VLOOKUP(A287,'ADM Data'!$A$2:$AA$346,26,FALSE)</f>
        <v>0</v>
      </c>
    </row>
    <row r="288" spans="1:11" x14ac:dyDescent="0.25">
      <c r="A288" s="97" t="s">
        <v>658</v>
      </c>
      <c r="B288" t="s">
        <v>2019</v>
      </c>
      <c r="C288" t="s">
        <v>125</v>
      </c>
      <c r="D288" s="12" t="s">
        <v>1088</v>
      </c>
      <c r="E288" s="1">
        <f>VLOOKUP(A288,'ADM Data'!$A$2:$J$346,10,FALSE)</f>
        <v>78.517848999999998</v>
      </c>
      <c r="F288" s="1">
        <f>VLOOKUP(A288,'ADM Data'!$A$2:$I$346,5,FALSE)</f>
        <v>7.9081939999999999</v>
      </c>
      <c r="G288" s="1">
        <f>VLOOKUP(A288,'ADM Data'!$A$2:$I$346,6,FALSE)</f>
        <v>25.782864</v>
      </c>
      <c r="H288" s="1">
        <f>VLOOKUP(A288,'ADM Data'!$A$2:$I$346,7,FALSE)</f>
        <v>44.826791</v>
      </c>
      <c r="I288" s="1">
        <f>VLOOKUP(A288,'ADM Data'!$A$2:$I$346,8,FALSE)</f>
        <v>0</v>
      </c>
      <c r="J288" s="1">
        <f>VLOOKUP(A288,'ADM Data'!$A$2:$I$346,9,FALSE)</f>
        <v>0</v>
      </c>
      <c r="K288" s="1">
        <f>VLOOKUP(A288,'ADM Data'!$A$2:$AA$346,26,FALSE)</f>
        <v>0</v>
      </c>
    </row>
    <row r="289" spans="1:11" x14ac:dyDescent="0.25">
      <c r="A289" s="97" t="s">
        <v>660</v>
      </c>
      <c r="B289" t="s">
        <v>661</v>
      </c>
      <c r="C289" t="s">
        <v>75</v>
      </c>
      <c r="D289" s="12" t="s">
        <v>1088</v>
      </c>
      <c r="E289" s="1">
        <f>VLOOKUP(A289,'ADM Data'!$A$2:$J$346,10,FALSE)</f>
        <v>350.68742499999996</v>
      </c>
      <c r="F289" s="1">
        <f>VLOOKUP(A289,'ADM Data'!$A$2:$I$346,5,FALSE)</f>
        <v>34.578037999999999</v>
      </c>
      <c r="G289" s="1">
        <f>VLOOKUP(A289,'ADM Data'!$A$2:$I$346,6,FALSE)</f>
        <v>130.97291899999999</v>
      </c>
      <c r="H289" s="1">
        <f>VLOOKUP(A289,'ADM Data'!$A$2:$I$346,7,FALSE)</f>
        <v>185.13646800000001</v>
      </c>
      <c r="I289" s="1">
        <f>VLOOKUP(A289,'ADM Data'!$A$2:$I$346,8,FALSE)</f>
        <v>0</v>
      </c>
      <c r="J289" s="1">
        <f>VLOOKUP(A289,'ADM Data'!$A$2:$I$346,9,FALSE)</f>
        <v>0</v>
      </c>
      <c r="K289" s="1">
        <f>VLOOKUP(A289,'ADM Data'!$A$2:$AA$346,26,FALSE)</f>
        <v>0</v>
      </c>
    </row>
    <row r="290" spans="1:11" x14ac:dyDescent="0.25">
      <c r="A290" s="97" t="s">
        <v>662</v>
      </c>
      <c r="B290" t="s">
        <v>663</v>
      </c>
      <c r="C290" t="s">
        <v>72</v>
      </c>
      <c r="D290" s="12" t="s">
        <v>1088</v>
      </c>
      <c r="E290" s="1">
        <f>VLOOKUP(A290,'ADM Data'!$A$2:$J$346,10,FALSE)</f>
        <v>432.73787800000002</v>
      </c>
      <c r="F290" s="1">
        <f>VLOOKUP(A290,'ADM Data'!$A$2:$I$346,5,FALSE)</f>
        <v>87.959491</v>
      </c>
      <c r="G290" s="1">
        <f>VLOOKUP(A290,'ADM Data'!$A$2:$I$346,6,FALSE)</f>
        <v>173.88700700000001</v>
      </c>
      <c r="H290" s="1">
        <f>VLOOKUP(A290,'ADM Data'!$A$2:$I$346,7,FALSE)</f>
        <v>170.89138</v>
      </c>
      <c r="I290" s="1">
        <f>VLOOKUP(A290,'ADM Data'!$A$2:$I$346,8,FALSE)</f>
        <v>0</v>
      </c>
      <c r="J290" s="1">
        <f>VLOOKUP(A290,'ADM Data'!$A$2:$I$346,9,FALSE)</f>
        <v>0</v>
      </c>
      <c r="K290" s="1">
        <f>VLOOKUP(A290,'ADM Data'!$A$2:$AA$346,26,FALSE)</f>
        <v>0</v>
      </c>
    </row>
    <row r="291" spans="1:11" x14ac:dyDescent="0.25">
      <c r="A291" s="97" t="s">
        <v>664</v>
      </c>
      <c r="B291" t="s">
        <v>665</v>
      </c>
      <c r="C291" t="s">
        <v>93</v>
      </c>
      <c r="D291" s="12" t="s">
        <v>1088</v>
      </c>
      <c r="E291" s="1">
        <f>VLOOKUP(A291,'ADM Data'!$A$2:$J$346,10,FALSE)</f>
        <v>140.89196200000001</v>
      </c>
      <c r="F291" s="1">
        <f>VLOOKUP(A291,'ADM Data'!$A$2:$I$346,5,FALSE)</f>
        <v>0</v>
      </c>
      <c r="G291" s="1">
        <f>VLOOKUP(A291,'ADM Data'!$A$2:$I$346,6,FALSE)</f>
        <v>0</v>
      </c>
      <c r="H291" s="1">
        <f>VLOOKUP(A291,'ADM Data'!$A$2:$I$346,7,FALSE)</f>
        <v>0</v>
      </c>
      <c r="I291" s="1">
        <f>VLOOKUP(A291,'ADM Data'!$A$2:$I$346,8,FALSE)</f>
        <v>134.54736700000001</v>
      </c>
      <c r="J291" s="1">
        <f>VLOOKUP(A291,'ADM Data'!$A$2:$I$346,9,FALSE)</f>
        <v>6.344595</v>
      </c>
      <c r="K291" s="1">
        <f>VLOOKUP(A291,'ADM Data'!$A$2:$AA$346,26,FALSE)</f>
        <v>0</v>
      </c>
    </row>
    <row r="292" spans="1:11" x14ac:dyDescent="0.25">
      <c r="A292" s="97" t="s">
        <v>666</v>
      </c>
      <c r="B292" t="s">
        <v>2020</v>
      </c>
      <c r="C292" t="s">
        <v>93</v>
      </c>
      <c r="D292" s="12" t="s">
        <v>1088</v>
      </c>
      <c r="E292" s="1">
        <f>VLOOKUP(A292,'ADM Data'!$A$2:$J$346,10,FALSE)</f>
        <v>1034.638972</v>
      </c>
      <c r="F292" s="1">
        <f>VLOOKUP(A292,'ADM Data'!$A$2:$I$346,5,FALSE)</f>
        <v>116.728551</v>
      </c>
      <c r="G292" s="1">
        <f>VLOOKUP(A292,'ADM Data'!$A$2:$I$346,6,FALSE)</f>
        <v>271.16887100000002</v>
      </c>
      <c r="H292" s="1">
        <f>VLOOKUP(A292,'ADM Data'!$A$2:$I$346,7,FALSE)</f>
        <v>440.77167300000002</v>
      </c>
      <c r="I292" s="1">
        <f>VLOOKUP(A292,'ADM Data'!$A$2:$I$346,8,FALSE)</f>
        <v>205.969877</v>
      </c>
      <c r="J292" s="1">
        <f>VLOOKUP(A292,'ADM Data'!$A$2:$I$346,9,FALSE)</f>
        <v>0</v>
      </c>
      <c r="K292" s="1">
        <f>VLOOKUP(A292,'ADM Data'!$A$2:$AA$346,26,FALSE)</f>
        <v>0</v>
      </c>
    </row>
    <row r="293" spans="1:11" x14ac:dyDescent="0.25">
      <c r="A293" s="97" t="s">
        <v>668</v>
      </c>
      <c r="B293" t="s">
        <v>2021</v>
      </c>
      <c r="C293" t="s">
        <v>72</v>
      </c>
      <c r="D293" s="12" t="s">
        <v>1088</v>
      </c>
      <c r="E293" s="1">
        <f>VLOOKUP(A293,'ADM Data'!$A$2:$J$346,10,FALSE)</f>
        <v>483.16716000000002</v>
      </c>
      <c r="F293" s="1">
        <f>VLOOKUP(A293,'ADM Data'!$A$2:$I$346,5,FALSE)</f>
        <v>64.486242000000004</v>
      </c>
      <c r="G293" s="1">
        <f>VLOOKUP(A293,'ADM Data'!$A$2:$I$346,6,FALSE)</f>
        <v>168.15997300000001</v>
      </c>
      <c r="H293" s="1">
        <f>VLOOKUP(A293,'ADM Data'!$A$2:$I$346,7,FALSE)</f>
        <v>250.52094500000001</v>
      </c>
      <c r="I293" s="1">
        <f>VLOOKUP(A293,'ADM Data'!$A$2:$I$346,8,FALSE)</f>
        <v>0</v>
      </c>
      <c r="J293" s="1">
        <f>VLOOKUP(A293,'ADM Data'!$A$2:$I$346,9,FALSE)</f>
        <v>0</v>
      </c>
      <c r="K293" s="1">
        <f>VLOOKUP(A293,'ADM Data'!$A$2:$AA$346,26,FALSE)</f>
        <v>0</v>
      </c>
    </row>
    <row r="294" spans="1:11" x14ac:dyDescent="0.25">
      <c r="A294" s="97" t="s">
        <v>670</v>
      </c>
      <c r="B294" t="s">
        <v>671</v>
      </c>
      <c r="C294" t="s">
        <v>111</v>
      </c>
      <c r="D294" s="12" t="s">
        <v>1088</v>
      </c>
      <c r="E294" s="1">
        <f>VLOOKUP(A294,'ADM Data'!$A$2:$J$346,10,FALSE)</f>
        <v>187.85984300000001</v>
      </c>
      <c r="F294" s="1">
        <f>VLOOKUP(A294,'ADM Data'!$A$2:$I$346,5,FALSE)</f>
        <v>0</v>
      </c>
      <c r="G294" s="1">
        <f>VLOOKUP(A294,'ADM Data'!$A$2:$I$346,6,FALSE)</f>
        <v>0</v>
      </c>
      <c r="H294" s="1">
        <f>VLOOKUP(A294,'ADM Data'!$A$2:$I$346,7,FALSE)</f>
        <v>0</v>
      </c>
      <c r="I294" s="1">
        <f>VLOOKUP(A294,'ADM Data'!$A$2:$I$346,8,FALSE)</f>
        <v>95.915530000000004</v>
      </c>
      <c r="J294" s="1">
        <f>VLOOKUP(A294,'ADM Data'!$A$2:$I$346,9,FALSE)</f>
        <v>91.944312999999994</v>
      </c>
      <c r="K294" s="1">
        <f>VLOOKUP(A294,'ADM Data'!$A$2:$AA$346,26,FALSE)</f>
        <v>0</v>
      </c>
    </row>
    <row r="295" spans="1:11" x14ac:dyDescent="0.25">
      <c r="A295" s="97" t="s">
        <v>672</v>
      </c>
      <c r="B295" t="s">
        <v>2022</v>
      </c>
      <c r="C295" t="s">
        <v>75</v>
      </c>
      <c r="D295" s="12" t="s">
        <v>1088</v>
      </c>
      <c r="E295" s="1">
        <f>VLOOKUP(A295,'ADM Data'!$A$2:$J$346,10,FALSE)</f>
        <v>122.334665</v>
      </c>
      <c r="F295" s="1">
        <f>VLOOKUP(A295,'ADM Data'!$A$2:$I$346,5,FALSE)</f>
        <v>35.150188</v>
      </c>
      <c r="G295" s="1">
        <f>VLOOKUP(A295,'ADM Data'!$A$2:$I$346,6,FALSE)</f>
        <v>65.541944000000001</v>
      </c>
      <c r="H295" s="1">
        <f>VLOOKUP(A295,'ADM Data'!$A$2:$I$346,7,FALSE)</f>
        <v>21.642533</v>
      </c>
      <c r="I295" s="1">
        <f>VLOOKUP(A295,'ADM Data'!$A$2:$I$346,8,FALSE)</f>
        <v>0</v>
      </c>
      <c r="J295" s="1">
        <f>VLOOKUP(A295,'ADM Data'!$A$2:$I$346,9,FALSE)</f>
        <v>0</v>
      </c>
      <c r="K295" s="1">
        <f>VLOOKUP(A295,'ADM Data'!$A$2:$AA$346,26,FALSE)</f>
        <v>0</v>
      </c>
    </row>
    <row r="296" spans="1:11" x14ac:dyDescent="0.25">
      <c r="A296" s="97" t="s">
        <v>674</v>
      </c>
      <c r="B296" t="s">
        <v>2023</v>
      </c>
      <c r="C296" t="s">
        <v>75</v>
      </c>
      <c r="D296" s="12" t="s">
        <v>1088</v>
      </c>
      <c r="E296" s="1">
        <f>VLOOKUP(A296,'ADM Data'!$A$2:$J$346,10,FALSE)</f>
        <v>960.80256099999997</v>
      </c>
      <c r="F296" s="1">
        <f>VLOOKUP(A296,'ADM Data'!$A$2:$I$346,5,FALSE)</f>
        <v>73.784530000000004</v>
      </c>
      <c r="G296" s="1">
        <f>VLOOKUP(A296,'ADM Data'!$A$2:$I$346,6,FALSE)</f>
        <v>251.37430800000001</v>
      </c>
      <c r="H296" s="1">
        <f>VLOOKUP(A296,'ADM Data'!$A$2:$I$346,7,FALSE)</f>
        <v>420.67523399999999</v>
      </c>
      <c r="I296" s="1">
        <f>VLOOKUP(A296,'ADM Data'!$A$2:$I$346,8,FALSE)</f>
        <v>214.96848900000001</v>
      </c>
      <c r="J296" s="1">
        <f>VLOOKUP(A296,'ADM Data'!$A$2:$I$346,9,FALSE)</f>
        <v>0</v>
      </c>
      <c r="K296" s="1">
        <f>VLOOKUP(A296,'ADM Data'!$A$2:$AA$346,26,FALSE)</f>
        <v>0</v>
      </c>
    </row>
    <row r="297" spans="1:11" x14ac:dyDescent="0.25">
      <c r="A297" s="97" t="s">
        <v>676</v>
      </c>
      <c r="B297" t="s">
        <v>2024</v>
      </c>
      <c r="C297" t="s">
        <v>98</v>
      </c>
      <c r="D297" s="12" t="s">
        <v>1088</v>
      </c>
      <c r="E297" s="1">
        <f>VLOOKUP(A297,'ADM Data'!$A$2:$J$346,10,FALSE)</f>
        <v>240.588234</v>
      </c>
      <c r="F297" s="1">
        <f>VLOOKUP(A297,'ADM Data'!$A$2:$I$346,5,FALSE)</f>
        <v>42.482353000000003</v>
      </c>
      <c r="G297" s="1">
        <f>VLOOKUP(A297,'ADM Data'!$A$2:$I$346,6,FALSE)</f>
        <v>118.264706</v>
      </c>
      <c r="H297" s="1">
        <f>VLOOKUP(A297,'ADM Data'!$A$2:$I$346,7,FALSE)</f>
        <v>79.841175000000007</v>
      </c>
      <c r="I297" s="1">
        <f>VLOOKUP(A297,'ADM Data'!$A$2:$I$346,8,FALSE)</f>
        <v>0</v>
      </c>
      <c r="J297" s="1">
        <f>VLOOKUP(A297,'ADM Data'!$A$2:$I$346,9,FALSE)</f>
        <v>0</v>
      </c>
      <c r="K297" s="1">
        <f>VLOOKUP(A297,'ADM Data'!$A$2:$AA$346,26,FALSE)</f>
        <v>0</v>
      </c>
    </row>
    <row r="298" spans="1:11" x14ac:dyDescent="0.25">
      <c r="A298" s="97" t="s">
        <v>678</v>
      </c>
      <c r="B298" t="s">
        <v>2025</v>
      </c>
      <c r="C298" t="s">
        <v>93</v>
      </c>
      <c r="D298" s="12" t="s">
        <v>1088</v>
      </c>
      <c r="E298" s="1">
        <f>VLOOKUP(A298,'ADM Data'!$A$2:$J$346,10,FALSE)</f>
        <v>477.47578399999998</v>
      </c>
      <c r="F298" s="1">
        <f>VLOOKUP(A298,'ADM Data'!$A$2:$I$346,5,FALSE)</f>
        <v>54.458826999999999</v>
      </c>
      <c r="G298" s="1">
        <f>VLOOKUP(A298,'ADM Data'!$A$2:$I$346,6,FALSE)</f>
        <v>156.34117599999999</v>
      </c>
      <c r="H298" s="1">
        <f>VLOOKUP(A298,'ADM Data'!$A$2:$I$346,7,FALSE)</f>
        <v>266.67578099999997</v>
      </c>
      <c r="I298" s="1">
        <f>VLOOKUP(A298,'ADM Data'!$A$2:$I$346,8,FALSE)</f>
        <v>0</v>
      </c>
      <c r="J298" s="1">
        <f>VLOOKUP(A298,'ADM Data'!$A$2:$I$346,9,FALSE)</f>
        <v>0</v>
      </c>
      <c r="K298" s="1">
        <f>VLOOKUP(A298,'ADM Data'!$A$2:$AA$346,26,FALSE)</f>
        <v>0</v>
      </c>
    </row>
    <row r="299" spans="1:11" x14ac:dyDescent="0.25">
      <c r="A299" s="97" t="s">
        <v>680</v>
      </c>
      <c r="B299" t="s">
        <v>2026</v>
      </c>
      <c r="C299" t="s">
        <v>98</v>
      </c>
      <c r="D299" s="12" t="s">
        <v>1088</v>
      </c>
      <c r="E299" s="1">
        <f>VLOOKUP(A299,'ADM Data'!$A$2:$J$346,10,FALSE)</f>
        <v>113.251746</v>
      </c>
      <c r="F299" s="1">
        <f>VLOOKUP(A299,'ADM Data'!$A$2:$I$346,5,FALSE)</f>
        <v>18.853145999999999</v>
      </c>
      <c r="G299" s="1">
        <f>VLOOKUP(A299,'ADM Data'!$A$2:$I$346,6,FALSE)</f>
        <v>57.209789000000001</v>
      </c>
      <c r="H299" s="1">
        <f>VLOOKUP(A299,'ADM Data'!$A$2:$I$346,7,FALSE)</f>
        <v>37.188811000000001</v>
      </c>
      <c r="I299" s="1">
        <f>VLOOKUP(A299,'ADM Data'!$A$2:$I$346,8,FALSE)</f>
        <v>0</v>
      </c>
      <c r="J299" s="1">
        <f>VLOOKUP(A299,'ADM Data'!$A$2:$I$346,9,FALSE)</f>
        <v>0</v>
      </c>
      <c r="K299" s="1">
        <f>VLOOKUP(A299,'ADM Data'!$A$2:$AA$346,26,FALSE)</f>
        <v>0</v>
      </c>
    </row>
    <row r="300" spans="1:11" x14ac:dyDescent="0.25">
      <c r="A300" s="97" t="s">
        <v>682</v>
      </c>
      <c r="B300" t="s">
        <v>683</v>
      </c>
      <c r="C300" t="s">
        <v>80</v>
      </c>
      <c r="D300" s="12" t="s">
        <v>1088</v>
      </c>
      <c r="E300" s="1">
        <f>VLOOKUP(A300,'ADM Data'!$A$2:$J$346,10,FALSE)</f>
        <v>294.60496799999999</v>
      </c>
      <c r="F300" s="1">
        <f>VLOOKUP(A300,'ADM Data'!$A$2:$I$346,5,FALSE)</f>
        <v>0</v>
      </c>
      <c r="G300" s="1">
        <f>VLOOKUP(A300,'ADM Data'!$A$2:$I$346,6,FALSE)</f>
        <v>0</v>
      </c>
      <c r="H300" s="1">
        <f>VLOOKUP(A300,'ADM Data'!$A$2:$I$346,7,FALSE)</f>
        <v>0</v>
      </c>
      <c r="I300" s="1">
        <f>VLOOKUP(A300,'ADM Data'!$A$2:$I$346,8,FALSE)</f>
        <v>227.22689199999999</v>
      </c>
      <c r="J300" s="1">
        <f>VLOOKUP(A300,'ADM Data'!$A$2:$I$346,9,FALSE)</f>
        <v>67.378075999999993</v>
      </c>
      <c r="K300" s="1">
        <f>VLOOKUP(A300,'ADM Data'!$A$2:$AA$346,26,FALSE)</f>
        <v>0</v>
      </c>
    </row>
    <row r="301" spans="1:11" x14ac:dyDescent="0.25">
      <c r="A301" s="97" t="s">
        <v>684</v>
      </c>
      <c r="B301" t="s">
        <v>2027</v>
      </c>
      <c r="C301" t="s">
        <v>93</v>
      </c>
      <c r="D301" s="12" t="s">
        <v>1088</v>
      </c>
      <c r="E301" s="1">
        <f>VLOOKUP(A301,'ADM Data'!$A$2:$J$346,10,FALSE)</f>
        <v>606.09206700000004</v>
      </c>
      <c r="F301" s="1">
        <f>VLOOKUP(A301,'ADM Data'!$A$2:$I$346,5,FALSE)</f>
        <v>0</v>
      </c>
      <c r="G301" s="1">
        <f>VLOOKUP(A301,'ADM Data'!$A$2:$I$346,6,FALSE)</f>
        <v>0</v>
      </c>
      <c r="H301" s="1">
        <f>VLOOKUP(A301,'ADM Data'!$A$2:$I$346,7,FALSE)</f>
        <v>0</v>
      </c>
      <c r="I301" s="1">
        <f>VLOOKUP(A301,'ADM Data'!$A$2:$I$346,8,FALSE)</f>
        <v>313.30839099999997</v>
      </c>
      <c r="J301" s="1">
        <f>VLOOKUP(A301,'ADM Data'!$A$2:$I$346,9,FALSE)</f>
        <v>292.78367600000001</v>
      </c>
      <c r="K301" s="1">
        <f>VLOOKUP(A301,'ADM Data'!$A$2:$AA$346,26,FALSE)</f>
        <v>0</v>
      </c>
    </row>
    <row r="302" spans="1:11" x14ac:dyDescent="0.25">
      <c r="A302" s="97" t="s">
        <v>686</v>
      </c>
      <c r="B302" t="s">
        <v>2028</v>
      </c>
      <c r="C302" t="s">
        <v>75</v>
      </c>
      <c r="D302" s="12" t="s">
        <v>1088</v>
      </c>
      <c r="E302" s="1">
        <f>VLOOKUP(A302,'ADM Data'!$A$2:$J$346,10,FALSE)</f>
        <v>188.69011899999998</v>
      </c>
      <c r="F302" s="1">
        <f>VLOOKUP(A302,'ADM Data'!$A$2:$I$346,5,FALSE)</f>
        <v>29.447057999999998</v>
      </c>
      <c r="G302" s="1">
        <f>VLOOKUP(A302,'ADM Data'!$A$2:$I$346,6,FALSE)</f>
        <v>64.636329000000003</v>
      </c>
      <c r="H302" s="1">
        <f>VLOOKUP(A302,'ADM Data'!$A$2:$I$346,7,FALSE)</f>
        <v>94.606731999999994</v>
      </c>
      <c r="I302" s="1">
        <f>VLOOKUP(A302,'ADM Data'!$A$2:$I$346,8,FALSE)</f>
        <v>0</v>
      </c>
      <c r="J302" s="1">
        <f>VLOOKUP(A302,'ADM Data'!$A$2:$I$346,9,FALSE)</f>
        <v>0</v>
      </c>
      <c r="K302" s="1">
        <f>VLOOKUP(A302,'ADM Data'!$A$2:$AA$346,26,FALSE)</f>
        <v>0</v>
      </c>
    </row>
    <row r="303" spans="1:11" x14ac:dyDescent="0.25">
      <c r="A303" s="97" t="s">
        <v>688</v>
      </c>
      <c r="B303" t="s">
        <v>689</v>
      </c>
      <c r="C303" t="s">
        <v>193</v>
      </c>
      <c r="D303" s="12" t="s">
        <v>1088</v>
      </c>
      <c r="E303" s="1">
        <f>VLOOKUP(A303,'ADM Data'!$A$2:$J$346,10,FALSE)</f>
        <v>111.042571</v>
      </c>
      <c r="F303" s="1">
        <f>VLOOKUP(A303,'ADM Data'!$A$2:$I$346,5,FALSE)</f>
        <v>26.51867</v>
      </c>
      <c r="G303" s="1">
        <f>VLOOKUP(A303,'ADM Data'!$A$2:$I$346,6,FALSE)</f>
        <v>41.636895000000003</v>
      </c>
      <c r="H303" s="1">
        <f>VLOOKUP(A303,'ADM Data'!$A$2:$I$346,7,FALSE)</f>
        <v>42.887006</v>
      </c>
      <c r="I303" s="1">
        <f>VLOOKUP(A303,'ADM Data'!$A$2:$I$346,8,FALSE)</f>
        <v>0</v>
      </c>
      <c r="J303" s="1">
        <f>VLOOKUP(A303,'ADM Data'!$A$2:$I$346,9,FALSE)</f>
        <v>0</v>
      </c>
      <c r="K303" s="1">
        <f>VLOOKUP(A303,'ADM Data'!$A$2:$AA$346,26,FALSE)</f>
        <v>0</v>
      </c>
    </row>
    <row r="304" spans="1:11" x14ac:dyDescent="0.25">
      <c r="A304" s="97" t="s">
        <v>690</v>
      </c>
      <c r="B304" t="s">
        <v>2029</v>
      </c>
      <c r="C304" t="s">
        <v>75</v>
      </c>
      <c r="D304" s="12" t="s">
        <v>1088</v>
      </c>
      <c r="E304" s="1">
        <f>VLOOKUP(A304,'ADM Data'!$A$2:$J$346,10,FALSE)</f>
        <v>56.529907999999999</v>
      </c>
      <c r="F304" s="1">
        <f>VLOOKUP(A304,'ADM Data'!$A$2:$I$346,5,FALSE)</f>
        <v>0</v>
      </c>
      <c r="G304" s="1">
        <f>VLOOKUP(A304,'ADM Data'!$A$2:$I$346,6,FALSE)</f>
        <v>0</v>
      </c>
      <c r="H304" s="1">
        <f>VLOOKUP(A304,'ADM Data'!$A$2:$I$346,7,FALSE)</f>
        <v>0</v>
      </c>
      <c r="I304" s="1">
        <f>VLOOKUP(A304,'ADM Data'!$A$2:$I$346,8,FALSE)</f>
        <v>12.092909000000001</v>
      </c>
      <c r="J304" s="1">
        <f>VLOOKUP(A304,'ADM Data'!$A$2:$I$346,9,FALSE)</f>
        <v>44.436999</v>
      </c>
      <c r="K304" s="1">
        <f>VLOOKUP(A304,'ADM Data'!$A$2:$AA$346,26,FALSE)</f>
        <v>0</v>
      </c>
    </row>
    <row r="305" spans="1:11" x14ac:dyDescent="0.25">
      <c r="A305" s="97" t="s">
        <v>692</v>
      </c>
      <c r="B305" t="s">
        <v>693</v>
      </c>
      <c r="C305" t="s">
        <v>80</v>
      </c>
      <c r="D305" s="12" t="s">
        <v>1088</v>
      </c>
      <c r="E305" s="1">
        <f>VLOOKUP(A305,'ADM Data'!$A$2:$J$346,10,FALSE)</f>
        <v>329.12966499999999</v>
      </c>
      <c r="F305" s="1">
        <f>VLOOKUP(A305,'ADM Data'!$A$2:$I$346,5,FALSE)</f>
        <v>0</v>
      </c>
      <c r="G305" s="1">
        <f>VLOOKUP(A305,'ADM Data'!$A$2:$I$346,6,FALSE)</f>
        <v>0</v>
      </c>
      <c r="H305" s="1">
        <f>VLOOKUP(A305,'ADM Data'!$A$2:$I$346,7,FALSE)</f>
        <v>0</v>
      </c>
      <c r="I305" s="1">
        <f>VLOOKUP(A305,'ADM Data'!$A$2:$I$346,8,FALSE)</f>
        <v>10.646179999999999</v>
      </c>
      <c r="J305" s="1">
        <f>VLOOKUP(A305,'ADM Data'!$A$2:$I$346,9,FALSE)</f>
        <v>318.48348499999997</v>
      </c>
      <c r="K305" s="1">
        <f>VLOOKUP(A305,'ADM Data'!$A$2:$AA$346,26,FALSE)</f>
        <v>0</v>
      </c>
    </row>
    <row r="306" spans="1:11" x14ac:dyDescent="0.25">
      <c r="A306" s="97" t="s">
        <v>694</v>
      </c>
      <c r="B306" t="s">
        <v>695</v>
      </c>
      <c r="C306" t="s">
        <v>98</v>
      </c>
      <c r="D306" s="12" t="s">
        <v>1088</v>
      </c>
      <c r="E306" s="1">
        <f>VLOOKUP(A306,'ADM Data'!$A$2:$J$346,10,FALSE)</f>
        <v>642.22450800000001</v>
      </c>
      <c r="F306" s="1">
        <f>VLOOKUP(A306,'ADM Data'!$A$2:$I$346,5,FALSE)</f>
        <v>0</v>
      </c>
      <c r="G306" s="1">
        <f>VLOOKUP(A306,'ADM Data'!$A$2:$I$346,6,FALSE)</f>
        <v>0</v>
      </c>
      <c r="H306" s="1">
        <f>VLOOKUP(A306,'ADM Data'!$A$2:$I$346,7,FALSE)</f>
        <v>0</v>
      </c>
      <c r="I306" s="1">
        <f>VLOOKUP(A306,'ADM Data'!$A$2:$I$346,8,FALSE)</f>
        <v>556.65626099999997</v>
      </c>
      <c r="J306" s="1">
        <f>VLOOKUP(A306,'ADM Data'!$A$2:$I$346,9,FALSE)</f>
        <v>85.568247</v>
      </c>
      <c r="K306" s="1">
        <f>VLOOKUP(A306,'ADM Data'!$A$2:$AA$346,26,FALSE)</f>
        <v>0</v>
      </c>
    </row>
    <row r="307" spans="1:11" x14ac:dyDescent="0.25">
      <c r="A307" s="97" t="s">
        <v>696</v>
      </c>
      <c r="B307" t="s">
        <v>697</v>
      </c>
      <c r="C307" t="s">
        <v>68</v>
      </c>
      <c r="D307" s="12" t="s">
        <v>1088</v>
      </c>
      <c r="E307" s="1">
        <f>VLOOKUP(A307,'ADM Data'!$A$2:$J$346,10,FALSE)</f>
        <v>736.73426999999992</v>
      </c>
      <c r="F307" s="1">
        <f>VLOOKUP(A307,'ADM Data'!$A$2:$I$346,5,FALSE)</f>
        <v>0</v>
      </c>
      <c r="G307" s="1">
        <f>VLOOKUP(A307,'ADM Data'!$A$2:$I$346,6,FALSE)</f>
        <v>0</v>
      </c>
      <c r="H307" s="1">
        <f>VLOOKUP(A307,'ADM Data'!$A$2:$I$346,7,FALSE)</f>
        <v>334.83076199999999</v>
      </c>
      <c r="I307" s="1">
        <f>VLOOKUP(A307,'ADM Data'!$A$2:$I$346,8,FALSE)</f>
        <v>340.70527800000002</v>
      </c>
      <c r="J307" s="1">
        <f>VLOOKUP(A307,'ADM Data'!$A$2:$I$346,9,FALSE)</f>
        <v>61.198230000000002</v>
      </c>
      <c r="K307" s="1">
        <f>VLOOKUP(A307,'ADM Data'!$A$2:$AA$346,26,FALSE)</f>
        <v>0</v>
      </c>
    </row>
    <row r="308" spans="1:11" x14ac:dyDescent="0.25">
      <c r="A308" s="97" t="s">
        <v>698</v>
      </c>
      <c r="B308" t="s">
        <v>699</v>
      </c>
      <c r="C308" t="s">
        <v>108</v>
      </c>
      <c r="D308" s="12" t="s">
        <v>1088</v>
      </c>
      <c r="E308" s="1">
        <f>VLOOKUP(A308,'ADM Data'!$A$2:$J$346,10,FALSE)</f>
        <v>359.68047100000001</v>
      </c>
      <c r="F308" s="1">
        <f>VLOOKUP(A308,'ADM Data'!$A$2:$I$346,5,FALSE)</f>
        <v>58.863905000000003</v>
      </c>
      <c r="G308" s="1">
        <f>VLOOKUP(A308,'ADM Data'!$A$2:$I$346,6,FALSE)</f>
        <v>140.34911</v>
      </c>
      <c r="H308" s="1">
        <f>VLOOKUP(A308,'ADM Data'!$A$2:$I$346,7,FALSE)</f>
        <v>160.467456</v>
      </c>
      <c r="I308" s="1">
        <f>VLOOKUP(A308,'ADM Data'!$A$2:$I$346,8,FALSE)</f>
        <v>0</v>
      </c>
      <c r="J308" s="1">
        <f>VLOOKUP(A308,'ADM Data'!$A$2:$I$346,9,FALSE)</f>
        <v>0</v>
      </c>
      <c r="K308" s="1">
        <f>VLOOKUP(A308,'ADM Data'!$A$2:$AA$346,26,FALSE)</f>
        <v>0</v>
      </c>
    </row>
    <row r="309" spans="1:11" x14ac:dyDescent="0.25">
      <c r="A309" s="97" t="s">
        <v>700</v>
      </c>
      <c r="B309" t="s">
        <v>2030</v>
      </c>
      <c r="C309" t="s">
        <v>80</v>
      </c>
      <c r="D309" s="12" t="s">
        <v>1088</v>
      </c>
      <c r="E309" s="1">
        <f>VLOOKUP(A309,'ADM Data'!$A$2:$J$346,10,FALSE)</f>
        <v>334.28452799999997</v>
      </c>
      <c r="F309" s="1">
        <f>VLOOKUP(A309,'ADM Data'!$A$2:$I$346,5,FALSE)</f>
        <v>82.747637999999995</v>
      </c>
      <c r="G309" s="1">
        <f>VLOOKUP(A309,'ADM Data'!$A$2:$I$346,6,FALSE)</f>
        <v>182.17309399999999</v>
      </c>
      <c r="H309" s="1">
        <f>VLOOKUP(A309,'ADM Data'!$A$2:$I$346,7,FALSE)</f>
        <v>69.363795999999994</v>
      </c>
      <c r="I309" s="1">
        <f>VLOOKUP(A309,'ADM Data'!$A$2:$I$346,8,FALSE)</f>
        <v>0</v>
      </c>
      <c r="J309" s="1">
        <f>VLOOKUP(A309,'ADM Data'!$A$2:$I$346,9,FALSE)</f>
        <v>0</v>
      </c>
      <c r="K309" s="1">
        <f>VLOOKUP(A309,'ADM Data'!$A$2:$AA$346,26,FALSE)</f>
        <v>0</v>
      </c>
    </row>
    <row r="310" spans="1:11" x14ac:dyDescent="0.25">
      <c r="A310" s="97" t="s">
        <v>702</v>
      </c>
      <c r="B310" t="s">
        <v>703</v>
      </c>
      <c r="C310" t="s">
        <v>68</v>
      </c>
      <c r="D310" s="12" t="s">
        <v>1088</v>
      </c>
      <c r="E310" s="1">
        <f>VLOOKUP(A310,'ADM Data'!$A$2:$J$346,10,FALSE)</f>
        <v>96.014895999999993</v>
      </c>
      <c r="F310" s="1">
        <f>VLOOKUP(A310,'ADM Data'!$A$2:$I$346,5,FALSE)</f>
        <v>0</v>
      </c>
      <c r="G310" s="1">
        <f>VLOOKUP(A310,'ADM Data'!$A$2:$I$346,6,FALSE)</f>
        <v>0</v>
      </c>
      <c r="H310" s="1">
        <f>VLOOKUP(A310,'ADM Data'!$A$2:$I$346,7,FALSE)</f>
        <v>36.588406999999997</v>
      </c>
      <c r="I310" s="1">
        <f>VLOOKUP(A310,'ADM Data'!$A$2:$I$346,8,FALSE)</f>
        <v>32.457515999999998</v>
      </c>
      <c r="J310" s="1">
        <f>VLOOKUP(A310,'ADM Data'!$A$2:$I$346,9,FALSE)</f>
        <v>26.968972999999998</v>
      </c>
      <c r="K310" s="1">
        <f>VLOOKUP(A310,'ADM Data'!$A$2:$AA$346,26,FALSE)</f>
        <v>0</v>
      </c>
    </row>
    <row r="311" spans="1:11" x14ac:dyDescent="0.25">
      <c r="A311" s="97" t="s">
        <v>704</v>
      </c>
      <c r="B311" t="s">
        <v>2031</v>
      </c>
      <c r="C311" t="s">
        <v>80</v>
      </c>
      <c r="D311" s="12" t="s">
        <v>1088</v>
      </c>
      <c r="E311" s="1">
        <f>VLOOKUP(A311,'ADM Data'!$A$2:$J$346,10,FALSE)</f>
        <v>140.30226199999998</v>
      </c>
      <c r="F311" s="1">
        <f>VLOOKUP(A311,'ADM Data'!$A$2:$I$346,5,FALSE)</f>
        <v>11.766468</v>
      </c>
      <c r="G311" s="1">
        <f>VLOOKUP(A311,'ADM Data'!$A$2:$I$346,6,FALSE)</f>
        <v>52.334611000000002</v>
      </c>
      <c r="H311" s="1">
        <f>VLOOKUP(A311,'ADM Data'!$A$2:$I$346,7,FALSE)</f>
        <v>76.201183</v>
      </c>
      <c r="I311" s="1">
        <f>VLOOKUP(A311,'ADM Data'!$A$2:$I$346,8,FALSE)</f>
        <v>0</v>
      </c>
      <c r="J311" s="1">
        <f>VLOOKUP(A311,'ADM Data'!$A$2:$I$346,9,FALSE)</f>
        <v>0</v>
      </c>
      <c r="K311" s="1">
        <f>VLOOKUP(A311,'ADM Data'!$A$2:$AA$346,26,FALSE)</f>
        <v>0</v>
      </c>
    </row>
    <row r="312" spans="1:11" x14ac:dyDescent="0.25">
      <c r="A312" s="97" t="s">
        <v>706</v>
      </c>
      <c r="B312" t="s">
        <v>707</v>
      </c>
      <c r="C312" t="s">
        <v>98</v>
      </c>
      <c r="D312" s="12" t="s">
        <v>1088</v>
      </c>
      <c r="E312" s="1">
        <f>VLOOKUP(A312,'ADM Data'!$A$2:$J$346,10,FALSE)</f>
        <v>204.94920999999997</v>
      </c>
      <c r="F312" s="1">
        <f>VLOOKUP(A312,'ADM Data'!$A$2:$I$346,5,FALSE)</f>
        <v>34.306122999999999</v>
      </c>
      <c r="G312" s="1">
        <f>VLOOKUP(A312,'ADM Data'!$A$2:$I$346,6,FALSE)</f>
        <v>53.668889999999998</v>
      </c>
      <c r="H312" s="1">
        <f>VLOOKUP(A312,'ADM Data'!$A$2:$I$346,7,FALSE)</f>
        <v>80.712362999999996</v>
      </c>
      <c r="I312" s="1">
        <f>VLOOKUP(A312,'ADM Data'!$A$2:$I$346,8,FALSE)</f>
        <v>0</v>
      </c>
      <c r="J312" s="1">
        <f>VLOOKUP(A312,'ADM Data'!$A$2:$I$346,9,FALSE)</f>
        <v>36.261834</v>
      </c>
      <c r="K312" s="1">
        <f>VLOOKUP(A312,'ADM Data'!$A$2:$AA$346,26,FALSE)</f>
        <v>0</v>
      </c>
    </row>
    <row r="313" spans="1:11" x14ac:dyDescent="0.25">
      <c r="A313" s="97" t="s">
        <v>708</v>
      </c>
      <c r="B313" t="s">
        <v>709</v>
      </c>
      <c r="C313" t="s">
        <v>72</v>
      </c>
      <c r="D313" s="12" t="s">
        <v>1088</v>
      </c>
      <c r="E313" s="1">
        <f>VLOOKUP(A313,'ADM Data'!$A$2:$J$346,10,FALSE)</f>
        <v>183.856335</v>
      </c>
      <c r="F313" s="1">
        <f>VLOOKUP(A313,'ADM Data'!$A$2:$I$346,5,FALSE)</f>
        <v>19.709378999999998</v>
      </c>
      <c r="G313" s="1">
        <f>VLOOKUP(A313,'ADM Data'!$A$2:$I$346,6,FALSE)</f>
        <v>56.354947000000003</v>
      </c>
      <c r="H313" s="1">
        <f>VLOOKUP(A313,'ADM Data'!$A$2:$I$346,7,FALSE)</f>
        <v>107.79200899999999</v>
      </c>
      <c r="I313" s="1">
        <f>VLOOKUP(A313,'ADM Data'!$A$2:$I$346,8,FALSE)</f>
        <v>0</v>
      </c>
      <c r="J313" s="1">
        <f>VLOOKUP(A313,'ADM Data'!$A$2:$I$346,9,FALSE)</f>
        <v>0</v>
      </c>
      <c r="K313" s="1">
        <f>VLOOKUP(A313,'ADM Data'!$A$2:$AA$346,26,FALSE)</f>
        <v>0</v>
      </c>
    </row>
    <row r="314" spans="1:11" x14ac:dyDescent="0.25">
      <c r="A314" s="97" t="s">
        <v>710</v>
      </c>
      <c r="B314" t="s">
        <v>2032</v>
      </c>
      <c r="C314" t="s">
        <v>101</v>
      </c>
      <c r="D314" s="12" t="s">
        <v>1088</v>
      </c>
      <c r="E314" s="1">
        <f>VLOOKUP(A314,'ADM Data'!$A$2:$J$346,10,FALSE)</f>
        <v>115.171098</v>
      </c>
      <c r="F314" s="1">
        <f>VLOOKUP(A314,'ADM Data'!$A$2:$I$346,5,FALSE)</f>
        <v>0</v>
      </c>
      <c r="G314" s="1">
        <f>VLOOKUP(A314,'ADM Data'!$A$2:$I$346,6,FALSE)</f>
        <v>0</v>
      </c>
      <c r="H314" s="1">
        <f>VLOOKUP(A314,'ADM Data'!$A$2:$I$346,7,FALSE)</f>
        <v>0</v>
      </c>
      <c r="I314" s="1">
        <f>VLOOKUP(A314,'ADM Data'!$A$2:$I$346,8,FALSE)</f>
        <v>2.5781139999999998</v>
      </c>
      <c r="J314" s="1">
        <f>VLOOKUP(A314,'ADM Data'!$A$2:$I$346,9,FALSE)</f>
        <v>112.592984</v>
      </c>
      <c r="K314" s="1">
        <f>VLOOKUP(A314,'ADM Data'!$A$2:$AA$346,26,FALSE)</f>
        <v>0</v>
      </c>
    </row>
    <row r="315" spans="1:11" x14ac:dyDescent="0.25">
      <c r="A315" s="97" t="s">
        <v>712</v>
      </c>
      <c r="B315" t="s">
        <v>2033</v>
      </c>
      <c r="C315" t="s">
        <v>125</v>
      </c>
      <c r="D315" s="12" t="s">
        <v>1088</v>
      </c>
      <c r="E315" s="1">
        <f>VLOOKUP(A315,'ADM Data'!$A$2:$J$346,10,FALSE)</f>
        <v>187.03456600000001</v>
      </c>
      <c r="F315" s="1">
        <f>VLOOKUP(A315,'ADM Data'!$A$2:$I$346,5,FALSE)</f>
        <v>0</v>
      </c>
      <c r="G315" s="1">
        <f>VLOOKUP(A315,'ADM Data'!$A$2:$I$346,6,FALSE)</f>
        <v>0</v>
      </c>
      <c r="H315" s="1">
        <f>VLOOKUP(A315,'ADM Data'!$A$2:$I$346,7,FALSE)</f>
        <v>0</v>
      </c>
      <c r="I315" s="1">
        <f>VLOOKUP(A315,'ADM Data'!$A$2:$I$346,8,FALSE)</f>
        <v>42.550474999999999</v>
      </c>
      <c r="J315" s="1">
        <f>VLOOKUP(A315,'ADM Data'!$A$2:$I$346,9,FALSE)</f>
        <v>144.48409100000001</v>
      </c>
      <c r="K315" s="1">
        <f>VLOOKUP(A315,'ADM Data'!$A$2:$AA$346,26,FALSE)</f>
        <v>0</v>
      </c>
    </row>
    <row r="316" spans="1:11" x14ac:dyDescent="0.25">
      <c r="A316" s="97" t="s">
        <v>714</v>
      </c>
      <c r="B316" t="s">
        <v>2034</v>
      </c>
      <c r="C316" t="s">
        <v>93</v>
      </c>
      <c r="D316" s="12" t="s">
        <v>1088</v>
      </c>
      <c r="E316" s="1">
        <f>VLOOKUP(A316,'ADM Data'!$A$2:$J$346,10,FALSE)</f>
        <v>435.058942</v>
      </c>
      <c r="F316" s="1">
        <f>VLOOKUP(A316,'ADM Data'!$A$2:$I$346,5,FALSE)</f>
        <v>0</v>
      </c>
      <c r="G316" s="1">
        <f>VLOOKUP(A316,'ADM Data'!$A$2:$I$346,6,FALSE)</f>
        <v>0</v>
      </c>
      <c r="H316" s="1">
        <f>VLOOKUP(A316,'ADM Data'!$A$2:$I$346,7,FALSE)</f>
        <v>0</v>
      </c>
      <c r="I316" s="1">
        <f>VLOOKUP(A316,'ADM Data'!$A$2:$I$346,8,FALSE)</f>
        <v>57.817396000000002</v>
      </c>
      <c r="J316" s="1">
        <f>VLOOKUP(A316,'ADM Data'!$A$2:$I$346,9,FALSE)</f>
        <v>377.24154600000003</v>
      </c>
      <c r="K316" s="1">
        <f>VLOOKUP(A316,'ADM Data'!$A$2:$AA$346,26,FALSE)</f>
        <v>0</v>
      </c>
    </row>
    <row r="317" spans="1:11" x14ac:dyDescent="0.25">
      <c r="A317" s="97" t="s">
        <v>716</v>
      </c>
      <c r="B317" t="s">
        <v>2035</v>
      </c>
      <c r="C317" t="s">
        <v>93</v>
      </c>
      <c r="D317" s="12" t="s">
        <v>1088</v>
      </c>
      <c r="E317" s="1">
        <f>VLOOKUP(A317,'ADM Data'!$A$2:$J$346,10,FALSE)</f>
        <v>268.022087</v>
      </c>
      <c r="F317" s="1">
        <f>VLOOKUP(A317,'ADM Data'!$A$2:$I$346,5,FALSE)</f>
        <v>0</v>
      </c>
      <c r="G317" s="1">
        <f>VLOOKUP(A317,'ADM Data'!$A$2:$I$346,6,FALSE)</f>
        <v>0</v>
      </c>
      <c r="H317" s="1">
        <f>VLOOKUP(A317,'ADM Data'!$A$2:$I$346,7,FALSE)</f>
        <v>0</v>
      </c>
      <c r="I317" s="1">
        <f>VLOOKUP(A317,'ADM Data'!$A$2:$I$346,8,FALSE)</f>
        <v>107.89016599999999</v>
      </c>
      <c r="J317" s="1">
        <f>VLOOKUP(A317,'ADM Data'!$A$2:$I$346,9,FALSE)</f>
        <v>160.13192100000001</v>
      </c>
      <c r="K317" s="1">
        <f>VLOOKUP(A317,'ADM Data'!$A$2:$AA$346,26,FALSE)</f>
        <v>0</v>
      </c>
    </row>
    <row r="318" spans="1:11" x14ac:dyDescent="0.25">
      <c r="A318" s="97" t="s">
        <v>718</v>
      </c>
      <c r="B318" t="s">
        <v>2036</v>
      </c>
      <c r="C318" t="s">
        <v>93</v>
      </c>
      <c r="D318" s="12" t="s">
        <v>1088</v>
      </c>
      <c r="E318" s="1">
        <f>VLOOKUP(A318,'ADM Data'!$A$2:$J$346,10,FALSE)</f>
        <v>670.32535899999993</v>
      </c>
      <c r="F318" s="1">
        <f>VLOOKUP(A318,'ADM Data'!$A$2:$I$346,5,FALSE)</f>
        <v>21.961722999999999</v>
      </c>
      <c r="G318" s="1">
        <f>VLOOKUP(A318,'ADM Data'!$A$2:$I$346,6,FALSE)</f>
        <v>298.55023899999998</v>
      </c>
      <c r="H318" s="1">
        <f>VLOOKUP(A318,'ADM Data'!$A$2:$I$346,7,FALSE)</f>
        <v>349.81339700000001</v>
      </c>
      <c r="I318" s="1">
        <f>VLOOKUP(A318,'ADM Data'!$A$2:$I$346,8,FALSE)</f>
        <v>0</v>
      </c>
      <c r="J318" s="1">
        <f>VLOOKUP(A318,'ADM Data'!$A$2:$I$346,9,FALSE)</f>
        <v>0</v>
      </c>
      <c r="K318" s="1">
        <f>VLOOKUP(A318,'ADM Data'!$A$2:$AA$346,26,FALSE)</f>
        <v>0</v>
      </c>
    </row>
    <row r="319" spans="1:11" x14ac:dyDescent="0.25">
      <c r="A319" s="97" t="s">
        <v>720</v>
      </c>
      <c r="B319" t="s">
        <v>721</v>
      </c>
      <c r="C319" t="s">
        <v>68</v>
      </c>
      <c r="D319" s="12" t="s">
        <v>1842</v>
      </c>
      <c r="E319" s="1">
        <f>VLOOKUP(A319,'ADM Data'!$A$2:$J$346,10,FALSE)</f>
        <v>13598.158576999998</v>
      </c>
      <c r="F319" s="1">
        <f>VLOOKUP(A319,'ADM Data'!$A$2:$I$346,5,FALSE)</f>
        <v>411.45828499999999</v>
      </c>
      <c r="G319" s="1">
        <f>VLOOKUP(A319,'ADM Data'!$A$2:$I$346,6,FALSE)</f>
        <v>2157.550088</v>
      </c>
      <c r="H319" s="1">
        <f>VLOOKUP(A319,'ADM Data'!$A$2:$I$346,7,FALSE)</f>
        <v>5067.871967</v>
      </c>
      <c r="I319" s="1">
        <f>VLOOKUP(A319,'ADM Data'!$A$2:$I$346,8,FALSE)</f>
        <v>5568.6419539999997</v>
      </c>
      <c r="J319" s="1">
        <f>VLOOKUP(A319,'ADM Data'!$A$2:$I$346,9,FALSE)</f>
        <v>392.63628299999999</v>
      </c>
      <c r="K319" s="1">
        <f>VLOOKUP(A319,'ADM Data'!$A$2:$AA$346,26,FALSE)</f>
        <v>21.051566999999999</v>
      </c>
    </row>
    <row r="320" spans="1:11" x14ac:dyDescent="0.25">
      <c r="A320" s="97" t="s">
        <v>722</v>
      </c>
      <c r="B320" t="s">
        <v>723</v>
      </c>
      <c r="C320" t="s">
        <v>80</v>
      </c>
      <c r="D320" s="12" t="s">
        <v>1088</v>
      </c>
      <c r="E320" s="1">
        <f>VLOOKUP(A320,'ADM Data'!$A$2:$J$346,10,FALSE)</f>
        <v>268.64467500000001</v>
      </c>
      <c r="F320" s="1">
        <f>VLOOKUP(A320,'ADM Data'!$A$2:$I$346,5,FALSE)</f>
        <v>39.104939000000002</v>
      </c>
      <c r="G320" s="1">
        <f>VLOOKUP(A320,'ADM Data'!$A$2:$I$346,6,FALSE)</f>
        <v>81.445121</v>
      </c>
      <c r="H320" s="1">
        <f>VLOOKUP(A320,'ADM Data'!$A$2:$I$346,7,FALSE)</f>
        <v>141.345011</v>
      </c>
      <c r="I320" s="1">
        <f>VLOOKUP(A320,'ADM Data'!$A$2:$I$346,8,FALSE)</f>
        <v>0</v>
      </c>
      <c r="J320" s="1">
        <f>VLOOKUP(A320,'ADM Data'!$A$2:$I$346,9,FALSE)</f>
        <v>6.7496039999999997</v>
      </c>
      <c r="K320" s="1">
        <f>VLOOKUP(A320,'ADM Data'!$A$2:$AA$346,26,FALSE)</f>
        <v>0</v>
      </c>
    </row>
    <row r="321" spans="1:11" x14ac:dyDescent="0.25">
      <c r="A321" s="97" t="s">
        <v>724</v>
      </c>
      <c r="B321" t="s">
        <v>725</v>
      </c>
      <c r="C321" t="s">
        <v>93</v>
      </c>
      <c r="D321" s="12" t="s">
        <v>1088</v>
      </c>
      <c r="E321" s="1">
        <f>VLOOKUP(A321,'ADM Data'!$A$2:$J$346,10,FALSE)</f>
        <v>307.19539899999995</v>
      </c>
      <c r="F321" s="1">
        <f>VLOOKUP(A321,'ADM Data'!$A$2:$I$346,5,FALSE)</f>
        <v>24.912281</v>
      </c>
      <c r="G321" s="1">
        <f>VLOOKUP(A321,'ADM Data'!$A$2:$I$346,6,FALSE)</f>
        <v>107.368421</v>
      </c>
      <c r="H321" s="1">
        <f>VLOOKUP(A321,'ADM Data'!$A$2:$I$346,7,FALSE)</f>
        <v>174.91469699999999</v>
      </c>
      <c r="I321" s="1">
        <f>VLOOKUP(A321,'ADM Data'!$A$2:$I$346,8,FALSE)</f>
        <v>0</v>
      </c>
      <c r="J321" s="1">
        <f>VLOOKUP(A321,'ADM Data'!$A$2:$I$346,9,FALSE)</f>
        <v>0</v>
      </c>
      <c r="K321" s="1">
        <f>VLOOKUP(A321,'ADM Data'!$A$2:$AA$346,26,FALSE)</f>
        <v>0</v>
      </c>
    </row>
    <row r="322" spans="1:11" x14ac:dyDescent="0.25">
      <c r="A322" s="97" t="s">
        <v>726</v>
      </c>
      <c r="B322" t="s">
        <v>727</v>
      </c>
      <c r="C322" t="s">
        <v>93</v>
      </c>
      <c r="D322" s="12" t="s">
        <v>1088</v>
      </c>
      <c r="E322" s="1">
        <f>VLOOKUP(A322,'ADM Data'!$A$2:$J$346,10,FALSE)</f>
        <v>678.32691499999999</v>
      </c>
      <c r="F322" s="1">
        <f>VLOOKUP(A322,'ADM Data'!$A$2:$I$346,5,FALSE)</f>
        <v>86.363609999999994</v>
      </c>
      <c r="G322" s="1">
        <f>VLOOKUP(A322,'ADM Data'!$A$2:$I$346,6,FALSE)</f>
        <v>228.72399200000001</v>
      </c>
      <c r="H322" s="1">
        <f>VLOOKUP(A322,'ADM Data'!$A$2:$I$346,7,FALSE)</f>
        <v>363.23931299999998</v>
      </c>
      <c r="I322" s="1">
        <f>VLOOKUP(A322,'ADM Data'!$A$2:$I$346,8,FALSE)</f>
        <v>0</v>
      </c>
      <c r="J322" s="1">
        <f>VLOOKUP(A322,'ADM Data'!$A$2:$I$346,9,FALSE)</f>
        <v>0</v>
      </c>
      <c r="K322" s="1">
        <f>VLOOKUP(A322,'ADM Data'!$A$2:$AA$346,26,FALSE)</f>
        <v>0</v>
      </c>
    </row>
    <row r="323" spans="1:11" x14ac:dyDescent="0.25">
      <c r="A323" s="97" t="s">
        <v>728</v>
      </c>
      <c r="B323" t="s">
        <v>2037</v>
      </c>
      <c r="C323" t="s">
        <v>72</v>
      </c>
      <c r="D323" s="12" t="s">
        <v>1088</v>
      </c>
      <c r="E323" s="1">
        <f>VLOOKUP(A323,'ADM Data'!$A$2:$J$346,10,FALSE)</f>
        <v>351.69589500000001</v>
      </c>
      <c r="F323" s="1">
        <f>VLOOKUP(A323,'ADM Data'!$A$2:$I$346,5,FALSE)</f>
        <v>44.727378000000002</v>
      </c>
      <c r="G323" s="1">
        <f>VLOOKUP(A323,'ADM Data'!$A$2:$I$346,6,FALSE)</f>
        <v>129.82208499999999</v>
      </c>
      <c r="H323" s="1">
        <f>VLOOKUP(A323,'ADM Data'!$A$2:$I$346,7,FALSE)</f>
        <v>177.146432</v>
      </c>
      <c r="I323" s="1">
        <f>VLOOKUP(A323,'ADM Data'!$A$2:$I$346,8,FALSE)</f>
        <v>0</v>
      </c>
      <c r="J323" s="1">
        <f>VLOOKUP(A323,'ADM Data'!$A$2:$I$346,9,FALSE)</f>
        <v>0</v>
      </c>
      <c r="K323" s="1">
        <f>VLOOKUP(A323,'ADM Data'!$A$2:$AA$346,26,FALSE)</f>
        <v>0</v>
      </c>
    </row>
    <row r="324" spans="1:11" x14ac:dyDescent="0.25">
      <c r="A324" s="97" t="s">
        <v>730</v>
      </c>
      <c r="B324" t="s">
        <v>2038</v>
      </c>
      <c r="C324" t="s">
        <v>193</v>
      </c>
      <c r="D324" s="12" t="s">
        <v>1088</v>
      </c>
      <c r="E324" s="1">
        <f>VLOOKUP(A324,'ADM Data'!$A$2:$J$346,10,FALSE)</f>
        <v>309.43031399999995</v>
      </c>
      <c r="F324" s="1">
        <f>VLOOKUP(A324,'ADM Data'!$A$2:$I$346,5,FALSE)</f>
        <v>39.056249999999999</v>
      </c>
      <c r="G324" s="1">
        <f>VLOOKUP(A324,'ADM Data'!$A$2:$I$346,6,FALSE)</f>
        <v>112.490799</v>
      </c>
      <c r="H324" s="1">
        <f>VLOOKUP(A324,'ADM Data'!$A$2:$I$346,7,FALSE)</f>
        <v>157.88326499999999</v>
      </c>
      <c r="I324" s="1">
        <f>VLOOKUP(A324,'ADM Data'!$A$2:$I$346,8,FALSE)</f>
        <v>0</v>
      </c>
      <c r="J324" s="1">
        <f>VLOOKUP(A324,'ADM Data'!$A$2:$I$346,9,FALSE)</f>
        <v>0</v>
      </c>
      <c r="K324" s="1">
        <f>VLOOKUP(A324,'ADM Data'!$A$2:$AA$346,26,FALSE)</f>
        <v>0</v>
      </c>
    </row>
    <row r="325" spans="1:11" x14ac:dyDescent="0.25">
      <c r="A325" s="97" t="s">
        <v>732</v>
      </c>
      <c r="B325" t="s">
        <v>2039</v>
      </c>
      <c r="C325" t="s">
        <v>68</v>
      </c>
      <c r="D325" s="12" t="s">
        <v>1088</v>
      </c>
      <c r="E325" s="1">
        <f>VLOOKUP(A325,'ADM Data'!$A$2:$J$346,10,FALSE)</f>
        <v>52.071555000000004</v>
      </c>
      <c r="F325" s="1">
        <f>VLOOKUP(A325,'ADM Data'!$A$2:$I$346,5,FALSE)</f>
        <v>0</v>
      </c>
      <c r="G325" s="1">
        <f>VLOOKUP(A325,'ADM Data'!$A$2:$I$346,6,FALSE)</f>
        <v>3</v>
      </c>
      <c r="H325" s="1">
        <f>VLOOKUP(A325,'ADM Data'!$A$2:$I$346,7,FALSE)</f>
        <v>17.545733999999999</v>
      </c>
      <c r="I325" s="1">
        <f>VLOOKUP(A325,'ADM Data'!$A$2:$I$346,8,FALSE)</f>
        <v>31.525821000000001</v>
      </c>
      <c r="J325" s="1">
        <f>VLOOKUP(A325,'ADM Data'!$A$2:$I$346,9,FALSE)</f>
        <v>0</v>
      </c>
      <c r="K325" s="1">
        <f>VLOOKUP(A325,'ADM Data'!$A$2:$AA$346,26,FALSE)</f>
        <v>0</v>
      </c>
    </row>
    <row r="326" spans="1:11" x14ac:dyDescent="0.25">
      <c r="A326" s="97" t="s">
        <v>734</v>
      </c>
      <c r="B326" t="s">
        <v>735</v>
      </c>
      <c r="C326" t="s">
        <v>555</v>
      </c>
      <c r="D326" s="12" t="s">
        <v>1842</v>
      </c>
      <c r="E326" s="1">
        <f>VLOOKUP(A326,'ADM Data'!$A$2:$J$346,10,FALSE)</f>
        <v>2071.3175289999999</v>
      </c>
      <c r="F326" s="1">
        <f>VLOOKUP(A326,'ADM Data'!$A$2:$I$346,5,FALSE)</f>
        <v>23.150891000000001</v>
      </c>
      <c r="G326" s="1">
        <f>VLOOKUP(A326,'ADM Data'!$A$2:$I$346,6,FALSE)</f>
        <v>75.611341999999993</v>
      </c>
      <c r="H326" s="1">
        <f>VLOOKUP(A326,'ADM Data'!$A$2:$I$346,7,FALSE)</f>
        <v>445.68017700000001</v>
      </c>
      <c r="I326" s="1">
        <f>VLOOKUP(A326,'ADM Data'!$A$2:$I$346,8,FALSE)</f>
        <v>1524.053267</v>
      </c>
      <c r="J326" s="1">
        <f>VLOOKUP(A326,'ADM Data'!$A$2:$I$346,9,FALSE)</f>
        <v>2.8218519999999998</v>
      </c>
      <c r="K326" s="1">
        <f>VLOOKUP(A326,'ADM Data'!$A$2:$AA$346,26,FALSE)</f>
        <v>10.662122</v>
      </c>
    </row>
    <row r="327" spans="1:11" x14ac:dyDescent="0.25">
      <c r="A327" s="97" t="s">
        <v>736</v>
      </c>
      <c r="B327" t="s">
        <v>737</v>
      </c>
      <c r="C327" t="s">
        <v>80</v>
      </c>
      <c r="D327" s="12" t="s">
        <v>1088</v>
      </c>
      <c r="E327" s="1">
        <f>VLOOKUP(A327,'ADM Data'!$A$2:$J$346,10,FALSE)</f>
        <v>128.35962599999999</v>
      </c>
      <c r="F327" s="1">
        <f>VLOOKUP(A327,'ADM Data'!$A$2:$I$346,5,FALSE)</f>
        <v>14.536144999999999</v>
      </c>
      <c r="G327" s="1">
        <f>VLOOKUP(A327,'ADM Data'!$A$2:$I$346,6,FALSE)</f>
        <v>53.945782000000001</v>
      </c>
      <c r="H327" s="1">
        <f>VLOOKUP(A327,'ADM Data'!$A$2:$I$346,7,FALSE)</f>
        <v>52.314833999999998</v>
      </c>
      <c r="I327" s="1">
        <f>VLOOKUP(A327,'ADM Data'!$A$2:$I$346,8,FALSE)</f>
        <v>0</v>
      </c>
      <c r="J327" s="1">
        <f>VLOOKUP(A327,'ADM Data'!$A$2:$I$346,9,FALSE)</f>
        <v>7.5628650000000004</v>
      </c>
      <c r="K327" s="1">
        <f>VLOOKUP(A327,'ADM Data'!$A$2:$AA$346,26,FALSE)</f>
        <v>0</v>
      </c>
    </row>
    <row r="328" spans="1:11" x14ac:dyDescent="0.25">
      <c r="A328" s="97" t="s">
        <v>738</v>
      </c>
      <c r="B328" t="s">
        <v>2040</v>
      </c>
      <c r="C328" t="s">
        <v>98</v>
      </c>
      <c r="D328" s="12" t="s">
        <v>1842</v>
      </c>
      <c r="E328" s="1">
        <f>VLOOKUP(A328,'ADM Data'!$A$2:$J$346,10,FALSE)</f>
        <v>6678.2843630000007</v>
      </c>
      <c r="F328" s="1">
        <f>VLOOKUP(A328,'ADM Data'!$A$2:$I$346,5,FALSE)</f>
        <v>291.59319900000003</v>
      </c>
      <c r="G328" s="1">
        <f>VLOOKUP(A328,'ADM Data'!$A$2:$I$346,6,FALSE)</f>
        <v>866.51304300000004</v>
      </c>
      <c r="H328" s="1">
        <f>VLOOKUP(A328,'ADM Data'!$A$2:$I$346,7,FALSE)</f>
        <v>2459.1185030000001</v>
      </c>
      <c r="I328" s="1">
        <f>VLOOKUP(A328,'ADM Data'!$A$2:$I$346,8,FALSE)</f>
        <v>2475.3054969999998</v>
      </c>
      <c r="J328" s="1">
        <f>VLOOKUP(A328,'ADM Data'!$A$2:$I$346,9,FALSE)</f>
        <v>585.75412100000005</v>
      </c>
      <c r="K328" s="1">
        <f>VLOOKUP(A328,'ADM Data'!$A$2:$AA$346,26,FALSE)</f>
        <v>6.3209780000000002</v>
      </c>
    </row>
    <row r="329" spans="1:11" x14ac:dyDescent="0.25">
      <c r="A329" s="97" t="s">
        <v>740</v>
      </c>
      <c r="B329" t="s">
        <v>2041</v>
      </c>
      <c r="C329" t="s">
        <v>80</v>
      </c>
      <c r="D329" s="12" t="s">
        <v>1088</v>
      </c>
      <c r="E329" s="1">
        <f>VLOOKUP(A329,'ADM Data'!$A$2:$J$346,10,FALSE)</f>
        <v>145.63192799999999</v>
      </c>
      <c r="F329" s="1">
        <f>VLOOKUP(A329,'ADM Data'!$A$2:$I$346,5,FALSE)</f>
        <v>22.962499999999999</v>
      </c>
      <c r="G329" s="1">
        <f>VLOOKUP(A329,'ADM Data'!$A$2:$I$346,6,FALSE)</f>
        <v>90.200677999999996</v>
      </c>
      <c r="H329" s="1">
        <f>VLOOKUP(A329,'ADM Data'!$A$2:$I$346,7,FALSE)</f>
        <v>32.46875</v>
      </c>
      <c r="I329" s="1">
        <f>VLOOKUP(A329,'ADM Data'!$A$2:$I$346,8,FALSE)</f>
        <v>0</v>
      </c>
      <c r="J329" s="1">
        <f>VLOOKUP(A329,'ADM Data'!$A$2:$I$346,9,FALSE)</f>
        <v>0</v>
      </c>
      <c r="K329" s="1">
        <f>VLOOKUP(A329,'ADM Data'!$A$2:$AA$346,26,FALSE)</f>
        <v>0</v>
      </c>
    </row>
    <row r="330" spans="1:11" x14ac:dyDescent="0.25">
      <c r="A330" s="97" t="s">
        <v>742</v>
      </c>
      <c r="B330" t="s">
        <v>2042</v>
      </c>
      <c r="C330" t="s">
        <v>80</v>
      </c>
      <c r="D330" s="12" t="s">
        <v>1088</v>
      </c>
      <c r="E330" s="1">
        <f>VLOOKUP(A330,'ADM Data'!$A$2:$J$346,10,FALSE)</f>
        <v>115.65</v>
      </c>
      <c r="F330" s="1">
        <f>VLOOKUP(A330,'ADM Data'!$A$2:$I$346,5,FALSE)</f>
        <v>14.78125</v>
      </c>
      <c r="G330" s="1">
        <f>VLOOKUP(A330,'ADM Data'!$A$2:$I$346,6,FALSE)</f>
        <v>51.325000000000003</v>
      </c>
      <c r="H330" s="1">
        <f>VLOOKUP(A330,'ADM Data'!$A$2:$I$346,7,FALSE)</f>
        <v>49.543750000000003</v>
      </c>
      <c r="I330" s="1">
        <f>VLOOKUP(A330,'ADM Data'!$A$2:$I$346,8,FALSE)</f>
        <v>0</v>
      </c>
      <c r="J330" s="1">
        <f>VLOOKUP(A330,'ADM Data'!$A$2:$I$346,9,FALSE)</f>
        <v>0</v>
      </c>
      <c r="K330" s="1">
        <f>VLOOKUP(A330,'ADM Data'!$A$2:$AA$346,26,FALSE)</f>
        <v>0</v>
      </c>
    </row>
    <row r="331" spans="1:11" x14ac:dyDescent="0.25">
      <c r="A331" s="97" t="s">
        <v>744</v>
      </c>
      <c r="B331" t="s">
        <v>2043</v>
      </c>
      <c r="C331" t="s">
        <v>72</v>
      </c>
      <c r="D331" s="12" t="s">
        <v>1088</v>
      </c>
      <c r="E331" s="1">
        <f>VLOOKUP(A331,'ADM Data'!$A$2:$J$346,10,FALSE)</f>
        <v>558.197633</v>
      </c>
      <c r="F331" s="1">
        <f>VLOOKUP(A331,'ADM Data'!$A$2:$I$346,5,FALSE)</f>
        <v>73.497203999999996</v>
      </c>
      <c r="G331" s="1">
        <f>VLOOKUP(A331,'ADM Data'!$A$2:$I$346,6,FALSE)</f>
        <v>186.132327</v>
      </c>
      <c r="H331" s="1">
        <f>VLOOKUP(A331,'ADM Data'!$A$2:$I$346,7,FALSE)</f>
        <v>298.56810200000001</v>
      </c>
      <c r="I331" s="1">
        <f>VLOOKUP(A331,'ADM Data'!$A$2:$I$346,8,FALSE)</f>
        <v>0</v>
      </c>
      <c r="J331" s="1">
        <f>VLOOKUP(A331,'ADM Data'!$A$2:$I$346,9,FALSE)</f>
        <v>0</v>
      </c>
      <c r="K331" s="1">
        <f>VLOOKUP(A331,'ADM Data'!$A$2:$AA$346,26,FALSE)</f>
        <v>0</v>
      </c>
    </row>
    <row r="332" spans="1:11" x14ac:dyDescent="0.25">
      <c r="A332" s="97" t="s">
        <v>746</v>
      </c>
      <c r="B332" t="s">
        <v>747</v>
      </c>
      <c r="C332" t="s">
        <v>75</v>
      </c>
      <c r="D332" s="12" t="s">
        <v>1088</v>
      </c>
      <c r="E332" s="1">
        <f>VLOOKUP(A332,'ADM Data'!$A$2:$J$346,10,FALSE)</f>
        <v>604.38063499999998</v>
      </c>
      <c r="F332" s="1">
        <f>VLOOKUP(A332,'ADM Data'!$A$2:$I$346,5,FALSE)</f>
        <v>93.885065999999995</v>
      </c>
      <c r="G332" s="1">
        <f>VLOOKUP(A332,'ADM Data'!$A$2:$I$346,6,FALSE)</f>
        <v>261.94682</v>
      </c>
      <c r="H332" s="1">
        <f>VLOOKUP(A332,'ADM Data'!$A$2:$I$346,7,FALSE)</f>
        <v>248.54874899999999</v>
      </c>
      <c r="I332" s="1">
        <f>VLOOKUP(A332,'ADM Data'!$A$2:$I$346,8,FALSE)</f>
        <v>0</v>
      </c>
      <c r="J332" s="1">
        <f>VLOOKUP(A332,'ADM Data'!$A$2:$I$346,9,FALSE)</f>
        <v>0</v>
      </c>
      <c r="K332" s="1">
        <f>VLOOKUP(A332,'ADM Data'!$A$2:$AA$346,26,FALSE)</f>
        <v>0</v>
      </c>
    </row>
    <row r="333" spans="1:11" x14ac:dyDescent="0.25">
      <c r="A333" s="118" t="s">
        <v>748</v>
      </c>
      <c r="B333" t="s">
        <v>2044</v>
      </c>
      <c r="C333" t="s">
        <v>93</v>
      </c>
      <c r="D333" s="12" t="s">
        <v>1088</v>
      </c>
      <c r="E333" s="1">
        <f>VLOOKUP(A333,'ADM Data'!$A$2:$J$346,10,FALSE)</f>
        <v>459.56957499999999</v>
      </c>
      <c r="F333" s="1">
        <f>VLOOKUP(A333,'ADM Data'!$A$2:$I$346,5,FALSE)</f>
        <v>0</v>
      </c>
      <c r="G333" s="1">
        <f>VLOOKUP(A333,'ADM Data'!$A$2:$I$346,6,FALSE)</f>
        <v>0</v>
      </c>
      <c r="H333" s="1">
        <f>VLOOKUP(A333,'ADM Data'!$A$2:$I$346,7,FALSE)</f>
        <v>101.325205</v>
      </c>
      <c r="I333" s="1">
        <f>VLOOKUP(A333,'ADM Data'!$A$2:$I$346,8,FALSE)</f>
        <v>358.24437</v>
      </c>
      <c r="J333" s="1">
        <f>VLOOKUP(A333,'ADM Data'!$A$2:$I$346,9,FALSE)</f>
        <v>0</v>
      </c>
      <c r="K333" s="1">
        <f>VLOOKUP(A333,'ADM Data'!$A$2:$AA$346,26,FALSE)</f>
        <v>0.27298899999999998</v>
      </c>
    </row>
    <row r="334" spans="1:11" x14ac:dyDescent="0.25">
      <c r="A334" t="s">
        <v>750</v>
      </c>
      <c r="B334" t="s">
        <v>2045</v>
      </c>
      <c r="C334" t="s">
        <v>752</v>
      </c>
      <c r="D334" s="12" t="s">
        <v>1088</v>
      </c>
      <c r="E334" s="1">
        <f>VLOOKUP(A334,'ADM Data'!$A$2:$J$346,10,FALSE)</f>
        <v>393.72867599999995</v>
      </c>
      <c r="F334" s="1">
        <f>VLOOKUP(A334,'ADM Data'!$A$2:$I$346,5,FALSE)</f>
        <v>25.621039</v>
      </c>
      <c r="G334" s="1">
        <f>VLOOKUP(A334,'ADM Data'!$A$2:$I$346,6,FALSE)</f>
        <v>71.675918999999993</v>
      </c>
      <c r="H334" s="1">
        <f>VLOOKUP(A334,'ADM Data'!$A$2:$I$346,7,FALSE)</f>
        <v>168.34354099999999</v>
      </c>
      <c r="I334" s="1">
        <f>VLOOKUP(A334,'ADM Data'!$A$2:$I$346,8,FALSE)</f>
        <v>128.088177</v>
      </c>
      <c r="J334" s="1">
        <f>VLOOKUP(A334,'ADM Data'!$A$2:$I$346,9,FALSE)</f>
        <v>0</v>
      </c>
      <c r="K334" s="1">
        <f>VLOOKUP(A334,'ADM Data'!$A$2:$AA$346,26,FALSE)</f>
        <v>16.575016999999999</v>
      </c>
    </row>
    <row r="335" spans="1:11" x14ac:dyDescent="0.25">
      <c r="A335" t="s">
        <v>753</v>
      </c>
      <c r="B335" t="s">
        <v>2046</v>
      </c>
      <c r="C335" t="s">
        <v>98</v>
      </c>
      <c r="D335" s="12" t="s">
        <v>1088</v>
      </c>
      <c r="E335" s="1">
        <f>VLOOKUP(A335,'ADM Data'!$A$2:$J$346,10,FALSE)</f>
        <v>79.285037000000003</v>
      </c>
      <c r="F335" s="1">
        <f>VLOOKUP(A335,'ADM Data'!$A$2:$I$346,5,FALSE)</f>
        <v>0</v>
      </c>
      <c r="G335" s="1">
        <f>VLOOKUP(A335,'ADM Data'!$A$2:$I$346,6,FALSE)</f>
        <v>0</v>
      </c>
      <c r="H335" s="1">
        <f>VLOOKUP(A335,'ADM Data'!$A$2:$I$346,7,FALSE)</f>
        <v>0</v>
      </c>
      <c r="I335" s="1">
        <f>VLOOKUP(A335,'ADM Data'!$A$2:$I$346,8,FALSE)</f>
        <v>79.285037000000003</v>
      </c>
      <c r="J335" s="1">
        <f>VLOOKUP(A335,'ADM Data'!$A$2:$I$346,9,FALSE)</f>
        <v>0</v>
      </c>
      <c r="K335" s="1">
        <f>VLOOKUP(A335,'ADM Data'!$A$2:$AA$346,26,FALSE)</f>
        <v>0</v>
      </c>
    </row>
    <row r="336" spans="1:11" x14ac:dyDescent="0.25">
      <c r="A336" t="s">
        <v>755</v>
      </c>
      <c r="B336" t="s">
        <v>756</v>
      </c>
      <c r="C336" t="s">
        <v>757</v>
      </c>
      <c r="D336" s="12" t="s">
        <v>1088</v>
      </c>
      <c r="E336" s="1">
        <f>VLOOKUP(A336,'ADM Data'!$A$2:$J$346,10,FALSE)</f>
        <v>91.90111499999999</v>
      </c>
      <c r="F336" s="1">
        <f>VLOOKUP(A336,'ADM Data'!$A$2:$I$346,5,FALSE)</f>
        <v>0</v>
      </c>
      <c r="G336" s="1">
        <f>VLOOKUP(A336,'ADM Data'!$A$2:$I$346,6,FALSE)</f>
        <v>0</v>
      </c>
      <c r="H336" s="1">
        <f>VLOOKUP(A336,'ADM Data'!$A$2:$I$346,7,FALSE)</f>
        <v>10.077665</v>
      </c>
      <c r="I336" s="1">
        <f>VLOOKUP(A336,'ADM Data'!$A$2:$I$346,8,FALSE)</f>
        <v>81.823449999999994</v>
      </c>
      <c r="J336" s="1">
        <f>VLOOKUP(A336,'ADM Data'!$A$2:$I$346,9,FALSE)</f>
        <v>0</v>
      </c>
      <c r="K336" s="1">
        <f>VLOOKUP(A336,'ADM Data'!$A$2:$AA$346,26,FALSE)</f>
        <v>6.57</v>
      </c>
    </row>
    <row r="337" spans="1:11" x14ac:dyDescent="0.25">
      <c r="A337" t="s">
        <v>758</v>
      </c>
      <c r="B337" t="s">
        <v>2047</v>
      </c>
      <c r="C337" t="s">
        <v>108</v>
      </c>
      <c r="D337" s="12" t="s">
        <v>1842</v>
      </c>
      <c r="E337" s="1">
        <f>VLOOKUP(A337,'ADM Data'!$A$2:$J$346,10,FALSE)</f>
        <v>101.19487899999999</v>
      </c>
      <c r="F337" s="1">
        <f>VLOOKUP(A337,'ADM Data'!$A$2:$I$346,5,FALSE)</f>
        <v>0</v>
      </c>
      <c r="G337" s="1">
        <f>VLOOKUP(A337,'ADM Data'!$A$2:$I$346,6,FALSE)</f>
        <v>0</v>
      </c>
      <c r="H337" s="1">
        <f>VLOOKUP(A337,'ADM Data'!$A$2:$I$346,7,FALSE)</f>
        <v>5.219265</v>
      </c>
      <c r="I337" s="1">
        <f>VLOOKUP(A337,'ADM Data'!$A$2:$I$346,8,FALSE)</f>
        <v>95.975613999999993</v>
      </c>
      <c r="J337" s="1">
        <f>VLOOKUP(A337,'ADM Data'!$A$2:$I$346,9,FALSE)</f>
        <v>0</v>
      </c>
      <c r="K337" s="1">
        <f>VLOOKUP(A337,'ADM Data'!$A$2:$AA$346,26,FALSE)</f>
        <v>0</v>
      </c>
    </row>
    <row r="338" spans="1:11" x14ac:dyDescent="0.25">
      <c r="A338" t="s">
        <v>760</v>
      </c>
      <c r="B338" t="s">
        <v>761</v>
      </c>
      <c r="C338" t="s">
        <v>230</v>
      </c>
      <c r="D338" s="12" t="s">
        <v>1842</v>
      </c>
      <c r="E338" s="1">
        <f>VLOOKUP(A338,'ADM Data'!$A$2:$J$346,10,FALSE)</f>
        <v>822.72929500000009</v>
      </c>
      <c r="F338" s="1">
        <f>VLOOKUP(A338,'ADM Data'!$A$2:$I$346,5,FALSE)</f>
        <v>15.787710000000001</v>
      </c>
      <c r="G338" s="1">
        <f>VLOOKUP(A338,'ADM Data'!$A$2:$I$346,6,FALSE)</f>
        <v>37.160114</v>
      </c>
      <c r="H338" s="1">
        <f>VLOOKUP(A338,'ADM Data'!$A$2:$I$346,7,FALSE)</f>
        <v>217.23053200000001</v>
      </c>
      <c r="I338" s="1">
        <f>VLOOKUP(A338,'ADM Data'!$A$2:$I$346,8,FALSE)</f>
        <v>457.11303600000002</v>
      </c>
      <c r="J338" s="1">
        <f>VLOOKUP(A338,'ADM Data'!$A$2:$I$346,9,FALSE)</f>
        <v>95.437903000000006</v>
      </c>
      <c r="K338" s="1">
        <f>VLOOKUP(A338,'ADM Data'!$A$2:$AA$346,26,FALSE)</f>
        <v>11.737437999999999</v>
      </c>
    </row>
    <row r="339" spans="1:11" x14ac:dyDescent="0.25">
      <c r="A339" t="s">
        <v>762</v>
      </c>
      <c r="B339" t="s">
        <v>763</v>
      </c>
      <c r="C339" t="s">
        <v>324</v>
      </c>
      <c r="D339" s="12" t="s">
        <v>1842</v>
      </c>
      <c r="E339" s="1">
        <f>VLOOKUP(A339,'ADM Data'!$A$2:$J$346,10,FALSE)</f>
        <v>218.19455400000001</v>
      </c>
      <c r="F339" s="1">
        <f>VLOOKUP(A339,'ADM Data'!$A$2:$I$346,5,FALSE)</f>
        <v>0</v>
      </c>
      <c r="G339" s="1">
        <f>VLOOKUP(A339,'ADM Data'!$A$2:$I$346,6,FALSE)</f>
        <v>0</v>
      </c>
      <c r="H339" s="1">
        <f>VLOOKUP(A339,'ADM Data'!$A$2:$I$346,7,FALSE)</f>
        <v>0</v>
      </c>
      <c r="I339" s="1">
        <f>VLOOKUP(A339,'ADM Data'!$A$2:$I$346,8,FALSE)</f>
        <v>218.19455400000001</v>
      </c>
      <c r="J339" s="1">
        <f>VLOOKUP(A339,'ADM Data'!$A$2:$I$346,9,FALSE)</f>
        <v>0</v>
      </c>
      <c r="K339" s="1">
        <f>VLOOKUP(A339,'ADM Data'!$A$2:$AA$346,26,FALSE)</f>
        <v>0.54486000000000001</v>
      </c>
    </row>
    <row r="340" spans="1:11" x14ac:dyDescent="0.25">
      <c r="A340" t="s">
        <v>764</v>
      </c>
      <c r="B340" t="s">
        <v>2048</v>
      </c>
      <c r="C340" t="s">
        <v>68</v>
      </c>
      <c r="D340" s="12" t="s">
        <v>1088</v>
      </c>
      <c r="E340" s="1">
        <f>VLOOKUP(A340,'ADM Data'!$A$2:$J$346,10,FALSE)</f>
        <v>353.071326</v>
      </c>
      <c r="F340" s="1">
        <f>VLOOKUP(A340,'ADM Data'!$A$2:$I$346,5,FALSE)</f>
        <v>0</v>
      </c>
      <c r="G340" s="1">
        <f>VLOOKUP(A340,'ADM Data'!$A$2:$I$346,6,FALSE)</f>
        <v>0</v>
      </c>
      <c r="H340" s="1">
        <f>VLOOKUP(A340,'ADM Data'!$A$2:$I$346,7,FALSE)</f>
        <v>0</v>
      </c>
      <c r="I340" s="1">
        <f>VLOOKUP(A340,'ADM Data'!$A$2:$I$346,8,FALSE)</f>
        <v>132.84138899999999</v>
      </c>
      <c r="J340" s="1">
        <f>VLOOKUP(A340,'ADM Data'!$A$2:$I$346,9,FALSE)</f>
        <v>220.22993700000001</v>
      </c>
      <c r="K340" s="1">
        <f>VLOOKUP(A340,'ADM Data'!$A$2:$AA$346,26,FALSE)</f>
        <v>0</v>
      </c>
    </row>
    <row r="341" spans="1:11" x14ac:dyDescent="0.25">
      <c r="A341" t="s">
        <v>766</v>
      </c>
      <c r="B341" t="s">
        <v>767</v>
      </c>
      <c r="C341" t="s">
        <v>278</v>
      </c>
      <c r="D341" s="12" t="s">
        <v>1088</v>
      </c>
      <c r="E341" s="1">
        <f>VLOOKUP(A341,'ADM Data'!$A$2:$J$346,10,FALSE)</f>
        <v>267.56681200000003</v>
      </c>
      <c r="F341" s="1">
        <f>VLOOKUP(A341,'ADM Data'!$A$2:$I$346,5,FALSE)</f>
        <v>0</v>
      </c>
      <c r="G341" s="1">
        <f>VLOOKUP(A341,'ADM Data'!$A$2:$I$346,6,FALSE)</f>
        <v>0</v>
      </c>
      <c r="H341" s="1">
        <f>VLOOKUP(A341,'ADM Data'!$A$2:$I$346,7,FALSE)</f>
        <v>0</v>
      </c>
      <c r="I341" s="1">
        <f>VLOOKUP(A341,'ADM Data'!$A$2:$I$346,8,FALSE)</f>
        <v>267.56681200000003</v>
      </c>
      <c r="J341" s="1">
        <f>VLOOKUP(A341,'ADM Data'!$A$2:$I$346,9,FALSE)</f>
        <v>0</v>
      </c>
      <c r="K341" s="1">
        <f>VLOOKUP(A341,'ADM Data'!$A$2:$AA$346,26,FALSE)</f>
        <v>4</v>
      </c>
    </row>
    <row r="342" spans="1:11" x14ac:dyDescent="0.25">
      <c r="A342" t="s">
        <v>768</v>
      </c>
      <c r="B342" t="s">
        <v>2049</v>
      </c>
      <c r="C342" t="s">
        <v>90</v>
      </c>
      <c r="D342" s="12" t="s">
        <v>1088</v>
      </c>
      <c r="E342" s="1">
        <f>VLOOKUP(A342,'ADM Data'!$A$2:$J$346,10,FALSE)</f>
        <v>56.663334000000006</v>
      </c>
      <c r="F342" s="1">
        <f>VLOOKUP(A342,'ADM Data'!$A$2:$I$346,5,FALSE)</f>
        <v>0</v>
      </c>
      <c r="G342" s="1">
        <f>VLOOKUP(A342,'ADM Data'!$A$2:$I$346,6,FALSE)</f>
        <v>0</v>
      </c>
      <c r="H342" s="1">
        <f>VLOOKUP(A342,'ADM Data'!$A$2:$I$346,7,FALSE)</f>
        <v>0</v>
      </c>
      <c r="I342" s="1">
        <f>VLOOKUP(A342,'ADM Data'!$A$2:$I$346,8,FALSE)</f>
        <v>1.810208</v>
      </c>
      <c r="J342" s="1">
        <f>VLOOKUP(A342,'ADM Data'!$A$2:$I$346,9,FALSE)</f>
        <v>54.853126000000003</v>
      </c>
      <c r="K342" s="1">
        <f>VLOOKUP(A342,'ADM Data'!$A$2:$AA$346,26,FALSE)</f>
        <v>1.0021279999999999</v>
      </c>
    </row>
    <row r="343" spans="1:11" x14ac:dyDescent="0.25">
      <c r="A343" t="s">
        <v>770</v>
      </c>
      <c r="B343" t="s">
        <v>2050</v>
      </c>
      <c r="C343" t="s">
        <v>80</v>
      </c>
      <c r="D343" s="12" t="s">
        <v>1088</v>
      </c>
      <c r="E343" s="1">
        <f>VLOOKUP(A343,'ADM Data'!$A$2:$J$346,10,FALSE)</f>
        <v>126.13127900000001</v>
      </c>
      <c r="F343" s="1">
        <f>VLOOKUP(A343,'ADM Data'!$A$2:$I$346,5,FALSE)</f>
        <v>0</v>
      </c>
      <c r="G343" s="1">
        <f>VLOOKUP(A343,'ADM Data'!$A$2:$I$346,6,FALSE)</f>
        <v>0</v>
      </c>
      <c r="H343" s="1">
        <f>VLOOKUP(A343,'ADM Data'!$A$2:$I$346,7,FALSE)</f>
        <v>0</v>
      </c>
      <c r="I343" s="1">
        <f>VLOOKUP(A343,'ADM Data'!$A$2:$I$346,8,FALSE)</f>
        <v>0.102973</v>
      </c>
      <c r="J343" s="1">
        <f>VLOOKUP(A343,'ADM Data'!$A$2:$I$346,9,FALSE)</f>
        <v>126.028306</v>
      </c>
      <c r="K343" s="1">
        <f>VLOOKUP(A343,'ADM Data'!$A$2:$AA$346,26,FALSE)</f>
        <v>0</v>
      </c>
    </row>
    <row r="344" spans="1:11" x14ac:dyDescent="0.25">
      <c r="A344" t="s">
        <v>772</v>
      </c>
      <c r="B344" t="s">
        <v>773</v>
      </c>
      <c r="C344" t="s">
        <v>80</v>
      </c>
      <c r="D344" s="12" t="s">
        <v>1088</v>
      </c>
      <c r="E344" s="1">
        <f>VLOOKUP(A344,'ADM Data'!$A$2:$J$346,10,FALSE)</f>
        <v>166.314279</v>
      </c>
      <c r="F344" s="1">
        <f>VLOOKUP(A344,'ADM Data'!$A$2:$I$346,5,FALSE)</f>
        <v>0</v>
      </c>
      <c r="G344" s="1">
        <f>VLOOKUP(A344,'ADM Data'!$A$2:$I$346,6,FALSE)</f>
        <v>0</v>
      </c>
      <c r="H344" s="1">
        <f>VLOOKUP(A344,'ADM Data'!$A$2:$I$346,7,FALSE)</f>
        <v>0</v>
      </c>
      <c r="I344" s="1">
        <f>VLOOKUP(A344,'ADM Data'!$A$2:$I$346,8,FALSE)</f>
        <v>142.079791</v>
      </c>
      <c r="J344" s="1">
        <f>VLOOKUP(A344,'ADM Data'!$A$2:$I$346,9,FALSE)</f>
        <v>24.234487999999999</v>
      </c>
      <c r="K344" s="1">
        <f>VLOOKUP(A344,'ADM Data'!$A$2:$AA$346,26,FALSE)</f>
        <v>0</v>
      </c>
    </row>
    <row r="345" spans="1:11" x14ac:dyDescent="0.25">
      <c r="E345" s="1">
        <f>SUM(E2:E344)</f>
        <v>122114.68303999999</v>
      </c>
      <c r="F345" s="1">
        <f t="shared" ref="F345:K345" si="0">SUM(F2:F344)</f>
        <v>9559.9249890000046</v>
      </c>
      <c r="G345" s="1">
        <f t="shared" si="0"/>
        <v>26006.905483000006</v>
      </c>
      <c r="H345" s="1">
        <f t="shared" si="0"/>
        <v>43896.795930999964</v>
      </c>
      <c r="I345" s="1">
        <f t="shared" si="0"/>
        <v>33750.771323000001</v>
      </c>
      <c r="J345" s="1">
        <f t="shared" si="0"/>
        <v>8900.285313999997</v>
      </c>
      <c r="K345" s="1">
        <f t="shared" si="0"/>
        <v>249.491265</v>
      </c>
    </row>
    <row r="350" spans="1:11" x14ac:dyDescent="0.25">
      <c r="E350" s="1"/>
      <c r="F350" s="1"/>
      <c r="G350" s="1"/>
      <c r="H350" s="1"/>
      <c r="I350" s="1"/>
      <c r="J350" s="1"/>
      <c r="K350" s="1"/>
    </row>
  </sheetData>
  <autoFilter ref="A1:K345" xr:uid="{F167D42D-7257-4727-BCB6-D8C400B4725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D909B-4757-407F-8254-064926464116}">
  <dimension ref="A1:AB352"/>
  <sheetViews>
    <sheetView zoomScale="95" zoomScaleNormal="95" workbookViewId="0">
      <pane xSplit="3" ySplit="1" topLeftCell="D2" activePane="bottomRight" state="frozen"/>
      <selection pane="topRight" activeCell="D1" sqref="D1"/>
      <selection pane="bottomLeft" activeCell="A3" sqref="A3"/>
      <selection pane="bottomRight" activeCell="J14" sqref="J14"/>
    </sheetView>
  </sheetViews>
  <sheetFormatPr defaultColWidth="9.140625" defaultRowHeight="15" x14ac:dyDescent="0.25"/>
  <cols>
    <col min="1" max="1" width="10.7109375" style="221" bestFit="1" customWidth="1"/>
    <col min="2" max="2" width="37" style="221" customWidth="1"/>
    <col min="3" max="3" width="13" style="221" customWidth="1"/>
    <col min="4" max="4" width="14" style="221" customWidth="1"/>
    <col min="5" max="5" width="16.42578125" style="277" customWidth="1"/>
    <col min="6" max="6" width="14" style="277" customWidth="1"/>
    <col min="7" max="7" width="15.7109375" style="277" customWidth="1"/>
    <col min="8" max="8" width="16.42578125" style="277" customWidth="1"/>
    <col min="9" max="9" width="15.28515625" style="277" customWidth="1"/>
    <col min="10" max="10" width="15" style="224" bestFit="1" customWidth="1"/>
    <col min="11" max="11" width="16.7109375" style="224" customWidth="1"/>
    <col min="12" max="12" width="16.140625" style="224" customWidth="1"/>
    <col min="13" max="13" width="14.5703125" style="224" customWidth="1"/>
    <col min="14" max="14" width="15.42578125" style="224" customWidth="1"/>
    <col min="15" max="15" width="15.140625" style="224" customWidth="1"/>
    <col min="16" max="16" width="14.28515625" style="224" customWidth="1"/>
    <col min="17" max="17" width="12.85546875" style="224" bestFit="1" customWidth="1"/>
    <col min="18" max="18" width="16.28515625" style="224" customWidth="1"/>
    <col min="19" max="19" width="16.7109375" style="224" customWidth="1"/>
    <col min="20" max="20" width="16.5703125" style="224" customWidth="1"/>
    <col min="21" max="21" width="12.42578125" style="224" customWidth="1"/>
    <col min="22" max="22" width="13.140625" style="224" customWidth="1"/>
    <col min="23" max="23" width="12.7109375" style="224" customWidth="1"/>
    <col min="24" max="24" width="12.85546875" style="224" customWidth="1"/>
    <col min="25" max="25" width="13.28515625" style="224" customWidth="1"/>
    <col min="26" max="26" width="18.28515625" style="224" customWidth="1"/>
    <col min="27" max="27" width="16.140625" style="224" customWidth="1"/>
    <col min="28" max="16384" width="9.140625" style="224"/>
  </cols>
  <sheetData>
    <row r="1" spans="1:27" s="278" customFormat="1" ht="75" customHeight="1" x14ac:dyDescent="0.25">
      <c r="A1" s="219" t="s">
        <v>1110</v>
      </c>
      <c r="B1" s="219" t="s">
        <v>2769</v>
      </c>
      <c r="C1" s="219" t="s">
        <v>1136</v>
      </c>
      <c r="D1" s="220" t="s">
        <v>2760</v>
      </c>
      <c r="E1" s="230" t="s">
        <v>60</v>
      </c>
      <c r="F1" s="230" t="s">
        <v>61</v>
      </c>
      <c r="G1" s="230" t="s">
        <v>2787</v>
      </c>
      <c r="H1" s="230" t="s">
        <v>2788</v>
      </c>
      <c r="I1" s="230" t="s">
        <v>784</v>
      </c>
      <c r="J1" s="220" t="s">
        <v>59</v>
      </c>
      <c r="K1" s="220" t="s">
        <v>2781</v>
      </c>
      <c r="L1" s="220" t="s">
        <v>2782</v>
      </c>
      <c r="M1" s="220" t="s">
        <v>2783</v>
      </c>
      <c r="N1" s="220" t="s">
        <v>2784</v>
      </c>
      <c r="O1" s="220" t="s">
        <v>2785</v>
      </c>
      <c r="P1" s="220" t="s">
        <v>2786</v>
      </c>
      <c r="Q1" s="220" t="s">
        <v>2052</v>
      </c>
      <c r="R1" s="220" t="s">
        <v>2053</v>
      </c>
      <c r="S1" s="220" t="s">
        <v>2055</v>
      </c>
      <c r="T1" s="220" t="s">
        <v>2056</v>
      </c>
      <c r="U1" s="220" t="s">
        <v>2054</v>
      </c>
      <c r="V1" s="220" t="s">
        <v>2057</v>
      </c>
      <c r="W1" s="220" t="s">
        <v>2058</v>
      </c>
      <c r="X1" s="220" t="s">
        <v>2059</v>
      </c>
      <c r="Y1" s="220" t="s">
        <v>2060</v>
      </c>
      <c r="Z1" s="220" t="s">
        <v>813</v>
      </c>
      <c r="AA1" s="220" t="s">
        <v>814</v>
      </c>
    </row>
    <row r="2" spans="1:27" x14ac:dyDescent="0.25">
      <c r="A2" s="222" t="s">
        <v>155</v>
      </c>
      <c r="B2" s="221" t="s">
        <v>156</v>
      </c>
      <c r="C2" s="221" t="s">
        <v>93</v>
      </c>
      <c r="D2" s="223"/>
      <c r="E2" s="280">
        <v>48.210186</v>
      </c>
      <c r="F2" s="280">
        <v>136.52827199999999</v>
      </c>
      <c r="G2" s="280">
        <v>183.18688399999999</v>
      </c>
      <c r="H2" s="280">
        <v>0</v>
      </c>
      <c r="I2" s="280">
        <v>0</v>
      </c>
      <c r="J2" s="226">
        <f t="shared" ref="J2:J65" si="0">E2+F2+G2+H2+I2</f>
        <v>367.925342</v>
      </c>
      <c r="K2" s="227">
        <v>4.9520949999999999</v>
      </c>
      <c r="L2" s="227">
        <v>27.485523000000001</v>
      </c>
      <c r="M2" s="227">
        <v>4</v>
      </c>
      <c r="N2" s="227">
        <v>0</v>
      </c>
      <c r="O2" s="227">
        <v>1</v>
      </c>
      <c r="P2" s="227">
        <v>1.7365269999999999</v>
      </c>
      <c r="Q2" s="227">
        <v>367.925342</v>
      </c>
      <c r="R2" s="227">
        <v>0</v>
      </c>
      <c r="S2" s="227">
        <v>0</v>
      </c>
      <c r="T2" s="227">
        <v>0</v>
      </c>
      <c r="U2" s="227">
        <v>0</v>
      </c>
      <c r="V2" s="227">
        <v>0</v>
      </c>
      <c r="W2" s="227">
        <v>0</v>
      </c>
      <c r="X2" s="227">
        <v>0</v>
      </c>
      <c r="Y2" s="227">
        <v>0</v>
      </c>
      <c r="Z2" s="227">
        <v>0</v>
      </c>
      <c r="AA2" s="227">
        <v>0</v>
      </c>
    </row>
    <row r="3" spans="1:27" x14ac:dyDescent="0.25">
      <c r="A3" s="222" t="s">
        <v>423</v>
      </c>
      <c r="B3" s="221" t="s">
        <v>424</v>
      </c>
      <c r="C3" s="221" t="s">
        <v>93</v>
      </c>
      <c r="D3" s="223"/>
      <c r="E3" s="280">
        <v>13.901161999999999</v>
      </c>
      <c r="F3" s="280">
        <v>35.320993999999999</v>
      </c>
      <c r="G3" s="280">
        <v>32.157761000000001</v>
      </c>
      <c r="H3" s="280">
        <v>0</v>
      </c>
      <c r="I3" s="280">
        <v>0</v>
      </c>
      <c r="J3" s="226">
        <f t="shared" si="0"/>
        <v>81.379917000000006</v>
      </c>
      <c r="K3" s="227">
        <v>2.203487</v>
      </c>
      <c r="L3" s="227">
        <v>9.5377910000000004</v>
      </c>
      <c r="M3" s="227">
        <v>1.5024660000000001</v>
      </c>
      <c r="N3" s="227">
        <v>0</v>
      </c>
      <c r="O3" s="227">
        <v>1</v>
      </c>
      <c r="P3" s="227">
        <v>3.389535</v>
      </c>
      <c r="Q3" s="227">
        <v>77.761184999999998</v>
      </c>
      <c r="R3" s="227">
        <v>0</v>
      </c>
      <c r="S3" s="227">
        <v>0</v>
      </c>
      <c r="T3" s="227">
        <v>1</v>
      </c>
      <c r="U3" s="227">
        <v>0</v>
      </c>
      <c r="V3" s="227">
        <v>0</v>
      </c>
      <c r="W3" s="227">
        <v>0</v>
      </c>
      <c r="X3" s="227">
        <v>0</v>
      </c>
      <c r="Y3" s="227">
        <v>0</v>
      </c>
      <c r="Z3" s="227">
        <v>0</v>
      </c>
      <c r="AA3" s="227">
        <v>0</v>
      </c>
    </row>
    <row r="4" spans="1:27" x14ac:dyDescent="0.25">
      <c r="A4" s="222" t="s">
        <v>425</v>
      </c>
      <c r="B4" s="221" t="s">
        <v>1937</v>
      </c>
      <c r="C4" s="221" t="s">
        <v>108</v>
      </c>
      <c r="D4" s="223"/>
      <c r="E4" s="280">
        <v>0</v>
      </c>
      <c r="F4" s="280">
        <v>0</v>
      </c>
      <c r="G4" s="280">
        <v>0</v>
      </c>
      <c r="H4" s="280">
        <v>46.276462000000002</v>
      </c>
      <c r="I4" s="280">
        <v>289.42561599999999</v>
      </c>
      <c r="J4" s="226">
        <f t="shared" si="0"/>
        <v>335.70207799999997</v>
      </c>
      <c r="K4" s="227">
        <v>0</v>
      </c>
      <c r="L4" s="227">
        <v>38.459769999999999</v>
      </c>
      <c r="M4" s="227">
        <v>7.499708</v>
      </c>
      <c r="N4" s="227">
        <v>1</v>
      </c>
      <c r="O4" s="227">
        <v>2.9873419999999999</v>
      </c>
      <c r="P4" s="227">
        <v>1.481012</v>
      </c>
      <c r="Q4" s="227">
        <v>335.70207799999997</v>
      </c>
      <c r="R4" s="227">
        <v>0</v>
      </c>
      <c r="S4" s="227">
        <v>0</v>
      </c>
      <c r="T4" s="227">
        <v>0</v>
      </c>
      <c r="U4" s="227">
        <v>0</v>
      </c>
      <c r="V4" s="227">
        <v>0</v>
      </c>
      <c r="W4" s="227">
        <v>291.40047900000002</v>
      </c>
      <c r="X4" s="227">
        <v>0</v>
      </c>
      <c r="Y4" s="227">
        <v>0</v>
      </c>
      <c r="Z4" s="227">
        <v>1.6165989999999999</v>
      </c>
      <c r="AA4" s="227">
        <v>0</v>
      </c>
    </row>
    <row r="5" spans="1:27" x14ac:dyDescent="0.25">
      <c r="A5" s="222" t="s">
        <v>537</v>
      </c>
      <c r="B5" s="221" t="s">
        <v>1967</v>
      </c>
      <c r="C5" s="221" t="s">
        <v>75</v>
      </c>
      <c r="D5" s="223"/>
      <c r="E5" s="280">
        <v>0</v>
      </c>
      <c r="F5" s="280">
        <v>0</v>
      </c>
      <c r="G5" s="280">
        <v>0</v>
      </c>
      <c r="H5" s="280">
        <v>278.44093299999997</v>
      </c>
      <c r="I5" s="280">
        <v>0</v>
      </c>
      <c r="J5" s="226">
        <f t="shared" si="0"/>
        <v>278.44093299999997</v>
      </c>
      <c r="K5" s="227">
        <v>0</v>
      </c>
      <c r="L5" s="227">
        <v>51.358561000000002</v>
      </c>
      <c r="M5" s="227">
        <v>10.496786999999999</v>
      </c>
      <c r="N5" s="227">
        <v>0</v>
      </c>
      <c r="O5" s="227">
        <v>0</v>
      </c>
      <c r="P5" s="227">
        <v>0.74804800000000005</v>
      </c>
      <c r="Q5" s="227">
        <v>257.67492800000002</v>
      </c>
      <c r="R5" s="227">
        <v>0</v>
      </c>
      <c r="S5" s="227">
        <v>0</v>
      </c>
      <c r="T5" s="227">
        <v>0</v>
      </c>
      <c r="U5" s="227">
        <v>0</v>
      </c>
      <c r="V5" s="227">
        <v>0</v>
      </c>
      <c r="W5" s="227">
        <v>0</v>
      </c>
      <c r="X5" s="227">
        <v>0</v>
      </c>
      <c r="Y5" s="227">
        <v>0</v>
      </c>
      <c r="Z5" s="227">
        <v>0</v>
      </c>
      <c r="AA5" s="227">
        <v>0</v>
      </c>
    </row>
    <row r="6" spans="1:27" x14ac:dyDescent="0.25">
      <c r="A6" s="222" t="s">
        <v>586</v>
      </c>
      <c r="B6" s="221" t="s">
        <v>587</v>
      </c>
      <c r="C6" s="221" t="s">
        <v>98</v>
      </c>
      <c r="D6" s="223"/>
      <c r="E6" s="280">
        <v>0</v>
      </c>
      <c r="F6" s="280">
        <v>0</v>
      </c>
      <c r="G6" s="280">
        <v>0</v>
      </c>
      <c r="H6" s="280">
        <v>7.2755E-2</v>
      </c>
      <c r="I6" s="280">
        <v>74.627508000000006</v>
      </c>
      <c r="J6" s="226">
        <f t="shared" si="0"/>
        <v>74.700263000000007</v>
      </c>
      <c r="K6" s="227">
        <v>0</v>
      </c>
      <c r="L6" s="227">
        <v>13.861737</v>
      </c>
      <c r="M6" s="227">
        <v>0</v>
      </c>
      <c r="N6" s="227">
        <v>0</v>
      </c>
      <c r="O6" s="227">
        <v>0</v>
      </c>
      <c r="P6" s="227">
        <v>0.37356299999999998</v>
      </c>
      <c r="Q6" s="227">
        <v>74.700263000000007</v>
      </c>
      <c r="R6" s="227">
        <v>0</v>
      </c>
      <c r="S6" s="227">
        <v>0</v>
      </c>
      <c r="T6" s="227">
        <v>0</v>
      </c>
      <c r="U6" s="227">
        <v>0</v>
      </c>
      <c r="V6" s="227">
        <v>13.263310000000001</v>
      </c>
      <c r="W6" s="227">
        <v>69.099299999999999</v>
      </c>
      <c r="X6" s="227">
        <v>0</v>
      </c>
      <c r="Y6" s="227">
        <v>0</v>
      </c>
      <c r="Z6" s="227">
        <v>0</v>
      </c>
      <c r="AA6" s="227">
        <v>0</v>
      </c>
    </row>
    <row r="7" spans="1:27" x14ac:dyDescent="0.25">
      <c r="A7" s="222" t="s">
        <v>429</v>
      </c>
      <c r="B7" s="221" t="s">
        <v>430</v>
      </c>
      <c r="C7" s="221" t="s">
        <v>98</v>
      </c>
      <c r="D7" s="223"/>
      <c r="E7" s="280">
        <v>44.805922000000002</v>
      </c>
      <c r="F7" s="280">
        <v>129.408784</v>
      </c>
      <c r="G7" s="280">
        <v>211.10314299999999</v>
      </c>
      <c r="H7" s="280">
        <v>0</v>
      </c>
      <c r="I7" s="280">
        <v>0</v>
      </c>
      <c r="J7" s="226">
        <f t="shared" si="0"/>
        <v>385.31784900000002</v>
      </c>
      <c r="K7" s="227">
        <v>5</v>
      </c>
      <c r="L7" s="227">
        <v>46.327382</v>
      </c>
      <c r="M7" s="227">
        <v>5.7440480000000003</v>
      </c>
      <c r="N7" s="227">
        <v>0</v>
      </c>
      <c r="O7" s="227">
        <v>1.3154760000000001</v>
      </c>
      <c r="P7" s="227">
        <v>5</v>
      </c>
      <c r="Q7" s="227">
        <v>385.00832500000001</v>
      </c>
      <c r="R7" s="227">
        <v>0</v>
      </c>
      <c r="S7" s="227">
        <v>0</v>
      </c>
      <c r="T7" s="227">
        <v>0</v>
      </c>
      <c r="U7" s="227">
        <v>0</v>
      </c>
      <c r="V7" s="227">
        <v>0</v>
      </c>
      <c r="W7" s="227">
        <v>0</v>
      </c>
      <c r="X7" s="227">
        <v>0</v>
      </c>
      <c r="Y7" s="227">
        <v>0</v>
      </c>
      <c r="Z7" s="227">
        <v>0</v>
      </c>
      <c r="AA7" s="227">
        <v>0</v>
      </c>
    </row>
    <row r="8" spans="1:27" x14ac:dyDescent="0.25">
      <c r="A8" s="222" t="s">
        <v>376</v>
      </c>
      <c r="B8" s="221" t="s">
        <v>377</v>
      </c>
      <c r="C8" s="221" t="s">
        <v>98</v>
      </c>
      <c r="D8" s="223"/>
      <c r="E8" s="280">
        <v>0</v>
      </c>
      <c r="F8" s="280">
        <v>0</v>
      </c>
      <c r="G8" s="280">
        <v>122.040936</v>
      </c>
      <c r="H8" s="280">
        <v>0</v>
      </c>
      <c r="I8" s="280">
        <v>0</v>
      </c>
      <c r="J8" s="226">
        <f t="shared" si="0"/>
        <v>122.040936</v>
      </c>
      <c r="K8" s="227">
        <v>1.45614</v>
      </c>
      <c r="L8" s="227">
        <v>24.865497000000001</v>
      </c>
      <c r="M8" s="227">
        <v>2.7543859999999998</v>
      </c>
      <c r="N8" s="227">
        <v>0</v>
      </c>
      <c r="O8" s="227">
        <v>0</v>
      </c>
      <c r="P8" s="227">
        <v>3</v>
      </c>
      <c r="Q8" s="227">
        <v>121.97076</v>
      </c>
      <c r="R8" s="227">
        <v>0</v>
      </c>
      <c r="S8" s="227">
        <v>0.50877099999999997</v>
      </c>
      <c r="T8" s="227">
        <v>0</v>
      </c>
      <c r="U8" s="227">
        <v>0</v>
      </c>
      <c r="V8" s="227">
        <v>0</v>
      </c>
      <c r="W8" s="227">
        <v>0</v>
      </c>
      <c r="X8" s="227">
        <v>0</v>
      </c>
      <c r="Y8" s="227">
        <v>0</v>
      </c>
      <c r="Z8" s="227">
        <v>0</v>
      </c>
      <c r="AA8" s="227">
        <v>0</v>
      </c>
    </row>
    <row r="9" spans="1:27" x14ac:dyDescent="0.25">
      <c r="A9" s="222" t="s">
        <v>1993</v>
      </c>
      <c r="B9" s="221" t="s">
        <v>1994</v>
      </c>
      <c r="C9" s="221" t="s">
        <v>98</v>
      </c>
      <c r="D9" s="223"/>
      <c r="E9" s="280">
        <v>0</v>
      </c>
      <c r="F9" s="280">
        <v>0</v>
      </c>
      <c r="G9" s="280">
        <v>0</v>
      </c>
      <c r="H9" s="280">
        <v>14.213703000000001</v>
      </c>
      <c r="I9" s="280">
        <v>31.925832</v>
      </c>
      <c r="J9" s="226">
        <f t="shared" si="0"/>
        <v>46.139535000000002</v>
      </c>
      <c r="K9" s="227">
        <v>0</v>
      </c>
      <c r="L9" s="227">
        <v>11.924419</v>
      </c>
      <c r="M9" s="227">
        <v>0</v>
      </c>
      <c r="N9" s="227">
        <v>0</v>
      </c>
      <c r="O9" s="227">
        <v>0</v>
      </c>
      <c r="P9" s="227">
        <v>2.982558</v>
      </c>
      <c r="Q9" s="227">
        <v>44.063952999999998</v>
      </c>
      <c r="R9" s="227">
        <v>1</v>
      </c>
      <c r="S9" s="227">
        <v>0</v>
      </c>
      <c r="T9" s="227">
        <v>0</v>
      </c>
      <c r="U9" s="227">
        <v>5.9929800000000002</v>
      </c>
      <c r="V9" s="227">
        <v>0</v>
      </c>
      <c r="W9" s="227">
        <v>0</v>
      </c>
      <c r="X9" s="227">
        <v>25.932852</v>
      </c>
      <c r="Y9" s="227">
        <v>0</v>
      </c>
      <c r="Z9" s="227">
        <v>0</v>
      </c>
      <c r="AA9" s="227">
        <v>0</v>
      </c>
    </row>
    <row r="10" spans="1:27" x14ac:dyDescent="0.25">
      <c r="A10" s="222" t="s">
        <v>439</v>
      </c>
      <c r="B10" s="221" t="s">
        <v>1941</v>
      </c>
      <c r="C10" s="221" t="s">
        <v>80</v>
      </c>
      <c r="D10" s="223"/>
      <c r="E10" s="280">
        <v>50.157811000000002</v>
      </c>
      <c r="F10" s="280">
        <v>48.496288</v>
      </c>
      <c r="G10" s="280">
        <v>98.407679000000002</v>
      </c>
      <c r="H10" s="280">
        <v>147.54644400000001</v>
      </c>
      <c r="I10" s="280">
        <v>0</v>
      </c>
      <c r="J10" s="226">
        <f t="shared" si="0"/>
        <v>344.60822200000001</v>
      </c>
      <c r="K10" s="227">
        <v>4.5706519999999999</v>
      </c>
      <c r="L10" s="227">
        <v>59.088540000000002</v>
      </c>
      <c r="M10" s="227">
        <v>14.847825</v>
      </c>
      <c r="N10" s="227">
        <v>2.5489130000000002</v>
      </c>
      <c r="O10" s="227">
        <v>2.4239130000000002</v>
      </c>
      <c r="P10" s="227">
        <v>29.727484</v>
      </c>
      <c r="Q10" s="227">
        <v>65.253924999999995</v>
      </c>
      <c r="R10" s="227">
        <v>0</v>
      </c>
      <c r="S10" s="227">
        <v>0</v>
      </c>
      <c r="T10" s="227">
        <v>1.0869999999999999E-2</v>
      </c>
      <c r="U10" s="227">
        <v>0</v>
      </c>
      <c r="V10" s="227">
        <v>0</v>
      </c>
      <c r="W10" s="227">
        <v>0</v>
      </c>
      <c r="X10" s="227">
        <v>0</v>
      </c>
      <c r="Y10" s="227">
        <v>0</v>
      </c>
      <c r="Z10" s="227">
        <v>1.034483</v>
      </c>
      <c r="AA10" s="227">
        <v>0</v>
      </c>
    </row>
    <row r="11" spans="1:27" x14ac:dyDescent="0.25">
      <c r="A11" s="222" t="s">
        <v>73</v>
      </c>
      <c r="B11" s="221" t="s">
        <v>74</v>
      </c>
      <c r="C11" s="221" t="s">
        <v>75</v>
      </c>
      <c r="D11" s="223"/>
      <c r="E11" s="280">
        <v>33.127775</v>
      </c>
      <c r="F11" s="280">
        <v>130.159561</v>
      </c>
      <c r="G11" s="280">
        <v>188.91066799999999</v>
      </c>
      <c r="H11" s="280">
        <v>0</v>
      </c>
      <c r="I11" s="280">
        <v>0</v>
      </c>
      <c r="J11" s="226">
        <f t="shared" si="0"/>
        <v>352.19800399999997</v>
      </c>
      <c r="K11" s="227">
        <v>8.9888879999999993</v>
      </c>
      <c r="L11" s="227">
        <v>54.279767</v>
      </c>
      <c r="M11" s="227">
        <v>6.5833339999999998</v>
      </c>
      <c r="N11" s="227">
        <v>0</v>
      </c>
      <c r="O11" s="227">
        <v>0.661111</v>
      </c>
      <c r="P11" s="227">
        <v>2.5111110000000001</v>
      </c>
      <c r="Q11" s="227">
        <v>352.19800400000003</v>
      </c>
      <c r="R11" s="227">
        <v>1.9</v>
      </c>
      <c r="S11" s="227">
        <v>0</v>
      </c>
      <c r="T11" s="227">
        <v>0</v>
      </c>
      <c r="U11" s="227">
        <v>0</v>
      </c>
      <c r="V11" s="227">
        <v>0</v>
      </c>
      <c r="W11" s="227">
        <v>0</v>
      </c>
      <c r="X11" s="227">
        <v>0</v>
      </c>
      <c r="Y11" s="227">
        <v>0</v>
      </c>
      <c r="Z11" s="227">
        <v>0</v>
      </c>
      <c r="AA11" s="227">
        <v>133</v>
      </c>
    </row>
    <row r="12" spans="1:27" x14ac:dyDescent="0.25">
      <c r="A12" s="222" t="s">
        <v>668</v>
      </c>
      <c r="B12" s="221" t="s">
        <v>2021</v>
      </c>
      <c r="C12" s="221" t="s">
        <v>72</v>
      </c>
      <c r="D12" s="223"/>
      <c r="E12" s="280">
        <v>64.486242000000004</v>
      </c>
      <c r="F12" s="280">
        <v>168.15997300000001</v>
      </c>
      <c r="G12" s="280">
        <v>250.52094500000001</v>
      </c>
      <c r="H12" s="280">
        <v>0</v>
      </c>
      <c r="I12" s="280">
        <v>0</v>
      </c>
      <c r="J12" s="226">
        <f t="shared" si="0"/>
        <v>483.16716000000002</v>
      </c>
      <c r="K12" s="227">
        <v>2.6834539999999998</v>
      </c>
      <c r="L12" s="227">
        <v>44.185442000000002</v>
      </c>
      <c r="M12" s="227">
        <v>0</v>
      </c>
      <c r="N12" s="227">
        <v>1</v>
      </c>
      <c r="O12" s="227">
        <v>0</v>
      </c>
      <c r="P12" s="227">
        <v>7</v>
      </c>
      <c r="Q12" s="227">
        <v>482.53692699999999</v>
      </c>
      <c r="R12" s="227">
        <v>0</v>
      </c>
      <c r="S12" s="227">
        <v>0</v>
      </c>
      <c r="T12" s="227">
        <v>0</v>
      </c>
      <c r="U12" s="227">
        <v>0</v>
      </c>
      <c r="V12" s="227">
        <v>0</v>
      </c>
      <c r="W12" s="227">
        <v>0</v>
      </c>
      <c r="X12" s="227">
        <v>0</v>
      </c>
      <c r="Y12" s="227">
        <v>0</v>
      </c>
      <c r="Z12" s="227">
        <v>0</v>
      </c>
      <c r="AA12" s="227">
        <v>0</v>
      </c>
    </row>
    <row r="13" spans="1:27" x14ac:dyDescent="0.25">
      <c r="A13" s="222" t="s">
        <v>738</v>
      </c>
      <c r="B13" s="221" t="s">
        <v>2040</v>
      </c>
      <c r="C13" s="221" t="s">
        <v>98</v>
      </c>
      <c r="D13" s="223" t="s">
        <v>2759</v>
      </c>
      <c r="E13" s="280">
        <v>291.59319900000003</v>
      </c>
      <c r="F13" s="280">
        <v>866.51304300000004</v>
      </c>
      <c r="G13" s="280">
        <v>2459.1185030000001</v>
      </c>
      <c r="H13" s="280">
        <v>2475.3054969999998</v>
      </c>
      <c r="I13" s="280">
        <v>585.75412100000005</v>
      </c>
      <c r="J13" s="226">
        <f t="shared" si="0"/>
        <v>6678.2843630000007</v>
      </c>
      <c r="K13" s="227">
        <v>68.346495000000004</v>
      </c>
      <c r="L13" s="227">
        <v>962.35024199999998</v>
      </c>
      <c r="M13" s="227">
        <v>81.433582999999999</v>
      </c>
      <c r="N13" s="227">
        <v>2.6653910000000001</v>
      </c>
      <c r="O13" s="227">
        <v>32.392448000000002</v>
      </c>
      <c r="P13" s="227">
        <v>149.42584400000001</v>
      </c>
      <c r="Q13" s="227">
        <v>2836.295251</v>
      </c>
      <c r="R13" s="227">
        <v>7.7856519999999998</v>
      </c>
      <c r="S13" s="227">
        <v>76.521372</v>
      </c>
      <c r="T13" s="227">
        <v>14.219703000000001</v>
      </c>
      <c r="U13" s="227">
        <v>0</v>
      </c>
      <c r="V13" s="227">
        <v>3.8827820000000002</v>
      </c>
      <c r="W13" s="227">
        <v>583.93433300000004</v>
      </c>
      <c r="X13" s="227">
        <v>0</v>
      </c>
      <c r="Y13" s="227">
        <v>0</v>
      </c>
      <c r="Z13" s="227">
        <v>6.3209780000000002</v>
      </c>
      <c r="AA13" s="227">
        <v>0</v>
      </c>
    </row>
    <row r="14" spans="1:27" x14ac:dyDescent="0.25">
      <c r="A14" s="222" t="s">
        <v>419</v>
      </c>
      <c r="B14" s="221" t="s">
        <v>1936</v>
      </c>
      <c r="C14" s="221" t="s">
        <v>68</v>
      </c>
      <c r="D14" s="223"/>
      <c r="E14" s="280">
        <v>14.574074</v>
      </c>
      <c r="F14" s="280">
        <v>55.838819000000001</v>
      </c>
      <c r="G14" s="280">
        <v>64.448143999999999</v>
      </c>
      <c r="H14" s="280">
        <v>0</v>
      </c>
      <c r="I14" s="280">
        <v>0</v>
      </c>
      <c r="J14" s="226">
        <f t="shared" si="0"/>
        <v>134.86103700000001</v>
      </c>
      <c r="K14" s="227">
        <v>2</v>
      </c>
      <c r="L14" s="227">
        <v>14.814814999999999</v>
      </c>
      <c r="M14" s="227">
        <v>0</v>
      </c>
      <c r="N14" s="227">
        <v>0</v>
      </c>
      <c r="O14" s="227">
        <v>0</v>
      </c>
      <c r="P14" s="227">
        <v>1.604938</v>
      </c>
      <c r="Q14" s="227">
        <v>134.86103700000001</v>
      </c>
      <c r="R14" s="227">
        <v>0</v>
      </c>
      <c r="S14" s="227">
        <v>0</v>
      </c>
      <c r="T14" s="227">
        <v>0</v>
      </c>
      <c r="U14" s="227">
        <v>0</v>
      </c>
      <c r="V14" s="227">
        <v>0</v>
      </c>
      <c r="W14" s="227">
        <v>0</v>
      </c>
      <c r="X14" s="227">
        <v>0</v>
      </c>
      <c r="Y14" s="227">
        <v>0</v>
      </c>
      <c r="Z14" s="227">
        <v>0</v>
      </c>
      <c r="AA14" s="227">
        <v>121</v>
      </c>
    </row>
    <row r="15" spans="1:27" x14ac:dyDescent="0.25">
      <c r="A15" s="222" t="s">
        <v>163</v>
      </c>
      <c r="B15" s="221" t="s">
        <v>164</v>
      </c>
      <c r="C15" s="221" t="s">
        <v>80</v>
      </c>
      <c r="D15" s="223"/>
      <c r="E15" s="280">
        <v>57.858758999999999</v>
      </c>
      <c r="F15" s="280">
        <v>165.60452000000001</v>
      </c>
      <c r="G15" s="280">
        <v>237.05592100000001</v>
      </c>
      <c r="H15" s="280">
        <v>0</v>
      </c>
      <c r="I15" s="280">
        <v>0</v>
      </c>
      <c r="J15" s="226">
        <f t="shared" si="0"/>
        <v>460.51920000000001</v>
      </c>
      <c r="K15" s="227">
        <v>3.429379</v>
      </c>
      <c r="L15" s="227">
        <v>75.298855000000003</v>
      </c>
      <c r="M15" s="227">
        <v>7.0225980000000003</v>
      </c>
      <c r="N15" s="227">
        <v>0</v>
      </c>
      <c r="O15" s="227">
        <v>0.40677999999999997</v>
      </c>
      <c r="P15" s="227">
        <v>7.0508470000000001</v>
      </c>
      <c r="Q15" s="227">
        <v>460.51920000000001</v>
      </c>
      <c r="R15" s="227">
        <v>1.5254239999999999</v>
      </c>
      <c r="S15" s="227">
        <v>6.480226</v>
      </c>
      <c r="T15" s="227">
        <v>0</v>
      </c>
      <c r="U15" s="227">
        <v>0</v>
      </c>
      <c r="V15" s="227">
        <v>0</v>
      </c>
      <c r="W15" s="227">
        <v>0</v>
      </c>
      <c r="X15" s="227">
        <v>0</v>
      </c>
      <c r="Y15" s="227">
        <v>0</v>
      </c>
      <c r="Z15" s="227">
        <v>0</v>
      </c>
      <c r="AA15" s="227">
        <v>0</v>
      </c>
    </row>
    <row r="16" spans="1:27" x14ac:dyDescent="0.25">
      <c r="A16" s="225" t="s">
        <v>748</v>
      </c>
      <c r="B16" s="221" t="s">
        <v>2044</v>
      </c>
      <c r="C16" s="221" t="s">
        <v>93</v>
      </c>
      <c r="D16" s="223"/>
      <c r="E16" s="280">
        <v>0</v>
      </c>
      <c r="F16" s="280">
        <v>0</v>
      </c>
      <c r="G16" s="280">
        <v>101.325205</v>
      </c>
      <c r="H16" s="280">
        <v>358.24437</v>
      </c>
      <c r="I16" s="280">
        <v>0</v>
      </c>
      <c r="J16" s="226">
        <f t="shared" si="0"/>
        <v>459.56957499999999</v>
      </c>
      <c r="K16" s="227">
        <v>0</v>
      </c>
      <c r="L16" s="227">
        <v>56.336736000000002</v>
      </c>
      <c r="M16" s="227">
        <v>2.9461080000000002</v>
      </c>
      <c r="N16" s="227">
        <v>0.550898</v>
      </c>
      <c r="O16" s="227">
        <v>0</v>
      </c>
      <c r="P16" s="227">
        <v>6.4251500000000004</v>
      </c>
      <c r="Q16" s="227">
        <v>230.83369300000001</v>
      </c>
      <c r="R16" s="227">
        <v>0.85628700000000002</v>
      </c>
      <c r="S16" s="227">
        <v>0.50299400000000005</v>
      </c>
      <c r="T16" s="227">
        <v>2</v>
      </c>
      <c r="U16" s="227">
        <v>0</v>
      </c>
      <c r="V16" s="227">
        <v>0</v>
      </c>
      <c r="W16" s="227">
        <v>0</v>
      </c>
      <c r="X16" s="227">
        <v>0</v>
      </c>
      <c r="Y16" s="227">
        <v>0</v>
      </c>
      <c r="Z16" s="227">
        <v>0.27298899999999998</v>
      </c>
      <c r="AA16" s="227">
        <v>0</v>
      </c>
    </row>
    <row r="17" spans="1:27" x14ac:dyDescent="0.25">
      <c r="A17" s="222" t="s">
        <v>294</v>
      </c>
      <c r="B17" s="221" t="s">
        <v>1904</v>
      </c>
      <c r="C17" s="221" t="s">
        <v>296</v>
      </c>
      <c r="D17" s="223"/>
      <c r="E17" s="280">
        <v>0</v>
      </c>
      <c r="F17" s="280">
        <v>0</v>
      </c>
      <c r="G17" s="280">
        <v>10.708933999999999</v>
      </c>
      <c r="H17" s="280">
        <v>71.699408000000005</v>
      </c>
      <c r="I17" s="280">
        <v>2.8230599999999999</v>
      </c>
      <c r="J17" s="226">
        <f t="shared" si="0"/>
        <v>85.231402000000003</v>
      </c>
      <c r="K17" s="227">
        <v>0</v>
      </c>
      <c r="L17" s="227">
        <v>18.990359999999999</v>
      </c>
      <c r="M17" s="227">
        <v>4.4567899999999998</v>
      </c>
      <c r="N17" s="227">
        <v>0</v>
      </c>
      <c r="O17" s="227">
        <v>0</v>
      </c>
      <c r="P17" s="227">
        <v>0</v>
      </c>
      <c r="Q17" s="227">
        <v>72.307002999999995</v>
      </c>
      <c r="R17" s="227">
        <v>0</v>
      </c>
      <c r="S17" s="227">
        <v>0</v>
      </c>
      <c r="T17" s="227">
        <v>0</v>
      </c>
      <c r="U17" s="227">
        <v>0</v>
      </c>
      <c r="V17" s="227">
        <v>0</v>
      </c>
      <c r="W17" s="227">
        <v>2.8230599999999999</v>
      </c>
      <c r="X17" s="227">
        <v>0</v>
      </c>
      <c r="Y17" s="227">
        <v>0</v>
      </c>
      <c r="Z17" s="227">
        <v>3.5581839999999998</v>
      </c>
      <c r="AA17" s="227">
        <v>0</v>
      </c>
    </row>
    <row r="18" spans="1:27" x14ac:dyDescent="0.25">
      <c r="A18" s="222" t="s">
        <v>88</v>
      </c>
      <c r="B18" s="221" t="s">
        <v>1844</v>
      </c>
      <c r="C18" s="221" t="s">
        <v>1530</v>
      </c>
      <c r="D18" s="223" t="s">
        <v>2759</v>
      </c>
      <c r="E18" s="280">
        <v>0</v>
      </c>
      <c r="F18" s="280">
        <v>0</v>
      </c>
      <c r="G18" s="280">
        <v>1.976915</v>
      </c>
      <c r="H18" s="280">
        <v>5.9372860000000003</v>
      </c>
      <c r="I18" s="280">
        <v>75.220850999999996</v>
      </c>
      <c r="J18" s="226">
        <f t="shared" si="0"/>
        <v>83.135052000000002</v>
      </c>
      <c r="K18" s="227">
        <v>0</v>
      </c>
      <c r="L18" s="227">
        <v>12.086999</v>
      </c>
      <c r="M18" s="227">
        <v>0.109333</v>
      </c>
      <c r="N18" s="227">
        <v>0</v>
      </c>
      <c r="O18" s="227">
        <v>0</v>
      </c>
      <c r="P18" s="227">
        <v>0.60555599999999998</v>
      </c>
      <c r="Q18" s="227">
        <v>42.339719000000002</v>
      </c>
      <c r="R18" s="227">
        <v>0</v>
      </c>
      <c r="S18" s="227">
        <v>0</v>
      </c>
      <c r="T18" s="227">
        <v>0</v>
      </c>
      <c r="U18" s="227">
        <v>0</v>
      </c>
      <c r="V18" s="227">
        <v>0</v>
      </c>
      <c r="W18" s="227">
        <v>79.836440999999994</v>
      </c>
      <c r="X18" s="227">
        <v>0</v>
      </c>
      <c r="Y18" s="227">
        <v>0</v>
      </c>
      <c r="Z18" s="227">
        <v>1.848142</v>
      </c>
      <c r="AA18" s="227">
        <v>0</v>
      </c>
    </row>
    <row r="19" spans="1:27" x14ac:dyDescent="0.25">
      <c r="A19" s="222" t="s">
        <v>702</v>
      </c>
      <c r="B19" s="221" t="s">
        <v>703</v>
      </c>
      <c r="C19" s="221" t="s">
        <v>68</v>
      </c>
      <c r="D19" s="223"/>
      <c r="E19" s="280">
        <v>0</v>
      </c>
      <c r="F19" s="280">
        <v>0</v>
      </c>
      <c r="G19" s="280">
        <v>36.588406999999997</v>
      </c>
      <c r="H19" s="280">
        <v>32.457515999999998</v>
      </c>
      <c r="I19" s="280">
        <v>26.968972999999998</v>
      </c>
      <c r="J19" s="226">
        <f t="shared" si="0"/>
        <v>96.014895999999993</v>
      </c>
      <c r="K19" s="227">
        <v>0</v>
      </c>
      <c r="L19" s="227">
        <v>9.6313150000000007</v>
      </c>
      <c r="M19" s="227">
        <v>0.437838</v>
      </c>
      <c r="N19" s="227">
        <v>0</v>
      </c>
      <c r="O19" s="227">
        <v>5</v>
      </c>
      <c r="P19" s="227">
        <v>80.518715999999998</v>
      </c>
      <c r="Q19" s="227">
        <v>60.548507000000001</v>
      </c>
      <c r="R19" s="227">
        <v>0</v>
      </c>
      <c r="S19" s="227">
        <v>1</v>
      </c>
      <c r="T19" s="227">
        <v>0</v>
      </c>
      <c r="U19" s="227">
        <v>0</v>
      </c>
      <c r="V19" s="227">
        <v>26.968972999999998</v>
      </c>
      <c r="W19" s="227">
        <v>0</v>
      </c>
      <c r="X19" s="227">
        <v>0</v>
      </c>
      <c r="Y19" s="227">
        <v>0</v>
      </c>
      <c r="Z19" s="227">
        <v>0</v>
      </c>
      <c r="AA19" s="227">
        <v>81</v>
      </c>
    </row>
    <row r="20" spans="1:27" x14ac:dyDescent="0.25">
      <c r="A20" s="222" t="s">
        <v>493</v>
      </c>
      <c r="B20" s="221" t="s">
        <v>1954</v>
      </c>
      <c r="C20" s="221" t="s">
        <v>101</v>
      </c>
      <c r="D20" s="223"/>
      <c r="E20" s="280">
        <v>33.372781000000003</v>
      </c>
      <c r="F20" s="280">
        <v>91.139754999999994</v>
      </c>
      <c r="G20" s="280">
        <v>110.485426</v>
      </c>
      <c r="H20" s="280">
        <v>0</v>
      </c>
      <c r="I20" s="280">
        <v>32.14179</v>
      </c>
      <c r="J20" s="226">
        <f t="shared" si="0"/>
        <v>267.13975199999999</v>
      </c>
      <c r="K20" s="227">
        <v>5.4911250000000003</v>
      </c>
      <c r="L20" s="227">
        <v>34.435647000000003</v>
      </c>
      <c r="M20" s="227">
        <v>0</v>
      </c>
      <c r="N20" s="227">
        <v>0</v>
      </c>
      <c r="O20" s="227">
        <v>0.36094599999999999</v>
      </c>
      <c r="P20" s="227">
        <v>1.869823</v>
      </c>
      <c r="Q20" s="227">
        <v>267.13975199999999</v>
      </c>
      <c r="R20" s="227">
        <v>0</v>
      </c>
      <c r="S20" s="227">
        <v>0</v>
      </c>
      <c r="T20" s="227">
        <v>0</v>
      </c>
      <c r="U20" s="227">
        <v>0</v>
      </c>
      <c r="V20" s="227">
        <v>0</v>
      </c>
      <c r="W20" s="227">
        <v>32.184240000000003</v>
      </c>
      <c r="X20" s="227">
        <v>0</v>
      </c>
      <c r="Y20" s="227">
        <v>0</v>
      </c>
      <c r="Z20" s="227">
        <v>0</v>
      </c>
      <c r="AA20" s="227">
        <v>0</v>
      </c>
    </row>
    <row r="21" spans="1:27" x14ac:dyDescent="0.25">
      <c r="A21" s="222" t="s">
        <v>382</v>
      </c>
      <c r="B21" s="221" t="s">
        <v>383</v>
      </c>
      <c r="C21" s="221" t="s">
        <v>196</v>
      </c>
      <c r="D21" s="223"/>
      <c r="E21" s="280">
        <v>0</v>
      </c>
      <c r="F21" s="280">
        <v>0</v>
      </c>
      <c r="G21" s="280">
        <v>54.102023000000003</v>
      </c>
      <c r="H21" s="280">
        <v>5</v>
      </c>
      <c r="I21" s="280">
        <v>1.9232290000000001</v>
      </c>
      <c r="J21" s="226">
        <f t="shared" si="0"/>
        <v>61.025252000000002</v>
      </c>
      <c r="K21" s="227">
        <v>0</v>
      </c>
      <c r="L21" s="227">
        <v>5.7727269999999997</v>
      </c>
      <c r="M21" s="227">
        <v>0</v>
      </c>
      <c r="N21" s="227">
        <v>0</v>
      </c>
      <c r="O21" s="227">
        <v>0</v>
      </c>
      <c r="P21" s="227">
        <v>0</v>
      </c>
      <c r="Q21" s="227">
        <v>29.540403999999999</v>
      </c>
      <c r="R21" s="227">
        <v>0</v>
      </c>
      <c r="S21" s="227">
        <v>14.025252</v>
      </c>
      <c r="T21" s="227">
        <v>1</v>
      </c>
      <c r="U21" s="227">
        <v>1.9232290000000001</v>
      </c>
      <c r="V21" s="227">
        <v>0</v>
      </c>
      <c r="W21" s="227">
        <v>0</v>
      </c>
      <c r="X21" s="227">
        <v>0</v>
      </c>
      <c r="Y21" s="227">
        <v>0</v>
      </c>
      <c r="Z21" s="227">
        <v>0</v>
      </c>
      <c r="AA21" s="227">
        <v>0</v>
      </c>
    </row>
    <row r="22" spans="1:27" x14ac:dyDescent="0.25">
      <c r="A22" s="222" t="s">
        <v>316</v>
      </c>
      <c r="B22" s="221" t="s">
        <v>317</v>
      </c>
      <c r="C22" s="221" t="s">
        <v>80</v>
      </c>
      <c r="D22" s="223"/>
      <c r="E22" s="280">
        <v>25.999998000000001</v>
      </c>
      <c r="F22" s="280">
        <v>72.226744999999994</v>
      </c>
      <c r="G22" s="280">
        <v>76.663898000000003</v>
      </c>
      <c r="H22" s="280">
        <v>0</v>
      </c>
      <c r="I22" s="280">
        <v>0</v>
      </c>
      <c r="J22" s="226">
        <f t="shared" si="0"/>
        <v>174.89064100000002</v>
      </c>
      <c r="K22" s="227">
        <v>1.4990810000000001</v>
      </c>
      <c r="L22" s="227">
        <v>11.326733000000001</v>
      </c>
      <c r="M22" s="227">
        <v>1</v>
      </c>
      <c r="N22" s="227">
        <v>0.96534699999999996</v>
      </c>
      <c r="O22" s="227">
        <v>0</v>
      </c>
      <c r="P22" s="227">
        <v>0.524752</v>
      </c>
      <c r="Q22" s="227">
        <v>173.96984900000001</v>
      </c>
      <c r="R22" s="227">
        <v>0</v>
      </c>
      <c r="S22" s="227">
        <v>0</v>
      </c>
      <c r="T22" s="227">
        <v>1</v>
      </c>
      <c r="U22" s="227">
        <v>0</v>
      </c>
      <c r="V22" s="227">
        <v>0</v>
      </c>
      <c r="W22" s="227">
        <v>0</v>
      </c>
      <c r="X22" s="227">
        <v>0</v>
      </c>
      <c r="Y22" s="227">
        <v>0</v>
      </c>
      <c r="Z22" s="227">
        <v>0</v>
      </c>
      <c r="AA22" s="227">
        <v>0</v>
      </c>
    </row>
    <row r="23" spans="1:27" x14ac:dyDescent="0.25">
      <c r="A23" s="222" t="s">
        <v>221</v>
      </c>
      <c r="B23" s="221" t="s">
        <v>222</v>
      </c>
      <c r="C23" s="221" t="s">
        <v>68</v>
      </c>
      <c r="D23" s="223"/>
      <c r="E23" s="280">
        <v>85.509508999999994</v>
      </c>
      <c r="F23" s="280">
        <v>208.63572300000001</v>
      </c>
      <c r="G23" s="280">
        <v>294.28145499999999</v>
      </c>
      <c r="H23" s="280">
        <v>0</v>
      </c>
      <c r="I23" s="280">
        <v>0</v>
      </c>
      <c r="J23" s="226">
        <f t="shared" si="0"/>
        <v>588.42668700000002</v>
      </c>
      <c r="K23" s="227">
        <v>8.8216450000000002</v>
      </c>
      <c r="L23" s="227">
        <v>53.854253</v>
      </c>
      <c r="M23" s="227">
        <v>5.9437220000000002</v>
      </c>
      <c r="N23" s="227">
        <v>0</v>
      </c>
      <c r="O23" s="227">
        <v>0</v>
      </c>
      <c r="P23" s="227">
        <v>6.5160169999999997</v>
      </c>
      <c r="Q23" s="227">
        <v>588.42668700000002</v>
      </c>
      <c r="R23" s="227">
        <v>0</v>
      </c>
      <c r="S23" s="227">
        <v>0</v>
      </c>
      <c r="T23" s="227">
        <v>0</v>
      </c>
      <c r="U23" s="227">
        <v>0</v>
      </c>
      <c r="V23" s="227">
        <v>0</v>
      </c>
      <c r="W23" s="227">
        <v>0</v>
      </c>
      <c r="X23" s="227">
        <v>0</v>
      </c>
      <c r="Y23" s="227">
        <v>0</v>
      </c>
      <c r="Z23" s="227">
        <v>0</v>
      </c>
      <c r="AA23" s="227">
        <v>0</v>
      </c>
    </row>
    <row r="24" spans="1:27" x14ac:dyDescent="0.25">
      <c r="A24" s="222" t="s">
        <v>467</v>
      </c>
      <c r="B24" s="221" t="s">
        <v>1948</v>
      </c>
      <c r="C24" s="221" t="s">
        <v>469</v>
      </c>
      <c r="D24" s="223" t="s">
        <v>807</v>
      </c>
      <c r="E24" s="280">
        <v>35.960562000000003</v>
      </c>
      <c r="F24" s="280">
        <v>127.314288</v>
      </c>
      <c r="G24" s="280">
        <v>342.11715600000002</v>
      </c>
      <c r="H24" s="280">
        <v>188.20361299999999</v>
      </c>
      <c r="I24" s="280">
        <v>235.96225999999999</v>
      </c>
      <c r="J24" s="226">
        <f t="shared" si="0"/>
        <v>929.55787900000007</v>
      </c>
      <c r="K24" s="227">
        <v>13.188571</v>
      </c>
      <c r="L24" s="227">
        <v>60.753767000000003</v>
      </c>
      <c r="M24" s="227">
        <v>4</v>
      </c>
      <c r="N24" s="227">
        <v>0</v>
      </c>
      <c r="O24" s="227">
        <v>0.37714300000000001</v>
      </c>
      <c r="P24" s="227">
        <v>11.754286</v>
      </c>
      <c r="Q24" s="227">
        <v>241.651624</v>
      </c>
      <c r="R24" s="227">
        <v>0</v>
      </c>
      <c r="S24" s="227">
        <v>0</v>
      </c>
      <c r="T24" s="227">
        <v>1</v>
      </c>
      <c r="U24" s="227">
        <v>222.52046799999999</v>
      </c>
      <c r="V24" s="227">
        <v>11.388971</v>
      </c>
      <c r="W24" s="227">
        <v>0</v>
      </c>
      <c r="X24" s="227">
        <v>7.5481699999999998</v>
      </c>
      <c r="Y24" s="227">
        <v>0</v>
      </c>
      <c r="Z24" s="227">
        <v>0</v>
      </c>
      <c r="AA24" s="227">
        <v>0</v>
      </c>
    </row>
    <row r="25" spans="1:27" x14ac:dyDescent="0.25">
      <c r="A25" s="222" t="s">
        <v>712</v>
      </c>
      <c r="B25" s="221" t="s">
        <v>2033</v>
      </c>
      <c r="C25" s="221" t="s">
        <v>125</v>
      </c>
      <c r="D25" s="223"/>
      <c r="E25" s="280">
        <v>0</v>
      </c>
      <c r="F25" s="280">
        <v>0</v>
      </c>
      <c r="G25" s="280">
        <v>0</v>
      </c>
      <c r="H25" s="280">
        <v>42.550474999999999</v>
      </c>
      <c r="I25" s="280">
        <v>144.48409100000001</v>
      </c>
      <c r="J25" s="226">
        <f t="shared" si="0"/>
        <v>187.03456600000001</v>
      </c>
      <c r="K25" s="227">
        <v>0</v>
      </c>
      <c r="L25" s="227">
        <v>38.698225999999998</v>
      </c>
      <c r="M25" s="227">
        <v>3.8934920000000002</v>
      </c>
      <c r="N25" s="227">
        <v>0</v>
      </c>
      <c r="O25" s="227">
        <v>0</v>
      </c>
      <c r="P25" s="227">
        <v>0</v>
      </c>
      <c r="Q25" s="227">
        <v>187.03456600000001</v>
      </c>
      <c r="R25" s="227">
        <v>0</v>
      </c>
      <c r="S25" s="227">
        <v>7.727811</v>
      </c>
      <c r="T25" s="227">
        <v>0</v>
      </c>
      <c r="U25" s="227">
        <v>34.094681000000001</v>
      </c>
      <c r="V25" s="227">
        <v>0</v>
      </c>
      <c r="W25" s="227">
        <v>145.64492999999999</v>
      </c>
      <c r="X25" s="227">
        <v>0</v>
      </c>
      <c r="Y25" s="227">
        <v>0</v>
      </c>
      <c r="Z25" s="227">
        <v>0</v>
      </c>
      <c r="AA25" s="227">
        <v>0</v>
      </c>
    </row>
    <row r="26" spans="1:27" x14ac:dyDescent="0.25">
      <c r="A26" s="222" t="s">
        <v>495</v>
      </c>
      <c r="B26" s="221" t="s">
        <v>496</v>
      </c>
      <c r="C26" s="221" t="s">
        <v>93</v>
      </c>
      <c r="D26" s="223"/>
      <c r="E26" s="280">
        <v>22.878786999999999</v>
      </c>
      <c r="F26" s="280">
        <v>56.581817999999998</v>
      </c>
      <c r="G26" s="280">
        <v>79.469472999999994</v>
      </c>
      <c r="H26" s="280">
        <v>18.057153</v>
      </c>
      <c r="I26" s="280">
        <v>44.894134999999999</v>
      </c>
      <c r="J26" s="226">
        <f t="shared" si="0"/>
        <v>221.88136599999999</v>
      </c>
      <c r="K26" s="227">
        <v>0</v>
      </c>
      <c r="L26" s="227">
        <v>16.254546000000001</v>
      </c>
      <c r="M26" s="227">
        <v>0</v>
      </c>
      <c r="N26" s="227">
        <v>0</v>
      </c>
      <c r="O26" s="227">
        <v>0</v>
      </c>
      <c r="P26" s="227">
        <v>0</v>
      </c>
      <c r="Q26" s="227">
        <v>221.19045700000001</v>
      </c>
      <c r="R26" s="227">
        <v>17.999998999999999</v>
      </c>
      <c r="S26" s="227">
        <v>115.543605</v>
      </c>
      <c r="T26" s="227">
        <v>3</v>
      </c>
      <c r="U26" s="227">
        <v>0</v>
      </c>
      <c r="V26" s="227">
        <v>0</v>
      </c>
      <c r="W26" s="227">
        <v>45.056198999999999</v>
      </c>
      <c r="X26" s="227">
        <v>0</v>
      </c>
      <c r="Y26" s="227">
        <v>0</v>
      </c>
      <c r="Z26" s="227">
        <v>0</v>
      </c>
      <c r="AA26" s="227">
        <v>0</v>
      </c>
    </row>
    <row r="27" spans="1:27" x14ac:dyDescent="0.25">
      <c r="A27" s="222" t="s">
        <v>114</v>
      </c>
      <c r="B27" s="221" t="s">
        <v>1853</v>
      </c>
      <c r="C27" s="221" t="s">
        <v>116</v>
      </c>
      <c r="D27" s="223"/>
      <c r="E27" s="280">
        <v>23.635762</v>
      </c>
      <c r="F27" s="280">
        <v>34.289746000000001</v>
      </c>
      <c r="G27" s="280">
        <v>54.786968000000002</v>
      </c>
      <c r="H27" s="280">
        <v>6.9146660000000004</v>
      </c>
      <c r="I27" s="280">
        <v>0</v>
      </c>
      <c r="J27" s="226">
        <f t="shared" si="0"/>
        <v>119.62714200000001</v>
      </c>
      <c r="K27" s="227">
        <v>6.5354049999999999</v>
      </c>
      <c r="L27" s="227">
        <v>21.614363999999998</v>
      </c>
      <c r="M27" s="227">
        <v>0</v>
      </c>
      <c r="N27" s="227">
        <v>0</v>
      </c>
      <c r="O27" s="227">
        <v>0</v>
      </c>
      <c r="P27" s="227">
        <v>0</v>
      </c>
      <c r="Q27" s="227">
        <v>119.60880299999999</v>
      </c>
      <c r="R27" s="227">
        <v>0</v>
      </c>
      <c r="S27" s="227">
        <v>1.4890460000000001</v>
      </c>
      <c r="T27" s="227">
        <v>0</v>
      </c>
      <c r="U27" s="227">
        <v>0</v>
      </c>
      <c r="V27" s="227">
        <v>0</v>
      </c>
      <c r="W27" s="227">
        <v>0</v>
      </c>
      <c r="X27" s="227">
        <v>0</v>
      </c>
      <c r="Y27" s="227">
        <v>0</v>
      </c>
      <c r="Z27" s="227">
        <v>2.256561</v>
      </c>
      <c r="AA27" s="227">
        <v>0</v>
      </c>
    </row>
    <row r="28" spans="1:27" x14ac:dyDescent="0.25">
      <c r="A28" s="222" t="s">
        <v>398</v>
      </c>
      <c r="B28" s="221" t="s">
        <v>399</v>
      </c>
      <c r="C28" s="221" t="s">
        <v>80</v>
      </c>
      <c r="D28" s="223"/>
      <c r="E28" s="280">
        <v>93.166819000000004</v>
      </c>
      <c r="F28" s="280">
        <v>168.826348</v>
      </c>
      <c r="G28" s="280">
        <v>237.412035</v>
      </c>
      <c r="H28" s="280">
        <v>0</v>
      </c>
      <c r="I28" s="280">
        <v>3.502478</v>
      </c>
      <c r="J28" s="226">
        <f t="shared" si="0"/>
        <v>502.90767999999997</v>
      </c>
      <c r="K28" s="227">
        <v>8.6047910000000005</v>
      </c>
      <c r="L28" s="227">
        <v>52.497008000000001</v>
      </c>
      <c r="M28" s="227">
        <v>3.065868</v>
      </c>
      <c r="N28" s="227">
        <v>0</v>
      </c>
      <c r="O28" s="227">
        <v>0</v>
      </c>
      <c r="P28" s="227">
        <v>3.4730530000000002</v>
      </c>
      <c r="Q28" s="227">
        <v>502.45259199999998</v>
      </c>
      <c r="R28" s="227">
        <v>0</v>
      </c>
      <c r="S28" s="227">
        <v>0</v>
      </c>
      <c r="T28" s="227">
        <v>0</v>
      </c>
      <c r="U28" s="227">
        <v>0</v>
      </c>
      <c r="V28" s="227">
        <v>0</v>
      </c>
      <c r="W28" s="227">
        <v>3.5647009999999999</v>
      </c>
      <c r="X28" s="227">
        <v>0</v>
      </c>
      <c r="Y28" s="227">
        <v>0</v>
      </c>
      <c r="Z28" s="227">
        <v>0</v>
      </c>
      <c r="AA28" s="227">
        <v>0</v>
      </c>
    </row>
    <row r="29" spans="1:27" x14ac:dyDescent="0.25">
      <c r="A29" s="222" t="s">
        <v>560</v>
      </c>
      <c r="B29" s="221" t="s">
        <v>561</v>
      </c>
      <c r="C29" s="221" t="s">
        <v>230</v>
      </c>
      <c r="D29" s="223"/>
      <c r="E29" s="280">
        <v>0</v>
      </c>
      <c r="F29" s="280">
        <v>0</v>
      </c>
      <c r="G29" s="280">
        <v>0</v>
      </c>
      <c r="H29" s="280">
        <v>216.02199999999999</v>
      </c>
      <c r="I29" s="280">
        <v>294.77793300000002</v>
      </c>
      <c r="J29" s="226">
        <f t="shared" si="0"/>
        <v>510.79993300000001</v>
      </c>
      <c r="K29" s="227">
        <v>0</v>
      </c>
      <c r="L29" s="227">
        <v>105.52185</v>
      </c>
      <c r="M29" s="227">
        <v>20.558229999999998</v>
      </c>
      <c r="N29" s="227">
        <v>0</v>
      </c>
      <c r="O29" s="227">
        <v>1.308211</v>
      </c>
      <c r="P29" s="227">
        <v>5.9195989999999998</v>
      </c>
      <c r="Q29" s="227">
        <v>486.18104299999999</v>
      </c>
      <c r="R29" s="227">
        <v>0</v>
      </c>
      <c r="S29" s="227">
        <v>1.097431</v>
      </c>
      <c r="T29" s="227">
        <v>0</v>
      </c>
      <c r="U29" s="227">
        <v>0</v>
      </c>
      <c r="V29" s="227">
        <v>0</v>
      </c>
      <c r="W29" s="227">
        <v>296.866018</v>
      </c>
      <c r="X29" s="227">
        <v>0</v>
      </c>
      <c r="Y29" s="227">
        <v>0</v>
      </c>
      <c r="Z29" s="227">
        <v>3.890339</v>
      </c>
      <c r="AA29" s="227">
        <v>0</v>
      </c>
    </row>
    <row r="30" spans="1:27" x14ac:dyDescent="0.25">
      <c r="A30" s="222" t="s">
        <v>1995</v>
      </c>
      <c r="B30" s="221" t="s">
        <v>1996</v>
      </c>
      <c r="C30" s="221" t="s">
        <v>1286</v>
      </c>
      <c r="D30" s="223"/>
      <c r="E30" s="280">
        <v>0</v>
      </c>
      <c r="F30" s="280">
        <v>0</v>
      </c>
      <c r="G30" s="280">
        <v>0</v>
      </c>
      <c r="H30" s="280">
        <v>44.377603000000001</v>
      </c>
      <c r="I30" s="280">
        <v>0</v>
      </c>
      <c r="J30" s="226">
        <f t="shared" si="0"/>
        <v>44.377603000000001</v>
      </c>
      <c r="K30" s="227">
        <v>0</v>
      </c>
      <c r="L30" s="227">
        <v>7.1144999999999996</v>
      </c>
      <c r="M30" s="227">
        <v>0.98440499999999997</v>
      </c>
      <c r="N30" s="227">
        <v>0</v>
      </c>
      <c r="O30" s="227">
        <v>0</v>
      </c>
      <c r="P30" s="227">
        <v>1.206628</v>
      </c>
      <c r="Q30" s="227">
        <v>0</v>
      </c>
      <c r="R30" s="227">
        <v>0</v>
      </c>
      <c r="S30" s="227">
        <v>0</v>
      </c>
      <c r="T30" s="227">
        <v>0</v>
      </c>
      <c r="U30" s="227">
        <v>0</v>
      </c>
      <c r="V30" s="227">
        <v>0</v>
      </c>
      <c r="W30" s="227">
        <v>0</v>
      </c>
      <c r="X30" s="227">
        <v>0</v>
      </c>
      <c r="Y30" s="227">
        <v>0</v>
      </c>
      <c r="Z30" s="227">
        <v>0.840194</v>
      </c>
      <c r="AA30" s="227">
        <v>0</v>
      </c>
    </row>
    <row r="31" spans="1:27" x14ac:dyDescent="0.25">
      <c r="A31" s="222" t="s">
        <v>588</v>
      </c>
      <c r="B31" s="221" t="s">
        <v>1978</v>
      </c>
      <c r="C31" s="221" t="s">
        <v>590</v>
      </c>
      <c r="D31" s="223"/>
      <c r="E31" s="280">
        <v>0</v>
      </c>
      <c r="F31" s="280">
        <v>0</v>
      </c>
      <c r="G31" s="280">
        <v>0</v>
      </c>
      <c r="H31" s="280">
        <v>140.216206</v>
      </c>
      <c r="I31" s="280">
        <v>167.850525</v>
      </c>
      <c r="J31" s="226">
        <f t="shared" si="0"/>
        <v>308.066731</v>
      </c>
      <c r="K31" s="227">
        <v>0</v>
      </c>
      <c r="L31" s="227">
        <v>77.611355000000003</v>
      </c>
      <c r="M31" s="227">
        <v>9.1950500000000002</v>
      </c>
      <c r="N31" s="227">
        <v>0</v>
      </c>
      <c r="O31" s="227">
        <v>0</v>
      </c>
      <c r="P31" s="227">
        <v>1</v>
      </c>
      <c r="Q31" s="227">
        <v>287.35363799999999</v>
      </c>
      <c r="R31" s="227">
        <v>0</v>
      </c>
      <c r="S31" s="227">
        <v>0.55555600000000005</v>
      </c>
      <c r="T31" s="227">
        <v>0</v>
      </c>
      <c r="U31" s="227">
        <v>0</v>
      </c>
      <c r="V31" s="227">
        <v>0</v>
      </c>
      <c r="W31" s="227">
        <v>168.53849299999999</v>
      </c>
      <c r="X31" s="227">
        <v>0</v>
      </c>
      <c r="Y31" s="227">
        <v>0</v>
      </c>
      <c r="Z31" s="227">
        <v>2.2292879999999999</v>
      </c>
      <c r="AA31" s="227">
        <v>0</v>
      </c>
    </row>
    <row r="32" spans="1:27" x14ac:dyDescent="0.25">
      <c r="A32" s="222" t="s">
        <v>591</v>
      </c>
      <c r="B32" s="221" t="s">
        <v>1979</v>
      </c>
      <c r="C32" s="221" t="s">
        <v>555</v>
      </c>
      <c r="D32" s="223"/>
      <c r="E32" s="280">
        <v>0</v>
      </c>
      <c r="F32" s="280">
        <v>0</v>
      </c>
      <c r="G32" s="280">
        <v>0</v>
      </c>
      <c r="H32" s="280">
        <v>432.18187899999998</v>
      </c>
      <c r="I32" s="280">
        <v>202.32987600000001</v>
      </c>
      <c r="J32" s="226">
        <f t="shared" si="0"/>
        <v>634.51175499999999</v>
      </c>
      <c r="K32" s="227">
        <v>0</v>
      </c>
      <c r="L32" s="227">
        <v>137.9205</v>
      </c>
      <c r="M32" s="227">
        <v>11.968108000000001</v>
      </c>
      <c r="N32" s="227">
        <v>0</v>
      </c>
      <c r="O32" s="227">
        <v>1.573099</v>
      </c>
      <c r="P32" s="227">
        <v>0.52809300000000003</v>
      </c>
      <c r="Q32" s="227">
        <v>485.609081</v>
      </c>
      <c r="R32" s="227">
        <v>0</v>
      </c>
      <c r="S32" s="227">
        <v>3.4944440000000001</v>
      </c>
      <c r="T32" s="227">
        <v>0</v>
      </c>
      <c r="U32" s="227">
        <v>0</v>
      </c>
      <c r="V32" s="227">
        <v>0</v>
      </c>
      <c r="W32" s="227">
        <v>202.78780599999999</v>
      </c>
      <c r="X32" s="227">
        <v>0</v>
      </c>
      <c r="Y32" s="227">
        <v>0</v>
      </c>
      <c r="Z32" s="227">
        <v>5.2489559999999997</v>
      </c>
      <c r="AA32" s="227">
        <v>0</v>
      </c>
    </row>
    <row r="33" spans="1:27" x14ac:dyDescent="0.25">
      <c r="A33" s="222" t="s">
        <v>133</v>
      </c>
      <c r="B33" s="221" t="s">
        <v>1858</v>
      </c>
      <c r="C33" s="221" t="s">
        <v>135</v>
      </c>
      <c r="D33" s="223" t="s">
        <v>2759</v>
      </c>
      <c r="E33" s="280">
        <v>14.171523000000001</v>
      </c>
      <c r="F33" s="280">
        <v>58.387281000000002</v>
      </c>
      <c r="G33" s="280">
        <v>202.63342399999999</v>
      </c>
      <c r="H33" s="280">
        <v>261.53521499999999</v>
      </c>
      <c r="I33" s="280">
        <v>0</v>
      </c>
      <c r="J33" s="226">
        <f t="shared" si="0"/>
        <v>536.72744299999999</v>
      </c>
      <c r="K33" s="227">
        <v>4.3985859999999999</v>
      </c>
      <c r="L33" s="227">
        <v>84.727717999999996</v>
      </c>
      <c r="M33" s="227">
        <v>3.1367389999999999</v>
      </c>
      <c r="N33" s="227">
        <v>1.0217E-2</v>
      </c>
      <c r="O33" s="227">
        <v>2.917065</v>
      </c>
      <c r="P33" s="227">
        <v>10.375761000000001</v>
      </c>
      <c r="Q33" s="227">
        <v>360.965868</v>
      </c>
      <c r="R33" s="227">
        <v>0.86847799999999997</v>
      </c>
      <c r="S33" s="227">
        <v>2.5543480000000001</v>
      </c>
      <c r="T33" s="227">
        <v>2.564565</v>
      </c>
      <c r="U33" s="227">
        <v>0</v>
      </c>
      <c r="V33" s="227">
        <v>0</v>
      </c>
      <c r="W33" s="227">
        <v>0</v>
      </c>
      <c r="X33" s="227">
        <v>0</v>
      </c>
      <c r="Y33" s="227">
        <v>0</v>
      </c>
      <c r="Z33" s="227">
        <v>0.94602299999999995</v>
      </c>
      <c r="AA33" s="227">
        <v>0</v>
      </c>
    </row>
    <row r="34" spans="1:27" x14ac:dyDescent="0.25">
      <c r="A34" s="222" t="s">
        <v>431</v>
      </c>
      <c r="B34" s="221" t="s">
        <v>1939</v>
      </c>
      <c r="C34" s="221" t="s">
        <v>101</v>
      </c>
      <c r="D34" s="223"/>
      <c r="E34" s="280">
        <v>56.635294999999999</v>
      </c>
      <c r="F34" s="280">
        <v>129.02947399999999</v>
      </c>
      <c r="G34" s="280">
        <v>208.052739</v>
      </c>
      <c r="H34" s="280">
        <v>0</v>
      </c>
      <c r="I34" s="280">
        <v>0</v>
      </c>
      <c r="J34" s="226">
        <f t="shared" si="0"/>
        <v>393.71750799999995</v>
      </c>
      <c r="K34" s="227">
        <v>4.7882350000000002</v>
      </c>
      <c r="L34" s="227">
        <v>41.935293999999999</v>
      </c>
      <c r="M34" s="227">
        <v>0</v>
      </c>
      <c r="N34" s="227">
        <v>0</v>
      </c>
      <c r="O34" s="227">
        <v>2</v>
      </c>
      <c r="P34" s="227">
        <v>3.2882349999999998</v>
      </c>
      <c r="Q34" s="227">
        <v>393.51750800000002</v>
      </c>
      <c r="R34" s="227">
        <v>2.952941</v>
      </c>
      <c r="S34" s="227">
        <v>8.9352940000000007</v>
      </c>
      <c r="T34" s="227">
        <v>1</v>
      </c>
      <c r="U34" s="227">
        <v>0</v>
      </c>
      <c r="V34" s="227">
        <v>0</v>
      </c>
      <c r="W34" s="227">
        <v>0</v>
      </c>
      <c r="X34" s="227">
        <v>0</v>
      </c>
      <c r="Y34" s="227">
        <v>0</v>
      </c>
      <c r="Z34" s="227">
        <v>0</v>
      </c>
      <c r="AA34" s="227">
        <v>0</v>
      </c>
    </row>
    <row r="35" spans="1:27" x14ac:dyDescent="0.25">
      <c r="A35" s="222" t="s">
        <v>143</v>
      </c>
      <c r="B35" s="221" t="s">
        <v>1862</v>
      </c>
      <c r="C35" s="221" t="s">
        <v>101</v>
      </c>
      <c r="D35" s="223"/>
      <c r="E35" s="280">
        <v>0</v>
      </c>
      <c r="F35" s="280">
        <v>0</v>
      </c>
      <c r="G35" s="280">
        <v>0</v>
      </c>
      <c r="H35" s="280">
        <v>108.82556200000001</v>
      </c>
      <c r="I35" s="280">
        <v>9.8733769999999996</v>
      </c>
      <c r="J35" s="226">
        <f t="shared" si="0"/>
        <v>118.69893900000001</v>
      </c>
      <c r="K35" s="227">
        <v>0</v>
      </c>
      <c r="L35" s="227">
        <v>12.824629</v>
      </c>
      <c r="M35" s="227">
        <v>0.679199</v>
      </c>
      <c r="N35" s="227">
        <v>0</v>
      </c>
      <c r="O35" s="227">
        <v>0</v>
      </c>
      <c r="P35" s="227">
        <v>0.40796900000000003</v>
      </c>
      <c r="Q35" s="227">
        <v>104.791601</v>
      </c>
      <c r="R35" s="227">
        <v>0</v>
      </c>
      <c r="S35" s="227">
        <v>0</v>
      </c>
      <c r="T35" s="227">
        <v>0</v>
      </c>
      <c r="U35" s="227">
        <v>0</v>
      </c>
      <c r="V35" s="227">
        <v>0</v>
      </c>
      <c r="W35" s="227">
        <v>9.9938970000000005</v>
      </c>
      <c r="X35" s="227">
        <v>0</v>
      </c>
      <c r="Y35" s="227">
        <v>0</v>
      </c>
      <c r="Z35" s="227">
        <v>0</v>
      </c>
      <c r="AA35" s="227">
        <v>0</v>
      </c>
    </row>
    <row r="36" spans="1:27" x14ac:dyDescent="0.25">
      <c r="A36" s="222" t="s">
        <v>197</v>
      </c>
      <c r="B36" s="221" t="s">
        <v>1876</v>
      </c>
      <c r="C36" s="221" t="s">
        <v>93</v>
      </c>
      <c r="D36" s="223"/>
      <c r="E36" s="280">
        <v>0</v>
      </c>
      <c r="F36" s="280">
        <v>0</v>
      </c>
      <c r="G36" s="280">
        <v>0</v>
      </c>
      <c r="H36" s="280">
        <v>35.225096000000001</v>
      </c>
      <c r="I36" s="280">
        <v>97.961062999999996</v>
      </c>
      <c r="J36" s="226">
        <f t="shared" si="0"/>
        <v>133.186159</v>
      </c>
      <c r="K36" s="227">
        <v>0</v>
      </c>
      <c r="L36" s="227">
        <v>18.165482000000001</v>
      </c>
      <c r="M36" s="227">
        <v>7.9705880000000002</v>
      </c>
      <c r="N36" s="227">
        <v>0</v>
      </c>
      <c r="O36" s="227">
        <v>0</v>
      </c>
      <c r="P36" s="227">
        <v>1</v>
      </c>
      <c r="Q36" s="227">
        <v>132.38615899999999</v>
      </c>
      <c r="R36" s="227">
        <v>4.9647059999999996</v>
      </c>
      <c r="S36" s="227">
        <v>6.2647060000000003</v>
      </c>
      <c r="T36" s="227">
        <v>0.270588</v>
      </c>
      <c r="U36" s="227">
        <v>31.658832</v>
      </c>
      <c r="V36" s="227">
        <v>0</v>
      </c>
      <c r="W36" s="227">
        <v>99.063169000000002</v>
      </c>
      <c r="X36" s="227">
        <v>0</v>
      </c>
      <c r="Y36" s="227">
        <v>0</v>
      </c>
      <c r="Z36" s="227">
        <v>0</v>
      </c>
      <c r="AA36" s="227">
        <v>0</v>
      </c>
    </row>
    <row r="37" spans="1:27" x14ac:dyDescent="0.25">
      <c r="A37" s="222" t="s">
        <v>549</v>
      </c>
      <c r="B37" s="221" t="s">
        <v>1971</v>
      </c>
      <c r="C37" s="221" t="s">
        <v>93</v>
      </c>
      <c r="D37" s="223"/>
      <c r="E37" s="280">
        <v>30.540230999999999</v>
      </c>
      <c r="F37" s="280">
        <v>48.666668999999999</v>
      </c>
      <c r="G37" s="280">
        <v>76.890805999999998</v>
      </c>
      <c r="H37" s="280">
        <v>0</v>
      </c>
      <c r="I37" s="280">
        <v>0</v>
      </c>
      <c r="J37" s="226">
        <f t="shared" si="0"/>
        <v>156.09770599999999</v>
      </c>
      <c r="K37" s="227">
        <v>3.9597699999999998</v>
      </c>
      <c r="L37" s="227">
        <v>17.591954000000001</v>
      </c>
      <c r="M37" s="227">
        <v>0.86781600000000003</v>
      </c>
      <c r="N37" s="227">
        <v>0.58045999999999998</v>
      </c>
      <c r="O37" s="227">
        <v>0</v>
      </c>
      <c r="P37" s="227">
        <v>3.0689660000000001</v>
      </c>
      <c r="Q37" s="227">
        <v>155.551727</v>
      </c>
      <c r="R37" s="227">
        <v>0</v>
      </c>
      <c r="S37" s="227">
        <v>0</v>
      </c>
      <c r="T37" s="227">
        <v>0</v>
      </c>
      <c r="U37" s="227">
        <v>0</v>
      </c>
      <c r="V37" s="227">
        <v>0</v>
      </c>
      <c r="W37" s="227">
        <v>0</v>
      </c>
      <c r="X37" s="227">
        <v>0</v>
      </c>
      <c r="Y37" s="227">
        <v>0</v>
      </c>
      <c r="Z37" s="227">
        <v>0</v>
      </c>
      <c r="AA37" s="227">
        <v>0</v>
      </c>
    </row>
    <row r="38" spans="1:27" x14ac:dyDescent="0.25">
      <c r="A38" s="222" t="s">
        <v>370</v>
      </c>
      <c r="B38" s="221" t="s">
        <v>371</v>
      </c>
      <c r="C38" s="221" t="s">
        <v>93</v>
      </c>
      <c r="D38" s="223"/>
      <c r="E38" s="280">
        <v>0</v>
      </c>
      <c r="F38" s="280">
        <v>0</v>
      </c>
      <c r="G38" s="280">
        <v>0</v>
      </c>
      <c r="H38" s="280">
        <v>22.283300000000001</v>
      </c>
      <c r="I38" s="280">
        <v>58.817264999999999</v>
      </c>
      <c r="J38" s="226">
        <f t="shared" si="0"/>
        <v>81.100565000000003</v>
      </c>
      <c r="K38" s="227">
        <v>0</v>
      </c>
      <c r="L38" s="227">
        <v>22.064326999999999</v>
      </c>
      <c r="M38" s="227">
        <v>2.8882349999999999</v>
      </c>
      <c r="N38" s="227">
        <v>0</v>
      </c>
      <c r="O38" s="227">
        <v>0</v>
      </c>
      <c r="P38" s="227">
        <v>1.5882350000000001</v>
      </c>
      <c r="Q38" s="227">
        <v>80.577036000000007</v>
      </c>
      <c r="R38" s="227">
        <v>0</v>
      </c>
      <c r="S38" s="227">
        <v>0</v>
      </c>
      <c r="T38" s="227">
        <v>0</v>
      </c>
      <c r="U38" s="227">
        <v>12.976470000000001</v>
      </c>
      <c r="V38" s="227">
        <v>0</v>
      </c>
      <c r="W38" s="227">
        <v>59.435301000000003</v>
      </c>
      <c r="X38" s="227">
        <v>0</v>
      </c>
      <c r="Y38" s="227">
        <v>0</v>
      </c>
      <c r="Z38" s="227">
        <v>0</v>
      </c>
      <c r="AA38" s="227">
        <v>0</v>
      </c>
    </row>
    <row r="39" spans="1:27" x14ac:dyDescent="0.25">
      <c r="A39" s="222" t="s">
        <v>254</v>
      </c>
      <c r="B39" s="221" t="s">
        <v>1895</v>
      </c>
      <c r="C39" s="221" t="s">
        <v>98</v>
      </c>
      <c r="D39" s="223"/>
      <c r="E39" s="280">
        <v>0</v>
      </c>
      <c r="F39" s="280">
        <v>0</v>
      </c>
      <c r="G39" s="280">
        <v>0</v>
      </c>
      <c r="H39" s="280">
        <v>36.967238000000002</v>
      </c>
      <c r="I39" s="280">
        <v>45.595903999999997</v>
      </c>
      <c r="J39" s="226">
        <f t="shared" si="0"/>
        <v>82.563141999999999</v>
      </c>
      <c r="K39" s="227">
        <v>0</v>
      </c>
      <c r="L39" s="227">
        <v>20.133731999999998</v>
      </c>
      <c r="M39" s="227">
        <v>3.1352950000000002</v>
      </c>
      <c r="N39" s="227">
        <v>0</v>
      </c>
      <c r="O39" s="227">
        <v>0</v>
      </c>
      <c r="P39" s="227">
        <v>0</v>
      </c>
      <c r="Q39" s="227">
        <v>82.563141999999999</v>
      </c>
      <c r="R39" s="227">
        <v>0</v>
      </c>
      <c r="S39" s="227">
        <v>0</v>
      </c>
      <c r="T39" s="227">
        <v>0</v>
      </c>
      <c r="U39" s="227">
        <v>28.141164</v>
      </c>
      <c r="V39" s="227">
        <v>0</v>
      </c>
      <c r="W39" s="227">
        <v>45.890034</v>
      </c>
      <c r="X39" s="227">
        <v>0</v>
      </c>
      <c r="Y39" s="227">
        <v>0</v>
      </c>
      <c r="Z39" s="227">
        <v>0</v>
      </c>
      <c r="AA39" s="227">
        <v>0</v>
      </c>
    </row>
    <row r="40" spans="1:27" x14ac:dyDescent="0.25">
      <c r="A40" s="222" t="s">
        <v>576</v>
      </c>
      <c r="B40" s="221" t="s">
        <v>577</v>
      </c>
      <c r="C40" s="221" t="s">
        <v>98</v>
      </c>
      <c r="D40" s="223"/>
      <c r="E40" s="280">
        <v>71.607140000000001</v>
      </c>
      <c r="F40" s="280">
        <v>104.87653</v>
      </c>
      <c r="G40" s="280">
        <v>143.518665</v>
      </c>
      <c r="H40" s="280">
        <v>0</v>
      </c>
      <c r="I40" s="280">
        <v>0</v>
      </c>
      <c r="J40" s="226">
        <f t="shared" si="0"/>
        <v>320.00233500000002</v>
      </c>
      <c r="K40" s="227">
        <v>5.2678570000000002</v>
      </c>
      <c r="L40" s="227">
        <v>35.317005999999999</v>
      </c>
      <c r="M40" s="227">
        <v>0.19642899999999999</v>
      </c>
      <c r="N40" s="227">
        <v>1</v>
      </c>
      <c r="O40" s="227">
        <v>1</v>
      </c>
      <c r="P40" s="227">
        <v>1.107143</v>
      </c>
      <c r="Q40" s="227">
        <v>319.94876499999998</v>
      </c>
      <c r="R40" s="227">
        <v>0</v>
      </c>
      <c r="S40" s="227">
        <v>1</v>
      </c>
      <c r="T40" s="227">
        <v>0</v>
      </c>
      <c r="U40" s="227">
        <v>0</v>
      </c>
      <c r="V40" s="227">
        <v>0</v>
      </c>
      <c r="W40" s="227">
        <v>0</v>
      </c>
      <c r="X40" s="227">
        <v>0</v>
      </c>
      <c r="Y40" s="227">
        <v>0</v>
      </c>
      <c r="Z40" s="227">
        <v>0</v>
      </c>
      <c r="AA40" s="227">
        <v>0</v>
      </c>
    </row>
    <row r="41" spans="1:27" x14ac:dyDescent="0.25">
      <c r="A41" s="222" t="s">
        <v>364</v>
      </c>
      <c r="B41" s="221" t="s">
        <v>365</v>
      </c>
      <c r="C41" s="221" t="s">
        <v>93</v>
      </c>
      <c r="D41" s="223"/>
      <c r="E41" s="280">
        <v>0</v>
      </c>
      <c r="F41" s="280">
        <v>0</v>
      </c>
      <c r="G41" s="280">
        <v>0</v>
      </c>
      <c r="H41" s="280">
        <v>46.871758</v>
      </c>
      <c r="I41" s="280">
        <v>55.263745</v>
      </c>
      <c r="J41" s="226">
        <f t="shared" si="0"/>
        <v>102.135503</v>
      </c>
      <c r="K41" s="227">
        <v>1</v>
      </c>
      <c r="L41" s="227">
        <v>5.9882359999999997</v>
      </c>
      <c r="M41" s="227">
        <v>3.235293</v>
      </c>
      <c r="N41" s="227">
        <v>0</v>
      </c>
      <c r="O41" s="227">
        <v>0</v>
      </c>
      <c r="P41" s="227">
        <v>0</v>
      </c>
      <c r="Q41" s="227">
        <v>100.67668</v>
      </c>
      <c r="R41" s="227">
        <v>0</v>
      </c>
      <c r="S41" s="227">
        <v>0</v>
      </c>
      <c r="T41" s="227">
        <v>0</v>
      </c>
      <c r="U41" s="227">
        <v>32.064684999999997</v>
      </c>
      <c r="V41" s="227">
        <v>0</v>
      </c>
      <c r="W41" s="227">
        <v>55.863756000000002</v>
      </c>
      <c r="X41" s="227">
        <v>0</v>
      </c>
      <c r="Y41" s="227">
        <v>0</v>
      </c>
      <c r="Z41" s="227">
        <v>0</v>
      </c>
      <c r="AA41" s="227">
        <v>0</v>
      </c>
    </row>
    <row r="42" spans="1:27" x14ac:dyDescent="0.25">
      <c r="A42" s="222" t="s">
        <v>566</v>
      </c>
      <c r="B42" s="221" t="s">
        <v>1973</v>
      </c>
      <c r="C42" s="221" t="s">
        <v>93</v>
      </c>
      <c r="D42" s="223"/>
      <c r="E42" s="280">
        <v>26.969695000000002</v>
      </c>
      <c r="F42" s="280">
        <v>75.793942000000001</v>
      </c>
      <c r="G42" s="280">
        <v>77.442421999999993</v>
      </c>
      <c r="H42" s="280">
        <v>0</v>
      </c>
      <c r="I42" s="280">
        <v>0</v>
      </c>
      <c r="J42" s="226">
        <f t="shared" si="0"/>
        <v>180.20605899999998</v>
      </c>
      <c r="K42" s="227">
        <v>0</v>
      </c>
      <c r="L42" s="227">
        <v>5.4909090000000003</v>
      </c>
      <c r="M42" s="227">
        <v>0</v>
      </c>
      <c r="N42" s="227">
        <v>0</v>
      </c>
      <c r="O42" s="227">
        <v>0</v>
      </c>
      <c r="P42" s="227">
        <v>0</v>
      </c>
      <c r="Q42" s="227">
        <v>180.20605900000001</v>
      </c>
      <c r="R42" s="227">
        <v>0</v>
      </c>
      <c r="S42" s="227">
        <v>0</v>
      </c>
      <c r="T42" s="227">
        <v>0</v>
      </c>
      <c r="U42" s="227">
        <v>0</v>
      </c>
      <c r="V42" s="227">
        <v>0</v>
      </c>
      <c r="W42" s="227">
        <v>0</v>
      </c>
      <c r="X42" s="227">
        <v>0</v>
      </c>
      <c r="Y42" s="227">
        <v>0</v>
      </c>
      <c r="Z42" s="227">
        <v>0</v>
      </c>
      <c r="AA42" s="227">
        <v>0</v>
      </c>
    </row>
    <row r="43" spans="1:27" x14ac:dyDescent="0.25">
      <c r="A43" s="222" t="s">
        <v>303</v>
      </c>
      <c r="B43" s="221" t="s">
        <v>1906</v>
      </c>
      <c r="C43" s="221" t="s">
        <v>93</v>
      </c>
      <c r="D43" s="223"/>
      <c r="E43" s="280">
        <v>53.421052000000003</v>
      </c>
      <c r="F43" s="280">
        <v>172.93939700000001</v>
      </c>
      <c r="G43" s="280">
        <v>111.053912</v>
      </c>
      <c r="H43" s="280">
        <v>0</v>
      </c>
      <c r="I43" s="280">
        <v>0</v>
      </c>
      <c r="J43" s="226">
        <f t="shared" si="0"/>
        <v>337.41436099999999</v>
      </c>
      <c r="K43" s="227">
        <v>0</v>
      </c>
      <c r="L43" s="227">
        <v>3</v>
      </c>
      <c r="M43" s="227">
        <v>0</v>
      </c>
      <c r="N43" s="227">
        <v>0</v>
      </c>
      <c r="O43" s="227">
        <v>0</v>
      </c>
      <c r="P43" s="227">
        <v>0</v>
      </c>
      <c r="Q43" s="227">
        <v>337.41436099999999</v>
      </c>
      <c r="R43" s="227">
        <v>59.783095000000003</v>
      </c>
      <c r="S43" s="227">
        <v>181.781823</v>
      </c>
      <c r="T43" s="227">
        <v>35.514513999999998</v>
      </c>
      <c r="U43" s="227">
        <v>0</v>
      </c>
      <c r="V43" s="227">
        <v>0</v>
      </c>
      <c r="W43" s="227">
        <v>0</v>
      </c>
      <c r="X43" s="227">
        <v>0</v>
      </c>
      <c r="Y43" s="227">
        <v>0</v>
      </c>
      <c r="Z43" s="227">
        <v>0</v>
      </c>
      <c r="AA43" s="227">
        <v>0</v>
      </c>
    </row>
    <row r="44" spans="1:27" x14ac:dyDescent="0.25">
      <c r="A44" s="222" t="s">
        <v>1989</v>
      </c>
      <c r="B44" s="221" t="s">
        <v>1990</v>
      </c>
      <c r="C44" s="221" t="s">
        <v>75</v>
      </c>
      <c r="D44" s="223" t="s">
        <v>2759</v>
      </c>
      <c r="E44" s="280">
        <v>0</v>
      </c>
      <c r="F44" s="280">
        <v>0</v>
      </c>
      <c r="G44" s="280">
        <v>0</v>
      </c>
      <c r="H44" s="280">
        <v>94.139644000000004</v>
      </c>
      <c r="I44" s="280">
        <v>0</v>
      </c>
      <c r="J44" s="226">
        <f t="shared" si="0"/>
        <v>94.139644000000004</v>
      </c>
      <c r="K44" s="227">
        <v>0</v>
      </c>
      <c r="L44" s="227">
        <v>14.688650000000001</v>
      </c>
      <c r="M44" s="227">
        <v>0.97395799999999999</v>
      </c>
      <c r="N44" s="227">
        <v>0</v>
      </c>
      <c r="O44" s="227">
        <v>0</v>
      </c>
      <c r="P44" s="227">
        <v>5.2082999999999997E-2</v>
      </c>
      <c r="Q44" s="227">
        <v>31.715843</v>
      </c>
      <c r="R44" s="227">
        <v>0</v>
      </c>
      <c r="S44" s="227">
        <v>0.99479200000000001</v>
      </c>
      <c r="T44" s="227">
        <v>0</v>
      </c>
      <c r="U44" s="227">
        <v>0</v>
      </c>
      <c r="V44" s="227">
        <v>0</v>
      </c>
      <c r="W44" s="227">
        <v>0</v>
      </c>
      <c r="X44" s="227">
        <v>0</v>
      </c>
      <c r="Y44" s="227">
        <v>0</v>
      </c>
      <c r="Z44" s="227">
        <v>0</v>
      </c>
      <c r="AA44" s="227">
        <v>0</v>
      </c>
    </row>
    <row r="45" spans="1:27" x14ac:dyDescent="0.25">
      <c r="A45" s="222" t="s">
        <v>250</v>
      </c>
      <c r="B45" s="221" t="s">
        <v>1894</v>
      </c>
      <c r="C45" s="221" t="s">
        <v>93</v>
      </c>
      <c r="D45" s="223"/>
      <c r="E45" s="280">
        <v>0</v>
      </c>
      <c r="F45" s="280">
        <v>0</v>
      </c>
      <c r="G45" s="280">
        <v>0</v>
      </c>
      <c r="H45" s="280">
        <v>281.4178</v>
      </c>
      <c r="I45" s="280">
        <v>18.432680999999999</v>
      </c>
      <c r="J45" s="226">
        <f t="shared" si="0"/>
        <v>299.850481</v>
      </c>
      <c r="K45" s="227">
        <v>0</v>
      </c>
      <c r="L45" s="227">
        <v>56.543886999999998</v>
      </c>
      <c r="M45" s="227">
        <v>3.4939399999999998</v>
      </c>
      <c r="N45" s="227">
        <v>0</v>
      </c>
      <c r="O45" s="227">
        <v>0</v>
      </c>
      <c r="P45" s="227">
        <v>2.9260549999999999</v>
      </c>
      <c r="Q45" s="227">
        <v>226.03856300000001</v>
      </c>
      <c r="R45" s="227">
        <v>0</v>
      </c>
      <c r="S45" s="227">
        <v>37.664873</v>
      </c>
      <c r="T45" s="227">
        <v>3</v>
      </c>
      <c r="U45" s="227">
        <v>18.440064</v>
      </c>
      <c r="V45" s="227">
        <v>0</v>
      </c>
      <c r="W45" s="227">
        <v>0</v>
      </c>
      <c r="X45" s="227">
        <v>0</v>
      </c>
      <c r="Y45" s="227">
        <v>0</v>
      </c>
      <c r="Z45" s="227">
        <v>0</v>
      </c>
      <c r="AA45" s="227">
        <v>0</v>
      </c>
    </row>
    <row r="46" spans="1:27" x14ac:dyDescent="0.25">
      <c r="A46" s="222" t="s">
        <v>522</v>
      </c>
      <c r="B46" s="221" t="s">
        <v>523</v>
      </c>
      <c r="C46" s="221" t="s">
        <v>75</v>
      </c>
      <c r="D46" s="223"/>
      <c r="E46" s="280">
        <v>22.963856</v>
      </c>
      <c r="F46" s="280">
        <v>48.479598000000003</v>
      </c>
      <c r="G46" s="280">
        <v>75.812450999999996</v>
      </c>
      <c r="H46" s="280">
        <v>0</v>
      </c>
      <c r="I46" s="280">
        <v>26.255929999999999</v>
      </c>
      <c r="J46" s="226">
        <f t="shared" si="0"/>
        <v>173.51183499999999</v>
      </c>
      <c r="K46" s="227">
        <v>1.8433729999999999</v>
      </c>
      <c r="L46" s="227">
        <v>12.078312</v>
      </c>
      <c r="M46" s="227">
        <v>2.9698790000000002</v>
      </c>
      <c r="N46" s="227">
        <v>0</v>
      </c>
      <c r="O46" s="227">
        <v>0</v>
      </c>
      <c r="P46" s="227">
        <v>0</v>
      </c>
      <c r="Q46" s="227">
        <v>173.51183499999999</v>
      </c>
      <c r="R46" s="227">
        <v>0</v>
      </c>
      <c r="S46" s="227">
        <v>0</v>
      </c>
      <c r="T46" s="227">
        <v>1.2048E-2</v>
      </c>
      <c r="U46" s="227">
        <v>0</v>
      </c>
      <c r="V46" s="227">
        <v>0</v>
      </c>
      <c r="W46" s="227">
        <v>26.255929999999999</v>
      </c>
      <c r="X46" s="227">
        <v>0</v>
      </c>
      <c r="Y46" s="227">
        <v>0</v>
      </c>
      <c r="Z46" s="227">
        <v>0</v>
      </c>
      <c r="AA46" s="227">
        <v>0</v>
      </c>
    </row>
    <row r="47" spans="1:27" x14ac:dyDescent="0.25">
      <c r="A47" s="222" t="s">
        <v>602</v>
      </c>
      <c r="B47" s="221" t="s">
        <v>603</v>
      </c>
      <c r="C47" s="221" t="s">
        <v>75</v>
      </c>
      <c r="D47" s="223"/>
      <c r="E47" s="280">
        <v>94.802857000000003</v>
      </c>
      <c r="F47" s="280">
        <v>245.34740500000001</v>
      </c>
      <c r="G47" s="280">
        <v>258.90041300000001</v>
      </c>
      <c r="H47" s="280">
        <v>0</v>
      </c>
      <c r="I47" s="280">
        <v>0</v>
      </c>
      <c r="J47" s="226">
        <f t="shared" si="0"/>
        <v>599.05067499999996</v>
      </c>
      <c r="K47" s="227">
        <v>18.125225</v>
      </c>
      <c r="L47" s="227">
        <v>27.199470000000002</v>
      </c>
      <c r="M47" s="227">
        <v>0.40779700000000002</v>
      </c>
      <c r="N47" s="227">
        <v>0</v>
      </c>
      <c r="O47" s="227">
        <v>0</v>
      </c>
      <c r="P47" s="227">
        <v>1</v>
      </c>
      <c r="Q47" s="227">
        <v>95.859635999999995</v>
      </c>
      <c r="R47" s="227">
        <v>0</v>
      </c>
      <c r="S47" s="227">
        <v>4</v>
      </c>
      <c r="T47" s="227">
        <v>0</v>
      </c>
      <c r="U47" s="227">
        <v>0</v>
      </c>
      <c r="V47" s="227">
        <v>0</v>
      </c>
      <c r="W47" s="227">
        <v>0</v>
      </c>
      <c r="X47" s="227">
        <v>0</v>
      </c>
      <c r="Y47" s="227">
        <v>0</v>
      </c>
      <c r="Z47" s="227">
        <v>0</v>
      </c>
      <c r="AA47" s="227">
        <v>0</v>
      </c>
    </row>
    <row r="48" spans="1:27" x14ac:dyDescent="0.25">
      <c r="A48" s="222" t="s">
        <v>674</v>
      </c>
      <c r="B48" s="221" t="s">
        <v>2023</v>
      </c>
      <c r="C48" s="221" t="s">
        <v>75</v>
      </c>
      <c r="D48" s="223"/>
      <c r="E48" s="280">
        <v>73.784530000000004</v>
      </c>
      <c r="F48" s="280">
        <v>251.37430800000001</v>
      </c>
      <c r="G48" s="280">
        <v>420.67523399999999</v>
      </c>
      <c r="H48" s="280">
        <v>214.96848900000001</v>
      </c>
      <c r="I48" s="280">
        <v>0</v>
      </c>
      <c r="J48" s="226">
        <f t="shared" si="0"/>
        <v>960.80256099999997</v>
      </c>
      <c r="K48" s="227">
        <v>9.2514579999999995</v>
      </c>
      <c r="L48" s="227">
        <v>79.620678999999996</v>
      </c>
      <c r="M48" s="227">
        <v>2</v>
      </c>
      <c r="N48" s="227">
        <v>0</v>
      </c>
      <c r="O48" s="227">
        <v>0</v>
      </c>
      <c r="P48" s="227">
        <v>0</v>
      </c>
      <c r="Q48" s="227">
        <v>956.86020099999996</v>
      </c>
      <c r="R48" s="227">
        <v>0.97237600000000002</v>
      </c>
      <c r="S48" s="227">
        <v>19.003661000000001</v>
      </c>
      <c r="T48" s="227">
        <v>3.027933</v>
      </c>
      <c r="U48" s="227">
        <v>0</v>
      </c>
      <c r="V48" s="227">
        <v>0</v>
      </c>
      <c r="W48" s="227">
        <v>0</v>
      </c>
      <c r="X48" s="227">
        <v>0</v>
      </c>
      <c r="Y48" s="227">
        <v>0</v>
      </c>
      <c r="Z48" s="227">
        <v>0</v>
      </c>
      <c r="AA48" s="227">
        <v>0</v>
      </c>
    </row>
    <row r="49" spans="1:27" x14ac:dyDescent="0.25">
      <c r="A49" s="222" t="s">
        <v>433</v>
      </c>
      <c r="B49" s="221" t="s">
        <v>434</v>
      </c>
      <c r="C49" s="221" t="s">
        <v>75</v>
      </c>
      <c r="D49" s="223"/>
      <c r="E49" s="280">
        <v>12.939759</v>
      </c>
      <c r="F49" s="280">
        <v>54.487954000000002</v>
      </c>
      <c r="G49" s="280">
        <v>58.626399999999997</v>
      </c>
      <c r="H49" s="280">
        <v>21.878686999999999</v>
      </c>
      <c r="I49" s="280">
        <v>40.701219000000002</v>
      </c>
      <c r="J49" s="226">
        <f t="shared" si="0"/>
        <v>188.634019</v>
      </c>
      <c r="K49" s="227">
        <v>0</v>
      </c>
      <c r="L49" s="227">
        <v>29.228916000000002</v>
      </c>
      <c r="M49" s="227">
        <v>0</v>
      </c>
      <c r="N49" s="227">
        <v>0</v>
      </c>
      <c r="O49" s="227">
        <v>1</v>
      </c>
      <c r="P49" s="227">
        <v>1.445783</v>
      </c>
      <c r="Q49" s="227">
        <v>187.634019</v>
      </c>
      <c r="R49" s="227">
        <v>0</v>
      </c>
      <c r="S49" s="227">
        <v>47.590361999999999</v>
      </c>
      <c r="T49" s="227">
        <v>0</v>
      </c>
      <c r="U49" s="227">
        <v>0</v>
      </c>
      <c r="V49" s="227">
        <v>0</v>
      </c>
      <c r="W49" s="227">
        <v>40.745223000000003</v>
      </c>
      <c r="X49" s="227">
        <v>0</v>
      </c>
      <c r="Y49" s="227">
        <v>0</v>
      </c>
      <c r="Z49" s="227">
        <v>0</v>
      </c>
      <c r="AA49" s="227">
        <v>0</v>
      </c>
    </row>
    <row r="50" spans="1:27" x14ac:dyDescent="0.25">
      <c r="A50" s="222" t="s">
        <v>486</v>
      </c>
      <c r="B50" s="221" t="s">
        <v>487</v>
      </c>
      <c r="C50" s="221" t="s">
        <v>80</v>
      </c>
      <c r="D50" s="223"/>
      <c r="E50" s="280">
        <v>59.362572999999998</v>
      </c>
      <c r="F50" s="280">
        <v>225.834982</v>
      </c>
      <c r="G50" s="280">
        <v>378.967873</v>
      </c>
      <c r="H50" s="280">
        <v>0</v>
      </c>
      <c r="I50" s="280">
        <v>0</v>
      </c>
      <c r="J50" s="226">
        <f t="shared" si="0"/>
        <v>664.16542800000002</v>
      </c>
      <c r="K50" s="227">
        <v>6.0584790000000002</v>
      </c>
      <c r="L50" s="227">
        <v>70.842105000000004</v>
      </c>
      <c r="M50" s="227">
        <v>5.7309939999999999</v>
      </c>
      <c r="N50" s="227">
        <v>0</v>
      </c>
      <c r="O50" s="227">
        <v>0</v>
      </c>
      <c r="P50" s="227">
        <v>1.982456</v>
      </c>
      <c r="Q50" s="227">
        <v>624.11357799999996</v>
      </c>
      <c r="R50" s="227">
        <v>0</v>
      </c>
      <c r="S50" s="227">
        <v>0</v>
      </c>
      <c r="T50" s="227">
        <v>0</v>
      </c>
      <c r="U50" s="227">
        <v>0</v>
      </c>
      <c r="V50" s="227">
        <v>0</v>
      </c>
      <c r="W50" s="227">
        <v>0</v>
      </c>
      <c r="X50" s="227">
        <v>0</v>
      </c>
      <c r="Y50" s="227">
        <v>0</v>
      </c>
      <c r="Z50" s="227">
        <v>0</v>
      </c>
      <c r="AA50" s="227">
        <v>0</v>
      </c>
    </row>
    <row r="51" spans="1:27" x14ac:dyDescent="0.25">
      <c r="A51" s="222" t="s">
        <v>518</v>
      </c>
      <c r="B51" s="221" t="s">
        <v>1962</v>
      </c>
      <c r="C51" s="221" t="s">
        <v>80</v>
      </c>
      <c r="D51" s="223"/>
      <c r="E51" s="280">
        <v>53.439306000000002</v>
      </c>
      <c r="F51" s="280">
        <v>170.171651</v>
      </c>
      <c r="G51" s="280">
        <v>279.41864800000002</v>
      </c>
      <c r="H51" s="280">
        <v>0</v>
      </c>
      <c r="I51" s="280">
        <v>0</v>
      </c>
      <c r="J51" s="226">
        <f t="shared" si="0"/>
        <v>503.029605</v>
      </c>
      <c r="K51" s="227">
        <v>10.531791999999999</v>
      </c>
      <c r="L51" s="227">
        <v>34.647488000000003</v>
      </c>
      <c r="M51" s="227">
        <v>2.104047</v>
      </c>
      <c r="N51" s="227">
        <v>0</v>
      </c>
      <c r="O51" s="227">
        <v>1</v>
      </c>
      <c r="P51" s="227">
        <v>2</v>
      </c>
      <c r="Q51" s="227">
        <v>497.61713800000001</v>
      </c>
      <c r="R51" s="227">
        <v>0</v>
      </c>
      <c r="S51" s="227">
        <v>0</v>
      </c>
      <c r="T51" s="227">
        <v>0</v>
      </c>
      <c r="U51" s="227">
        <v>0</v>
      </c>
      <c r="V51" s="227">
        <v>0</v>
      </c>
      <c r="W51" s="227">
        <v>0</v>
      </c>
      <c r="X51" s="227">
        <v>0</v>
      </c>
      <c r="Y51" s="227">
        <v>0</v>
      </c>
      <c r="Z51" s="227">
        <v>0</v>
      </c>
      <c r="AA51" s="227">
        <v>0</v>
      </c>
    </row>
    <row r="52" spans="1:27" x14ac:dyDescent="0.25">
      <c r="A52" s="222" t="s">
        <v>708</v>
      </c>
      <c r="B52" s="221" t="s">
        <v>709</v>
      </c>
      <c r="C52" s="221" t="s">
        <v>72</v>
      </c>
      <c r="D52" s="223"/>
      <c r="E52" s="280">
        <v>19.709378999999998</v>
      </c>
      <c r="F52" s="280">
        <v>56.354947000000003</v>
      </c>
      <c r="G52" s="280">
        <v>107.79200899999999</v>
      </c>
      <c r="H52" s="280">
        <v>0</v>
      </c>
      <c r="I52" s="280">
        <v>0</v>
      </c>
      <c r="J52" s="226">
        <f t="shared" si="0"/>
        <v>183.856335</v>
      </c>
      <c r="K52" s="227">
        <v>7.2745100000000003</v>
      </c>
      <c r="L52" s="227">
        <v>17.627452000000002</v>
      </c>
      <c r="M52" s="227">
        <v>0</v>
      </c>
      <c r="N52" s="227">
        <v>1.9803919999999999</v>
      </c>
      <c r="O52" s="227">
        <v>0.98039200000000004</v>
      </c>
      <c r="P52" s="227">
        <v>0</v>
      </c>
      <c r="Q52" s="227">
        <v>181.87863400000001</v>
      </c>
      <c r="R52" s="227">
        <v>0</v>
      </c>
      <c r="S52" s="227">
        <v>0</v>
      </c>
      <c r="T52" s="227">
        <v>0</v>
      </c>
      <c r="U52" s="227">
        <v>0</v>
      </c>
      <c r="V52" s="227">
        <v>0</v>
      </c>
      <c r="W52" s="227">
        <v>0</v>
      </c>
      <c r="X52" s="227">
        <v>0</v>
      </c>
      <c r="Y52" s="227">
        <v>0</v>
      </c>
      <c r="Z52" s="227">
        <v>0</v>
      </c>
      <c r="AA52" s="227">
        <v>130</v>
      </c>
    </row>
    <row r="53" spans="1:27" x14ac:dyDescent="0.25">
      <c r="A53" s="222" t="s">
        <v>145</v>
      </c>
      <c r="B53" s="221" t="s">
        <v>1863</v>
      </c>
      <c r="C53" s="221" t="s">
        <v>80</v>
      </c>
      <c r="D53" s="223"/>
      <c r="E53" s="280">
        <v>0</v>
      </c>
      <c r="F53" s="280">
        <v>0</v>
      </c>
      <c r="G53" s="280">
        <v>0</v>
      </c>
      <c r="H53" s="280">
        <v>9.9859480000000005</v>
      </c>
      <c r="I53" s="280">
        <v>287.79778199999998</v>
      </c>
      <c r="J53" s="226">
        <f t="shared" si="0"/>
        <v>297.78372999999999</v>
      </c>
      <c r="K53" s="227">
        <v>0</v>
      </c>
      <c r="L53" s="227">
        <v>49.710304999999998</v>
      </c>
      <c r="M53" s="227">
        <v>7.8161750000000003</v>
      </c>
      <c r="N53" s="227">
        <v>0</v>
      </c>
      <c r="O53" s="227">
        <v>0</v>
      </c>
      <c r="P53" s="227">
        <v>2.9476740000000001</v>
      </c>
      <c r="Q53" s="227">
        <v>297.78372999999999</v>
      </c>
      <c r="R53" s="227">
        <v>0</v>
      </c>
      <c r="S53" s="227">
        <v>0</v>
      </c>
      <c r="T53" s="227">
        <v>0</v>
      </c>
      <c r="U53" s="227">
        <v>0</v>
      </c>
      <c r="V53" s="227">
        <v>0</v>
      </c>
      <c r="W53" s="227">
        <v>305.70963499999999</v>
      </c>
      <c r="X53" s="227">
        <v>0</v>
      </c>
      <c r="Y53" s="227">
        <v>5.6055400000000004</v>
      </c>
      <c r="Z53" s="227">
        <v>2.8730000000000001E-3</v>
      </c>
      <c r="AA53" s="227">
        <v>0</v>
      </c>
    </row>
    <row r="54" spans="1:27" x14ac:dyDescent="0.25">
      <c r="A54" s="222" t="s">
        <v>248</v>
      </c>
      <c r="B54" s="221" t="s">
        <v>1893</v>
      </c>
      <c r="C54" s="221" t="s">
        <v>80</v>
      </c>
      <c r="D54" s="223"/>
      <c r="E54" s="280">
        <v>65.359279000000001</v>
      </c>
      <c r="F54" s="280">
        <v>123.845269</v>
      </c>
      <c r="G54" s="280">
        <v>180.70214999999999</v>
      </c>
      <c r="H54" s="280">
        <v>0</v>
      </c>
      <c r="I54" s="280">
        <v>0</v>
      </c>
      <c r="J54" s="226">
        <f t="shared" si="0"/>
        <v>369.90669800000001</v>
      </c>
      <c r="K54" s="227">
        <v>1</v>
      </c>
      <c r="L54" s="227">
        <v>27.131736</v>
      </c>
      <c r="M54" s="227">
        <v>1.4251499999999999</v>
      </c>
      <c r="N54" s="227">
        <v>0</v>
      </c>
      <c r="O54" s="227">
        <v>1.754491</v>
      </c>
      <c r="P54" s="227">
        <v>2</v>
      </c>
      <c r="Q54" s="227">
        <v>369.80490200000003</v>
      </c>
      <c r="R54" s="227">
        <v>0</v>
      </c>
      <c r="S54" s="227">
        <v>0</v>
      </c>
      <c r="T54" s="227">
        <v>0</v>
      </c>
      <c r="U54" s="227">
        <v>0</v>
      </c>
      <c r="V54" s="227">
        <v>0</v>
      </c>
      <c r="W54" s="227">
        <v>0</v>
      </c>
      <c r="X54" s="227">
        <v>0</v>
      </c>
      <c r="Y54" s="227">
        <v>0</v>
      </c>
      <c r="Z54" s="227">
        <v>0</v>
      </c>
      <c r="AA54" s="227">
        <v>0</v>
      </c>
    </row>
    <row r="55" spans="1:27" x14ac:dyDescent="0.25">
      <c r="A55" s="222" t="s">
        <v>346</v>
      </c>
      <c r="B55" s="221" t="s">
        <v>1919</v>
      </c>
      <c r="C55" s="221" t="s">
        <v>80</v>
      </c>
      <c r="D55" s="223"/>
      <c r="E55" s="280">
        <v>21.071351</v>
      </c>
      <c r="F55" s="280">
        <v>76.723271999999994</v>
      </c>
      <c r="G55" s="280">
        <v>115.742369</v>
      </c>
      <c r="H55" s="280">
        <v>0</v>
      </c>
      <c r="I55" s="280">
        <v>0</v>
      </c>
      <c r="J55" s="226">
        <f t="shared" si="0"/>
        <v>213.536992</v>
      </c>
      <c r="K55" s="227">
        <v>7.0754720000000004</v>
      </c>
      <c r="L55" s="227">
        <v>22.149540999999999</v>
      </c>
      <c r="M55" s="227">
        <v>1.295598</v>
      </c>
      <c r="N55" s="227">
        <v>0</v>
      </c>
      <c r="O55" s="227">
        <v>0</v>
      </c>
      <c r="P55" s="227">
        <v>2.1698110000000002</v>
      </c>
      <c r="Q55" s="227">
        <v>213.430072</v>
      </c>
      <c r="R55" s="227">
        <v>0</v>
      </c>
      <c r="S55" s="227">
        <v>5.7353829999999997</v>
      </c>
      <c r="T55" s="227">
        <v>0</v>
      </c>
      <c r="U55" s="227">
        <v>0</v>
      </c>
      <c r="V55" s="227">
        <v>0</v>
      </c>
      <c r="W55" s="227">
        <v>0</v>
      </c>
      <c r="X55" s="227">
        <v>0</v>
      </c>
      <c r="Y55" s="227">
        <v>0</v>
      </c>
      <c r="Z55" s="227">
        <v>0</v>
      </c>
      <c r="AA55" s="227">
        <v>0</v>
      </c>
    </row>
    <row r="56" spans="1:27" x14ac:dyDescent="0.25">
      <c r="A56" s="222" t="s">
        <v>421</v>
      </c>
      <c r="B56" s="221" t="s">
        <v>422</v>
      </c>
      <c r="C56" s="221" t="s">
        <v>80</v>
      </c>
      <c r="D56" s="223"/>
      <c r="E56" s="280">
        <v>13.553572000000001</v>
      </c>
      <c r="F56" s="280">
        <v>41.649918999999997</v>
      </c>
      <c r="G56" s="280">
        <v>58.119047999999999</v>
      </c>
      <c r="H56" s="280">
        <v>0</v>
      </c>
      <c r="I56" s="280">
        <v>0</v>
      </c>
      <c r="J56" s="226">
        <f t="shared" si="0"/>
        <v>113.32253900000001</v>
      </c>
      <c r="K56" s="227">
        <v>1.8452379999999999</v>
      </c>
      <c r="L56" s="227">
        <v>24.755952000000001</v>
      </c>
      <c r="M56" s="227">
        <v>0</v>
      </c>
      <c r="N56" s="227">
        <v>0</v>
      </c>
      <c r="O56" s="227">
        <v>1</v>
      </c>
      <c r="P56" s="227">
        <v>1.8123229999999999</v>
      </c>
      <c r="Q56" s="227">
        <v>112.465397</v>
      </c>
      <c r="R56" s="227">
        <v>0</v>
      </c>
      <c r="S56" s="227">
        <v>0</v>
      </c>
      <c r="T56" s="227">
        <v>2</v>
      </c>
      <c r="U56" s="227">
        <v>0</v>
      </c>
      <c r="V56" s="227">
        <v>0</v>
      </c>
      <c r="W56" s="227">
        <v>0</v>
      </c>
      <c r="X56" s="227">
        <v>0</v>
      </c>
      <c r="Y56" s="227">
        <v>0</v>
      </c>
      <c r="Z56" s="227">
        <v>0</v>
      </c>
      <c r="AA56" s="227">
        <v>0</v>
      </c>
    </row>
    <row r="57" spans="1:27" x14ac:dyDescent="0.25">
      <c r="A57" s="222" t="s">
        <v>634</v>
      </c>
      <c r="B57" s="221" t="s">
        <v>635</v>
      </c>
      <c r="C57" s="221" t="s">
        <v>140</v>
      </c>
      <c r="D57" s="223"/>
      <c r="E57" s="280">
        <v>0</v>
      </c>
      <c r="F57" s="280">
        <v>0</v>
      </c>
      <c r="G57" s="280">
        <v>0</v>
      </c>
      <c r="H57" s="280">
        <v>300.25183199999998</v>
      </c>
      <c r="I57" s="280">
        <v>51.982885000000003</v>
      </c>
      <c r="J57" s="226">
        <f t="shared" si="0"/>
        <v>352.23471699999999</v>
      </c>
      <c r="K57" s="227">
        <v>0</v>
      </c>
      <c r="L57" s="227">
        <v>50.339826000000002</v>
      </c>
      <c r="M57" s="227">
        <v>5.1300429999999997</v>
      </c>
      <c r="N57" s="227">
        <v>0</v>
      </c>
      <c r="O57" s="227">
        <v>0.268293</v>
      </c>
      <c r="P57" s="227">
        <v>0</v>
      </c>
      <c r="Q57" s="227">
        <v>352.23471699999999</v>
      </c>
      <c r="R57" s="227">
        <v>0.73658500000000005</v>
      </c>
      <c r="S57" s="227">
        <v>4.8878050000000002</v>
      </c>
      <c r="T57" s="227">
        <v>0</v>
      </c>
      <c r="U57" s="227">
        <v>220.585272</v>
      </c>
      <c r="V57" s="227">
        <v>0</v>
      </c>
      <c r="W57" s="227">
        <v>52.190202999999997</v>
      </c>
      <c r="X57" s="227">
        <v>0</v>
      </c>
      <c r="Y57" s="227">
        <v>0</v>
      </c>
      <c r="Z57" s="227">
        <v>0</v>
      </c>
      <c r="AA57" s="227">
        <v>0</v>
      </c>
    </row>
    <row r="58" spans="1:27" x14ac:dyDescent="0.25">
      <c r="A58" s="222" t="s">
        <v>157</v>
      </c>
      <c r="B58" s="221" t="s">
        <v>1866</v>
      </c>
      <c r="C58" s="221" t="s">
        <v>93</v>
      </c>
      <c r="D58" s="223"/>
      <c r="E58" s="280">
        <v>70.294324000000003</v>
      </c>
      <c r="F58" s="280">
        <v>112.96155299999999</v>
      </c>
      <c r="G58" s="280">
        <v>197.205352</v>
      </c>
      <c r="H58" s="280">
        <v>81.530187999999995</v>
      </c>
      <c r="I58" s="280">
        <v>3.1672470000000001</v>
      </c>
      <c r="J58" s="226">
        <f t="shared" si="0"/>
        <v>465.15866399999999</v>
      </c>
      <c r="K58" s="227">
        <v>4.2792599999999998</v>
      </c>
      <c r="L58" s="227">
        <v>35.541254000000002</v>
      </c>
      <c r="M58" s="227">
        <v>3.4577740000000001</v>
      </c>
      <c r="N58" s="227">
        <v>0</v>
      </c>
      <c r="O58" s="227">
        <v>0</v>
      </c>
      <c r="P58" s="227">
        <v>2.4607039999999998</v>
      </c>
      <c r="Q58" s="227">
        <v>464.43123900000001</v>
      </c>
      <c r="R58" s="227">
        <v>0</v>
      </c>
      <c r="S58" s="227">
        <v>31.291391000000001</v>
      </c>
      <c r="T58" s="227">
        <v>8</v>
      </c>
      <c r="U58" s="227">
        <v>0</v>
      </c>
      <c r="V58" s="227">
        <v>0</v>
      </c>
      <c r="W58" s="227">
        <v>3.1672470000000001</v>
      </c>
      <c r="X58" s="227">
        <v>0</v>
      </c>
      <c r="Y58" s="227">
        <v>0</v>
      </c>
      <c r="Z58" s="227">
        <v>0</v>
      </c>
      <c r="AA58" s="227">
        <v>0</v>
      </c>
    </row>
    <row r="59" spans="1:27" x14ac:dyDescent="0.25">
      <c r="A59" s="222" t="s">
        <v>320</v>
      </c>
      <c r="B59" s="221" t="s">
        <v>1911</v>
      </c>
      <c r="C59" s="221" t="s">
        <v>93</v>
      </c>
      <c r="D59" s="223"/>
      <c r="E59" s="280">
        <v>74.598838999999998</v>
      </c>
      <c r="F59" s="280">
        <v>180.24957900000001</v>
      </c>
      <c r="G59" s="280">
        <v>257.51002</v>
      </c>
      <c r="H59" s="280">
        <v>0</v>
      </c>
      <c r="I59" s="280">
        <v>0</v>
      </c>
      <c r="J59" s="226">
        <f t="shared" si="0"/>
        <v>512.35843799999998</v>
      </c>
      <c r="K59" s="227">
        <v>3.5697670000000001</v>
      </c>
      <c r="L59" s="227">
        <v>37.151583000000002</v>
      </c>
      <c r="M59" s="227">
        <v>1.5348839999999999</v>
      </c>
      <c r="N59" s="227">
        <v>0</v>
      </c>
      <c r="O59" s="227">
        <v>0.84302299999999997</v>
      </c>
      <c r="P59" s="227">
        <v>3</v>
      </c>
      <c r="Q59" s="227">
        <v>398.87790799999999</v>
      </c>
      <c r="R59" s="227">
        <v>5.8139000000000003E-2</v>
      </c>
      <c r="S59" s="227">
        <v>266.66860500000001</v>
      </c>
      <c r="T59" s="227">
        <v>36.953488</v>
      </c>
      <c r="U59" s="227">
        <v>0</v>
      </c>
      <c r="V59" s="227">
        <v>0</v>
      </c>
      <c r="W59" s="227">
        <v>0</v>
      </c>
      <c r="X59" s="227">
        <v>0</v>
      </c>
      <c r="Y59" s="227">
        <v>0</v>
      </c>
      <c r="Z59" s="227">
        <v>0</v>
      </c>
      <c r="AA59" s="227">
        <v>0</v>
      </c>
    </row>
    <row r="60" spans="1:27" x14ac:dyDescent="0.25">
      <c r="A60" s="222" t="s">
        <v>153</v>
      </c>
      <c r="B60" s="221" t="s">
        <v>1865</v>
      </c>
      <c r="C60" s="221" t="s">
        <v>93</v>
      </c>
      <c r="D60" s="223"/>
      <c r="E60" s="280">
        <v>118.240852</v>
      </c>
      <c r="F60" s="280">
        <v>216.14143799999999</v>
      </c>
      <c r="G60" s="280">
        <v>282.01863100000003</v>
      </c>
      <c r="H60" s="280">
        <v>0</v>
      </c>
      <c r="I60" s="280">
        <v>0</v>
      </c>
      <c r="J60" s="226">
        <f t="shared" si="0"/>
        <v>616.40092100000004</v>
      </c>
      <c r="K60" s="227">
        <v>3.8304100000000001</v>
      </c>
      <c r="L60" s="227">
        <v>21.603428000000001</v>
      </c>
      <c r="M60" s="227">
        <v>0</v>
      </c>
      <c r="N60" s="227">
        <v>0</v>
      </c>
      <c r="O60" s="227">
        <v>0</v>
      </c>
      <c r="P60" s="227">
        <v>4.2982459999999998</v>
      </c>
      <c r="Q60" s="227">
        <v>616.18454699999995</v>
      </c>
      <c r="R60" s="227">
        <v>42.140349000000001</v>
      </c>
      <c r="S60" s="227">
        <v>135.09356500000001</v>
      </c>
      <c r="T60" s="227">
        <v>22.309940999999998</v>
      </c>
      <c r="U60" s="227">
        <v>0</v>
      </c>
      <c r="V60" s="227">
        <v>0</v>
      </c>
      <c r="W60" s="227">
        <v>0</v>
      </c>
      <c r="X60" s="227">
        <v>0</v>
      </c>
      <c r="Y60" s="227">
        <v>0</v>
      </c>
      <c r="Z60" s="227">
        <v>0</v>
      </c>
      <c r="AA60" s="227">
        <v>0</v>
      </c>
    </row>
    <row r="61" spans="1:27" x14ac:dyDescent="0.25">
      <c r="A61" s="222" t="s">
        <v>348</v>
      </c>
      <c r="B61" s="221" t="s">
        <v>349</v>
      </c>
      <c r="C61" s="221" t="s">
        <v>93</v>
      </c>
      <c r="D61" s="223"/>
      <c r="E61" s="280">
        <v>16.828987999999999</v>
      </c>
      <c r="F61" s="280">
        <v>67.374232000000006</v>
      </c>
      <c r="G61" s="280">
        <v>87.033546999999999</v>
      </c>
      <c r="H61" s="280">
        <v>0</v>
      </c>
      <c r="I61" s="280">
        <v>0</v>
      </c>
      <c r="J61" s="226">
        <f t="shared" si="0"/>
        <v>171.23676699999999</v>
      </c>
      <c r="K61" s="227">
        <v>2.4601220000000001</v>
      </c>
      <c r="L61" s="227">
        <v>30.548884000000001</v>
      </c>
      <c r="M61" s="227">
        <v>3.4417170000000001</v>
      </c>
      <c r="N61" s="227">
        <v>0</v>
      </c>
      <c r="O61" s="227">
        <v>0</v>
      </c>
      <c r="P61" s="227">
        <v>3.7975460000000001</v>
      </c>
      <c r="Q61" s="227">
        <v>169.703025</v>
      </c>
      <c r="R61" s="227">
        <v>0</v>
      </c>
      <c r="S61" s="227">
        <v>0</v>
      </c>
      <c r="T61" s="227">
        <v>0</v>
      </c>
      <c r="U61" s="227">
        <v>0</v>
      </c>
      <c r="V61" s="227">
        <v>0</v>
      </c>
      <c r="W61" s="227">
        <v>0</v>
      </c>
      <c r="X61" s="227">
        <v>0</v>
      </c>
      <c r="Y61" s="227">
        <v>0</v>
      </c>
      <c r="Z61" s="227">
        <v>0</v>
      </c>
      <c r="AA61" s="227">
        <v>0</v>
      </c>
    </row>
    <row r="62" spans="1:27" x14ac:dyDescent="0.25">
      <c r="A62" s="222" t="s">
        <v>159</v>
      </c>
      <c r="B62" s="221" t="s">
        <v>160</v>
      </c>
      <c r="C62" s="221" t="s">
        <v>93</v>
      </c>
      <c r="D62" s="223"/>
      <c r="E62" s="280">
        <v>83.765073000000001</v>
      </c>
      <c r="F62" s="280">
        <v>238.43976699999999</v>
      </c>
      <c r="G62" s="280">
        <v>351.536157</v>
      </c>
      <c r="H62" s="280">
        <v>128.40964099999999</v>
      </c>
      <c r="I62" s="280">
        <v>0</v>
      </c>
      <c r="J62" s="226">
        <f t="shared" si="0"/>
        <v>802.15063799999996</v>
      </c>
      <c r="K62" s="227">
        <v>1.9096379999999999</v>
      </c>
      <c r="L62" s="227">
        <v>20.608433000000002</v>
      </c>
      <c r="M62" s="227">
        <v>1.8493980000000001</v>
      </c>
      <c r="N62" s="227">
        <v>0.56024099999999999</v>
      </c>
      <c r="O62" s="227">
        <v>0</v>
      </c>
      <c r="P62" s="227">
        <v>0</v>
      </c>
      <c r="Q62" s="227">
        <v>392.83134000000001</v>
      </c>
      <c r="R62" s="227">
        <v>32.572293999999999</v>
      </c>
      <c r="S62" s="227">
        <v>93.108439000000004</v>
      </c>
      <c r="T62" s="227">
        <v>31.921688</v>
      </c>
      <c r="U62" s="227">
        <v>0</v>
      </c>
      <c r="V62" s="227">
        <v>0</v>
      </c>
      <c r="W62" s="227">
        <v>0</v>
      </c>
      <c r="X62" s="227">
        <v>0</v>
      </c>
      <c r="Y62" s="227">
        <v>0</v>
      </c>
      <c r="Z62" s="227">
        <v>0</v>
      </c>
      <c r="AA62" s="227">
        <v>0</v>
      </c>
    </row>
    <row r="63" spans="1:27" x14ac:dyDescent="0.25">
      <c r="A63" s="222" t="s">
        <v>242</v>
      </c>
      <c r="B63" s="221" t="s">
        <v>1890</v>
      </c>
      <c r="C63" s="221" t="s">
        <v>93</v>
      </c>
      <c r="D63" s="223"/>
      <c r="E63" s="280">
        <v>37.893749999999997</v>
      </c>
      <c r="F63" s="280">
        <v>129.64417399999999</v>
      </c>
      <c r="G63" s="280">
        <v>218.348096</v>
      </c>
      <c r="H63" s="280">
        <v>0</v>
      </c>
      <c r="I63" s="280">
        <v>0</v>
      </c>
      <c r="J63" s="226">
        <f t="shared" si="0"/>
        <v>385.88601999999997</v>
      </c>
      <c r="K63" s="227">
        <v>16.031289000000001</v>
      </c>
      <c r="L63" s="227">
        <v>40.998404000000001</v>
      </c>
      <c r="M63" s="227">
        <v>4</v>
      </c>
      <c r="N63" s="227">
        <v>0</v>
      </c>
      <c r="O63" s="227">
        <v>0</v>
      </c>
      <c r="P63" s="227">
        <v>4.5497699999999996</v>
      </c>
      <c r="Q63" s="227">
        <v>296.74981000000002</v>
      </c>
      <c r="R63" s="227">
        <v>23.315338000000001</v>
      </c>
      <c r="S63" s="227">
        <v>130.073621</v>
      </c>
      <c r="T63" s="227">
        <v>10.981595</v>
      </c>
      <c r="U63" s="227">
        <v>0</v>
      </c>
      <c r="V63" s="227">
        <v>0</v>
      </c>
      <c r="W63" s="227">
        <v>0</v>
      </c>
      <c r="X63" s="227">
        <v>0</v>
      </c>
      <c r="Y63" s="227">
        <v>0</v>
      </c>
      <c r="Z63" s="227">
        <v>0</v>
      </c>
      <c r="AA63" s="227">
        <v>0</v>
      </c>
    </row>
    <row r="64" spans="1:27" x14ac:dyDescent="0.25">
      <c r="A64" s="222" t="s">
        <v>1983</v>
      </c>
      <c r="B64" s="221" t="s">
        <v>1984</v>
      </c>
      <c r="C64" s="221" t="s">
        <v>324</v>
      </c>
      <c r="D64" s="223" t="s">
        <v>807</v>
      </c>
      <c r="E64" s="280">
        <v>0</v>
      </c>
      <c r="F64" s="280">
        <v>0</v>
      </c>
      <c r="G64" s="280">
        <v>100.363919</v>
      </c>
      <c r="H64" s="280">
        <v>33.850983999999997</v>
      </c>
      <c r="I64" s="280">
        <v>4.164358</v>
      </c>
      <c r="J64" s="226">
        <f t="shared" si="0"/>
        <v>138.37926099999999</v>
      </c>
      <c r="K64" s="227">
        <v>0</v>
      </c>
      <c r="L64" s="227">
        <v>14.823104000000001</v>
      </c>
      <c r="M64" s="227">
        <v>0</v>
      </c>
      <c r="N64" s="227">
        <v>0</v>
      </c>
      <c r="O64" s="227">
        <v>0</v>
      </c>
      <c r="P64" s="227">
        <v>2</v>
      </c>
      <c r="Q64" s="227">
        <v>72.944450000000003</v>
      </c>
      <c r="R64" s="227">
        <v>0</v>
      </c>
      <c r="S64" s="227">
        <v>0</v>
      </c>
      <c r="T64" s="227">
        <v>0</v>
      </c>
      <c r="U64" s="227">
        <v>4.164358</v>
      </c>
      <c r="V64" s="227">
        <v>0</v>
      </c>
      <c r="W64" s="227">
        <v>0</v>
      </c>
      <c r="X64" s="227">
        <v>0</v>
      </c>
      <c r="Y64" s="227">
        <v>0</v>
      </c>
      <c r="Z64" s="227">
        <v>0</v>
      </c>
      <c r="AA64" s="227">
        <v>0</v>
      </c>
    </row>
    <row r="65" spans="1:27" x14ac:dyDescent="0.25">
      <c r="A65" s="222" t="s">
        <v>396</v>
      </c>
      <c r="B65" s="221" t="s">
        <v>1929</v>
      </c>
      <c r="C65" s="221" t="s">
        <v>80</v>
      </c>
      <c r="D65" s="223"/>
      <c r="E65" s="280">
        <v>23.828305</v>
      </c>
      <c r="F65" s="280">
        <v>56.383378</v>
      </c>
      <c r="G65" s="280">
        <v>58.23066</v>
      </c>
      <c r="H65" s="280">
        <v>0</v>
      </c>
      <c r="I65" s="280">
        <v>0</v>
      </c>
      <c r="J65" s="226">
        <f t="shared" si="0"/>
        <v>138.44234299999999</v>
      </c>
      <c r="K65" s="227">
        <v>0</v>
      </c>
      <c r="L65" s="227">
        <v>12.670809</v>
      </c>
      <c r="M65" s="227">
        <v>0.13750000000000001</v>
      </c>
      <c r="N65" s="227">
        <v>0</v>
      </c>
      <c r="O65" s="227">
        <v>0</v>
      </c>
      <c r="P65" s="227">
        <v>1.9818979999999999</v>
      </c>
      <c r="Q65" s="227">
        <v>138.36109300000001</v>
      </c>
      <c r="R65" s="227">
        <v>0</v>
      </c>
      <c r="S65" s="227">
        <v>0</v>
      </c>
      <c r="T65" s="227">
        <v>0</v>
      </c>
      <c r="U65" s="227">
        <v>0</v>
      </c>
      <c r="V65" s="227">
        <v>0</v>
      </c>
      <c r="W65" s="227">
        <v>0</v>
      </c>
      <c r="X65" s="227">
        <v>0</v>
      </c>
      <c r="Y65" s="227">
        <v>0</v>
      </c>
      <c r="Z65" s="227">
        <v>0</v>
      </c>
      <c r="AA65" s="227">
        <v>0</v>
      </c>
    </row>
    <row r="66" spans="1:27" x14ac:dyDescent="0.25">
      <c r="A66" s="222" t="s">
        <v>642</v>
      </c>
      <c r="B66" s="221" t="s">
        <v>2013</v>
      </c>
      <c r="C66" s="221" t="s">
        <v>125</v>
      </c>
      <c r="D66" s="223"/>
      <c r="E66" s="280">
        <v>62.993749999999999</v>
      </c>
      <c r="F66" s="280">
        <v>137.91249999999999</v>
      </c>
      <c r="G66" s="280">
        <v>193.89453599999999</v>
      </c>
      <c r="H66" s="280">
        <v>0</v>
      </c>
      <c r="I66" s="280">
        <v>0</v>
      </c>
      <c r="J66" s="226">
        <f t="shared" ref="J66:J129" si="1">E66+F66+G66+H66+I66</f>
        <v>394.80078600000002</v>
      </c>
      <c r="K66" s="227">
        <v>7.3812499999999996</v>
      </c>
      <c r="L66" s="227">
        <v>27.307036</v>
      </c>
      <c r="M66" s="227">
        <v>2.5499999999999998</v>
      </c>
      <c r="N66" s="227">
        <v>0</v>
      </c>
      <c r="O66" s="227">
        <v>0</v>
      </c>
      <c r="P66" s="227">
        <v>4.0687499999999996</v>
      </c>
      <c r="Q66" s="227">
        <v>305.22578600000003</v>
      </c>
      <c r="R66" s="227">
        <v>0</v>
      </c>
      <c r="S66" s="227">
        <v>0</v>
      </c>
      <c r="T66" s="227">
        <v>0</v>
      </c>
      <c r="U66" s="227">
        <v>0</v>
      </c>
      <c r="V66" s="227">
        <v>0</v>
      </c>
      <c r="W66" s="227">
        <v>0</v>
      </c>
      <c r="X66" s="227">
        <v>0</v>
      </c>
      <c r="Y66" s="227">
        <v>0</v>
      </c>
      <c r="Z66" s="227">
        <v>0</v>
      </c>
      <c r="AA66" s="227">
        <v>0</v>
      </c>
    </row>
    <row r="67" spans="1:27" x14ac:dyDescent="0.25">
      <c r="A67" s="222" t="s">
        <v>640</v>
      </c>
      <c r="B67" s="221" t="s">
        <v>2012</v>
      </c>
      <c r="C67" s="221" t="s">
        <v>125</v>
      </c>
      <c r="D67" s="223"/>
      <c r="E67" s="280">
        <v>21.981366000000001</v>
      </c>
      <c r="F67" s="280">
        <v>64.006208999999998</v>
      </c>
      <c r="G67" s="280">
        <v>25.273292000000001</v>
      </c>
      <c r="H67" s="280">
        <v>0</v>
      </c>
      <c r="I67" s="280">
        <v>0</v>
      </c>
      <c r="J67" s="226">
        <f t="shared" si="1"/>
        <v>111.26086699999999</v>
      </c>
      <c r="K67" s="227">
        <v>1</v>
      </c>
      <c r="L67" s="227">
        <v>3.5776400000000002</v>
      </c>
      <c r="M67" s="227">
        <v>0</v>
      </c>
      <c r="N67" s="227">
        <v>0</v>
      </c>
      <c r="O67" s="227">
        <v>0</v>
      </c>
      <c r="P67" s="227">
        <v>1</v>
      </c>
      <c r="Q67" s="227">
        <v>111.155277</v>
      </c>
      <c r="R67" s="227">
        <v>0</v>
      </c>
      <c r="S67" s="227">
        <v>8</v>
      </c>
      <c r="T67" s="227">
        <v>0</v>
      </c>
      <c r="U67" s="227">
        <v>0</v>
      </c>
      <c r="V67" s="227">
        <v>0</v>
      </c>
      <c r="W67" s="227">
        <v>0</v>
      </c>
      <c r="X67" s="227">
        <v>0</v>
      </c>
      <c r="Y67" s="227">
        <v>0</v>
      </c>
      <c r="Z67" s="227">
        <v>0</v>
      </c>
      <c r="AA67" s="227">
        <v>0</v>
      </c>
    </row>
    <row r="68" spans="1:27" x14ac:dyDescent="0.25">
      <c r="A68" s="222" t="s">
        <v>123</v>
      </c>
      <c r="B68" s="221" t="s">
        <v>1856</v>
      </c>
      <c r="C68" s="221" t="s">
        <v>125</v>
      </c>
      <c r="D68" s="223"/>
      <c r="E68" s="280">
        <v>0</v>
      </c>
      <c r="F68" s="280">
        <v>0</v>
      </c>
      <c r="G68" s="280">
        <v>100.93125000000001</v>
      </c>
      <c r="H68" s="280">
        <v>0</v>
      </c>
      <c r="I68" s="280">
        <v>0</v>
      </c>
      <c r="J68" s="226">
        <f t="shared" si="1"/>
        <v>100.93125000000001</v>
      </c>
      <c r="K68" s="227">
        <v>0.99375000000000002</v>
      </c>
      <c r="L68" s="227">
        <v>17.743749999999999</v>
      </c>
      <c r="M68" s="227">
        <v>0</v>
      </c>
      <c r="N68" s="227">
        <v>0</v>
      </c>
      <c r="O68" s="227">
        <v>0</v>
      </c>
      <c r="P68" s="227">
        <v>0</v>
      </c>
      <c r="Q68" s="227">
        <v>100.93125000000001</v>
      </c>
      <c r="R68" s="227">
        <v>0</v>
      </c>
      <c r="S68" s="227">
        <v>6.4749999999999996</v>
      </c>
      <c r="T68" s="227">
        <v>2</v>
      </c>
      <c r="U68" s="227">
        <v>0</v>
      </c>
      <c r="V68" s="227">
        <v>0</v>
      </c>
      <c r="W68" s="227">
        <v>0</v>
      </c>
      <c r="X68" s="227">
        <v>0</v>
      </c>
      <c r="Y68" s="227">
        <v>0</v>
      </c>
      <c r="Z68" s="227">
        <v>0</v>
      </c>
      <c r="AA68" s="227">
        <v>0</v>
      </c>
    </row>
    <row r="69" spans="1:27" x14ac:dyDescent="0.25">
      <c r="A69" s="222" t="s">
        <v>121</v>
      </c>
      <c r="B69" s="221" t="s">
        <v>1855</v>
      </c>
      <c r="C69" s="221" t="s">
        <v>80</v>
      </c>
      <c r="D69" s="223"/>
      <c r="E69" s="280">
        <v>22.540880000000001</v>
      </c>
      <c r="F69" s="280">
        <v>64.905890999999997</v>
      </c>
      <c r="G69" s="280">
        <v>107.342147</v>
      </c>
      <c r="H69" s="280">
        <v>0</v>
      </c>
      <c r="I69" s="280">
        <v>0</v>
      </c>
      <c r="J69" s="226">
        <f t="shared" si="1"/>
        <v>194.788918</v>
      </c>
      <c r="K69" s="227">
        <v>2.1572330000000002</v>
      </c>
      <c r="L69" s="227">
        <v>11.993710999999999</v>
      </c>
      <c r="M69" s="227">
        <v>1.2515719999999999</v>
      </c>
      <c r="N69" s="227">
        <v>0</v>
      </c>
      <c r="O69" s="227">
        <v>1</v>
      </c>
      <c r="P69" s="227">
        <v>0.50943400000000005</v>
      </c>
      <c r="Q69" s="227">
        <v>193.524767</v>
      </c>
      <c r="R69" s="227">
        <v>0</v>
      </c>
      <c r="S69" s="227">
        <v>45.327274000000003</v>
      </c>
      <c r="T69" s="227">
        <v>2</v>
      </c>
      <c r="U69" s="227">
        <v>0</v>
      </c>
      <c r="V69" s="227">
        <v>0</v>
      </c>
      <c r="W69" s="227">
        <v>0</v>
      </c>
      <c r="X69" s="227">
        <v>0</v>
      </c>
      <c r="Y69" s="227">
        <v>0</v>
      </c>
      <c r="Z69" s="227">
        <v>0</v>
      </c>
      <c r="AA69" s="227">
        <v>0</v>
      </c>
    </row>
    <row r="70" spans="1:27" x14ac:dyDescent="0.25">
      <c r="A70" s="222" t="s">
        <v>700</v>
      </c>
      <c r="B70" s="221" t="s">
        <v>2030</v>
      </c>
      <c r="C70" s="221" t="s">
        <v>80</v>
      </c>
      <c r="D70" s="223"/>
      <c r="E70" s="280">
        <v>82.747637999999995</v>
      </c>
      <c r="F70" s="280">
        <v>182.17309399999999</v>
      </c>
      <c r="G70" s="280">
        <v>69.363795999999994</v>
      </c>
      <c r="H70" s="280">
        <v>0</v>
      </c>
      <c r="I70" s="280">
        <v>0</v>
      </c>
      <c r="J70" s="226">
        <f t="shared" si="1"/>
        <v>334.28452799999997</v>
      </c>
      <c r="K70" s="227">
        <v>0</v>
      </c>
      <c r="L70" s="227">
        <v>12.5625</v>
      </c>
      <c r="M70" s="227">
        <v>0</v>
      </c>
      <c r="N70" s="227">
        <v>0</v>
      </c>
      <c r="O70" s="227">
        <v>0</v>
      </c>
      <c r="P70" s="227">
        <v>2</v>
      </c>
      <c r="Q70" s="227">
        <v>333.99077799999998</v>
      </c>
      <c r="R70" s="227">
        <v>0</v>
      </c>
      <c r="S70" s="227">
        <v>2.53125</v>
      </c>
      <c r="T70" s="227">
        <v>1</v>
      </c>
      <c r="U70" s="227">
        <v>0</v>
      </c>
      <c r="V70" s="227">
        <v>0</v>
      </c>
      <c r="W70" s="227">
        <v>0</v>
      </c>
      <c r="X70" s="227">
        <v>0</v>
      </c>
      <c r="Y70" s="227">
        <v>0</v>
      </c>
      <c r="Z70" s="227">
        <v>0</v>
      </c>
      <c r="AA70" s="227">
        <v>0</v>
      </c>
    </row>
    <row r="71" spans="1:27" x14ac:dyDescent="0.25">
      <c r="A71" s="222" t="s">
        <v>126</v>
      </c>
      <c r="B71" s="221" t="s">
        <v>1857</v>
      </c>
      <c r="C71" s="221" t="s">
        <v>80</v>
      </c>
      <c r="D71" s="223"/>
      <c r="E71" s="280">
        <v>0</v>
      </c>
      <c r="F71" s="280">
        <v>0</v>
      </c>
      <c r="G71" s="280">
        <v>235.338098</v>
      </c>
      <c r="H71" s="280">
        <v>0</v>
      </c>
      <c r="I71" s="280">
        <v>0</v>
      </c>
      <c r="J71" s="226">
        <f t="shared" si="1"/>
        <v>235.338098</v>
      </c>
      <c r="K71" s="227">
        <v>3</v>
      </c>
      <c r="L71" s="227">
        <v>21.774999999999999</v>
      </c>
      <c r="M71" s="227">
        <v>0</v>
      </c>
      <c r="N71" s="227">
        <v>0</v>
      </c>
      <c r="O71" s="227">
        <v>0</v>
      </c>
      <c r="P71" s="227">
        <v>3</v>
      </c>
      <c r="Q71" s="227">
        <v>189.31944999999999</v>
      </c>
      <c r="R71" s="227">
        <v>0</v>
      </c>
      <c r="S71" s="227">
        <v>0</v>
      </c>
      <c r="T71" s="227">
        <v>0</v>
      </c>
      <c r="U71" s="227">
        <v>0</v>
      </c>
      <c r="V71" s="227">
        <v>0</v>
      </c>
      <c r="W71" s="227">
        <v>0</v>
      </c>
      <c r="X71" s="227">
        <v>0</v>
      </c>
      <c r="Y71" s="227">
        <v>0</v>
      </c>
      <c r="Z71" s="227">
        <v>0</v>
      </c>
      <c r="AA71" s="227">
        <v>0</v>
      </c>
    </row>
    <row r="72" spans="1:27" x14ac:dyDescent="0.25">
      <c r="A72" s="222" t="s">
        <v>650</v>
      </c>
      <c r="B72" s="221" t="s">
        <v>2016</v>
      </c>
      <c r="C72" s="221" t="s">
        <v>80</v>
      </c>
      <c r="D72" s="223"/>
      <c r="E72" s="280">
        <v>112.55719000000001</v>
      </c>
      <c r="F72" s="280">
        <v>269.18260600000002</v>
      </c>
      <c r="G72" s="280">
        <v>490.14966900000002</v>
      </c>
      <c r="H72" s="280">
        <v>364.70295800000002</v>
      </c>
      <c r="I72" s="280">
        <v>0</v>
      </c>
      <c r="J72" s="226">
        <f t="shared" si="1"/>
        <v>1236.5924230000001</v>
      </c>
      <c r="K72" s="227">
        <v>8.3540369999999999</v>
      </c>
      <c r="L72" s="227">
        <v>110.74261</v>
      </c>
      <c r="M72" s="227">
        <v>9.9585089999999994</v>
      </c>
      <c r="N72" s="227">
        <v>0</v>
      </c>
      <c r="O72" s="227">
        <v>1.0434779999999999</v>
      </c>
      <c r="P72" s="227">
        <v>20.837391</v>
      </c>
      <c r="Q72" s="227">
        <v>834.17929400000003</v>
      </c>
      <c r="R72" s="227">
        <v>0</v>
      </c>
      <c r="S72" s="227">
        <v>84.581614999999999</v>
      </c>
      <c r="T72" s="227">
        <v>19.155280000000001</v>
      </c>
      <c r="U72" s="227">
        <v>0</v>
      </c>
      <c r="V72" s="227">
        <v>0</v>
      </c>
      <c r="W72" s="227">
        <v>0</v>
      </c>
      <c r="X72" s="227">
        <v>0</v>
      </c>
      <c r="Y72" s="227">
        <v>0</v>
      </c>
      <c r="Z72" s="227">
        <v>11.076629000000001</v>
      </c>
      <c r="AA72" s="227">
        <v>0</v>
      </c>
    </row>
    <row r="73" spans="1:27" x14ac:dyDescent="0.25">
      <c r="A73" s="222" t="s">
        <v>740</v>
      </c>
      <c r="B73" s="221" t="s">
        <v>2041</v>
      </c>
      <c r="C73" s="221" t="s">
        <v>80</v>
      </c>
      <c r="D73" s="223"/>
      <c r="E73" s="280">
        <v>22.962499999999999</v>
      </c>
      <c r="F73" s="280">
        <v>90.200677999999996</v>
      </c>
      <c r="G73" s="280">
        <v>32.46875</v>
      </c>
      <c r="H73" s="280">
        <v>0</v>
      </c>
      <c r="I73" s="280">
        <v>0</v>
      </c>
      <c r="J73" s="226">
        <f t="shared" si="1"/>
        <v>145.63192799999999</v>
      </c>
      <c r="K73" s="227">
        <v>1.7625</v>
      </c>
      <c r="L73" s="227">
        <v>6.375</v>
      </c>
      <c r="M73" s="227">
        <v>1</v>
      </c>
      <c r="N73" s="227">
        <v>0</v>
      </c>
      <c r="O73" s="227">
        <v>0</v>
      </c>
      <c r="P73" s="227">
        <v>1</v>
      </c>
      <c r="Q73" s="227">
        <v>145.63192799999999</v>
      </c>
      <c r="R73" s="227">
        <v>0</v>
      </c>
      <c r="S73" s="227">
        <v>27.90625</v>
      </c>
      <c r="T73" s="227">
        <v>3</v>
      </c>
      <c r="U73" s="227">
        <v>0</v>
      </c>
      <c r="V73" s="227">
        <v>0</v>
      </c>
      <c r="W73" s="227">
        <v>0</v>
      </c>
      <c r="X73" s="227">
        <v>0</v>
      </c>
      <c r="Y73" s="227">
        <v>0</v>
      </c>
      <c r="Z73" s="227">
        <v>0</v>
      </c>
      <c r="AA73" s="227">
        <v>0</v>
      </c>
    </row>
    <row r="74" spans="1:27" x14ac:dyDescent="0.25">
      <c r="A74" s="222" t="s">
        <v>147</v>
      </c>
      <c r="B74" s="221" t="s">
        <v>1864</v>
      </c>
      <c r="C74" s="221" t="s">
        <v>80</v>
      </c>
      <c r="D74" s="223"/>
      <c r="E74" s="280">
        <v>0</v>
      </c>
      <c r="F74" s="280">
        <v>0</v>
      </c>
      <c r="G74" s="280">
        <v>103.9375</v>
      </c>
      <c r="H74" s="280">
        <v>0</v>
      </c>
      <c r="I74" s="280">
        <v>0</v>
      </c>
      <c r="J74" s="226">
        <f t="shared" si="1"/>
        <v>103.9375</v>
      </c>
      <c r="K74" s="227">
        <v>0</v>
      </c>
      <c r="L74" s="227">
        <v>2.6437499999999998</v>
      </c>
      <c r="M74" s="227">
        <v>0</v>
      </c>
      <c r="N74" s="227">
        <v>0</v>
      </c>
      <c r="O74" s="227">
        <v>0</v>
      </c>
      <c r="P74" s="227">
        <v>0</v>
      </c>
      <c r="Q74" s="227">
        <v>103.6875</v>
      </c>
      <c r="R74" s="227">
        <v>0</v>
      </c>
      <c r="S74" s="227">
        <v>10.737500000000001</v>
      </c>
      <c r="T74" s="227">
        <v>2</v>
      </c>
      <c r="U74" s="227">
        <v>0</v>
      </c>
      <c r="V74" s="227">
        <v>0</v>
      </c>
      <c r="W74" s="227">
        <v>0</v>
      </c>
      <c r="X74" s="227">
        <v>0</v>
      </c>
      <c r="Y74" s="227">
        <v>0</v>
      </c>
      <c r="Z74" s="227">
        <v>0</v>
      </c>
      <c r="AA74" s="227">
        <v>0</v>
      </c>
    </row>
    <row r="75" spans="1:27" x14ac:dyDescent="0.25">
      <c r="A75" s="222" t="s">
        <v>742</v>
      </c>
      <c r="B75" s="221" t="s">
        <v>2042</v>
      </c>
      <c r="C75" s="221" t="s">
        <v>80</v>
      </c>
      <c r="D75" s="223"/>
      <c r="E75" s="280">
        <v>14.78125</v>
      </c>
      <c r="F75" s="280">
        <v>51.325000000000003</v>
      </c>
      <c r="G75" s="280">
        <v>49.543750000000003</v>
      </c>
      <c r="H75" s="280">
        <v>0</v>
      </c>
      <c r="I75" s="280">
        <v>0</v>
      </c>
      <c r="J75" s="226">
        <f t="shared" si="1"/>
        <v>115.65</v>
      </c>
      <c r="K75" s="227">
        <v>1</v>
      </c>
      <c r="L75" s="227">
        <v>6.8187499999999996</v>
      </c>
      <c r="M75" s="227">
        <v>0</v>
      </c>
      <c r="N75" s="227">
        <v>0</v>
      </c>
      <c r="O75" s="227">
        <v>0</v>
      </c>
      <c r="P75" s="227">
        <v>1.9624999999999999</v>
      </c>
      <c r="Q75" s="227">
        <v>115.30625000000001</v>
      </c>
      <c r="R75" s="227">
        <v>0</v>
      </c>
      <c r="S75" s="227">
        <v>29.55</v>
      </c>
      <c r="T75" s="227">
        <v>3</v>
      </c>
      <c r="U75" s="227">
        <v>0</v>
      </c>
      <c r="V75" s="227">
        <v>0</v>
      </c>
      <c r="W75" s="227">
        <v>0</v>
      </c>
      <c r="X75" s="227">
        <v>0</v>
      </c>
      <c r="Y75" s="227">
        <v>0</v>
      </c>
      <c r="Z75" s="227">
        <v>0</v>
      </c>
      <c r="AA75" s="227">
        <v>0</v>
      </c>
    </row>
    <row r="76" spans="1:27" x14ac:dyDescent="0.25">
      <c r="A76" s="222" t="s">
        <v>350</v>
      </c>
      <c r="B76" s="221" t="s">
        <v>1920</v>
      </c>
      <c r="C76" s="221" t="s">
        <v>80</v>
      </c>
      <c r="D76" s="223"/>
      <c r="E76" s="280">
        <v>0</v>
      </c>
      <c r="F76" s="280">
        <v>0</v>
      </c>
      <c r="G76" s="280">
        <v>33.71875</v>
      </c>
      <c r="H76" s="280">
        <v>0</v>
      </c>
      <c r="I76" s="280">
        <v>0</v>
      </c>
      <c r="J76" s="226">
        <f t="shared" si="1"/>
        <v>33.71875</v>
      </c>
      <c r="K76" s="227">
        <v>0</v>
      </c>
      <c r="L76" s="227">
        <v>4.4562499999999998</v>
      </c>
      <c r="M76" s="227">
        <v>0.96875</v>
      </c>
      <c r="N76" s="227">
        <v>0</v>
      </c>
      <c r="O76" s="227">
        <v>0</v>
      </c>
      <c r="P76" s="227">
        <v>0</v>
      </c>
      <c r="Q76" s="227">
        <v>33.71875</v>
      </c>
      <c r="R76" s="227">
        <v>0</v>
      </c>
      <c r="S76" s="227">
        <v>4.4187500000000002</v>
      </c>
      <c r="T76" s="227">
        <v>0</v>
      </c>
      <c r="U76" s="227">
        <v>0</v>
      </c>
      <c r="V76" s="227">
        <v>0</v>
      </c>
      <c r="W76" s="227">
        <v>0</v>
      </c>
      <c r="X76" s="227">
        <v>0</v>
      </c>
      <c r="Y76" s="227">
        <v>0</v>
      </c>
      <c r="Z76" s="227">
        <v>0</v>
      </c>
      <c r="AA76" s="227">
        <v>0</v>
      </c>
    </row>
    <row r="77" spans="1:27" x14ac:dyDescent="0.25">
      <c r="A77" s="222" t="s">
        <v>646</v>
      </c>
      <c r="B77" s="221" t="s">
        <v>2015</v>
      </c>
      <c r="C77" s="221" t="s">
        <v>80</v>
      </c>
      <c r="D77" s="223"/>
      <c r="E77" s="280">
        <v>46.131825999999997</v>
      </c>
      <c r="F77" s="280">
        <v>135.21488299999999</v>
      </c>
      <c r="G77" s="280">
        <v>51.8</v>
      </c>
      <c r="H77" s="280">
        <v>0</v>
      </c>
      <c r="I77" s="280">
        <v>0</v>
      </c>
      <c r="J77" s="226">
        <f t="shared" si="1"/>
        <v>233.14670899999999</v>
      </c>
      <c r="K77" s="227">
        <v>6.5625</v>
      </c>
      <c r="L77" s="227">
        <v>10.775</v>
      </c>
      <c r="M77" s="227">
        <v>0.40625</v>
      </c>
      <c r="N77" s="227">
        <v>0</v>
      </c>
      <c r="O77" s="227">
        <v>0</v>
      </c>
      <c r="P77" s="227">
        <v>3</v>
      </c>
      <c r="Q77" s="227">
        <v>231.727959</v>
      </c>
      <c r="R77" s="227">
        <v>0</v>
      </c>
      <c r="S77" s="227">
        <v>1</v>
      </c>
      <c r="T77" s="227">
        <v>0</v>
      </c>
      <c r="U77" s="227">
        <v>0</v>
      </c>
      <c r="V77" s="227">
        <v>0</v>
      </c>
      <c r="W77" s="227">
        <v>0</v>
      </c>
      <c r="X77" s="227">
        <v>0</v>
      </c>
      <c r="Y77" s="227">
        <v>0</v>
      </c>
      <c r="Z77" s="227">
        <v>0</v>
      </c>
      <c r="AA77" s="227">
        <v>0</v>
      </c>
    </row>
    <row r="78" spans="1:27" x14ac:dyDescent="0.25">
      <c r="A78" s="222" t="s">
        <v>117</v>
      </c>
      <c r="B78" s="221" t="s">
        <v>1854</v>
      </c>
      <c r="C78" s="221" t="s">
        <v>80</v>
      </c>
      <c r="D78" s="223"/>
      <c r="E78" s="280">
        <v>0</v>
      </c>
      <c r="F78" s="280">
        <v>0</v>
      </c>
      <c r="G78" s="280">
        <v>142.703508</v>
      </c>
      <c r="H78" s="280">
        <v>0</v>
      </c>
      <c r="I78" s="280">
        <v>0</v>
      </c>
      <c r="J78" s="226">
        <f t="shared" si="1"/>
        <v>142.703508</v>
      </c>
      <c r="K78" s="227">
        <v>1.925</v>
      </c>
      <c r="L78" s="227">
        <v>11.6</v>
      </c>
      <c r="M78" s="227">
        <v>0</v>
      </c>
      <c r="N78" s="227">
        <v>0</v>
      </c>
      <c r="O78" s="227">
        <v>1</v>
      </c>
      <c r="P78" s="227">
        <v>2.9750000000000001</v>
      </c>
      <c r="Q78" s="227">
        <v>142.703508</v>
      </c>
      <c r="R78" s="227">
        <v>0</v>
      </c>
      <c r="S78" s="227">
        <v>0</v>
      </c>
      <c r="T78" s="227">
        <v>1</v>
      </c>
      <c r="U78" s="227">
        <v>0</v>
      </c>
      <c r="V78" s="227">
        <v>0</v>
      </c>
      <c r="W78" s="227">
        <v>0</v>
      </c>
      <c r="X78" s="227">
        <v>0</v>
      </c>
      <c r="Y78" s="227">
        <v>0</v>
      </c>
      <c r="Z78" s="227">
        <v>0</v>
      </c>
      <c r="AA78" s="227">
        <v>0</v>
      </c>
    </row>
    <row r="79" spans="1:27" x14ac:dyDescent="0.25">
      <c r="A79" s="222" t="s">
        <v>279</v>
      </c>
      <c r="B79" s="221" t="s">
        <v>1900</v>
      </c>
      <c r="C79" s="221" t="s">
        <v>80</v>
      </c>
      <c r="D79" s="223"/>
      <c r="E79" s="280">
        <v>16.045399</v>
      </c>
      <c r="F79" s="280">
        <v>66.358489000000006</v>
      </c>
      <c r="G79" s="280">
        <v>96.544025000000005</v>
      </c>
      <c r="H79" s="280">
        <v>0</v>
      </c>
      <c r="I79" s="280">
        <v>0</v>
      </c>
      <c r="J79" s="226">
        <f t="shared" si="1"/>
        <v>178.94791300000003</v>
      </c>
      <c r="K79" s="227">
        <v>7.1320759999999996</v>
      </c>
      <c r="L79" s="227">
        <v>16.147798000000002</v>
      </c>
      <c r="M79" s="227">
        <v>1</v>
      </c>
      <c r="N79" s="227">
        <v>0</v>
      </c>
      <c r="O79" s="227">
        <v>0</v>
      </c>
      <c r="P79" s="227">
        <v>0</v>
      </c>
      <c r="Q79" s="227">
        <v>178.947913</v>
      </c>
      <c r="R79" s="227">
        <v>0</v>
      </c>
      <c r="S79" s="227">
        <v>22</v>
      </c>
      <c r="T79" s="227">
        <v>1</v>
      </c>
      <c r="U79" s="227">
        <v>0</v>
      </c>
      <c r="V79" s="227">
        <v>0</v>
      </c>
      <c r="W79" s="227">
        <v>0</v>
      </c>
      <c r="X79" s="227">
        <v>0</v>
      </c>
      <c r="Y79" s="227">
        <v>0</v>
      </c>
      <c r="Z79" s="227">
        <v>0</v>
      </c>
      <c r="AA79" s="227">
        <v>0</v>
      </c>
    </row>
    <row r="80" spans="1:27" x14ac:dyDescent="0.25">
      <c r="A80" s="222" t="s">
        <v>666</v>
      </c>
      <c r="B80" s="221" t="s">
        <v>2020</v>
      </c>
      <c r="C80" s="221" t="s">
        <v>93</v>
      </c>
      <c r="D80" s="223"/>
      <c r="E80" s="280">
        <v>116.728551</v>
      </c>
      <c r="F80" s="280">
        <v>271.16887100000002</v>
      </c>
      <c r="G80" s="280">
        <v>440.77167300000002</v>
      </c>
      <c r="H80" s="280">
        <v>205.969877</v>
      </c>
      <c r="I80" s="280">
        <v>0</v>
      </c>
      <c r="J80" s="226">
        <f t="shared" si="1"/>
        <v>1034.638972</v>
      </c>
      <c r="K80" s="227">
        <v>21.072289000000001</v>
      </c>
      <c r="L80" s="227">
        <v>47.981929000000001</v>
      </c>
      <c r="M80" s="227">
        <v>1.548192</v>
      </c>
      <c r="N80" s="227">
        <v>0</v>
      </c>
      <c r="O80" s="227">
        <v>0</v>
      </c>
      <c r="P80" s="227">
        <v>12.26506</v>
      </c>
      <c r="Q80" s="227">
        <v>1032.506441</v>
      </c>
      <c r="R80" s="227">
        <v>0</v>
      </c>
      <c r="S80" s="227">
        <v>107.493976</v>
      </c>
      <c r="T80" s="227">
        <v>33.704821000000003</v>
      </c>
      <c r="U80" s="227">
        <v>0</v>
      </c>
      <c r="V80" s="227">
        <v>0</v>
      </c>
      <c r="W80" s="227">
        <v>0</v>
      </c>
      <c r="X80" s="227">
        <v>0</v>
      </c>
      <c r="Y80" s="227">
        <v>0</v>
      </c>
      <c r="Z80" s="227">
        <v>0</v>
      </c>
      <c r="AA80" s="227">
        <v>0</v>
      </c>
    </row>
    <row r="81" spans="1:27" x14ac:dyDescent="0.25">
      <c r="A81" s="222" t="s">
        <v>171</v>
      </c>
      <c r="B81" s="221" t="s">
        <v>172</v>
      </c>
      <c r="C81" s="221" t="s">
        <v>173</v>
      </c>
      <c r="D81" s="223"/>
      <c r="E81" s="280">
        <v>0</v>
      </c>
      <c r="F81" s="280">
        <v>0</v>
      </c>
      <c r="G81" s="280">
        <v>0</v>
      </c>
      <c r="H81" s="280">
        <v>44.758682999999998</v>
      </c>
      <c r="I81" s="280">
        <v>11.132403999999999</v>
      </c>
      <c r="J81" s="226">
        <f t="shared" si="1"/>
        <v>55.891086999999999</v>
      </c>
      <c r="K81" s="227">
        <v>0</v>
      </c>
      <c r="L81" s="227">
        <v>10.714124</v>
      </c>
      <c r="M81" s="227">
        <v>0.314606</v>
      </c>
      <c r="N81" s="227">
        <v>0</v>
      </c>
      <c r="O81" s="227">
        <v>0</v>
      </c>
      <c r="P81" s="227">
        <v>0</v>
      </c>
      <c r="Q81" s="227">
        <v>55.509065</v>
      </c>
      <c r="R81" s="227">
        <v>0</v>
      </c>
      <c r="S81" s="227">
        <v>0</v>
      </c>
      <c r="T81" s="227">
        <v>0</v>
      </c>
      <c r="U81" s="227">
        <v>0</v>
      </c>
      <c r="V81" s="227">
        <v>0</v>
      </c>
      <c r="W81" s="227">
        <v>11.132403999999999</v>
      </c>
      <c r="X81" s="227">
        <v>0</v>
      </c>
      <c r="Y81" s="227">
        <v>0</v>
      </c>
      <c r="Z81" s="227">
        <v>0.90925</v>
      </c>
      <c r="AA81" s="227">
        <v>0</v>
      </c>
    </row>
    <row r="82" spans="1:27" x14ac:dyDescent="0.25">
      <c r="A82" s="222" t="s">
        <v>541</v>
      </c>
      <c r="B82" s="221" t="s">
        <v>542</v>
      </c>
      <c r="C82" s="221" t="s">
        <v>230</v>
      </c>
      <c r="D82" s="223"/>
      <c r="E82" s="280">
        <v>0</v>
      </c>
      <c r="F82" s="280">
        <v>0</v>
      </c>
      <c r="G82" s="280">
        <v>0</v>
      </c>
      <c r="H82" s="280">
        <v>175.472206</v>
      </c>
      <c r="I82" s="280">
        <v>21.499987000000001</v>
      </c>
      <c r="J82" s="226">
        <f t="shared" si="1"/>
        <v>196.972193</v>
      </c>
      <c r="K82" s="227">
        <v>0</v>
      </c>
      <c r="L82" s="227">
        <v>39.063057999999998</v>
      </c>
      <c r="M82" s="227">
        <v>7.0536589999999997</v>
      </c>
      <c r="N82" s="227">
        <v>0</v>
      </c>
      <c r="O82" s="227">
        <v>1.902439</v>
      </c>
      <c r="P82" s="227">
        <v>2.6731699999999998</v>
      </c>
      <c r="Q82" s="227">
        <v>196.972193</v>
      </c>
      <c r="R82" s="227">
        <v>0</v>
      </c>
      <c r="S82" s="227">
        <v>0</v>
      </c>
      <c r="T82" s="227">
        <v>0</v>
      </c>
      <c r="U82" s="227">
        <v>135.86827500000001</v>
      </c>
      <c r="V82" s="227">
        <v>0</v>
      </c>
      <c r="W82" s="227">
        <v>21.499987000000001</v>
      </c>
      <c r="X82" s="227">
        <v>0</v>
      </c>
      <c r="Y82" s="227">
        <v>0</v>
      </c>
      <c r="Z82" s="227">
        <v>0</v>
      </c>
      <c r="AA82" s="227">
        <v>0</v>
      </c>
    </row>
    <row r="83" spans="1:27" x14ac:dyDescent="0.25">
      <c r="A83" s="222" t="s">
        <v>527</v>
      </c>
      <c r="B83" s="221" t="s">
        <v>528</v>
      </c>
      <c r="C83" s="221" t="s">
        <v>75</v>
      </c>
      <c r="D83" s="223"/>
      <c r="E83" s="280">
        <v>7.7388529999999998</v>
      </c>
      <c r="F83" s="280">
        <v>38.292603999999997</v>
      </c>
      <c r="G83" s="280">
        <v>79.921892</v>
      </c>
      <c r="H83" s="280">
        <v>0</v>
      </c>
      <c r="I83" s="280">
        <v>0</v>
      </c>
      <c r="J83" s="226">
        <f t="shared" si="1"/>
        <v>125.953349</v>
      </c>
      <c r="K83" s="227">
        <v>2.7961770000000001</v>
      </c>
      <c r="L83" s="227">
        <v>5.0445859999999998</v>
      </c>
      <c r="M83" s="227">
        <v>0</v>
      </c>
      <c r="N83" s="227">
        <v>0</v>
      </c>
      <c r="O83" s="227">
        <v>0</v>
      </c>
      <c r="P83" s="227">
        <v>0</v>
      </c>
      <c r="Q83" s="227">
        <v>106.09089899999999</v>
      </c>
      <c r="R83" s="227">
        <v>0</v>
      </c>
      <c r="S83" s="227">
        <v>0</v>
      </c>
      <c r="T83" s="227">
        <v>0</v>
      </c>
      <c r="U83" s="227">
        <v>0</v>
      </c>
      <c r="V83" s="227">
        <v>0</v>
      </c>
      <c r="W83" s="227">
        <v>0</v>
      </c>
      <c r="X83" s="227">
        <v>0</v>
      </c>
      <c r="Y83" s="227">
        <v>0</v>
      </c>
      <c r="Z83" s="227">
        <v>0</v>
      </c>
      <c r="AA83" s="227">
        <v>99</v>
      </c>
    </row>
    <row r="84" spans="1:27" x14ac:dyDescent="0.25">
      <c r="A84" s="222" t="s">
        <v>501</v>
      </c>
      <c r="B84" s="221" t="s">
        <v>1957</v>
      </c>
      <c r="C84" s="221" t="s">
        <v>72</v>
      </c>
      <c r="D84" s="223"/>
      <c r="E84" s="280">
        <v>0</v>
      </c>
      <c r="F84" s="280">
        <v>0</v>
      </c>
      <c r="G84" s="280">
        <v>0</v>
      </c>
      <c r="H84" s="280">
        <v>89.836909000000006</v>
      </c>
      <c r="I84" s="280">
        <v>0</v>
      </c>
      <c r="J84" s="226">
        <f t="shared" si="1"/>
        <v>89.836909000000006</v>
      </c>
      <c r="K84" s="227">
        <v>0.63563999999999998</v>
      </c>
      <c r="L84" s="227">
        <v>9.7179490000000008</v>
      </c>
      <c r="M84" s="227">
        <v>0.60897400000000002</v>
      </c>
      <c r="N84" s="227">
        <v>0</v>
      </c>
      <c r="O84" s="227">
        <v>0</v>
      </c>
      <c r="P84" s="227">
        <v>0</v>
      </c>
      <c r="Q84" s="227">
        <v>72.708702000000002</v>
      </c>
      <c r="R84" s="227">
        <v>0</v>
      </c>
      <c r="S84" s="227">
        <v>0</v>
      </c>
      <c r="T84" s="227">
        <v>0</v>
      </c>
      <c r="U84" s="227">
        <v>0</v>
      </c>
      <c r="V84" s="227">
        <v>0</v>
      </c>
      <c r="W84" s="227">
        <v>0</v>
      </c>
      <c r="X84" s="227">
        <v>0</v>
      </c>
      <c r="Y84" s="227">
        <v>0</v>
      </c>
      <c r="Z84" s="227">
        <v>0</v>
      </c>
      <c r="AA84" s="227">
        <v>0</v>
      </c>
    </row>
    <row r="85" spans="1:27" x14ac:dyDescent="0.25">
      <c r="A85" s="222" t="s">
        <v>267</v>
      </c>
      <c r="B85" s="221" t="s">
        <v>1897</v>
      </c>
      <c r="C85" s="221" t="s">
        <v>72</v>
      </c>
      <c r="D85" s="223"/>
      <c r="E85" s="280">
        <v>0</v>
      </c>
      <c r="F85" s="280">
        <v>0</v>
      </c>
      <c r="G85" s="280">
        <v>0</v>
      </c>
      <c r="H85" s="280">
        <v>24.125336000000001</v>
      </c>
      <c r="I85" s="280">
        <v>60.687998999999998</v>
      </c>
      <c r="J85" s="226">
        <f t="shared" si="1"/>
        <v>84.813334999999995</v>
      </c>
      <c r="K85" s="227">
        <v>0.70153799999999999</v>
      </c>
      <c r="L85" s="227">
        <v>6.6909989999999997</v>
      </c>
      <c r="M85" s="227">
        <v>0.16922999999999999</v>
      </c>
      <c r="N85" s="227">
        <v>0</v>
      </c>
      <c r="O85" s="227">
        <v>0</v>
      </c>
      <c r="P85" s="227">
        <v>0.52307700000000001</v>
      </c>
      <c r="Q85" s="227">
        <v>84.813334999999995</v>
      </c>
      <c r="R85" s="227">
        <v>0</v>
      </c>
      <c r="S85" s="227">
        <v>0</v>
      </c>
      <c r="T85" s="227">
        <v>0</v>
      </c>
      <c r="U85" s="227">
        <v>16.754778999999999</v>
      </c>
      <c r="V85" s="227">
        <v>7.6173849999999996</v>
      </c>
      <c r="W85" s="227">
        <v>33.426786</v>
      </c>
      <c r="X85" s="227">
        <v>3.7306759999999999</v>
      </c>
      <c r="Y85" s="227">
        <v>0</v>
      </c>
      <c r="Z85" s="227">
        <v>0</v>
      </c>
      <c r="AA85" s="227">
        <v>0</v>
      </c>
    </row>
    <row r="86" spans="1:27" x14ac:dyDescent="0.25">
      <c r="A86" s="222" t="s">
        <v>584</v>
      </c>
      <c r="B86" s="221" t="s">
        <v>1977</v>
      </c>
      <c r="C86" s="221" t="s">
        <v>72</v>
      </c>
      <c r="D86" s="223"/>
      <c r="E86" s="280">
        <v>0</v>
      </c>
      <c r="F86" s="280">
        <v>0</v>
      </c>
      <c r="G86" s="280">
        <v>0</v>
      </c>
      <c r="H86" s="280">
        <v>2.3728880000000001</v>
      </c>
      <c r="I86" s="280">
        <v>110.172927</v>
      </c>
      <c r="J86" s="226">
        <f t="shared" si="1"/>
        <v>112.545815</v>
      </c>
      <c r="K86" s="227">
        <v>0</v>
      </c>
      <c r="L86" s="227">
        <v>5.8294110000000003</v>
      </c>
      <c r="M86" s="227">
        <v>0</v>
      </c>
      <c r="N86" s="227">
        <v>0</v>
      </c>
      <c r="O86" s="227">
        <v>0</v>
      </c>
      <c r="P86" s="227">
        <v>0.51764699999999997</v>
      </c>
      <c r="Q86" s="227">
        <v>111.710521</v>
      </c>
      <c r="R86" s="227">
        <v>0</v>
      </c>
      <c r="S86" s="227">
        <v>0</v>
      </c>
      <c r="T86" s="227">
        <v>0</v>
      </c>
      <c r="U86" s="227">
        <v>6.5176600000000002</v>
      </c>
      <c r="V86" s="227">
        <v>9.5137649999999994</v>
      </c>
      <c r="W86" s="227">
        <v>105.78042600000001</v>
      </c>
      <c r="X86" s="227">
        <v>0</v>
      </c>
      <c r="Y86" s="227">
        <v>0</v>
      </c>
      <c r="Z86" s="227">
        <v>0</v>
      </c>
      <c r="AA86" s="227">
        <v>0</v>
      </c>
    </row>
    <row r="87" spans="1:27" x14ac:dyDescent="0.25">
      <c r="A87" s="222" t="s">
        <v>286</v>
      </c>
      <c r="B87" s="221" t="s">
        <v>1902</v>
      </c>
      <c r="C87" s="221" t="s">
        <v>72</v>
      </c>
      <c r="D87" s="223"/>
      <c r="E87" s="280">
        <v>0</v>
      </c>
      <c r="F87" s="280">
        <v>0</v>
      </c>
      <c r="G87" s="280">
        <v>0</v>
      </c>
      <c r="H87" s="280">
        <v>335.24275499999999</v>
      </c>
      <c r="I87" s="280">
        <v>0</v>
      </c>
      <c r="J87" s="226">
        <f t="shared" si="1"/>
        <v>335.24275499999999</v>
      </c>
      <c r="K87" s="227">
        <v>1</v>
      </c>
      <c r="L87" s="227">
        <v>25.930634999999999</v>
      </c>
      <c r="M87" s="227">
        <v>0.28323700000000002</v>
      </c>
      <c r="N87" s="227">
        <v>0</v>
      </c>
      <c r="O87" s="227">
        <v>1</v>
      </c>
      <c r="P87" s="227">
        <v>3.6473979999999999</v>
      </c>
      <c r="Q87" s="227">
        <v>269.352734</v>
      </c>
      <c r="R87" s="227">
        <v>0</v>
      </c>
      <c r="S87" s="227">
        <v>1</v>
      </c>
      <c r="T87" s="227">
        <v>0</v>
      </c>
      <c r="U87" s="227">
        <v>0</v>
      </c>
      <c r="V87" s="227">
        <v>0</v>
      </c>
      <c r="W87" s="227">
        <v>0</v>
      </c>
      <c r="X87" s="227">
        <v>0</v>
      </c>
      <c r="Y87" s="227">
        <v>0</v>
      </c>
      <c r="Z87" s="227">
        <v>0</v>
      </c>
      <c r="AA87" s="227">
        <v>0</v>
      </c>
    </row>
    <row r="88" spans="1:27" x14ac:dyDescent="0.25">
      <c r="A88" s="222" t="s">
        <v>322</v>
      </c>
      <c r="B88" s="221" t="s">
        <v>323</v>
      </c>
      <c r="C88" s="221" t="s">
        <v>72</v>
      </c>
      <c r="D88" s="223" t="s">
        <v>807</v>
      </c>
      <c r="E88" s="280">
        <v>0</v>
      </c>
      <c r="F88" s="280">
        <v>0</v>
      </c>
      <c r="G88" s="280">
        <v>294.04744399999998</v>
      </c>
      <c r="H88" s="280">
        <v>148.758264</v>
      </c>
      <c r="I88" s="280">
        <v>314.64556700000003</v>
      </c>
      <c r="J88" s="226">
        <f t="shared" si="1"/>
        <v>757.45127500000001</v>
      </c>
      <c r="K88" s="227">
        <v>1.1142860000000001</v>
      </c>
      <c r="L88" s="227">
        <v>17.182856999999998</v>
      </c>
      <c r="M88" s="227">
        <v>1</v>
      </c>
      <c r="N88" s="227">
        <v>1</v>
      </c>
      <c r="O88" s="227">
        <v>0.91428600000000004</v>
      </c>
      <c r="P88" s="227">
        <v>8.9657140000000002</v>
      </c>
      <c r="Q88" s="227">
        <v>122.898346</v>
      </c>
      <c r="R88" s="227">
        <v>0</v>
      </c>
      <c r="S88" s="227">
        <v>0</v>
      </c>
      <c r="T88" s="227">
        <v>1</v>
      </c>
      <c r="U88" s="227">
        <v>150.33006700000001</v>
      </c>
      <c r="V88" s="227">
        <v>0</v>
      </c>
      <c r="W88" s="227">
        <v>0</v>
      </c>
      <c r="X88" s="227">
        <v>164.31550300000001</v>
      </c>
      <c r="Y88" s="227">
        <v>0</v>
      </c>
      <c r="Z88" s="227">
        <v>0</v>
      </c>
      <c r="AA88" s="227">
        <v>0</v>
      </c>
    </row>
    <row r="89" spans="1:27" x14ac:dyDescent="0.25">
      <c r="A89" s="222" t="s">
        <v>459</v>
      </c>
      <c r="B89" s="221" t="s">
        <v>1947</v>
      </c>
      <c r="C89" s="221" t="s">
        <v>72</v>
      </c>
      <c r="D89" s="223"/>
      <c r="E89" s="280">
        <v>12.959065000000001</v>
      </c>
      <c r="F89" s="280">
        <v>37.763677000000001</v>
      </c>
      <c r="G89" s="280">
        <v>32.143731000000002</v>
      </c>
      <c r="H89" s="280">
        <v>0</v>
      </c>
      <c r="I89" s="280">
        <v>0</v>
      </c>
      <c r="J89" s="226">
        <f t="shared" si="1"/>
        <v>82.866473000000013</v>
      </c>
      <c r="K89" s="227">
        <v>0.64327500000000004</v>
      </c>
      <c r="L89" s="227">
        <v>6.5964910000000003</v>
      </c>
      <c r="M89" s="227">
        <v>2</v>
      </c>
      <c r="N89" s="227">
        <v>0</v>
      </c>
      <c r="O89" s="227">
        <v>0</v>
      </c>
      <c r="P89" s="227">
        <v>0.92397700000000005</v>
      </c>
      <c r="Q89" s="227">
        <v>82.866472999999999</v>
      </c>
      <c r="R89" s="227">
        <v>6.3859649999999997</v>
      </c>
      <c r="S89" s="227">
        <v>19.461988000000002</v>
      </c>
      <c r="T89" s="227">
        <v>1</v>
      </c>
      <c r="U89" s="227">
        <v>0</v>
      </c>
      <c r="V89" s="227">
        <v>0</v>
      </c>
      <c r="W89" s="227">
        <v>0</v>
      </c>
      <c r="X89" s="227">
        <v>0</v>
      </c>
      <c r="Y89" s="227">
        <v>0</v>
      </c>
      <c r="Z89" s="227">
        <v>0</v>
      </c>
      <c r="AA89" s="227">
        <v>60</v>
      </c>
    </row>
    <row r="90" spans="1:27" x14ac:dyDescent="0.25">
      <c r="A90" s="222" t="s">
        <v>402</v>
      </c>
      <c r="B90" s="221" t="s">
        <v>403</v>
      </c>
      <c r="C90" s="221" t="s">
        <v>72</v>
      </c>
      <c r="D90" s="223"/>
      <c r="E90" s="280">
        <v>101.075141</v>
      </c>
      <c r="F90" s="280">
        <v>323.838145</v>
      </c>
      <c r="G90" s="280">
        <v>503.476811</v>
      </c>
      <c r="H90" s="280">
        <v>0</v>
      </c>
      <c r="I90" s="280">
        <v>0</v>
      </c>
      <c r="J90" s="226">
        <f t="shared" si="1"/>
        <v>928.39009699999997</v>
      </c>
      <c r="K90" s="227">
        <v>7.2138720000000003</v>
      </c>
      <c r="L90" s="227">
        <v>75.609396000000004</v>
      </c>
      <c r="M90" s="227">
        <v>9.3160919999999994</v>
      </c>
      <c r="N90" s="227">
        <v>5.7800000000000004E-3</v>
      </c>
      <c r="O90" s="227">
        <v>5.7803E-2</v>
      </c>
      <c r="P90" s="227">
        <v>0.39887600000000001</v>
      </c>
      <c r="Q90" s="227">
        <v>749.07797100000005</v>
      </c>
      <c r="R90" s="227">
        <v>2</v>
      </c>
      <c r="S90" s="227">
        <v>2</v>
      </c>
      <c r="T90" s="227">
        <v>0</v>
      </c>
      <c r="U90" s="227">
        <v>0</v>
      </c>
      <c r="V90" s="227">
        <v>0</v>
      </c>
      <c r="W90" s="227">
        <v>0</v>
      </c>
      <c r="X90" s="227">
        <v>0</v>
      </c>
      <c r="Y90" s="227">
        <v>0</v>
      </c>
      <c r="Z90" s="227">
        <v>0</v>
      </c>
      <c r="AA90" s="227">
        <v>322</v>
      </c>
    </row>
    <row r="91" spans="1:27" x14ac:dyDescent="0.25">
      <c r="A91" s="222" t="s">
        <v>463</v>
      </c>
      <c r="B91" s="221" t="s">
        <v>464</v>
      </c>
      <c r="C91" s="221" t="s">
        <v>68</v>
      </c>
      <c r="D91" s="223"/>
      <c r="E91" s="280">
        <v>50.445343999999999</v>
      </c>
      <c r="F91" s="280">
        <v>136.400463</v>
      </c>
      <c r="G91" s="280">
        <v>140.744395</v>
      </c>
      <c r="H91" s="280">
        <v>0</v>
      </c>
      <c r="I91" s="280">
        <v>0</v>
      </c>
      <c r="J91" s="226">
        <f t="shared" si="1"/>
        <v>327.59020199999998</v>
      </c>
      <c r="K91" s="227">
        <v>6.4251009999999997</v>
      </c>
      <c r="L91" s="227">
        <v>49.671320999999999</v>
      </c>
      <c r="M91" s="227">
        <v>4.7692310000000004</v>
      </c>
      <c r="N91" s="227">
        <v>0</v>
      </c>
      <c r="O91" s="227">
        <v>0</v>
      </c>
      <c r="P91" s="227">
        <v>24.362348000000001</v>
      </c>
      <c r="Q91" s="227">
        <v>326.65117800000002</v>
      </c>
      <c r="R91" s="227">
        <v>0</v>
      </c>
      <c r="S91" s="227">
        <v>0</v>
      </c>
      <c r="T91" s="227">
        <v>0</v>
      </c>
      <c r="U91" s="227">
        <v>0</v>
      </c>
      <c r="V91" s="227">
        <v>0</v>
      </c>
      <c r="W91" s="227">
        <v>0</v>
      </c>
      <c r="X91" s="227">
        <v>0</v>
      </c>
      <c r="Y91" s="227">
        <v>0</v>
      </c>
      <c r="Z91" s="227">
        <v>0</v>
      </c>
      <c r="AA91" s="227">
        <v>180</v>
      </c>
    </row>
    <row r="92" spans="1:27" x14ac:dyDescent="0.25">
      <c r="A92" s="222" t="s">
        <v>652</v>
      </c>
      <c r="B92" s="221" t="s">
        <v>653</v>
      </c>
      <c r="C92" s="221" t="s">
        <v>75</v>
      </c>
      <c r="D92" s="223"/>
      <c r="E92" s="280">
        <v>0</v>
      </c>
      <c r="F92" s="280">
        <v>0</v>
      </c>
      <c r="G92" s="280">
        <v>0</v>
      </c>
      <c r="H92" s="280">
        <v>1674.4844149999999</v>
      </c>
      <c r="I92" s="280">
        <v>0</v>
      </c>
      <c r="J92" s="226">
        <f t="shared" si="1"/>
        <v>1674.4844149999999</v>
      </c>
      <c r="K92" s="227">
        <v>1</v>
      </c>
      <c r="L92" s="227">
        <v>169.97091800000001</v>
      </c>
      <c r="M92" s="227">
        <v>50.974473000000003</v>
      </c>
      <c r="N92" s="227">
        <v>0</v>
      </c>
      <c r="O92" s="227">
        <v>1.5987260000000001</v>
      </c>
      <c r="P92" s="227">
        <v>1</v>
      </c>
      <c r="Q92" s="227">
        <v>1660.85715</v>
      </c>
      <c r="R92" s="227">
        <v>0</v>
      </c>
      <c r="S92" s="227">
        <v>0</v>
      </c>
      <c r="T92" s="227">
        <v>0</v>
      </c>
      <c r="U92" s="227">
        <v>0</v>
      </c>
      <c r="V92" s="227">
        <v>0</v>
      </c>
      <c r="W92" s="227">
        <v>0</v>
      </c>
      <c r="X92" s="227">
        <v>0</v>
      </c>
      <c r="Y92" s="227">
        <v>0</v>
      </c>
      <c r="Z92" s="227">
        <v>0</v>
      </c>
      <c r="AA92" s="227">
        <v>0</v>
      </c>
    </row>
    <row r="93" spans="1:27" x14ac:dyDescent="0.25">
      <c r="A93" s="222" t="s">
        <v>580</v>
      </c>
      <c r="B93" s="221" t="s">
        <v>1975</v>
      </c>
      <c r="C93" s="221" t="s">
        <v>75</v>
      </c>
      <c r="D93" s="223"/>
      <c r="E93" s="280">
        <v>44.603549000000001</v>
      </c>
      <c r="F93" s="280">
        <v>88.568378999999993</v>
      </c>
      <c r="G93" s="280">
        <v>147.88910100000001</v>
      </c>
      <c r="H93" s="280">
        <v>0</v>
      </c>
      <c r="I93" s="280">
        <v>0</v>
      </c>
      <c r="J93" s="226">
        <f t="shared" si="1"/>
        <v>281.06102899999996</v>
      </c>
      <c r="K93" s="227">
        <v>2.7573970000000001</v>
      </c>
      <c r="L93" s="227">
        <v>27.680475000000001</v>
      </c>
      <c r="M93" s="227">
        <v>2.3254440000000001</v>
      </c>
      <c r="N93" s="227">
        <v>0</v>
      </c>
      <c r="O93" s="227">
        <v>0</v>
      </c>
      <c r="P93" s="227">
        <v>0</v>
      </c>
      <c r="Q93" s="227">
        <v>280.72967</v>
      </c>
      <c r="R93" s="227">
        <v>0</v>
      </c>
      <c r="S93" s="227">
        <v>2</v>
      </c>
      <c r="T93" s="227">
        <v>0</v>
      </c>
      <c r="U93" s="227">
        <v>0</v>
      </c>
      <c r="V93" s="227">
        <v>0</v>
      </c>
      <c r="W93" s="227">
        <v>0</v>
      </c>
      <c r="X93" s="227">
        <v>0</v>
      </c>
      <c r="Y93" s="227">
        <v>0</v>
      </c>
      <c r="Z93" s="227">
        <v>0</v>
      </c>
      <c r="AA93" s="227">
        <v>0</v>
      </c>
    </row>
    <row r="94" spans="1:27" x14ac:dyDescent="0.25">
      <c r="A94" s="222" t="s">
        <v>392</v>
      </c>
      <c r="B94" s="221" t="s">
        <v>393</v>
      </c>
      <c r="C94" s="221" t="s">
        <v>98</v>
      </c>
      <c r="D94" s="223"/>
      <c r="E94" s="280">
        <v>23.220065000000002</v>
      </c>
      <c r="F94" s="280">
        <v>61.293672000000001</v>
      </c>
      <c r="G94" s="280">
        <v>39.431702000000001</v>
      </c>
      <c r="H94" s="280">
        <v>0</v>
      </c>
      <c r="I94" s="280">
        <v>0</v>
      </c>
      <c r="J94" s="226">
        <f t="shared" si="1"/>
        <v>123.94543900000001</v>
      </c>
      <c r="K94" s="227">
        <v>0.41189799999999999</v>
      </c>
      <c r="L94" s="227">
        <v>9.1706579999999995</v>
      </c>
      <c r="M94" s="227">
        <v>0.64910500000000004</v>
      </c>
      <c r="N94" s="227">
        <v>0</v>
      </c>
      <c r="O94" s="227">
        <v>2</v>
      </c>
      <c r="P94" s="227">
        <v>2.5119739999999999</v>
      </c>
      <c r="Q94" s="227">
        <v>119.93093</v>
      </c>
      <c r="R94" s="227">
        <v>0</v>
      </c>
      <c r="S94" s="227">
        <v>3</v>
      </c>
      <c r="T94" s="227">
        <v>0</v>
      </c>
      <c r="U94" s="227">
        <v>0</v>
      </c>
      <c r="V94" s="227">
        <v>0</v>
      </c>
      <c r="W94" s="227">
        <v>0</v>
      </c>
      <c r="X94" s="227">
        <v>0</v>
      </c>
      <c r="Y94" s="227">
        <v>0</v>
      </c>
      <c r="Z94" s="227">
        <v>0</v>
      </c>
      <c r="AA94" s="227">
        <v>0</v>
      </c>
    </row>
    <row r="95" spans="1:27" x14ac:dyDescent="0.25">
      <c r="A95" s="222" t="s">
        <v>273</v>
      </c>
      <c r="B95" s="221" t="s">
        <v>274</v>
      </c>
      <c r="C95" s="221" t="s">
        <v>68</v>
      </c>
      <c r="D95" s="223"/>
      <c r="E95" s="280">
        <v>0</v>
      </c>
      <c r="F95" s="280">
        <v>0</v>
      </c>
      <c r="G95" s="280">
        <v>0</v>
      </c>
      <c r="H95" s="280">
        <v>52.021065999999998</v>
      </c>
      <c r="I95" s="280">
        <v>0</v>
      </c>
      <c r="J95" s="226">
        <f t="shared" si="1"/>
        <v>52.021065999999998</v>
      </c>
      <c r="K95" s="227">
        <v>0</v>
      </c>
      <c r="L95" s="227">
        <v>3.461957</v>
      </c>
      <c r="M95" s="227">
        <v>0</v>
      </c>
      <c r="N95" s="227">
        <v>1</v>
      </c>
      <c r="O95" s="227">
        <v>0</v>
      </c>
      <c r="P95" s="227">
        <v>2.012365</v>
      </c>
      <c r="Q95" s="227">
        <v>32.068657999999999</v>
      </c>
      <c r="R95" s="227">
        <v>0</v>
      </c>
      <c r="S95" s="227">
        <v>0</v>
      </c>
      <c r="T95" s="227">
        <v>0</v>
      </c>
      <c r="U95" s="227">
        <v>0</v>
      </c>
      <c r="V95" s="227">
        <v>0</v>
      </c>
      <c r="W95" s="227">
        <v>0</v>
      </c>
      <c r="X95" s="227">
        <v>0</v>
      </c>
      <c r="Y95" s="227">
        <v>0</v>
      </c>
      <c r="Z95" s="227">
        <v>0</v>
      </c>
      <c r="AA95" s="227">
        <v>0</v>
      </c>
    </row>
    <row r="96" spans="1:27" x14ac:dyDescent="0.25">
      <c r="A96" s="222" t="s">
        <v>231</v>
      </c>
      <c r="B96" s="221" t="s">
        <v>232</v>
      </c>
      <c r="C96" s="221" t="s">
        <v>93</v>
      </c>
      <c r="D96" s="223"/>
      <c r="E96" s="280">
        <v>0</v>
      </c>
      <c r="F96" s="280">
        <v>0</v>
      </c>
      <c r="G96" s="280">
        <v>0</v>
      </c>
      <c r="H96" s="280">
        <v>132.89241999999999</v>
      </c>
      <c r="I96" s="280">
        <v>0</v>
      </c>
      <c r="J96" s="226">
        <f t="shared" si="1"/>
        <v>132.89241999999999</v>
      </c>
      <c r="K96" s="227">
        <v>0</v>
      </c>
      <c r="L96" s="227">
        <v>13.228388000000001</v>
      </c>
      <c r="M96" s="227">
        <v>2.6407189999999998</v>
      </c>
      <c r="N96" s="227">
        <v>5.3357279999999996</v>
      </c>
      <c r="O96" s="227">
        <v>0</v>
      </c>
      <c r="P96" s="227">
        <v>1.8671329999999999</v>
      </c>
      <c r="Q96" s="227">
        <v>127.156038</v>
      </c>
      <c r="R96" s="227">
        <v>0</v>
      </c>
      <c r="S96" s="227">
        <v>0</v>
      </c>
      <c r="T96" s="227">
        <v>0</v>
      </c>
      <c r="U96" s="227">
        <v>0</v>
      </c>
      <c r="V96" s="227">
        <v>0</v>
      </c>
      <c r="W96" s="227">
        <v>0</v>
      </c>
      <c r="X96" s="227">
        <v>0</v>
      </c>
      <c r="Y96" s="227">
        <v>0</v>
      </c>
      <c r="Z96" s="227">
        <v>0</v>
      </c>
      <c r="AA96" s="227">
        <v>0</v>
      </c>
    </row>
    <row r="97" spans="1:27" x14ac:dyDescent="0.25">
      <c r="A97" s="222" t="s">
        <v>461</v>
      </c>
      <c r="B97" s="221" t="s">
        <v>462</v>
      </c>
      <c r="C97" s="221" t="s">
        <v>80</v>
      </c>
      <c r="D97" s="223"/>
      <c r="E97" s="280">
        <v>46.592815000000002</v>
      </c>
      <c r="F97" s="280">
        <v>82.149716999999995</v>
      </c>
      <c r="G97" s="280">
        <v>111.26112500000001</v>
      </c>
      <c r="H97" s="280">
        <v>0</v>
      </c>
      <c r="I97" s="280">
        <v>0</v>
      </c>
      <c r="J97" s="226">
        <f t="shared" si="1"/>
        <v>240.00365699999998</v>
      </c>
      <c r="K97" s="227">
        <v>1.1625289999999999</v>
      </c>
      <c r="L97" s="227">
        <v>19.425149999999999</v>
      </c>
      <c r="M97" s="227">
        <v>0</v>
      </c>
      <c r="N97" s="227">
        <v>0</v>
      </c>
      <c r="O97" s="227">
        <v>0</v>
      </c>
      <c r="P97" s="227">
        <v>0</v>
      </c>
      <c r="Q97" s="227">
        <v>240.003657</v>
      </c>
      <c r="R97" s="227">
        <v>0</v>
      </c>
      <c r="S97" s="227">
        <v>0</v>
      </c>
      <c r="T97" s="227">
        <v>0</v>
      </c>
      <c r="U97" s="227">
        <v>0</v>
      </c>
      <c r="V97" s="227">
        <v>0</v>
      </c>
      <c r="W97" s="227">
        <v>0</v>
      </c>
      <c r="X97" s="227">
        <v>0</v>
      </c>
      <c r="Y97" s="227">
        <v>0</v>
      </c>
      <c r="Z97" s="227">
        <v>0</v>
      </c>
      <c r="AA97" s="227">
        <v>0</v>
      </c>
    </row>
    <row r="98" spans="1:27" x14ac:dyDescent="0.25">
      <c r="A98" s="222" t="s">
        <v>499</v>
      </c>
      <c r="B98" s="221" t="s">
        <v>1956</v>
      </c>
      <c r="C98" s="221" t="s">
        <v>101</v>
      </c>
      <c r="D98" s="223"/>
      <c r="E98" s="280">
        <v>36.110017999999997</v>
      </c>
      <c r="F98" s="280">
        <v>51.92154</v>
      </c>
      <c r="G98" s="280">
        <v>63.608884000000003</v>
      </c>
      <c r="H98" s="280">
        <v>0</v>
      </c>
      <c r="I98" s="280">
        <v>0</v>
      </c>
      <c r="J98" s="226">
        <f t="shared" si="1"/>
        <v>151.64044200000001</v>
      </c>
      <c r="K98" s="227">
        <v>8.0059179999999994</v>
      </c>
      <c r="L98" s="227">
        <v>18.340025000000001</v>
      </c>
      <c r="M98" s="227">
        <v>0</v>
      </c>
      <c r="N98" s="227">
        <v>0</v>
      </c>
      <c r="O98" s="227">
        <v>0</v>
      </c>
      <c r="P98" s="227">
        <v>2.5857990000000002</v>
      </c>
      <c r="Q98" s="227">
        <v>151.52801700000001</v>
      </c>
      <c r="R98" s="227">
        <v>0</v>
      </c>
      <c r="S98" s="227">
        <v>0</v>
      </c>
      <c r="T98" s="227">
        <v>0</v>
      </c>
      <c r="U98" s="227">
        <v>0</v>
      </c>
      <c r="V98" s="227">
        <v>0</v>
      </c>
      <c r="W98" s="227">
        <v>0</v>
      </c>
      <c r="X98" s="227">
        <v>0</v>
      </c>
      <c r="Y98" s="227">
        <v>0</v>
      </c>
      <c r="Z98" s="227">
        <v>0</v>
      </c>
      <c r="AA98" s="227">
        <v>0</v>
      </c>
    </row>
    <row r="99" spans="1:27" x14ac:dyDescent="0.25">
      <c r="A99" s="222" t="s">
        <v>235</v>
      </c>
      <c r="B99" s="221" t="s">
        <v>1887</v>
      </c>
      <c r="C99" s="221" t="s">
        <v>93</v>
      </c>
      <c r="D99" s="223"/>
      <c r="E99" s="280">
        <v>17.520914999999999</v>
      </c>
      <c r="F99" s="280">
        <v>39.103985000000002</v>
      </c>
      <c r="G99" s="280">
        <v>62.622047999999999</v>
      </c>
      <c r="H99" s="280">
        <v>0</v>
      </c>
      <c r="I99" s="280">
        <v>26.592015</v>
      </c>
      <c r="J99" s="226">
        <f t="shared" si="1"/>
        <v>145.83896300000001</v>
      </c>
      <c r="K99" s="227">
        <v>1.5</v>
      </c>
      <c r="L99" s="227">
        <v>8.1707319999999992</v>
      </c>
      <c r="M99" s="227">
        <v>3.6341459999999999</v>
      </c>
      <c r="N99" s="227">
        <v>0</v>
      </c>
      <c r="O99" s="227">
        <v>0</v>
      </c>
      <c r="P99" s="227">
        <v>0.21341399999999999</v>
      </c>
      <c r="Q99" s="227">
        <v>144.20481599999999</v>
      </c>
      <c r="R99" s="227">
        <v>20.435224000000002</v>
      </c>
      <c r="S99" s="227">
        <v>54.365851999999997</v>
      </c>
      <c r="T99" s="227">
        <v>4.2012200000000002</v>
      </c>
      <c r="U99" s="227">
        <v>0</v>
      </c>
      <c r="V99" s="227">
        <v>0</v>
      </c>
      <c r="W99" s="227">
        <v>26.599969999999999</v>
      </c>
      <c r="X99" s="227">
        <v>0</v>
      </c>
      <c r="Y99" s="227">
        <v>0</v>
      </c>
      <c r="Z99" s="227">
        <v>0</v>
      </c>
      <c r="AA99" s="227">
        <v>0</v>
      </c>
    </row>
    <row r="100" spans="1:27" x14ac:dyDescent="0.25">
      <c r="A100" s="222" t="s">
        <v>457</v>
      </c>
      <c r="B100" s="221" t="s">
        <v>1946</v>
      </c>
      <c r="C100" s="221" t="s">
        <v>80</v>
      </c>
      <c r="D100" s="223"/>
      <c r="E100" s="280">
        <v>32.717405999999997</v>
      </c>
      <c r="F100" s="280">
        <v>71.868793999999994</v>
      </c>
      <c r="G100" s="280">
        <v>119.38458900000001</v>
      </c>
      <c r="H100" s="280">
        <v>0</v>
      </c>
      <c r="I100" s="280">
        <v>0</v>
      </c>
      <c r="J100" s="226">
        <f t="shared" si="1"/>
        <v>223.970789</v>
      </c>
      <c r="K100" s="227">
        <v>0</v>
      </c>
      <c r="L100" s="227">
        <v>16.360406999999999</v>
      </c>
      <c r="M100" s="227">
        <v>0</v>
      </c>
      <c r="N100" s="227">
        <v>0</v>
      </c>
      <c r="O100" s="227">
        <v>0</v>
      </c>
      <c r="P100" s="227">
        <v>0.50253800000000004</v>
      </c>
      <c r="Q100" s="227">
        <v>223.970789</v>
      </c>
      <c r="R100" s="227">
        <v>0</v>
      </c>
      <c r="S100" s="227">
        <v>0</v>
      </c>
      <c r="T100" s="227">
        <v>0</v>
      </c>
      <c r="U100" s="227">
        <v>0</v>
      </c>
      <c r="V100" s="227">
        <v>0</v>
      </c>
      <c r="W100" s="227">
        <v>0</v>
      </c>
      <c r="X100" s="227">
        <v>0</v>
      </c>
      <c r="Y100" s="227">
        <v>0</v>
      </c>
      <c r="Z100" s="227">
        <v>0</v>
      </c>
      <c r="AA100" s="227">
        <v>0</v>
      </c>
    </row>
    <row r="101" spans="1:27" x14ac:dyDescent="0.25">
      <c r="A101" s="222" t="s">
        <v>449</v>
      </c>
      <c r="B101" s="221" t="s">
        <v>1943</v>
      </c>
      <c r="C101" s="221" t="s">
        <v>93</v>
      </c>
      <c r="D101" s="223"/>
      <c r="E101" s="280">
        <v>32.427709999999998</v>
      </c>
      <c r="F101" s="280">
        <v>89.216871999999995</v>
      </c>
      <c r="G101" s="280">
        <v>122.226733</v>
      </c>
      <c r="H101" s="280">
        <v>47.668678</v>
      </c>
      <c r="I101" s="280">
        <v>0</v>
      </c>
      <c r="J101" s="226">
        <f t="shared" si="1"/>
        <v>291.53999299999998</v>
      </c>
      <c r="K101" s="227">
        <v>2.0662639999999999</v>
      </c>
      <c r="L101" s="227">
        <v>21.162652000000001</v>
      </c>
      <c r="M101" s="227">
        <v>0</v>
      </c>
      <c r="N101" s="227">
        <v>1</v>
      </c>
      <c r="O101" s="227">
        <v>0</v>
      </c>
      <c r="P101" s="227">
        <v>2.6084329999999998</v>
      </c>
      <c r="Q101" s="227">
        <v>290.37949500000002</v>
      </c>
      <c r="R101" s="227">
        <v>0</v>
      </c>
      <c r="S101" s="227">
        <v>5.5602400000000003</v>
      </c>
      <c r="T101" s="227">
        <v>0.96385600000000005</v>
      </c>
      <c r="U101" s="227">
        <v>0</v>
      </c>
      <c r="V101" s="227">
        <v>0</v>
      </c>
      <c r="W101" s="227">
        <v>0</v>
      </c>
      <c r="X101" s="227">
        <v>0</v>
      </c>
      <c r="Y101" s="227">
        <v>0</v>
      </c>
      <c r="Z101" s="227">
        <v>0</v>
      </c>
      <c r="AA101" s="227">
        <v>0</v>
      </c>
    </row>
    <row r="102" spans="1:27" x14ac:dyDescent="0.25">
      <c r="A102" s="222" t="s">
        <v>676</v>
      </c>
      <c r="B102" s="221" t="s">
        <v>2024</v>
      </c>
      <c r="C102" s="221" t="s">
        <v>98</v>
      </c>
      <c r="D102" s="223"/>
      <c r="E102" s="280">
        <v>42.482353000000003</v>
      </c>
      <c r="F102" s="280">
        <v>118.264706</v>
      </c>
      <c r="G102" s="280">
        <v>79.841175000000007</v>
      </c>
      <c r="H102" s="280">
        <v>0</v>
      </c>
      <c r="I102" s="280">
        <v>0</v>
      </c>
      <c r="J102" s="226">
        <f t="shared" si="1"/>
        <v>240.588234</v>
      </c>
      <c r="K102" s="227">
        <v>4.2823529999999996</v>
      </c>
      <c r="L102" s="227">
        <v>23.894114999999999</v>
      </c>
      <c r="M102" s="227">
        <v>0</v>
      </c>
      <c r="N102" s="227">
        <v>0</v>
      </c>
      <c r="O102" s="227">
        <v>0</v>
      </c>
      <c r="P102" s="227">
        <v>3</v>
      </c>
      <c r="Q102" s="227">
        <v>240.588234</v>
      </c>
      <c r="R102" s="227">
        <v>0</v>
      </c>
      <c r="S102" s="227">
        <v>2.0705879999999999</v>
      </c>
      <c r="T102" s="227">
        <v>1</v>
      </c>
      <c r="U102" s="227">
        <v>0</v>
      </c>
      <c r="V102" s="227">
        <v>0</v>
      </c>
      <c r="W102" s="227">
        <v>0</v>
      </c>
      <c r="X102" s="227">
        <v>0</v>
      </c>
      <c r="Y102" s="227">
        <v>0</v>
      </c>
      <c r="Z102" s="227">
        <v>0</v>
      </c>
      <c r="AA102" s="227">
        <v>0</v>
      </c>
    </row>
    <row r="103" spans="1:27" x14ac:dyDescent="0.25">
      <c r="A103" s="222" t="s">
        <v>207</v>
      </c>
      <c r="B103" s="221" t="s">
        <v>1879</v>
      </c>
      <c r="C103" s="221" t="s">
        <v>93</v>
      </c>
      <c r="D103" s="223"/>
      <c r="E103" s="280">
        <v>24.753012999999999</v>
      </c>
      <c r="F103" s="280">
        <v>95.578310999999999</v>
      </c>
      <c r="G103" s="280">
        <v>40.849397000000003</v>
      </c>
      <c r="H103" s="280">
        <v>0</v>
      </c>
      <c r="I103" s="280">
        <v>0</v>
      </c>
      <c r="J103" s="226">
        <f t="shared" si="1"/>
        <v>161.18072100000001</v>
      </c>
      <c r="K103" s="227">
        <v>1</v>
      </c>
      <c r="L103" s="227">
        <v>6.8975900000000001</v>
      </c>
      <c r="M103" s="227">
        <v>0</v>
      </c>
      <c r="N103" s="227">
        <v>0</v>
      </c>
      <c r="O103" s="227">
        <v>1</v>
      </c>
      <c r="P103" s="227">
        <v>0.52409600000000001</v>
      </c>
      <c r="Q103" s="227">
        <v>161.17469700000001</v>
      </c>
      <c r="R103" s="227">
        <v>26.921686999999999</v>
      </c>
      <c r="S103" s="227">
        <v>96.349396999999996</v>
      </c>
      <c r="T103" s="227">
        <v>9.9156630000000003</v>
      </c>
      <c r="U103" s="227">
        <v>0</v>
      </c>
      <c r="V103" s="227">
        <v>0</v>
      </c>
      <c r="W103" s="227">
        <v>0</v>
      </c>
      <c r="X103" s="227">
        <v>0</v>
      </c>
      <c r="Y103" s="227">
        <v>0</v>
      </c>
      <c r="Z103" s="227">
        <v>0</v>
      </c>
      <c r="AA103" s="227">
        <v>0</v>
      </c>
    </row>
    <row r="104" spans="1:27" x14ac:dyDescent="0.25">
      <c r="A104" s="222" t="s">
        <v>167</v>
      </c>
      <c r="B104" s="221" t="s">
        <v>1868</v>
      </c>
      <c r="C104" s="221" t="s">
        <v>75</v>
      </c>
      <c r="D104" s="223"/>
      <c r="E104" s="280">
        <v>3.8806820000000002</v>
      </c>
      <c r="F104" s="280">
        <v>18.451806999999999</v>
      </c>
      <c r="G104" s="280">
        <v>40.088833999999999</v>
      </c>
      <c r="H104" s="280">
        <v>0</v>
      </c>
      <c r="I104" s="280">
        <v>0</v>
      </c>
      <c r="J104" s="226">
        <f t="shared" si="1"/>
        <v>62.421323000000001</v>
      </c>
      <c r="K104" s="227">
        <v>0.66265099999999999</v>
      </c>
      <c r="L104" s="227">
        <v>15.222894999999999</v>
      </c>
      <c r="M104" s="227">
        <v>1.0240959999999999</v>
      </c>
      <c r="N104" s="227">
        <v>0</v>
      </c>
      <c r="O104" s="227">
        <v>0</v>
      </c>
      <c r="P104" s="227">
        <v>0</v>
      </c>
      <c r="Q104" s="227">
        <v>60.656263000000003</v>
      </c>
      <c r="R104" s="227">
        <v>0</v>
      </c>
      <c r="S104" s="227">
        <v>0</v>
      </c>
      <c r="T104" s="227">
        <v>0</v>
      </c>
      <c r="U104" s="227">
        <v>0</v>
      </c>
      <c r="V104" s="227">
        <v>0</v>
      </c>
      <c r="W104" s="227">
        <v>0</v>
      </c>
      <c r="X104" s="227">
        <v>0</v>
      </c>
      <c r="Y104" s="227">
        <v>0</v>
      </c>
      <c r="Z104" s="227">
        <v>0</v>
      </c>
      <c r="AA104" s="227">
        <v>61</v>
      </c>
    </row>
    <row r="105" spans="1:27" x14ac:dyDescent="0.25">
      <c r="A105" s="222" t="s">
        <v>169</v>
      </c>
      <c r="B105" s="221" t="s">
        <v>1869</v>
      </c>
      <c r="C105" s="221" t="s">
        <v>72</v>
      </c>
      <c r="D105" s="223"/>
      <c r="E105" s="280">
        <v>70.202245000000005</v>
      </c>
      <c r="F105" s="280">
        <v>212.895893</v>
      </c>
      <c r="G105" s="280">
        <v>380.075647</v>
      </c>
      <c r="H105" s="280">
        <v>0</v>
      </c>
      <c r="I105" s="280">
        <v>0</v>
      </c>
      <c r="J105" s="226">
        <f t="shared" si="1"/>
        <v>663.17378499999995</v>
      </c>
      <c r="K105" s="227">
        <v>17.269662</v>
      </c>
      <c r="L105" s="227">
        <v>71.513497000000001</v>
      </c>
      <c r="M105" s="227">
        <v>8.5561790000000002</v>
      </c>
      <c r="N105" s="227">
        <v>0</v>
      </c>
      <c r="O105" s="227">
        <v>1</v>
      </c>
      <c r="P105" s="227">
        <v>0</v>
      </c>
      <c r="Q105" s="227">
        <v>663.17378499999995</v>
      </c>
      <c r="R105" s="227">
        <v>4.5449440000000001</v>
      </c>
      <c r="S105" s="227">
        <v>10.994382</v>
      </c>
      <c r="T105" s="227">
        <v>0</v>
      </c>
      <c r="U105" s="227">
        <v>0</v>
      </c>
      <c r="V105" s="227">
        <v>0</v>
      </c>
      <c r="W105" s="227">
        <v>0</v>
      </c>
      <c r="X105" s="227">
        <v>0</v>
      </c>
      <c r="Y105" s="227">
        <v>0</v>
      </c>
      <c r="Z105" s="227">
        <v>0</v>
      </c>
      <c r="AA105" s="227">
        <v>0</v>
      </c>
    </row>
    <row r="106" spans="1:27" x14ac:dyDescent="0.25">
      <c r="A106" s="222" t="s">
        <v>497</v>
      </c>
      <c r="B106" s="221" t="s">
        <v>1955</v>
      </c>
      <c r="C106" s="221" t="s">
        <v>80</v>
      </c>
      <c r="D106" s="223"/>
      <c r="E106" s="280">
        <v>45.690584000000001</v>
      </c>
      <c r="F106" s="280">
        <v>175.69381100000001</v>
      </c>
      <c r="G106" s="280">
        <v>179.59676099999999</v>
      </c>
      <c r="H106" s="280">
        <v>0</v>
      </c>
      <c r="I106" s="280">
        <v>0</v>
      </c>
      <c r="J106" s="226">
        <f t="shared" si="1"/>
        <v>400.981156</v>
      </c>
      <c r="K106" s="227">
        <v>8.7485029999999995</v>
      </c>
      <c r="L106" s="227">
        <v>20.293413999999999</v>
      </c>
      <c r="M106" s="227">
        <v>3.791515</v>
      </c>
      <c r="N106" s="227">
        <v>0</v>
      </c>
      <c r="O106" s="227">
        <v>1</v>
      </c>
      <c r="P106" s="227">
        <v>3.257485</v>
      </c>
      <c r="Q106" s="227">
        <v>400.86738400000002</v>
      </c>
      <c r="R106" s="227">
        <v>0</v>
      </c>
      <c r="S106" s="227">
        <v>0</v>
      </c>
      <c r="T106" s="227">
        <v>0</v>
      </c>
      <c r="U106" s="227">
        <v>0</v>
      </c>
      <c r="V106" s="227">
        <v>0</v>
      </c>
      <c r="W106" s="227">
        <v>0</v>
      </c>
      <c r="X106" s="227">
        <v>0</v>
      </c>
      <c r="Y106" s="227">
        <v>0</v>
      </c>
      <c r="Z106" s="227">
        <v>0</v>
      </c>
      <c r="AA106" s="227">
        <v>0</v>
      </c>
    </row>
    <row r="107" spans="1:27" x14ac:dyDescent="0.25">
      <c r="A107" s="222" t="s">
        <v>596</v>
      </c>
      <c r="B107" s="221" t="s">
        <v>1980</v>
      </c>
      <c r="C107" s="221" t="s">
        <v>68</v>
      </c>
      <c r="D107" s="223"/>
      <c r="E107" s="280">
        <v>24.704141</v>
      </c>
      <c r="F107" s="280">
        <v>91.993026999999998</v>
      </c>
      <c r="G107" s="280">
        <v>131.64391599999999</v>
      </c>
      <c r="H107" s="280">
        <v>0</v>
      </c>
      <c r="I107" s="280">
        <v>0</v>
      </c>
      <c r="J107" s="226">
        <f t="shared" si="1"/>
        <v>248.341084</v>
      </c>
      <c r="K107" s="227">
        <v>2.8698220000000001</v>
      </c>
      <c r="L107" s="227">
        <v>22.213017000000001</v>
      </c>
      <c r="M107" s="227">
        <v>1.6568050000000001</v>
      </c>
      <c r="N107" s="227">
        <v>0</v>
      </c>
      <c r="O107" s="227">
        <v>0.96449700000000005</v>
      </c>
      <c r="P107" s="227">
        <v>1.56213</v>
      </c>
      <c r="Q107" s="227">
        <v>226.308153</v>
      </c>
      <c r="R107" s="227">
        <v>0</v>
      </c>
      <c r="S107" s="227">
        <v>0</v>
      </c>
      <c r="T107" s="227">
        <v>0</v>
      </c>
      <c r="U107" s="227">
        <v>0</v>
      </c>
      <c r="V107" s="227">
        <v>0</v>
      </c>
      <c r="W107" s="227">
        <v>0</v>
      </c>
      <c r="X107" s="227">
        <v>0</v>
      </c>
      <c r="Y107" s="227">
        <v>0</v>
      </c>
      <c r="Z107" s="227">
        <v>0</v>
      </c>
      <c r="AA107" s="227">
        <v>226</v>
      </c>
    </row>
    <row r="108" spans="1:27" x14ac:dyDescent="0.25">
      <c r="A108" s="221" t="s">
        <v>762</v>
      </c>
      <c r="B108" s="221" t="s">
        <v>763</v>
      </c>
      <c r="C108" s="221" t="s">
        <v>324</v>
      </c>
      <c r="D108" s="223" t="s">
        <v>2759</v>
      </c>
      <c r="E108" s="280">
        <v>0</v>
      </c>
      <c r="F108" s="280">
        <v>0</v>
      </c>
      <c r="G108" s="280">
        <v>0</v>
      </c>
      <c r="H108" s="280">
        <v>218.19455400000001</v>
      </c>
      <c r="I108" s="280">
        <v>0</v>
      </c>
      <c r="J108" s="226">
        <f t="shared" si="1"/>
        <v>218.19455400000001</v>
      </c>
      <c r="K108" s="227">
        <v>0</v>
      </c>
      <c r="L108" s="227">
        <v>26.328419</v>
      </c>
      <c r="M108" s="227">
        <v>3.5434559999999999</v>
      </c>
      <c r="N108" s="227">
        <v>1.1863969999999999</v>
      </c>
      <c r="O108" s="227">
        <v>0.25326100000000001</v>
      </c>
      <c r="P108" s="227">
        <v>1.228216</v>
      </c>
      <c r="Q108" s="227">
        <v>138.37130500000001</v>
      </c>
      <c r="R108" s="227">
        <v>0</v>
      </c>
      <c r="S108" s="227">
        <v>0</v>
      </c>
      <c r="T108" s="227">
        <v>0</v>
      </c>
      <c r="U108" s="227">
        <v>0</v>
      </c>
      <c r="V108" s="227">
        <v>0</v>
      </c>
      <c r="W108" s="227">
        <v>0</v>
      </c>
      <c r="X108" s="227">
        <v>0</v>
      </c>
      <c r="Y108" s="227">
        <v>0</v>
      </c>
      <c r="Z108" s="227">
        <v>0.54486000000000001</v>
      </c>
      <c r="AA108" s="227">
        <v>0</v>
      </c>
    </row>
    <row r="109" spans="1:27" x14ac:dyDescent="0.25">
      <c r="A109" s="222" t="s">
        <v>1999</v>
      </c>
      <c r="B109" s="221" t="s">
        <v>2000</v>
      </c>
      <c r="C109" s="221" t="s">
        <v>193</v>
      </c>
      <c r="D109" s="223"/>
      <c r="E109" s="280">
        <v>55.039921</v>
      </c>
      <c r="F109" s="280">
        <v>38.388947000000002</v>
      </c>
      <c r="G109" s="280">
        <v>14.636345</v>
      </c>
      <c r="H109" s="280">
        <v>0</v>
      </c>
      <c r="I109" s="280">
        <v>0</v>
      </c>
      <c r="J109" s="226">
        <f t="shared" si="1"/>
        <v>108.065213</v>
      </c>
      <c r="K109" s="227">
        <v>2.6802320000000002</v>
      </c>
      <c r="L109" s="227">
        <v>3.5755819999999998</v>
      </c>
      <c r="M109" s="227">
        <v>0</v>
      </c>
      <c r="N109" s="227">
        <v>0</v>
      </c>
      <c r="O109" s="227">
        <v>0</v>
      </c>
      <c r="P109" s="227">
        <v>0.79069800000000001</v>
      </c>
      <c r="Q109" s="227">
        <v>59.954914000000002</v>
      </c>
      <c r="R109" s="227">
        <v>6.255814</v>
      </c>
      <c r="S109" s="227">
        <v>1</v>
      </c>
      <c r="T109" s="227">
        <v>0</v>
      </c>
      <c r="U109" s="227">
        <v>0</v>
      </c>
      <c r="V109" s="227">
        <v>0</v>
      </c>
      <c r="W109" s="227">
        <v>0</v>
      </c>
      <c r="X109" s="227">
        <v>0</v>
      </c>
      <c r="Y109" s="227">
        <v>0</v>
      </c>
      <c r="Z109" s="227">
        <v>0</v>
      </c>
      <c r="AA109" s="227">
        <v>0</v>
      </c>
    </row>
    <row r="110" spans="1:27" x14ac:dyDescent="0.25">
      <c r="A110" s="222" t="s">
        <v>130</v>
      </c>
      <c r="B110" s="221" t="s">
        <v>131</v>
      </c>
      <c r="C110" s="221" t="s">
        <v>132</v>
      </c>
      <c r="D110" s="223" t="s">
        <v>2759</v>
      </c>
      <c r="E110" s="280">
        <v>0</v>
      </c>
      <c r="F110" s="280">
        <v>0</v>
      </c>
      <c r="G110" s="280">
        <v>0</v>
      </c>
      <c r="H110" s="280">
        <v>175.72309799999999</v>
      </c>
      <c r="I110" s="280">
        <v>0</v>
      </c>
      <c r="J110" s="226">
        <f t="shared" si="1"/>
        <v>175.72309799999999</v>
      </c>
      <c r="K110" s="227">
        <v>0</v>
      </c>
      <c r="L110" s="227">
        <v>32.833699000000003</v>
      </c>
      <c r="M110" s="227">
        <v>1.814775</v>
      </c>
      <c r="N110" s="227">
        <v>0</v>
      </c>
      <c r="O110" s="227">
        <v>0</v>
      </c>
      <c r="P110" s="227">
        <v>2.7668270000000001</v>
      </c>
      <c r="Q110" s="227">
        <v>120.681984</v>
      </c>
      <c r="R110" s="227">
        <v>0</v>
      </c>
      <c r="S110" s="227">
        <v>5.1655E-2</v>
      </c>
      <c r="T110" s="227">
        <v>0</v>
      </c>
      <c r="U110" s="227">
        <v>0</v>
      </c>
      <c r="V110" s="227">
        <v>0</v>
      </c>
      <c r="W110" s="227">
        <v>0</v>
      </c>
      <c r="X110" s="227">
        <v>0</v>
      </c>
      <c r="Y110" s="227">
        <v>0</v>
      </c>
      <c r="Z110" s="227">
        <v>11.457948</v>
      </c>
      <c r="AA110" s="227">
        <v>0</v>
      </c>
    </row>
    <row r="111" spans="1:27" x14ac:dyDescent="0.25">
      <c r="A111" s="222" t="s">
        <v>484</v>
      </c>
      <c r="B111" s="221" t="s">
        <v>485</v>
      </c>
      <c r="C111" s="221" t="s">
        <v>93</v>
      </c>
      <c r="D111" s="223"/>
      <c r="E111" s="280">
        <v>0</v>
      </c>
      <c r="F111" s="280">
        <v>0</v>
      </c>
      <c r="G111" s="280">
        <v>0</v>
      </c>
      <c r="H111" s="280">
        <v>392.01783599999999</v>
      </c>
      <c r="I111" s="280">
        <v>0</v>
      </c>
      <c r="J111" s="226">
        <f t="shared" si="1"/>
        <v>392.01783599999999</v>
      </c>
      <c r="K111" s="227">
        <v>1.84456</v>
      </c>
      <c r="L111" s="227">
        <v>69.085755000000006</v>
      </c>
      <c r="M111" s="227">
        <v>8.9740939999999991</v>
      </c>
      <c r="N111" s="227">
        <v>2</v>
      </c>
      <c r="O111" s="227">
        <v>0</v>
      </c>
      <c r="P111" s="227">
        <v>3.5388600000000001</v>
      </c>
      <c r="Q111" s="227">
        <v>391.82094499999999</v>
      </c>
      <c r="R111" s="227">
        <v>0</v>
      </c>
      <c r="S111" s="227">
        <v>40.160623000000001</v>
      </c>
      <c r="T111" s="227">
        <v>0</v>
      </c>
      <c r="U111" s="227">
        <v>0</v>
      </c>
      <c r="V111" s="227">
        <v>0</v>
      </c>
      <c r="W111" s="227">
        <v>0</v>
      </c>
      <c r="X111" s="227">
        <v>0</v>
      </c>
      <c r="Y111" s="227">
        <v>0</v>
      </c>
      <c r="Z111" s="227">
        <v>0</v>
      </c>
      <c r="AA111" s="227">
        <v>0</v>
      </c>
    </row>
    <row r="112" spans="1:27" x14ac:dyDescent="0.25">
      <c r="A112" s="222" t="s">
        <v>564</v>
      </c>
      <c r="B112" s="221" t="s">
        <v>565</v>
      </c>
      <c r="C112" s="221" t="s">
        <v>80</v>
      </c>
      <c r="D112" s="223"/>
      <c r="E112" s="280">
        <v>0</v>
      </c>
      <c r="F112" s="280">
        <v>0</v>
      </c>
      <c r="G112" s="280">
        <v>0</v>
      </c>
      <c r="H112" s="280">
        <v>149.95353399999999</v>
      </c>
      <c r="I112" s="280">
        <v>0</v>
      </c>
      <c r="J112" s="226">
        <f t="shared" si="1"/>
        <v>149.95353399999999</v>
      </c>
      <c r="K112" s="227">
        <v>0</v>
      </c>
      <c r="L112" s="227">
        <v>33.652050000000003</v>
      </c>
      <c r="M112" s="227">
        <v>5.5951230000000001</v>
      </c>
      <c r="N112" s="227">
        <v>0</v>
      </c>
      <c r="O112" s="227">
        <v>0</v>
      </c>
      <c r="P112" s="227">
        <v>1.98122</v>
      </c>
      <c r="Q112" s="227">
        <v>149.95353399999999</v>
      </c>
      <c r="R112" s="227">
        <v>0</v>
      </c>
      <c r="S112" s="227">
        <v>0</v>
      </c>
      <c r="T112" s="227">
        <v>0</v>
      </c>
      <c r="U112" s="227">
        <v>0</v>
      </c>
      <c r="V112" s="227">
        <v>0</v>
      </c>
      <c r="W112" s="227">
        <v>0</v>
      </c>
      <c r="X112" s="227">
        <v>0</v>
      </c>
      <c r="Y112" s="227">
        <v>0</v>
      </c>
      <c r="Z112" s="227">
        <v>0</v>
      </c>
      <c r="AA112" s="227">
        <v>0</v>
      </c>
    </row>
    <row r="113" spans="1:27" x14ac:dyDescent="0.25">
      <c r="A113" s="222" t="s">
        <v>582</v>
      </c>
      <c r="B113" s="221" t="s">
        <v>1976</v>
      </c>
      <c r="C113" s="221" t="s">
        <v>93</v>
      </c>
      <c r="D113" s="223"/>
      <c r="E113" s="280">
        <v>127.397139</v>
      </c>
      <c r="F113" s="280">
        <v>0</v>
      </c>
      <c r="G113" s="280">
        <v>0</v>
      </c>
      <c r="H113" s="280">
        <v>0</v>
      </c>
      <c r="I113" s="280">
        <v>0</v>
      </c>
      <c r="J113" s="226">
        <f t="shared" si="1"/>
        <v>127.397139</v>
      </c>
      <c r="K113" s="227">
        <v>1.669856</v>
      </c>
      <c r="L113" s="227">
        <v>1.885167</v>
      </c>
      <c r="M113" s="227">
        <v>0</v>
      </c>
      <c r="N113" s="227">
        <v>0</v>
      </c>
      <c r="O113" s="227">
        <v>0</v>
      </c>
      <c r="P113" s="227">
        <v>9.5694000000000001E-2</v>
      </c>
      <c r="Q113" s="227">
        <v>127.397139</v>
      </c>
      <c r="R113" s="227">
        <v>42.382775000000002</v>
      </c>
      <c r="S113" s="227">
        <v>8.995215</v>
      </c>
      <c r="T113" s="227">
        <v>0</v>
      </c>
      <c r="U113" s="227">
        <v>0</v>
      </c>
      <c r="V113" s="227">
        <v>0</v>
      </c>
      <c r="W113" s="227">
        <v>0</v>
      </c>
      <c r="X113" s="227">
        <v>0</v>
      </c>
      <c r="Y113" s="227">
        <v>0</v>
      </c>
      <c r="Z113" s="227">
        <v>0</v>
      </c>
      <c r="AA113" s="227">
        <v>101</v>
      </c>
    </row>
    <row r="114" spans="1:27" x14ac:dyDescent="0.25">
      <c r="A114" s="222" t="s">
        <v>718</v>
      </c>
      <c r="B114" s="221" t="s">
        <v>2036</v>
      </c>
      <c r="C114" s="221" t="s">
        <v>93</v>
      </c>
      <c r="D114" s="223"/>
      <c r="E114" s="280">
        <v>21.961722999999999</v>
      </c>
      <c r="F114" s="280">
        <v>298.55023899999998</v>
      </c>
      <c r="G114" s="280">
        <v>349.81339700000001</v>
      </c>
      <c r="H114" s="280">
        <v>0</v>
      </c>
      <c r="I114" s="280">
        <v>0</v>
      </c>
      <c r="J114" s="226">
        <f t="shared" si="1"/>
        <v>670.32535899999993</v>
      </c>
      <c r="K114" s="227">
        <v>4.6746400000000001</v>
      </c>
      <c r="L114" s="227">
        <v>16.708134000000001</v>
      </c>
      <c r="M114" s="227">
        <v>0</v>
      </c>
      <c r="N114" s="227">
        <v>0</v>
      </c>
      <c r="O114" s="227">
        <v>2</v>
      </c>
      <c r="P114" s="227">
        <v>3</v>
      </c>
      <c r="Q114" s="227">
        <v>666.00957000000005</v>
      </c>
      <c r="R114" s="227">
        <v>47.937798999999998</v>
      </c>
      <c r="S114" s="227">
        <v>204.32535899999999</v>
      </c>
      <c r="T114" s="227">
        <v>68.253586999999996</v>
      </c>
      <c r="U114" s="227">
        <v>0</v>
      </c>
      <c r="V114" s="227">
        <v>0</v>
      </c>
      <c r="W114" s="227">
        <v>0</v>
      </c>
      <c r="X114" s="227">
        <v>0</v>
      </c>
      <c r="Y114" s="227">
        <v>0</v>
      </c>
      <c r="Z114" s="227">
        <v>0</v>
      </c>
      <c r="AA114" s="227">
        <v>586</v>
      </c>
    </row>
    <row r="115" spans="1:27" x14ac:dyDescent="0.25">
      <c r="A115" s="222" t="s">
        <v>716</v>
      </c>
      <c r="B115" s="221" t="s">
        <v>2035</v>
      </c>
      <c r="C115" s="221" t="s">
        <v>93</v>
      </c>
      <c r="D115" s="223"/>
      <c r="E115" s="280">
        <v>0</v>
      </c>
      <c r="F115" s="280">
        <v>0</v>
      </c>
      <c r="G115" s="280">
        <v>0</v>
      </c>
      <c r="H115" s="280">
        <v>107.89016599999999</v>
      </c>
      <c r="I115" s="280">
        <v>160.13192100000001</v>
      </c>
      <c r="J115" s="226">
        <f t="shared" si="1"/>
        <v>268.022087</v>
      </c>
      <c r="K115" s="227">
        <v>0</v>
      </c>
      <c r="L115" s="227">
        <v>38.047153999999999</v>
      </c>
      <c r="M115" s="227">
        <v>11.710664</v>
      </c>
      <c r="N115" s="227">
        <v>0</v>
      </c>
      <c r="O115" s="227">
        <v>0.41297600000000001</v>
      </c>
      <c r="P115" s="227">
        <v>1.938741</v>
      </c>
      <c r="Q115" s="227">
        <v>268.022087</v>
      </c>
      <c r="R115" s="227">
        <v>0</v>
      </c>
      <c r="S115" s="227">
        <v>4.844773</v>
      </c>
      <c r="T115" s="227">
        <v>0</v>
      </c>
      <c r="U115" s="227">
        <v>33.180546</v>
      </c>
      <c r="V115" s="227">
        <v>13.315079000000001</v>
      </c>
      <c r="W115" s="227">
        <v>160.187837</v>
      </c>
      <c r="X115" s="227">
        <v>0</v>
      </c>
      <c r="Y115" s="227">
        <v>0</v>
      </c>
      <c r="Z115" s="227">
        <v>0</v>
      </c>
      <c r="AA115" s="227">
        <v>68</v>
      </c>
    </row>
    <row r="116" spans="1:27" x14ac:dyDescent="0.25">
      <c r="A116" s="222" t="s">
        <v>714</v>
      </c>
      <c r="B116" s="221" t="s">
        <v>2034</v>
      </c>
      <c r="C116" s="221" t="s">
        <v>93</v>
      </c>
      <c r="D116" s="223"/>
      <c r="E116" s="280">
        <v>0</v>
      </c>
      <c r="F116" s="280">
        <v>0</v>
      </c>
      <c r="G116" s="280">
        <v>0</v>
      </c>
      <c r="H116" s="280">
        <v>57.817396000000002</v>
      </c>
      <c r="I116" s="280">
        <v>377.24154600000003</v>
      </c>
      <c r="J116" s="226">
        <f t="shared" si="1"/>
        <v>435.058942</v>
      </c>
      <c r="K116" s="227">
        <v>0</v>
      </c>
      <c r="L116" s="227">
        <v>74.090238999999997</v>
      </c>
      <c r="M116" s="227">
        <v>18.737302</v>
      </c>
      <c r="N116" s="227">
        <v>0</v>
      </c>
      <c r="O116" s="227">
        <v>0.19489999999999999</v>
      </c>
      <c r="P116" s="227">
        <v>8.0647999999999997E-2</v>
      </c>
      <c r="Q116" s="227">
        <v>435.058942</v>
      </c>
      <c r="R116" s="227">
        <v>1</v>
      </c>
      <c r="S116" s="227">
        <v>1</v>
      </c>
      <c r="T116" s="227">
        <v>0</v>
      </c>
      <c r="U116" s="227">
        <v>26.530608000000001</v>
      </c>
      <c r="V116" s="227">
        <v>0</v>
      </c>
      <c r="W116" s="227">
        <v>416.26157999999998</v>
      </c>
      <c r="X116" s="227">
        <v>0</v>
      </c>
      <c r="Y116" s="227">
        <v>0</v>
      </c>
      <c r="Z116" s="227">
        <v>0</v>
      </c>
      <c r="AA116" s="227">
        <v>104</v>
      </c>
    </row>
    <row r="117" spans="1:27" x14ac:dyDescent="0.25">
      <c r="A117" s="222" t="s">
        <v>386</v>
      </c>
      <c r="B117" s="221" t="s">
        <v>387</v>
      </c>
      <c r="C117" s="221" t="s">
        <v>93</v>
      </c>
      <c r="D117" s="223"/>
      <c r="E117" s="280">
        <v>0</v>
      </c>
      <c r="F117" s="280">
        <v>0</v>
      </c>
      <c r="G117" s="280">
        <v>0</v>
      </c>
      <c r="H117" s="280">
        <v>79.211564999999993</v>
      </c>
      <c r="I117" s="280">
        <v>132.33892499999999</v>
      </c>
      <c r="J117" s="226">
        <f t="shared" si="1"/>
        <v>211.55048999999997</v>
      </c>
      <c r="K117" s="227">
        <v>0</v>
      </c>
      <c r="L117" s="227">
        <v>25.850501000000001</v>
      </c>
      <c r="M117" s="227">
        <v>5.7940110000000002</v>
      </c>
      <c r="N117" s="227">
        <v>0</v>
      </c>
      <c r="O117" s="227">
        <v>0</v>
      </c>
      <c r="P117" s="227">
        <v>1.7212019999999999</v>
      </c>
      <c r="Q117" s="227">
        <v>211.13535300000001</v>
      </c>
      <c r="R117" s="227">
        <v>31.953367</v>
      </c>
      <c r="S117" s="227">
        <v>20.360278000000001</v>
      </c>
      <c r="T117" s="227">
        <v>0</v>
      </c>
      <c r="U117" s="227">
        <v>30.680531999999999</v>
      </c>
      <c r="V117" s="227">
        <v>9.3810330000000004</v>
      </c>
      <c r="W117" s="227">
        <v>136.233859</v>
      </c>
      <c r="X117" s="227">
        <v>0</v>
      </c>
      <c r="Y117" s="227">
        <v>0</v>
      </c>
      <c r="Z117" s="227">
        <v>0</v>
      </c>
      <c r="AA117" s="227">
        <v>83</v>
      </c>
    </row>
    <row r="118" spans="1:27" x14ac:dyDescent="0.25">
      <c r="A118" s="222" t="s">
        <v>284</v>
      </c>
      <c r="B118" s="221" t="s">
        <v>285</v>
      </c>
      <c r="C118" s="221" t="s">
        <v>230</v>
      </c>
      <c r="D118" s="223"/>
      <c r="E118" s="280">
        <v>64.428571000000005</v>
      </c>
      <c r="F118" s="280">
        <v>153.58533</v>
      </c>
      <c r="G118" s="280">
        <v>201.27131800000001</v>
      </c>
      <c r="H118" s="280">
        <v>0</v>
      </c>
      <c r="I118" s="280">
        <v>0</v>
      </c>
      <c r="J118" s="226">
        <f t="shared" si="1"/>
        <v>419.28521899999998</v>
      </c>
      <c r="K118" s="227">
        <v>18.354037999999999</v>
      </c>
      <c r="L118" s="227">
        <v>51.869562999999999</v>
      </c>
      <c r="M118" s="227">
        <v>3.9875780000000001</v>
      </c>
      <c r="N118" s="227">
        <v>0</v>
      </c>
      <c r="O118" s="227">
        <v>2.1304349999999999</v>
      </c>
      <c r="P118" s="227">
        <v>2.6967349999999999</v>
      </c>
      <c r="Q118" s="227">
        <v>419.098884</v>
      </c>
      <c r="R118" s="227">
        <v>0</v>
      </c>
      <c r="S118" s="227">
        <v>1</v>
      </c>
      <c r="T118" s="227">
        <v>1.149068</v>
      </c>
      <c r="U118" s="227">
        <v>0</v>
      </c>
      <c r="V118" s="227">
        <v>0</v>
      </c>
      <c r="W118" s="227">
        <v>0</v>
      </c>
      <c r="X118" s="227">
        <v>0</v>
      </c>
      <c r="Y118" s="227">
        <v>0</v>
      </c>
      <c r="Z118" s="227">
        <v>0</v>
      </c>
      <c r="AA118" s="227">
        <v>0</v>
      </c>
    </row>
    <row r="119" spans="1:27" x14ac:dyDescent="0.25">
      <c r="A119" s="221" t="s">
        <v>766</v>
      </c>
      <c r="B119" s="221" t="s">
        <v>767</v>
      </c>
      <c r="C119" s="221" t="s">
        <v>278</v>
      </c>
      <c r="D119" s="223"/>
      <c r="E119" s="280">
        <v>0</v>
      </c>
      <c r="F119" s="280">
        <v>0</v>
      </c>
      <c r="G119" s="280">
        <v>0</v>
      </c>
      <c r="H119" s="280">
        <v>267.56681200000003</v>
      </c>
      <c r="I119" s="280">
        <v>0</v>
      </c>
      <c r="J119" s="226">
        <f t="shared" si="1"/>
        <v>267.56681200000003</v>
      </c>
      <c r="K119" s="227">
        <v>0</v>
      </c>
      <c r="L119" s="227">
        <v>71.776599000000004</v>
      </c>
      <c r="M119" s="227">
        <v>23.333334000000001</v>
      </c>
      <c r="N119" s="227">
        <v>0</v>
      </c>
      <c r="O119" s="227">
        <v>14.535714</v>
      </c>
      <c r="P119" s="227">
        <v>4</v>
      </c>
      <c r="Q119" s="227">
        <v>267.19776400000001</v>
      </c>
      <c r="R119" s="227">
        <v>0</v>
      </c>
      <c r="S119" s="227">
        <v>0</v>
      </c>
      <c r="T119" s="227">
        <v>0</v>
      </c>
      <c r="U119" s="227">
        <v>0</v>
      </c>
      <c r="V119" s="227">
        <v>0</v>
      </c>
      <c r="W119" s="227">
        <v>0</v>
      </c>
      <c r="X119" s="227">
        <v>0</v>
      </c>
      <c r="Y119" s="227">
        <v>0</v>
      </c>
      <c r="Z119" s="227">
        <v>4</v>
      </c>
      <c r="AA119" s="227">
        <v>0</v>
      </c>
    </row>
    <row r="120" spans="1:27" x14ac:dyDescent="0.25">
      <c r="A120" s="222" t="s">
        <v>354</v>
      </c>
      <c r="B120" s="221" t="s">
        <v>355</v>
      </c>
      <c r="C120" s="221" t="s">
        <v>278</v>
      </c>
      <c r="D120" s="223"/>
      <c r="E120" s="280">
        <v>10</v>
      </c>
      <c r="F120" s="280">
        <v>27.744047999999999</v>
      </c>
      <c r="G120" s="280">
        <v>99.142857000000006</v>
      </c>
      <c r="H120" s="280">
        <v>0</v>
      </c>
      <c r="I120" s="280">
        <v>0</v>
      </c>
      <c r="J120" s="226">
        <f t="shared" si="1"/>
        <v>136.88690500000001</v>
      </c>
      <c r="K120" s="227">
        <v>6.1666670000000003</v>
      </c>
      <c r="L120" s="227">
        <v>47.875000999999997</v>
      </c>
      <c r="M120" s="227">
        <v>9.0178560000000001</v>
      </c>
      <c r="N120" s="227">
        <v>0</v>
      </c>
      <c r="O120" s="227">
        <v>4.1904760000000003</v>
      </c>
      <c r="P120" s="227">
        <v>6.601191</v>
      </c>
      <c r="Q120" s="227">
        <v>136.875</v>
      </c>
      <c r="R120" s="227">
        <v>0</v>
      </c>
      <c r="S120" s="227">
        <v>0</v>
      </c>
      <c r="T120" s="227">
        <v>0</v>
      </c>
      <c r="U120" s="227">
        <v>0</v>
      </c>
      <c r="V120" s="227">
        <v>0</v>
      </c>
      <c r="W120" s="227">
        <v>0</v>
      </c>
      <c r="X120" s="227">
        <v>0</v>
      </c>
      <c r="Y120" s="227">
        <v>0</v>
      </c>
      <c r="Z120" s="227">
        <v>0</v>
      </c>
      <c r="AA120" s="227">
        <v>0</v>
      </c>
    </row>
    <row r="121" spans="1:27" x14ac:dyDescent="0.25">
      <c r="A121" s="222" t="s">
        <v>2001</v>
      </c>
      <c r="B121" s="221" t="s">
        <v>2002</v>
      </c>
      <c r="C121" s="221" t="s">
        <v>93</v>
      </c>
      <c r="D121" s="223"/>
      <c r="E121" s="280">
        <v>21.470120999999999</v>
      </c>
      <c r="F121" s="280">
        <v>5.3167710000000001</v>
      </c>
      <c r="G121" s="280">
        <v>0</v>
      </c>
      <c r="H121" s="280">
        <v>0</v>
      </c>
      <c r="I121" s="280">
        <v>0</v>
      </c>
      <c r="J121" s="226">
        <f t="shared" si="1"/>
        <v>26.786891999999998</v>
      </c>
      <c r="K121" s="227">
        <v>1.7931029999999999</v>
      </c>
      <c r="L121" s="227">
        <v>0</v>
      </c>
      <c r="M121" s="227">
        <v>0</v>
      </c>
      <c r="N121" s="227">
        <v>0</v>
      </c>
      <c r="O121" s="227">
        <v>0</v>
      </c>
      <c r="P121" s="227">
        <v>1</v>
      </c>
      <c r="Q121" s="227">
        <v>21.873849</v>
      </c>
      <c r="R121" s="227">
        <v>0</v>
      </c>
      <c r="S121" s="227">
        <v>0</v>
      </c>
      <c r="T121" s="227">
        <v>0</v>
      </c>
      <c r="U121" s="227">
        <v>0</v>
      </c>
      <c r="V121" s="227">
        <v>0</v>
      </c>
      <c r="W121" s="227">
        <v>0</v>
      </c>
      <c r="X121" s="227">
        <v>0</v>
      </c>
      <c r="Y121" s="227">
        <v>0</v>
      </c>
      <c r="Z121" s="227">
        <v>0</v>
      </c>
      <c r="AA121" s="227">
        <v>0</v>
      </c>
    </row>
    <row r="122" spans="1:27" x14ac:dyDescent="0.25">
      <c r="A122" s="222" t="s">
        <v>578</v>
      </c>
      <c r="B122" s="221" t="s">
        <v>579</v>
      </c>
      <c r="C122" s="221" t="s">
        <v>93</v>
      </c>
      <c r="D122" s="223"/>
      <c r="E122" s="280">
        <v>0</v>
      </c>
      <c r="F122" s="280">
        <v>0</v>
      </c>
      <c r="G122" s="280">
        <v>0</v>
      </c>
      <c r="H122" s="280">
        <v>119.913628</v>
      </c>
      <c r="I122" s="280">
        <v>0</v>
      </c>
      <c r="J122" s="226">
        <f t="shared" si="1"/>
        <v>119.913628</v>
      </c>
      <c r="K122" s="227">
        <v>0</v>
      </c>
      <c r="L122" s="227">
        <v>28.208862</v>
      </c>
      <c r="M122" s="227">
        <v>1.6455690000000001</v>
      </c>
      <c r="N122" s="227">
        <v>0</v>
      </c>
      <c r="O122" s="227">
        <v>0</v>
      </c>
      <c r="P122" s="227">
        <v>2.6012659999999999</v>
      </c>
      <c r="Q122" s="227">
        <v>113.419957</v>
      </c>
      <c r="R122" s="227">
        <v>0</v>
      </c>
      <c r="S122" s="227">
        <v>0</v>
      </c>
      <c r="T122" s="227">
        <v>1</v>
      </c>
      <c r="U122" s="227">
        <v>0</v>
      </c>
      <c r="V122" s="227">
        <v>0</v>
      </c>
      <c r="W122" s="227">
        <v>0</v>
      </c>
      <c r="X122" s="227">
        <v>0</v>
      </c>
      <c r="Y122" s="227">
        <v>0</v>
      </c>
      <c r="Z122" s="227">
        <v>0</v>
      </c>
      <c r="AA122" s="227">
        <v>0</v>
      </c>
    </row>
    <row r="123" spans="1:27" x14ac:dyDescent="0.25">
      <c r="A123" s="222" t="s">
        <v>570</v>
      </c>
      <c r="B123" s="221" t="s">
        <v>571</v>
      </c>
      <c r="C123" s="221" t="s">
        <v>93</v>
      </c>
      <c r="D123" s="223"/>
      <c r="E123" s="280">
        <v>0</v>
      </c>
      <c r="F123" s="280">
        <v>0</v>
      </c>
      <c r="G123" s="280">
        <v>0</v>
      </c>
      <c r="H123" s="280">
        <v>194.60405</v>
      </c>
      <c r="I123" s="280">
        <v>47.850636000000002</v>
      </c>
      <c r="J123" s="226">
        <f t="shared" si="1"/>
        <v>242.45468600000001</v>
      </c>
      <c r="K123" s="227">
        <v>0</v>
      </c>
      <c r="L123" s="227">
        <v>34.580489</v>
      </c>
      <c r="M123" s="227">
        <v>8.87317</v>
      </c>
      <c r="N123" s="227">
        <v>0</v>
      </c>
      <c r="O123" s="227">
        <v>0</v>
      </c>
      <c r="P123" s="227">
        <v>1.853658</v>
      </c>
      <c r="Q123" s="227">
        <v>242.45468600000001</v>
      </c>
      <c r="R123" s="227">
        <v>0.37073200000000001</v>
      </c>
      <c r="S123" s="227">
        <v>62.465702999999998</v>
      </c>
      <c r="T123" s="227">
        <v>0.75122</v>
      </c>
      <c r="U123" s="227">
        <v>127.087727</v>
      </c>
      <c r="V123" s="227">
        <v>0</v>
      </c>
      <c r="W123" s="227">
        <v>48.064419000000001</v>
      </c>
      <c r="X123" s="227">
        <v>0</v>
      </c>
      <c r="Y123" s="227">
        <v>0</v>
      </c>
      <c r="Z123" s="227">
        <v>0</v>
      </c>
      <c r="AA123" s="227">
        <v>0</v>
      </c>
    </row>
    <row r="124" spans="1:27" x14ac:dyDescent="0.25">
      <c r="A124" s="221" t="s">
        <v>614</v>
      </c>
      <c r="B124" s="221" t="s">
        <v>615</v>
      </c>
      <c r="C124" s="221" t="s">
        <v>80</v>
      </c>
      <c r="D124" s="223" t="s">
        <v>2759</v>
      </c>
      <c r="E124" s="280">
        <v>0</v>
      </c>
      <c r="F124" s="280">
        <v>0</v>
      </c>
      <c r="G124" s="280">
        <v>0</v>
      </c>
      <c r="H124" s="280">
        <v>538.58139400000005</v>
      </c>
      <c r="I124" s="280">
        <v>131.167124</v>
      </c>
      <c r="J124" s="226">
        <f t="shared" si="1"/>
        <v>669.7485180000001</v>
      </c>
      <c r="K124" s="227">
        <v>0.28212500000000001</v>
      </c>
      <c r="L124" s="227">
        <v>101.534131</v>
      </c>
      <c r="M124" s="227">
        <v>15.291827</v>
      </c>
      <c r="N124" s="227">
        <v>0</v>
      </c>
      <c r="O124" s="227">
        <v>1.8749999999999999E-2</v>
      </c>
      <c r="P124" s="227">
        <v>6.7480339999999996</v>
      </c>
      <c r="Q124" s="227">
        <v>102.056658</v>
      </c>
      <c r="R124" s="227">
        <v>0.46208399999999999</v>
      </c>
      <c r="S124" s="227">
        <v>7.440188</v>
      </c>
      <c r="T124" s="227">
        <v>0.215</v>
      </c>
      <c r="U124" s="227">
        <v>0</v>
      </c>
      <c r="V124" s="227">
        <v>0</v>
      </c>
      <c r="W124" s="227">
        <v>132.262911</v>
      </c>
      <c r="X124" s="227">
        <v>0</v>
      </c>
      <c r="Y124" s="227">
        <v>0</v>
      </c>
      <c r="Z124" s="227">
        <v>2.2434440000000002</v>
      </c>
      <c r="AA124" s="227">
        <v>0</v>
      </c>
    </row>
    <row r="125" spans="1:27" x14ac:dyDescent="0.25">
      <c r="A125" s="222" t="s">
        <v>215</v>
      </c>
      <c r="B125" s="221" t="s">
        <v>1883</v>
      </c>
      <c r="C125" s="221" t="s">
        <v>72</v>
      </c>
      <c r="D125" s="223"/>
      <c r="E125" s="280">
        <v>0</v>
      </c>
      <c r="F125" s="280">
        <v>0</v>
      </c>
      <c r="G125" s="280">
        <v>0</v>
      </c>
      <c r="H125" s="280">
        <v>39.285971000000004</v>
      </c>
      <c r="I125" s="280">
        <v>94.654070000000004</v>
      </c>
      <c r="J125" s="226">
        <f t="shared" si="1"/>
        <v>133.94004100000001</v>
      </c>
      <c r="K125" s="227">
        <v>0</v>
      </c>
      <c r="L125" s="227">
        <v>18.022798000000002</v>
      </c>
      <c r="M125" s="227">
        <v>2.1208469999999999</v>
      </c>
      <c r="N125" s="227">
        <v>0</v>
      </c>
      <c r="O125" s="227">
        <v>0</v>
      </c>
      <c r="P125" s="227">
        <v>0</v>
      </c>
      <c r="Q125" s="227">
        <v>133.322394</v>
      </c>
      <c r="R125" s="227">
        <v>0</v>
      </c>
      <c r="S125" s="227">
        <v>4.5149710000000001</v>
      </c>
      <c r="T125" s="227">
        <v>0</v>
      </c>
      <c r="U125" s="227">
        <v>26.514986</v>
      </c>
      <c r="V125" s="227">
        <v>0</v>
      </c>
      <c r="W125" s="227">
        <v>95.843328999999997</v>
      </c>
      <c r="X125" s="227">
        <v>0</v>
      </c>
      <c r="Y125" s="227">
        <v>0</v>
      </c>
      <c r="Z125" s="227">
        <v>0</v>
      </c>
      <c r="AA125" s="227">
        <v>0</v>
      </c>
    </row>
    <row r="126" spans="1:27" x14ac:dyDescent="0.25">
      <c r="A126" s="222" t="s">
        <v>66</v>
      </c>
      <c r="B126" s="221" t="s">
        <v>67</v>
      </c>
      <c r="C126" s="221" t="s">
        <v>68</v>
      </c>
      <c r="D126" s="223"/>
      <c r="E126" s="280">
        <v>0</v>
      </c>
      <c r="F126" s="280">
        <v>0</v>
      </c>
      <c r="G126" s="280">
        <v>0</v>
      </c>
      <c r="H126" s="280">
        <v>320.531023</v>
      </c>
      <c r="I126" s="280">
        <v>31.281433</v>
      </c>
      <c r="J126" s="226">
        <f t="shared" si="1"/>
        <v>351.812456</v>
      </c>
      <c r="K126" s="227">
        <v>0.119718</v>
      </c>
      <c r="L126" s="227">
        <v>68.549018000000004</v>
      </c>
      <c r="M126" s="227">
        <v>18.071822999999998</v>
      </c>
      <c r="N126" s="227">
        <v>0</v>
      </c>
      <c r="O126" s="227">
        <v>0</v>
      </c>
      <c r="P126" s="227">
        <v>0.17605599999999999</v>
      </c>
      <c r="Q126" s="227">
        <v>261.24282499999998</v>
      </c>
      <c r="R126" s="227">
        <v>0</v>
      </c>
      <c r="S126" s="227">
        <v>1.419827</v>
      </c>
      <c r="T126" s="227">
        <v>0</v>
      </c>
      <c r="U126" s="227">
        <v>0</v>
      </c>
      <c r="V126" s="227">
        <v>0</v>
      </c>
      <c r="W126" s="227">
        <v>31.937336999999999</v>
      </c>
      <c r="X126" s="227">
        <v>0</v>
      </c>
      <c r="Y126" s="227">
        <v>0</v>
      </c>
      <c r="Z126" s="227">
        <v>0</v>
      </c>
      <c r="AA126" s="227">
        <v>0</v>
      </c>
    </row>
    <row r="127" spans="1:27" x14ac:dyDescent="0.25">
      <c r="A127" s="222" t="s">
        <v>506</v>
      </c>
      <c r="B127" s="221" t="s">
        <v>1959</v>
      </c>
      <c r="C127" s="221" t="s">
        <v>80</v>
      </c>
      <c r="D127" s="223"/>
      <c r="E127" s="280">
        <v>53.132185</v>
      </c>
      <c r="F127" s="280">
        <v>135.697959</v>
      </c>
      <c r="G127" s="280">
        <v>116.26983</v>
      </c>
      <c r="H127" s="280">
        <v>0</v>
      </c>
      <c r="I127" s="280">
        <v>0</v>
      </c>
      <c r="J127" s="226">
        <f t="shared" si="1"/>
        <v>305.09997399999997</v>
      </c>
      <c r="K127" s="227">
        <v>1.4827589999999999</v>
      </c>
      <c r="L127" s="227">
        <v>7.0459779999999999</v>
      </c>
      <c r="M127" s="227">
        <v>0</v>
      </c>
      <c r="N127" s="227">
        <v>0</v>
      </c>
      <c r="O127" s="227">
        <v>0</v>
      </c>
      <c r="P127" s="227">
        <v>1.3333330000000001</v>
      </c>
      <c r="Q127" s="227">
        <v>195.98821799999999</v>
      </c>
      <c r="R127" s="227">
        <v>16.356321999999999</v>
      </c>
      <c r="S127" s="227">
        <v>25</v>
      </c>
      <c r="T127" s="227">
        <v>17</v>
      </c>
      <c r="U127" s="227">
        <v>0</v>
      </c>
      <c r="V127" s="227">
        <v>0</v>
      </c>
      <c r="W127" s="227">
        <v>0</v>
      </c>
      <c r="X127" s="227">
        <v>0</v>
      </c>
      <c r="Y127" s="227">
        <v>0</v>
      </c>
      <c r="Z127" s="227">
        <v>0</v>
      </c>
      <c r="AA127" s="227">
        <v>0</v>
      </c>
    </row>
    <row r="128" spans="1:27" x14ac:dyDescent="0.25">
      <c r="A128" s="222" t="s">
        <v>435</v>
      </c>
      <c r="B128" s="221" t="s">
        <v>436</v>
      </c>
      <c r="C128" s="221" t="s">
        <v>140</v>
      </c>
      <c r="D128" s="223" t="s">
        <v>807</v>
      </c>
      <c r="E128" s="280">
        <v>0</v>
      </c>
      <c r="F128" s="280">
        <v>0</v>
      </c>
      <c r="G128" s="280">
        <v>161.734848</v>
      </c>
      <c r="H128" s="280">
        <v>215.32529</v>
      </c>
      <c r="I128" s="280">
        <v>284.34807999999998</v>
      </c>
      <c r="J128" s="226">
        <f t="shared" si="1"/>
        <v>661.40821800000003</v>
      </c>
      <c r="K128" s="227">
        <v>1</v>
      </c>
      <c r="L128" s="227">
        <v>36.413074999999999</v>
      </c>
      <c r="M128" s="227">
        <v>0.46617199999999998</v>
      </c>
      <c r="N128" s="227">
        <v>1</v>
      </c>
      <c r="O128" s="227">
        <v>0</v>
      </c>
      <c r="P128" s="227">
        <v>4.7963389999999997</v>
      </c>
      <c r="Q128" s="227">
        <v>242.02363299999999</v>
      </c>
      <c r="R128" s="227">
        <v>0</v>
      </c>
      <c r="S128" s="227">
        <v>0</v>
      </c>
      <c r="T128" s="227">
        <v>1</v>
      </c>
      <c r="U128" s="227">
        <v>277.70337599999999</v>
      </c>
      <c r="V128" s="227">
        <v>0</v>
      </c>
      <c r="W128" s="227">
        <v>0</v>
      </c>
      <c r="X128" s="227">
        <v>6.67964</v>
      </c>
      <c r="Y128" s="227">
        <v>0</v>
      </c>
      <c r="Z128" s="227">
        <v>18.578862000000001</v>
      </c>
      <c r="AA128" s="227">
        <v>0</v>
      </c>
    </row>
    <row r="129" spans="1:27" x14ac:dyDescent="0.25">
      <c r="A129" s="222" t="s">
        <v>390</v>
      </c>
      <c r="B129" s="221" t="s">
        <v>391</v>
      </c>
      <c r="C129" s="221" t="s">
        <v>80</v>
      </c>
      <c r="D129" s="223"/>
      <c r="E129" s="280">
        <v>24.785713999999999</v>
      </c>
      <c r="F129" s="280">
        <v>79.434522999999999</v>
      </c>
      <c r="G129" s="280">
        <v>133.946426</v>
      </c>
      <c r="H129" s="280">
        <v>0</v>
      </c>
      <c r="I129" s="280">
        <v>0</v>
      </c>
      <c r="J129" s="226">
        <f t="shared" si="1"/>
        <v>238.166663</v>
      </c>
      <c r="K129" s="227">
        <v>0</v>
      </c>
      <c r="L129" s="227">
        <v>0</v>
      </c>
      <c r="M129" s="227">
        <v>0</v>
      </c>
      <c r="N129" s="227">
        <v>0</v>
      </c>
      <c r="O129" s="227">
        <v>0</v>
      </c>
      <c r="P129" s="227">
        <v>0</v>
      </c>
      <c r="Q129" s="227">
        <v>230.80356800000001</v>
      </c>
      <c r="R129" s="227">
        <v>37.648808000000002</v>
      </c>
      <c r="S129" s="227">
        <v>98.630951999999994</v>
      </c>
      <c r="T129" s="227">
        <v>28.005952000000001</v>
      </c>
      <c r="U129" s="227">
        <v>0</v>
      </c>
      <c r="V129" s="227">
        <v>0</v>
      </c>
      <c r="W129" s="227">
        <v>0</v>
      </c>
      <c r="X129" s="227">
        <v>0</v>
      </c>
      <c r="Y129" s="227">
        <v>0</v>
      </c>
      <c r="Z129" s="227">
        <v>0</v>
      </c>
      <c r="AA129" s="227">
        <v>0</v>
      </c>
    </row>
    <row r="130" spans="1:27" x14ac:dyDescent="0.25">
      <c r="A130" s="221" t="s">
        <v>760</v>
      </c>
      <c r="B130" s="221" t="s">
        <v>761</v>
      </c>
      <c r="C130" s="221" t="s">
        <v>230</v>
      </c>
      <c r="D130" s="223" t="s">
        <v>2759</v>
      </c>
      <c r="E130" s="280">
        <v>15.787710000000001</v>
      </c>
      <c r="F130" s="280">
        <v>37.160114</v>
      </c>
      <c r="G130" s="280">
        <v>217.23053200000001</v>
      </c>
      <c r="H130" s="280">
        <v>457.11303600000002</v>
      </c>
      <c r="I130" s="280">
        <v>95.437903000000006</v>
      </c>
      <c r="J130" s="226">
        <f t="shared" ref="J130:J193" si="2">E130+F130+G130+H130+I130</f>
        <v>822.72929500000009</v>
      </c>
      <c r="K130" s="227">
        <v>6.6983240000000004</v>
      </c>
      <c r="L130" s="227">
        <v>160.28141400000001</v>
      </c>
      <c r="M130" s="227">
        <v>22.998629000000001</v>
      </c>
      <c r="N130" s="227">
        <v>1</v>
      </c>
      <c r="O130" s="227">
        <v>3.8938540000000001</v>
      </c>
      <c r="P130" s="227">
        <v>17.945914999999999</v>
      </c>
      <c r="Q130" s="227">
        <v>584.47377700000004</v>
      </c>
      <c r="R130" s="227">
        <v>0</v>
      </c>
      <c r="S130" s="227">
        <v>7.173184</v>
      </c>
      <c r="T130" s="227">
        <v>1.3128489999999999</v>
      </c>
      <c r="U130" s="227">
        <v>79.578052</v>
      </c>
      <c r="V130" s="227">
        <v>0</v>
      </c>
      <c r="W130" s="227">
        <v>93.771950000000004</v>
      </c>
      <c r="X130" s="227">
        <v>0</v>
      </c>
      <c r="Y130" s="227">
        <v>0</v>
      </c>
      <c r="Z130" s="227">
        <v>11.737437999999999</v>
      </c>
      <c r="AA130" s="227">
        <v>0</v>
      </c>
    </row>
    <row r="131" spans="1:27" x14ac:dyDescent="0.25">
      <c r="A131" s="222" t="s">
        <v>339</v>
      </c>
      <c r="B131" s="221" t="s">
        <v>1916</v>
      </c>
      <c r="C131" s="221" t="s">
        <v>93</v>
      </c>
      <c r="D131" s="223"/>
      <c r="E131" s="280">
        <v>17.158453999999999</v>
      </c>
      <c r="F131" s="280">
        <v>71.188250999999994</v>
      </c>
      <c r="G131" s="280">
        <v>208.01389900000001</v>
      </c>
      <c r="H131" s="280">
        <v>0</v>
      </c>
      <c r="I131" s="280">
        <v>0</v>
      </c>
      <c r="J131" s="226">
        <f t="shared" si="2"/>
        <v>296.36060399999997</v>
      </c>
      <c r="K131" s="227">
        <v>2.2671239999999999</v>
      </c>
      <c r="L131" s="227">
        <v>72.541524999999993</v>
      </c>
      <c r="M131" s="227">
        <v>5.6598639999999998</v>
      </c>
      <c r="N131" s="227">
        <v>0</v>
      </c>
      <c r="O131" s="227">
        <v>1</v>
      </c>
      <c r="P131" s="227">
        <v>11.883562</v>
      </c>
      <c r="Q131" s="227">
        <v>252.60744299999999</v>
      </c>
      <c r="R131" s="227">
        <v>0</v>
      </c>
      <c r="S131" s="227">
        <v>9.4446169999999992</v>
      </c>
      <c r="T131" s="227">
        <v>0</v>
      </c>
      <c r="U131" s="227">
        <v>0</v>
      </c>
      <c r="V131" s="227">
        <v>0</v>
      </c>
      <c r="W131" s="227">
        <v>0</v>
      </c>
      <c r="X131" s="227">
        <v>0</v>
      </c>
      <c r="Y131" s="227">
        <v>0</v>
      </c>
      <c r="Z131" s="227">
        <v>0</v>
      </c>
      <c r="AA131" s="227">
        <v>0</v>
      </c>
    </row>
    <row r="132" spans="1:27" x14ac:dyDescent="0.25">
      <c r="A132" s="222" t="s">
        <v>664</v>
      </c>
      <c r="B132" s="221" t="s">
        <v>665</v>
      </c>
      <c r="C132" s="221" t="s">
        <v>93</v>
      </c>
      <c r="D132" s="223"/>
      <c r="E132" s="280">
        <v>0</v>
      </c>
      <c r="F132" s="280">
        <v>0</v>
      </c>
      <c r="G132" s="280">
        <v>0</v>
      </c>
      <c r="H132" s="280">
        <v>134.54736700000001</v>
      </c>
      <c r="I132" s="280">
        <v>6.344595</v>
      </c>
      <c r="J132" s="226">
        <f t="shared" si="2"/>
        <v>140.89196200000001</v>
      </c>
      <c r="K132" s="227">
        <v>0.440944</v>
      </c>
      <c r="L132" s="227">
        <v>33.564408</v>
      </c>
      <c r="M132" s="227">
        <v>3.5526499999999999</v>
      </c>
      <c r="N132" s="227">
        <v>0</v>
      </c>
      <c r="O132" s="227">
        <v>0</v>
      </c>
      <c r="P132" s="227">
        <v>9.9412070000000003</v>
      </c>
      <c r="Q132" s="227">
        <v>96.874341000000001</v>
      </c>
      <c r="R132" s="227">
        <v>0</v>
      </c>
      <c r="S132" s="227">
        <v>6</v>
      </c>
      <c r="T132" s="227">
        <v>0</v>
      </c>
      <c r="U132" s="227">
        <v>6.3896839999999999</v>
      </c>
      <c r="V132" s="227">
        <v>0</v>
      </c>
      <c r="W132" s="227">
        <v>0</v>
      </c>
      <c r="X132" s="227">
        <v>0</v>
      </c>
      <c r="Y132" s="227">
        <v>0</v>
      </c>
      <c r="Z132" s="227">
        <v>0</v>
      </c>
      <c r="AA132" s="227">
        <v>0</v>
      </c>
    </row>
    <row r="133" spans="1:27" x14ac:dyDescent="0.25">
      <c r="A133" s="222" t="s">
        <v>529</v>
      </c>
      <c r="B133" s="221" t="s">
        <v>1964</v>
      </c>
      <c r="C133" s="221" t="s">
        <v>93</v>
      </c>
      <c r="D133" s="223" t="s">
        <v>2759</v>
      </c>
      <c r="E133" s="280">
        <v>61.277129000000002</v>
      </c>
      <c r="F133" s="280">
        <v>218.46797100000001</v>
      </c>
      <c r="G133" s="280">
        <v>525.63457000000005</v>
      </c>
      <c r="H133" s="280">
        <v>704.27019900000005</v>
      </c>
      <c r="I133" s="280">
        <v>6.2325340000000002</v>
      </c>
      <c r="J133" s="226">
        <f t="shared" si="2"/>
        <v>1515.8824030000001</v>
      </c>
      <c r="K133" s="227">
        <v>17.202294999999999</v>
      </c>
      <c r="L133" s="227">
        <v>143.44475600000001</v>
      </c>
      <c r="M133" s="227">
        <v>13.12115</v>
      </c>
      <c r="N133" s="227">
        <v>1.6666669999999999</v>
      </c>
      <c r="O133" s="227">
        <v>7.9286789999999998</v>
      </c>
      <c r="P133" s="227">
        <v>34.713965999999999</v>
      </c>
      <c r="Q133" s="227">
        <v>750.25798299999997</v>
      </c>
      <c r="R133" s="227">
        <v>0</v>
      </c>
      <c r="S133" s="227">
        <v>3.9651939999999999</v>
      </c>
      <c r="T133" s="227">
        <v>4.1474640000000003</v>
      </c>
      <c r="U133" s="227">
        <v>2.8134839999999999</v>
      </c>
      <c r="V133" s="227">
        <v>3.4190499999999999</v>
      </c>
      <c r="W133" s="227">
        <v>0</v>
      </c>
      <c r="X133" s="227">
        <v>0</v>
      </c>
      <c r="Y133" s="227">
        <v>0</v>
      </c>
      <c r="Z133" s="227">
        <v>4.2866770000000001</v>
      </c>
      <c r="AA133" s="227">
        <v>0</v>
      </c>
    </row>
    <row r="134" spans="1:27" x14ac:dyDescent="0.25">
      <c r="A134" s="222" t="s">
        <v>726</v>
      </c>
      <c r="B134" s="221" t="s">
        <v>727</v>
      </c>
      <c r="C134" s="221" t="s">
        <v>93</v>
      </c>
      <c r="D134" s="223"/>
      <c r="E134" s="280">
        <v>86.363609999999994</v>
      </c>
      <c r="F134" s="280">
        <v>228.72399200000001</v>
      </c>
      <c r="G134" s="280">
        <v>363.23931299999998</v>
      </c>
      <c r="H134" s="280">
        <v>0</v>
      </c>
      <c r="I134" s="280">
        <v>0</v>
      </c>
      <c r="J134" s="226">
        <f t="shared" si="2"/>
        <v>678.32691499999999</v>
      </c>
      <c r="K134" s="227">
        <v>16.273610999999999</v>
      </c>
      <c r="L134" s="227">
        <v>34.114936999999998</v>
      </c>
      <c r="M134" s="227">
        <v>1</v>
      </c>
      <c r="N134" s="227">
        <v>0</v>
      </c>
      <c r="O134" s="227">
        <v>1</v>
      </c>
      <c r="P134" s="227">
        <v>1.3333330000000001</v>
      </c>
      <c r="Q134" s="227">
        <v>678.76152100000002</v>
      </c>
      <c r="R134" s="227">
        <v>32.464699000000003</v>
      </c>
      <c r="S134" s="227">
        <v>171.18008699999999</v>
      </c>
      <c r="T134" s="227">
        <v>25.981928</v>
      </c>
      <c r="U134" s="227">
        <v>0</v>
      </c>
      <c r="V134" s="227">
        <v>0</v>
      </c>
      <c r="W134" s="227">
        <v>0</v>
      </c>
      <c r="X134" s="227">
        <v>0</v>
      </c>
      <c r="Y134" s="227">
        <v>0</v>
      </c>
      <c r="Z134" s="227">
        <v>0</v>
      </c>
      <c r="AA134" s="227">
        <v>0</v>
      </c>
    </row>
    <row r="135" spans="1:27" x14ac:dyDescent="0.25">
      <c r="A135" s="222" t="s">
        <v>85</v>
      </c>
      <c r="B135" s="221" t="s">
        <v>86</v>
      </c>
      <c r="C135" s="221" t="s">
        <v>87</v>
      </c>
      <c r="D135" s="223" t="s">
        <v>2759</v>
      </c>
      <c r="E135" s="280">
        <v>0</v>
      </c>
      <c r="F135" s="280">
        <v>0</v>
      </c>
      <c r="G135" s="280">
        <v>42.837927999999998</v>
      </c>
      <c r="H135" s="280">
        <v>366.646884</v>
      </c>
      <c r="I135" s="280">
        <v>0</v>
      </c>
      <c r="J135" s="226">
        <f t="shared" si="2"/>
        <v>409.48481199999998</v>
      </c>
      <c r="K135" s="227">
        <v>1.0801540000000001</v>
      </c>
      <c r="L135" s="227">
        <v>66.073757000000001</v>
      </c>
      <c r="M135" s="227">
        <v>9.8008179999999996</v>
      </c>
      <c r="N135" s="227">
        <v>0</v>
      </c>
      <c r="O135" s="227">
        <v>0.96</v>
      </c>
      <c r="P135" s="227">
        <v>2</v>
      </c>
      <c r="Q135" s="227">
        <v>49.842717999999998</v>
      </c>
      <c r="R135" s="227">
        <v>2.0268480000000002</v>
      </c>
      <c r="S135" s="227">
        <v>1.528152</v>
      </c>
      <c r="T135" s="227">
        <v>0.17391300000000001</v>
      </c>
      <c r="U135" s="227">
        <v>0</v>
      </c>
      <c r="V135" s="227">
        <v>0</v>
      </c>
      <c r="W135" s="227">
        <v>0</v>
      </c>
      <c r="X135" s="227">
        <v>0</v>
      </c>
      <c r="Y135" s="227">
        <v>0</v>
      </c>
      <c r="Z135" s="227">
        <v>4.7167890000000003</v>
      </c>
      <c r="AA135" s="227">
        <v>0</v>
      </c>
    </row>
    <row r="136" spans="1:27" x14ac:dyDescent="0.25">
      <c r="A136" s="222" t="s">
        <v>314</v>
      </c>
      <c r="B136" s="221" t="s">
        <v>1909</v>
      </c>
      <c r="C136" s="221" t="s">
        <v>98</v>
      </c>
      <c r="D136" s="223"/>
      <c r="E136" s="280">
        <v>36.053483999999997</v>
      </c>
      <c r="F136" s="280">
        <v>55.609029999999997</v>
      </c>
      <c r="G136" s="280">
        <v>21.463687</v>
      </c>
      <c r="H136" s="280">
        <v>0</v>
      </c>
      <c r="I136" s="280">
        <v>0</v>
      </c>
      <c r="J136" s="226">
        <f t="shared" si="2"/>
        <v>113.12620099999998</v>
      </c>
      <c r="K136" s="227">
        <v>4.6477279999999999</v>
      </c>
      <c r="L136" s="227">
        <v>5.7414620000000003</v>
      </c>
      <c r="M136" s="227">
        <v>0.45810000000000001</v>
      </c>
      <c r="N136" s="227">
        <v>0</v>
      </c>
      <c r="O136" s="227">
        <v>0</v>
      </c>
      <c r="P136" s="227">
        <v>0.67045500000000002</v>
      </c>
      <c r="Q136" s="227">
        <v>39.829123000000003</v>
      </c>
      <c r="R136" s="227">
        <v>2</v>
      </c>
      <c r="S136" s="227">
        <v>2.9106139999999998</v>
      </c>
      <c r="T136" s="227">
        <v>0</v>
      </c>
      <c r="U136" s="227">
        <v>0</v>
      </c>
      <c r="V136" s="227">
        <v>0</v>
      </c>
      <c r="W136" s="227">
        <v>0</v>
      </c>
      <c r="X136" s="227">
        <v>0</v>
      </c>
      <c r="Y136" s="227">
        <v>0</v>
      </c>
      <c r="Z136" s="227">
        <v>0</v>
      </c>
      <c r="AA136" s="227">
        <v>0</v>
      </c>
    </row>
    <row r="137" spans="1:27" x14ac:dyDescent="0.25">
      <c r="A137" s="222" t="s">
        <v>704</v>
      </c>
      <c r="B137" s="221" t="s">
        <v>2031</v>
      </c>
      <c r="C137" s="221" t="s">
        <v>80</v>
      </c>
      <c r="D137" s="223"/>
      <c r="E137" s="280">
        <v>11.766468</v>
      </c>
      <c r="F137" s="280">
        <v>52.334611000000002</v>
      </c>
      <c r="G137" s="280">
        <v>76.201183</v>
      </c>
      <c r="H137" s="280">
        <v>0</v>
      </c>
      <c r="I137" s="280">
        <v>0</v>
      </c>
      <c r="J137" s="226">
        <f t="shared" si="2"/>
        <v>140.30226199999998</v>
      </c>
      <c r="K137" s="227">
        <v>2.9079480000000002</v>
      </c>
      <c r="L137" s="227">
        <v>17.820181999999999</v>
      </c>
      <c r="M137" s="227">
        <v>1</v>
      </c>
      <c r="N137" s="227">
        <v>0</v>
      </c>
      <c r="O137" s="227">
        <v>0</v>
      </c>
      <c r="P137" s="227">
        <v>0.604792</v>
      </c>
      <c r="Q137" s="227">
        <v>139.30226200000001</v>
      </c>
      <c r="R137" s="227">
        <v>0</v>
      </c>
      <c r="S137" s="227">
        <v>0</v>
      </c>
      <c r="T137" s="227">
        <v>0</v>
      </c>
      <c r="U137" s="227">
        <v>0</v>
      </c>
      <c r="V137" s="227">
        <v>0</v>
      </c>
      <c r="W137" s="227">
        <v>0</v>
      </c>
      <c r="X137" s="227">
        <v>0</v>
      </c>
      <c r="Y137" s="227">
        <v>0</v>
      </c>
      <c r="Z137" s="227">
        <v>0</v>
      </c>
      <c r="AA137" s="227">
        <v>0</v>
      </c>
    </row>
    <row r="138" spans="1:27" x14ac:dyDescent="0.25">
      <c r="A138" s="222" t="s">
        <v>271</v>
      </c>
      <c r="B138" s="221" t="s">
        <v>272</v>
      </c>
      <c r="C138" s="221" t="s">
        <v>93</v>
      </c>
      <c r="D138" s="223"/>
      <c r="E138" s="280">
        <v>79.046352999999996</v>
      </c>
      <c r="F138" s="280">
        <v>190.751712</v>
      </c>
      <c r="G138" s="280">
        <v>367.67697199999998</v>
      </c>
      <c r="H138" s="280">
        <v>0</v>
      </c>
      <c r="I138" s="280">
        <v>0</v>
      </c>
      <c r="J138" s="226">
        <f t="shared" si="2"/>
        <v>637.47503699999993</v>
      </c>
      <c r="K138" s="227">
        <v>18.248730999999999</v>
      </c>
      <c r="L138" s="227">
        <v>36.947831000000001</v>
      </c>
      <c r="M138" s="227">
        <v>1.971098</v>
      </c>
      <c r="N138" s="227">
        <v>0</v>
      </c>
      <c r="O138" s="227">
        <v>0.56345199999999995</v>
      </c>
      <c r="P138" s="227">
        <v>3.6395940000000002</v>
      </c>
      <c r="Q138" s="227">
        <v>631.73391800000002</v>
      </c>
      <c r="R138" s="227">
        <v>24.775943999999999</v>
      </c>
      <c r="S138" s="227">
        <v>62.218274000000001</v>
      </c>
      <c r="T138" s="227">
        <v>10</v>
      </c>
      <c r="U138" s="227">
        <v>0</v>
      </c>
      <c r="V138" s="227">
        <v>0</v>
      </c>
      <c r="W138" s="227">
        <v>0</v>
      </c>
      <c r="X138" s="227">
        <v>0</v>
      </c>
      <c r="Y138" s="227">
        <v>0</v>
      </c>
      <c r="Z138" s="227">
        <v>0</v>
      </c>
      <c r="AA138" s="227">
        <v>0</v>
      </c>
    </row>
    <row r="139" spans="1:27" x14ac:dyDescent="0.25">
      <c r="A139" s="222" t="s">
        <v>746</v>
      </c>
      <c r="B139" s="221" t="s">
        <v>747</v>
      </c>
      <c r="C139" s="221" t="s">
        <v>75</v>
      </c>
      <c r="D139" s="223"/>
      <c r="E139" s="280">
        <v>93.885065999999995</v>
      </c>
      <c r="F139" s="280">
        <v>261.94682</v>
      </c>
      <c r="G139" s="280">
        <v>248.54874899999999</v>
      </c>
      <c r="H139" s="280">
        <v>0</v>
      </c>
      <c r="I139" s="280">
        <v>0</v>
      </c>
      <c r="J139" s="226">
        <f t="shared" si="2"/>
        <v>604.38063499999998</v>
      </c>
      <c r="K139" s="227">
        <v>0.91089100000000001</v>
      </c>
      <c r="L139" s="227">
        <v>12.579208</v>
      </c>
      <c r="M139" s="227">
        <v>0</v>
      </c>
      <c r="N139" s="227">
        <v>1</v>
      </c>
      <c r="O139" s="227">
        <v>0</v>
      </c>
      <c r="P139" s="227">
        <v>0</v>
      </c>
      <c r="Q139" s="227">
        <v>366.19744700000001</v>
      </c>
      <c r="R139" s="227">
        <v>0</v>
      </c>
      <c r="S139" s="227">
        <v>0</v>
      </c>
      <c r="T139" s="227">
        <v>0</v>
      </c>
      <c r="U139" s="227">
        <v>0</v>
      </c>
      <c r="V139" s="227">
        <v>0</v>
      </c>
      <c r="W139" s="227">
        <v>0</v>
      </c>
      <c r="X139" s="227">
        <v>0</v>
      </c>
      <c r="Y139" s="227">
        <v>0</v>
      </c>
      <c r="Z139" s="227">
        <v>0</v>
      </c>
      <c r="AA139" s="227">
        <v>0</v>
      </c>
    </row>
    <row r="140" spans="1:27" x14ac:dyDescent="0.25">
      <c r="A140" s="222" t="s">
        <v>311</v>
      </c>
      <c r="B140" s="221" t="s">
        <v>312</v>
      </c>
      <c r="C140" s="221" t="s">
        <v>313</v>
      </c>
      <c r="D140" s="223"/>
      <c r="E140" s="280">
        <v>0</v>
      </c>
      <c r="F140" s="280">
        <v>0</v>
      </c>
      <c r="G140" s="280">
        <v>3.835207</v>
      </c>
      <c r="H140" s="280">
        <v>31.486923999999998</v>
      </c>
      <c r="I140" s="280">
        <v>0</v>
      </c>
      <c r="J140" s="226">
        <f t="shared" si="2"/>
        <v>35.322130999999999</v>
      </c>
      <c r="K140" s="227">
        <v>0</v>
      </c>
      <c r="L140" s="227">
        <v>8.2955679999999994</v>
      </c>
      <c r="M140" s="227">
        <v>3.7186910000000002</v>
      </c>
      <c r="N140" s="227">
        <v>0</v>
      </c>
      <c r="O140" s="227">
        <v>0</v>
      </c>
      <c r="P140" s="227">
        <v>0</v>
      </c>
      <c r="Q140" s="227">
        <v>24.850569</v>
      </c>
      <c r="R140" s="227">
        <v>0</v>
      </c>
      <c r="S140" s="227">
        <v>0</v>
      </c>
      <c r="T140" s="227">
        <v>0</v>
      </c>
      <c r="U140" s="227">
        <v>0</v>
      </c>
      <c r="V140" s="227">
        <v>0</v>
      </c>
      <c r="W140" s="227">
        <v>0</v>
      </c>
      <c r="X140" s="227">
        <v>0</v>
      </c>
      <c r="Y140" s="227">
        <v>0</v>
      </c>
      <c r="Z140" s="227">
        <v>0</v>
      </c>
      <c r="AA140" s="227">
        <v>0</v>
      </c>
    </row>
    <row r="141" spans="1:27" x14ac:dyDescent="0.25">
      <c r="A141" s="222" t="s">
        <v>269</v>
      </c>
      <c r="B141" s="221" t="s">
        <v>1898</v>
      </c>
      <c r="C141" s="221" t="s">
        <v>80</v>
      </c>
      <c r="D141" s="223"/>
      <c r="E141" s="280">
        <v>28.925922</v>
      </c>
      <c r="F141" s="280">
        <v>112.95345500000001</v>
      </c>
      <c r="G141" s="280">
        <v>171.35787500000001</v>
      </c>
      <c r="H141" s="280">
        <v>0</v>
      </c>
      <c r="I141" s="280">
        <v>0</v>
      </c>
      <c r="J141" s="226">
        <f t="shared" si="2"/>
        <v>313.23725200000001</v>
      </c>
      <c r="K141" s="227">
        <v>0.51851899999999995</v>
      </c>
      <c r="L141" s="227">
        <v>55.919755000000002</v>
      </c>
      <c r="M141" s="227">
        <v>1</v>
      </c>
      <c r="N141" s="227">
        <v>0</v>
      </c>
      <c r="O141" s="227">
        <v>0</v>
      </c>
      <c r="P141" s="227">
        <v>2.7336360000000002</v>
      </c>
      <c r="Q141" s="227">
        <v>311.64465899999999</v>
      </c>
      <c r="R141" s="227">
        <v>0</v>
      </c>
      <c r="S141" s="227">
        <v>0.59876499999999999</v>
      </c>
      <c r="T141" s="227">
        <v>0</v>
      </c>
      <c r="U141" s="227">
        <v>0</v>
      </c>
      <c r="V141" s="227">
        <v>0</v>
      </c>
      <c r="W141" s="227">
        <v>0</v>
      </c>
      <c r="X141" s="227">
        <v>0</v>
      </c>
      <c r="Y141" s="227">
        <v>0</v>
      </c>
      <c r="Z141" s="227">
        <v>0</v>
      </c>
      <c r="AA141" s="227">
        <v>0</v>
      </c>
    </row>
    <row r="142" spans="1:27" x14ac:dyDescent="0.25">
      <c r="A142" s="222" t="s">
        <v>179</v>
      </c>
      <c r="B142" s="221" t="s">
        <v>180</v>
      </c>
      <c r="C142" s="221" t="s">
        <v>90</v>
      </c>
      <c r="D142" s="223"/>
      <c r="E142" s="280">
        <v>22.637803999999999</v>
      </c>
      <c r="F142" s="280">
        <v>77.012865000000005</v>
      </c>
      <c r="G142" s="280">
        <v>123.210786</v>
      </c>
      <c r="H142" s="280">
        <v>0</v>
      </c>
      <c r="I142" s="280">
        <v>0</v>
      </c>
      <c r="J142" s="226">
        <f t="shared" si="2"/>
        <v>222.86145500000001</v>
      </c>
      <c r="K142" s="227">
        <v>6.6358230000000002</v>
      </c>
      <c r="L142" s="227">
        <v>24.450768</v>
      </c>
      <c r="M142" s="227">
        <v>0</v>
      </c>
      <c r="N142" s="227">
        <v>0</v>
      </c>
      <c r="O142" s="227">
        <v>2</v>
      </c>
      <c r="P142" s="227">
        <v>0</v>
      </c>
      <c r="Q142" s="227">
        <v>209.03810100000001</v>
      </c>
      <c r="R142" s="227">
        <v>0</v>
      </c>
      <c r="S142" s="227">
        <v>0</v>
      </c>
      <c r="T142" s="227">
        <v>0</v>
      </c>
      <c r="U142" s="227">
        <v>0</v>
      </c>
      <c r="V142" s="227">
        <v>0</v>
      </c>
      <c r="W142" s="227">
        <v>0</v>
      </c>
      <c r="X142" s="227">
        <v>0</v>
      </c>
      <c r="Y142" s="227">
        <v>0</v>
      </c>
      <c r="Z142" s="227">
        <v>0</v>
      </c>
      <c r="AA142" s="227">
        <v>0</v>
      </c>
    </row>
    <row r="143" spans="1:27" x14ac:dyDescent="0.25">
      <c r="A143" s="221" t="s">
        <v>1985</v>
      </c>
      <c r="B143" s="221" t="s">
        <v>1986</v>
      </c>
      <c r="C143" s="221" t="s">
        <v>1210</v>
      </c>
      <c r="D143" s="223"/>
      <c r="E143" s="280">
        <v>16.739644999999999</v>
      </c>
      <c r="F143" s="280">
        <v>9.2366860000000006</v>
      </c>
      <c r="G143" s="280">
        <v>3.8579880000000002</v>
      </c>
      <c r="H143" s="280">
        <v>0</v>
      </c>
      <c r="I143" s="280">
        <v>0</v>
      </c>
      <c r="J143" s="226">
        <f t="shared" si="2"/>
        <v>29.834319000000001</v>
      </c>
      <c r="K143" s="227">
        <v>0</v>
      </c>
      <c r="L143" s="227">
        <v>2.0177510000000001</v>
      </c>
      <c r="M143" s="227">
        <v>0.93491100000000005</v>
      </c>
      <c r="N143" s="227">
        <v>0</v>
      </c>
      <c r="O143" s="227">
        <v>0</v>
      </c>
      <c r="P143" s="227">
        <v>1</v>
      </c>
      <c r="Q143" s="227">
        <v>9.8284020000000005</v>
      </c>
      <c r="R143" s="227">
        <v>0</v>
      </c>
      <c r="S143" s="227">
        <v>0</v>
      </c>
      <c r="T143" s="227">
        <v>1</v>
      </c>
      <c r="U143" s="227">
        <v>0</v>
      </c>
      <c r="V143" s="227">
        <v>0</v>
      </c>
      <c r="W143" s="227">
        <v>0</v>
      </c>
      <c r="X143" s="227">
        <v>0</v>
      </c>
      <c r="Y143" s="227">
        <v>0</v>
      </c>
      <c r="Z143" s="227">
        <v>0</v>
      </c>
      <c r="AA143" s="227">
        <v>0</v>
      </c>
    </row>
    <row r="144" spans="1:27" x14ac:dyDescent="0.25">
      <c r="A144" s="222" t="s">
        <v>722</v>
      </c>
      <c r="B144" s="221" t="s">
        <v>723</v>
      </c>
      <c r="C144" s="221" t="s">
        <v>80</v>
      </c>
      <c r="D144" s="223"/>
      <c r="E144" s="280">
        <v>39.104939000000002</v>
      </c>
      <c r="F144" s="280">
        <v>81.445121</v>
      </c>
      <c r="G144" s="280">
        <v>141.345011</v>
      </c>
      <c r="H144" s="280">
        <v>0</v>
      </c>
      <c r="I144" s="280">
        <v>6.7496039999999997</v>
      </c>
      <c r="J144" s="226">
        <f t="shared" si="2"/>
        <v>268.64467500000001</v>
      </c>
      <c r="K144" s="227">
        <v>2.370371</v>
      </c>
      <c r="L144" s="227">
        <v>42.549379999999999</v>
      </c>
      <c r="M144" s="227">
        <v>2</v>
      </c>
      <c r="N144" s="227">
        <v>0</v>
      </c>
      <c r="O144" s="227">
        <v>0</v>
      </c>
      <c r="P144" s="227">
        <v>3.487654</v>
      </c>
      <c r="Q144" s="227">
        <v>268.64467500000001</v>
      </c>
      <c r="R144" s="227">
        <v>0</v>
      </c>
      <c r="S144" s="227">
        <v>5.5925919999999998</v>
      </c>
      <c r="T144" s="227">
        <v>0</v>
      </c>
      <c r="U144" s="227">
        <v>0</v>
      </c>
      <c r="V144" s="227">
        <v>0</v>
      </c>
      <c r="W144" s="227">
        <v>6.7496039999999997</v>
      </c>
      <c r="X144" s="227">
        <v>0</v>
      </c>
      <c r="Y144" s="227">
        <v>0</v>
      </c>
      <c r="Z144" s="227">
        <v>0</v>
      </c>
      <c r="AA144" s="227">
        <v>0</v>
      </c>
    </row>
    <row r="145" spans="1:27" x14ac:dyDescent="0.25">
      <c r="A145" s="222" t="s">
        <v>451</v>
      </c>
      <c r="B145" s="221" t="s">
        <v>1944</v>
      </c>
      <c r="C145" s="221" t="s">
        <v>68</v>
      </c>
      <c r="D145" s="223"/>
      <c r="E145" s="280">
        <v>4.3164559999999996</v>
      </c>
      <c r="F145" s="280">
        <v>23.974684</v>
      </c>
      <c r="G145" s="280">
        <v>35.417721999999998</v>
      </c>
      <c r="H145" s="280">
        <v>0</v>
      </c>
      <c r="I145" s="280">
        <v>0</v>
      </c>
      <c r="J145" s="226">
        <f t="shared" si="2"/>
        <v>63.708861999999996</v>
      </c>
      <c r="K145" s="227">
        <v>2</v>
      </c>
      <c r="L145" s="227">
        <v>24.677215</v>
      </c>
      <c r="M145" s="227">
        <v>3.6265830000000001</v>
      </c>
      <c r="N145" s="227">
        <v>0</v>
      </c>
      <c r="O145" s="227">
        <v>0</v>
      </c>
      <c r="P145" s="227">
        <v>10.563291</v>
      </c>
      <c r="Q145" s="227">
        <v>41.822786000000001</v>
      </c>
      <c r="R145" s="227">
        <v>0</v>
      </c>
      <c r="S145" s="227">
        <v>0</v>
      </c>
      <c r="T145" s="227">
        <v>0</v>
      </c>
      <c r="U145" s="227">
        <v>0</v>
      </c>
      <c r="V145" s="227">
        <v>0</v>
      </c>
      <c r="W145" s="227">
        <v>0</v>
      </c>
      <c r="X145" s="227">
        <v>0</v>
      </c>
      <c r="Y145" s="227">
        <v>0</v>
      </c>
      <c r="Z145" s="227">
        <v>0</v>
      </c>
      <c r="AA145" s="227">
        <v>0</v>
      </c>
    </row>
    <row r="146" spans="1:27" x14ac:dyDescent="0.25">
      <c r="A146" s="222" t="s">
        <v>682</v>
      </c>
      <c r="B146" s="221" t="s">
        <v>683</v>
      </c>
      <c r="C146" s="221" t="s">
        <v>80</v>
      </c>
      <c r="D146" s="223"/>
      <c r="E146" s="280">
        <v>0</v>
      </c>
      <c r="F146" s="280">
        <v>0</v>
      </c>
      <c r="G146" s="280">
        <v>0</v>
      </c>
      <c r="H146" s="280">
        <v>227.22689199999999</v>
      </c>
      <c r="I146" s="280">
        <v>67.378075999999993</v>
      </c>
      <c r="J146" s="226">
        <f t="shared" si="2"/>
        <v>294.60496799999999</v>
      </c>
      <c r="K146" s="227">
        <v>0</v>
      </c>
      <c r="L146" s="227">
        <v>55.126434000000003</v>
      </c>
      <c r="M146" s="227">
        <v>2.6149429999999998</v>
      </c>
      <c r="N146" s="227">
        <v>0</v>
      </c>
      <c r="O146" s="227">
        <v>0.60344799999999998</v>
      </c>
      <c r="P146" s="227">
        <v>0.68390799999999996</v>
      </c>
      <c r="Q146" s="227">
        <v>294.60496799999999</v>
      </c>
      <c r="R146" s="227">
        <v>0</v>
      </c>
      <c r="S146" s="227">
        <v>1.0862069999999999</v>
      </c>
      <c r="T146" s="227">
        <v>0</v>
      </c>
      <c r="U146" s="227">
        <v>72.152251000000007</v>
      </c>
      <c r="V146" s="227">
        <v>0</v>
      </c>
      <c r="W146" s="227">
        <v>0</v>
      </c>
      <c r="X146" s="227">
        <v>0</v>
      </c>
      <c r="Y146" s="227">
        <v>0</v>
      </c>
      <c r="Z146" s="227">
        <v>0</v>
      </c>
      <c r="AA146" s="227">
        <v>0</v>
      </c>
    </row>
    <row r="147" spans="1:27" x14ac:dyDescent="0.25">
      <c r="A147" s="222" t="s">
        <v>684</v>
      </c>
      <c r="B147" s="221" t="s">
        <v>2027</v>
      </c>
      <c r="C147" s="221" t="s">
        <v>93</v>
      </c>
      <c r="D147" s="223"/>
      <c r="E147" s="280">
        <v>0</v>
      </c>
      <c r="F147" s="280">
        <v>0</v>
      </c>
      <c r="G147" s="280">
        <v>0</v>
      </c>
      <c r="H147" s="280">
        <v>313.30839099999997</v>
      </c>
      <c r="I147" s="280">
        <v>292.78367600000001</v>
      </c>
      <c r="J147" s="226">
        <f t="shared" si="2"/>
        <v>606.09206700000004</v>
      </c>
      <c r="K147" s="227">
        <v>2</v>
      </c>
      <c r="L147" s="227">
        <v>56.530932</v>
      </c>
      <c r="M147" s="227">
        <v>4.2041880000000003</v>
      </c>
      <c r="N147" s="227">
        <v>0</v>
      </c>
      <c r="O147" s="227">
        <v>0</v>
      </c>
      <c r="P147" s="227">
        <v>1.4594370000000001</v>
      </c>
      <c r="Q147" s="227">
        <v>606.09206700000004</v>
      </c>
      <c r="R147" s="227">
        <v>17.749523</v>
      </c>
      <c r="S147" s="227">
        <v>103.690219</v>
      </c>
      <c r="T147" s="227">
        <v>23.411280000000001</v>
      </c>
      <c r="U147" s="227">
        <v>267.42462999999998</v>
      </c>
      <c r="V147" s="227">
        <v>35.950108</v>
      </c>
      <c r="W147" s="227">
        <v>19.254321000000001</v>
      </c>
      <c r="X147" s="227">
        <v>0</v>
      </c>
      <c r="Y147" s="227">
        <v>0</v>
      </c>
      <c r="Z147" s="227">
        <v>0</v>
      </c>
      <c r="AA147" s="227">
        <v>0</v>
      </c>
    </row>
    <row r="148" spans="1:27" x14ac:dyDescent="0.25">
      <c r="A148" s="222" t="s">
        <v>282</v>
      </c>
      <c r="B148" s="221" t="s">
        <v>1901</v>
      </c>
      <c r="C148" s="221" t="s">
        <v>93</v>
      </c>
      <c r="D148" s="223"/>
      <c r="E148" s="280">
        <v>0</v>
      </c>
      <c r="F148" s="280">
        <v>0</v>
      </c>
      <c r="G148" s="280">
        <v>424.75699700000001</v>
      </c>
      <c r="H148" s="280">
        <v>0</v>
      </c>
      <c r="I148" s="280">
        <v>20.513895999999999</v>
      </c>
      <c r="J148" s="226">
        <f t="shared" si="2"/>
        <v>445.270893</v>
      </c>
      <c r="K148" s="227">
        <v>0.56078399999999995</v>
      </c>
      <c r="L148" s="227">
        <v>45.372551999999999</v>
      </c>
      <c r="M148" s="227">
        <v>4.0627449999999996</v>
      </c>
      <c r="N148" s="227">
        <v>0</v>
      </c>
      <c r="O148" s="227">
        <v>0</v>
      </c>
      <c r="P148" s="227">
        <v>2.9137249999999999</v>
      </c>
      <c r="Q148" s="227">
        <v>445.270893</v>
      </c>
      <c r="R148" s="227">
        <v>7.4764710000000001</v>
      </c>
      <c r="S148" s="227">
        <v>84.460701</v>
      </c>
      <c r="T148" s="227">
        <v>34.621569000000001</v>
      </c>
      <c r="U148" s="227">
        <v>20.513895999999999</v>
      </c>
      <c r="V148" s="227">
        <v>0</v>
      </c>
      <c r="W148" s="227">
        <v>0</v>
      </c>
      <c r="X148" s="227">
        <v>0</v>
      </c>
      <c r="Y148" s="227">
        <v>0</v>
      </c>
      <c r="Z148" s="227">
        <v>0</v>
      </c>
      <c r="AA148" s="227">
        <v>0</v>
      </c>
    </row>
    <row r="149" spans="1:27" x14ac:dyDescent="0.25">
      <c r="A149" s="222" t="s">
        <v>341</v>
      </c>
      <c r="B149" s="221" t="s">
        <v>1917</v>
      </c>
      <c r="C149" s="221" t="s">
        <v>72</v>
      </c>
      <c r="D149" s="223"/>
      <c r="E149" s="280">
        <v>17.594286</v>
      </c>
      <c r="F149" s="280">
        <v>67.497144000000006</v>
      </c>
      <c r="G149" s="280">
        <v>110.091431</v>
      </c>
      <c r="H149" s="280">
        <v>0</v>
      </c>
      <c r="I149" s="280">
        <v>0</v>
      </c>
      <c r="J149" s="226">
        <f t="shared" si="2"/>
        <v>195.182861</v>
      </c>
      <c r="K149" s="227">
        <v>8</v>
      </c>
      <c r="L149" s="227">
        <v>33.377142999999997</v>
      </c>
      <c r="M149" s="227">
        <v>2</v>
      </c>
      <c r="N149" s="227">
        <v>0</v>
      </c>
      <c r="O149" s="227">
        <v>0</v>
      </c>
      <c r="P149" s="227">
        <v>0</v>
      </c>
      <c r="Q149" s="227">
        <v>195.182861</v>
      </c>
      <c r="R149" s="227">
        <v>1.96</v>
      </c>
      <c r="S149" s="227">
        <v>3.714286</v>
      </c>
      <c r="T149" s="227">
        <v>3.4114279999999999</v>
      </c>
      <c r="U149" s="227">
        <v>0</v>
      </c>
      <c r="V149" s="227">
        <v>0</v>
      </c>
      <c r="W149" s="227">
        <v>0</v>
      </c>
      <c r="X149" s="227">
        <v>0</v>
      </c>
      <c r="Y149" s="227">
        <v>0</v>
      </c>
      <c r="Z149" s="227">
        <v>0</v>
      </c>
      <c r="AA149" s="227">
        <v>115</v>
      </c>
    </row>
    <row r="150" spans="1:27" x14ac:dyDescent="0.25">
      <c r="A150" s="222" t="s">
        <v>331</v>
      </c>
      <c r="B150" s="221" t="s">
        <v>1913</v>
      </c>
      <c r="C150" s="221" t="s">
        <v>72</v>
      </c>
      <c r="D150" s="223"/>
      <c r="E150" s="280">
        <v>0</v>
      </c>
      <c r="F150" s="280">
        <v>0</v>
      </c>
      <c r="G150" s="280">
        <v>123.14772600000001</v>
      </c>
      <c r="H150" s="280">
        <v>138.61363399999999</v>
      </c>
      <c r="I150" s="280">
        <v>0</v>
      </c>
      <c r="J150" s="226">
        <f t="shared" si="2"/>
        <v>261.76135999999997</v>
      </c>
      <c r="K150" s="227">
        <v>0.63636400000000004</v>
      </c>
      <c r="L150" s="227">
        <v>35.454546000000001</v>
      </c>
      <c r="M150" s="227">
        <v>2.4659089999999999</v>
      </c>
      <c r="N150" s="227">
        <v>0</v>
      </c>
      <c r="O150" s="227">
        <v>0</v>
      </c>
      <c r="P150" s="227">
        <v>0.49431799999999998</v>
      </c>
      <c r="Q150" s="227">
        <v>261.76136000000002</v>
      </c>
      <c r="R150" s="227">
        <v>0</v>
      </c>
      <c r="S150" s="227">
        <v>5</v>
      </c>
      <c r="T150" s="227">
        <v>1</v>
      </c>
      <c r="U150" s="227">
        <v>0</v>
      </c>
      <c r="V150" s="227">
        <v>0</v>
      </c>
      <c r="W150" s="227">
        <v>0</v>
      </c>
      <c r="X150" s="227">
        <v>0</v>
      </c>
      <c r="Y150" s="227">
        <v>0</v>
      </c>
      <c r="Z150" s="227">
        <v>3.977401</v>
      </c>
      <c r="AA150" s="227">
        <v>59</v>
      </c>
    </row>
    <row r="151" spans="1:27" x14ac:dyDescent="0.25">
      <c r="A151" s="222" t="s">
        <v>297</v>
      </c>
      <c r="B151" s="221" t="s">
        <v>1905</v>
      </c>
      <c r="C151" s="221" t="s">
        <v>93</v>
      </c>
      <c r="D151" s="223"/>
      <c r="E151" s="280">
        <v>0</v>
      </c>
      <c r="F151" s="280">
        <v>126.50980300000001</v>
      </c>
      <c r="G151" s="280">
        <v>245.74002300000001</v>
      </c>
      <c r="H151" s="280">
        <v>0</v>
      </c>
      <c r="I151" s="280">
        <v>0</v>
      </c>
      <c r="J151" s="226">
        <f t="shared" si="2"/>
        <v>372.24982599999998</v>
      </c>
      <c r="K151" s="227">
        <v>5.7215680000000004</v>
      </c>
      <c r="L151" s="227">
        <v>25.221568999999999</v>
      </c>
      <c r="M151" s="227">
        <v>4.331372</v>
      </c>
      <c r="N151" s="227">
        <v>0</v>
      </c>
      <c r="O151" s="227">
        <v>0</v>
      </c>
      <c r="P151" s="227">
        <v>2.680393</v>
      </c>
      <c r="Q151" s="227">
        <v>372.24982599999998</v>
      </c>
      <c r="R151" s="227">
        <v>13.868627999999999</v>
      </c>
      <c r="S151" s="227">
        <v>107.813727</v>
      </c>
      <c r="T151" s="227">
        <v>69.972548000000003</v>
      </c>
      <c r="U151" s="227">
        <v>0</v>
      </c>
      <c r="V151" s="227">
        <v>0</v>
      </c>
      <c r="W151" s="227">
        <v>0</v>
      </c>
      <c r="X151" s="227">
        <v>0</v>
      </c>
      <c r="Y151" s="227">
        <v>0</v>
      </c>
      <c r="Z151" s="227">
        <v>0</v>
      </c>
      <c r="AA151" s="227">
        <v>0</v>
      </c>
    </row>
    <row r="152" spans="1:27" x14ac:dyDescent="0.25">
      <c r="A152" s="222" t="s">
        <v>329</v>
      </c>
      <c r="B152" s="221" t="s">
        <v>330</v>
      </c>
      <c r="C152" s="221" t="s">
        <v>125</v>
      </c>
      <c r="D152" s="223"/>
      <c r="E152" s="280">
        <v>71.465517000000006</v>
      </c>
      <c r="F152" s="280">
        <v>206.522989</v>
      </c>
      <c r="G152" s="280">
        <v>339.300208</v>
      </c>
      <c r="H152" s="280">
        <v>146.66572099999999</v>
      </c>
      <c r="I152" s="280">
        <v>35.930418000000003</v>
      </c>
      <c r="J152" s="226">
        <f t="shared" si="2"/>
        <v>799.88485300000002</v>
      </c>
      <c r="K152" s="227">
        <v>10.701148999999999</v>
      </c>
      <c r="L152" s="227">
        <v>70.603448999999998</v>
      </c>
      <c r="M152" s="227">
        <v>4.3678160000000004</v>
      </c>
      <c r="N152" s="227">
        <v>0</v>
      </c>
      <c r="O152" s="227">
        <v>0</v>
      </c>
      <c r="P152" s="227">
        <v>7</v>
      </c>
      <c r="Q152" s="227">
        <v>799.88485300000002</v>
      </c>
      <c r="R152" s="227">
        <v>9.8850569999999998</v>
      </c>
      <c r="S152" s="227">
        <v>64.097701000000001</v>
      </c>
      <c r="T152" s="227">
        <v>19.545977000000001</v>
      </c>
      <c r="U152" s="227">
        <v>35.930418000000003</v>
      </c>
      <c r="V152" s="227">
        <v>0</v>
      </c>
      <c r="W152" s="227">
        <v>0</v>
      </c>
      <c r="X152" s="227">
        <v>0</v>
      </c>
      <c r="Y152" s="227">
        <v>0</v>
      </c>
      <c r="Z152" s="227">
        <v>0</v>
      </c>
      <c r="AA152" s="227">
        <v>0</v>
      </c>
    </row>
    <row r="153" spans="1:27" x14ac:dyDescent="0.25">
      <c r="A153" s="222" t="s">
        <v>525</v>
      </c>
      <c r="B153" s="221" t="s">
        <v>1963</v>
      </c>
      <c r="C153" s="221" t="s">
        <v>93</v>
      </c>
      <c r="D153" s="223"/>
      <c r="E153" s="280">
        <v>135.72893300000001</v>
      </c>
      <c r="F153" s="280">
        <v>230.55934600000001</v>
      </c>
      <c r="G153" s="280">
        <v>0</v>
      </c>
      <c r="H153" s="280">
        <v>0</v>
      </c>
      <c r="I153" s="280">
        <v>0</v>
      </c>
      <c r="J153" s="226">
        <f t="shared" si="2"/>
        <v>366.28827899999999</v>
      </c>
      <c r="K153" s="227">
        <v>7.8588230000000001</v>
      </c>
      <c r="L153" s="227">
        <v>0.103922</v>
      </c>
      <c r="M153" s="227">
        <v>0</v>
      </c>
      <c r="N153" s="227">
        <v>0</v>
      </c>
      <c r="O153" s="227">
        <v>0</v>
      </c>
      <c r="P153" s="227">
        <v>3</v>
      </c>
      <c r="Q153" s="227">
        <v>366.28827899999999</v>
      </c>
      <c r="R153" s="227">
        <v>73.836775000000003</v>
      </c>
      <c r="S153" s="227">
        <v>100.58336300000001</v>
      </c>
      <c r="T153" s="227">
        <v>14.803921000000001</v>
      </c>
      <c r="U153" s="227">
        <v>0</v>
      </c>
      <c r="V153" s="227">
        <v>0</v>
      </c>
      <c r="W153" s="227">
        <v>0</v>
      </c>
      <c r="X153" s="227">
        <v>0</v>
      </c>
      <c r="Y153" s="227">
        <v>0</v>
      </c>
      <c r="Z153" s="227">
        <v>0</v>
      </c>
      <c r="AA153" s="227">
        <v>0</v>
      </c>
    </row>
    <row r="154" spans="1:27" x14ac:dyDescent="0.25">
      <c r="A154" s="222" t="s">
        <v>128</v>
      </c>
      <c r="B154" s="221" t="s">
        <v>129</v>
      </c>
      <c r="C154" s="221" t="s">
        <v>68</v>
      </c>
      <c r="D154" s="223"/>
      <c r="E154" s="280">
        <v>39.505837</v>
      </c>
      <c r="F154" s="280">
        <v>122.050586</v>
      </c>
      <c r="G154" s="280">
        <v>194.61887300000001</v>
      </c>
      <c r="H154" s="280">
        <v>138.360714</v>
      </c>
      <c r="I154" s="280">
        <v>23.224616000000001</v>
      </c>
      <c r="J154" s="226">
        <f t="shared" si="2"/>
        <v>517.760626</v>
      </c>
      <c r="K154" s="227">
        <v>8.031129</v>
      </c>
      <c r="L154" s="227">
        <v>50.124513999999998</v>
      </c>
      <c r="M154" s="227">
        <v>2</v>
      </c>
      <c r="N154" s="227">
        <v>0</v>
      </c>
      <c r="O154" s="227">
        <v>0</v>
      </c>
      <c r="P154" s="227">
        <v>3.6536960000000001</v>
      </c>
      <c r="Q154" s="227">
        <v>517.760626</v>
      </c>
      <c r="R154" s="227">
        <v>5</v>
      </c>
      <c r="S154" s="227">
        <v>5</v>
      </c>
      <c r="T154" s="227">
        <v>0</v>
      </c>
      <c r="U154" s="227">
        <v>20.752934</v>
      </c>
      <c r="V154" s="227">
        <v>0</v>
      </c>
      <c r="W154" s="227">
        <v>0</v>
      </c>
      <c r="X154" s="227">
        <v>2.4716819999999999</v>
      </c>
      <c r="Y154" s="227">
        <v>0</v>
      </c>
      <c r="Z154" s="227">
        <v>0</v>
      </c>
      <c r="AA154" s="227">
        <v>272</v>
      </c>
    </row>
    <row r="155" spans="1:27" x14ac:dyDescent="0.25">
      <c r="A155" s="222" t="s">
        <v>342</v>
      </c>
      <c r="B155" s="221" t="s">
        <v>1918</v>
      </c>
      <c r="C155" s="221" t="s">
        <v>108</v>
      </c>
      <c r="D155" s="223"/>
      <c r="E155" s="280">
        <v>47.784736000000002</v>
      </c>
      <c r="F155" s="280">
        <v>134.92172199999999</v>
      </c>
      <c r="G155" s="280">
        <v>192.57173700000001</v>
      </c>
      <c r="H155" s="280">
        <v>0</v>
      </c>
      <c r="I155" s="280">
        <v>7.3460739999999998</v>
      </c>
      <c r="J155" s="226">
        <f t="shared" si="2"/>
        <v>382.62426899999997</v>
      </c>
      <c r="K155" s="227">
        <v>10.455969</v>
      </c>
      <c r="L155" s="227">
        <v>27.160471000000001</v>
      </c>
      <c r="M155" s="227">
        <v>0</v>
      </c>
      <c r="N155" s="227">
        <v>0</v>
      </c>
      <c r="O155" s="227">
        <v>0</v>
      </c>
      <c r="P155" s="227">
        <v>4.1467710000000002</v>
      </c>
      <c r="Q155" s="227">
        <v>382.62426900000003</v>
      </c>
      <c r="R155" s="227">
        <v>1.8473580000000001</v>
      </c>
      <c r="S155" s="227">
        <v>12.309198</v>
      </c>
      <c r="T155" s="227">
        <v>5</v>
      </c>
      <c r="U155" s="227">
        <v>7.3460739999999998</v>
      </c>
      <c r="V155" s="227">
        <v>0</v>
      </c>
      <c r="W155" s="227">
        <v>0</v>
      </c>
      <c r="X155" s="227">
        <v>0</v>
      </c>
      <c r="Y155" s="227">
        <v>0</v>
      </c>
      <c r="Z155" s="227">
        <v>0</v>
      </c>
      <c r="AA155" s="227">
        <v>0</v>
      </c>
    </row>
    <row r="156" spans="1:27" x14ac:dyDescent="0.25">
      <c r="A156" s="222" t="s">
        <v>211</v>
      </c>
      <c r="B156" s="221" t="s">
        <v>1881</v>
      </c>
      <c r="C156" s="221" t="s">
        <v>75</v>
      </c>
      <c r="D156" s="223"/>
      <c r="E156" s="280">
        <v>20.426136</v>
      </c>
      <c r="F156" s="280">
        <v>62.442953000000003</v>
      </c>
      <c r="G156" s="280">
        <v>106.34738299999999</v>
      </c>
      <c r="H156" s="280">
        <v>0</v>
      </c>
      <c r="I156" s="280">
        <v>23.619603999999999</v>
      </c>
      <c r="J156" s="226">
        <f t="shared" si="2"/>
        <v>212.83607600000002</v>
      </c>
      <c r="K156" s="227">
        <v>2</v>
      </c>
      <c r="L156" s="227">
        <v>30.874258999999999</v>
      </c>
      <c r="M156" s="227">
        <v>4.2386359999999996</v>
      </c>
      <c r="N156" s="227">
        <v>0</v>
      </c>
      <c r="O156" s="227">
        <v>0.86941599999999997</v>
      </c>
      <c r="P156" s="227">
        <v>0</v>
      </c>
      <c r="Q156" s="227">
        <v>212.83607599999999</v>
      </c>
      <c r="R156" s="227">
        <v>1</v>
      </c>
      <c r="S156" s="227">
        <v>4.2727269999999997</v>
      </c>
      <c r="T156" s="227">
        <v>0</v>
      </c>
      <c r="U156" s="227">
        <v>20.244401</v>
      </c>
      <c r="V156" s="227">
        <v>0</v>
      </c>
      <c r="W156" s="227">
        <v>0</v>
      </c>
      <c r="X156" s="227">
        <v>3.375203</v>
      </c>
      <c r="Y156" s="227">
        <v>0</v>
      </c>
      <c r="Z156" s="227">
        <v>0</v>
      </c>
      <c r="AA156" s="227">
        <v>0</v>
      </c>
    </row>
    <row r="157" spans="1:27" x14ac:dyDescent="0.25">
      <c r="A157" s="222" t="s">
        <v>225</v>
      </c>
      <c r="B157" s="221" t="s">
        <v>1886</v>
      </c>
      <c r="C157" s="221" t="s">
        <v>80</v>
      </c>
      <c r="D157" s="223"/>
      <c r="E157" s="280">
        <v>20.182162000000002</v>
      </c>
      <c r="F157" s="280">
        <v>58.929792999999997</v>
      </c>
      <c r="G157" s="280">
        <v>121.079733</v>
      </c>
      <c r="H157" s="280">
        <v>0</v>
      </c>
      <c r="I157" s="280">
        <v>14.637535</v>
      </c>
      <c r="J157" s="226">
        <f t="shared" si="2"/>
        <v>214.82922300000001</v>
      </c>
      <c r="K157" s="227">
        <v>0.56167</v>
      </c>
      <c r="L157" s="227">
        <v>19.096774</v>
      </c>
      <c r="M157" s="227">
        <v>2.9772289999999999</v>
      </c>
      <c r="N157" s="227">
        <v>0</v>
      </c>
      <c r="O157" s="227">
        <v>0</v>
      </c>
      <c r="P157" s="227">
        <v>2</v>
      </c>
      <c r="Q157" s="227">
        <v>214.82922300000001</v>
      </c>
      <c r="R157" s="227">
        <v>0</v>
      </c>
      <c r="S157" s="227">
        <v>0</v>
      </c>
      <c r="T157" s="227">
        <v>0</v>
      </c>
      <c r="U157" s="227">
        <v>10.967751</v>
      </c>
      <c r="V157" s="227">
        <v>0</v>
      </c>
      <c r="W157" s="227">
        <v>0</v>
      </c>
      <c r="X157" s="227">
        <v>3.6810290000000001</v>
      </c>
      <c r="Y157" s="227">
        <v>0</v>
      </c>
      <c r="Z157" s="227">
        <v>0</v>
      </c>
      <c r="AA157" s="227">
        <v>0</v>
      </c>
    </row>
    <row r="158" spans="1:27" x14ac:dyDescent="0.25">
      <c r="A158" s="222" t="s">
        <v>213</v>
      </c>
      <c r="B158" s="221" t="s">
        <v>1882</v>
      </c>
      <c r="C158" s="221" t="s">
        <v>72</v>
      </c>
      <c r="D158" s="223"/>
      <c r="E158" s="280">
        <v>27.593219000000001</v>
      </c>
      <c r="F158" s="280">
        <v>116.011298</v>
      </c>
      <c r="G158" s="280">
        <v>45.016947999999999</v>
      </c>
      <c r="H158" s="280">
        <v>0</v>
      </c>
      <c r="I158" s="280">
        <v>0</v>
      </c>
      <c r="J158" s="226">
        <f t="shared" si="2"/>
        <v>188.621465</v>
      </c>
      <c r="K158" s="227">
        <v>6.2655370000000001</v>
      </c>
      <c r="L158" s="227">
        <v>4.4180789999999996</v>
      </c>
      <c r="M158" s="227">
        <v>0</v>
      </c>
      <c r="N158" s="227">
        <v>0</v>
      </c>
      <c r="O158" s="227">
        <v>0</v>
      </c>
      <c r="P158" s="227">
        <v>0.27118599999999998</v>
      </c>
      <c r="Q158" s="227">
        <v>188.621465</v>
      </c>
      <c r="R158" s="227">
        <v>0</v>
      </c>
      <c r="S158" s="227">
        <v>0</v>
      </c>
      <c r="T158" s="227">
        <v>0</v>
      </c>
      <c r="U158" s="227">
        <v>0</v>
      </c>
      <c r="V158" s="227">
        <v>0</v>
      </c>
      <c r="W158" s="227">
        <v>0</v>
      </c>
      <c r="X158" s="227">
        <v>0</v>
      </c>
      <c r="Y158" s="227">
        <v>0</v>
      </c>
      <c r="Z158" s="227">
        <v>0</v>
      </c>
      <c r="AA158" s="227">
        <v>106</v>
      </c>
    </row>
    <row r="159" spans="1:27" x14ac:dyDescent="0.25">
      <c r="A159" s="222" t="s">
        <v>219</v>
      </c>
      <c r="B159" s="221" t="s">
        <v>1885</v>
      </c>
      <c r="C159" s="221" t="s">
        <v>80</v>
      </c>
      <c r="D159" s="223"/>
      <c r="E159" s="280">
        <v>24.508927</v>
      </c>
      <c r="F159" s="280">
        <v>105.50148799999999</v>
      </c>
      <c r="G159" s="280">
        <v>112.41018099999999</v>
      </c>
      <c r="H159" s="280">
        <v>0</v>
      </c>
      <c r="I159" s="280">
        <v>7.7282120000000001</v>
      </c>
      <c r="J159" s="226">
        <f t="shared" si="2"/>
        <v>250.148808</v>
      </c>
      <c r="K159" s="227">
        <v>5.1765869999999996</v>
      </c>
      <c r="L159" s="227">
        <v>18.424603999999999</v>
      </c>
      <c r="M159" s="227">
        <v>1.196429</v>
      </c>
      <c r="N159" s="227">
        <v>0</v>
      </c>
      <c r="O159" s="227">
        <v>0</v>
      </c>
      <c r="P159" s="227">
        <v>1</v>
      </c>
      <c r="Q159" s="227">
        <v>250.148808</v>
      </c>
      <c r="R159" s="227">
        <v>9.9583329999999997</v>
      </c>
      <c r="S159" s="227">
        <v>72.652777999999998</v>
      </c>
      <c r="T159" s="227">
        <v>2</v>
      </c>
      <c r="U159" s="227">
        <v>4.4104140000000003</v>
      </c>
      <c r="V159" s="227">
        <v>0</v>
      </c>
      <c r="W159" s="227">
        <v>0</v>
      </c>
      <c r="X159" s="227">
        <v>3.413348</v>
      </c>
      <c r="Y159" s="227">
        <v>0</v>
      </c>
      <c r="Z159" s="227">
        <v>0</v>
      </c>
      <c r="AA159" s="227">
        <v>0</v>
      </c>
    </row>
    <row r="160" spans="1:27" x14ac:dyDescent="0.25">
      <c r="A160" s="222" t="s">
        <v>217</v>
      </c>
      <c r="B160" s="221" t="s">
        <v>1884</v>
      </c>
      <c r="C160" s="221" t="s">
        <v>68</v>
      </c>
      <c r="D160" s="223"/>
      <c r="E160" s="280">
        <v>41.156388999999997</v>
      </c>
      <c r="F160" s="280">
        <v>117.814312</v>
      </c>
      <c r="G160" s="280">
        <v>168.43635599999999</v>
      </c>
      <c r="H160" s="280">
        <v>0</v>
      </c>
      <c r="I160" s="280">
        <v>11.439852999999999</v>
      </c>
      <c r="J160" s="226">
        <f t="shared" si="2"/>
        <v>338.84690999999998</v>
      </c>
      <c r="K160" s="227">
        <v>9.6421670000000006</v>
      </c>
      <c r="L160" s="227">
        <v>17.680852000000002</v>
      </c>
      <c r="M160" s="227">
        <v>0</v>
      </c>
      <c r="N160" s="227">
        <v>0</v>
      </c>
      <c r="O160" s="227">
        <v>0</v>
      </c>
      <c r="P160" s="227">
        <v>0.34816200000000003</v>
      </c>
      <c r="Q160" s="227">
        <v>338.84690999999998</v>
      </c>
      <c r="R160" s="227">
        <v>1.9709859999999999</v>
      </c>
      <c r="S160" s="227">
        <v>3.959381</v>
      </c>
      <c r="T160" s="227">
        <v>1</v>
      </c>
      <c r="U160" s="227">
        <v>11.439852999999999</v>
      </c>
      <c r="V160" s="227">
        <v>0</v>
      </c>
      <c r="W160" s="227">
        <v>0</v>
      </c>
      <c r="X160" s="227">
        <v>0</v>
      </c>
      <c r="Y160" s="227">
        <v>0</v>
      </c>
      <c r="Z160" s="227">
        <v>0</v>
      </c>
      <c r="AA160" s="227">
        <v>285</v>
      </c>
    </row>
    <row r="161" spans="1:27" x14ac:dyDescent="0.25">
      <c r="A161" s="222" t="s">
        <v>545</v>
      </c>
      <c r="B161" s="221" t="s">
        <v>1969</v>
      </c>
      <c r="C161" s="221" t="s">
        <v>80</v>
      </c>
      <c r="D161" s="223"/>
      <c r="E161" s="280">
        <v>67.812865000000002</v>
      </c>
      <c r="F161" s="280">
        <v>98.426901999999998</v>
      </c>
      <c r="G161" s="280">
        <v>0</v>
      </c>
      <c r="H161" s="280">
        <v>0</v>
      </c>
      <c r="I161" s="280">
        <v>0</v>
      </c>
      <c r="J161" s="226">
        <f t="shared" si="2"/>
        <v>166.239767</v>
      </c>
      <c r="K161" s="227">
        <v>3</v>
      </c>
      <c r="L161" s="227">
        <v>12.023391999999999</v>
      </c>
      <c r="M161" s="227">
        <v>0.90058499999999997</v>
      </c>
      <c r="N161" s="227">
        <v>0</v>
      </c>
      <c r="O161" s="227">
        <v>0</v>
      </c>
      <c r="P161" s="227">
        <v>2.9473669999999998</v>
      </c>
      <c r="Q161" s="227">
        <v>165.50877199999999</v>
      </c>
      <c r="R161" s="227">
        <v>6.9590639999999997</v>
      </c>
      <c r="S161" s="227">
        <v>6</v>
      </c>
      <c r="T161" s="227">
        <v>1</v>
      </c>
      <c r="U161" s="227">
        <v>0</v>
      </c>
      <c r="V161" s="227">
        <v>0</v>
      </c>
      <c r="W161" s="227">
        <v>0</v>
      </c>
      <c r="X161" s="227">
        <v>0</v>
      </c>
      <c r="Y161" s="227">
        <v>0</v>
      </c>
      <c r="Z161" s="227">
        <v>0</v>
      </c>
      <c r="AA161" s="227">
        <v>0</v>
      </c>
    </row>
    <row r="162" spans="1:27" x14ac:dyDescent="0.25">
      <c r="A162" s="221" t="s">
        <v>606</v>
      </c>
      <c r="B162" s="221" t="s">
        <v>607</v>
      </c>
      <c r="C162" s="221" t="s">
        <v>75</v>
      </c>
      <c r="D162" s="223"/>
      <c r="E162" s="280">
        <v>159.84160299999999</v>
      </c>
      <c r="F162" s="280">
        <v>410.3263</v>
      </c>
      <c r="G162" s="280">
        <v>379.18526700000001</v>
      </c>
      <c r="H162" s="280">
        <v>0</v>
      </c>
      <c r="I162" s="280">
        <v>0</v>
      </c>
      <c r="J162" s="226">
        <f t="shared" si="2"/>
        <v>949.35317000000009</v>
      </c>
      <c r="K162" s="227">
        <v>17.902866</v>
      </c>
      <c r="L162" s="227">
        <v>77.943118999999996</v>
      </c>
      <c r="M162" s="227">
        <v>4.3320499999999997</v>
      </c>
      <c r="N162" s="227">
        <v>0.65810900000000006</v>
      </c>
      <c r="O162" s="227">
        <v>2.0453570000000001</v>
      </c>
      <c r="P162" s="227">
        <v>5.9259729999999999</v>
      </c>
      <c r="Q162" s="227">
        <v>948.84439799999996</v>
      </c>
      <c r="R162" s="227">
        <v>57.397801000000001</v>
      </c>
      <c r="S162" s="227">
        <v>90.933920000000001</v>
      </c>
      <c r="T162" s="227">
        <v>4.9259729999999999</v>
      </c>
      <c r="U162" s="227">
        <v>0</v>
      </c>
      <c r="V162" s="227">
        <v>0</v>
      </c>
      <c r="W162" s="227">
        <v>0</v>
      </c>
      <c r="X162" s="227">
        <v>0</v>
      </c>
      <c r="Y162" s="227">
        <v>0</v>
      </c>
      <c r="Z162" s="227">
        <v>0</v>
      </c>
      <c r="AA162" s="227">
        <v>424</v>
      </c>
    </row>
    <row r="163" spans="1:27" x14ac:dyDescent="0.25">
      <c r="A163" s="222" t="s">
        <v>335</v>
      </c>
      <c r="B163" s="221" t="s">
        <v>336</v>
      </c>
      <c r="C163" s="221" t="s">
        <v>98</v>
      </c>
      <c r="D163" s="223"/>
      <c r="E163" s="280">
        <v>26.259613999999999</v>
      </c>
      <c r="F163" s="280">
        <v>0</v>
      </c>
      <c r="G163" s="280">
        <v>0</v>
      </c>
      <c r="H163" s="280">
        <v>0</v>
      </c>
      <c r="I163" s="280">
        <v>0</v>
      </c>
      <c r="J163" s="226">
        <f t="shared" si="2"/>
        <v>26.259613999999999</v>
      </c>
      <c r="K163" s="227">
        <v>0</v>
      </c>
      <c r="L163" s="227">
        <v>0</v>
      </c>
      <c r="M163" s="227">
        <v>0</v>
      </c>
      <c r="N163" s="227">
        <v>0</v>
      </c>
      <c r="O163" s="227">
        <v>0</v>
      </c>
      <c r="P163" s="227">
        <v>0</v>
      </c>
      <c r="Q163" s="227">
        <v>26.254805999999999</v>
      </c>
      <c r="R163" s="227">
        <v>0</v>
      </c>
      <c r="S163" s="227">
        <v>0</v>
      </c>
      <c r="T163" s="227">
        <v>0</v>
      </c>
      <c r="U163" s="227">
        <v>0</v>
      </c>
      <c r="V163" s="227">
        <v>0</v>
      </c>
      <c r="W163" s="227">
        <v>0</v>
      </c>
      <c r="X163" s="227">
        <v>0</v>
      </c>
      <c r="Y163" s="227">
        <v>0</v>
      </c>
      <c r="Z163" s="227">
        <v>0</v>
      </c>
      <c r="AA163" s="227">
        <v>0</v>
      </c>
    </row>
    <row r="164" spans="1:27" x14ac:dyDescent="0.25">
      <c r="A164" s="222" t="s">
        <v>455</v>
      </c>
      <c r="B164" s="221" t="s">
        <v>1945</v>
      </c>
      <c r="C164" s="221" t="s">
        <v>93</v>
      </c>
      <c r="D164" s="223"/>
      <c r="E164" s="280">
        <v>22.783132999999999</v>
      </c>
      <c r="F164" s="280">
        <v>108.592202</v>
      </c>
      <c r="G164" s="280">
        <v>113.027632</v>
      </c>
      <c r="H164" s="280">
        <v>0</v>
      </c>
      <c r="I164" s="280">
        <v>0</v>
      </c>
      <c r="J164" s="226">
        <f t="shared" si="2"/>
        <v>244.40296699999999</v>
      </c>
      <c r="K164" s="227">
        <v>1.740964</v>
      </c>
      <c r="L164" s="227">
        <v>16.207816999999999</v>
      </c>
      <c r="M164" s="227">
        <v>0.95180699999999996</v>
      </c>
      <c r="N164" s="227">
        <v>0</v>
      </c>
      <c r="O164" s="227">
        <v>0</v>
      </c>
      <c r="P164" s="227">
        <v>1.807229</v>
      </c>
      <c r="Q164" s="227">
        <v>237.59238300000001</v>
      </c>
      <c r="R164" s="227">
        <v>17.228915000000001</v>
      </c>
      <c r="S164" s="227">
        <v>32.530119999999997</v>
      </c>
      <c r="T164" s="227">
        <v>5.6987949999999996</v>
      </c>
      <c r="U164" s="227">
        <v>0</v>
      </c>
      <c r="V164" s="227">
        <v>0</v>
      </c>
      <c r="W164" s="227">
        <v>0</v>
      </c>
      <c r="X164" s="227">
        <v>0</v>
      </c>
      <c r="Y164" s="227">
        <v>0</v>
      </c>
      <c r="Z164" s="227">
        <v>0</v>
      </c>
      <c r="AA164" s="227">
        <v>160</v>
      </c>
    </row>
    <row r="165" spans="1:27" x14ac:dyDescent="0.25">
      <c r="A165" s="222" t="s">
        <v>415</v>
      </c>
      <c r="B165" s="221" t="s">
        <v>1935</v>
      </c>
      <c r="C165" s="221" t="s">
        <v>68</v>
      </c>
      <c r="D165" s="223"/>
      <c r="E165" s="280">
        <v>11.242424</v>
      </c>
      <c r="F165" s="280">
        <v>41.628624000000002</v>
      </c>
      <c r="G165" s="280">
        <v>19.886921999999998</v>
      </c>
      <c r="H165" s="280">
        <v>0</v>
      </c>
      <c r="I165" s="280">
        <v>0</v>
      </c>
      <c r="J165" s="226">
        <f t="shared" si="2"/>
        <v>72.75797</v>
      </c>
      <c r="K165" s="227">
        <v>1.2585770000000001</v>
      </c>
      <c r="L165" s="227">
        <v>6.4767580000000002</v>
      </c>
      <c r="M165" s="227">
        <v>0</v>
      </c>
      <c r="N165" s="227">
        <v>0</v>
      </c>
      <c r="O165" s="227">
        <v>0</v>
      </c>
      <c r="P165" s="227">
        <v>1.8242430000000001</v>
      </c>
      <c r="Q165" s="227">
        <v>72.75797</v>
      </c>
      <c r="R165" s="227">
        <v>0</v>
      </c>
      <c r="S165" s="227">
        <v>0</v>
      </c>
      <c r="T165" s="227">
        <v>0</v>
      </c>
      <c r="U165" s="227">
        <v>0</v>
      </c>
      <c r="V165" s="227">
        <v>0</v>
      </c>
      <c r="W165" s="227">
        <v>0</v>
      </c>
      <c r="X165" s="227">
        <v>0</v>
      </c>
      <c r="Y165" s="227">
        <v>0</v>
      </c>
      <c r="Z165" s="227">
        <v>0</v>
      </c>
      <c r="AA165" s="227">
        <v>35</v>
      </c>
    </row>
    <row r="166" spans="1:27" x14ac:dyDescent="0.25">
      <c r="A166" s="222" t="s">
        <v>453</v>
      </c>
      <c r="B166" s="221" t="s">
        <v>454</v>
      </c>
      <c r="C166" s="221" t="s">
        <v>98</v>
      </c>
      <c r="D166" s="223"/>
      <c r="E166" s="280">
        <v>0</v>
      </c>
      <c r="F166" s="280">
        <v>77.475962999999993</v>
      </c>
      <c r="G166" s="280">
        <v>55.360576999999999</v>
      </c>
      <c r="H166" s="280">
        <v>0</v>
      </c>
      <c r="I166" s="280">
        <v>0</v>
      </c>
      <c r="J166" s="226">
        <f t="shared" si="2"/>
        <v>132.83653999999999</v>
      </c>
      <c r="K166" s="227">
        <v>3</v>
      </c>
      <c r="L166" s="227">
        <v>14.009615</v>
      </c>
      <c r="M166" s="227">
        <v>0</v>
      </c>
      <c r="N166" s="227">
        <v>0</v>
      </c>
      <c r="O166" s="227">
        <v>6.25E-2</v>
      </c>
      <c r="P166" s="227">
        <v>0.69230800000000003</v>
      </c>
      <c r="Q166" s="227">
        <v>132.83654000000001</v>
      </c>
      <c r="R166" s="227">
        <v>0</v>
      </c>
      <c r="S166" s="227">
        <v>0</v>
      </c>
      <c r="T166" s="227">
        <v>0</v>
      </c>
      <c r="U166" s="227">
        <v>0</v>
      </c>
      <c r="V166" s="227">
        <v>0</v>
      </c>
      <c r="W166" s="227">
        <v>0</v>
      </c>
      <c r="X166" s="227">
        <v>0</v>
      </c>
      <c r="Y166" s="227">
        <v>0</v>
      </c>
      <c r="Z166" s="227">
        <v>0</v>
      </c>
      <c r="AA166" s="227">
        <v>0</v>
      </c>
    </row>
    <row r="167" spans="1:27" x14ac:dyDescent="0.25">
      <c r="A167" s="222" t="s">
        <v>736</v>
      </c>
      <c r="B167" s="221" t="s">
        <v>737</v>
      </c>
      <c r="C167" s="221" t="s">
        <v>80</v>
      </c>
      <c r="D167" s="223"/>
      <c r="E167" s="280">
        <v>14.536144999999999</v>
      </c>
      <c r="F167" s="280">
        <v>53.945782000000001</v>
      </c>
      <c r="G167" s="280">
        <v>52.314833999999998</v>
      </c>
      <c r="H167" s="280">
        <v>0</v>
      </c>
      <c r="I167" s="280">
        <v>7.5628650000000004</v>
      </c>
      <c r="J167" s="226">
        <f t="shared" si="2"/>
        <v>128.35962599999999</v>
      </c>
      <c r="K167" s="227">
        <v>2.939759</v>
      </c>
      <c r="L167" s="227">
        <v>17.391567999999999</v>
      </c>
      <c r="M167" s="227">
        <v>0</v>
      </c>
      <c r="N167" s="227">
        <v>0</v>
      </c>
      <c r="O167" s="227">
        <v>0</v>
      </c>
      <c r="P167" s="227">
        <v>1.6506019999999999</v>
      </c>
      <c r="Q167" s="227">
        <v>128.124686</v>
      </c>
      <c r="R167" s="227">
        <v>0</v>
      </c>
      <c r="S167" s="227">
        <v>6.4578309999999997</v>
      </c>
      <c r="T167" s="227">
        <v>2.2349399999999999</v>
      </c>
      <c r="U167" s="227">
        <v>0</v>
      </c>
      <c r="V167" s="227">
        <v>0</v>
      </c>
      <c r="W167" s="227">
        <v>7.5628650000000004</v>
      </c>
      <c r="X167" s="227">
        <v>0</v>
      </c>
      <c r="Y167" s="227">
        <v>0</v>
      </c>
      <c r="Z167" s="227">
        <v>0</v>
      </c>
      <c r="AA167" s="227">
        <v>0</v>
      </c>
    </row>
    <row r="168" spans="1:27" x14ac:dyDescent="0.25">
      <c r="A168" s="222" t="s">
        <v>648</v>
      </c>
      <c r="B168" s="221" t="s">
        <v>649</v>
      </c>
      <c r="C168" s="221" t="s">
        <v>80</v>
      </c>
      <c r="D168" s="223"/>
      <c r="E168" s="280">
        <v>15.848108999999999</v>
      </c>
      <c r="F168" s="280">
        <v>67.019598000000002</v>
      </c>
      <c r="G168" s="280">
        <v>123.782464</v>
      </c>
      <c r="H168" s="280">
        <v>0</v>
      </c>
      <c r="I168" s="280">
        <v>0</v>
      </c>
      <c r="J168" s="226">
        <f t="shared" si="2"/>
        <v>206.650171</v>
      </c>
      <c r="K168" s="227">
        <v>2.9319700000000002</v>
      </c>
      <c r="L168" s="227">
        <v>24.826830999999999</v>
      </c>
      <c r="M168" s="227">
        <v>0</v>
      </c>
      <c r="N168" s="227">
        <v>0</v>
      </c>
      <c r="O168" s="227">
        <v>0</v>
      </c>
      <c r="P168" s="227">
        <v>4</v>
      </c>
      <c r="Q168" s="227">
        <v>140.11771400000001</v>
      </c>
      <c r="R168" s="227">
        <v>0</v>
      </c>
      <c r="S168" s="227">
        <v>0</v>
      </c>
      <c r="T168" s="227">
        <v>0</v>
      </c>
      <c r="U168" s="227">
        <v>0</v>
      </c>
      <c r="V168" s="227">
        <v>0</v>
      </c>
      <c r="W168" s="227">
        <v>0</v>
      </c>
      <c r="X168" s="227">
        <v>0</v>
      </c>
      <c r="Y168" s="227">
        <v>0</v>
      </c>
      <c r="Z168" s="227">
        <v>0</v>
      </c>
      <c r="AA168" s="227">
        <v>0</v>
      </c>
    </row>
    <row r="169" spans="1:27" x14ac:dyDescent="0.25">
      <c r="A169" s="222" t="s">
        <v>724</v>
      </c>
      <c r="B169" s="221" t="s">
        <v>725</v>
      </c>
      <c r="C169" s="221" t="s">
        <v>93</v>
      </c>
      <c r="D169" s="223"/>
      <c r="E169" s="280">
        <v>24.912281</v>
      </c>
      <c r="F169" s="280">
        <v>107.368421</v>
      </c>
      <c r="G169" s="280">
        <v>174.91469699999999</v>
      </c>
      <c r="H169" s="280">
        <v>0</v>
      </c>
      <c r="I169" s="280">
        <v>0</v>
      </c>
      <c r="J169" s="226">
        <f t="shared" si="2"/>
        <v>307.19539899999995</v>
      </c>
      <c r="K169" s="227">
        <v>2.5146199999999999</v>
      </c>
      <c r="L169" s="227">
        <v>7.4619879999999998</v>
      </c>
      <c r="M169" s="227">
        <v>0</v>
      </c>
      <c r="N169" s="227">
        <v>0</v>
      </c>
      <c r="O169" s="227">
        <v>0</v>
      </c>
      <c r="P169" s="227">
        <v>2</v>
      </c>
      <c r="Q169" s="227">
        <v>307.19539900000001</v>
      </c>
      <c r="R169" s="227">
        <v>23.333333</v>
      </c>
      <c r="S169" s="227">
        <v>102.225309</v>
      </c>
      <c r="T169" s="227">
        <v>36.426901000000001</v>
      </c>
      <c r="U169" s="227">
        <v>0</v>
      </c>
      <c r="V169" s="227">
        <v>0</v>
      </c>
      <c r="W169" s="227">
        <v>0</v>
      </c>
      <c r="X169" s="227">
        <v>0</v>
      </c>
      <c r="Y169" s="227">
        <v>0</v>
      </c>
      <c r="Z169" s="227">
        <v>0</v>
      </c>
      <c r="AA169" s="227">
        <v>0</v>
      </c>
    </row>
    <row r="170" spans="1:27" x14ac:dyDescent="0.25">
      <c r="A170" s="222" t="s">
        <v>692</v>
      </c>
      <c r="B170" s="221" t="s">
        <v>693</v>
      </c>
      <c r="C170" s="221" t="s">
        <v>80</v>
      </c>
      <c r="D170" s="223"/>
      <c r="E170" s="280">
        <v>0</v>
      </c>
      <c r="F170" s="280">
        <v>0</v>
      </c>
      <c r="G170" s="280">
        <v>0</v>
      </c>
      <c r="H170" s="280">
        <v>10.646179999999999</v>
      </c>
      <c r="I170" s="280">
        <v>318.48348499999997</v>
      </c>
      <c r="J170" s="226">
        <f t="shared" si="2"/>
        <v>329.12966499999999</v>
      </c>
      <c r="K170" s="227">
        <v>0</v>
      </c>
      <c r="L170" s="227">
        <v>64.073424000000003</v>
      </c>
      <c r="M170" s="227">
        <v>8.9064350000000001</v>
      </c>
      <c r="N170" s="227">
        <v>0</v>
      </c>
      <c r="O170" s="227">
        <v>0</v>
      </c>
      <c r="P170" s="227">
        <v>0</v>
      </c>
      <c r="Q170" s="227">
        <v>329.12966499999999</v>
      </c>
      <c r="R170" s="227">
        <v>0</v>
      </c>
      <c r="S170" s="227">
        <v>0</v>
      </c>
      <c r="T170" s="227">
        <v>0</v>
      </c>
      <c r="U170" s="227">
        <v>0</v>
      </c>
      <c r="V170" s="227">
        <v>0</v>
      </c>
      <c r="W170" s="227">
        <v>327.03807399999999</v>
      </c>
      <c r="X170" s="227">
        <v>0</v>
      </c>
      <c r="Y170" s="227">
        <v>0</v>
      </c>
      <c r="Z170" s="227">
        <v>0</v>
      </c>
      <c r="AA170" s="227">
        <v>0</v>
      </c>
    </row>
    <row r="171" spans="1:27" x14ac:dyDescent="0.25">
      <c r="A171" s="222" t="s">
        <v>488</v>
      </c>
      <c r="B171" s="221" t="s">
        <v>1952</v>
      </c>
      <c r="C171" s="221" t="s">
        <v>190</v>
      </c>
      <c r="D171" s="223" t="s">
        <v>807</v>
      </c>
      <c r="E171" s="280">
        <v>0</v>
      </c>
      <c r="F171" s="280">
        <v>0</v>
      </c>
      <c r="G171" s="280">
        <v>76.241380000000007</v>
      </c>
      <c r="H171" s="280">
        <v>110.33046</v>
      </c>
      <c r="I171" s="280">
        <v>0</v>
      </c>
      <c r="J171" s="226">
        <f t="shared" si="2"/>
        <v>186.57184000000001</v>
      </c>
      <c r="K171" s="227">
        <v>0</v>
      </c>
      <c r="L171" s="227">
        <v>4.3649440000000004</v>
      </c>
      <c r="M171" s="227">
        <v>2.3218390000000002</v>
      </c>
      <c r="N171" s="227">
        <v>0.5</v>
      </c>
      <c r="O171" s="227">
        <v>0</v>
      </c>
      <c r="P171" s="227">
        <v>0.60919500000000004</v>
      </c>
      <c r="Q171" s="227">
        <v>38.201149999999998</v>
      </c>
      <c r="R171" s="227">
        <v>0</v>
      </c>
      <c r="S171" s="227">
        <v>0</v>
      </c>
      <c r="T171" s="227">
        <v>0</v>
      </c>
      <c r="U171" s="227">
        <v>0</v>
      </c>
      <c r="V171" s="227">
        <v>0</v>
      </c>
      <c r="W171" s="227">
        <v>0</v>
      </c>
      <c r="X171" s="227">
        <v>0</v>
      </c>
      <c r="Y171" s="227">
        <v>0</v>
      </c>
      <c r="Z171" s="227">
        <v>19.132183999999999</v>
      </c>
      <c r="AA171" s="227">
        <v>0</v>
      </c>
    </row>
    <row r="172" spans="1:27" x14ac:dyDescent="0.25">
      <c r="A172" s="222" t="s">
        <v>547</v>
      </c>
      <c r="B172" s="221" t="s">
        <v>1970</v>
      </c>
      <c r="C172" s="221" t="s">
        <v>68</v>
      </c>
      <c r="D172" s="223"/>
      <c r="E172" s="280">
        <v>73.554046</v>
      </c>
      <c r="F172" s="280">
        <v>127.581768</v>
      </c>
      <c r="G172" s="280">
        <v>175.519463</v>
      </c>
      <c r="H172" s="280">
        <v>0</v>
      </c>
      <c r="I172" s="280">
        <v>0</v>
      </c>
      <c r="J172" s="226">
        <f t="shared" si="2"/>
        <v>376.65527699999996</v>
      </c>
      <c r="K172" s="227">
        <v>7.2679109999999998</v>
      </c>
      <c r="L172" s="227">
        <v>30.487292</v>
      </c>
      <c r="M172" s="227">
        <v>1.981733</v>
      </c>
      <c r="N172" s="227">
        <v>1</v>
      </c>
      <c r="O172" s="227">
        <v>0.69555599999999995</v>
      </c>
      <c r="P172" s="227">
        <v>1.894563</v>
      </c>
      <c r="Q172" s="227">
        <v>375.64305100000001</v>
      </c>
      <c r="R172" s="227">
        <v>0</v>
      </c>
      <c r="S172" s="227">
        <v>0</v>
      </c>
      <c r="T172" s="227">
        <v>0</v>
      </c>
      <c r="U172" s="227">
        <v>0</v>
      </c>
      <c r="V172" s="227">
        <v>0</v>
      </c>
      <c r="W172" s="227">
        <v>0</v>
      </c>
      <c r="X172" s="227">
        <v>0</v>
      </c>
      <c r="Y172" s="227">
        <v>0</v>
      </c>
      <c r="Z172" s="227">
        <v>0</v>
      </c>
      <c r="AA172" s="227">
        <v>178</v>
      </c>
    </row>
    <row r="173" spans="1:27" x14ac:dyDescent="0.25">
      <c r="A173" s="222" t="s">
        <v>514</v>
      </c>
      <c r="B173" s="221" t="s">
        <v>515</v>
      </c>
      <c r="C173" s="221" t="s">
        <v>93</v>
      </c>
      <c r="D173" s="223"/>
      <c r="E173" s="280">
        <v>23.454022999999999</v>
      </c>
      <c r="F173" s="280">
        <v>75.270115000000004</v>
      </c>
      <c r="G173" s="280">
        <v>36.936782000000001</v>
      </c>
      <c r="H173" s="280">
        <v>0</v>
      </c>
      <c r="I173" s="280">
        <v>0</v>
      </c>
      <c r="J173" s="226">
        <f t="shared" si="2"/>
        <v>135.66092</v>
      </c>
      <c r="K173" s="227">
        <v>3.9252880000000001</v>
      </c>
      <c r="L173" s="227">
        <v>7.6724119999999996</v>
      </c>
      <c r="M173" s="227">
        <v>0</v>
      </c>
      <c r="N173" s="227">
        <v>0</v>
      </c>
      <c r="O173" s="227">
        <v>0</v>
      </c>
      <c r="P173" s="227">
        <v>0</v>
      </c>
      <c r="Q173" s="227">
        <v>135.66092</v>
      </c>
      <c r="R173" s="227">
        <v>15.189655</v>
      </c>
      <c r="S173" s="227">
        <v>51.172414000000003</v>
      </c>
      <c r="T173" s="227">
        <v>0</v>
      </c>
      <c r="U173" s="227">
        <v>0</v>
      </c>
      <c r="V173" s="227">
        <v>0</v>
      </c>
      <c r="W173" s="227">
        <v>0</v>
      </c>
      <c r="X173" s="227">
        <v>0</v>
      </c>
      <c r="Y173" s="227">
        <v>0</v>
      </c>
      <c r="Z173" s="227">
        <v>0</v>
      </c>
      <c r="AA173" s="227">
        <v>0</v>
      </c>
    </row>
    <row r="174" spans="1:27" x14ac:dyDescent="0.25">
      <c r="A174" s="222" t="s">
        <v>301</v>
      </c>
      <c r="B174" s="221" t="s">
        <v>302</v>
      </c>
      <c r="C174" s="221" t="s">
        <v>93</v>
      </c>
      <c r="D174" s="223"/>
      <c r="E174" s="280">
        <v>218.61854500000001</v>
      </c>
      <c r="F174" s="280">
        <v>581.04068600000005</v>
      </c>
      <c r="G174" s="280">
        <v>767.27444600000001</v>
      </c>
      <c r="H174" s="280">
        <v>455.74643800000001</v>
      </c>
      <c r="I174" s="280">
        <v>0</v>
      </c>
      <c r="J174" s="226">
        <f t="shared" si="2"/>
        <v>2022.6801150000001</v>
      </c>
      <c r="K174" s="227">
        <v>32.959142999999997</v>
      </c>
      <c r="L174" s="227">
        <v>233.40110899999999</v>
      </c>
      <c r="M174" s="227">
        <v>9.5848829999999996</v>
      </c>
      <c r="N174" s="227">
        <v>1.552071</v>
      </c>
      <c r="O174" s="227">
        <v>2</v>
      </c>
      <c r="P174" s="227">
        <v>23.218575000000001</v>
      </c>
      <c r="Q174" s="227">
        <v>2022.6801149999999</v>
      </c>
      <c r="R174" s="227">
        <v>4.0529000000000002</v>
      </c>
      <c r="S174" s="227">
        <v>65.441035999999997</v>
      </c>
      <c r="T174" s="227">
        <v>15.124786</v>
      </c>
      <c r="U174" s="227">
        <v>0</v>
      </c>
      <c r="V174" s="227">
        <v>0</v>
      </c>
      <c r="W174" s="227">
        <v>0</v>
      </c>
      <c r="X174" s="227">
        <v>0</v>
      </c>
      <c r="Y174" s="227">
        <v>0</v>
      </c>
      <c r="Z174" s="227">
        <v>0</v>
      </c>
      <c r="AA174" s="227">
        <v>1251</v>
      </c>
    </row>
    <row r="175" spans="1:27" x14ac:dyDescent="0.25">
      <c r="A175" s="222" t="s">
        <v>292</v>
      </c>
      <c r="B175" s="221" t="s">
        <v>293</v>
      </c>
      <c r="C175" s="221" t="s">
        <v>72</v>
      </c>
      <c r="D175" s="223"/>
      <c r="E175" s="280">
        <v>62.292394999999999</v>
      </c>
      <c r="F175" s="280">
        <v>204.89473699999999</v>
      </c>
      <c r="G175" s="280">
        <v>274.72393799999998</v>
      </c>
      <c r="H175" s="280">
        <v>0</v>
      </c>
      <c r="I175" s="280">
        <v>0</v>
      </c>
      <c r="J175" s="226">
        <f t="shared" si="2"/>
        <v>541.91107</v>
      </c>
      <c r="K175" s="227">
        <v>1.0058480000000001</v>
      </c>
      <c r="L175" s="227">
        <v>49.409357</v>
      </c>
      <c r="M175" s="227">
        <v>1.1228070000000001</v>
      </c>
      <c r="N175" s="227">
        <v>0</v>
      </c>
      <c r="O175" s="227">
        <v>0</v>
      </c>
      <c r="P175" s="227">
        <v>5</v>
      </c>
      <c r="Q175" s="227">
        <v>540.98124499999994</v>
      </c>
      <c r="R175" s="227">
        <v>0</v>
      </c>
      <c r="S175" s="227">
        <v>0</v>
      </c>
      <c r="T175" s="227">
        <v>1</v>
      </c>
      <c r="U175" s="227">
        <v>0</v>
      </c>
      <c r="V175" s="227">
        <v>0</v>
      </c>
      <c r="W175" s="227">
        <v>0</v>
      </c>
      <c r="X175" s="227">
        <v>0</v>
      </c>
      <c r="Y175" s="227">
        <v>0</v>
      </c>
      <c r="Z175" s="227">
        <v>0</v>
      </c>
      <c r="AA175" s="227">
        <v>486</v>
      </c>
    </row>
    <row r="176" spans="1:27" x14ac:dyDescent="0.25">
      <c r="A176" s="222" t="s">
        <v>307</v>
      </c>
      <c r="B176" s="221" t="s">
        <v>1907</v>
      </c>
      <c r="C176" s="221" t="s">
        <v>68</v>
      </c>
      <c r="D176" s="223"/>
      <c r="E176" s="280">
        <v>41.481012</v>
      </c>
      <c r="F176" s="280">
        <v>105.609398</v>
      </c>
      <c r="G176" s="280">
        <v>137.493686</v>
      </c>
      <c r="H176" s="280">
        <v>0</v>
      </c>
      <c r="I176" s="280">
        <v>0</v>
      </c>
      <c r="J176" s="226">
        <f t="shared" si="2"/>
        <v>284.58409599999999</v>
      </c>
      <c r="K176" s="227">
        <v>4.7911400000000004</v>
      </c>
      <c r="L176" s="227">
        <v>28.746835999999998</v>
      </c>
      <c r="M176" s="227">
        <v>0</v>
      </c>
      <c r="N176" s="227">
        <v>0</v>
      </c>
      <c r="O176" s="227">
        <v>0</v>
      </c>
      <c r="P176" s="227">
        <v>4</v>
      </c>
      <c r="Q176" s="227">
        <v>278.18638900000002</v>
      </c>
      <c r="R176" s="227">
        <v>1.3481019999999999</v>
      </c>
      <c r="S176" s="227">
        <v>12.955696</v>
      </c>
      <c r="T176" s="227">
        <v>7.1708860000000003</v>
      </c>
      <c r="U176" s="227">
        <v>0</v>
      </c>
      <c r="V176" s="227">
        <v>0</v>
      </c>
      <c r="W176" s="227">
        <v>0</v>
      </c>
      <c r="X176" s="227">
        <v>0</v>
      </c>
      <c r="Y176" s="227">
        <v>0</v>
      </c>
      <c r="Z176" s="227">
        <v>0</v>
      </c>
      <c r="AA176" s="227">
        <v>0</v>
      </c>
    </row>
    <row r="177" spans="1:27" x14ac:dyDescent="0.25">
      <c r="A177" s="222" t="s">
        <v>407</v>
      </c>
      <c r="B177" s="221" t="s">
        <v>1932</v>
      </c>
      <c r="C177" s="221" t="s">
        <v>80</v>
      </c>
      <c r="D177" s="223"/>
      <c r="E177" s="280">
        <v>21.385377999999999</v>
      </c>
      <c r="F177" s="280">
        <v>91.701682000000005</v>
      </c>
      <c r="G177" s="280">
        <v>153.35086200000001</v>
      </c>
      <c r="H177" s="280">
        <v>0</v>
      </c>
      <c r="I177" s="280">
        <v>0</v>
      </c>
      <c r="J177" s="226">
        <f t="shared" si="2"/>
        <v>266.43792200000001</v>
      </c>
      <c r="K177" s="227">
        <v>2</v>
      </c>
      <c r="L177" s="227">
        <v>19.414397000000001</v>
      </c>
      <c r="M177" s="227">
        <v>2.1084339999999999</v>
      </c>
      <c r="N177" s="227">
        <v>0</v>
      </c>
      <c r="O177" s="227">
        <v>0</v>
      </c>
      <c r="P177" s="227">
        <v>1</v>
      </c>
      <c r="Q177" s="227">
        <v>266.08249999999998</v>
      </c>
      <c r="R177" s="227">
        <v>0</v>
      </c>
      <c r="S177" s="227">
        <v>0</v>
      </c>
      <c r="T177" s="227">
        <v>0</v>
      </c>
      <c r="U177" s="227">
        <v>0</v>
      </c>
      <c r="V177" s="227">
        <v>0</v>
      </c>
      <c r="W177" s="227">
        <v>0</v>
      </c>
      <c r="X177" s="227">
        <v>0</v>
      </c>
      <c r="Y177" s="227">
        <v>0</v>
      </c>
      <c r="Z177" s="227">
        <v>0</v>
      </c>
      <c r="AA177" s="227">
        <v>0</v>
      </c>
    </row>
    <row r="178" spans="1:27" x14ac:dyDescent="0.25">
      <c r="A178" s="221" t="s">
        <v>770</v>
      </c>
      <c r="B178" s="221" t="s">
        <v>2050</v>
      </c>
      <c r="C178" s="221" t="s">
        <v>80</v>
      </c>
      <c r="D178" s="223"/>
      <c r="E178" s="280">
        <v>0</v>
      </c>
      <c r="F178" s="280">
        <v>0</v>
      </c>
      <c r="G178" s="280">
        <v>0</v>
      </c>
      <c r="H178" s="280">
        <v>0.102973</v>
      </c>
      <c r="I178" s="280">
        <v>126.028306</v>
      </c>
      <c r="J178" s="226">
        <f t="shared" si="2"/>
        <v>126.13127900000001</v>
      </c>
      <c r="K178" s="227">
        <v>0</v>
      </c>
      <c r="L178" s="227">
        <v>21.894735000000001</v>
      </c>
      <c r="M178" s="227">
        <v>3.4561419999999998</v>
      </c>
      <c r="N178" s="227">
        <v>0</v>
      </c>
      <c r="O178" s="227">
        <v>0.28070200000000001</v>
      </c>
      <c r="P178" s="227">
        <v>0</v>
      </c>
      <c r="Q178" s="227">
        <v>126.13127900000001</v>
      </c>
      <c r="R178" s="227">
        <v>0</v>
      </c>
      <c r="S178" s="227">
        <v>3.9005839999999998</v>
      </c>
      <c r="T178" s="227">
        <v>0</v>
      </c>
      <c r="U178" s="227">
        <v>0</v>
      </c>
      <c r="V178" s="227">
        <v>0</v>
      </c>
      <c r="W178" s="227">
        <v>142.32199199999999</v>
      </c>
      <c r="X178" s="227">
        <v>0</v>
      </c>
      <c r="Y178" s="227">
        <v>0</v>
      </c>
      <c r="Z178" s="227">
        <v>0</v>
      </c>
      <c r="AA178" s="227">
        <v>0</v>
      </c>
    </row>
    <row r="179" spans="1:27" x14ac:dyDescent="0.25">
      <c r="A179" s="222" t="s">
        <v>326</v>
      </c>
      <c r="B179" s="221" t="s">
        <v>1912</v>
      </c>
      <c r="C179" s="221" t="s">
        <v>328</v>
      </c>
      <c r="D179" s="223"/>
      <c r="E179" s="280">
        <v>4.0106950000000001</v>
      </c>
      <c r="F179" s="280">
        <v>23.860446</v>
      </c>
      <c r="G179" s="280">
        <v>31.477553</v>
      </c>
      <c r="H179" s="280">
        <v>19.185561</v>
      </c>
      <c r="I179" s="280">
        <v>0</v>
      </c>
      <c r="J179" s="226">
        <f t="shared" si="2"/>
        <v>78.534255000000002</v>
      </c>
      <c r="K179" s="227">
        <v>1.679144</v>
      </c>
      <c r="L179" s="227">
        <v>3.3689840000000002</v>
      </c>
      <c r="M179" s="227">
        <v>1</v>
      </c>
      <c r="N179" s="227">
        <v>0</v>
      </c>
      <c r="O179" s="227">
        <v>0</v>
      </c>
      <c r="P179" s="227">
        <v>2</v>
      </c>
      <c r="Q179" s="227">
        <v>69.331502</v>
      </c>
      <c r="R179" s="227">
        <v>0</v>
      </c>
      <c r="S179" s="227">
        <v>0</v>
      </c>
      <c r="T179" s="227">
        <v>0</v>
      </c>
      <c r="U179" s="227">
        <v>0</v>
      </c>
      <c r="V179" s="227">
        <v>0</v>
      </c>
      <c r="W179" s="227">
        <v>0</v>
      </c>
      <c r="X179" s="227">
        <v>0</v>
      </c>
      <c r="Y179" s="227">
        <v>0</v>
      </c>
      <c r="Z179" s="227">
        <v>1.9</v>
      </c>
      <c r="AA179" s="227">
        <v>0</v>
      </c>
    </row>
    <row r="180" spans="1:27" x14ac:dyDescent="0.25">
      <c r="A180" s="222" t="s">
        <v>476</v>
      </c>
      <c r="B180" s="221" t="s">
        <v>1950</v>
      </c>
      <c r="C180" s="221" t="s">
        <v>80</v>
      </c>
      <c r="D180" s="223"/>
      <c r="E180" s="280">
        <v>7.6803049999999997</v>
      </c>
      <c r="F180" s="280">
        <v>33.841102999999997</v>
      </c>
      <c r="G180" s="280">
        <v>79.878212000000005</v>
      </c>
      <c r="H180" s="280">
        <v>0</v>
      </c>
      <c r="I180" s="280">
        <v>0</v>
      </c>
      <c r="J180" s="226">
        <f t="shared" si="2"/>
        <v>121.39962</v>
      </c>
      <c r="K180" s="227">
        <v>0</v>
      </c>
      <c r="L180" s="227">
        <v>21.288772999999999</v>
      </c>
      <c r="M180" s="227">
        <v>1</v>
      </c>
      <c r="N180" s="227">
        <v>0</v>
      </c>
      <c r="O180" s="227">
        <v>0</v>
      </c>
      <c r="P180" s="227">
        <v>1.857755</v>
      </c>
      <c r="Q180" s="227">
        <v>121.39962</v>
      </c>
      <c r="R180" s="227">
        <v>0</v>
      </c>
      <c r="S180" s="227">
        <v>0</v>
      </c>
      <c r="T180" s="227">
        <v>0</v>
      </c>
      <c r="U180" s="227">
        <v>0</v>
      </c>
      <c r="V180" s="227">
        <v>0</v>
      </c>
      <c r="W180" s="227">
        <v>0</v>
      </c>
      <c r="X180" s="227">
        <v>0</v>
      </c>
      <c r="Y180" s="227">
        <v>0</v>
      </c>
      <c r="Z180" s="227">
        <v>0</v>
      </c>
      <c r="AA180" s="227">
        <v>0</v>
      </c>
    </row>
    <row r="181" spans="1:27" x14ac:dyDescent="0.25">
      <c r="A181" s="221" t="s">
        <v>616</v>
      </c>
      <c r="B181" s="221" t="s">
        <v>617</v>
      </c>
      <c r="C181" s="221" t="s">
        <v>93</v>
      </c>
      <c r="D181" s="223"/>
      <c r="E181" s="280">
        <v>18.247585000000001</v>
      </c>
      <c r="F181" s="280">
        <v>56.816488999999997</v>
      </c>
      <c r="G181" s="280">
        <v>95.190977000000004</v>
      </c>
      <c r="H181" s="280">
        <v>0</v>
      </c>
      <c r="I181" s="280">
        <v>0</v>
      </c>
      <c r="J181" s="226">
        <f t="shared" si="2"/>
        <v>170.25505100000001</v>
      </c>
      <c r="K181" s="227">
        <v>0</v>
      </c>
      <c r="L181" s="227">
        <v>19.23798</v>
      </c>
      <c r="M181" s="227">
        <v>2.9024390000000002</v>
      </c>
      <c r="N181" s="227">
        <v>0</v>
      </c>
      <c r="O181" s="227">
        <v>0</v>
      </c>
      <c r="P181" s="227">
        <v>2</v>
      </c>
      <c r="Q181" s="227">
        <v>168.645295</v>
      </c>
      <c r="R181" s="227">
        <v>0</v>
      </c>
      <c r="S181" s="227">
        <v>2</v>
      </c>
      <c r="T181" s="227">
        <v>0</v>
      </c>
      <c r="U181" s="227">
        <v>0</v>
      </c>
      <c r="V181" s="227">
        <v>0</v>
      </c>
      <c r="W181" s="227">
        <v>0</v>
      </c>
      <c r="X181" s="227">
        <v>0</v>
      </c>
      <c r="Y181" s="227">
        <v>0</v>
      </c>
      <c r="Z181" s="227">
        <v>0</v>
      </c>
      <c r="AA181" s="227">
        <v>0</v>
      </c>
    </row>
    <row r="182" spans="1:27" x14ac:dyDescent="0.25">
      <c r="A182" s="222" t="s">
        <v>520</v>
      </c>
      <c r="B182" s="221" t="s">
        <v>521</v>
      </c>
      <c r="C182" s="221" t="s">
        <v>72</v>
      </c>
      <c r="D182" s="223"/>
      <c r="E182" s="280">
        <v>0</v>
      </c>
      <c r="F182" s="280">
        <v>0</v>
      </c>
      <c r="G182" s="280">
        <v>0</v>
      </c>
      <c r="H182" s="280">
        <v>342.58317199999999</v>
      </c>
      <c r="I182" s="280">
        <v>0</v>
      </c>
      <c r="J182" s="226">
        <f t="shared" si="2"/>
        <v>342.58317199999999</v>
      </c>
      <c r="K182" s="227">
        <v>0</v>
      </c>
      <c r="L182" s="227">
        <v>26.497561999999999</v>
      </c>
      <c r="M182" s="227">
        <v>4.1615229999999999</v>
      </c>
      <c r="N182" s="227">
        <v>0</v>
      </c>
      <c r="O182" s="227">
        <v>0</v>
      </c>
      <c r="P182" s="227">
        <v>0</v>
      </c>
      <c r="Q182" s="227">
        <v>342.58317199999999</v>
      </c>
      <c r="R182" s="227">
        <v>0.92195099999999996</v>
      </c>
      <c r="S182" s="227">
        <v>5.6241089999999998</v>
      </c>
      <c r="T182" s="227">
        <v>0.126829</v>
      </c>
      <c r="U182" s="227">
        <v>278.31699500000002</v>
      </c>
      <c r="V182" s="227">
        <v>0</v>
      </c>
      <c r="W182" s="227">
        <v>0</v>
      </c>
      <c r="X182" s="227">
        <v>0</v>
      </c>
      <c r="Y182" s="227">
        <v>0</v>
      </c>
      <c r="Z182" s="227">
        <v>0</v>
      </c>
      <c r="AA182" s="227">
        <v>0</v>
      </c>
    </row>
    <row r="183" spans="1:27" x14ac:dyDescent="0.25">
      <c r="A183" s="222" t="s">
        <v>437</v>
      </c>
      <c r="B183" s="221" t="s">
        <v>1940</v>
      </c>
      <c r="C183" s="221" t="s">
        <v>196</v>
      </c>
      <c r="D183" s="223"/>
      <c r="E183" s="280">
        <v>0</v>
      </c>
      <c r="F183" s="280">
        <v>0</v>
      </c>
      <c r="G183" s="280">
        <v>0</v>
      </c>
      <c r="H183" s="280">
        <v>19.718837000000001</v>
      </c>
      <c r="I183" s="280">
        <v>26.259917999999999</v>
      </c>
      <c r="J183" s="226">
        <f t="shared" si="2"/>
        <v>45.978755</v>
      </c>
      <c r="K183" s="227">
        <v>0</v>
      </c>
      <c r="L183" s="227">
        <v>13.597550999999999</v>
      </c>
      <c r="M183" s="227">
        <v>2.056305</v>
      </c>
      <c r="N183" s="227">
        <v>0</v>
      </c>
      <c r="O183" s="227">
        <v>0</v>
      </c>
      <c r="P183" s="227">
        <v>0</v>
      </c>
      <c r="Q183" s="227">
        <v>25.976213000000001</v>
      </c>
      <c r="R183" s="227">
        <v>0</v>
      </c>
      <c r="S183" s="227">
        <v>0.22470799999999999</v>
      </c>
      <c r="T183" s="227">
        <v>0</v>
      </c>
      <c r="U183" s="227">
        <v>0</v>
      </c>
      <c r="V183" s="227">
        <v>0</v>
      </c>
      <c r="W183" s="227">
        <v>26.852651999999999</v>
      </c>
      <c r="X183" s="227">
        <v>0</v>
      </c>
      <c r="Y183" s="227">
        <v>0</v>
      </c>
      <c r="Z183" s="227">
        <v>5.1334460000000002</v>
      </c>
      <c r="AA183" s="227">
        <v>0</v>
      </c>
    </row>
    <row r="184" spans="1:27" x14ac:dyDescent="0.25">
      <c r="A184" s="222" t="s">
        <v>443</v>
      </c>
      <c r="B184" s="221" t="s">
        <v>444</v>
      </c>
      <c r="C184" s="221" t="s">
        <v>80</v>
      </c>
      <c r="D184" s="223"/>
      <c r="E184" s="280">
        <v>22.563634</v>
      </c>
      <c r="F184" s="280">
        <v>86.711702000000002</v>
      </c>
      <c r="G184" s="280">
        <v>144.21818400000001</v>
      </c>
      <c r="H184" s="280">
        <v>0</v>
      </c>
      <c r="I184" s="280">
        <v>0</v>
      </c>
      <c r="J184" s="226">
        <f t="shared" si="2"/>
        <v>253.49352000000002</v>
      </c>
      <c r="K184" s="227">
        <v>7.266667</v>
      </c>
      <c r="L184" s="227">
        <v>34.175758999999999</v>
      </c>
      <c r="M184" s="227">
        <v>3.6787869999999998</v>
      </c>
      <c r="N184" s="227">
        <v>0.61818200000000001</v>
      </c>
      <c r="O184" s="227">
        <v>0.97575800000000001</v>
      </c>
      <c r="P184" s="227">
        <v>1.448485</v>
      </c>
      <c r="Q184" s="227">
        <v>252.91776200000001</v>
      </c>
      <c r="R184" s="227">
        <v>0.79393899999999995</v>
      </c>
      <c r="S184" s="227">
        <v>20.284846999999999</v>
      </c>
      <c r="T184" s="227">
        <v>2.9757570000000002</v>
      </c>
      <c r="U184" s="227">
        <v>0</v>
      </c>
      <c r="V184" s="227">
        <v>0</v>
      </c>
      <c r="W184" s="227">
        <v>0</v>
      </c>
      <c r="X184" s="227">
        <v>0</v>
      </c>
      <c r="Y184" s="227">
        <v>0</v>
      </c>
      <c r="Z184" s="227">
        <v>0</v>
      </c>
      <c r="AA184" s="227">
        <v>0</v>
      </c>
    </row>
    <row r="185" spans="1:27" x14ac:dyDescent="0.25">
      <c r="A185" s="222" t="s">
        <v>533</v>
      </c>
      <c r="B185" s="221" t="s">
        <v>1965</v>
      </c>
      <c r="C185" s="221" t="s">
        <v>125</v>
      </c>
      <c r="D185" s="223"/>
      <c r="E185" s="280">
        <v>45.172620000000002</v>
      </c>
      <c r="F185" s="280">
        <v>107.01190800000001</v>
      </c>
      <c r="G185" s="280">
        <v>108.672622</v>
      </c>
      <c r="H185" s="280">
        <v>0</v>
      </c>
      <c r="I185" s="280">
        <v>0</v>
      </c>
      <c r="J185" s="226">
        <f t="shared" si="2"/>
        <v>260.85714999999999</v>
      </c>
      <c r="K185" s="227">
        <v>4</v>
      </c>
      <c r="L185" s="227">
        <v>22.738095999999999</v>
      </c>
      <c r="M185" s="227">
        <v>1.535714</v>
      </c>
      <c r="N185" s="227">
        <v>0</v>
      </c>
      <c r="O185" s="227">
        <v>0</v>
      </c>
      <c r="P185" s="227">
        <v>1</v>
      </c>
      <c r="Q185" s="227">
        <v>260.66072100000002</v>
      </c>
      <c r="R185" s="227">
        <v>16.779762000000002</v>
      </c>
      <c r="S185" s="227">
        <v>57.845238000000002</v>
      </c>
      <c r="T185" s="227">
        <v>3</v>
      </c>
      <c r="U185" s="227">
        <v>0</v>
      </c>
      <c r="V185" s="227">
        <v>0</v>
      </c>
      <c r="W185" s="227">
        <v>0</v>
      </c>
      <c r="X185" s="227">
        <v>0</v>
      </c>
      <c r="Y185" s="227">
        <v>0</v>
      </c>
      <c r="Z185" s="227">
        <v>0</v>
      </c>
      <c r="AA185" s="227">
        <v>0</v>
      </c>
    </row>
    <row r="186" spans="1:27" x14ac:dyDescent="0.25">
      <c r="A186" s="222" t="s">
        <v>252</v>
      </c>
      <c r="B186" s="221" t="s">
        <v>253</v>
      </c>
      <c r="C186" s="221" t="s">
        <v>125</v>
      </c>
      <c r="D186" s="223"/>
      <c r="E186" s="280">
        <v>58.245510000000003</v>
      </c>
      <c r="F186" s="280">
        <v>152.850301</v>
      </c>
      <c r="G186" s="280">
        <v>237.095812</v>
      </c>
      <c r="H186" s="280">
        <v>0</v>
      </c>
      <c r="I186" s="280">
        <v>0</v>
      </c>
      <c r="J186" s="226">
        <f t="shared" si="2"/>
        <v>448.19162299999999</v>
      </c>
      <c r="K186" s="227">
        <v>7.6586819999999998</v>
      </c>
      <c r="L186" s="227">
        <v>46.155687999999998</v>
      </c>
      <c r="M186" s="227">
        <v>0</v>
      </c>
      <c r="N186" s="227">
        <v>0</v>
      </c>
      <c r="O186" s="227">
        <v>0</v>
      </c>
      <c r="P186" s="227">
        <v>2.0778439999999998</v>
      </c>
      <c r="Q186" s="227">
        <v>447.550905</v>
      </c>
      <c r="R186" s="227">
        <v>0</v>
      </c>
      <c r="S186" s="227">
        <v>30.461078000000001</v>
      </c>
      <c r="T186" s="227">
        <v>2</v>
      </c>
      <c r="U186" s="227">
        <v>0</v>
      </c>
      <c r="V186" s="227">
        <v>0</v>
      </c>
      <c r="W186" s="227">
        <v>0</v>
      </c>
      <c r="X186" s="227">
        <v>0</v>
      </c>
      <c r="Y186" s="227">
        <v>0</v>
      </c>
      <c r="Z186" s="227">
        <v>0</v>
      </c>
      <c r="AA186" s="227">
        <v>0</v>
      </c>
    </row>
    <row r="187" spans="1:27" x14ac:dyDescent="0.25">
      <c r="A187" s="221" t="s">
        <v>620</v>
      </c>
      <c r="B187" s="221" t="s">
        <v>621</v>
      </c>
      <c r="C187" s="221" t="s">
        <v>125</v>
      </c>
      <c r="D187" s="223"/>
      <c r="E187" s="280">
        <v>0</v>
      </c>
      <c r="F187" s="280">
        <v>0</v>
      </c>
      <c r="G187" s="280">
        <v>0</v>
      </c>
      <c r="H187" s="280">
        <v>106.604793</v>
      </c>
      <c r="I187" s="280">
        <v>0</v>
      </c>
      <c r="J187" s="226">
        <f t="shared" si="2"/>
        <v>106.604793</v>
      </c>
      <c r="K187" s="227">
        <v>0</v>
      </c>
      <c r="L187" s="227">
        <v>21.221557000000001</v>
      </c>
      <c r="M187" s="227">
        <v>2.1556890000000002</v>
      </c>
      <c r="N187" s="227">
        <v>0</v>
      </c>
      <c r="O187" s="227">
        <v>0</v>
      </c>
      <c r="P187" s="227">
        <v>2.6047889999999998</v>
      </c>
      <c r="Q187" s="227">
        <v>106.49700900000001</v>
      </c>
      <c r="R187" s="227">
        <v>0</v>
      </c>
      <c r="S187" s="227">
        <v>3.185629</v>
      </c>
      <c r="T187" s="227">
        <v>0</v>
      </c>
      <c r="U187" s="227">
        <v>0</v>
      </c>
      <c r="V187" s="227">
        <v>0</v>
      </c>
      <c r="W187" s="227">
        <v>0</v>
      </c>
      <c r="X187" s="227">
        <v>0</v>
      </c>
      <c r="Y187" s="227">
        <v>0</v>
      </c>
      <c r="Z187" s="227">
        <v>0</v>
      </c>
      <c r="AA187" s="227">
        <v>0</v>
      </c>
    </row>
    <row r="188" spans="1:27" x14ac:dyDescent="0.25">
      <c r="A188" s="222" t="s">
        <v>290</v>
      </c>
      <c r="B188" s="221" t="s">
        <v>291</v>
      </c>
      <c r="C188" s="221" t="s">
        <v>68</v>
      </c>
      <c r="D188" s="223"/>
      <c r="E188" s="280">
        <v>60.114455</v>
      </c>
      <c r="F188" s="280">
        <v>177.35306700000001</v>
      </c>
      <c r="G188" s="280">
        <v>158.82150300000001</v>
      </c>
      <c r="H188" s="280">
        <v>0</v>
      </c>
      <c r="I188" s="280">
        <v>0</v>
      </c>
      <c r="J188" s="226">
        <f t="shared" si="2"/>
        <v>396.28902500000004</v>
      </c>
      <c r="K188" s="227">
        <v>2.0792679999999999</v>
      </c>
      <c r="L188" s="227">
        <v>21.987805000000002</v>
      </c>
      <c r="M188" s="227">
        <v>1</v>
      </c>
      <c r="N188" s="227">
        <v>0</v>
      </c>
      <c r="O188" s="227">
        <v>1.0914630000000001</v>
      </c>
      <c r="P188" s="227">
        <v>2.9085369999999999</v>
      </c>
      <c r="Q188" s="227">
        <v>396.28902499999998</v>
      </c>
      <c r="R188" s="227">
        <v>0</v>
      </c>
      <c r="S188" s="227">
        <v>0</v>
      </c>
      <c r="T188" s="227">
        <v>0</v>
      </c>
      <c r="U188" s="227">
        <v>0</v>
      </c>
      <c r="V188" s="227">
        <v>0</v>
      </c>
      <c r="W188" s="227">
        <v>0</v>
      </c>
      <c r="X188" s="227">
        <v>0</v>
      </c>
      <c r="Y188" s="227">
        <v>0</v>
      </c>
      <c r="Z188" s="227">
        <v>0</v>
      </c>
      <c r="AA188" s="227">
        <v>212</v>
      </c>
    </row>
    <row r="189" spans="1:27" x14ac:dyDescent="0.25">
      <c r="A189" s="222" t="s">
        <v>299</v>
      </c>
      <c r="B189" s="221" t="s">
        <v>1490</v>
      </c>
      <c r="C189" s="221" t="s">
        <v>108</v>
      </c>
      <c r="D189" s="223"/>
      <c r="E189" s="280">
        <v>0</v>
      </c>
      <c r="F189" s="280">
        <v>0</v>
      </c>
      <c r="G189" s="280">
        <v>9.7790990000000004</v>
      </c>
      <c r="H189" s="280">
        <v>106.156265</v>
      </c>
      <c r="I189" s="280">
        <v>0</v>
      </c>
      <c r="J189" s="226">
        <f t="shared" si="2"/>
        <v>115.93536400000001</v>
      </c>
      <c r="K189" s="227">
        <v>0</v>
      </c>
      <c r="L189" s="227">
        <v>19.741232</v>
      </c>
      <c r="M189" s="227">
        <v>7.2221209999999996</v>
      </c>
      <c r="N189" s="227">
        <v>0</v>
      </c>
      <c r="O189" s="227">
        <v>1.8889389999999999</v>
      </c>
      <c r="P189" s="227">
        <v>2.270105</v>
      </c>
      <c r="Q189" s="227">
        <v>115.93536400000001</v>
      </c>
      <c r="R189" s="227">
        <v>0</v>
      </c>
      <c r="S189" s="227">
        <v>4.0858819999999998</v>
      </c>
      <c r="T189" s="227">
        <v>0</v>
      </c>
      <c r="U189" s="227">
        <v>0</v>
      </c>
      <c r="V189" s="227">
        <v>0</v>
      </c>
      <c r="W189" s="227">
        <v>0</v>
      </c>
      <c r="X189" s="227">
        <v>0</v>
      </c>
      <c r="Y189" s="227">
        <v>0</v>
      </c>
      <c r="Z189" s="227">
        <v>0.48546499999999998</v>
      </c>
      <c r="AA189" s="227">
        <v>0</v>
      </c>
    </row>
    <row r="190" spans="1:27" x14ac:dyDescent="0.25">
      <c r="A190" s="222" t="s">
        <v>445</v>
      </c>
      <c r="B190" s="221" t="s">
        <v>1942</v>
      </c>
      <c r="C190" s="221" t="s">
        <v>98</v>
      </c>
      <c r="D190" s="223"/>
      <c r="E190" s="280">
        <v>11.263804</v>
      </c>
      <c r="F190" s="280">
        <v>33.297300999999997</v>
      </c>
      <c r="G190" s="280">
        <v>36.723925999999999</v>
      </c>
      <c r="H190" s="280">
        <v>0</v>
      </c>
      <c r="I190" s="280">
        <v>0</v>
      </c>
      <c r="J190" s="226">
        <f t="shared" si="2"/>
        <v>81.285031000000004</v>
      </c>
      <c r="K190" s="227">
        <v>0</v>
      </c>
      <c r="L190" s="227">
        <v>7.1472389999999999</v>
      </c>
      <c r="M190" s="227">
        <v>9.8159999999999997E-2</v>
      </c>
      <c r="N190" s="227">
        <v>0</v>
      </c>
      <c r="O190" s="227">
        <v>0</v>
      </c>
      <c r="P190" s="227">
        <v>0</v>
      </c>
      <c r="Q190" s="227">
        <v>79.285031000000004</v>
      </c>
      <c r="R190" s="227">
        <v>0</v>
      </c>
      <c r="S190" s="227">
        <v>2</v>
      </c>
      <c r="T190" s="227">
        <v>0</v>
      </c>
      <c r="U190" s="227">
        <v>0</v>
      </c>
      <c r="V190" s="227">
        <v>0</v>
      </c>
      <c r="W190" s="227">
        <v>0</v>
      </c>
      <c r="X190" s="227">
        <v>0</v>
      </c>
      <c r="Y190" s="227">
        <v>0</v>
      </c>
      <c r="Z190" s="227">
        <v>0</v>
      </c>
      <c r="AA190" s="227">
        <v>0</v>
      </c>
    </row>
    <row r="191" spans="1:27" x14ac:dyDescent="0.25">
      <c r="A191" s="222" t="s">
        <v>553</v>
      </c>
      <c r="B191" s="221" t="s">
        <v>554</v>
      </c>
      <c r="C191" s="221" t="s">
        <v>555</v>
      </c>
      <c r="D191" s="223"/>
      <c r="E191" s="280">
        <v>42.960002000000003</v>
      </c>
      <c r="F191" s="280">
        <v>52.188572000000001</v>
      </c>
      <c r="G191" s="280">
        <v>77.651426999999998</v>
      </c>
      <c r="H191" s="280">
        <v>10.754286</v>
      </c>
      <c r="I191" s="280">
        <v>0</v>
      </c>
      <c r="J191" s="226">
        <f t="shared" si="2"/>
        <v>183.55428700000002</v>
      </c>
      <c r="K191" s="227">
        <v>5.0800010000000002</v>
      </c>
      <c r="L191" s="227">
        <v>25.325714999999999</v>
      </c>
      <c r="M191" s="227">
        <v>1.794286</v>
      </c>
      <c r="N191" s="227">
        <v>0</v>
      </c>
      <c r="O191" s="227">
        <v>0</v>
      </c>
      <c r="P191" s="227">
        <v>4</v>
      </c>
      <c r="Q191" s="227">
        <v>183.28571500000001</v>
      </c>
      <c r="R191" s="227">
        <v>0</v>
      </c>
      <c r="S191" s="227">
        <v>0</v>
      </c>
      <c r="T191" s="227">
        <v>0</v>
      </c>
      <c r="U191" s="227">
        <v>0</v>
      </c>
      <c r="V191" s="227">
        <v>0</v>
      </c>
      <c r="W191" s="227">
        <v>0</v>
      </c>
      <c r="X191" s="227">
        <v>0</v>
      </c>
      <c r="Y191" s="227">
        <v>0</v>
      </c>
      <c r="Z191" s="227">
        <v>0</v>
      </c>
      <c r="AA191" s="227">
        <v>0</v>
      </c>
    </row>
    <row r="192" spans="1:27" x14ac:dyDescent="0.25">
      <c r="A192" s="222" t="s">
        <v>205</v>
      </c>
      <c r="B192" s="221" t="s">
        <v>1878</v>
      </c>
      <c r="C192" s="221" t="s">
        <v>68</v>
      </c>
      <c r="D192" s="223"/>
      <c r="E192" s="280">
        <v>0</v>
      </c>
      <c r="F192" s="280">
        <v>0</v>
      </c>
      <c r="G192" s="280">
        <v>66.531549999999996</v>
      </c>
      <c r="H192" s="280">
        <v>140.02473000000001</v>
      </c>
      <c r="I192" s="280">
        <v>19.066786</v>
      </c>
      <c r="J192" s="226">
        <f t="shared" si="2"/>
        <v>225.62306600000002</v>
      </c>
      <c r="K192" s="227">
        <v>0</v>
      </c>
      <c r="L192" s="227">
        <v>34.83417</v>
      </c>
      <c r="M192" s="227">
        <v>5.4422110000000004</v>
      </c>
      <c r="N192" s="227">
        <v>0</v>
      </c>
      <c r="O192" s="227">
        <v>1</v>
      </c>
      <c r="P192" s="227">
        <v>5</v>
      </c>
      <c r="Q192" s="227">
        <v>195.51303999999999</v>
      </c>
      <c r="R192" s="227">
        <v>0</v>
      </c>
      <c r="S192" s="227">
        <v>0</v>
      </c>
      <c r="T192" s="227">
        <v>0</v>
      </c>
      <c r="U192" s="227">
        <v>1.8467009999999999</v>
      </c>
      <c r="V192" s="227">
        <v>17.220085000000001</v>
      </c>
      <c r="W192" s="227">
        <v>0</v>
      </c>
      <c r="X192" s="227">
        <v>0</v>
      </c>
      <c r="Y192" s="227">
        <v>0</v>
      </c>
      <c r="Z192" s="227">
        <v>0</v>
      </c>
      <c r="AA192" s="227">
        <v>0</v>
      </c>
    </row>
    <row r="193" spans="1:27" x14ac:dyDescent="0.25">
      <c r="A193" s="222" t="s">
        <v>636</v>
      </c>
      <c r="B193" s="221" t="s">
        <v>637</v>
      </c>
      <c r="C193" s="221" t="s">
        <v>193</v>
      </c>
      <c r="D193" s="223"/>
      <c r="E193" s="280">
        <v>0</v>
      </c>
      <c r="F193" s="280">
        <v>0</v>
      </c>
      <c r="G193" s="280">
        <v>0</v>
      </c>
      <c r="H193" s="280">
        <v>528.48026300000004</v>
      </c>
      <c r="I193" s="280">
        <v>72.76961</v>
      </c>
      <c r="J193" s="226">
        <f t="shared" si="2"/>
        <v>601.24987299999998</v>
      </c>
      <c r="K193" s="227">
        <v>1</v>
      </c>
      <c r="L193" s="227">
        <v>96.029152999999994</v>
      </c>
      <c r="M193" s="227">
        <v>18.765687</v>
      </c>
      <c r="N193" s="227">
        <v>0.117073</v>
      </c>
      <c r="O193" s="227">
        <v>0</v>
      </c>
      <c r="P193" s="227">
        <v>0.70731699999999997</v>
      </c>
      <c r="Q193" s="227">
        <v>601.24987299999998</v>
      </c>
      <c r="R193" s="227">
        <v>5.1193689999999998</v>
      </c>
      <c r="S193" s="227">
        <v>27.415773000000002</v>
      </c>
      <c r="T193" s="227">
        <v>0</v>
      </c>
      <c r="U193" s="227">
        <v>402.18177600000001</v>
      </c>
      <c r="V193" s="227">
        <v>0</v>
      </c>
      <c r="W193" s="227">
        <v>72.76961</v>
      </c>
      <c r="X193" s="227">
        <v>0</v>
      </c>
      <c r="Y193" s="227">
        <v>0</v>
      </c>
      <c r="Z193" s="227">
        <v>0</v>
      </c>
      <c r="AA193" s="227">
        <v>0</v>
      </c>
    </row>
    <row r="194" spans="1:27" x14ac:dyDescent="0.25">
      <c r="A194" s="222" t="s">
        <v>358</v>
      </c>
      <c r="B194" s="221" t="s">
        <v>359</v>
      </c>
      <c r="C194" s="221" t="s">
        <v>93</v>
      </c>
      <c r="D194" s="223"/>
      <c r="E194" s="280">
        <v>0</v>
      </c>
      <c r="F194" s="280">
        <v>0</v>
      </c>
      <c r="G194" s="280">
        <v>0</v>
      </c>
      <c r="H194" s="280">
        <v>57.186591999999997</v>
      </c>
      <c r="I194" s="280">
        <v>85.276461999999995</v>
      </c>
      <c r="J194" s="226">
        <f t="shared" ref="J194:J257" si="3">E194+F194+G194+H194+I194</f>
        <v>142.463054</v>
      </c>
      <c r="K194" s="227">
        <v>0</v>
      </c>
      <c r="L194" s="227">
        <v>21.064708</v>
      </c>
      <c r="M194" s="227">
        <v>1</v>
      </c>
      <c r="N194" s="227">
        <v>0</v>
      </c>
      <c r="O194" s="227">
        <v>0</v>
      </c>
      <c r="P194" s="227">
        <v>1</v>
      </c>
      <c r="Q194" s="227">
        <v>142.463054</v>
      </c>
      <c r="R194" s="227">
        <v>0.78823500000000002</v>
      </c>
      <c r="S194" s="227">
        <v>3.9537879999999999</v>
      </c>
      <c r="T194" s="227">
        <v>0</v>
      </c>
      <c r="U194" s="227">
        <v>43.447066</v>
      </c>
      <c r="V194" s="227">
        <v>0</v>
      </c>
      <c r="W194" s="227">
        <v>87.064715000000007</v>
      </c>
      <c r="X194" s="227">
        <v>0</v>
      </c>
      <c r="Y194" s="227">
        <v>0</v>
      </c>
      <c r="Z194" s="227">
        <v>0</v>
      </c>
      <c r="AA194" s="227">
        <v>0</v>
      </c>
    </row>
    <row r="195" spans="1:27" x14ac:dyDescent="0.25">
      <c r="A195" s="222" t="s">
        <v>119</v>
      </c>
      <c r="B195" s="221" t="s">
        <v>120</v>
      </c>
      <c r="C195" s="221" t="s">
        <v>80</v>
      </c>
      <c r="D195" s="223"/>
      <c r="E195" s="280">
        <v>36.030673999999998</v>
      </c>
      <c r="F195" s="280">
        <v>133.87730099999999</v>
      </c>
      <c r="G195" s="280">
        <v>210.58985799999999</v>
      </c>
      <c r="H195" s="280">
        <v>0</v>
      </c>
      <c r="I195" s="280">
        <v>0</v>
      </c>
      <c r="J195" s="226">
        <f t="shared" si="3"/>
        <v>380.49783300000001</v>
      </c>
      <c r="K195" s="227">
        <v>0.60736199999999996</v>
      </c>
      <c r="L195" s="227">
        <v>6</v>
      </c>
      <c r="M195" s="227">
        <v>0</v>
      </c>
      <c r="N195" s="227">
        <v>0</v>
      </c>
      <c r="O195" s="227">
        <v>0</v>
      </c>
      <c r="P195" s="227">
        <v>8.0674849999999996</v>
      </c>
      <c r="Q195" s="227">
        <v>96.447854000000007</v>
      </c>
      <c r="R195" s="227">
        <v>6.5030669999999997</v>
      </c>
      <c r="S195" s="227">
        <v>11</v>
      </c>
      <c r="T195" s="227">
        <v>10.306748000000001</v>
      </c>
      <c r="U195" s="227">
        <v>0</v>
      </c>
      <c r="V195" s="227">
        <v>0</v>
      </c>
      <c r="W195" s="227">
        <v>0</v>
      </c>
      <c r="X195" s="227">
        <v>0</v>
      </c>
      <c r="Y195" s="227">
        <v>0</v>
      </c>
      <c r="Z195" s="227">
        <v>0</v>
      </c>
      <c r="AA195" s="227">
        <v>0</v>
      </c>
    </row>
    <row r="196" spans="1:27" x14ac:dyDescent="0.25">
      <c r="A196" s="222" t="s">
        <v>380</v>
      </c>
      <c r="B196" s="221" t="s">
        <v>1926</v>
      </c>
      <c r="C196" s="221" t="s">
        <v>93</v>
      </c>
      <c r="D196" s="223" t="s">
        <v>807</v>
      </c>
      <c r="E196" s="280">
        <v>0</v>
      </c>
      <c r="F196" s="280">
        <v>0</v>
      </c>
      <c r="G196" s="280">
        <v>306.19102400000003</v>
      </c>
      <c r="H196" s="280">
        <v>453.74943400000001</v>
      </c>
      <c r="I196" s="280">
        <v>106.12675900000001</v>
      </c>
      <c r="J196" s="226">
        <f t="shared" si="3"/>
        <v>866.06721700000003</v>
      </c>
      <c r="K196" s="227">
        <v>3</v>
      </c>
      <c r="L196" s="227">
        <v>12.305085999999999</v>
      </c>
      <c r="M196" s="227">
        <v>0</v>
      </c>
      <c r="N196" s="227">
        <v>0</v>
      </c>
      <c r="O196" s="227">
        <v>0</v>
      </c>
      <c r="P196" s="227">
        <v>2.9887009999999998</v>
      </c>
      <c r="Q196" s="227">
        <v>422.659806</v>
      </c>
      <c r="R196" s="227">
        <v>0</v>
      </c>
      <c r="S196" s="227">
        <v>41.713757999999999</v>
      </c>
      <c r="T196" s="227">
        <v>47.951807000000002</v>
      </c>
      <c r="U196" s="227">
        <v>72.850790000000003</v>
      </c>
      <c r="V196" s="227">
        <v>33.275969000000003</v>
      </c>
      <c r="W196" s="227">
        <v>0</v>
      </c>
      <c r="X196" s="227">
        <v>0</v>
      </c>
      <c r="Y196" s="227">
        <v>0</v>
      </c>
      <c r="Z196" s="227">
        <v>0</v>
      </c>
      <c r="AA196" s="227">
        <v>0</v>
      </c>
    </row>
    <row r="197" spans="1:27" x14ac:dyDescent="0.25">
      <c r="A197" s="222" t="s">
        <v>638</v>
      </c>
      <c r="B197" s="221" t="s">
        <v>639</v>
      </c>
      <c r="C197" s="221" t="s">
        <v>72</v>
      </c>
      <c r="D197" s="223"/>
      <c r="E197" s="280">
        <v>12.193403999999999</v>
      </c>
      <c r="F197" s="280">
        <v>46.096373</v>
      </c>
      <c r="G197" s="280">
        <v>40.586554999999997</v>
      </c>
      <c r="H197" s="280">
        <v>0</v>
      </c>
      <c r="I197" s="280">
        <v>14.387365000000001</v>
      </c>
      <c r="J197" s="226">
        <f t="shared" si="3"/>
        <v>113.26369699999999</v>
      </c>
      <c r="K197" s="227">
        <v>2.9818190000000002</v>
      </c>
      <c r="L197" s="227">
        <v>14.255019000000001</v>
      </c>
      <c r="M197" s="227">
        <v>1</v>
      </c>
      <c r="N197" s="227">
        <v>0</v>
      </c>
      <c r="O197" s="227">
        <v>0</v>
      </c>
      <c r="P197" s="227">
        <v>0</v>
      </c>
      <c r="Q197" s="227">
        <v>113.26369699999999</v>
      </c>
      <c r="R197" s="227">
        <v>0</v>
      </c>
      <c r="S197" s="227">
        <v>1.2181820000000001</v>
      </c>
      <c r="T197" s="227">
        <v>0</v>
      </c>
      <c r="U197" s="227">
        <v>0</v>
      </c>
      <c r="V197" s="227">
        <v>0</v>
      </c>
      <c r="W197" s="227">
        <v>14.387365000000001</v>
      </c>
      <c r="X197" s="227">
        <v>0</v>
      </c>
      <c r="Y197" s="227">
        <v>0</v>
      </c>
      <c r="Z197" s="227">
        <v>0</v>
      </c>
      <c r="AA197" s="227">
        <v>0</v>
      </c>
    </row>
    <row r="198" spans="1:27" x14ac:dyDescent="0.25">
      <c r="A198" s="222" t="s">
        <v>706</v>
      </c>
      <c r="B198" s="221" t="s">
        <v>707</v>
      </c>
      <c r="C198" s="221" t="s">
        <v>98</v>
      </c>
      <c r="D198" s="223"/>
      <c r="E198" s="280">
        <v>34.306122999999999</v>
      </c>
      <c r="F198" s="280">
        <v>53.668889999999998</v>
      </c>
      <c r="G198" s="280">
        <v>80.712362999999996</v>
      </c>
      <c r="H198" s="280">
        <v>0</v>
      </c>
      <c r="I198" s="280">
        <v>36.261834</v>
      </c>
      <c r="J198" s="226">
        <f t="shared" si="3"/>
        <v>204.94920999999997</v>
      </c>
      <c r="K198" s="227">
        <v>2.625731</v>
      </c>
      <c r="L198" s="227">
        <v>28.637146000000001</v>
      </c>
      <c r="M198" s="227">
        <v>2.0935670000000002</v>
      </c>
      <c r="N198" s="227">
        <v>0</v>
      </c>
      <c r="O198" s="227">
        <v>0</v>
      </c>
      <c r="P198" s="227">
        <v>0.58479499999999995</v>
      </c>
      <c r="Q198" s="227">
        <v>204.94920999999999</v>
      </c>
      <c r="R198" s="227">
        <v>0</v>
      </c>
      <c r="S198" s="227">
        <v>1</v>
      </c>
      <c r="T198" s="227">
        <v>0</v>
      </c>
      <c r="U198" s="227">
        <v>0</v>
      </c>
      <c r="V198" s="227">
        <v>0</v>
      </c>
      <c r="W198" s="227">
        <v>36.310895000000002</v>
      </c>
      <c r="X198" s="227">
        <v>0</v>
      </c>
      <c r="Y198" s="227">
        <v>0</v>
      </c>
      <c r="Z198" s="227">
        <v>0</v>
      </c>
      <c r="AA198" s="227">
        <v>0</v>
      </c>
    </row>
    <row r="199" spans="1:27" x14ac:dyDescent="0.25">
      <c r="A199" s="222" t="s">
        <v>730</v>
      </c>
      <c r="B199" s="221" t="s">
        <v>2038</v>
      </c>
      <c r="C199" s="221" t="s">
        <v>193</v>
      </c>
      <c r="D199" s="223"/>
      <c r="E199" s="280">
        <v>39.056249999999999</v>
      </c>
      <c r="F199" s="280">
        <v>112.490799</v>
      </c>
      <c r="G199" s="280">
        <v>157.88326499999999</v>
      </c>
      <c r="H199" s="280">
        <v>0</v>
      </c>
      <c r="I199" s="280">
        <v>0</v>
      </c>
      <c r="J199" s="226">
        <f t="shared" si="3"/>
        <v>309.43031399999995</v>
      </c>
      <c r="K199" s="227">
        <v>5.0216260000000004</v>
      </c>
      <c r="L199" s="227">
        <v>49.294631000000003</v>
      </c>
      <c r="M199" s="227">
        <v>1</v>
      </c>
      <c r="N199" s="227">
        <v>0</v>
      </c>
      <c r="O199" s="227">
        <v>1.8282210000000001</v>
      </c>
      <c r="P199" s="227">
        <v>2.8282210000000001</v>
      </c>
      <c r="Q199" s="227">
        <v>308.43031400000001</v>
      </c>
      <c r="R199" s="227">
        <v>34.403872</v>
      </c>
      <c r="S199" s="227">
        <v>90.079756000000003</v>
      </c>
      <c r="T199" s="227">
        <v>4.2944779999999998</v>
      </c>
      <c r="U199" s="227">
        <v>0</v>
      </c>
      <c r="V199" s="227">
        <v>0</v>
      </c>
      <c r="W199" s="227">
        <v>0</v>
      </c>
      <c r="X199" s="227">
        <v>0</v>
      </c>
      <c r="Y199" s="227">
        <v>0</v>
      </c>
      <c r="Z199" s="227">
        <v>0</v>
      </c>
      <c r="AA199" s="227">
        <v>0</v>
      </c>
    </row>
    <row r="200" spans="1:27" x14ac:dyDescent="0.25">
      <c r="A200" s="222" t="s">
        <v>209</v>
      </c>
      <c r="B200" s="221" t="s">
        <v>1880</v>
      </c>
      <c r="C200" s="221" t="s">
        <v>93</v>
      </c>
      <c r="D200" s="223"/>
      <c r="E200" s="280">
        <v>0</v>
      </c>
      <c r="F200" s="280">
        <v>0</v>
      </c>
      <c r="G200" s="280">
        <v>139.43401600000001</v>
      </c>
      <c r="H200" s="280">
        <v>0</v>
      </c>
      <c r="I200" s="280">
        <v>0</v>
      </c>
      <c r="J200" s="226">
        <f t="shared" si="3"/>
        <v>139.43401600000001</v>
      </c>
      <c r="K200" s="227">
        <v>1</v>
      </c>
      <c r="L200" s="227">
        <v>7</v>
      </c>
      <c r="M200" s="227">
        <v>0</v>
      </c>
      <c r="N200" s="227">
        <v>0</v>
      </c>
      <c r="O200" s="227">
        <v>0</v>
      </c>
      <c r="P200" s="227">
        <v>0</v>
      </c>
      <c r="Q200" s="227">
        <v>139.43401600000001</v>
      </c>
      <c r="R200" s="227">
        <v>2.1746979999999998</v>
      </c>
      <c r="S200" s="227">
        <v>63.698794999999997</v>
      </c>
      <c r="T200" s="227">
        <v>12.180723</v>
      </c>
      <c r="U200" s="227">
        <v>0</v>
      </c>
      <c r="V200" s="227">
        <v>0</v>
      </c>
      <c r="W200" s="227">
        <v>0</v>
      </c>
      <c r="X200" s="227">
        <v>0</v>
      </c>
      <c r="Y200" s="227">
        <v>0</v>
      </c>
      <c r="Z200" s="227">
        <v>0</v>
      </c>
      <c r="AA200" s="227">
        <v>0</v>
      </c>
    </row>
    <row r="201" spans="1:27" x14ac:dyDescent="0.25">
      <c r="A201" s="222" t="s">
        <v>256</v>
      </c>
      <c r="B201" s="221" t="s">
        <v>257</v>
      </c>
      <c r="C201" s="221" t="s">
        <v>258</v>
      </c>
      <c r="D201" s="223"/>
      <c r="E201" s="280">
        <v>28.036809999999999</v>
      </c>
      <c r="F201" s="280">
        <v>85.274355</v>
      </c>
      <c r="G201" s="280">
        <v>74.404903000000004</v>
      </c>
      <c r="H201" s="280">
        <v>0</v>
      </c>
      <c r="I201" s="280">
        <v>0</v>
      </c>
      <c r="J201" s="226">
        <f t="shared" si="3"/>
        <v>187.71606800000001</v>
      </c>
      <c r="K201" s="227">
        <v>6.93865</v>
      </c>
      <c r="L201" s="227">
        <v>18.687114999999999</v>
      </c>
      <c r="M201" s="227">
        <v>0.36196299999999998</v>
      </c>
      <c r="N201" s="227">
        <v>0</v>
      </c>
      <c r="O201" s="227">
        <v>1.625767</v>
      </c>
      <c r="P201" s="227">
        <v>3.4478520000000001</v>
      </c>
      <c r="Q201" s="227">
        <v>187.23925800000001</v>
      </c>
      <c r="R201" s="227">
        <v>0</v>
      </c>
      <c r="S201" s="227">
        <v>0</v>
      </c>
      <c r="T201" s="227">
        <v>0</v>
      </c>
      <c r="U201" s="227">
        <v>0</v>
      </c>
      <c r="V201" s="227">
        <v>0</v>
      </c>
      <c r="W201" s="227">
        <v>0</v>
      </c>
      <c r="X201" s="227">
        <v>0</v>
      </c>
      <c r="Y201" s="227">
        <v>0</v>
      </c>
      <c r="Z201" s="227">
        <v>0</v>
      </c>
      <c r="AA201" s="227">
        <v>0</v>
      </c>
    </row>
    <row r="202" spans="1:27" x14ac:dyDescent="0.25">
      <c r="A202" s="222" t="s">
        <v>531</v>
      </c>
      <c r="B202" s="221" t="s">
        <v>532</v>
      </c>
      <c r="C202" s="221" t="s">
        <v>72</v>
      </c>
      <c r="D202" s="223"/>
      <c r="E202" s="280">
        <v>64.777889999999999</v>
      </c>
      <c r="F202" s="280">
        <v>81.135880999999998</v>
      </c>
      <c r="G202" s="280">
        <v>115.88608600000001</v>
      </c>
      <c r="H202" s="280">
        <v>0</v>
      </c>
      <c r="I202" s="280">
        <v>0</v>
      </c>
      <c r="J202" s="226">
        <f t="shared" si="3"/>
        <v>261.79985699999997</v>
      </c>
      <c r="K202" s="227">
        <v>2.650887</v>
      </c>
      <c r="L202" s="227">
        <v>20.683433000000001</v>
      </c>
      <c r="M202" s="227">
        <v>1.2544379999999999</v>
      </c>
      <c r="N202" s="227">
        <v>0</v>
      </c>
      <c r="O202" s="227">
        <v>2</v>
      </c>
      <c r="P202" s="227">
        <v>2.9408280000000002</v>
      </c>
      <c r="Q202" s="227">
        <v>261.30281500000001</v>
      </c>
      <c r="R202" s="227">
        <v>2</v>
      </c>
      <c r="S202" s="227">
        <v>9.8934920000000002</v>
      </c>
      <c r="T202" s="227">
        <v>0</v>
      </c>
      <c r="U202" s="227">
        <v>0</v>
      </c>
      <c r="V202" s="227">
        <v>0</v>
      </c>
      <c r="W202" s="227">
        <v>0</v>
      </c>
      <c r="X202" s="227">
        <v>0</v>
      </c>
      <c r="Y202" s="227">
        <v>0</v>
      </c>
      <c r="Z202" s="227">
        <v>0</v>
      </c>
      <c r="AA202" s="227">
        <v>0</v>
      </c>
    </row>
    <row r="203" spans="1:27" x14ac:dyDescent="0.25">
      <c r="A203" s="222" t="s">
        <v>1991</v>
      </c>
      <c r="B203" s="221" t="s">
        <v>1992</v>
      </c>
      <c r="C203" s="221" t="s">
        <v>68</v>
      </c>
      <c r="D203" s="223"/>
      <c r="E203" s="280">
        <v>17.759696000000002</v>
      </c>
      <c r="F203" s="280">
        <v>7.5107689999999998</v>
      </c>
      <c r="G203" s="280">
        <v>0</v>
      </c>
      <c r="H203" s="280">
        <v>0</v>
      </c>
      <c r="I203" s="280">
        <v>0</v>
      </c>
      <c r="J203" s="226">
        <f t="shared" si="3"/>
        <v>25.270465000000002</v>
      </c>
      <c r="K203" s="227">
        <v>0.96965699999999999</v>
      </c>
      <c r="L203" s="227">
        <v>1.2802340000000001</v>
      </c>
      <c r="M203" s="227">
        <v>0</v>
      </c>
      <c r="N203" s="227">
        <v>0</v>
      </c>
      <c r="O203" s="227">
        <v>0</v>
      </c>
      <c r="P203" s="227">
        <v>0</v>
      </c>
      <c r="Q203" s="227">
        <v>25.270465000000002</v>
      </c>
      <c r="R203" s="227">
        <v>0</v>
      </c>
      <c r="S203" s="227">
        <v>0</v>
      </c>
      <c r="T203" s="227">
        <v>0</v>
      </c>
      <c r="U203" s="227">
        <v>0</v>
      </c>
      <c r="V203" s="227">
        <v>0</v>
      </c>
      <c r="W203" s="227">
        <v>0</v>
      </c>
      <c r="X203" s="227">
        <v>0</v>
      </c>
      <c r="Y203" s="227">
        <v>0</v>
      </c>
      <c r="Z203" s="227">
        <v>0</v>
      </c>
      <c r="AA203" s="227">
        <v>0</v>
      </c>
    </row>
    <row r="204" spans="1:27" x14ac:dyDescent="0.25">
      <c r="A204" s="222" t="s">
        <v>535</v>
      </c>
      <c r="B204" s="221" t="s">
        <v>1966</v>
      </c>
      <c r="C204" s="221" t="s">
        <v>75</v>
      </c>
      <c r="D204" s="223"/>
      <c r="E204" s="280">
        <v>42.952660000000002</v>
      </c>
      <c r="F204" s="280">
        <v>91.485208999999998</v>
      </c>
      <c r="G204" s="280">
        <v>154.10320200000001</v>
      </c>
      <c r="H204" s="280">
        <v>95.113882000000004</v>
      </c>
      <c r="I204" s="280">
        <v>22.700298</v>
      </c>
      <c r="J204" s="226">
        <f t="shared" si="3"/>
        <v>406.35525099999995</v>
      </c>
      <c r="K204" s="227">
        <v>4.757396</v>
      </c>
      <c r="L204" s="227">
        <v>33.075231000000002</v>
      </c>
      <c r="M204" s="227">
        <v>5.0118349999999996</v>
      </c>
      <c r="N204" s="227">
        <v>0</v>
      </c>
      <c r="O204" s="227">
        <v>1</v>
      </c>
      <c r="P204" s="227">
        <v>0</v>
      </c>
      <c r="Q204" s="227">
        <v>406.13631700000002</v>
      </c>
      <c r="R204" s="227">
        <v>0</v>
      </c>
      <c r="S204" s="227">
        <v>0</v>
      </c>
      <c r="T204" s="227">
        <v>0</v>
      </c>
      <c r="U204" s="227">
        <v>0</v>
      </c>
      <c r="V204" s="227">
        <v>0</v>
      </c>
      <c r="W204" s="227">
        <v>23.026769000000002</v>
      </c>
      <c r="X204" s="227">
        <v>0</v>
      </c>
      <c r="Y204" s="227">
        <v>0</v>
      </c>
      <c r="Z204" s="227">
        <v>0</v>
      </c>
      <c r="AA204" s="227">
        <v>0</v>
      </c>
    </row>
    <row r="205" spans="1:27" x14ac:dyDescent="0.25">
      <c r="A205" s="222" t="s">
        <v>244</v>
      </c>
      <c r="B205" s="221" t="s">
        <v>1891</v>
      </c>
      <c r="C205" s="221" t="s">
        <v>75</v>
      </c>
      <c r="D205" s="223"/>
      <c r="E205" s="280">
        <v>29.13514</v>
      </c>
      <c r="F205" s="280">
        <v>67.496934999999993</v>
      </c>
      <c r="G205" s="280">
        <v>93.990554000000003</v>
      </c>
      <c r="H205" s="280">
        <v>0</v>
      </c>
      <c r="I205" s="280">
        <v>0</v>
      </c>
      <c r="J205" s="226">
        <f t="shared" si="3"/>
        <v>190.62262899999999</v>
      </c>
      <c r="K205" s="227">
        <v>2.8588960000000001</v>
      </c>
      <c r="L205" s="227">
        <v>25.815950000000001</v>
      </c>
      <c r="M205" s="227">
        <v>1.2269939999999999</v>
      </c>
      <c r="N205" s="227">
        <v>0</v>
      </c>
      <c r="O205" s="227">
        <v>0</v>
      </c>
      <c r="P205" s="227">
        <v>0.64375000000000004</v>
      </c>
      <c r="Q205" s="227">
        <v>190.34041999999999</v>
      </c>
      <c r="R205" s="227">
        <v>1</v>
      </c>
      <c r="S205" s="227">
        <v>0</v>
      </c>
      <c r="T205" s="227">
        <v>0</v>
      </c>
      <c r="U205" s="227">
        <v>0</v>
      </c>
      <c r="V205" s="227">
        <v>0</v>
      </c>
      <c r="W205" s="227">
        <v>0</v>
      </c>
      <c r="X205" s="227">
        <v>0</v>
      </c>
      <c r="Y205" s="227">
        <v>0</v>
      </c>
      <c r="Z205" s="227">
        <v>0</v>
      </c>
      <c r="AA205" s="227">
        <v>0</v>
      </c>
    </row>
    <row r="206" spans="1:27" x14ac:dyDescent="0.25">
      <c r="A206" s="222" t="s">
        <v>352</v>
      </c>
      <c r="B206" s="221" t="s">
        <v>1921</v>
      </c>
      <c r="C206" s="221" t="s">
        <v>80</v>
      </c>
      <c r="D206" s="223"/>
      <c r="E206" s="280">
        <v>19.901129000000001</v>
      </c>
      <c r="F206" s="280">
        <v>73.954956999999993</v>
      </c>
      <c r="G206" s="280">
        <v>119.005706</v>
      </c>
      <c r="H206" s="280">
        <v>0</v>
      </c>
      <c r="I206" s="280">
        <v>0</v>
      </c>
      <c r="J206" s="226">
        <f t="shared" si="3"/>
        <v>212.86179199999998</v>
      </c>
      <c r="K206" s="227">
        <v>6.4074070000000001</v>
      </c>
      <c r="L206" s="227">
        <v>32.617283999999998</v>
      </c>
      <c r="M206" s="227">
        <v>0</v>
      </c>
      <c r="N206" s="227">
        <v>0</v>
      </c>
      <c r="O206" s="227">
        <v>0</v>
      </c>
      <c r="P206" s="227">
        <v>4</v>
      </c>
      <c r="Q206" s="227">
        <v>122.65374799999999</v>
      </c>
      <c r="R206" s="227">
        <v>1</v>
      </c>
      <c r="S206" s="227">
        <v>3</v>
      </c>
      <c r="T206" s="227">
        <v>0</v>
      </c>
      <c r="U206" s="227">
        <v>0</v>
      </c>
      <c r="V206" s="227">
        <v>0</v>
      </c>
      <c r="W206" s="227">
        <v>0</v>
      </c>
      <c r="X206" s="227">
        <v>0</v>
      </c>
      <c r="Y206" s="227">
        <v>0</v>
      </c>
      <c r="Z206" s="227">
        <v>0</v>
      </c>
      <c r="AA206" s="227">
        <v>0</v>
      </c>
    </row>
    <row r="207" spans="1:27" x14ac:dyDescent="0.25">
      <c r="A207" s="222" t="s">
        <v>598</v>
      </c>
      <c r="B207" s="221" t="s">
        <v>599</v>
      </c>
      <c r="C207" s="221" t="s">
        <v>111</v>
      </c>
      <c r="D207" s="223"/>
      <c r="E207" s="280">
        <v>41.349111999999998</v>
      </c>
      <c r="F207" s="280">
        <v>77.869821000000002</v>
      </c>
      <c r="G207" s="280">
        <v>29.355029999999999</v>
      </c>
      <c r="H207" s="280">
        <v>0</v>
      </c>
      <c r="I207" s="280">
        <v>0</v>
      </c>
      <c r="J207" s="226">
        <f t="shared" si="3"/>
        <v>148.57396299999999</v>
      </c>
      <c r="K207" s="227">
        <v>7</v>
      </c>
      <c r="L207" s="227">
        <v>11.621302</v>
      </c>
      <c r="M207" s="227">
        <v>1.230769</v>
      </c>
      <c r="N207" s="227">
        <v>0</v>
      </c>
      <c r="O207" s="227">
        <v>0</v>
      </c>
      <c r="P207" s="227">
        <v>1.313609</v>
      </c>
      <c r="Q207" s="227">
        <v>148.57396299999999</v>
      </c>
      <c r="R207" s="227">
        <v>0</v>
      </c>
      <c r="S207" s="227">
        <v>0</v>
      </c>
      <c r="T207" s="227">
        <v>0</v>
      </c>
      <c r="U207" s="227">
        <v>0</v>
      </c>
      <c r="V207" s="227">
        <v>0</v>
      </c>
      <c r="W207" s="227">
        <v>0</v>
      </c>
      <c r="X207" s="227">
        <v>0</v>
      </c>
      <c r="Y207" s="227">
        <v>0</v>
      </c>
      <c r="Z207" s="227">
        <v>0</v>
      </c>
      <c r="AA207" s="227">
        <v>0</v>
      </c>
    </row>
    <row r="208" spans="1:27" x14ac:dyDescent="0.25">
      <c r="A208" s="222" t="s">
        <v>259</v>
      </c>
      <c r="B208" s="221" t="s">
        <v>260</v>
      </c>
      <c r="C208" s="221" t="s">
        <v>80</v>
      </c>
      <c r="D208" s="223"/>
      <c r="E208" s="280">
        <v>33.261296000000002</v>
      </c>
      <c r="F208" s="280">
        <v>112.76817200000001</v>
      </c>
      <c r="G208" s="280">
        <v>180.174994</v>
      </c>
      <c r="H208" s="280">
        <v>0</v>
      </c>
      <c r="I208" s="280">
        <v>14.756244000000001</v>
      </c>
      <c r="J208" s="226">
        <f t="shared" si="3"/>
        <v>340.96070600000002</v>
      </c>
      <c r="K208" s="227">
        <v>7.8035370000000004</v>
      </c>
      <c r="L208" s="227">
        <v>31.658155000000001</v>
      </c>
      <c r="M208" s="227">
        <v>1</v>
      </c>
      <c r="N208" s="227">
        <v>0</v>
      </c>
      <c r="O208" s="227">
        <v>1</v>
      </c>
      <c r="P208" s="227">
        <v>3</v>
      </c>
      <c r="Q208" s="227">
        <v>340.96070600000002</v>
      </c>
      <c r="R208" s="227">
        <v>0</v>
      </c>
      <c r="S208" s="227">
        <v>0</v>
      </c>
      <c r="T208" s="227">
        <v>0</v>
      </c>
      <c r="U208" s="227">
        <v>14.756244000000001</v>
      </c>
      <c r="V208" s="227">
        <v>0</v>
      </c>
      <c r="W208" s="227">
        <v>0</v>
      </c>
      <c r="X208" s="227">
        <v>0</v>
      </c>
      <c r="Y208" s="227">
        <v>0</v>
      </c>
      <c r="Z208" s="227">
        <v>0</v>
      </c>
      <c r="AA208" s="227">
        <v>0</v>
      </c>
    </row>
    <row r="209" spans="1:27" x14ac:dyDescent="0.25">
      <c r="A209" s="222" t="s">
        <v>261</v>
      </c>
      <c r="B209" s="221" t="s">
        <v>262</v>
      </c>
      <c r="C209" s="221" t="s">
        <v>93</v>
      </c>
      <c r="D209" s="223"/>
      <c r="E209" s="280">
        <v>35.590909000000003</v>
      </c>
      <c r="F209" s="280">
        <v>98.880681999999993</v>
      </c>
      <c r="G209" s="280">
        <v>137.27827400000001</v>
      </c>
      <c r="H209" s="280">
        <v>0</v>
      </c>
      <c r="I209" s="280">
        <v>4.6478640000000002</v>
      </c>
      <c r="J209" s="226">
        <f t="shared" si="3"/>
        <v>276.39772900000003</v>
      </c>
      <c r="K209" s="227">
        <v>5.5340910000000001</v>
      </c>
      <c r="L209" s="227">
        <v>22.982955</v>
      </c>
      <c r="M209" s="227">
        <v>0</v>
      </c>
      <c r="N209" s="227">
        <v>0</v>
      </c>
      <c r="O209" s="227">
        <v>1.6875</v>
      </c>
      <c r="P209" s="227">
        <v>6.9545459999999997</v>
      </c>
      <c r="Q209" s="227">
        <v>276.39772900000003</v>
      </c>
      <c r="R209" s="227">
        <v>25.153407000000001</v>
      </c>
      <c r="S209" s="227">
        <v>77.551136999999997</v>
      </c>
      <c r="T209" s="227">
        <v>16.704546000000001</v>
      </c>
      <c r="U209" s="227">
        <v>4.6478640000000002</v>
      </c>
      <c r="V209" s="227">
        <v>0</v>
      </c>
      <c r="W209" s="227">
        <v>0</v>
      </c>
      <c r="X209" s="227">
        <v>0</v>
      </c>
      <c r="Y209" s="227">
        <v>0</v>
      </c>
      <c r="Z209" s="227">
        <v>0</v>
      </c>
      <c r="AA209" s="227">
        <v>0</v>
      </c>
    </row>
    <row r="210" spans="1:27" x14ac:dyDescent="0.25">
      <c r="A210" s="222" t="s">
        <v>374</v>
      </c>
      <c r="B210" s="221" t="s">
        <v>1925</v>
      </c>
      <c r="C210" s="221" t="s">
        <v>116</v>
      </c>
      <c r="D210" s="223"/>
      <c r="E210" s="280">
        <v>0</v>
      </c>
      <c r="F210" s="280">
        <v>0</v>
      </c>
      <c r="G210" s="280">
        <v>12.878894000000001</v>
      </c>
      <c r="H210" s="280">
        <v>57.144883</v>
      </c>
      <c r="I210" s="280">
        <v>0</v>
      </c>
      <c r="J210" s="226">
        <f t="shared" si="3"/>
        <v>70.023776999999995</v>
      </c>
      <c r="K210" s="227">
        <v>0.31707299999999999</v>
      </c>
      <c r="L210" s="227">
        <v>18.080622999999999</v>
      </c>
      <c r="M210" s="227">
        <v>4.8083270000000002</v>
      </c>
      <c r="N210" s="227">
        <v>0</v>
      </c>
      <c r="O210" s="227">
        <v>0</v>
      </c>
      <c r="P210" s="227">
        <v>1.695122</v>
      </c>
      <c r="Q210" s="227">
        <v>53.384977999999997</v>
      </c>
      <c r="R210" s="227">
        <v>0</v>
      </c>
      <c r="S210" s="227">
        <v>0</v>
      </c>
      <c r="T210" s="227">
        <v>0</v>
      </c>
      <c r="U210" s="227">
        <v>0</v>
      </c>
      <c r="V210" s="227">
        <v>0</v>
      </c>
      <c r="W210" s="227">
        <v>0</v>
      </c>
      <c r="X210" s="227">
        <v>0</v>
      </c>
      <c r="Y210" s="227">
        <v>0</v>
      </c>
      <c r="Z210" s="227">
        <v>10.862493000000001</v>
      </c>
      <c r="AA210" s="227">
        <v>0</v>
      </c>
    </row>
    <row r="211" spans="1:27" x14ac:dyDescent="0.25">
      <c r="A211" s="222" t="s">
        <v>551</v>
      </c>
      <c r="B211" s="221" t="s">
        <v>1972</v>
      </c>
      <c r="C211" s="221" t="s">
        <v>93</v>
      </c>
      <c r="D211" s="223"/>
      <c r="E211" s="280">
        <v>13.830992</v>
      </c>
      <c r="F211" s="280">
        <v>43.208956999999998</v>
      </c>
      <c r="G211" s="280">
        <v>70.485955000000004</v>
      </c>
      <c r="H211" s="280">
        <v>0</v>
      </c>
      <c r="I211" s="280">
        <v>0</v>
      </c>
      <c r="J211" s="226">
        <f t="shared" si="3"/>
        <v>127.525904</v>
      </c>
      <c r="K211" s="227">
        <v>0.37928000000000001</v>
      </c>
      <c r="L211" s="227">
        <v>8.4266889999999997</v>
      </c>
      <c r="M211" s="227">
        <v>3.0043890000000002</v>
      </c>
      <c r="N211" s="227">
        <v>0</v>
      </c>
      <c r="O211" s="227">
        <v>0</v>
      </c>
      <c r="P211" s="227">
        <v>0.579237</v>
      </c>
      <c r="Q211" s="227">
        <v>127.525904</v>
      </c>
      <c r="R211" s="227">
        <v>0</v>
      </c>
      <c r="S211" s="227">
        <v>4</v>
      </c>
      <c r="T211" s="227">
        <v>0</v>
      </c>
      <c r="U211" s="227">
        <v>0</v>
      </c>
      <c r="V211" s="227">
        <v>0</v>
      </c>
      <c r="W211" s="227">
        <v>0</v>
      </c>
      <c r="X211" s="227">
        <v>0</v>
      </c>
      <c r="Y211" s="227">
        <v>0</v>
      </c>
      <c r="Z211" s="227">
        <v>0</v>
      </c>
      <c r="AA211" s="227">
        <v>0</v>
      </c>
    </row>
    <row r="212" spans="1:27" x14ac:dyDescent="0.25">
      <c r="A212" s="222" t="s">
        <v>744</v>
      </c>
      <c r="B212" s="221" t="s">
        <v>2043</v>
      </c>
      <c r="C212" s="221" t="s">
        <v>72</v>
      </c>
      <c r="D212" s="223"/>
      <c r="E212" s="280">
        <v>73.497203999999996</v>
      </c>
      <c r="F212" s="280">
        <v>186.132327</v>
      </c>
      <c r="G212" s="280">
        <v>298.56810200000001</v>
      </c>
      <c r="H212" s="280">
        <v>0</v>
      </c>
      <c r="I212" s="280">
        <v>0</v>
      </c>
      <c r="J212" s="226">
        <f t="shared" si="3"/>
        <v>558.197633</v>
      </c>
      <c r="K212" s="227">
        <v>6.508381</v>
      </c>
      <c r="L212" s="227">
        <v>51.508380000000002</v>
      </c>
      <c r="M212" s="227">
        <v>0</v>
      </c>
      <c r="N212" s="227">
        <v>0</v>
      </c>
      <c r="O212" s="227">
        <v>1</v>
      </c>
      <c r="P212" s="227">
        <v>7.977652</v>
      </c>
      <c r="Q212" s="227">
        <v>556.197633</v>
      </c>
      <c r="R212" s="227">
        <v>0</v>
      </c>
      <c r="S212" s="227">
        <v>10.480447</v>
      </c>
      <c r="T212" s="227">
        <v>1.234637</v>
      </c>
      <c r="U212" s="227">
        <v>0</v>
      </c>
      <c r="V212" s="227">
        <v>0</v>
      </c>
      <c r="W212" s="227">
        <v>0</v>
      </c>
      <c r="X212" s="227">
        <v>0</v>
      </c>
      <c r="Y212" s="227">
        <v>0</v>
      </c>
      <c r="Z212" s="227">
        <v>0</v>
      </c>
      <c r="AA212" s="227">
        <v>0</v>
      </c>
    </row>
    <row r="213" spans="1:27" x14ac:dyDescent="0.25">
      <c r="A213" s="222" t="s">
        <v>574</v>
      </c>
      <c r="B213" s="221" t="s">
        <v>575</v>
      </c>
      <c r="C213" s="221" t="s">
        <v>80</v>
      </c>
      <c r="D213" s="223"/>
      <c r="E213" s="280">
        <v>0</v>
      </c>
      <c r="F213" s="280">
        <v>0</v>
      </c>
      <c r="G213" s="280">
        <v>0</v>
      </c>
      <c r="H213" s="280">
        <v>102.561772</v>
      </c>
      <c r="I213" s="280">
        <v>138.526737</v>
      </c>
      <c r="J213" s="226">
        <f t="shared" si="3"/>
        <v>241.08850899999999</v>
      </c>
      <c r="K213" s="227">
        <v>0</v>
      </c>
      <c r="L213" s="227">
        <v>36.789850999999999</v>
      </c>
      <c r="M213" s="227">
        <v>4.6130950000000004</v>
      </c>
      <c r="N213" s="227">
        <v>0</v>
      </c>
      <c r="O213" s="227">
        <v>0</v>
      </c>
      <c r="P213" s="227">
        <v>2.0119050000000001</v>
      </c>
      <c r="Q213" s="227">
        <v>236.47296</v>
      </c>
      <c r="R213" s="227">
        <v>0</v>
      </c>
      <c r="S213" s="227">
        <v>2</v>
      </c>
      <c r="T213" s="227">
        <v>0</v>
      </c>
      <c r="U213" s="227">
        <v>0</v>
      </c>
      <c r="V213" s="227">
        <v>0</v>
      </c>
      <c r="W213" s="227">
        <v>138.59911700000001</v>
      </c>
      <c r="X213" s="227">
        <v>0</v>
      </c>
      <c r="Y213" s="227">
        <v>0</v>
      </c>
      <c r="Z213" s="227">
        <v>0</v>
      </c>
      <c r="AA213" s="227">
        <v>0</v>
      </c>
    </row>
    <row r="214" spans="1:27" x14ac:dyDescent="0.25">
      <c r="A214" s="222" t="s">
        <v>265</v>
      </c>
      <c r="B214" s="221" t="s">
        <v>1896</v>
      </c>
      <c r="C214" s="221" t="s">
        <v>93</v>
      </c>
      <c r="D214" s="223"/>
      <c r="E214" s="280">
        <v>0</v>
      </c>
      <c r="F214" s="280">
        <v>0</v>
      </c>
      <c r="G214" s="280">
        <v>0</v>
      </c>
      <c r="H214" s="280">
        <v>45.001618000000001</v>
      </c>
      <c r="I214" s="280">
        <v>56.042977</v>
      </c>
      <c r="J214" s="226">
        <f t="shared" si="3"/>
        <v>101.044595</v>
      </c>
      <c r="K214" s="227">
        <v>0</v>
      </c>
      <c r="L214" s="227">
        <v>11.164706000000001</v>
      </c>
      <c r="M214" s="227">
        <v>1.829412</v>
      </c>
      <c r="N214" s="227">
        <v>0</v>
      </c>
      <c r="O214" s="227">
        <v>0</v>
      </c>
      <c r="P214" s="227">
        <v>1</v>
      </c>
      <c r="Q214" s="227">
        <v>101.044595</v>
      </c>
      <c r="R214" s="227">
        <v>8.8823530000000002</v>
      </c>
      <c r="S214" s="227">
        <v>21.270591</v>
      </c>
      <c r="T214" s="227">
        <v>2.9941179999999998</v>
      </c>
      <c r="U214" s="227">
        <v>31.176466999999999</v>
      </c>
      <c r="V214" s="227">
        <v>0</v>
      </c>
      <c r="W214" s="227">
        <v>56.919457999999999</v>
      </c>
      <c r="X214" s="227">
        <v>0</v>
      </c>
      <c r="Y214" s="227">
        <v>0</v>
      </c>
      <c r="Z214" s="227">
        <v>0</v>
      </c>
      <c r="AA214" s="227">
        <v>0</v>
      </c>
    </row>
    <row r="215" spans="1:27" x14ac:dyDescent="0.25">
      <c r="A215" s="222" t="s">
        <v>333</v>
      </c>
      <c r="B215" s="221" t="s">
        <v>1914</v>
      </c>
      <c r="C215" s="221" t="s">
        <v>80</v>
      </c>
      <c r="D215" s="223"/>
      <c r="E215" s="280">
        <v>23.295597000000001</v>
      </c>
      <c r="F215" s="280">
        <v>79.561144999999996</v>
      </c>
      <c r="G215" s="280">
        <v>124.409064</v>
      </c>
      <c r="H215" s="280">
        <v>184.78127000000001</v>
      </c>
      <c r="I215" s="280">
        <v>0</v>
      </c>
      <c r="J215" s="226">
        <f t="shared" si="3"/>
        <v>412.047076</v>
      </c>
      <c r="K215" s="227">
        <v>1.7608699999999999</v>
      </c>
      <c r="L215" s="227">
        <v>66.605326000000005</v>
      </c>
      <c r="M215" s="227">
        <v>4.3081759999999996</v>
      </c>
      <c r="N215" s="227">
        <v>0</v>
      </c>
      <c r="O215" s="227">
        <v>2.4276719999999998</v>
      </c>
      <c r="P215" s="227">
        <v>5.5471700000000004</v>
      </c>
      <c r="Q215" s="227">
        <v>411.78921500000001</v>
      </c>
      <c r="R215" s="227">
        <v>0</v>
      </c>
      <c r="S215" s="227">
        <v>18</v>
      </c>
      <c r="T215" s="227">
        <v>0</v>
      </c>
      <c r="U215" s="227">
        <v>0</v>
      </c>
      <c r="V215" s="227">
        <v>0</v>
      </c>
      <c r="W215" s="227">
        <v>0</v>
      </c>
      <c r="X215" s="227">
        <v>0</v>
      </c>
      <c r="Y215" s="227">
        <v>0</v>
      </c>
      <c r="Z215" s="227">
        <v>0</v>
      </c>
      <c r="AA215" s="227">
        <v>0</v>
      </c>
    </row>
    <row r="216" spans="1:27" x14ac:dyDescent="0.25">
      <c r="A216" s="222" t="s">
        <v>141</v>
      </c>
      <c r="B216" s="221" t="s">
        <v>1861</v>
      </c>
      <c r="C216" s="221" t="s">
        <v>93</v>
      </c>
      <c r="D216" s="223"/>
      <c r="E216" s="280">
        <v>20.749846999999999</v>
      </c>
      <c r="F216" s="280">
        <v>67.306751000000006</v>
      </c>
      <c r="G216" s="280">
        <v>82.993941000000007</v>
      </c>
      <c r="H216" s="280">
        <v>0</v>
      </c>
      <c r="I216" s="280">
        <v>0</v>
      </c>
      <c r="J216" s="226">
        <f t="shared" si="3"/>
        <v>171.05053900000001</v>
      </c>
      <c r="K216" s="227">
        <v>1.98773</v>
      </c>
      <c r="L216" s="227">
        <v>27.190186000000001</v>
      </c>
      <c r="M216" s="227">
        <v>1.5153380000000001</v>
      </c>
      <c r="N216" s="227">
        <v>0</v>
      </c>
      <c r="O216" s="227">
        <v>0</v>
      </c>
      <c r="P216" s="227">
        <v>2.6319020000000002</v>
      </c>
      <c r="Q216" s="227">
        <v>169.46771699999999</v>
      </c>
      <c r="R216" s="227">
        <v>1</v>
      </c>
      <c r="S216" s="227">
        <v>20.245398000000002</v>
      </c>
      <c r="T216" s="227">
        <v>3</v>
      </c>
      <c r="U216" s="227">
        <v>0</v>
      </c>
      <c r="V216" s="227">
        <v>0</v>
      </c>
      <c r="W216" s="227">
        <v>0</v>
      </c>
      <c r="X216" s="227">
        <v>0</v>
      </c>
      <c r="Y216" s="227">
        <v>0</v>
      </c>
      <c r="Z216" s="227">
        <v>0</v>
      </c>
      <c r="AA216" s="227">
        <v>0</v>
      </c>
    </row>
    <row r="217" spans="1:27" x14ac:dyDescent="0.25">
      <c r="A217" s="222" t="s">
        <v>543</v>
      </c>
      <c r="B217" s="221" t="s">
        <v>1968</v>
      </c>
      <c r="C217" s="221" t="s">
        <v>68</v>
      </c>
      <c r="D217" s="223"/>
      <c r="E217" s="280">
        <v>71.430723</v>
      </c>
      <c r="F217" s="280">
        <v>174.213855</v>
      </c>
      <c r="G217" s="280">
        <v>221.60886600000001</v>
      </c>
      <c r="H217" s="280">
        <v>94.981927999999996</v>
      </c>
      <c r="I217" s="280">
        <v>0</v>
      </c>
      <c r="J217" s="226">
        <f t="shared" si="3"/>
        <v>562.23537199999998</v>
      </c>
      <c r="K217" s="227">
        <v>4.0451810000000004</v>
      </c>
      <c r="L217" s="227">
        <v>19.501062999999998</v>
      </c>
      <c r="M217" s="227">
        <v>1.240964</v>
      </c>
      <c r="N217" s="227">
        <v>0</v>
      </c>
      <c r="O217" s="227">
        <v>0</v>
      </c>
      <c r="P217" s="227">
        <v>1.677711</v>
      </c>
      <c r="Q217" s="227">
        <v>165.69578200000001</v>
      </c>
      <c r="R217" s="227">
        <v>3.689759</v>
      </c>
      <c r="S217" s="227">
        <v>0.24096400000000001</v>
      </c>
      <c r="T217" s="227">
        <v>0</v>
      </c>
      <c r="U217" s="227">
        <v>0</v>
      </c>
      <c r="V217" s="227">
        <v>0</v>
      </c>
      <c r="W217" s="227">
        <v>0</v>
      </c>
      <c r="X217" s="227">
        <v>0</v>
      </c>
      <c r="Y217" s="227">
        <v>0</v>
      </c>
      <c r="Z217" s="227">
        <v>0</v>
      </c>
      <c r="AA217" s="227">
        <v>0</v>
      </c>
    </row>
    <row r="218" spans="1:27" x14ac:dyDescent="0.25">
      <c r="A218" s="222" t="s">
        <v>165</v>
      </c>
      <c r="B218" s="221" t="s">
        <v>1867</v>
      </c>
      <c r="C218" s="221" t="s">
        <v>80</v>
      </c>
      <c r="D218" s="223"/>
      <c r="E218" s="280">
        <v>38.427712</v>
      </c>
      <c r="F218" s="280">
        <v>76.638555999999994</v>
      </c>
      <c r="G218" s="280">
        <v>136.98193000000001</v>
      </c>
      <c r="H218" s="280">
        <v>0</v>
      </c>
      <c r="I218" s="280">
        <v>0</v>
      </c>
      <c r="J218" s="226">
        <f t="shared" si="3"/>
        <v>252.04819800000001</v>
      </c>
      <c r="K218" s="227">
        <v>5.3915649999999999</v>
      </c>
      <c r="L218" s="227">
        <v>24.379518000000001</v>
      </c>
      <c r="M218" s="227">
        <v>0.37349399999999999</v>
      </c>
      <c r="N218" s="227">
        <v>0</v>
      </c>
      <c r="O218" s="227">
        <v>0</v>
      </c>
      <c r="P218" s="227">
        <v>5.5000010000000001</v>
      </c>
      <c r="Q218" s="227">
        <v>251.86145099999999</v>
      </c>
      <c r="R218" s="227">
        <v>0</v>
      </c>
      <c r="S218" s="227">
        <v>6</v>
      </c>
      <c r="T218" s="227">
        <v>1</v>
      </c>
      <c r="U218" s="227">
        <v>0</v>
      </c>
      <c r="V218" s="227">
        <v>0</v>
      </c>
      <c r="W218" s="227">
        <v>0</v>
      </c>
      <c r="X218" s="227">
        <v>0</v>
      </c>
      <c r="Y218" s="227">
        <v>0</v>
      </c>
      <c r="Z218" s="227">
        <v>0</v>
      </c>
      <c r="AA218" s="227">
        <v>0</v>
      </c>
    </row>
    <row r="219" spans="1:27" x14ac:dyDescent="0.25">
      <c r="A219" s="222" t="s">
        <v>199</v>
      </c>
      <c r="B219" s="221" t="s">
        <v>200</v>
      </c>
      <c r="C219" s="221" t="s">
        <v>93</v>
      </c>
      <c r="D219" s="223"/>
      <c r="E219" s="280">
        <v>4</v>
      </c>
      <c r="F219" s="280">
        <v>24.933475999999999</v>
      </c>
      <c r="G219" s="280">
        <v>70.984560999999999</v>
      </c>
      <c r="H219" s="280">
        <v>88.491344999999995</v>
      </c>
      <c r="I219" s="280">
        <v>0</v>
      </c>
      <c r="J219" s="226">
        <f t="shared" si="3"/>
        <v>188.40938199999999</v>
      </c>
      <c r="K219" s="227">
        <v>1.1037710000000001</v>
      </c>
      <c r="L219" s="227">
        <v>33.966737999999999</v>
      </c>
      <c r="M219" s="227">
        <v>0</v>
      </c>
      <c r="N219" s="227">
        <v>0</v>
      </c>
      <c r="O219" s="227">
        <v>1</v>
      </c>
      <c r="P219" s="227">
        <v>152.101632</v>
      </c>
      <c r="Q219" s="227">
        <v>0</v>
      </c>
      <c r="R219" s="227">
        <v>0</v>
      </c>
      <c r="S219" s="227">
        <v>1.2291510000000001</v>
      </c>
      <c r="T219" s="227">
        <v>0</v>
      </c>
      <c r="U219" s="227">
        <v>0</v>
      </c>
      <c r="V219" s="227">
        <v>0</v>
      </c>
      <c r="W219" s="227">
        <v>0</v>
      </c>
      <c r="X219" s="227">
        <v>0</v>
      </c>
      <c r="Y219" s="227">
        <v>0</v>
      </c>
      <c r="Z219" s="227">
        <v>0.98252399999999995</v>
      </c>
      <c r="AA219" s="227">
        <v>0</v>
      </c>
    </row>
    <row r="220" spans="1:27" x14ac:dyDescent="0.25">
      <c r="A220" s="222" t="s">
        <v>678</v>
      </c>
      <c r="B220" s="221" t="s">
        <v>2025</v>
      </c>
      <c r="C220" s="221" t="s">
        <v>93</v>
      </c>
      <c r="D220" s="223"/>
      <c r="E220" s="280">
        <v>54.458826999999999</v>
      </c>
      <c r="F220" s="280">
        <v>156.34117599999999</v>
      </c>
      <c r="G220" s="280">
        <v>266.67578099999997</v>
      </c>
      <c r="H220" s="280">
        <v>0</v>
      </c>
      <c r="I220" s="280">
        <v>0</v>
      </c>
      <c r="J220" s="226">
        <f t="shared" si="3"/>
        <v>477.47578399999998</v>
      </c>
      <c r="K220" s="227">
        <v>5.3705889999999998</v>
      </c>
      <c r="L220" s="227">
        <v>15.452942999999999</v>
      </c>
      <c r="M220" s="227">
        <v>1</v>
      </c>
      <c r="N220" s="227">
        <v>0</v>
      </c>
      <c r="O220" s="227">
        <v>0</v>
      </c>
      <c r="P220" s="227">
        <v>3.6529419999999999</v>
      </c>
      <c r="Q220" s="227">
        <v>475.16990199999998</v>
      </c>
      <c r="R220" s="227">
        <v>5.8235289999999997</v>
      </c>
      <c r="S220" s="227">
        <v>18.464706</v>
      </c>
      <c r="T220" s="227">
        <v>21.458824</v>
      </c>
      <c r="U220" s="227">
        <v>0</v>
      </c>
      <c r="V220" s="227">
        <v>0</v>
      </c>
      <c r="W220" s="227">
        <v>0</v>
      </c>
      <c r="X220" s="227">
        <v>0</v>
      </c>
      <c r="Y220" s="227">
        <v>0</v>
      </c>
      <c r="Z220" s="227">
        <v>0</v>
      </c>
      <c r="AA220" s="227">
        <v>0</v>
      </c>
    </row>
    <row r="221" spans="1:27" x14ac:dyDescent="0.25">
      <c r="A221" s="222" t="s">
        <v>427</v>
      </c>
      <c r="B221" s="221" t="s">
        <v>1938</v>
      </c>
      <c r="C221" s="221" t="s">
        <v>80</v>
      </c>
      <c r="D221" s="223"/>
      <c r="E221" s="280">
        <v>34.314813999999998</v>
      </c>
      <c r="F221" s="280">
        <v>79.388114000000002</v>
      </c>
      <c r="G221" s="280">
        <v>139.560191</v>
      </c>
      <c r="H221" s="280">
        <v>0</v>
      </c>
      <c r="I221" s="280">
        <v>0</v>
      </c>
      <c r="J221" s="226">
        <f t="shared" si="3"/>
        <v>253.26311900000002</v>
      </c>
      <c r="K221" s="227">
        <v>0</v>
      </c>
      <c r="L221" s="227">
        <v>22.133327000000001</v>
      </c>
      <c r="M221" s="227">
        <v>0.234568</v>
      </c>
      <c r="N221" s="227">
        <v>0</v>
      </c>
      <c r="O221" s="227">
        <v>2</v>
      </c>
      <c r="P221" s="227">
        <v>1</v>
      </c>
      <c r="Q221" s="227">
        <v>253.238428</v>
      </c>
      <c r="R221" s="227">
        <v>0</v>
      </c>
      <c r="S221" s="227">
        <v>0</v>
      </c>
      <c r="T221" s="227">
        <v>0</v>
      </c>
      <c r="U221" s="227">
        <v>0</v>
      </c>
      <c r="V221" s="227">
        <v>0</v>
      </c>
      <c r="W221" s="227">
        <v>0</v>
      </c>
      <c r="X221" s="227">
        <v>0</v>
      </c>
      <c r="Y221" s="227">
        <v>0</v>
      </c>
      <c r="Z221" s="227">
        <v>0</v>
      </c>
      <c r="AA221" s="227">
        <v>0</v>
      </c>
    </row>
    <row r="222" spans="1:27" x14ac:dyDescent="0.25">
      <c r="A222" s="222" t="s">
        <v>78</v>
      </c>
      <c r="B222" s="221" t="s">
        <v>1841</v>
      </c>
      <c r="C222" s="221" t="s">
        <v>80</v>
      </c>
      <c r="D222" s="223" t="s">
        <v>2759</v>
      </c>
      <c r="E222" s="280">
        <v>250.092432</v>
      </c>
      <c r="F222" s="280">
        <v>748.77898600000003</v>
      </c>
      <c r="G222" s="280">
        <v>1931.1477440000001</v>
      </c>
      <c r="H222" s="280">
        <v>1915.1564969999999</v>
      </c>
      <c r="I222" s="280">
        <v>88.407404</v>
      </c>
      <c r="J222" s="226">
        <f t="shared" si="3"/>
        <v>4933.583063</v>
      </c>
      <c r="K222" s="227">
        <v>60.396935999999997</v>
      </c>
      <c r="L222" s="227">
        <v>449.09481499999998</v>
      </c>
      <c r="M222" s="227">
        <v>24.66621</v>
      </c>
      <c r="N222" s="227">
        <v>5.3382079999999998</v>
      </c>
      <c r="O222" s="227">
        <v>21.578845000000001</v>
      </c>
      <c r="P222" s="227">
        <v>139.47955400000001</v>
      </c>
      <c r="Q222" s="227">
        <v>2091.0049180000001</v>
      </c>
      <c r="R222" s="227">
        <v>1.7340999999999999E-2</v>
      </c>
      <c r="S222" s="227">
        <v>25.201792000000001</v>
      </c>
      <c r="T222" s="227">
        <v>8.7310390000000009</v>
      </c>
      <c r="U222" s="227">
        <v>11.136583999999999</v>
      </c>
      <c r="V222" s="227">
        <v>5.6145949999999996</v>
      </c>
      <c r="W222" s="227">
        <v>0</v>
      </c>
      <c r="X222" s="227">
        <v>0</v>
      </c>
      <c r="Y222" s="227">
        <v>76.884950000000003</v>
      </c>
      <c r="Z222" s="227">
        <v>13.947298</v>
      </c>
      <c r="AA222" s="227">
        <v>0</v>
      </c>
    </row>
    <row r="223" spans="1:27" x14ac:dyDescent="0.25">
      <c r="A223" s="222" t="s">
        <v>447</v>
      </c>
      <c r="B223" s="221" t="s">
        <v>448</v>
      </c>
      <c r="C223" s="221" t="s">
        <v>93</v>
      </c>
      <c r="D223" s="223"/>
      <c r="E223" s="280">
        <v>0</v>
      </c>
      <c r="F223" s="280">
        <v>0</v>
      </c>
      <c r="G223" s="280">
        <v>0</v>
      </c>
      <c r="H223" s="280">
        <v>61.215325999999997</v>
      </c>
      <c r="I223" s="280">
        <v>52.286811999999998</v>
      </c>
      <c r="J223" s="226">
        <f t="shared" si="3"/>
        <v>113.502138</v>
      </c>
      <c r="K223" s="227">
        <v>0</v>
      </c>
      <c r="L223" s="227">
        <v>20.787773000000001</v>
      </c>
      <c r="M223" s="227">
        <v>2.7206109999999999</v>
      </c>
      <c r="N223" s="227">
        <v>0</v>
      </c>
      <c r="O223" s="227">
        <v>0</v>
      </c>
      <c r="P223" s="227">
        <v>1</v>
      </c>
      <c r="Q223" s="227">
        <v>113.502138</v>
      </c>
      <c r="R223" s="227">
        <v>0</v>
      </c>
      <c r="S223" s="227">
        <v>0</v>
      </c>
      <c r="T223" s="227">
        <v>0</v>
      </c>
      <c r="U223" s="227">
        <v>40.274552</v>
      </c>
      <c r="V223" s="227">
        <v>0</v>
      </c>
      <c r="W223" s="227">
        <v>13.915304000000001</v>
      </c>
      <c r="X223" s="227">
        <v>0</v>
      </c>
      <c r="Y223" s="227">
        <v>0</v>
      </c>
      <c r="Z223" s="227">
        <v>0</v>
      </c>
      <c r="AA223" s="227">
        <v>0</v>
      </c>
    </row>
    <row r="224" spans="1:27" x14ac:dyDescent="0.25">
      <c r="A224" s="222" t="s">
        <v>558</v>
      </c>
      <c r="B224" s="221" t="s">
        <v>559</v>
      </c>
      <c r="C224" s="221" t="s">
        <v>68</v>
      </c>
      <c r="D224" s="223" t="s">
        <v>2759</v>
      </c>
      <c r="E224" s="280">
        <v>0</v>
      </c>
      <c r="F224" s="280">
        <v>0</v>
      </c>
      <c r="G224" s="280">
        <v>0</v>
      </c>
      <c r="H224" s="280">
        <v>943.438942</v>
      </c>
      <c r="I224" s="280">
        <v>0</v>
      </c>
      <c r="J224" s="226">
        <f t="shared" si="3"/>
        <v>943.438942</v>
      </c>
      <c r="K224" s="227">
        <v>0.93967400000000001</v>
      </c>
      <c r="L224" s="227">
        <v>126.200293</v>
      </c>
      <c r="M224" s="227">
        <v>9.445055</v>
      </c>
      <c r="N224" s="227">
        <v>1.2563580000000001</v>
      </c>
      <c r="O224" s="227">
        <v>4.496143</v>
      </c>
      <c r="P224" s="227">
        <v>19.224892000000001</v>
      </c>
      <c r="Q224" s="227">
        <v>340.62975999999998</v>
      </c>
      <c r="R224" s="227">
        <v>0</v>
      </c>
      <c r="S224" s="227">
        <v>8.9423379999999995</v>
      </c>
      <c r="T224" s="227">
        <v>0.48913000000000001</v>
      </c>
      <c r="U224" s="227">
        <v>0</v>
      </c>
      <c r="V224" s="227">
        <v>0</v>
      </c>
      <c r="W224" s="227">
        <v>0</v>
      </c>
      <c r="X224" s="227">
        <v>0</v>
      </c>
      <c r="Y224" s="227">
        <v>0</v>
      </c>
      <c r="Z224" s="227">
        <v>1.7678</v>
      </c>
      <c r="AA224" s="227">
        <v>0</v>
      </c>
    </row>
    <row r="225" spans="1:27" x14ac:dyDescent="0.25">
      <c r="A225" s="222" t="s">
        <v>720</v>
      </c>
      <c r="B225" s="221" t="s">
        <v>721</v>
      </c>
      <c r="C225" s="221" t="s">
        <v>68</v>
      </c>
      <c r="D225" s="223" t="s">
        <v>2759</v>
      </c>
      <c r="E225" s="280">
        <v>411.45828499999999</v>
      </c>
      <c r="F225" s="280">
        <v>2157.550088</v>
      </c>
      <c r="G225" s="280">
        <v>5067.871967</v>
      </c>
      <c r="H225" s="280">
        <v>5568.6419539999997</v>
      </c>
      <c r="I225" s="280">
        <v>392.63628299999999</v>
      </c>
      <c r="J225" s="226">
        <f t="shared" si="3"/>
        <v>13598.158576999998</v>
      </c>
      <c r="K225" s="227">
        <v>199.45522800000001</v>
      </c>
      <c r="L225" s="227">
        <v>1632.536906</v>
      </c>
      <c r="M225" s="227">
        <v>134.99209999999999</v>
      </c>
      <c r="N225" s="227">
        <v>5.0143560000000003</v>
      </c>
      <c r="O225" s="227">
        <v>84.125315999999998</v>
      </c>
      <c r="P225" s="227">
        <v>332.00196999999997</v>
      </c>
      <c r="Q225" s="227">
        <v>8410.1710320000002</v>
      </c>
      <c r="R225" s="227">
        <v>7.8951390000000004</v>
      </c>
      <c r="S225" s="227">
        <v>111.042575</v>
      </c>
      <c r="T225" s="227">
        <v>42.375124999999997</v>
      </c>
      <c r="U225" s="227">
        <v>263.43035500000002</v>
      </c>
      <c r="V225" s="227">
        <v>125.026003</v>
      </c>
      <c r="W225" s="227">
        <v>0</v>
      </c>
      <c r="X225" s="227">
        <v>6.1640490000000003</v>
      </c>
      <c r="Y225" s="227">
        <v>0</v>
      </c>
      <c r="Z225" s="227">
        <v>21.051566999999999</v>
      </c>
      <c r="AA225" s="227">
        <v>0</v>
      </c>
    </row>
    <row r="226" spans="1:27" x14ac:dyDescent="0.25">
      <c r="A226" s="222" t="s">
        <v>360</v>
      </c>
      <c r="B226" s="221" t="s">
        <v>1922</v>
      </c>
      <c r="C226" s="221" t="s">
        <v>80</v>
      </c>
      <c r="D226" s="223"/>
      <c r="E226" s="280">
        <v>0</v>
      </c>
      <c r="F226" s="280">
        <v>0</v>
      </c>
      <c r="G226" s="280">
        <v>0</v>
      </c>
      <c r="H226" s="280">
        <v>424.511459</v>
      </c>
      <c r="I226" s="280">
        <v>0</v>
      </c>
      <c r="J226" s="226">
        <f t="shared" si="3"/>
        <v>424.511459</v>
      </c>
      <c r="K226" s="227">
        <v>0</v>
      </c>
      <c r="L226" s="227">
        <v>78.775110999999995</v>
      </c>
      <c r="M226" s="227">
        <v>7.5365840000000004</v>
      </c>
      <c r="N226" s="227">
        <v>0</v>
      </c>
      <c r="O226" s="227">
        <v>0</v>
      </c>
      <c r="P226" s="227">
        <v>1.49756</v>
      </c>
      <c r="Q226" s="227">
        <v>424.511459</v>
      </c>
      <c r="R226" s="227">
        <v>1</v>
      </c>
      <c r="S226" s="227">
        <v>25.638976</v>
      </c>
      <c r="T226" s="227">
        <v>0</v>
      </c>
      <c r="U226" s="227">
        <v>320.19507900000002</v>
      </c>
      <c r="V226" s="227">
        <v>0</v>
      </c>
      <c r="W226" s="227">
        <v>0</v>
      </c>
      <c r="X226" s="227">
        <v>0</v>
      </c>
      <c r="Y226" s="227">
        <v>0</v>
      </c>
      <c r="Z226" s="227">
        <v>0</v>
      </c>
      <c r="AA226" s="227">
        <v>0</v>
      </c>
    </row>
    <row r="227" spans="1:27" x14ac:dyDescent="0.25">
      <c r="A227" s="222" t="s">
        <v>516</v>
      </c>
      <c r="B227" s="221" t="s">
        <v>517</v>
      </c>
      <c r="C227" s="221" t="s">
        <v>80</v>
      </c>
      <c r="D227" s="223"/>
      <c r="E227" s="280">
        <v>51.431306999999997</v>
      </c>
      <c r="F227" s="280">
        <v>102.789473</v>
      </c>
      <c r="G227" s="280">
        <v>113.409237</v>
      </c>
      <c r="H227" s="280">
        <v>0</v>
      </c>
      <c r="I227" s="280">
        <v>0</v>
      </c>
      <c r="J227" s="226">
        <f t="shared" si="3"/>
        <v>267.63001700000001</v>
      </c>
      <c r="K227" s="227">
        <v>3.5437180000000001</v>
      </c>
      <c r="L227" s="227">
        <v>19.156744</v>
      </c>
      <c r="M227" s="227">
        <v>0</v>
      </c>
      <c r="N227" s="227">
        <v>0</v>
      </c>
      <c r="O227" s="227">
        <v>1</v>
      </c>
      <c r="P227" s="227">
        <v>2.6140349999999999</v>
      </c>
      <c r="Q227" s="227">
        <v>267.63001700000001</v>
      </c>
      <c r="R227" s="227">
        <v>10.569153999999999</v>
      </c>
      <c r="S227" s="227">
        <v>28.029240000000001</v>
      </c>
      <c r="T227" s="227">
        <v>14</v>
      </c>
      <c r="U227" s="227">
        <v>0</v>
      </c>
      <c r="V227" s="227">
        <v>0</v>
      </c>
      <c r="W227" s="227">
        <v>0</v>
      </c>
      <c r="X227" s="227">
        <v>0</v>
      </c>
      <c r="Y227" s="227">
        <v>0</v>
      </c>
      <c r="Z227" s="227">
        <v>0</v>
      </c>
      <c r="AA227" s="227">
        <v>0</v>
      </c>
    </row>
    <row r="228" spans="1:27" x14ac:dyDescent="0.25">
      <c r="A228" s="222" t="s">
        <v>161</v>
      </c>
      <c r="B228" s="221" t="s">
        <v>162</v>
      </c>
      <c r="C228" s="221" t="s">
        <v>75</v>
      </c>
      <c r="D228" s="223"/>
      <c r="E228" s="280">
        <v>38.832354000000002</v>
      </c>
      <c r="F228" s="280">
        <v>154.269766</v>
      </c>
      <c r="G228" s="280">
        <v>259.05061499999999</v>
      </c>
      <c r="H228" s="280">
        <v>0</v>
      </c>
      <c r="I228" s="280">
        <v>0</v>
      </c>
      <c r="J228" s="226">
        <f t="shared" si="3"/>
        <v>452.15273500000001</v>
      </c>
      <c r="K228" s="227">
        <v>7.207865</v>
      </c>
      <c r="L228" s="227">
        <v>53.112355000000001</v>
      </c>
      <c r="M228" s="227">
        <v>10.224717999999999</v>
      </c>
      <c r="N228" s="227">
        <v>0.893258</v>
      </c>
      <c r="O228" s="227">
        <v>1</v>
      </c>
      <c r="P228" s="227">
        <v>1.573034</v>
      </c>
      <c r="Q228" s="227">
        <v>452.15273500000001</v>
      </c>
      <c r="R228" s="227">
        <v>0</v>
      </c>
      <c r="S228" s="227">
        <v>29.730336999999999</v>
      </c>
      <c r="T228" s="227">
        <v>2.8876400000000002</v>
      </c>
      <c r="U228" s="227">
        <v>0</v>
      </c>
      <c r="V228" s="227">
        <v>0</v>
      </c>
      <c r="W228" s="227">
        <v>0</v>
      </c>
      <c r="X228" s="227">
        <v>0</v>
      </c>
      <c r="Y228" s="227">
        <v>0</v>
      </c>
      <c r="Z228" s="227">
        <v>0</v>
      </c>
      <c r="AA228" s="227">
        <v>197</v>
      </c>
    </row>
    <row r="229" spans="1:27" x14ac:dyDescent="0.25">
      <c r="A229" s="222" t="s">
        <v>237</v>
      </c>
      <c r="B229" s="221" t="s">
        <v>1888</v>
      </c>
      <c r="C229" s="221" t="s">
        <v>239</v>
      </c>
      <c r="D229" s="223"/>
      <c r="E229" s="280">
        <v>25.903776000000001</v>
      </c>
      <c r="F229" s="280">
        <v>98.501772000000003</v>
      </c>
      <c r="G229" s="280">
        <v>56.290976999999998</v>
      </c>
      <c r="H229" s="280">
        <v>0</v>
      </c>
      <c r="I229" s="280">
        <v>0</v>
      </c>
      <c r="J229" s="226">
        <f t="shared" si="3"/>
        <v>180.69652500000001</v>
      </c>
      <c r="K229" s="227">
        <v>11.580572</v>
      </c>
      <c r="L229" s="227">
        <v>34.320175999999996</v>
      </c>
      <c r="M229" s="227">
        <v>3.532689</v>
      </c>
      <c r="N229" s="227">
        <v>0</v>
      </c>
      <c r="O229" s="227">
        <v>0</v>
      </c>
      <c r="P229" s="227">
        <v>3.5511050000000002</v>
      </c>
      <c r="Q229" s="227">
        <v>180.69652500000001</v>
      </c>
      <c r="R229" s="227">
        <v>0</v>
      </c>
      <c r="S229" s="227">
        <v>0</v>
      </c>
      <c r="T229" s="227">
        <v>0</v>
      </c>
      <c r="U229" s="227">
        <v>0</v>
      </c>
      <c r="V229" s="227">
        <v>0</v>
      </c>
      <c r="W229" s="227">
        <v>0</v>
      </c>
      <c r="X229" s="227">
        <v>0</v>
      </c>
      <c r="Y229" s="227">
        <v>0</v>
      </c>
      <c r="Z229" s="227">
        <v>0</v>
      </c>
      <c r="AA229" s="227">
        <v>0</v>
      </c>
    </row>
    <row r="230" spans="1:27" x14ac:dyDescent="0.25">
      <c r="A230" s="222" t="s">
        <v>1997</v>
      </c>
      <c r="B230" s="221" t="s">
        <v>1998</v>
      </c>
      <c r="C230" s="221" t="s">
        <v>80</v>
      </c>
      <c r="D230" s="223" t="s">
        <v>2759</v>
      </c>
      <c r="E230" s="280">
        <v>0</v>
      </c>
      <c r="F230" s="280">
        <v>0</v>
      </c>
      <c r="G230" s="280">
        <v>114.809314</v>
      </c>
      <c r="H230" s="280">
        <v>54.678708</v>
      </c>
      <c r="I230" s="280">
        <v>7.3159780000000003</v>
      </c>
      <c r="J230" s="226">
        <f t="shared" si="3"/>
        <v>176.804</v>
      </c>
      <c r="K230" s="227">
        <v>1.4761869999999999</v>
      </c>
      <c r="L230" s="227">
        <v>22.345227000000001</v>
      </c>
      <c r="M230" s="227">
        <v>4.8924890000000003</v>
      </c>
      <c r="N230" s="227">
        <v>4.9500000000000002E-2</v>
      </c>
      <c r="O230" s="227">
        <v>0</v>
      </c>
      <c r="P230" s="227">
        <v>1.0293000000000001</v>
      </c>
      <c r="Q230" s="227">
        <v>8.3246739999999999</v>
      </c>
      <c r="R230" s="227">
        <v>0</v>
      </c>
      <c r="S230" s="227">
        <v>0</v>
      </c>
      <c r="T230" s="227">
        <v>0</v>
      </c>
      <c r="U230" s="227">
        <v>0</v>
      </c>
      <c r="V230" s="227">
        <v>0</v>
      </c>
      <c r="W230" s="227">
        <v>5.0671189999999999</v>
      </c>
      <c r="X230" s="227">
        <v>0</v>
      </c>
      <c r="Y230" s="227">
        <v>2.285129</v>
      </c>
      <c r="Z230" s="227">
        <v>0</v>
      </c>
      <c r="AA230" s="227">
        <v>0</v>
      </c>
    </row>
    <row r="231" spans="1:27" x14ac:dyDescent="0.25">
      <c r="A231" s="222" t="s">
        <v>70</v>
      </c>
      <c r="B231" s="221" t="s">
        <v>71</v>
      </c>
      <c r="C231" s="221" t="s">
        <v>72</v>
      </c>
      <c r="D231" s="223"/>
      <c r="E231" s="280">
        <v>103.305082</v>
      </c>
      <c r="F231" s="280">
        <v>261.95985400000001</v>
      </c>
      <c r="G231" s="280">
        <v>415.34463299999999</v>
      </c>
      <c r="H231" s="280">
        <v>0</v>
      </c>
      <c r="I231" s="280">
        <v>0</v>
      </c>
      <c r="J231" s="226">
        <f t="shared" si="3"/>
        <v>780.60956899999996</v>
      </c>
      <c r="K231" s="227">
        <v>7.3785319999999999</v>
      </c>
      <c r="L231" s="227">
        <v>68.293785</v>
      </c>
      <c r="M231" s="227">
        <v>3.4971749999999999</v>
      </c>
      <c r="N231" s="227">
        <v>0</v>
      </c>
      <c r="O231" s="227">
        <v>0</v>
      </c>
      <c r="P231" s="227">
        <v>11.152544000000001</v>
      </c>
      <c r="Q231" s="227">
        <v>705.24798599999997</v>
      </c>
      <c r="R231" s="227">
        <v>30.994349</v>
      </c>
      <c r="S231" s="227">
        <v>80.802259000000006</v>
      </c>
      <c r="T231" s="227">
        <v>9.7231640000000006</v>
      </c>
      <c r="U231" s="227">
        <v>0</v>
      </c>
      <c r="V231" s="227">
        <v>0</v>
      </c>
      <c r="W231" s="227">
        <v>0</v>
      </c>
      <c r="X231" s="227">
        <v>0</v>
      </c>
      <c r="Y231" s="227">
        <v>0</v>
      </c>
      <c r="Z231" s="227">
        <v>0</v>
      </c>
      <c r="AA231" s="227">
        <v>0</v>
      </c>
    </row>
    <row r="232" spans="1:27" x14ac:dyDescent="0.25">
      <c r="A232" s="222" t="s">
        <v>372</v>
      </c>
      <c r="B232" s="221" t="s">
        <v>373</v>
      </c>
      <c r="C232" s="221" t="s">
        <v>93</v>
      </c>
      <c r="D232" s="223"/>
      <c r="E232" s="280">
        <v>63.883009999999999</v>
      </c>
      <c r="F232" s="280">
        <v>195.913569</v>
      </c>
      <c r="G232" s="280">
        <v>306.81856399999998</v>
      </c>
      <c r="H232" s="280">
        <v>150.87931599999999</v>
      </c>
      <c r="I232" s="280">
        <v>0</v>
      </c>
      <c r="J232" s="226">
        <f t="shared" si="3"/>
        <v>717.49445900000001</v>
      </c>
      <c r="K232" s="227">
        <v>9.2716069999999995</v>
      </c>
      <c r="L232" s="227">
        <v>61.173551000000003</v>
      </c>
      <c r="M232" s="227">
        <v>2</v>
      </c>
      <c r="N232" s="227">
        <v>0</v>
      </c>
      <c r="O232" s="227">
        <v>0</v>
      </c>
      <c r="P232" s="227">
        <v>13</v>
      </c>
      <c r="Q232" s="227">
        <v>717.49445900000001</v>
      </c>
      <c r="R232" s="227">
        <v>10.379448999999999</v>
      </c>
      <c r="S232" s="227">
        <v>69.314070000000001</v>
      </c>
      <c r="T232" s="227">
        <v>14</v>
      </c>
      <c r="U232" s="227">
        <v>0</v>
      </c>
      <c r="V232" s="227">
        <v>0</v>
      </c>
      <c r="W232" s="227">
        <v>0</v>
      </c>
      <c r="X232" s="227">
        <v>0</v>
      </c>
      <c r="Y232" s="227">
        <v>0</v>
      </c>
      <c r="Z232" s="227">
        <v>2</v>
      </c>
      <c r="AA232" s="227">
        <v>56</v>
      </c>
    </row>
    <row r="233" spans="1:27" x14ac:dyDescent="0.25">
      <c r="A233" s="222" t="s">
        <v>305</v>
      </c>
      <c r="B233" s="221" t="s">
        <v>306</v>
      </c>
      <c r="C233" s="221" t="s">
        <v>93</v>
      </c>
      <c r="D233" s="223"/>
      <c r="E233" s="280">
        <v>41.4</v>
      </c>
      <c r="F233" s="280">
        <v>109.80475</v>
      </c>
      <c r="G233" s="280">
        <v>133.361966</v>
      </c>
      <c r="H233" s="280">
        <v>0</v>
      </c>
      <c r="I233" s="280">
        <v>0</v>
      </c>
      <c r="J233" s="226">
        <f t="shared" si="3"/>
        <v>284.56671599999999</v>
      </c>
      <c r="K233" s="227">
        <v>2</v>
      </c>
      <c r="L233" s="227">
        <v>34.911693</v>
      </c>
      <c r="M233" s="227">
        <v>0</v>
      </c>
      <c r="N233" s="227">
        <v>0</v>
      </c>
      <c r="O233" s="227">
        <v>0</v>
      </c>
      <c r="P233" s="227">
        <v>3.7177910000000001</v>
      </c>
      <c r="Q233" s="227">
        <v>283.46855599999998</v>
      </c>
      <c r="R233" s="227">
        <v>19.879142999999999</v>
      </c>
      <c r="S233" s="227">
        <v>56.993867000000002</v>
      </c>
      <c r="T233" s="227">
        <v>5.4355830000000003</v>
      </c>
      <c r="U233" s="227">
        <v>0</v>
      </c>
      <c r="V233" s="227">
        <v>0</v>
      </c>
      <c r="W233" s="227">
        <v>0</v>
      </c>
      <c r="X233" s="227">
        <v>0</v>
      </c>
      <c r="Y233" s="227">
        <v>0</v>
      </c>
      <c r="Z233" s="227">
        <v>0</v>
      </c>
      <c r="AA233" s="227">
        <v>0</v>
      </c>
    </row>
    <row r="234" spans="1:27" x14ac:dyDescent="0.25">
      <c r="A234" s="222" t="s">
        <v>203</v>
      </c>
      <c r="B234" s="221" t="s">
        <v>1877</v>
      </c>
      <c r="C234" s="221" t="s">
        <v>80</v>
      </c>
      <c r="D234" s="223"/>
      <c r="E234" s="280">
        <v>8.9638550000000006</v>
      </c>
      <c r="F234" s="280">
        <v>35.727860999999997</v>
      </c>
      <c r="G234" s="280">
        <v>52.957830999999999</v>
      </c>
      <c r="H234" s="280">
        <v>0</v>
      </c>
      <c r="I234" s="280">
        <v>0</v>
      </c>
      <c r="J234" s="226">
        <f t="shared" si="3"/>
        <v>97.649546999999998</v>
      </c>
      <c r="K234" s="227">
        <v>2.2349399999999999</v>
      </c>
      <c r="L234" s="227">
        <v>5.6445780000000001</v>
      </c>
      <c r="M234" s="227">
        <v>0</v>
      </c>
      <c r="N234" s="227">
        <v>0</v>
      </c>
      <c r="O234" s="227">
        <v>0</v>
      </c>
      <c r="P234" s="227">
        <v>0</v>
      </c>
      <c r="Q234" s="227">
        <v>97.649546999999998</v>
      </c>
      <c r="R234" s="227">
        <v>0</v>
      </c>
      <c r="S234" s="227">
        <v>0</v>
      </c>
      <c r="T234" s="227">
        <v>0</v>
      </c>
      <c r="U234" s="227">
        <v>0</v>
      </c>
      <c r="V234" s="227">
        <v>0</v>
      </c>
      <c r="W234" s="227">
        <v>0</v>
      </c>
      <c r="X234" s="227">
        <v>0</v>
      </c>
      <c r="Y234" s="227">
        <v>0</v>
      </c>
      <c r="Z234" s="227">
        <v>0</v>
      </c>
      <c r="AA234" s="227">
        <v>0</v>
      </c>
    </row>
    <row r="235" spans="1:27" x14ac:dyDescent="0.25">
      <c r="A235" s="222" t="s">
        <v>149</v>
      </c>
      <c r="B235" s="221" t="s">
        <v>150</v>
      </c>
      <c r="C235" s="221" t="s">
        <v>80</v>
      </c>
      <c r="D235" s="223"/>
      <c r="E235" s="280">
        <v>87.559472</v>
      </c>
      <c r="F235" s="280">
        <v>252.132588</v>
      </c>
      <c r="G235" s="280">
        <v>379.36959400000001</v>
      </c>
      <c r="H235" s="280">
        <v>0</v>
      </c>
      <c r="I235" s="280">
        <v>0</v>
      </c>
      <c r="J235" s="226">
        <f t="shared" si="3"/>
        <v>719.06165399999998</v>
      </c>
      <c r="K235" s="227">
        <v>4.4530390000000004</v>
      </c>
      <c r="L235" s="227">
        <v>91.955798999999999</v>
      </c>
      <c r="M235" s="227">
        <v>5.1215469999999996</v>
      </c>
      <c r="N235" s="227">
        <v>0</v>
      </c>
      <c r="O235" s="227">
        <v>0</v>
      </c>
      <c r="P235" s="227">
        <v>7.4088390000000004</v>
      </c>
      <c r="Q235" s="227">
        <v>676.17767300000003</v>
      </c>
      <c r="R235" s="227">
        <v>0</v>
      </c>
      <c r="S235" s="227">
        <v>1</v>
      </c>
      <c r="T235" s="227">
        <v>0</v>
      </c>
      <c r="U235" s="227">
        <v>0</v>
      </c>
      <c r="V235" s="227">
        <v>0</v>
      </c>
      <c r="W235" s="227">
        <v>0</v>
      </c>
      <c r="X235" s="227">
        <v>0</v>
      </c>
      <c r="Y235" s="227">
        <v>0</v>
      </c>
      <c r="Z235" s="227">
        <v>0</v>
      </c>
      <c r="AA235" s="227">
        <v>0</v>
      </c>
    </row>
    <row r="236" spans="1:27" x14ac:dyDescent="0.25">
      <c r="A236" s="222" t="s">
        <v>556</v>
      </c>
      <c r="B236" s="221" t="s">
        <v>557</v>
      </c>
      <c r="C236" s="221" t="s">
        <v>75</v>
      </c>
      <c r="D236" s="223"/>
      <c r="E236" s="280">
        <v>0</v>
      </c>
      <c r="F236" s="280">
        <v>0</v>
      </c>
      <c r="G236" s="280">
        <v>40.598784999999999</v>
      </c>
      <c r="H236" s="280">
        <v>85.637107999999998</v>
      </c>
      <c r="I236" s="280">
        <v>0</v>
      </c>
      <c r="J236" s="226">
        <f t="shared" si="3"/>
        <v>126.235893</v>
      </c>
      <c r="K236" s="227">
        <v>0</v>
      </c>
      <c r="L236" s="227">
        <v>7.076422</v>
      </c>
      <c r="M236" s="227">
        <v>2.2300390000000001</v>
      </c>
      <c r="N236" s="227">
        <v>0</v>
      </c>
      <c r="O236" s="227">
        <v>0</v>
      </c>
      <c r="P236" s="227">
        <v>0</v>
      </c>
      <c r="Q236" s="227">
        <v>126.235893</v>
      </c>
      <c r="R236" s="227">
        <v>0</v>
      </c>
      <c r="S236" s="227">
        <v>0</v>
      </c>
      <c r="T236" s="227">
        <v>0</v>
      </c>
      <c r="U236" s="227">
        <v>0</v>
      </c>
      <c r="V236" s="227">
        <v>0</v>
      </c>
      <c r="W236" s="227">
        <v>0</v>
      </c>
      <c r="X236" s="227">
        <v>0</v>
      </c>
      <c r="Y236" s="227">
        <v>0</v>
      </c>
      <c r="Z236" s="227">
        <v>0</v>
      </c>
      <c r="AA236" s="227">
        <v>0</v>
      </c>
    </row>
    <row r="237" spans="1:27" x14ac:dyDescent="0.25">
      <c r="A237" s="222" t="s">
        <v>233</v>
      </c>
      <c r="B237" s="221" t="s">
        <v>234</v>
      </c>
      <c r="C237" s="221" t="s">
        <v>80</v>
      </c>
      <c r="D237" s="223"/>
      <c r="E237" s="280">
        <v>0</v>
      </c>
      <c r="F237" s="280">
        <v>0</v>
      </c>
      <c r="G237" s="280">
        <v>0</v>
      </c>
      <c r="H237" s="280">
        <v>81.029199000000006</v>
      </c>
      <c r="I237" s="280">
        <v>0</v>
      </c>
      <c r="J237" s="226">
        <f t="shared" si="3"/>
        <v>81.029199000000006</v>
      </c>
      <c r="K237" s="227">
        <v>0</v>
      </c>
      <c r="L237" s="227">
        <v>17.386088000000001</v>
      </c>
      <c r="M237" s="227">
        <v>2.5443699999999998</v>
      </c>
      <c r="N237" s="227">
        <v>0</v>
      </c>
      <c r="O237" s="227">
        <v>0</v>
      </c>
      <c r="P237" s="227">
        <v>0</v>
      </c>
      <c r="Q237" s="227">
        <v>78.780646000000004</v>
      </c>
      <c r="R237" s="227">
        <v>0</v>
      </c>
      <c r="S237" s="227">
        <v>0</v>
      </c>
      <c r="T237" s="227">
        <v>0</v>
      </c>
      <c r="U237" s="227">
        <v>0</v>
      </c>
      <c r="V237" s="227">
        <v>0</v>
      </c>
      <c r="W237" s="227">
        <v>0</v>
      </c>
      <c r="X237" s="227">
        <v>0</v>
      </c>
      <c r="Y237" s="227">
        <v>0</v>
      </c>
      <c r="Z237" s="227">
        <v>0</v>
      </c>
      <c r="AA237" s="227">
        <v>0</v>
      </c>
    </row>
    <row r="238" spans="1:27" x14ac:dyDescent="0.25">
      <c r="A238" s="222" t="s">
        <v>82</v>
      </c>
      <c r="B238" s="221" t="s">
        <v>1843</v>
      </c>
      <c r="C238" s="221" t="s">
        <v>84</v>
      </c>
      <c r="D238" s="223" t="s">
        <v>2759</v>
      </c>
      <c r="E238" s="280">
        <v>8.7240830000000003</v>
      </c>
      <c r="F238" s="280">
        <v>23.387360000000001</v>
      </c>
      <c r="G238" s="280">
        <v>153.12482900000001</v>
      </c>
      <c r="H238" s="280">
        <v>540.56285700000001</v>
      </c>
      <c r="I238" s="280">
        <v>0</v>
      </c>
      <c r="J238" s="226">
        <f t="shared" si="3"/>
        <v>725.79912899999999</v>
      </c>
      <c r="K238" s="227">
        <v>5.5260939999999996</v>
      </c>
      <c r="L238" s="227">
        <v>105.213032</v>
      </c>
      <c r="M238" s="227">
        <v>4.7750019999999997</v>
      </c>
      <c r="N238" s="227">
        <v>0.45006699999999999</v>
      </c>
      <c r="O238" s="227">
        <v>3.941468</v>
      </c>
      <c r="P238" s="227">
        <v>8.4409989999999997</v>
      </c>
      <c r="Q238" s="227">
        <v>338.08128099999999</v>
      </c>
      <c r="R238" s="227">
        <v>0</v>
      </c>
      <c r="S238" s="227">
        <v>14.981017</v>
      </c>
      <c r="T238" s="227">
        <v>1</v>
      </c>
      <c r="U238" s="227">
        <v>0</v>
      </c>
      <c r="V238" s="227">
        <v>0</v>
      </c>
      <c r="W238" s="227">
        <v>0</v>
      </c>
      <c r="X238" s="227">
        <v>0</v>
      </c>
      <c r="Y238" s="227">
        <v>0</v>
      </c>
      <c r="Z238" s="227">
        <v>12.446895</v>
      </c>
      <c r="AA238" s="227">
        <v>0</v>
      </c>
    </row>
    <row r="239" spans="1:27" x14ac:dyDescent="0.25">
      <c r="A239" s="222" t="s">
        <v>562</v>
      </c>
      <c r="B239" s="221" t="s">
        <v>563</v>
      </c>
      <c r="C239" s="221" t="s">
        <v>84</v>
      </c>
      <c r="D239" s="223" t="s">
        <v>2759</v>
      </c>
      <c r="E239" s="280">
        <v>14.961651</v>
      </c>
      <c r="F239" s="280">
        <v>55.339461999999997</v>
      </c>
      <c r="G239" s="280">
        <v>80.651030000000006</v>
      </c>
      <c r="H239" s="280">
        <v>0</v>
      </c>
      <c r="I239" s="280">
        <v>0</v>
      </c>
      <c r="J239" s="226">
        <f t="shared" si="3"/>
        <v>150.95214300000001</v>
      </c>
      <c r="K239" s="227">
        <v>1.479384</v>
      </c>
      <c r="L239" s="227">
        <v>14.613747</v>
      </c>
      <c r="M239" s="227">
        <v>1.8921030000000001</v>
      </c>
      <c r="N239" s="227">
        <v>0</v>
      </c>
      <c r="O239" s="227">
        <v>6.9009000000000001E-2</v>
      </c>
      <c r="P239" s="227">
        <v>2.98</v>
      </c>
      <c r="Q239" s="227">
        <v>94.942234999999997</v>
      </c>
      <c r="R239" s="227">
        <v>0</v>
      </c>
      <c r="S239" s="227">
        <v>0.19361400000000001</v>
      </c>
      <c r="T239" s="227">
        <v>1</v>
      </c>
      <c r="U239" s="227">
        <v>0</v>
      </c>
      <c r="V239" s="227">
        <v>0</v>
      </c>
      <c r="W239" s="227">
        <v>0</v>
      </c>
      <c r="X239" s="227">
        <v>0</v>
      </c>
      <c r="Y239" s="227">
        <v>0</v>
      </c>
      <c r="Z239" s="227">
        <v>0</v>
      </c>
      <c r="AA239" s="227">
        <v>0</v>
      </c>
    </row>
    <row r="240" spans="1:27" x14ac:dyDescent="0.25">
      <c r="A240" s="222" t="s">
        <v>690</v>
      </c>
      <c r="B240" s="221" t="s">
        <v>2029</v>
      </c>
      <c r="C240" s="221" t="s">
        <v>75</v>
      </c>
      <c r="D240" s="223"/>
      <c r="E240" s="280">
        <v>0</v>
      </c>
      <c r="F240" s="280">
        <v>0</v>
      </c>
      <c r="G240" s="280">
        <v>0</v>
      </c>
      <c r="H240" s="280">
        <v>12.092909000000001</v>
      </c>
      <c r="I240" s="280">
        <v>44.436999</v>
      </c>
      <c r="J240" s="226">
        <f t="shared" si="3"/>
        <v>56.529907999999999</v>
      </c>
      <c r="K240" s="227">
        <v>0</v>
      </c>
      <c r="L240" s="227">
        <v>5.5731000000000002</v>
      </c>
      <c r="M240" s="227">
        <v>0.105263</v>
      </c>
      <c r="N240" s="227">
        <v>0</v>
      </c>
      <c r="O240" s="227">
        <v>0</v>
      </c>
      <c r="P240" s="227">
        <v>0</v>
      </c>
      <c r="Q240" s="227">
        <v>55.775522000000002</v>
      </c>
      <c r="R240" s="227">
        <v>0</v>
      </c>
      <c r="S240" s="227">
        <v>0.79532199999999997</v>
      </c>
      <c r="T240" s="227">
        <v>0</v>
      </c>
      <c r="U240" s="227">
        <v>0</v>
      </c>
      <c r="V240" s="227">
        <v>0</v>
      </c>
      <c r="W240" s="227">
        <v>45.274844000000002</v>
      </c>
      <c r="X240" s="227">
        <v>0</v>
      </c>
      <c r="Y240" s="227">
        <v>0</v>
      </c>
      <c r="Z240" s="227">
        <v>0</v>
      </c>
      <c r="AA240" s="227">
        <v>0</v>
      </c>
    </row>
    <row r="241" spans="1:27" x14ac:dyDescent="0.25">
      <c r="A241" s="221" t="s">
        <v>772</v>
      </c>
      <c r="B241" s="221" t="s">
        <v>773</v>
      </c>
      <c r="C241" s="221" t="s">
        <v>80</v>
      </c>
      <c r="D241" s="223"/>
      <c r="E241" s="280">
        <v>0</v>
      </c>
      <c r="F241" s="280">
        <v>0</v>
      </c>
      <c r="G241" s="280">
        <v>0</v>
      </c>
      <c r="H241" s="280">
        <v>142.079791</v>
      </c>
      <c r="I241" s="280">
        <v>24.234487999999999</v>
      </c>
      <c r="J241" s="226">
        <f t="shared" si="3"/>
        <v>166.314279</v>
      </c>
      <c r="K241" s="227">
        <v>0</v>
      </c>
      <c r="L241" s="227">
        <v>20.897451</v>
      </c>
      <c r="M241" s="227">
        <v>2.2783509999999998</v>
      </c>
      <c r="N241" s="227">
        <v>0</v>
      </c>
      <c r="O241" s="227">
        <v>0</v>
      </c>
      <c r="P241" s="227">
        <v>1</v>
      </c>
      <c r="Q241" s="227">
        <v>166.314279</v>
      </c>
      <c r="R241" s="227">
        <v>0</v>
      </c>
      <c r="S241" s="227">
        <v>0</v>
      </c>
      <c r="T241" s="227">
        <v>0</v>
      </c>
      <c r="U241" s="227">
        <v>112.147704</v>
      </c>
      <c r="V241" s="227">
        <v>0</v>
      </c>
      <c r="W241" s="227">
        <v>24.578803000000001</v>
      </c>
      <c r="X241" s="227">
        <v>0</v>
      </c>
      <c r="Y241" s="227">
        <v>0</v>
      </c>
      <c r="Z241" s="227">
        <v>0</v>
      </c>
      <c r="AA241" s="227">
        <v>0</v>
      </c>
    </row>
    <row r="242" spans="1:27" x14ac:dyDescent="0.25">
      <c r="A242" s="222" t="s">
        <v>539</v>
      </c>
      <c r="B242" s="221" t="s">
        <v>540</v>
      </c>
      <c r="C242" s="221" t="s">
        <v>75</v>
      </c>
      <c r="D242" s="223"/>
      <c r="E242" s="280">
        <v>42.385621</v>
      </c>
      <c r="F242" s="280">
        <v>123.933528</v>
      </c>
      <c r="G242" s="280">
        <v>41.322983000000001</v>
      </c>
      <c r="H242" s="280">
        <v>0</v>
      </c>
      <c r="I242" s="280">
        <v>0</v>
      </c>
      <c r="J242" s="226">
        <f t="shared" si="3"/>
        <v>207.64213199999998</v>
      </c>
      <c r="K242" s="227">
        <v>3.4409939999999999</v>
      </c>
      <c r="L242" s="227">
        <v>17.793621000000002</v>
      </c>
      <c r="M242" s="227">
        <v>1.7888200000000001</v>
      </c>
      <c r="N242" s="227">
        <v>0</v>
      </c>
      <c r="O242" s="227">
        <v>0</v>
      </c>
      <c r="P242" s="227">
        <v>0</v>
      </c>
      <c r="Q242" s="227">
        <v>207.642132</v>
      </c>
      <c r="R242" s="227">
        <v>0</v>
      </c>
      <c r="S242" s="227">
        <v>0</v>
      </c>
      <c r="T242" s="227">
        <v>0</v>
      </c>
      <c r="U242" s="227">
        <v>0</v>
      </c>
      <c r="V242" s="227">
        <v>0</v>
      </c>
      <c r="W242" s="227">
        <v>0</v>
      </c>
      <c r="X242" s="227">
        <v>0</v>
      </c>
      <c r="Y242" s="227">
        <v>0</v>
      </c>
      <c r="Z242" s="227">
        <v>0</v>
      </c>
      <c r="AA242" s="227">
        <v>0</v>
      </c>
    </row>
    <row r="243" spans="1:27" x14ac:dyDescent="0.25">
      <c r="A243" s="222" t="s">
        <v>2005</v>
      </c>
      <c r="B243" s="221" t="s">
        <v>2006</v>
      </c>
      <c r="C243" s="221" t="s">
        <v>75</v>
      </c>
      <c r="D243" s="223"/>
      <c r="E243" s="280">
        <v>0</v>
      </c>
      <c r="F243" s="280">
        <v>0</v>
      </c>
      <c r="G243" s="280">
        <v>107.71371000000001</v>
      </c>
      <c r="H243" s="280">
        <v>0</v>
      </c>
      <c r="I243" s="280">
        <v>0</v>
      </c>
      <c r="J243" s="226">
        <f t="shared" si="3"/>
        <v>107.71371000000001</v>
      </c>
      <c r="K243" s="227">
        <v>0.91304300000000005</v>
      </c>
      <c r="L243" s="227">
        <v>11.198753</v>
      </c>
      <c r="M243" s="227">
        <v>0.91304300000000005</v>
      </c>
      <c r="N243" s="227">
        <v>0</v>
      </c>
      <c r="O243" s="227">
        <v>0</v>
      </c>
      <c r="P243" s="227">
        <v>0</v>
      </c>
      <c r="Q243" s="227">
        <v>90.154702</v>
      </c>
      <c r="R243" s="227">
        <v>0</v>
      </c>
      <c r="S243" s="227">
        <v>0</v>
      </c>
      <c r="T243" s="227">
        <v>0</v>
      </c>
      <c r="U243" s="227">
        <v>0</v>
      </c>
      <c r="V243" s="227">
        <v>0</v>
      </c>
      <c r="W243" s="227">
        <v>0</v>
      </c>
      <c r="X243" s="227">
        <v>0</v>
      </c>
      <c r="Y243" s="227">
        <v>0</v>
      </c>
      <c r="Z243" s="227">
        <v>0</v>
      </c>
      <c r="AA243" s="227">
        <v>0</v>
      </c>
    </row>
    <row r="244" spans="1:27" x14ac:dyDescent="0.25">
      <c r="A244" s="222" t="s">
        <v>672</v>
      </c>
      <c r="B244" s="221" t="s">
        <v>2022</v>
      </c>
      <c r="C244" s="221" t="s">
        <v>75</v>
      </c>
      <c r="D244" s="223"/>
      <c r="E244" s="280">
        <v>35.150188</v>
      </c>
      <c r="F244" s="280">
        <v>65.541944000000001</v>
      </c>
      <c r="G244" s="280">
        <v>21.642533</v>
      </c>
      <c r="H244" s="280">
        <v>0</v>
      </c>
      <c r="I244" s="280">
        <v>0</v>
      </c>
      <c r="J244" s="226">
        <f t="shared" si="3"/>
        <v>122.334665</v>
      </c>
      <c r="K244" s="227">
        <v>1.981366</v>
      </c>
      <c r="L244" s="227">
        <v>8.2711469999999991</v>
      </c>
      <c r="M244" s="227">
        <v>1.167702</v>
      </c>
      <c r="N244" s="227">
        <v>0</v>
      </c>
      <c r="O244" s="227">
        <v>0</v>
      </c>
      <c r="P244" s="227">
        <v>0.15528</v>
      </c>
      <c r="Q244" s="227">
        <v>122.334665</v>
      </c>
      <c r="R244" s="227">
        <v>0</v>
      </c>
      <c r="S244" s="227">
        <v>0</v>
      </c>
      <c r="T244" s="227">
        <v>0</v>
      </c>
      <c r="U244" s="227">
        <v>0</v>
      </c>
      <c r="V244" s="227">
        <v>0</v>
      </c>
      <c r="W244" s="227">
        <v>0</v>
      </c>
      <c r="X244" s="227">
        <v>0</v>
      </c>
      <c r="Y244" s="227">
        <v>0</v>
      </c>
      <c r="Z244" s="227">
        <v>0</v>
      </c>
      <c r="AA244" s="227">
        <v>0</v>
      </c>
    </row>
    <row r="245" spans="1:27" x14ac:dyDescent="0.25">
      <c r="A245" s="222" t="s">
        <v>356</v>
      </c>
      <c r="B245" s="221" t="s">
        <v>357</v>
      </c>
      <c r="C245" s="221" t="s">
        <v>80</v>
      </c>
      <c r="D245" s="223"/>
      <c r="E245" s="280">
        <v>0</v>
      </c>
      <c r="F245" s="280">
        <v>0</v>
      </c>
      <c r="G245" s="280">
        <v>0</v>
      </c>
      <c r="H245" s="280">
        <v>248.89601300000001</v>
      </c>
      <c r="I245" s="280">
        <v>0</v>
      </c>
      <c r="J245" s="226">
        <f t="shared" si="3"/>
        <v>248.89601300000001</v>
      </c>
      <c r="K245" s="227">
        <v>0</v>
      </c>
      <c r="L245" s="227">
        <v>36.895325</v>
      </c>
      <c r="M245" s="227">
        <v>5.0195119999999998</v>
      </c>
      <c r="N245" s="227">
        <v>0</v>
      </c>
      <c r="O245" s="227">
        <v>0</v>
      </c>
      <c r="P245" s="227">
        <v>1.3414630000000001</v>
      </c>
      <c r="Q245" s="227">
        <v>248.89601300000001</v>
      </c>
      <c r="R245" s="227">
        <v>0</v>
      </c>
      <c r="S245" s="227">
        <v>1</v>
      </c>
      <c r="T245" s="227">
        <v>0</v>
      </c>
      <c r="U245" s="227">
        <v>174.35114400000001</v>
      </c>
      <c r="V245" s="227">
        <v>0</v>
      </c>
      <c r="W245" s="227">
        <v>0</v>
      </c>
      <c r="X245" s="227">
        <v>0</v>
      </c>
      <c r="Y245" s="227">
        <v>0</v>
      </c>
      <c r="Z245" s="227">
        <v>0</v>
      </c>
      <c r="AA245" s="227">
        <v>0</v>
      </c>
    </row>
    <row r="246" spans="1:27" x14ac:dyDescent="0.25">
      <c r="A246" s="222" t="s">
        <v>318</v>
      </c>
      <c r="B246" s="221" t="s">
        <v>1910</v>
      </c>
      <c r="C246" s="221" t="s">
        <v>93</v>
      </c>
      <c r="D246" s="223"/>
      <c r="E246" s="280">
        <v>9.8443120000000004</v>
      </c>
      <c r="F246" s="280">
        <v>32.910178000000002</v>
      </c>
      <c r="G246" s="280">
        <v>25.923145999999999</v>
      </c>
      <c r="H246" s="280">
        <v>0</v>
      </c>
      <c r="I246" s="280">
        <v>8.4415549999999993</v>
      </c>
      <c r="J246" s="226">
        <f t="shared" si="3"/>
        <v>77.119191000000001</v>
      </c>
      <c r="K246" s="227">
        <v>0.20958099999999999</v>
      </c>
      <c r="L246" s="227">
        <v>6.9520960000000001</v>
      </c>
      <c r="M246" s="227">
        <v>1.2095800000000001</v>
      </c>
      <c r="N246" s="227">
        <v>0</v>
      </c>
      <c r="O246" s="227">
        <v>0</v>
      </c>
      <c r="P246" s="227">
        <v>1.3173649999999999</v>
      </c>
      <c r="Q246" s="227">
        <v>77.101225999999997</v>
      </c>
      <c r="R246" s="227">
        <v>0</v>
      </c>
      <c r="S246" s="227">
        <v>0</v>
      </c>
      <c r="T246" s="227">
        <v>0</v>
      </c>
      <c r="U246" s="227">
        <v>0</v>
      </c>
      <c r="V246" s="227">
        <v>0</v>
      </c>
      <c r="W246" s="227">
        <v>8.6813350000000007</v>
      </c>
      <c r="X246" s="227">
        <v>0</v>
      </c>
      <c r="Y246" s="227">
        <v>0</v>
      </c>
      <c r="Z246" s="227">
        <v>0</v>
      </c>
      <c r="AA246" s="227">
        <v>0</v>
      </c>
    </row>
    <row r="247" spans="1:27" x14ac:dyDescent="0.25">
      <c r="A247" s="222" t="s">
        <v>688</v>
      </c>
      <c r="B247" s="221" t="s">
        <v>689</v>
      </c>
      <c r="C247" s="221" t="s">
        <v>193</v>
      </c>
      <c r="D247" s="223"/>
      <c r="E247" s="280">
        <v>26.51867</v>
      </c>
      <c r="F247" s="280">
        <v>41.636895000000003</v>
      </c>
      <c r="G247" s="280">
        <v>42.887006</v>
      </c>
      <c r="H247" s="280">
        <v>0</v>
      </c>
      <c r="I247" s="280">
        <v>0</v>
      </c>
      <c r="J247" s="226">
        <f t="shared" si="3"/>
        <v>111.042571</v>
      </c>
      <c r="K247" s="227">
        <v>8.5482110000000002</v>
      </c>
      <c r="L247" s="227">
        <v>15.214689</v>
      </c>
      <c r="M247" s="227">
        <v>0</v>
      </c>
      <c r="N247" s="227">
        <v>0.24293799999999999</v>
      </c>
      <c r="O247" s="227">
        <v>0</v>
      </c>
      <c r="P247" s="227">
        <v>0</v>
      </c>
      <c r="Q247" s="227">
        <v>111.042571</v>
      </c>
      <c r="R247" s="227">
        <v>7.1807910000000001</v>
      </c>
      <c r="S247" s="227">
        <v>26.338984</v>
      </c>
      <c r="T247" s="227">
        <v>3.0338980000000002</v>
      </c>
      <c r="U247" s="227">
        <v>0</v>
      </c>
      <c r="V247" s="227">
        <v>0</v>
      </c>
      <c r="W247" s="227">
        <v>0</v>
      </c>
      <c r="X247" s="227">
        <v>0</v>
      </c>
      <c r="Y247" s="227">
        <v>0</v>
      </c>
      <c r="Z247" s="227">
        <v>0</v>
      </c>
      <c r="AA247" s="227">
        <v>0</v>
      </c>
    </row>
    <row r="248" spans="1:27" x14ac:dyDescent="0.25">
      <c r="A248" s="222" t="s">
        <v>662</v>
      </c>
      <c r="B248" s="221" t="s">
        <v>663</v>
      </c>
      <c r="C248" s="221" t="s">
        <v>72</v>
      </c>
      <c r="D248" s="223"/>
      <c r="E248" s="280">
        <v>87.959491</v>
      </c>
      <c r="F248" s="280">
        <v>173.88700700000001</v>
      </c>
      <c r="G248" s="280">
        <v>170.89138</v>
      </c>
      <c r="H248" s="280">
        <v>0</v>
      </c>
      <c r="I248" s="280">
        <v>0</v>
      </c>
      <c r="J248" s="226">
        <f t="shared" si="3"/>
        <v>432.73787800000002</v>
      </c>
      <c r="K248" s="227">
        <v>8.8700569999999992</v>
      </c>
      <c r="L248" s="227">
        <v>18.903955</v>
      </c>
      <c r="M248" s="227">
        <v>2</v>
      </c>
      <c r="N248" s="227">
        <v>0</v>
      </c>
      <c r="O248" s="227">
        <v>1</v>
      </c>
      <c r="P248" s="227">
        <v>0</v>
      </c>
      <c r="Q248" s="227">
        <v>432.73787800000002</v>
      </c>
      <c r="R248" s="227">
        <v>0</v>
      </c>
      <c r="S248" s="227">
        <v>1.1412420000000001</v>
      </c>
      <c r="T248" s="227">
        <v>0.62711899999999998</v>
      </c>
      <c r="U248" s="227">
        <v>0</v>
      </c>
      <c r="V248" s="227">
        <v>0</v>
      </c>
      <c r="W248" s="227">
        <v>0</v>
      </c>
      <c r="X248" s="227">
        <v>0</v>
      </c>
      <c r="Y248" s="227">
        <v>0</v>
      </c>
      <c r="Z248" s="227">
        <v>0</v>
      </c>
      <c r="AA248" s="227">
        <v>0</v>
      </c>
    </row>
    <row r="249" spans="1:27" x14ac:dyDescent="0.25">
      <c r="A249" s="222" t="s">
        <v>441</v>
      </c>
      <c r="B249" s="221" t="s">
        <v>442</v>
      </c>
      <c r="C249" s="221" t="s">
        <v>68</v>
      </c>
      <c r="D249" s="223"/>
      <c r="E249" s="280">
        <v>13.217105999999999</v>
      </c>
      <c r="F249" s="280">
        <v>50.233643000000001</v>
      </c>
      <c r="G249" s="280">
        <v>38.046467</v>
      </c>
      <c r="H249" s="280">
        <v>0</v>
      </c>
      <c r="I249" s="280">
        <v>0</v>
      </c>
      <c r="J249" s="226">
        <f t="shared" si="3"/>
        <v>101.49721600000001</v>
      </c>
      <c r="K249" s="227">
        <v>1</v>
      </c>
      <c r="L249" s="227">
        <v>1</v>
      </c>
      <c r="M249" s="227">
        <v>0</v>
      </c>
      <c r="N249" s="227">
        <v>0</v>
      </c>
      <c r="O249" s="227">
        <v>0</v>
      </c>
      <c r="P249" s="227">
        <v>0</v>
      </c>
      <c r="Q249" s="227">
        <v>38.532895000000003</v>
      </c>
      <c r="R249" s="227">
        <v>0</v>
      </c>
      <c r="S249" s="227">
        <v>0</v>
      </c>
      <c r="T249" s="227">
        <v>0</v>
      </c>
      <c r="U249" s="227">
        <v>0</v>
      </c>
      <c r="V249" s="227">
        <v>0</v>
      </c>
      <c r="W249" s="227">
        <v>0</v>
      </c>
      <c r="X249" s="227">
        <v>0</v>
      </c>
      <c r="Y249" s="227">
        <v>0</v>
      </c>
      <c r="Z249" s="227">
        <v>0</v>
      </c>
      <c r="AA249" s="227">
        <v>0</v>
      </c>
    </row>
    <row r="250" spans="1:27" x14ac:dyDescent="0.25">
      <c r="A250" s="222" t="s">
        <v>194</v>
      </c>
      <c r="B250" s="221" t="s">
        <v>195</v>
      </c>
      <c r="C250" s="221" t="s">
        <v>196</v>
      </c>
      <c r="D250" s="223"/>
      <c r="E250" s="280">
        <v>0</v>
      </c>
      <c r="F250" s="280">
        <v>0</v>
      </c>
      <c r="G250" s="280">
        <v>0</v>
      </c>
      <c r="H250" s="280">
        <v>10.491930999999999</v>
      </c>
      <c r="I250" s="280">
        <v>24.067235</v>
      </c>
      <c r="J250" s="226">
        <f t="shared" si="3"/>
        <v>34.559165999999998</v>
      </c>
      <c r="K250" s="227">
        <v>0</v>
      </c>
      <c r="L250" s="227">
        <v>3.725527</v>
      </c>
      <c r="M250" s="227">
        <v>2.5593999999999999E-2</v>
      </c>
      <c r="N250" s="227">
        <v>0</v>
      </c>
      <c r="O250" s="227">
        <v>0</v>
      </c>
      <c r="P250" s="227">
        <v>0</v>
      </c>
      <c r="Q250" s="227">
        <v>24.171847</v>
      </c>
      <c r="R250" s="227">
        <v>0</v>
      </c>
      <c r="S250" s="227">
        <v>0</v>
      </c>
      <c r="T250" s="227">
        <v>0</v>
      </c>
      <c r="U250" s="227">
        <v>0</v>
      </c>
      <c r="V250" s="227">
        <v>0</v>
      </c>
      <c r="W250" s="227">
        <v>24.175186</v>
      </c>
      <c r="X250" s="227">
        <v>0</v>
      </c>
      <c r="Y250" s="227">
        <v>0</v>
      </c>
      <c r="Z250" s="227">
        <v>1.983312</v>
      </c>
      <c r="AA250" s="227">
        <v>0</v>
      </c>
    </row>
    <row r="251" spans="1:27" x14ac:dyDescent="0.25">
      <c r="A251" s="222" t="s">
        <v>670</v>
      </c>
      <c r="B251" s="221" t="s">
        <v>671</v>
      </c>
      <c r="C251" s="221" t="s">
        <v>111</v>
      </c>
      <c r="D251" s="223"/>
      <c r="E251" s="280">
        <v>0</v>
      </c>
      <c r="F251" s="280">
        <v>0</v>
      </c>
      <c r="G251" s="280">
        <v>0</v>
      </c>
      <c r="H251" s="280">
        <v>95.915530000000004</v>
      </c>
      <c r="I251" s="280">
        <v>91.944312999999994</v>
      </c>
      <c r="J251" s="226">
        <f t="shared" si="3"/>
        <v>187.85984300000001</v>
      </c>
      <c r="K251" s="227">
        <v>0</v>
      </c>
      <c r="L251" s="227">
        <v>6.5652179999999998</v>
      </c>
      <c r="M251" s="227">
        <v>1.8695649999999999</v>
      </c>
      <c r="N251" s="227">
        <v>0</v>
      </c>
      <c r="O251" s="227">
        <v>0</v>
      </c>
      <c r="P251" s="227">
        <v>0</v>
      </c>
      <c r="Q251" s="227">
        <v>187.85984300000001</v>
      </c>
      <c r="R251" s="227">
        <v>0</v>
      </c>
      <c r="S251" s="227">
        <v>0</v>
      </c>
      <c r="T251" s="227">
        <v>0</v>
      </c>
      <c r="U251" s="227">
        <v>0</v>
      </c>
      <c r="V251" s="227">
        <v>0</v>
      </c>
      <c r="W251" s="227">
        <v>93.309405999999996</v>
      </c>
      <c r="X251" s="227">
        <v>0</v>
      </c>
      <c r="Y251" s="227">
        <v>0</v>
      </c>
      <c r="Z251" s="227">
        <v>0</v>
      </c>
      <c r="AA251" s="227">
        <v>0</v>
      </c>
    </row>
    <row r="252" spans="1:27" x14ac:dyDescent="0.25">
      <c r="A252" s="222" t="s">
        <v>686</v>
      </c>
      <c r="B252" s="221" t="s">
        <v>2028</v>
      </c>
      <c r="C252" s="221" t="s">
        <v>75</v>
      </c>
      <c r="D252" s="223"/>
      <c r="E252" s="280">
        <v>29.447057999999998</v>
      </c>
      <c r="F252" s="280">
        <v>64.636329000000003</v>
      </c>
      <c r="G252" s="280">
        <v>94.606731999999994</v>
      </c>
      <c r="H252" s="280">
        <v>0</v>
      </c>
      <c r="I252" s="280">
        <v>0</v>
      </c>
      <c r="J252" s="226">
        <f t="shared" si="3"/>
        <v>188.69011899999998</v>
      </c>
      <c r="K252" s="227">
        <v>2.741177</v>
      </c>
      <c r="L252" s="227">
        <v>24.988236000000001</v>
      </c>
      <c r="M252" s="227">
        <v>1.3294109999999999</v>
      </c>
      <c r="N252" s="227">
        <v>0</v>
      </c>
      <c r="O252" s="227">
        <v>0</v>
      </c>
      <c r="P252" s="227">
        <v>2.0058820000000002</v>
      </c>
      <c r="Q252" s="227">
        <v>188.648943</v>
      </c>
      <c r="R252" s="227">
        <v>0</v>
      </c>
      <c r="S252" s="227">
        <v>2</v>
      </c>
      <c r="T252" s="227">
        <v>0</v>
      </c>
      <c r="U252" s="227">
        <v>0</v>
      </c>
      <c r="V252" s="227">
        <v>0</v>
      </c>
      <c r="W252" s="227">
        <v>0</v>
      </c>
      <c r="X252" s="227">
        <v>0</v>
      </c>
      <c r="Y252" s="227">
        <v>0</v>
      </c>
      <c r="Z252" s="227">
        <v>0</v>
      </c>
      <c r="AA252" s="227">
        <v>0</v>
      </c>
    </row>
    <row r="253" spans="1:27" x14ac:dyDescent="0.25">
      <c r="A253" s="222" t="s">
        <v>362</v>
      </c>
      <c r="B253" s="221" t="s">
        <v>363</v>
      </c>
      <c r="C253" s="221" t="s">
        <v>93</v>
      </c>
      <c r="D253" s="223"/>
      <c r="E253" s="280">
        <v>0</v>
      </c>
      <c r="F253" s="280">
        <v>0</v>
      </c>
      <c r="G253" s="280">
        <v>0</v>
      </c>
      <c r="H253" s="280">
        <v>20.111794</v>
      </c>
      <c r="I253" s="280">
        <v>45.099992999999998</v>
      </c>
      <c r="J253" s="226">
        <f t="shared" si="3"/>
        <v>65.211787000000001</v>
      </c>
      <c r="K253" s="227">
        <v>0</v>
      </c>
      <c r="L253" s="227">
        <v>8.8705890000000007</v>
      </c>
      <c r="M253" s="227">
        <v>2.3117640000000002</v>
      </c>
      <c r="N253" s="227">
        <v>0</v>
      </c>
      <c r="O253" s="227">
        <v>0</v>
      </c>
      <c r="P253" s="227">
        <v>1</v>
      </c>
      <c r="Q253" s="227">
        <v>64.264728000000005</v>
      </c>
      <c r="R253" s="227">
        <v>1.6294120000000001</v>
      </c>
      <c r="S253" s="227">
        <v>5.8882349999999999</v>
      </c>
      <c r="T253" s="227">
        <v>0</v>
      </c>
      <c r="U253" s="227">
        <v>15.847068</v>
      </c>
      <c r="V253" s="227">
        <v>0</v>
      </c>
      <c r="W253" s="227">
        <v>45.830311999999999</v>
      </c>
      <c r="X253" s="227">
        <v>0</v>
      </c>
      <c r="Y253" s="227">
        <v>0</v>
      </c>
      <c r="Z253" s="227">
        <v>0</v>
      </c>
      <c r="AA253" s="227">
        <v>0</v>
      </c>
    </row>
    <row r="254" spans="1:27" x14ac:dyDescent="0.25">
      <c r="A254" s="221" t="s">
        <v>753</v>
      </c>
      <c r="B254" s="221" t="s">
        <v>2046</v>
      </c>
      <c r="C254" s="221" t="s">
        <v>98</v>
      </c>
      <c r="D254" s="223"/>
      <c r="E254" s="280">
        <v>0</v>
      </c>
      <c r="F254" s="280">
        <v>0</v>
      </c>
      <c r="G254" s="280">
        <v>0</v>
      </c>
      <c r="H254" s="280">
        <v>79.285037000000003</v>
      </c>
      <c r="I254" s="280">
        <v>0</v>
      </c>
      <c r="J254" s="226">
        <f t="shared" si="3"/>
        <v>79.285037000000003</v>
      </c>
      <c r="K254" s="227">
        <v>0</v>
      </c>
      <c r="L254" s="227">
        <v>20.191859999999998</v>
      </c>
      <c r="M254" s="227">
        <v>0.56976700000000002</v>
      </c>
      <c r="N254" s="227">
        <v>0</v>
      </c>
      <c r="O254" s="227">
        <v>0</v>
      </c>
      <c r="P254" s="227">
        <v>0</v>
      </c>
      <c r="Q254" s="227">
        <v>58.226612000000003</v>
      </c>
      <c r="R254" s="227">
        <v>0</v>
      </c>
      <c r="S254" s="227">
        <v>0</v>
      </c>
      <c r="T254" s="227">
        <v>0</v>
      </c>
      <c r="U254" s="227">
        <v>0</v>
      </c>
      <c r="V254" s="227">
        <v>0</v>
      </c>
      <c r="W254" s="227">
        <v>0</v>
      </c>
      <c r="X254" s="227">
        <v>0</v>
      </c>
      <c r="Y254" s="227">
        <v>0</v>
      </c>
      <c r="Z254" s="227">
        <v>0</v>
      </c>
      <c r="AA254" s="227">
        <v>0</v>
      </c>
    </row>
    <row r="255" spans="1:27" x14ac:dyDescent="0.25">
      <c r="A255" s="221" t="s">
        <v>750</v>
      </c>
      <c r="B255" s="221" t="s">
        <v>2045</v>
      </c>
      <c r="C255" s="221" t="s">
        <v>752</v>
      </c>
      <c r="D255" s="223"/>
      <c r="E255" s="280">
        <v>25.621039</v>
      </c>
      <c r="F255" s="280">
        <v>71.675918999999993</v>
      </c>
      <c r="G255" s="280">
        <v>168.34354099999999</v>
      </c>
      <c r="H255" s="280">
        <v>128.088177</v>
      </c>
      <c r="I255" s="280">
        <v>0</v>
      </c>
      <c r="J255" s="226">
        <f t="shared" si="3"/>
        <v>393.72867599999995</v>
      </c>
      <c r="K255" s="227">
        <v>1.496451</v>
      </c>
      <c r="L255" s="227">
        <v>42.983420000000002</v>
      </c>
      <c r="M255" s="227">
        <v>1.702868</v>
      </c>
      <c r="N255" s="227">
        <v>0.54160799999999998</v>
      </c>
      <c r="O255" s="227">
        <v>0.87776200000000004</v>
      </c>
      <c r="P255" s="227">
        <v>3.181006</v>
      </c>
      <c r="Q255" s="227">
        <v>388.28626800000001</v>
      </c>
      <c r="R255" s="227">
        <v>0</v>
      </c>
      <c r="S255" s="227">
        <v>0</v>
      </c>
      <c r="T255" s="227">
        <v>0</v>
      </c>
      <c r="U255" s="227">
        <v>0</v>
      </c>
      <c r="V255" s="227">
        <v>0</v>
      </c>
      <c r="W255" s="227">
        <v>0</v>
      </c>
      <c r="X255" s="227">
        <v>0</v>
      </c>
      <c r="Y255" s="227">
        <v>0</v>
      </c>
      <c r="Z255" s="227">
        <v>16.575016999999999</v>
      </c>
      <c r="AA255" s="227">
        <v>40</v>
      </c>
    </row>
    <row r="256" spans="1:27" x14ac:dyDescent="0.25">
      <c r="A256" s="221" t="s">
        <v>618</v>
      </c>
      <c r="B256" s="221" t="s">
        <v>619</v>
      </c>
      <c r="C256" s="221" t="s">
        <v>125</v>
      </c>
      <c r="D256" s="223"/>
      <c r="E256" s="280">
        <v>48.497005999999999</v>
      </c>
      <c r="F256" s="280">
        <v>66.640716999999995</v>
      </c>
      <c r="G256" s="280">
        <v>30.808382000000002</v>
      </c>
      <c r="H256" s="280">
        <v>0</v>
      </c>
      <c r="I256" s="280">
        <v>0</v>
      </c>
      <c r="J256" s="226">
        <f t="shared" si="3"/>
        <v>145.94610499999999</v>
      </c>
      <c r="K256" s="227">
        <v>1.407186</v>
      </c>
      <c r="L256" s="227">
        <v>5.9700610000000003</v>
      </c>
      <c r="M256" s="227">
        <v>0.33532899999999999</v>
      </c>
      <c r="N256" s="227">
        <v>0</v>
      </c>
      <c r="O256" s="227">
        <v>0</v>
      </c>
      <c r="P256" s="227">
        <v>0.59281399999999995</v>
      </c>
      <c r="Q256" s="227">
        <v>145.46706399999999</v>
      </c>
      <c r="R256" s="227">
        <v>0</v>
      </c>
      <c r="S256" s="227">
        <v>3</v>
      </c>
      <c r="T256" s="227">
        <v>0</v>
      </c>
      <c r="U256" s="227">
        <v>0</v>
      </c>
      <c r="V256" s="227">
        <v>0</v>
      </c>
      <c r="W256" s="227">
        <v>0</v>
      </c>
      <c r="X256" s="227">
        <v>0</v>
      </c>
      <c r="Y256" s="227">
        <v>0</v>
      </c>
      <c r="Z256" s="227">
        <v>0</v>
      </c>
      <c r="AA256" s="227">
        <v>0</v>
      </c>
    </row>
    <row r="257" spans="1:27" x14ac:dyDescent="0.25">
      <c r="A257" s="221" t="s">
        <v>764</v>
      </c>
      <c r="B257" s="221" t="s">
        <v>2048</v>
      </c>
      <c r="C257" s="221" t="s">
        <v>68</v>
      </c>
      <c r="D257" s="223"/>
      <c r="E257" s="280">
        <v>0</v>
      </c>
      <c r="F257" s="280">
        <v>0</v>
      </c>
      <c r="G257" s="280">
        <v>0</v>
      </c>
      <c r="H257" s="280">
        <v>132.84138899999999</v>
      </c>
      <c r="I257" s="280">
        <v>220.22993700000001</v>
      </c>
      <c r="J257" s="226">
        <f t="shared" si="3"/>
        <v>353.071326</v>
      </c>
      <c r="K257" s="227">
        <v>0</v>
      </c>
      <c r="L257" s="227">
        <v>56.191343000000003</v>
      </c>
      <c r="M257" s="227">
        <v>14.112470999999999</v>
      </c>
      <c r="N257" s="227">
        <v>0</v>
      </c>
      <c r="O257" s="227">
        <v>0</v>
      </c>
      <c r="P257" s="227">
        <v>0.53846099999999997</v>
      </c>
      <c r="Q257" s="227">
        <v>353.071326</v>
      </c>
      <c r="R257" s="227">
        <v>0</v>
      </c>
      <c r="S257" s="227">
        <v>0</v>
      </c>
      <c r="T257" s="227">
        <v>0</v>
      </c>
      <c r="U257" s="227">
        <v>13.485215999999999</v>
      </c>
      <c r="V257" s="227">
        <v>0</v>
      </c>
      <c r="W257" s="227">
        <v>222.70352600000001</v>
      </c>
      <c r="X257" s="227">
        <v>0</v>
      </c>
      <c r="Y257" s="227">
        <v>0</v>
      </c>
      <c r="Z257" s="227">
        <v>0</v>
      </c>
      <c r="AA257" s="227">
        <v>0</v>
      </c>
    </row>
    <row r="258" spans="1:27" x14ac:dyDescent="0.25">
      <c r="A258" s="222" t="s">
        <v>510</v>
      </c>
      <c r="B258" s="221" t="s">
        <v>511</v>
      </c>
      <c r="C258" s="221" t="s">
        <v>80</v>
      </c>
      <c r="D258" s="223"/>
      <c r="E258" s="280">
        <v>15.589286</v>
      </c>
      <c r="F258" s="280">
        <v>47.416815</v>
      </c>
      <c r="G258" s="280">
        <v>10.654762</v>
      </c>
      <c r="H258" s="280">
        <v>0</v>
      </c>
      <c r="I258" s="280">
        <v>0</v>
      </c>
      <c r="J258" s="226">
        <f t="shared" ref="J258:J321" si="4">E258+F258+G258+H258+I258</f>
        <v>73.660863000000006</v>
      </c>
      <c r="K258" s="227">
        <v>3</v>
      </c>
      <c r="L258" s="227">
        <v>2.9583330000000001</v>
      </c>
      <c r="M258" s="227">
        <v>0</v>
      </c>
      <c r="N258" s="227">
        <v>0</v>
      </c>
      <c r="O258" s="227">
        <v>1.3630949999999999</v>
      </c>
      <c r="P258" s="227">
        <v>3.0833339999999998</v>
      </c>
      <c r="Q258" s="227">
        <v>73.660863000000006</v>
      </c>
      <c r="R258" s="227">
        <v>0</v>
      </c>
      <c r="S258" s="227">
        <v>0</v>
      </c>
      <c r="T258" s="227">
        <v>0</v>
      </c>
      <c r="U258" s="227">
        <v>0</v>
      </c>
      <c r="V258" s="227">
        <v>0</v>
      </c>
      <c r="W258" s="227">
        <v>0</v>
      </c>
      <c r="X258" s="227">
        <v>0</v>
      </c>
      <c r="Y258" s="227">
        <v>0</v>
      </c>
      <c r="Z258" s="227">
        <v>0</v>
      </c>
      <c r="AA258" s="227">
        <v>0</v>
      </c>
    </row>
    <row r="259" spans="1:27" x14ac:dyDescent="0.25">
      <c r="A259" s="221" t="s">
        <v>610</v>
      </c>
      <c r="B259" s="221" t="s">
        <v>611</v>
      </c>
      <c r="C259" s="221" t="s">
        <v>80</v>
      </c>
      <c r="D259" s="223"/>
      <c r="E259" s="280">
        <v>47.850299</v>
      </c>
      <c r="F259" s="280">
        <v>17.910178999999999</v>
      </c>
      <c r="G259" s="280">
        <v>0</v>
      </c>
      <c r="H259" s="280">
        <v>0</v>
      </c>
      <c r="I259" s="280">
        <v>0</v>
      </c>
      <c r="J259" s="226">
        <f t="shared" si="4"/>
        <v>65.760478000000006</v>
      </c>
      <c r="K259" s="227">
        <v>0.98802400000000001</v>
      </c>
      <c r="L259" s="227">
        <v>2.5149699999999999</v>
      </c>
      <c r="M259" s="227">
        <v>0</v>
      </c>
      <c r="N259" s="227">
        <v>0</v>
      </c>
      <c r="O259" s="227">
        <v>0</v>
      </c>
      <c r="P259" s="227">
        <v>0</v>
      </c>
      <c r="Q259" s="227">
        <v>0.20958099999999999</v>
      </c>
      <c r="R259" s="227">
        <v>0</v>
      </c>
      <c r="S259" s="227">
        <v>0</v>
      </c>
      <c r="T259" s="227">
        <v>0</v>
      </c>
      <c r="U259" s="227">
        <v>0</v>
      </c>
      <c r="V259" s="227">
        <v>0</v>
      </c>
      <c r="W259" s="227">
        <v>0</v>
      </c>
      <c r="X259" s="227">
        <v>0</v>
      </c>
      <c r="Y259" s="227">
        <v>0</v>
      </c>
      <c r="Z259" s="227">
        <v>0</v>
      </c>
      <c r="AA259" s="227">
        <v>0</v>
      </c>
    </row>
    <row r="260" spans="1:27" x14ac:dyDescent="0.25">
      <c r="A260" s="222" t="s">
        <v>512</v>
      </c>
      <c r="B260" s="221" t="s">
        <v>1961</v>
      </c>
      <c r="C260" s="221" t="s">
        <v>93</v>
      </c>
      <c r="D260" s="223"/>
      <c r="E260" s="280">
        <v>40.909882000000003</v>
      </c>
      <c r="F260" s="280">
        <v>112.686043</v>
      </c>
      <c r="G260" s="280">
        <v>120.072034</v>
      </c>
      <c r="H260" s="280">
        <v>0</v>
      </c>
      <c r="I260" s="280">
        <v>0</v>
      </c>
      <c r="J260" s="226">
        <f t="shared" si="4"/>
        <v>273.667959</v>
      </c>
      <c r="K260" s="227">
        <v>4.4593020000000001</v>
      </c>
      <c r="L260" s="227">
        <v>20.337209999999999</v>
      </c>
      <c r="M260" s="227">
        <v>0.68604600000000004</v>
      </c>
      <c r="N260" s="227">
        <v>0</v>
      </c>
      <c r="O260" s="227">
        <v>0</v>
      </c>
      <c r="P260" s="227">
        <v>0.80232599999999998</v>
      </c>
      <c r="Q260" s="227">
        <v>273.43540200000001</v>
      </c>
      <c r="R260" s="227">
        <v>0</v>
      </c>
      <c r="S260" s="227">
        <v>0</v>
      </c>
      <c r="T260" s="227">
        <v>1</v>
      </c>
      <c r="U260" s="227">
        <v>0</v>
      </c>
      <c r="V260" s="227">
        <v>0</v>
      </c>
      <c r="W260" s="227">
        <v>0</v>
      </c>
      <c r="X260" s="227">
        <v>0</v>
      </c>
      <c r="Y260" s="227">
        <v>0</v>
      </c>
      <c r="Z260" s="227">
        <v>0</v>
      </c>
      <c r="AA260" s="227">
        <v>0</v>
      </c>
    </row>
    <row r="261" spans="1:27" x14ac:dyDescent="0.25">
      <c r="A261" s="222" t="s">
        <v>568</v>
      </c>
      <c r="B261" s="221" t="s">
        <v>1974</v>
      </c>
      <c r="C261" s="221" t="s">
        <v>93</v>
      </c>
      <c r="D261" s="223"/>
      <c r="E261" s="280">
        <v>52.245615000000001</v>
      </c>
      <c r="F261" s="280">
        <v>92.222826999999995</v>
      </c>
      <c r="G261" s="280">
        <v>105.10525800000001</v>
      </c>
      <c r="H261" s="280">
        <v>0</v>
      </c>
      <c r="I261" s="280">
        <v>0</v>
      </c>
      <c r="J261" s="226">
        <f t="shared" si="4"/>
        <v>249.57369999999997</v>
      </c>
      <c r="K261" s="227">
        <v>1</v>
      </c>
      <c r="L261" s="227">
        <v>29.292397999999999</v>
      </c>
      <c r="M261" s="227">
        <v>0</v>
      </c>
      <c r="N261" s="227">
        <v>0</v>
      </c>
      <c r="O261" s="227">
        <v>0.64327500000000004</v>
      </c>
      <c r="P261" s="227">
        <v>1</v>
      </c>
      <c r="Q261" s="227">
        <v>249.491828</v>
      </c>
      <c r="R261" s="227">
        <v>0</v>
      </c>
      <c r="S261" s="227">
        <v>0.50292400000000004</v>
      </c>
      <c r="T261" s="227">
        <v>0.77777799999999997</v>
      </c>
      <c r="U261" s="227">
        <v>0</v>
      </c>
      <c r="V261" s="227">
        <v>0</v>
      </c>
      <c r="W261" s="227">
        <v>0</v>
      </c>
      <c r="X261" s="227">
        <v>0</v>
      </c>
      <c r="Y261" s="227">
        <v>0</v>
      </c>
      <c r="Z261" s="227">
        <v>0</v>
      </c>
      <c r="AA261" s="227">
        <v>0</v>
      </c>
    </row>
    <row r="262" spans="1:27" x14ac:dyDescent="0.25">
      <c r="A262" s="222" t="s">
        <v>263</v>
      </c>
      <c r="B262" s="221" t="s">
        <v>264</v>
      </c>
      <c r="C262" s="221" t="s">
        <v>93</v>
      </c>
      <c r="D262" s="223"/>
      <c r="E262" s="280">
        <v>27.388344</v>
      </c>
      <c r="F262" s="280">
        <v>66.404905999999997</v>
      </c>
      <c r="G262" s="280">
        <v>132.06135</v>
      </c>
      <c r="H262" s="280">
        <v>0</v>
      </c>
      <c r="I262" s="280">
        <v>0</v>
      </c>
      <c r="J262" s="226">
        <f t="shared" si="4"/>
        <v>225.8546</v>
      </c>
      <c r="K262" s="227">
        <v>2.7607360000000001</v>
      </c>
      <c r="L262" s="227">
        <v>52.065071000000003</v>
      </c>
      <c r="M262" s="227">
        <v>0.92638100000000001</v>
      </c>
      <c r="N262" s="227">
        <v>0</v>
      </c>
      <c r="O262" s="227">
        <v>0</v>
      </c>
      <c r="P262" s="227">
        <v>4.3677530000000004</v>
      </c>
      <c r="Q262" s="227">
        <v>225.836195</v>
      </c>
      <c r="R262" s="227">
        <v>2.5092020000000002</v>
      </c>
      <c r="S262" s="227">
        <v>2.8527610000000001</v>
      </c>
      <c r="T262" s="227">
        <v>0</v>
      </c>
      <c r="U262" s="227">
        <v>0</v>
      </c>
      <c r="V262" s="227">
        <v>0</v>
      </c>
      <c r="W262" s="227">
        <v>0</v>
      </c>
      <c r="X262" s="227">
        <v>0</v>
      </c>
      <c r="Y262" s="227">
        <v>0</v>
      </c>
      <c r="Z262" s="227">
        <v>0</v>
      </c>
      <c r="AA262" s="227">
        <v>0</v>
      </c>
    </row>
    <row r="263" spans="1:27" x14ac:dyDescent="0.25">
      <c r="A263" s="222" t="s">
        <v>366</v>
      </c>
      <c r="B263" s="221" t="s">
        <v>1923</v>
      </c>
      <c r="C263" s="221" t="s">
        <v>80</v>
      </c>
      <c r="D263" s="223"/>
      <c r="E263" s="280">
        <v>0</v>
      </c>
      <c r="F263" s="280">
        <v>0</v>
      </c>
      <c r="G263" s="280">
        <v>0</v>
      </c>
      <c r="H263" s="280">
        <v>51.446824999999997</v>
      </c>
      <c r="I263" s="280">
        <v>7.3926059999999998</v>
      </c>
      <c r="J263" s="226">
        <f t="shared" si="4"/>
        <v>58.839430999999998</v>
      </c>
      <c r="K263" s="227">
        <v>0</v>
      </c>
      <c r="L263" s="227">
        <v>17.509204</v>
      </c>
      <c r="M263" s="227">
        <v>1.1472389999999999</v>
      </c>
      <c r="N263" s="227">
        <v>0</v>
      </c>
      <c r="O263" s="227">
        <v>0</v>
      </c>
      <c r="P263" s="227">
        <v>1.7975460000000001</v>
      </c>
      <c r="Q263" s="227">
        <v>58.582827000000002</v>
      </c>
      <c r="R263" s="227">
        <v>0</v>
      </c>
      <c r="S263" s="227">
        <v>0</v>
      </c>
      <c r="T263" s="227">
        <v>0</v>
      </c>
      <c r="U263" s="227">
        <v>0</v>
      </c>
      <c r="V263" s="227">
        <v>0</v>
      </c>
      <c r="W263" s="227">
        <v>7.5139719999999999</v>
      </c>
      <c r="X263" s="227">
        <v>0</v>
      </c>
      <c r="Y263" s="227">
        <v>0</v>
      </c>
      <c r="Z263" s="227">
        <v>0</v>
      </c>
      <c r="AA263" s="227">
        <v>0</v>
      </c>
    </row>
    <row r="264" spans="1:27" x14ac:dyDescent="0.25">
      <c r="A264" s="222" t="s">
        <v>2003</v>
      </c>
      <c r="B264" s="221" t="s">
        <v>2004</v>
      </c>
      <c r="C264" s="221" t="s">
        <v>1147</v>
      </c>
      <c r="D264" s="223"/>
      <c r="E264" s="280">
        <v>0</v>
      </c>
      <c r="F264" s="280">
        <v>0</v>
      </c>
      <c r="G264" s="280">
        <v>0</v>
      </c>
      <c r="H264" s="280">
        <v>43.599594000000003</v>
      </c>
      <c r="I264" s="280">
        <v>0</v>
      </c>
      <c r="J264" s="226">
        <f t="shared" si="4"/>
        <v>43.599594000000003</v>
      </c>
      <c r="K264" s="227">
        <v>0</v>
      </c>
      <c r="L264" s="227">
        <v>5.3769679999999997</v>
      </c>
      <c r="M264" s="227">
        <v>0</v>
      </c>
      <c r="N264" s="227">
        <v>0</v>
      </c>
      <c r="O264" s="227">
        <v>0</v>
      </c>
      <c r="P264" s="227">
        <v>0</v>
      </c>
      <c r="Q264" s="227">
        <v>34.698740999999998</v>
      </c>
      <c r="R264" s="227">
        <v>0</v>
      </c>
      <c r="S264" s="227">
        <v>0</v>
      </c>
      <c r="T264" s="227">
        <v>0</v>
      </c>
      <c r="U264" s="227">
        <v>0</v>
      </c>
      <c r="V264" s="227">
        <v>0</v>
      </c>
      <c r="W264" s="227">
        <v>0</v>
      </c>
      <c r="X264" s="227">
        <v>0</v>
      </c>
      <c r="Y264" s="227">
        <v>0</v>
      </c>
      <c r="Z264" s="227">
        <v>0</v>
      </c>
      <c r="AA264" s="227">
        <v>0</v>
      </c>
    </row>
    <row r="265" spans="1:27" x14ac:dyDescent="0.25">
      <c r="A265" s="222" t="s">
        <v>378</v>
      </c>
      <c r="B265" s="221" t="s">
        <v>379</v>
      </c>
      <c r="C265" s="221" t="s">
        <v>108</v>
      </c>
      <c r="D265" s="223"/>
      <c r="E265" s="280">
        <v>19.345237999999998</v>
      </c>
      <c r="F265" s="280">
        <v>61.906747000000003</v>
      </c>
      <c r="G265" s="280">
        <v>68.337470999999994</v>
      </c>
      <c r="H265" s="280">
        <v>0</v>
      </c>
      <c r="I265" s="280">
        <v>20.601739999999999</v>
      </c>
      <c r="J265" s="226">
        <f t="shared" si="4"/>
        <v>170.19119599999999</v>
      </c>
      <c r="K265" s="227">
        <v>8</v>
      </c>
      <c r="L265" s="227">
        <v>21.458335000000002</v>
      </c>
      <c r="M265" s="227">
        <v>0.92857100000000004</v>
      </c>
      <c r="N265" s="227">
        <v>0.55357199999999995</v>
      </c>
      <c r="O265" s="227">
        <v>0</v>
      </c>
      <c r="P265" s="227">
        <v>0</v>
      </c>
      <c r="Q265" s="227">
        <v>169.98881499999999</v>
      </c>
      <c r="R265" s="227">
        <v>0</v>
      </c>
      <c r="S265" s="227">
        <v>0</v>
      </c>
      <c r="T265" s="227">
        <v>1.910714</v>
      </c>
      <c r="U265" s="227">
        <v>0</v>
      </c>
      <c r="V265" s="227">
        <v>0</v>
      </c>
      <c r="W265" s="227">
        <v>20.683260000000001</v>
      </c>
      <c r="X265" s="227">
        <v>0</v>
      </c>
      <c r="Y265" s="227">
        <v>0</v>
      </c>
      <c r="Z265" s="227">
        <v>0</v>
      </c>
      <c r="AA265" s="227">
        <v>0</v>
      </c>
    </row>
    <row r="266" spans="1:27" x14ac:dyDescent="0.25">
      <c r="A266" s="222" t="s">
        <v>138</v>
      </c>
      <c r="B266" s="221" t="s">
        <v>1860</v>
      </c>
      <c r="C266" s="221" t="s">
        <v>140</v>
      </c>
      <c r="D266" s="223"/>
      <c r="E266" s="280">
        <v>22.644095</v>
      </c>
      <c r="F266" s="280">
        <v>52.915858</v>
      </c>
      <c r="G266" s="280">
        <v>78.156841</v>
      </c>
      <c r="H266" s="280">
        <v>0</v>
      </c>
      <c r="I266" s="280">
        <v>0</v>
      </c>
      <c r="J266" s="226">
        <f t="shared" si="4"/>
        <v>153.71679399999999</v>
      </c>
      <c r="K266" s="227">
        <v>1.3395710000000001</v>
      </c>
      <c r="L266" s="227">
        <v>33.184049999999999</v>
      </c>
      <c r="M266" s="227">
        <v>4.2944999999999997E-2</v>
      </c>
      <c r="N266" s="227">
        <v>0</v>
      </c>
      <c r="O266" s="227">
        <v>0</v>
      </c>
      <c r="P266" s="227">
        <v>0</v>
      </c>
      <c r="Q266" s="227">
        <v>153.71679399999999</v>
      </c>
      <c r="R266" s="227">
        <v>5.9815950000000004</v>
      </c>
      <c r="S266" s="227">
        <v>1</v>
      </c>
      <c r="T266" s="227">
        <v>0</v>
      </c>
      <c r="U266" s="227">
        <v>0</v>
      </c>
      <c r="V266" s="227">
        <v>0</v>
      </c>
      <c r="W266" s="227">
        <v>0</v>
      </c>
      <c r="X266" s="227">
        <v>0</v>
      </c>
      <c r="Y266" s="227">
        <v>0</v>
      </c>
      <c r="Z266" s="227">
        <v>0</v>
      </c>
      <c r="AA266" s="227">
        <v>0</v>
      </c>
    </row>
    <row r="267" spans="1:27" x14ac:dyDescent="0.25">
      <c r="A267" s="222" t="s">
        <v>2007</v>
      </c>
      <c r="B267" s="221" t="s">
        <v>2008</v>
      </c>
      <c r="C267" s="221" t="s">
        <v>140</v>
      </c>
      <c r="D267" s="223"/>
      <c r="E267" s="280">
        <v>39.280276000000001</v>
      </c>
      <c r="F267" s="280">
        <v>22.300533999999999</v>
      </c>
      <c r="G267" s="280">
        <v>17.904762999999999</v>
      </c>
      <c r="H267" s="280">
        <v>0</v>
      </c>
      <c r="I267" s="280">
        <v>0</v>
      </c>
      <c r="J267" s="226">
        <f t="shared" si="4"/>
        <v>79.485573000000002</v>
      </c>
      <c r="K267" s="227">
        <v>1.101191</v>
      </c>
      <c r="L267" s="227">
        <v>4.2440499999999997</v>
      </c>
      <c r="M267" s="227">
        <v>0</v>
      </c>
      <c r="N267" s="227">
        <v>0</v>
      </c>
      <c r="O267" s="227">
        <v>0</v>
      </c>
      <c r="P267" s="227">
        <v>0</v>
      </c>
      <c r="Q267" s="227">
        <v>59.260337</v>
      </c>
      <c r="R267" s="227">
        <v>0</v>
      </c>
      <c r="S267" s="227">
        <v>0</v>
      </c>
      <c r="T267" s="227">
        <v>0</v>
      </c>
      <c r="U267" s="227">
        <v>0</v>
      </c>
      <c r="V267" s="227">
        <v>0</v>
      </c>
      <c r="W267" s="227">
        <v>0</v>
      </c>
      <c r="X267" s="227">
        <v>0</v>
      </c>
      <c r="Y267" s="227">
        <v>0</v>
      </c>
      <c r="Z267" s="227">
        <v>0</v>
      </c>
      <c r="AA267" s="227">
        <v>0</v>
      </c>
    </row>
    <row r="268" spans="1:27" x14ac:dyDescent="0.25">
      <c r="A268" s="222" t="s">
        <v>223</v>
      </c>
      <c r="B268" s="221" t="s">
        <v>224</v>
      </c>
      <c r="C268" s="221" t="s">
        <v>108</v>
      </c>
      <c r="D268" s="223"/>
      <c r="E268" s="280">
        <v>92.034862000000004</v>
      </c>
      <c r="F268" s="280">
        <v>172.75923599999999</v>
      </c>
      <c r="G268" s="280">
        <v>210.475257</v>
      </c>
      <c r="H268" s="280">
        <v>0</v>
      </c>
      <c r="I268" s="280">
        <v>0</v>
      </c>
      <c r="J268" s="226">
        <f t="shared" si="4"/>
        <v>475.26935499999996</v>
      </c>
      <c r="K268" s="227">
        <v>5.63483</v>
      </c>
      <c r="L268" s="227">
        <v>57.021515000000001</v>
      </c>
      <c r="M268" s="227">
        <v>5.2303389999999998</v>
      </c>
      <c r="N268" s="227">
        <v>0</v>
      </c>
      <c r="O268" s="227">
        <v>0</v>
      </c>
      <c r="P268" s="227">
        <v>9.6966210000000004</v>
      </c>
      <c r="Q268" s="227">
        <v>475.26935500000002</v>
      </c>
      <c r="R268" s="227">
        <v>10.022472</v>
      </c>
      <c r="S268" s="227">
        <v>30.831458999999999</v>
      </c>
      <c r="T268" s="227">
        <v>2</v>
      </c>
      <c r="U268" s="227">
        <v>0</v>
      </c>
      <c r="V268" s="227">
        <v>0</v>
      </c>
      <c r="W268" s="227">
        <v>0</v>
      </c>
      <c r="X268" s="227">
        <v>0</v>
      </c>
      <c r="Y268" s="227">
        <v>0</v>
      </c>
      <c r="Z268" s="227">
        <v>0</v>
      </c>
      <c r="AA268" s="227">
        <v>0</v>
      </c>
    </row>
    <row r="269" spans="1:27" x14ac:dyDescent="0.25">
      <c r="A269" s="222" t="s">
        <v>710</v>
      </c>
      <c r="B269" s="221" t="s">
        <v>2032</v>
      </c>
      <c r="C269" s="221" t="s">
        <v>101</v>
      </c>
      <c r="D269" s="223"/>
      <c r="E269" s="280">
        <v>0</v>
      </c>
      <c r="F269" s="280">
        <v>0</v>
      </c>
      <c r="G269" s="280">
        <v>0</v>
      </c>
      <c r="H269" s="280">
        <v>2.5781139999999998</v>
      </c>
      <c r="I269" s="280">
        <v>112.592984</v>
      </c>
      <c r="J269" s="226">
        <f t="shared" si="4"/>
        <v>115.171098</v>
      </c>
      <c r="K269" s="227">
        <v>0</v>
      </c>
      <c r="L269" s="227">
        <v>18.314774</v>
      </c>
      <c r="M269" s="227">
        <v>0.60919500000000004</v>
      </c>
      <c r="N269" s="227">
        <v>0</v>
      </c>
      <c r="O269" s="227">
        <v>0</v>
      </c>
      <c r="P269" s="227">
        <v>2.143678</v>
      </c>
      <c r="Q269" s="227">
        <v>113.323618</v>
      </c>
      <c r="R269" s="227">
        <v>0</v>
      </c>
      <c r="S269" s="227">
        <v>0</v>
      </c>
      <c r="T269" s="227">
        <v>0</v>
      </c>
      <c r="U269" s="227">
        <v>0</v>
      </c>
      <c r="V269" s="227">
        <v>6.7092330000000002</v>
      </c>
      <c r="W269" s="227">
        <v>117.599636</v>
      </c>
      <c r="X269" s="227">
        <v>0</v>
      </c>
      <c r="Y269" s="227">
        <v>0</v>
      </c>
      <c r="Z269" s="227">
        <v>0</v>
      </c>
      <c r="AA269" s="227">
        <v>0</v>
      </c>
    </row>
    <row r="270" spans="1:27" x14ac:dyDescent="0.25">
      <c r="A270" s="222" t="s">
        <v>394</v>
      </c>
      <c r="B270" s="221" t="s">
        <v>395</v>
      </c>
      <c r="C270" s="221" t="s">
        <v>111</v>
      </c>
      <c r="D270" s="223"/>
      <c r="E270" s="280">
        <v>75.838322000000005</v>
      </c>
      <c r="F270" s="280">
        <v>119.479045</v>
      </c>
      <c r="G270" s="280">
        <v>171.371262</v>
      </c>
      <c r="H270" s="280">
        <v>0</v>
      </c>
      <c r="I270" s="280">
        <v>0</v>
      </c>
      <c r="J270" s="226">
        <f t="shared" si="4"/>
        <v>366.68862899999999</v>
      </c>
      <c r="K270" s="227">
        <v>2.91018</v>
      </c>
      <c r="L270" s="227">
        <v>41.341320000000003</v>
      </c>
      <c r="M270" s="227">
        <v>0.35928199999999999</v>
      </c>
      <c r="N270" s="227">
        <v>0</v>
      </c>
      <c r="O270" s="227">
        <v>0</v>
      </c>
      <c r="P270" s="227">
        <v>2.9640719999999998</v>
      </c>
      <c r="Q270" s="227">
        <v>366.64671299999998</v>
      </c>
      <c r="R270" s="227">
        <v>0</v>
      </c>
      <c r="S270" s="227">
        <v>0</v>
      </c>
      <c r="T270" s="227">
        <v>0</v>
      </c>
      <c r="U270" s="227">
        <v>0</v>
      </c>
      <c r="V270" s="227">
        <v>0</v>
      </c>
      <c r="W270" s="227">
        <v>0</v>
      </c>
      <c r="X270" s="227">
        <v>0</v>
      </c>
      <c r="Y270" s="227">
        <v>0</v>
      </c>
      <c r="Z270" s="227">
        <v>0</v>
      </c>
      <c r="AA270" s="227">
        <v>0</v>
      </c>
    </row>
    <row r="271" spans="1:27" x14ac:dyDescent="0.25">
      <c r="A271" s="222" t="s">
        <v>409</v>
      </c>
      <c r="B271" s="221" t="s">
        <v>1933</v>
      </c>
      <c r="C271" s="221" t="s">
        <v>80</v>
      </c>
      <c r="D271" s="223"/>
      <c r="E271" s="280">
        <v>82.715151000000006</v>
      </c>
      <c r="F271" s="280">
        <v>95.527272999999994</v>
      </c>
      <c r="G271" s="280">
        <v>127.761816</v>
      </c>
      <c r="H271" s="280">
        <v>0</v>
      </c>
      <c r="I271" s="280">
        <v>0</v>
      </c>
      <c r="J271" s="226">
        <f t="shared" si="4"/>
        <v>306.00423999999998</v>
      </c>
      <c r="K271" s="227">
        <v>0.55151499999999998</v>
      </c>
      <c r="L271" s="227">
        <v>25.181819000000001</v>
      </c>
      <c r="M271" s="227">
        <v>1.5030300000000001</v>
      </c>
      <c r="N271" s="227">
        <v>0</v>
      </c>
      <c r="O271" s="227">
        <v>0</v>
      </c>
      <c r="P271" s="227">
        <v>1</v>
      </c>
      <c r="Q271" s="227">
        <v>305.32545299999998</v>
      </c>
      <c r="R271" s="227">
        <v>0</v>
      </c>
      <c r="S271" s="227">
        <v>0</v>
      </c>
      <c r="T271" s="227">
        <v>0</v>
      </c>
      <c r="U271" s="227">
        <v>0</v>
      </c>
      <c r="V271" s="227">
        <v>0</v>
      </c>
      <c r="W271" s="227">
        <v>0</v>
      </c>
      <c r="X271" s="227">
        <v>0</v>
      </c>
      <c r="Y271" s="227">
        <v>0</v>
      </c>
      <c r="Z271" s="227">
        <v>0</v>
      </c>
      <c r="AA271" s="227">
        <v>0</v>
      </c>
    </row>
    <row r="272" spans="1:27" x14ac:dyDescent="0.25">
      <c r="A272" s="222" t="s">
        <v>478</v>
      </c>
      <c r="B272" s="221" t="s">
        <v>479</v>
      </c>
      <c r="C272" s="221" t="s">
        <v>98</v>
      </c>
      <c r="D272" s="223"/>
      <c r="E272" s="280">
        <v>0</v>
      </c>
      <c r="F272" s="280">
        <v>0</v>
      </c>
      <c r="G272" s="280">
        <v>23.169426999999999</v>
      </c>
      <c r="H272" s="280">
        <v>35.754258999999998</v>
      </c>
      <c r="I272" s="280">
        <v>67.660818000000006</v>
      </c>
      <c r="J272" s="226">
        <f t="shared" si="4"/>
        <v>126.58450400000001</v>
      </c>
      <c r="K272" s="227">
        <v>0</v>
      </c>
      <c r="L272" s="227">
        <v>35.411513999999997</v>
      </c>
      <c r="M272" s="227">
        <v>1.130952</v>
      </c>
      <c r="N272" s="227">
        <v>0</v>
      </c>
      <c r="O272" s="227">
        <v>3</v>
      </c>
      <c r="P272" s="227">
        <v>3.9047610000000001</v>
      </c>
      <c r="Q272" s="227">
        <v>126.584504</v>
      </c>
      <c r="R272" s="227">
        <v>0</v>
      </c>
      <c r="S272" s="227">
        <v>0</v>
      </c>
      <c r="T272" s="227">
        <v>0</v>
      </c>
      <c r="U272" s="227">
        <v>5.362876</v>
      </c>
      <c r="V272" s="227">
        <v>10.378750999999999</v>
      </c>
      <c r="W272" s="227">
        <v>52.231129000000003</v>
      </c>
      <c r="X272" s="227">
        <v>0</v>
      </c>
      <c r="Y272" s="227">
        <v>0</v>
      </c>
      <c r="Z272" s="227">
        <v>0</v>
      </c>
      <c r="AA272" s="227">
        <v>112</v>
      </c>
    </row>
    <row r="273" spans="1:27" x14ac:dyDescent="0.25">
      <c r="A273" s="222" t="s">
        <v>411</v>
      </c>
      <c r="B273" s="221" t="s">
        <v>412</v>
      </c>
      <c r="C273" s="221" t="s">
        <v>80</v>
      </c>
      <c r="D273" s="223"/>
      <c r="E273" s="280">
        <v>24.022988000000002</v>
      </c>
      <c r="F273" s="280">
        <v>80.241382000000002</v>
      </c>
      <c r="G273" s="280">
        <v>82.091802999999999</v>
      </c>
      <c r="H273" s="280">
        <v>0</v>
      </c>
      <c r="I273" s="280">
        <v>0</v>
      </c>
      <c r="J273" s="226">
        <f t="shared" si="4"/>
        <v>186.35617300000001</v>
      </c>
      <c r="K273" s="227">
        <v>0.12069000000000001</v>
      </c>
      <c r="L273" s="227">
        <v>7.5057470000000004</v>
      </c>
      <c r="M273" s="227">
        <v>0</v>
      </c>
      <c r="N273" s="227">
        <v>0</v>
      </c>
      <c r="O273" s="227">
        <v>0</v>
      </c>
      <c r="P273" s="227">
        <v>1</v>
      </c>
      <c r="Q273" s="227">
        <v>176.85390699999999</v>
      </c>
      <c r="R273" s="227">
        <v>0</v>
      </c>
      <c r="S273" s="227">
        <v>0</v>
      </c>
      <c r="T273" s="227">
        <v>0</v>
      </c>
      <c r="U273" s="227">
        <v>0</v>
      </c>
      <c r="V273" s="227">
        <v>0</v>
      </c>
      <c r="W273" s="227">
        <v>0</v>
      </c>
      <c r="X273" s="227">
        <v>0</v>
      </c>
      <c r="Y273" s="227">
        <v>0</v>
      </c>
      <c r="Z273" s="227">
        <v>0</v>
      </c>
      <c r="AA273" s="227">
        <v>0</v>
      </c>
    </row>
    <row r="274" spans="1:27" x14ac:dyDescent="0.25">
      <c r="A274" s="221" t="s">
        <v>622</v>
      </c>
      <c r="B274" s="221" t="s">
        <v>623</v>
      </c>
      <c r="C274" s="221" t="s">
        <v>80</v>
      </c>
      <c r="D274" s="223"/>
      <c r="E274" s="280">
        <v>23.893491999999998</v>
      </c>
      <c r="F274" s="280">
        <v>12.230769</v>
      </c>
      <c r="G274" s="280">
        <v>0</v>
      </c>
      <c r="H274" s="280">
        <v>0</v>
      </c>
      <c r="I274" s="280">
        <v>0</v>
      </c>
      <c r="J274" s="226">
        <f t="shared" si="4"/>
        <v>36.124260999999997</v>
      </c>
      <c r="K274" s="227">
        <v>0</v>
      </c>
      <c r="L274" s="227">
        <v>0</v>
      </c>
      <c r="M274" s="227">
        <v>0</v>
      </c>
      <c r="N274" s="227">
        <v>0</v>
      </c>
      <c r="O274" s="227">
        <v>0</v>
      </c>
      <c r="P274" s="227">
        <v>0</v>
      </c>
      <c r="Q274" s="227">
        <v>0</v>
      </c>
      <c r="R274" s="227">
        <v>0</v>
      </c>
      <c r="S274" s="227">
        <v>0</v>
      </c>
      <c r="T274" s="227">
        <v>0</v>
      </c>
      <c r="U274" s="227">
        <v>0</v>
      </c>
      <c r="V274" s="227">
        <v>0</v>
      </c>
      <c r="W274" s="227">
        <v>0</v>
      </c>
      <c r="X274" s="227">
        <v>0</v>
      </c>
      <c r="Y274" s="227">
        <v>0</v>
      </c>
      <c r="Z274" s="227">
        <v>0</v>
      </c>
      <c r="AA274" s="227">
        <v>0</v>
      </c>
    </row>
    <row r="275" spans="1:27" x14ac:dyDescent="0.25">
      <c r="A275" s="222" t="s">
        <v>288</v>
      </c>
      <c r="B275" s="221" t="s">
        <v>1903</v>
      </c>
      <c r="C275" s="221" t="s">
        <v>93</v>
      </c>
      <c r="D275" s="223"/>
      <c r="E275" s="280">
        <v>42.709201999999998</v>
      </c>
      <c r="F275" s="280">
        <v>110.478959</v>
      </c>
      <c r="G275" s="280">
        <v>93.382723999999996</v>
      </c>
      <c r="H275" s="280">
        <v>0</v>
      </c>
      <c r="I275" s="280">
        <v>0</v>
      </c>
      <c r="J275" s="226">
        <f t="shared" si="4"/>
        <v>246.570885</v>
      </c>
      <c r="K275" s="227">
        <v>2</v>
      </c>
      <c r="L275" s="227">
        <v>8.3470189999999995</v>
      </c>
      <c r="M275" s="227">
        <v>0</v>
      </c>
      <c r="N275" s="227">
        <v>0</v>
      </c>
      <c r="O275" s="227">
        <v>0.224242</v>
      </c>
      <c r="P275" s="227">
        <v>0</v>
      </c>
      <c r="Q275" s="227">
        <v>246.570885</v>
      </c>
      <c r="R275" s="227">
        <v>55.757576</v>
      </c>
      <c r="S275" s="227">
        <v>93.642325</v>
      </c>
      <c r="T275" s="227">
        <v>9.5270469999999996</v>
      </c>
      <c r="U275" s="227">
        <v>0</v>
      </c>
      <c r="V275" s="227">
        <v>0</v>
      </c>
      <c r="W275" s="227">
        <v>0</v>
      </c>
      <c r="X275" s="227">
        <v>0</v>
      </c>
      <c r="Y275" s="227">
        <v>0</v>
      </c>
      <c r="Z275" s="227">
        <v>0</v>
      </c>
      <c r="AA275" s="227">
        <v>0</v>
      </c>
    </row>
    <row r="276" spans="1:27" x14ac:dyDescent="0.25">
      <c r="A276" s="222" t="s">
        <v>102</v>
      </c>
      <c r="B276" s="221" t="s">
        <v>103</v>
      </c>
      <c r="C276" s="221" t="s">
        <v>68</v>
      </c>
      <c r="D276" s="223"/>
      <c r="E276" s="280">
        <v>9.1033580000000001</v>
      </c>
      <c r="F276" s="280">
        <v>22.689806000000001</v>
      </c>
      <c r="G276" s="280">
        <v>33.618293999999999</v>
      </c>
      <c r="H276" s="280">
        <v>47.356116</v>
      </c>
      <c r="I276" s="280">
        <v>0</v>
      </c>
      <c r="J276" s="226">
        <f t="shared" si="4"/>
        <v>112.767574</v>
      </c>
      <c r="K276" s="227">
        <v>0.33558100000000002</v>
      </c>
      <c r="L276" s="227">
        <v>39.542282</v>
      </c>
      <c r="M276" s="227">
        <v>1.708982</v>
      </c>
      <c r="N276" s="227">
        <v>0</v>
      </c>
      <c r="O276" s="227">
        <v>0.24735799999999999</v>
      </c>
      <c r="P276" s="227">
        <v>18.253043999999999</v>
      </c>
      <c r="Q276" s="227">
        <v>112.71184700000001</v>
      </c>
      <c r="R276" s="227">
        <v>0</v>
      </c>
      <c r="S276" s="227">
        <v>0</v>
      </c>
      <c r="T276" s="227">
        <v>0</v>
      </c>
      <c r="U276" s="227">
        <v>0</v>
      </c>
      <c r="V276" s="227">
        <v>0</v>
      </c>
      <c r="W276" s="227">
        <v>0</v>
      </c>
      <c r="X276" s="227">
        <v>0</v>
      </c>
      <c r="Y276" s="227">
        <v>0</v>
      </c>
      <c r="Z276" s="227">
        <v>0</v>
      </c>
      <c r="AA276" s="227">
        <v>0</v>
      </c>
    </row>
    <row r="277" spans="1:27" x14ac:dyDescent="0.25">
      <c r="A277" s="222" t="s">
        <v>680</v>
      </c>
      <c r="B277" s="221" t="s">
        <v>2026</v>
      </c>
      <c r="C277" s="221" t="s">
        <v>98</v>
      </c>
      <c r="D277" s="223"/>
      <c r="E277" s="280">
        <v>18.853145999999999</v>
      </c>
      <c r="F277" s="280">
        <v>57.209789000000001</v>
      </c>
      <c r="G277" s="280">
        <v>37.188811000000001</v>
      </c>
      <c r="H277" s="280">
        <v>0</v>
      </c>
      <c r="I277" s="280">
        <v>0</v>
      </c>
      <c r="J277" s="226">
        <f t="shared" si="4"/>
        <v>113.251746</v>
      </c>
      <c r="K277" s="227">
        <v>1.174825</v>
      </c>
      <c r="L277" s="227">
        <v>42.412590999999999</v>
      </c>
      <c r="M277" s="227">
        <v>15.510489</v>
      </c>
      <c r="N277" s="227">
        <v>0</v>
      </c>
      <c r="O277" s="227">
        <v>0.72028000000000003</v>
      </c>
      <c r="P277" s="227">
        <v>9.4685319999999997</v>
      </c>
      <c r="Q277" s="227">
        <v>112.902095</v>
      </c>
      <c r="R277" s="227">
        <v>0</v>
      </c>
      <c r="S277" s="227">
        <v>0</v>
      </c>
      <c r="T277" s="227">
        <v>0</v>
      </c>
      <c r="U277" s="227">
        <v>0</v>
      </c>
      <c r="V277" s="227">
        <v>0</v>
      </c>
      <c r="W277" s="227">
        <v>0</v>
      </c>
      <c r="X277" s="227">
        <v>0</v>
      </c>
      <c r="Y277" s="227">
        <v>0</v>
      </c>
      <c r="Z277" s="227">
        <v>0</v>
      </c>
      <c r="AA277" s="227">
        <v>0</v>
      </c>
    </row>
    <row r="278" spans="1:27" x14ac:dyDescent="0.25">
      <c r="A278" s="222" t="s">
        <v>632</v>
      </c>
      <c r="B278" s="221" t="s">
        <v>2011</v>
      </c>
      <c r="C278" s="221" t="s">
        <v>98</v>
      </c>
      <c r="D278" s="223"/>
      <c r="E278" s="280">
        <v>0</v>
      </c>
      <c r="F278" s="280">
        <v>0</v>
      </c>
      <c r="G278" s="280">
        <v>73.808217999999997</v>
      </c>
      <c r="H278" s="280">
        <v>0</v>
      </c>
      <c r="I278" s="280">
        <v>0</v>
      </c>
      <c r="J278" s="226">
        <f t="shared" si="4"/>
        <v>73.808217999999997</v>
      </c>
      <c r="K278" s="227">
        <v>0</v>
      </c>
      <c r="L278" s="227">
        <v>31.363014</v>
      </c>
      <c r="M278" s="227">
        <v>9.3904110000000003</v>
      </c>
      <c r="N278" s="227">
        <v>0</v>
      </c>
      <c r="O278" s="227">
        <v>0.96575299999999997</v>
      </c>
      <c r="P278" s="227">
        <v>7.2945200000000003</v>
      </c>
      <c r="Q278" s="227">
        <v>73.808217999999997</v>
      </c>
      <c r="R278" s="227">
        <v>0</v>
      </c>
      <c r="S278" s="227">
        <v>0</v>
      </c>
      <c r="T278" s="227">
        <v>0</v>
      </c>
      <c r="U278" s="227">
        <v>0</v>
      </c>
      <c r="V278" s="227">
        <v>0</v>
      </c>
      <c r="W278" s="227">
        <v>0</v>
      </c>
      <c r="X278" s="227">
        <v>0</v>
      </c>
      <c r="Y278" s="227">
        <v>0</v>
      </c>
      <c r="Z278" s="227">
        <v>0</v>
      </c>
      <c r="AA278" s="227">
        <v>0</v>
      </c>
    </row>
    <row r="279" spans="1:27" x14ac:dyDescent="0.25">
      <c r="A279" s="222" t="s">
        <v>183</v>
      </c>
      <c r="B279" s="221" t="s">
        <v>1873</v>
      </c>
      <c r="C279" s="221" t="s">
        <v>111</v>
      </c>
      <c r="D279" s="223"/>
      <c r="E279" s="280">
        <v>0</v>
      </c>
      <c r="F279" s="280">
        <v>0</v>
      </c>
      <c r="G279" s="280">
        <v>14.883562</v>
      </c>
      <c r="H279" s="280">
        <v>58.383561</v>
      </c>
      <c r="I279" s="280">
        <v>0</v>
      </c>
      <c r="J279" s="226">
        <f t="shared" si="4"/>
        <v>73.267122999999998</v>
      </c>
      <c r="K279" s="227">
        <v>1</v>
      </c>
      <c r="L279" s="227">
        <v>25.493148999999999</v>
      </c>
      <c r="M279" s="227">
        <v>5.9041100000000002</v>
      </c>
      <c r="N279" s="227">
        <v>0.55479500000000004</v>
      </c>
      <c r="O279" s="227">
        <v>0</v>
      </c>
      <c r="P279" s="227">
        <v>13.739727</v>
      </c>
      <c r="Q279" s="227">
        <v>73.267122999999998</v>
      </c>
      <c r="R279" s="227">
        <v>0</v>
      </c>
      <c r="S279" s="227">
        <v>0</v>
      </c>
      <c r="T279" s="227">
        <v>0</v>
      </c>
      <c r="U279" s="227">
        <v>0</v>
      </c>
      <c r="V279" s="227">
        <v>0</v>
      </c>
      <c r="W279" s="227">
        <v>0</v>
      </c>
      <c r="X279" s="227">
        <v>0</v>
      </c>
      <c r="Y279" s="227">
        <v>0</v>
      </c>
      <c r="Z279" s="227">
        <v>0</v>
      </c>
      <c r="AA279" s="227">
        <v>0</v>
      </c>
    </row>
    <row r="280" spans="1:27" x14ac:dyDescent="0.25">
      <c r="A280" s="222" t="s">
        <v>112</v>
      </c>
      <c r="B280" s="221" t="s">
        <v>1852</v>
      </c>
      <c r="C280" s="221" t="s">
        <v>75</v>
      </c>
      <c r="D280" s="223"/>
      <c r="E280" s="280">
        <v>7.5506130000000002</v>
      </c>
      <c r="F280" s="280">
        <v>20.415493000000001</v>
      </c>
      <c r="G280" s="280">
        <v>51.939661000000001</v>
      </c>
      <c r="H280" s="280">
        <v>0</v>
      </c>
      <c r="I280" s="280">
        <v>0</v>
      </c>
      <c r="J280" s="226">
        <f t="shared" si="4"/>
        <v>79.905766999999997</v>
      </c>
      <c r="K280" s="227">
        <v>2</v>
      </c>
      <c r="L280" s="227">
        <v>18.623799999999999</v>
      </c>
      <c r="M280" s="227">
        <v>3.2042250000000001</v>
      </c>
      <c r="N280" s="227">
        <v>0</v>
      </c>
      <c r="O280" s="227">
        <v>0</v>
      </c>
      <c r="P280" s="227">
        <v>13.5</v>
      </c>
      <c r="Q280" s="227">
        <v>79.905766999999997</v>
      </c>
      <c r="R280" s="227">
        <v>0</v>
      </c>
      <c r="S280" s="227">
        <v>0</v>
      </c>
      <c r="T280" s="227">
        <v>1</v>
      </c>
      <c r="U280" s="227">
        <v>0</v>
      </c>
      <c r="V280" s="227">
        <v>0</v>
      </c>
      <c r="W280" s="227">
        <v>0</v>
      </c>
      <c r="X280" s="227">
        <v>0</v>
      </c>
      <c r="Y280" s="227">
        <v>0</v>
      </c>
      <c r="Z280" s="227">
        <v>0</v>
      </c>
      <c r="AA280" s="227">
        <v>0</v>
      </c>
    </row>
    <row r="281" spans="1:27" x14ac:dyDescent="0.25">
      <c r="A281" s="222" t="s">
        <v>94</v>
      </c>
      <c r="B281" s="221" t="s">
        <v>1846</v>
      </c>
      <c r="C281" s="221" t="s">
        <v>72</v>
      </c>
      <c r="D281" s="223"/>
      <c r="E281" s="280">
        <v>6.2907799999999998</v>
      </c>
      <c r="F281" s="280">
        <v>16.319147999999998</v>
      </c>
      <c r="G281" s="280">
        <v>44.801419000000003</v>
      </c>
      <c r="H281" s="280">
        <v>0</v>
      </c>
      <c r="I281" s="280">
        <v>0</v>
      </c>
      <c r="J281" s="226">
        <f t="shared" si="4"/>
        <v>67.411347000000006</v>
      </c>
      <c r="K281" s="227">
        <v>0</v>
      </c>
      <c r="L281" s="227">
        <v>16.234043</v>
      </c>
      <c r="M281" s="227">
        <v>5.3687940000000003</v>
      </c>
      <c r="N281" s="227">
        <v>0</v>
      </c>
      <c r="O281" s="227">
        <v>0</v>
      </c>
      <c r="P281" s="227">
        <v>24.113475000000001</v>
      </c>
      <c r="Q281" s="227">
        <v>67.198581000000004</v>
      </c>
      <c r="R281" s="227">
        <v>0</v>
      </c>
      <c r="S281" s="227">
        <v>0</v>
      </c>
      <c r="T281" s="227">
        <v>0</v>
      </c>
      <c r="U281" s="227">
        <v>0</v>
      </c>
      <c r="V281" s="227">
        <v>0</v>
      </c>
      <c r="W281" s="227">
        <v>0</v>
      </c>
      <c r="X281" s="227">
        <v>0</v>
      </c>
      <c r="Y281" s="227">
        <v>0</v>
      </c>
      <c r="Z281" s="227">
        <v>0</v>
      </c>
      <c r="AA281" s="227">
        <v>0</v>
      </c>
    </row>
    <row r="282" spans="1:27" x14ac:dyDescent="0.25">
      <c r="A282" s="222" t="s">
        <v>630</v>
      </c>
      <c r="B282" s="221" t="s">
        <v>2010</v>
      </c>
      <c r="C282" s="221" t="s">
        <v>324</v>
      </c>
      <c r="D282" s="223"/>
      <c r="E282" s="280">
        <v>4.8459640000000004</v>
      </c>
      <c r="F282" s="280">
        <v>19.532125000000001</v>
      </c>
      <c r="G282" s="280">
        <v>53.245058</v>
      </c>
      <c r="H282" s="280">
        <v>58.056054000000003</v>
      </c>
      <c r="I282" s="280">
        <v>0</v>
      </c>
      <c r="J282" s="226">
        <f t="shared" si="4"/>
        <v>135.67920100000001</v>
      </c>
      <c r="K282" s="227">
        <v>0.15403600000000001</v>
      </c>
      <c r="L282" s="227">
        <v>42.755215</v>
      </c>
      <c r="M282" s="227">
        <v>6.0838429999999999</v>
      </c>
      <c r="N282" s="227">
        <v>0</v>
      </c>
      <c r="O282" s="227">
        <v>0</v>
      </c>
      <c r="P282" s="227">
        <v>21.051732999999999</v>
      </c>
      <c r="Q282" s="227">
        <v>135.637191</v>
      </c>
      <c r="R282" s="227">
        <v>0</v>
      </c>
      <c r="S282" s="227">
        <v>0</v>
      </c>
      <c r="T282" s="227">
        <v>0</v>
      </c>
      <c r="U282" s="227">
        <v>0</v>
      </c>
      <c r="V282" s="227">
        <v>0</v>
      </c>
      <c r="W282" s="227">
        <v>0</v>
      </c>
      <c r="X282" s="227">
        <v>0</v>
      </c>
      <c r="Y282" s="227">
        <v>0</v>
      </c>
      <c r="Z282" s="227">
        <v>1.3140940000000001</v>
      </c>
      <c r="AA282" s="227">
        <v>0</v>
      </c>
    </row>
    <row r="283" spans="1:27" x14ac:dyDescent="0.25">
      <c r="A283" s="222" t="s">
        <v>658</v>
      </c>
      <c r="B283" s="221" t="s">
        <v>2019</v>
      </c>
      <c r="C283" s="221" t="s">
        <v>125</v>
      </c>
      <c r="D283" s="223"/>
      <c r="E283" s="280">
        <v>7.9081939999999999</v>
      </c>
      <c r="F283" s="280">
        <v>25.782864</v>
      </c>
      <c r="G283" s="280">
        <v>44.826791</v>
      </c>
      <c r="H283" s="280">
        <v>0</v>
      </c>
      <c r="I283" s="280">
        <v>0</v>
      </c>
      <c r="J283" s="226">
        <f t="shared" si="4"/>
        <v>78.517848999999998</v>
      </c>
      <c r="K283" s="227">
        <v>1.3893040000000001</v>
      </c>
      <c r="L283" s="227">
        <v>18.389301</v>
      </c>
      <c r="M283" s="227">
        <v>3.943991</v>
      </c>
      <c r="N283" s="227">
        <v>0</v>
      </c>
      <c r="O283" s="227">
        <v>0</v>
      </c>
      <c r="P283" s="227">
        <v>12.300026000000001</v>
      </c>
      <c r="Q283" s="227">
        <v>77.975008000000003</v>
      </c>
      <c r="R283" s="227">
        <v>0</v>
      </c>
      <c r="S283" s="227">
        <v>0</v>
      </c>
      <c r="T283" s="227">
        <v>0</v>
      </c>
      <c r="U283" s="227">
        <v>0</v>
      </c>
      <c r="V283" s="227">
        <v>0</v>
      </c>
      <c r="W283" s="227">
        <v>0</v>
      </c>
      <c r="X283" s="227">
        <v>0</v>
      </c>
      <c r="Y283" s="227">
        <v>0</v>
      </c>
      <c r="Z283" s="227">
        <v>0</v>
      </c>
      <c r="AA283" s="227">
        <v>0</v>
      </c>
    </row>
    <row r="284" spans="1:27" x14ac:dyDescent="0.25">
      <c r="A284" s="222" t="s">
        <v>656</v>
      </c>
      <c r="B284" s="221" t="s">
        <v>2018</v>
      </c>
      <c r="C284" s="221" t="s">
        <v>101</v>
      </c>
      <c r="D284" s="223"/>
      <c r="E284" s="280">
        <v>11</v>
      </c>
      <c r="F284" s="280">
        <v>41.715797000000002</v>
      </c>
      <c r="G284" s="280">
        <v>72.642414000000002</v>
      </c>
      <c r="H284" s="280">
        <v>0</v>
      </c>
      <c r="I284" s="280">
        <v>0</v>
      </c>
      <c r="J284" s="226">
        <f t="shared" si="4"/>
        <v>125.35821100000001</v>
      </c>
      <c r="K284" s="227">
        <v>2</v>
      </c>
      <c r="L284" s="227">
        <v>40.801833999999999</v>
      </c>
      <c r="M284" s="227">
        <v>6.7919450000000001</v>
      </c>
      <c r="N284" s="227">
        <v>0</v>
      </c>
      <c r="O284" s="227">
        <v>1</v>
      </c>
      <c r="P284" s="227">
        <v>8.6442960000000006</v>
      </c>
      <c r="Q284" s="227">
        <v>125.230694</v>
      </c>
      <c r="R284" s="227">
        <v>0</v>
      </c>
      <c r="S284" s="227">
        <v>0</v>
      </c>
      <c r="T284" s="227">
        <v>0</v>
      </c>
      <c r="U284" s="227">
        <v>0</v>
      </c>
      <c r="V284" s="227">
        <v>0</v>
      </c>
      <c r="W284" s="227">
        <v>0</v>
      </c>
      <c r="X284" s="227">
        <v>0</v>
      </c>
      <c r="Y284" s="227">
        <v>0</v>
      </c>
      <c r="Z284" s="227">
        <v>0</v>
      </c>
      <c r="AA284" s="227">
        <v>0</v>
      </c>
    </row>
    <row r="285" spans="1:27" x14ac:dyDescent="0.25">
      <c r="A285" s="222" t="s">
        <v>91</v>
      </c>
      <c r="B285" s="221" t="s">
        <v>1845</v>
      </c>
      <c r="C285" s="221" t="s">
        <v>93</v>
      </c>
      <c r="D285" s="223"/>
      <c r="E285" s="280">
        <v>3.359712</v>
      </c>
      <c r="F285" s="280">
        <v>8.5381769999999992</v>
      </c>
      <c r="G285" s="280">
        <v>13.856115000000001</v>
      </c>
      <c r="H285" s="280">
        <v>0</v>
      </c>
      <c r="I285" s="280">
        <v>0</v>
      </c>
      <c r="J285" s="226">
        <f t="shared" si="4"/>
        <v>25.754004000000002</v>
      </c>
      <c r="K285" s="227">
        <v>4.3381290000000003</v>
      </c>
      <c r="L285" s="227">
        <v>2.2949639999999998</v>
      </c>
      <c r="M285" s="227">
        <v>0.94244600000000001</v>
      </c>
      <c r="N285" s="227">
        <v>0</v>
      </c>
      <c r="O285" s="227">
        <v>1.1726620000000001</v>
      </c>
      <c r="P285" s="227">
        <v>4.0863310000000004</v>
      </c>
      <c r="Q285" s="227">
        <v>25.229292000000001</v>
      </c>
      <c r="R285" s="227">
        <v>0</v>
      </c>
      <c r="S285" s="227">
        <v>0</v>
      </c>
      <c r="T285" s="227">
        <v>0</v>
      </c>
      <c r="U285" s="227">
        <v>0</v>
      </c>
      <c r="V285" s="227">
        <v>0</v>
      </c>
      <c r="W285" s="227">
        <v>0</v>
      </c>
      <c r="X285" s="227">
        <v>0</v>
      </c>
      <c r="Y285" s="227">
        <v>0</v>
      </c>
      <c r="Z285" s="227">
        <v>5.3892000000000002E-2</v>
      </c>
      <c r="AA285" s="227">
        <v>0</v>
      </c>
    </row>
    <row r="286" spans="1:27" x14ac:dyDescent="0.25">
      <c r="A286" s="222" t="s">
        <v>104</v>
      </c>
      <c r="B286" s="221" t="s">
        <v>1849</v>
      </c>
      <c r="C286" s="221" t="s">
        <v>80</v>
      </c>
      <c r="D286" s="223"/>
      <c r="E286" s="280">
        <v>4.6190480000000003</v>
      </c>
      <c r="F286" s="280">
        <v>12.224489999999999</v>
      </c>
      <c r="G286" s="280">
        <v>40.324441</v>
      </c>
      <c r="H286" s="280">
        <v>42.415354999999998</v>
      </c>
      <c r="I286" s="280">
        <v>0</v>
      </c>
      <c r="J286" s="226">
        <f t="shared" si="4"/>
        <v>99.583334000000008</v>
      </c>
      <c r="K286" s="227">
        <v>1</v>
      </c>
      <c r="L286" s="227">
        <v>22.242892999999999</v>
      </c>
      <c r="M286" s="227">
        <v>9.5286869999999997</v>
      </c>
      <c r="N286" s="227">
        <v>0</v>
      </c>
      <c r="O286" s="227">
        <v>1.4693879999999999</v>
      </c>
      <c r="P286" s="227">
        <v>19.703759999999999</v>
      </c>
      <c r="Q286" s="227">
        <v>99.583333999999994</v>
      </c>
      <c r="R286" s="227">
        <v>0</v>
      </c>
      <c r="S286" s="227">
        <v>0</v>
      </c>
      <c r="T286" s="227">
        <v>0</v>
      </c>
      <c r="U286" s="227">
        <v>0</v>
      </c>
      <c r="V286" s="227">
        <v>0</v>
      </c>
      <c r="W286" s="227">
        <v>0</v>
      </c>
      <c r="X286" s="227">
        <v>0</v>
      </c>
      <c r="Y286" s="227">
        <v>0</v>
      </c>
      <c r="Z286" s="227">
        <v>3.3333000000000002E-2</v>
      </c>
      <c r="AA286" s="227">
        <v>0</v>
      </c>
    </row>
    <row r="287" spans="1:27" x14ac:dyDescent="0.25">
      <c r="A287" s="222" t="s">
        <v>109</v>
      </c>
      <c r="B287" s="221" t="s">
        <v>1851</v>
      </c>
      <c r="C287" s="221" t="s">
        <v>111</v>
      </c>
      <c r="D287" s="223"/>
      <c r="E287" s="280">
        <v>12.682432</v>
      </c>
      <c r="F287" s="280">
        <v>36.856701999999999</v>
      </c>
      <c r="G287" s="280">
        <v>54.825504000000002</v>
      </c>
      <c r="H287" s="280">
        <v>0</v>
      </c>
      <c r="I287" s="280">
        <v>0</v>
      </c>
      <c r="J287" s="226">
        <f t="shared" si="4"/>
        <v>104.364638</v>
      </c>
      <c r="K287" s="227">
        <v>5.6621620000000004</v>
      </c>
      <c r="L287" s="227">
        <v>28.958822999999999</v>
      </c>
      <c r="M287" s="227">
        <v>4.7315430000000003</v>
      </c>
      <c r="N287" s="227">
        <v>0</v>
      </c>
      <c r="O287" s="227">
        <v>0</v>
      </c>
      <c r="P287" s="227">
        <v>24.754895999999999</v>
      </c>
      <c r="Q287" s="227">
        <v>104.364638</v>
      </c>
      <c r="R287" s="227">
        <v>0</v>
      </c>
      <c r="S287" s="227">
        <v>0</v>
      </c>
      <c r="T287" s="227">
        <v>0</v>
      </c>
      <c r="U287" s="227">
        <v>0</v>
      </c>
      <c r="V287" s="227">
        <v>0</v>
      </c>
      <c r="W287" s="227">
        <v>0</v>
      </c>
      <c r="X287" s="227">
        <v>0</v>
      </c>
      <c r="Y287" s="227">
        <v>0</v>
      </c>
      <c r="Z287" s="227">
        <v>0</v>
      </c>
      <c r="AA287" s="227">
        <v>0</v>
      </c>
    </row>
    <row r="288" spans="1:27" x14ac:dyDescent="0.25">
      <c r="A288" s="222" t="s">
        <v>177</v>
      </c>
      <c r="B288" s="221" t="s">
        <v>1871</v>
      </c>
      <c r="C288" s="221" t="s">
        <v>93</v>
      </c>
      <c r="D288" s="223"/>
      <c r="E288" s="280">
        <v>0</v>
      </c>
      <c r="F288" s="280">
        <v>0</v>
      </c>
      <c r="G288" s="280">
        <v>34.474666999999997</v>
      </c>
      <c r="H288" s="280">
        <v>0</v>
      </c>
      <c r="I288" s="280">
        <v>0</v>
      </c>
      <c r="J288" s="226">
        <f t="shared" si="4"/>
        <v>34.474666999999997</v>
      </c>
      <c r="K288" s="227">
        <v>1</v>
      </c>
      <c r="L288" s="227">
        <v>6.2888890000000002</v>
      </c>
      <c r="M288" s="227">
        <v>11.133335000000001</v>
      </c>
      <c r="N288" s="227">
        <v>0</v>
      </c>
      <c r="O288" s="227">
        <v>1.088889</v>
      </c>
      <c r="P288" s="227">
        <v>3.189133</v>
      </c>
      <c r="Q288" s="227">
        <v>34.474666999999997</v>
      </c>
      <c r="R288" s="227">
        <v>0</v>
      </c>
      <c r="S288" s="227">
        <v>0.45185199999999998</v>
      </c>
      <c r="T288" s="227">
        <v>0</v>
      </c>
      <c r="U288" s="227">
        <v>0</v>
      </c>
      <c r="V288" s="227">
        <v>0</v>
      </c>
      <c r="W288" s="227">
        <v>0</v>
      </c>
      <c r="X288" s="227">
        <v>0</v>
      </c>
      <c r="Y288" s="227">
        <v>0</v>
      </c>
      <c r="Z288" s="227">
        <v>0</v>
      </c>
      <c r="AA288" s="227">
        <v>0</v>
      </c>
    </row>
    <row r="289" spans="1:27" x14ac:dyDescent="0.25">
      <c r="A289" s="222" t="s">
        <v>96</v>
      </c>
      <c r="B289" s="221" t="s">
        <v>1847</v>
      </c>
      <c r="C289" s="221" t="s">
        <v>98</v>
      </c>
      <c r="D289" s="223"/>
      <c r="E289" s="280">
        <v>0</v>
      </c>
      <c r="F289" s="280">
        <v>0</v>
      </c>
      <c r="G289" s="280">
        <v>0</v>
      </c>
      <c r="H289" s="280">
        <v>54.632652999999998</v>
      </c>
      <c r="I289" s="280">
        <v>0</v>
      </c>
      <c r="J289" s="226">
        <f t="shared" si="4"/>
        <v>54.632652999999998</v>
      </c>
      <c r="K289" s="227">
        <v>0</v>
      </c>
      <c r="L289" s="227">
        <v>14.516716000000001</v>
      </c>
      <c r="M289" s="227">
        <v>8.0894469999999998</v>
      </c>
      <c r="N289" s="227">
        <v>0</v>
      </c>
      <c r="O289" s="227">
        <v>0</v>
      </c>
      <c r="P289" s="227">
        <v>17.422782999999999</v>
      </c>
      <c r="Q289" s="227">
        <v>54.632652999999998</v>
      </c>
      <c r="R289" s="227">
        <v>0</v>
      </c>
      <c r="S289" s="227">
        <v>0</v>
      </c>
      <c r="T289" s="227">
        <v>0</v>
      </c>
      <c r="U289" s="227">
        <v>0</v>
      </c>
      <c r="V289" s="227">
        <v>0</v>
      </c>
      <c r="W289" s="227">
        <v>0</v>
      </c>
      <c r="X289" s="227">
        <v>0</v>
      </c>
      <c r="Y289" s="227">
        <v>0</v>
      </c>
      <c r="Z289" s="227">
        <v>0</v>
      </c>
      <c r="AA289" s="227">
        <v>0</v>
      </c>
    </row>
    <row r="290" spans="1:27" x14ac:dyDescent="0.25">
      <c r="A290" s="222" t="s">
        <v>99</v>
      </c>
      <c r="B290" s="221" t="s">
        <v>1848</v>
      </c>
      <c r="C290" s="221" t="s">
        <v>101</v>
      </c>
      <c r="D290" s="223"/>
      <c r="E290" s="280">
        <v>0</v>
      </c>
      <c r="F290" s="280">
        <v>0</v>
      </c>
      <c r="G290" s="280">
        <v>0</v>
      </c>
      <c r="H290" s="280">
        <v>65.596822000000003</v>
      </c>
      <c r="I290" s="280">
        <v>0</v>
      </c>
      <c r="J290" s="226">
        <f t="shared" si="4"/>
        <v>65.596822000000003</v>
      </c>
      <c r="K290" s="227">
        <v>0</v>
      </c>
      <c r="L290" s="227">
        <v>17.226928000000001</v>
      </c>
      <c r="M290" s="227">
        <v>2.1726269999999999</v>
      </c>
      <c r="N290" s="227">
        <v>0</v>
      </c>
      <c r="O290" s="227">
        <v>0</v>
      </c>
      <c r="P290" s="227">
        <v>13.534416999999999</v>
      </c>
      <c r="Q290" s="227">
        <v>65.345073999999997</v>
      </c>
      <c r="R290" s="227">
        <v>0</v>
      </c>
      <c r="S290" s="227">
        <v>0</v>
      </c>
      <c r="T290" s="227">
        <v>0</v>
      </c>
      <c r="U290" s="227">
        <v>0</v>
      </c>
      <c r="V290" s="227">
        <v>0</v>
      </c>
      <c r="W290" s="227">
        <v>0</v>
      </c>
      <c r="X290" s="227">
        <v>0</v>
      </c>
      <c r="Y290" s="227">
        <v>0</v>
      </c>
      <c r="Z290" s="227">
        <v>0</v>
      </c>
      <c r="AA290" s="227">
        <v>0</v>
      </c>
    </row>
    <row r="291" spans="1:27" x14ac:dyDescent="0.25">
      <c r="A291" s="222" t="s">
        <v>106</v>
      </c>
      <c r="B291" s="221" t="s">
        <v>1850</v>
      </c>
      <c r="C291" s="221" t="s">
        <v>108</v>
      </c>
      <c r="D291" s="223"/>
      <c r="E291" s="280">
        <v>0</v>
      </c>
      <c r="F291" s="280">
        <v>0</v>
      </c>
      <c r="G291" s="280">
        <v>12.962686</v>
      </c>
      <c r="H291" s="280">
        <v>79.978711000000004</v>
      </c>
      <c r="I291" s="280">
        <v>0</v>
      </c>
      <c r="J291" s="226">
        <f t="shared" si="4"/>
        <v>92.941397000000009</v>
      </c>
      <c r="K291" s="227">
        <v>0</v>
      </c>
      <c r="L291" s="227">
        <v>33.003644999999999</v>
      </c>
      <c r="M291" s="227">
        <v>26.229769999999998</v>
      </c>
      <c r="N291" s="227">
        <v>0</v>
      </c>
      <c r="O291" s="227">
        <v>0.94776099999999996</v>
      </c>
      <c r="P291" s="227">
        <v>4.7071639999999997</v>
      </c>
      <c r="Q291" s="227">
        <v>92.799605999999997</v>
      </c>
      <c r="R291" s="227">
        <v>0</v>
      </c>
      <c r="S291" s="227">
        <v>0</v>
      </c>
      <c r="T291" s="227">
        <v>0</v>
      </c>
      <c r="U291" s="227">
        <v>0</v>
      </c>
      <c r="V291" s="227">
        <v>0</v>
      </c>
      <c r="W291" s="227">
        <v>0</v>
      </c>
      <c r="X291" s="227">
        <v>0</v>
      </c>
      <c r="Y291" s="227">
        <v>0</v>
      </c>
      <c r="Z291" s="227">
        <v>6.4558780000000002</v>
      </c>
      <c r="AA291" s="227">
        <v>0</v>
      </c>
    </row>
    <row r="292" spans="1:27" x14ac:dyDescent="0.25">
      <c r="A292" s="222" t="s">
        <v>191</v>
      </c>
      <c r="B292" s="221" t="s">
        <v>1875</v>
      </c>
      <c r="C292" s="221" t="s">
        <v>193</v>
      </c>
      <c r="D292" s="223"/>
      <c r="E292" s="280">
        <v>0</v>
      </c>
      <c r="F292" s="280">
        <v>0</v>
      </c>
      <c r="G292" s="280">
        <v>28.835355</v>
      </c>
      <c r="H292" s="280">
        <v>40.906063000000003</v>
      </c>
      <c r="I292" s="280">
        <v>0</v>
      </c>
      <c r="J292" s="226">
        <f t="shared" si="4"/>
        <v>69.74141800000001</v>
      </c>
      <c r="K292" s="227">
        <v>0</v>
      </c>
      <c r="L292" s="227">
        <v>21.664286000000001</v>
      </c>
      <c r="M292" s="227">
        <v>6.2889290000000004</v>
      </c>
      <c r="N292" s="227">
        <v>0</v>
      </c>
      <c r="O292" s="227">
        <v>0</v>
      </c>
      <c r="P292" s="227">
        <v>12.107143000000001</v>
      </c>
      <c r="Q292" s="227">
        <v>69.412846000000002</v>
      </c>
      <c r="R292" s="227">
        <v>0</v>
      </c>
      <c r="S292" s="227">
        <v>0</v>
      </c>
      <c r="T292" s="227">
        <v>0</v>
      </c>
      <c r="U292" s="227">
        <v>0</v>
      </c>
      <c r="V292" s="227">
        <v>0</v>
      </c>
      <c r="W292" s="227">
        <v>0</v>
      </c>
      <c r="X292" s="227">
        <v>0</v>
      </c>
      <c r="Y292" s="227">
        <v>0</v>
      </c>
      <c r="Z292" s="227">
        <v>0</v>
      </c>
      <c r="AA292" s="227">
        <v>0</v>
      </c>
    </row>
    <row r="293" spans="1:27" x14ac:dyDescent="0.25">
      <c r="A293" s="222" t="s">
        <v>185</v>
      </c>
      <c r="B293" s="221" t="s">
        <v>1874</v>
      </c>
      <c r="C293" s="221" t="s">
        <v>72</v>
      </c>
      <c r="D293" s="223"/>
      <c r="E293" s="280">
        <v>0</v>
      </c>
      <c r="F293" s="280">
        <v>0</v>
      </c>
      <c r="G293" s="280">
        <v>0</v>
      </c>
      <c r="H293" s="280">
        <v>52.845618999999999</v>
      </c>
      <c r="I293" s="280">
        <v>0</v>
      </c>
      <c r="J293" s="226">
        <f t="shared" si="4"/>
        <v>52.845618999999999</v>
      </c>
      <c r="K293" s="227">
        <v>0</v>
      </c>
      <c r="L293" s="227">
        <v>19.55104</v>
      </c>
      <c r="M293" s="227">
        <v>4.0489499999999996</v>
      </c>
      <c r="N293" s="227">
        <v>0</v>
      </c>
      <c r="O293" s="227">
        <v>0</v>
      </c>
      <c r="P293" s="227">
        <v>9.8111879999999996</v>
      </c>
      <c r="Q293" s="227">
        <v>52.409101</v>
      </c>
      <c r="R293" s="227">
        <v>0</v>
      </c>
      <c r="S293" s="227">
        <v>0</v>
      </c>
      <c r="T293" s="227">
        <v>0</v>
      </c>
      <c r="U293" s="227">
        <v>0</v>
      </c>
      <c r="V293" s="227">
        <v>0</v>
      </c>
      <c r="W293" s="227">
        <v>0</v>
      </c>
      <c r="X293" s="227">
        <v>0</v>
      </c>
      <c r="Y293" s="227">
        <v>0</v>
      </c>
      <c r="Z293" s="227">
        <v>0</v>
      </c>
      <c r="AA293" s="227">
        <v>0</v>
      </c>
    </row>
    <row r="294" spans="1:27" x14ac:dyDescent="0.25">
      <c r="A294" s="222" t="s">
        <v>174</v>
      </c>
      <c r="B294" s="221" t="s">
        <v>1870</v>
      </c>
      <c r="C294" s="221" t="s">
        <v>75</v>
      </c>
      <c r="D294" s="223"/>
      <c r="E294" s="280">
        <v>0</v>
      </c>
      <c r="F294" s="280">
        <v>0</v>
      </c>
      <c r="G294" s="280">
        <v>0</v>
      </c>
      <c r="H294" s="280">
        <v>46.997869999999999</v>
      </c>
      <c r="I294" s="280">
        <v>0</v>
      </c>
      <c r="J294" s="226">
        <f t="shared" si="4"/>
        <v>46.997869999999999</v>
      </c>
      <c r="K294" s="227">
        <v>0</v>
      </c>
      <c r="L294" s="227">
        <v>14.159976</v>
      </c>
      <c r="M294" s="227">
        <v>2.0654170000000001</v>
      </c>
      <c r="N294" s="227">
        <v>0</v>
      </c>
      <c r="O294" s="227">
        <v>0</v>
      </c>
      <c r="P294" s="227">
        <v>21.328467</v>
      </c>
      <c r="Q294" s="227">
        <v>46.997869999999999</v>
      </c>
      <c r="R294" s="227">
        <v>0</v>
      </c>
      <c r="S294" s="227">
        <v>0</v>
      </c>
      <c r="T294" s="227">
        <v>0</v>
      </c>
      <c r="U294" s="227">
        <v>0</v>
      </c>
      <c r="V294" s="227">
        <v>0</v>
      </c>
      <c r="W294" s="227">
        <v>0</v>
      </c>
      <c r="X294" s="227">
        <v>0</v>
      </c>
      <c r="Y294" s="227">
        <v>0</v>
      </c>
      <c r="Z294" s="227">
        <v>0</v>
      </c>
      <c r="AA294" s="227">
        <v>0</v>
      </c>
    </row>
    <row r="295" spans="1:27" x14ac:dyDescent="0.25">
      <c r="A295" s="222" t="s">
        <v>181</v>
      </c>
      <c r="B295" s="221" t="s">
        <v>1872</v>
      </c>
      <c r="C295" s="221" t="s">
        <v>93</v>
      </c>
      <c r="D295" s="223"/>
      <c r="E295" s="280">
        <v>0</v>
      </c>
      <c r="F295" s="280">
        <v>0</v>
      </c>
      <c r="G295" s="280">
        <v>0</v>
      </c>
      <c r="H295" s="280">
        <v>34.197727999999998</v>
      </c>
      <c r="I295" s="280">
        <v>0</v>
      </c>
      <c r="J295" s="226">
        <f t="shared" si="4"/>
        <v>34.197727999999998</v>
      </c>
      <c r="K295" s="227">
        <v>0.43165500000000001</v>
      </c>
      <c r="L295" s="227">
        <v>5.7122299999999999</v>
      </c>
      <c r="M295" s="227">
        <v>6.7940370000000003</v>
      </c>
      <c r="N295" s="227">
        <v>0</v>
      </c>
      <c r="O295" s="227">
        <v>2.8417270000000001</v>
      </c>
      <c r="P295" s="227">
        <v>5.3165469999999999</v>
      </c>
      <c r="Q295" s="227">
        <v>34.197727999999998</v>
      </c>
      <c r="R295" s="227">
        <v>0</v>
      </c>
      <c r="S295" s="227">
        <v>0</v>
      </c>
      <c r="T295" s="227">
        <v>0</v>
      </c>
      <c r="U295" s="227">
        <v>0</v>
      </c>
      <c r="V295" s="227">
        <v>0</v>
      </c>
      <c r="W295" s="227">
        <v>0</v>
      </c>
      <c r="X295" s="227">
        <v>0</v>
      </c>
      <c r="Y295" s="227">
        <v>0</v>
      </c>
      <c r="Z295" s="227">
        <v>0.64970099999999997</v>
      </c>
      <c r="AA295" s="227">
        <v>0</v>
      </c>
    </row>
    <row r="296" spans="1:27" x14ac:dyDescent="0.25">
      <c r="A296" s="222" t="s">
        <v>187</v>
      </c>
      <c r="B296" s="221" t="s">
        <v>188</v>
      </c>
      <c r="C296" s="221" t="s">
        <v>108</v>
      </c>
      <c r="D296" s="223"/>
      <c r="E296" s="280">
        <v>9.5070420000000002</v>
      </c>
      <c r="F296" s="280">
        <v>45.169015000000002</v>
      </c>
      <c r="G296" s="280">
        <v>65.956489000000005</v>
      </c>
      <c r="H296" s="280">
        <v>0</v>
      </c>
      <c r="I296" s="280">
        <v>0</v>
      </c>
      <c r="J296" s="226">
        <f t="shared" si="4"/>
        <v>120.632546</v>
      </c>
      <c r="K296" s="227">
        <v>12.84507</v>
      </c>
      <c r="L296" s="227">
        <v>32.450704000000002</v>
      </c>
      <c r="M296" s="227">
        <v>6.7183099999999998</v>
      </c>
      <c r="N296" s="227">
        <v>0</v>
      </c>
      <c r="O296" s="227">
        <v>2.1214789999999999</v>
      </c>
      <c r="P296" s="227">
        <v>13.267607</v>
      </c>
      <c r="Q296" s="227">
        <v>119.611419</v>
      </c>
      <c r="R296" s="227">
        <v>0</v>
      </c>
      <c r="S296" s="227">
        <v>0</v>
      </c>
      <c r="T296" s="227">
        <v>0</v>
      </c>
      <c r="U296" s="227">
        <v>0</v>
      </c>
      <c r="V296" s="227">
        <v>0</v>
      </c>
      <c r="W296" s="227">
        <v>0</v>
      </c>
      <c r="X296" s="227">
        <v>0</v>
      </c>
      <c r="Y296" s="227">
        <v>0</v>
      </c>
      <c r="Z296" s="227">
        <v>0</v>
      </c>
      <c r="AA296" s="227">
        <v>0</v>
      </c>
    </row>
    <row r="297" spans="1:27" x14ac:dyDescent="0.25">
      <c r="A297" s="222" t="s">
        <v>628</v>
      </c>
      <c r="B297" s="221" t="s">
        <v>2009</v>
      </c>
      <c r="C297" s="221" t="s">
        <v>193</v>
      </c>
      <c r="D297" s="223"/>
      <c r="E297" s="280">
        <v>13.425530999999999</v>
      </c>
      <c r="F297" s="280">
        <v>43.296550000000003</v>
      </c>
      <c r="G297" s="280">
        <v>44.086475</v>
      </c>
      <c r="H297" s="280">
        <v>0</v>
      </c>
      <c r="I297" s="280">
        <v>0</v>
      </c>
      <c r="J297" s="226">
        <f t="shared" si="4"/>
        <v>100.80855600000001</v>
      </c>
      <c r="K297" s="227">
        <v>2.9078010000000001</v>
      </c>
      <c r="L297" s="227">
        <v>17.027045000000001</v>
      </c>
      <c r="M297" s="227">
        <v>10.588652</v>
      </c>
      <c r="N297" s="227">
        <v>0</v>
      </c>
      <c r="O297" s="227">
        <v>0</v>
      </c>
      <c r="P297" s="227">
        <v>15.843973</v>
      </c>
      <c r="Q297" s="227">
        <v>100.808556</v>
      </c>
      <c r="R297" s="227">
        <v>0</v>
      </c>
      <c r="S297" s="227">
        <v>0</v>
      </c>
      <c r="T297" s="227">
        <v>0</v>
      </c>
      <c r="U297" s="227">
        <v>0</v>
      </c>
      <c r="V297" s="227">
        <v>0</v>
      </c>
      <c r="W297" s="227">
        <v>0</v>
      </c>
      <c r="X297" s="227">
        <v>0</v>
      </c>
      <c r="Y297" s="227">
        <v>0</v>
      </c>
      <c r="Z297" s="227">
        <v>0</v>
      </c>
      <c r="AA297" s="227">
        <v>0</v>
      </c>
    </row>
    <row r="298" spans="1:27" x14ac:dyDescent="0.25">
      <c r="A298" s="222" t="s">
        <v>417</v>
      </c>
      <c r="B298" s="221" t="s">
        <v>418</v>
      </c>
      <c r="C298" s="221" t="s">
        <v>68</v>
      </c>
      <c r="D298" s="223"/>
      <c r="E298" s="280">
        <v>43.689442999999997</v>
      </c>
      <c r="F298" s="280">
        <v>111.478262</v>
      </c>
      <c r="G298" s="280">
        <v>100.316771</v>
      </c>
      <c r="H298" s="280">
        <v>0</v>
      </c>
      <c r="I298" s="280">
        <v>0</v>
      </c>
      <c r="J298" s="226">
        <f t="shared" si="4"/>
        <v>255.48447600000003</v>
      </c>
      <c r="K298" s="227">
        <v>0</v>
      </c>
      <c r="L298" s="227">
        <v>35.167698000000001</v>
      </c>
      <c r="M298" s="227">
        <v>0</v>
      </c>
      <c r="N298" s="227">
        <v>0</v>
      </c>
      <c r="O298" s="227">
        <v>0.13664599999999999</v>
      </c>
      <c r="P298" s="227">
        <v>1.981366</v>
      </c>
      <c r="Q298" s="227">
        <v>250.81366700000001</v>
      </c>
      <c r="R298" s="227">
        <v>0</v>
      </c>
      <c r="S298" s="227">
        <v>0</v>
      </c>
      <c r="T298" s="227">
        <v>0</v>
      </c>
      <c r="U298" s="227">
        <v>0</v>
      </c>
      <c r="V298" s="227">
        <v>0</v>
      </c>
      <c r="W298" s="227">
        <v>0</v>
      </c>
      <c r="X298" s="227">
        <v>0</v>
      </c>
      <c r="Y298" s="227">
        <v>0</v>
      </c>
      <c r="Z298" s="227">
        <v>0</v>
      </c>
      <c r="AA298" s="227">
        <v>191</v>
      </c>
    </row>
    <row r="299" spans="1:27" x14ac:dyDescent="0.25">
      <c r="A299" s="222" t="s">
        <v>660</v>
      </c>
      <c r="B299" s="221" t="s">
        <v>661</v>
      </c>
      <c r="C299" s="221" t="s">
        <v>75</v>
      </c>
      <c r="D299" s="223"/>
      <c r="E299" s="280">
        <v>34.578037999999999</v>
      </c>
      <c r="F299" s="280">
        <v>130.97291899999999</v>
      </c>
      <c r="G299" s="280">
        <v>185.13646800000001</v>
      </c>
      <c r="H299" s="280">
        <v>0</v>
      </c>
      <c r="I299" s="280">
        <v>0</v>
      </c>
      <c r="J299" s="226">
        <f t="shared" si="4"/>
        <v>350.68742499999996</v>
      </c>
      <c r="K299" s="227">
        <v>2.877551</v>
      </c>
      <c r="L299" s="227">
        <v>34.158163999999999</v>
      </c>
      <c r="M299" s="227">
        <v>0</v>
      </c>
      <c r="N299" s="227">
        <v>0</v>
      </c>
      <c r="O299" s="227">
        <v>0</v>
      </c>
      <c r="P299" s="227">
        <v>0</v>
      </c>
      <c r="Q299" s="227">
        <v>302.74477100000001</v>
      </c>
      <c r="R299" s="227">
        <v>0</v>
      </c>
      <c r="S299" s="227">
        <v>4</v>
      </c>
      <c r="T299" s="227">
        <v>0</v>
      </c>
      <c r="U299" s="227">
        <v>0</v>
      </c>
      <c r="V299" s="227">
        <v>0</v>
      </c>
      <c r="W299" s="227">
        <v>0</v>
      </c>
      <c r="X299" s="227">
        <v>0</v>
      </c>
      <c r="Y299" s="227">
        <v>0</v>
      </c>
      <c r="Z299" s="227">
        <v>0</v>
      </c>
      <c r="AA299" s="227">
        <v>0</v>
      </c>
    </row>
    <row r="300" spans="1:27" x14ac:dyDescent="0.25">
      <c r="A300" s="222" t="s">
        <v>474</v>
      </c>
      <c r="B300" s="221" t="s">
        <v>475</v>
      </c>
      <c r="C300" s="221" t="s">
        <v>80</v>
      </c>
      <c r="D300" s="223"/>
      <c r="E300" s="280">
        <v>0</v>
      </c>
      <c r="F300" s="280">
        <v>0</v>
      </c>
      <c r="G300" s="280">
        <v>15.256751</v>
      </c>
      <c r="H300" s="280">
        <v>74.042716999999996</v>
      </c>
      <c r="I300" s="280">
        <v>0</v>
      </c>
      <c r="J300" s="226">
        <f t="shared" si="4"/>
        <v>89.29946799999999</v>
      </c>
      <c r="K300" s="227">
        <v>0</v>
      </c>
      <c r="L300" s="227">
        <v>18.221696999999999</v>
      </c>
      <c r="M300" s="227">
        <v>0</v>
      </c>
      <c r="N300" s="227">
        <v>0</v>
      </c>
      <c r="O300" s="227">
        <v>0</v>
      </c>
      <c r="P300" s="227">
        <v>0</v>
      </c>
      <c r="Q300" s="227">
        <v>89.299468000000005</v>
      </c>
      <c r="R300" s="227">
        <v>0</v>
      </c>
      <c r="S300" s="227">
        <v>0</v>
      </c>
      <c r="T300" s="227">
        <v>0</v>
      </c>
      <c r="U300" s="227">
        <v>0</v>
      </c>
      <c r="V300" s="227">
        <v>0</v>
      </c>
      <c r="W300" s="227">
        <v>0</v>
      </c>
      <c r="X300" s="227">
        <v>0</v>
      </c>
      <c r="Y300" s="227">
        <v>0</v>
      </c>
      <c r="Z300" s="227">
        <v>0</v>
      </c>
      <c r="AA300" s="227">
        <v>0</v>
      </c>
    </row>
    <row r="301" spans="1:27" x14ac:dyDescent="0.25">
      <c r="A301" s="222" t="s">
        <v>384</v>
      </c>
      <c r="B301" s="221" t="s">
        <v>1927</v>
      </c>
      <c r="C301" s="221" t="s">
        <v>93</v>
      </c>
      <c r="D301" s="223"/>
      <c r="E301" s="280">
        <v>0</v>
      </c>
      <c r="F301" s="280">
        <v>0</v>
      </c>
      <c r="G301" s="280">
        <v>0</v>
      </c>
      <c r="H301" s="280">
        <v>80.369912999999997</v>
      </c>
      <c r="I301" s="280">
        <v>294.83238599999999</v>
      </c>
      <c r="J301" s="226">
        <f t="shared" si="4"/>
        <v>375.20229899999998</v>
      </c>
      <c r="K301" s="227">
        <v>0</v>
      </c>
      <c r="L301" s="227">
        <v>43.521666000000003</v>
      </c>
      <c r="M301" s="227">
        <v>10.050632</v>
      </c>
      <c r="N301" s="227">
        <v>0.87341800000000003</v>
      </c>
      <c r="O301" s="227">
        <v>0.15189900000000001</v>
      </c>
      <c r="P301" s="227">
        <v>0</v>
      </c>
      <c r="Q301" s="227">
        <v>375.20229899999998</v>
      </c>
      <c r="R301" s="227">
        <v>0</v>
      </c>
      <c r="S301" s="227">
        <v>0</v>
      </c>
      <c r="T301" s="227">
        <v>0</v>
      </c>
      <c r="U301" s="227">
        <v>0</v>
      </c>
      <c r="V301" s="227">
        <v>0</v>
      </c>
      <c r="W301" s="227">
        <v>297.398169</v>
      </c>
      <c r="X301" s="227">
        <v>0</v>
      </c>
      <c r="Y301" s="227">
        <v>0</v>
      </c>
      <c r="Z301" s="227">
        <v>0</v>
      </c>
      <c r="AA301" s="227">
        <v>0</v>
      </c>
    </row>
    <row r="302" spans="1:27" x14ac:dyDescent="0.25">
      <c r="A302" s="222" t="s">
        <v>732</v>
      </c>
      <c r="B302" s="221" t="s">
        <v>2039</v>
      </c>
      <c r="C302" s="221" t="s">
        <v>68</v>
      </c>
      <c r="D302" s="223"/>
      <c r="E302" s="280">
        <v>0</v>
      </c>
      <c r="F302" s="280">
        <v>3</v>
      </c>
      <c r="G302" s="280">
        <v>17.545733999999999</v>
      </c>
      <c r="H302" s="280">
        <v>31.525821000000001</v>
      </c>
      <c r="I302" s="280">
        <v>0</v>
      </c>
      <c r="J302" s="226">
        <f t="shared" si="4"/>
        <v>52.071555000000004</v>
      </c>
      <c r="K302" s="227">
        <v>0</v>
      </c>
      <c r="L302" s="227">
        <v>2</v>
      </c>
      <c r="M302" s="227">
        <v>0</v>
      </c>
      <c r="N302" s="227">
        <v>0</v>
      </c>
      <c r="O302" s="227">
        <v>6</v>
      </c>
      <c r="P302" s="227">
        <v>44.071554999999996</v>
      </c>
      <c r="Q302" s="227">
        <v>38.906103000000002</v>
      </c>
      <c r="R302" s="227">
        <v>0</v>
      </c>
      <c r="S302" s="227">
        <v>0</v>
      </c>
      <c r="T302" s="227">
        <v>0</v>
      </c>
      <c r="U302" s="227">
        <v>0</v>
      </c>
      <c r="V302" s="227">
        <v>0</v>
      </c>
      <c r="W302" s="227">
        <v>0</v>
      </c>
      <c r="X302" s="227">
        <v>0</v>
      </c>
      <c r="Y302" s="227">
        <v>0</v>
      </c>
      <c r="Z302" s="227">
        <v>0</v>
      </c>
      <c r="AA302" s="227">
        <v>44</v>
      </c>
    </row>
    <row r="303" spans="1:27" x14ac:dyDescent="0.25">
      <c r="A303" s="222" t="s">
        <v>413</v>
      </c>
      <c r="B303" s="221" t="s">
        <v>1934</v>
      </c>
      <c r="C303" s="221" t="s">
        <v>80</v>
      </c>
      <c r="D303" s="223"/>
      <c r="E303" s="280">
        <v>16.420393000000001</v>
      </c>
      <c r="F303" s="280">
        <v>70.947653000000003</v>
      </c>
      <c r="G303" s="280">
        <v>126.898043</v>
      </c>
      <c r="H303" s="280">
        <v>0</v>
      </c>
      <c r="I303" s="280">
        <v>0</v>
      </c>
      <c r="J303" s="226">
        <f t="shared" si="4"/>
        <v>214.26608900000002</v>
      </c>
      <c r="K303" s="227">
        <v>1</v>
      </c>
      <c r="L303" s="227">
        <v>20.401959999999999</v>
      </c>
      <c r="M303" s="227">
        <v>2.540616</v>
      </c>
      <c r="N303" s="227">
        <v>1</v>
      </c>
      <c r="O303" s="227">
        <v>0</v>
      </c>
      <c r="P303" s="227">
        <v>1</v>
      </c>
      <c r="Q303" s="227">
        <v>212.839619</v>
      </c>
      <c r="R303" s="227">
        <v>0</v>
      </c>
      <c r="S303" s="227">
        <v>0</v>
      </c>
      <c r="T303" s="227">
        <v>0</v>
      </c>
      <c r="U303" s="227">
        <v>0</v>
      </c>
      <c r="V303" s="227">
        <v>0</v>
      </c>
      <c r="W303" s="227">
        <v>0</v>
      </c>
      <c r="X303" s="227">
        <v>0</v>
      </c>
      <c r="Y303" s="227">
        <v>0</v>
      </c>
      <c r="Z303" s="227">
        <v>0</v>
      </c>
      <c r="AA303" s="227">
        <v>82</v>
      </c>
    </row>
    <row r="304" spans="1:27" x14ac:dyDescent="0.25">
      <c r="A304" s="222" t="s">
        <v>626</v>
      </c>
      <c r="B304" s="221" t="s">
        <v>627</v>
      </c>
      <c r="C304" s="221" t="s">
        <v>72</v>
      </c>
      <c r="D304" s="223"/>
      <c r="E304" s="280">
        <v>0</v>
      </c>
      <c r="F304" s="280">
        <v>0</v>
      </c>
      <c r="G304" s="280">
        <v>0</v>
      </c>
      <c r="H304" s="280">
        <v>0.19161600000000001</v>
      </c>
      <c r="I304" s="280">
        <v>53.972321999999998</v>
      </c>
      <c r="J304" s="226">
        <f t="shared" si="4"/>
        <v>54.163938000000002</v>
      </c>
      <c r="K304" s="227">
        <v>0</v>
      </c>
      <c r="L304" s="227">
        <v>5</v>
      </c>
      <c r="M304" s="227">
        <v>0</v>
      </c>
      <c r="N304" s="227">
        <v>0</v>
      </c>
      <c r="O304" s="227">
        <v>0</v>
      </c>
      <c r="P304" s="227">
        <v>0</v>
      </c>
      <c r="Q304" s="227">
        <v>35.759177000000001</v>
      </c>
      <c r="R304" s="227">
        <v>0</v>
      </c>
      <c r="S304" s="227">
        <v>0</v>
      </c>
      <c r="T304" s="227">
        <v>0</v>
      </c>
      <c r="U304" s="227">
        <v>0</v>
      </c>
      <c r="V304" s="227">
        <v>0</v>
      </c>
      <c r="W304" s="227">
        <v>60.388012000000003</v>
      </c>
      <c r="X304" s="227">
        <v>0</v>
      </c>
      <c r="Y304" s="227">
        <v>0</v>
      </c>
      <c r="Z304" s="227">
        <v>0</v>
      </c>
      <c r="AA304" s="227">
        <v>0</v>
      </c>
    </row>
    <row r="305" spans="1:27" x14ac:dyDescent="0.25">
      <c r="A305" s="222" t="s">
        <v>337</v>
      </c>
      <c r="B305" s="221" t="s">
        <v>1915</v>
      </c>
      <c r="C305" s="221" t="s">
        <v>230</v>
      </c>
      <c r="D305" s="223"/>
      <c r="E305" s="280">
        <v>39.928570999999998</v>
      </c>
      <c r="F305" s="280">
        <v>126.69047500000001</v>
      </c>
      <c r="G305" s="280">
        <v>179.625112</v>
      </c>
      <c r="H305" s="280">
        <v>0</v>
      </c>
      <c r="I305" s="280">
        <v>0</v>
      </c>
      <c r="J305" s="226">
        <f t="shared" si="4"/>
        <v>346.24415799999997</v>
      </c>
      <c r="K305" s="227">
        <v>2.5595240000000001</v>
      </c>
      <c r="L305" s="227">
        <v>18.839285</v>
      </c>
      <c r="M305" s="227">
        <v>0</v>
      </c>
      <c r="N305" s="227">
        <v>0</v>
      </c>
      <c r="O305" s="227">
        <v>0</v>
      </c>
      <c r="P305" s="227">
        <v>0</v>
      </c>
      <c r="Q305" s="227">
        <v>345.42273</v>
      </c>
      <c r="R305" s="227">
        <v>0</v>
      </c>
      <c r="S305" s="227">
        <v>0</v>
      </c>
      <c r="T305" s="227">
        <v>0</v>
      </c>
      <c r="U305" s="227">
        <v>0</v>
      </c>
      <c r="V305" s="227">
        <v>0</v>
      </c>
      <c r="W305" s="227">
        <v>0</v>
      </c>
      <c r="X305" s="227">
        <v>0</v>
      </c>
      <c r="Y305" s="227">
        <v>0</v>
      </c>
      <c r="Z305" s="227">
        <v>0</v>
      </c>
      <c r="AA305" s="227">
        <v>0</v>
      </c>
    </row>
    <row r="306" spans="1:27" x14ac:dyDescent="0.25">
      <c r="A306" s="221" t="s">
        <v>604</v>
      </c>
      <c r="B306" s="221" t="s">
        <v>1982</v>
      </c>
      <c r="C306" s="221" t="s">
        <v>93</v>
      </c>
      <c r="D306" s="223"/>
      <c r="E306" s="280">
        <v>15.847300000000001</v>
      </c>
      <c r="F306" s="280">
        <v>48.068793999999997</v>
      </c>
      <c r="G306" s="280">
        <v>12.886075999999999</v>
      </c>
      <c r="H306" s="280">
        <v>0</v>
      </c>
      <c r="I306" s="280">
        <v>0</v>
      </c>
      <c r="J306" s="226">
        <f t="shared" si="4"/>
        <v>76.802170000000004</v>
      </c>
      <c r="K306" s="227">
        <v>0</v>
      </c>
      <c r="L306" s="227">
        <v>1.424051</v>
      </c>
      <c r="M306" s="227">
        <v>0.58963100000000002</v>
      </c>
      <c r="N306" s="227">
        <v>0</v>
      </c>
      <c r="O306" s="227">
        <v>0</v>
      </c>
      <c r="P306" s="227">
        <v>0</v>
      </c>
      <c r="Q306" s="227">
        <v>76.802170000000004</v>
      </c>
      <c r="R306" s="227">
        <v>0</v>
      </c>
      <c r="S306" s="227">
        <v>0</v>
      </c>
      <c r="T306" s="227">
        <v>0</v>
      </c>
      <c r="U306" s="227">
        <v>0</v>
      </c>
      <c r="V306" s="227">
        <v>0</v>
      </c>
      <c r="W306" s="227">
        <v>0</v>
      </c>
      <c r="X306" s="227">
        <v>0</v>
      </c>
      <c r="Y306" s="227">
        <v>0</v>
      </c>
      <c r="Z306" s="227">
        <v>0</v>
      </c>
      <c r="AA306" s="227">
        <v>0</v>
      </c>
    </row>
    <row r="307" spans="1:27" x14ac:dyDescent="0.25">
      <c r="A307" s="221" t="s">
        <v>758</v>
      </c>
      <c r="B307" s="221" t="s">
        <v>2047</v>
      </c>
      <c r="C307" s="221" t="s">
        <v>108</v>
      </c>
      <c r="D307" s="223" t="s">
        <v>2759</v>
      </c>
      <c r="E307" s="280">
        <v>0</v>
      </c>
      <c r="F307" s="280">
        <v>0</v>
      </c>
      <c r="G307" s="280">
        <v>5.219265</v>
      </c>
      <c r="H307" s="280">
        <v>95.975613999999993</v>
      </c>
      <c r="I307" s="280">
        <v>0</v>
      </c>
      <c r="J307" s="226">
        <f t="shared" si="4"/>
        <v>101.19487899999999</v>
      </c>
      <c r="K307" s="227">
        <v>0.167797</v>
      </c>
      <c r="L307" s="227">
        <v>13.543334</v>
      </c>
      <c r="M307" s="227">
        <v>0.900509</v>
      </c>
      <c r="N307" s="227">
        <v>0</v>
      </c>
      <c r="O307" s="227">
        <v>0</v>
      </c>
      <c r="P307" s="227">
        <v>0</v>
      </c>
      <c r="Q307" s="227">
        <v>48.250996000000001</v>
      </c>
      <c r="R307" s="227">
        <v>0</v>
      </c>
      <c r="S307" s="227">
        <v>0.42033900000000002</v>
      </c>
      <c r="T307" s="227">
        <v>0</v>
      </c>
      <c r="U307" s="227">
        <v>0</v>
      </c>
      <c r="V307" s="227">
        <v>0</v>
      </c>
      <c r="W307" s="227">
        <v>0</v>
      </c>
      <c r="X307" s="227">
        <v>0</v>
      </c>
      <c r="Y307" s="227">
        <v>0</v>
      </c>
      <c r="Z307" s="227">
        <v>0</v>
      </c>
      <c r="AA307" s="227">
        <v>0</v>
      </c>
    </row>
    <row r="308" spans="1:27" x14ac:dyDescent="0.25">
      <c r="A308" s="222" t="s">
        <v>240</v>
      </c>
      <c r="B308" s="221" t="s">
        <v>1889</v>
      </c>
      <c r="C308" s="221" t="s">
        <v>68</v>
      </c>
      <c r="D308" s="223"/>
      <c r="E308" s="280">
        <v>31.568809000000002</v>
      </c>
      <c r="F308" s="280">
        <v>100.996409</v>
      </c>
      <c r="G308" s="280">
        <v>100.456649</v>
      </c>
      <c r="H308" s="280">
        <v>0</v>
      </c>
      <c r="I308" s="280">
        <v>0</v>
      </c>
      <c r="J308" s="226">
        <f t="shared" si="4"/>
        <v>233.02186700000001</v>
      </c>
      <c r="K308" s="227">
        <v>2</v>
      </c>
      <c r="L308" s="227">
        <v>42.200549000000002</v>
      </c>
      <c r="M308" s="227">
        <v>2</v>
      </c>
      <c r="N308" s="227">
        <v>0</v>
      </c>
      <c r="O308" s="227">
        <v>0</v>
      </c>
      <c r="P308" s="227">
        <v>5.3395409999999996</v>
      </c>
      <c r="Q308" s="227">
        <v>232.82368399999999</v>
      </c>
      <c r="R308" s="227">
        <v>0</v>
      </c>
      <c r="S308" s="227">
        <v>3</v>
      </c>
      <c r="T308" s="227">
        <v>0</v>
      </c>
      <c r="U308" s="227">
        <v>0</v>
      </c>
      <c r="V308" s="227">
        <v>0</v>
      </c>
      <c r="W308" s="227">
        <v>0</v>
      </c>
      <c r="X308" s="227">
        <v>0</v>
      </c>
      <c r="Y308" s="227">
        <v>0</v>
      </c>
      <c r="Z308" s="227">
        <v>0</v>
      </c>
      <c r="AA308" s="227">
        <v>0</v>
      </c>
    </row>
    <row r="309" spans="1:27" x14ac:dyDescent="0.25">
      <c r="A309" s="222" t="s">
        <v>696</v>
      </c>
      <c r="B309" s="221" t="s">
        <v>697</v>
      </c>
      <c r="C309" s="221" t="s">
        <v>68</v>
      </c>
      <c r="D309" s="223"/>
      <c r="E309" s="280">
        <v>0</v>
      </c>
      <c r="F309" s="280">
        <v>0</v>
      </c>
      <c r="G309" s="280">
        <v>334.83076199999999</v>
      </c>
      <c r="H309" s="280">
        <v>340.70527800000002</v>
      </c>
      <c r="I309" s="280">
        <v>61.198230000000002</v>
      </c>
      <c r="J309" s="226">
        <f t="shared" si="4"/>
        <v>736.73426999999992</v>
      </c>
      <c r="K309" s="227">
        <v>1</v>
      </c>
      <c r="L309" s="227">
        <v>58.959482000000001</v>
      </c>
      <c r="M309" s="227">
        <v>1.8518479999999999</v>
      </c>
      <c r="N309" s="227">
        <v>0</v>
      </c>
      <c r="O309" s="227">
        <v>0</v>
      </c>
      <c r="P309" s="227">
        <v>8.9935589999999994</v>
      </c>
      <c r="Q309" s="227">
        <v>336.28085499999997</v>
      </c>
      <c r="R309" s="227">
        <v>0</v>
      </c>
      <c r="S309" s="227">
        <v>1</v>
      </c>
      <c r="T309" s="227">
        <v>1</v>
      </c>
      <c r="U309" s="227">
        <v>0</v>
      </c>
      <c r="V309" s="227">
        <v>61.198230000000002</v>
      </c>
      <c r="W309" s="227">
        <v>0</v>
      </c>
      <c r="X309" s="227">
        <v>0</v>
      </c>
      <c r="Y309" s="227">
        <v>0</v>
      </c>
      <c r="Z309" s="227">
        <v>0</v>
      </c>
      <c r="AA309" s="227">
        <v>0</v>
      </c>
    </row>
    <row r="310" spans="1:27" x14ac:dyDescent="0.25">
      <c r="A310" s="221" t="s">
        <v>755</v>
      </c>
      <c r="B310" s="221" t="s">
        <v>756</v>
      </c>
      <c r="C310" s="221" t="s">
        <v>757</v>
      </c>
      <c r="D310" s="223"/>
      <c r="E310" s="280">
        <v>0</v>
      </c>
      <c r="F310" s="280">
        <v>0</v>
      </c>
      <c r="G310" s="280">
        <v>10.077665</v>
      </c>
      <c r="H310" s="280">
        <v>81.823449999999994</v>
      </c>
      <c r="I310" s="280">
        <v>0</v>
      </c>
      <c r="J310" s="226">
        <f t="shared" si="4"/>
        <v>91.90111499999999</v>
      </c>
      <c r="K310" s="227">
        <v>1</v>
      </c>
      <c r="L310" s="227">
        <v>26.595511999999999</v>
      </c>
      <c r="M310" s="227">
        <v>4.9180219999999997</v>
      </c>
      <c r="N310" s="227">
        <v>0</v>
      </c>
      <c r="O310" s="227">
        <v>0</v>
      </c>
      <c r="P310" s="227">
        <v>1.29772</v>
      </c>
      <c r="Q310" s="227">
        <v>80.999187000000006</v>
      </c>
      <c r="R310" s="227">
        <v>0</v>
      </c>
      <c r="S310" s="227">
        <v>0</v>
      </c>
      <c r="T310" s="227">
        <v>0</v>
      </c>
      <c r="U310" s="227">
        <v>15.624997</v>
      </c>
      <c r="V310" s="227">
        <v>0</v>
      </c>
      <c r="W310" s="227">
        <v>0</v>
      </c>
      <c r="X310" s="227">
        <v>0</v>
      </c>
      <c r="Y310" s="227">
        <v>0</v>
      </c>
      <c r="Z310" s="227">
        <v>6.57</v>
      </c>
      <c r="AA310" s="227">
        <v>0</v>
      </c>
    </row>
    <row r="311" spans="1:27" x14ac:dyDescent="0.25">
      <c r="A311" s="222" t="s">
        <v>400</v>
      </c>
      <c r="B311" s="221" t="s">
        <v>1930</v>
      </c>
      <c r="C311" s="221" t="s">
        <v>258</v>
      </c>
      <c r="D311" s="223"/>
      <c r="E311" s="280">
        <v>0</v>
      </c>
      <c r="F311" s="280">
        <v>0</v>
      </c>
      <c r="G311" s="280">
        <v>0</v>
      </c>
      <c r="H311" s="280">
        <v>14.799109</v>
      </c>
      <c r="I311" s="280">
        <v>385.69628299999999</v>
      </c>
      <c r="J311" s="226">
        <f t="shared" si="4"/>
        <v>400.49539199999998</v>
      </c>
      <c r="K311" s="227">
        <v>8.4269999999999998E-2</v>
      </c>
      <c r="L311" s="227">
        <v>75.561216999999999</v>
      </c>
      <c r="M311" s="227">
        <v>7.4960680000000002</v>
      </c>
      <c r="N311" s="227">
        <v>0.74</v>
      </c>
      <c r="O311" s="227">
        <v>0.71348299999999998</v>
      </c>
      <c r="P311" s="227">
        <v>3.17</v>
      </c>
      <c r="Q311" s="227">
        <v>296.96391499999999</v>
      </c>
      <c r="R311" s="227">
        <v>0</v>
      </c>
      <c r="S311" s="227">
        <v>9.2615730000000003</v>
      </c>
      <c r="T311" s="227">
        <v>0</v>
      </c>
      <c r="U311" s="227">
        <v>0</v>
      </c>
      <c r="V311" s="227">
        <v>0</v>
      </c>
      <c r="W311" s="227">
        <v>402.73267700000002</v>
      </c>
      <c r="X311" s="227">
        <v>0</v>
      </c>
      <c r="Y311" s="227">
        <v>0</v>
      </c>
      <c r="Z311" s="227">
        <v>9.3872090000000004</v>
      </c>
      <c r="AA311" s="227">
        <v>0</v>
      </c>
    </row>
    <row r="312" spans="1:27" x14ac:dyDescent="0.25">
      <c r="A312" s="222" t="s">
        <v>694</v>
      </c>
      <c r="B312" s="221" t="s">
        <v>695</v>
      </c>
      <c r="C312" s="221" t="s">
        <v>98</v>
      </c>
      <c r="D312" s="223"/>
      <c r="E312" s="280">
        <v>0</v>
      </c>
      <c r="F312" s="280">
        <v>0</v>
      </c>
      <c r="G312" s="280">
        <v>0</v>
      </c>
      <c r="H312" s="280">
        <v>556.65626099999997</v>
      </c>
      <c r="I312" s="280">
        <v>85.568247</v>
      </c>
      <c r="J312" s="226">
        <f t="shared" si="4"/>
        <v>642.22450800000001</v>
      </c>
      <c r="K312" s="227">
        <v>0.91707300000000003</v>
      </c>
      <c r="L312" s="227">
        <v>132.5094</v>
      </c>
      <c r="M312" s="227">
        <v>19.787458000000001</v>
      </c>
      <c r="N312" s="227">
        <v>0</v>
      </c>
      <c r="O312" s="227">
        <v>0</v>
      </c>
      <c r="P312" s="227">
        <v>3.3853650000000002</v>
      </c>
      <c r="Q312" s="227">
        <v>642.22450800000001</v>
      </c>
      <c r="R312" s="227">
        <v>6.7707300000000004</v>
      </c>
      <c r="S312" s="227">
        <v>4.2048779999999999</v>
      </c>
      <c r="T312" s="227">
        <v>0</v>
      </c>
      <c r="U312" s="227">
        <v>451.45833399999998</v>
      </c>
      <c r="V312" s="227">
        <v>0</v>
      </c>
      <c r="W312" s="227">
        <v>85.736541000000003</v>
      </c>
      <c r="X312" s="227">
        <v>0</v>
      </c>
      <c r="Y312" s="227">
        <v>0</v>
      </c>
      <c r="Z312" s="227">
        <v>0</v>
      </c>
      <c r="AA312" s="227">
        <v>0</v>
      </c>
    </row>
    <row r="313" spans="1:27" x14ac:dyDescent="0.25">
      <c r="A313" s="222" t="s">
        <v>734</v>
      </c>
      <c r="B313" s="221" t="s">
        <v>735</v>
      </c>
      <c r="C313" s="221" t="s">
        <v>555</v>
      </c>
      <c r="D313" s="223" t="s">
        <v>2759</v>
      </c>
      <c r="E313" s="280">
        <v>23.150891000000001</v>
      </c>
      <c r="F313" s="280">
        <v>75.611341999999993</v>
      </c>
      <c r="G313" s="280">
        <v>445.68017700000001</v>
      </c>
      <c r="H313" s="280">
        <v>1524.053267</v>
      </c>
      <c r="I313" s="280">
        <v>2.8218519999999998</v>
      </c>
      <c r="J313" s="226">
        <f t="shared" si="4"/>
        <v>2071.3175289999999</v>
      </c>
      <c r="K313" s="227">
        <v>17.120941999999999</v>
      </c>
      <c r="L313" s="227">
        <v>295.74018999999998</v>
      </c>
      <c r="M313" s="227">
        <v>31.14838</v>
      </c>
      <c r="N313" s="227">
        <v>1</v>
      </c>
      <c r="O313" s="227">
        <v>7.6727780000000001</v>
      </c>
      <c r="P313" s="227">
        <v>38.807625999999999</v>
      </c>
      <c r="Q313" s="227">
        <v>1202.878426</v>
      </c>
      <c r="R313" s="227">
        <v>0.99444399999999999</v>
      </c>
      <c r="S313" s="227">
        <v>28.603178</v>
      </c>
      <c r="T313" s="227">
        <v>8.3771090000000008</v>
      </c>
      <c r="U313" s="227">
        <v>2.8218519999999998</v>
      </c>
      <c r="V313" s="227">
        <v>0</v>
      </c>
      <c r="W313" s="227">
        <v>0</v>
      </c>
      <c r="X313" s="227">
        <v>0</v>
      </c>
      <c r="Y313" s="227">
        <v>0</v>
      </c>
      <c r="Z313" s="227">
        <v>10.662122</v>
      </c>
      <c r="AA313" s="227">
        <v>0</v>
      </c>
    </row>
    <row r="314" spans="1:27" x14ac:dyDescent="0.25">
      <c r="A314" s="222" t="s">
        <v>490</v>
      </c>
      <c r="B314" s="221" t="s">
        <v>1953</v>
      </c>
      <c r="C314" s="221" t="s">
        <v>492</v>
      </c>
      <c r="D314" s="223" t="s">
        <v>807</v>
      </c>
      <c r="E314" s="280">
        <v>0</v>
      </c>
      <c r="F314" s="280">
        <v>0</v>
      </c>
      <c r="G314" s="280">
        <v>0</v>
      </c>
      <c r="H314" s="280">
        <v>68.711539000000002</v>
      </c>
      <c r="I314" s="280">
        <v>10.994016</v>
      </c>
      <c r="J314" s="226">
        <f t="shared" si="4"/>
        <v>79.705555000000004</v>
      </c>
      <c r="K314" s="227">
        <v>0</v>
      </c>
      <c r="L314" s="227">
        <v>9.5</v>
      </c>
      <c r="M314" s="227">
        <v>0</v>
      </c>
      <c r="N314" s="227">
        <v>0</v>
      </c>
      <c r="O314" s="227">
        <v>0</v>
      </c>
      <c r="P314" s="227">
        <v>2</v>
      </c>
      <c r="Q314" s="227">
        <v>35.700000000000003</v>
      </c>
      <c r="R314" s="227">
        <v>0</v>
      </c>
      <c r="S314" s="227">
        <v>0</v>
      </c>
      <c r="T314" s="227">
        <v>0</v>
      </c>
      <c r="U314" s="227">
        <v>10.994016</v>
      </c>
      <c r="V314" s="227">
        <v>0</v>
      </c>
      <c r="W314" s="227">
        <v>0</v>
      </c>
      <c r="X314" s="227">
        <v>0</v>
      </c>
      <c r="Y314" s="227">
        <v>0</v>
      </c>
      <c r="Z314" s="227">
        <v>1</v>
      </c>
      <c r="AA314" s="227">
        <v>0</v>
      </c>
    </row>
    <row r="315" spans="1:27" x14ac:dyDescent="0.25">
      <c r="A315" s="222" t="s">
        <v>728</v>
      </c>
      <c r="B315" s="221" t="s">
        <v>2037</v>
      </c>
      <c r="C315" s="221" t="s">
        <v>72</v>
      </c>
      <c r="D315" s="223"/>
      <c r="E315" s="280">
        <v>44.727378000000002</v>
      </c>
      <c r="F315" s="280">
        <v>129.82208499999999</v>
      </c>
      <c r="G315" s="280">
        <v>177.146432</v>
      </c>
      <c r="H315" s="280">
        <v>0</v>
      </c>
      <c r="I315" s="280">
        <v>0</v>
      </c>
      <c r="J315" s="226">
        <f t="shared" si="4"/>
        <v>351.69589500000001</v>
      </c>
      <c r="K315" s="227">
        <v>6.7418329999999997</v>
      </c>
      <c r="L315" s="227">
        <v>40.568517999999997</v>
      </c>
      <c r="M315" s="227">
        <v>1</v>
      </c>
      <c r="N315" s="227">
        <v>0</v>
      </c>
      <c r="O315" s="227">
        <v>1.97546</v>
      </c>
      <c r="P315" s="227">
        <v>3</v>
      </c>
      <c r="Q315" s="227">
        <v>350.69589500000001</v>
      </c>
      <c r="R315" s="227">
        <v>0.65644199999999997</v>
      </c>
      <c r="S315" s="227">
        <v>0.48466300000000001</v>
      </c>
      <c r="T315" s="227">
        <v>0</v>
      </c>
      <c r="U315" s="227">
        <v>0</v>
      </c>
      <c r="V315" s="227">
        <v>0</v>
      </c>
      <c r="W315" s="227">
        <v>0</v>
      </c>
      <c r="X315" s="227">
        <v>0</v>
      </c>
      <c r="Y315" s="227">
        <v>0</v>
      </c>
      <c r="Z315" s="227">
        <v>0</v>
      </c>
      <c r="AA315" s="227">
        <v>0</v>
      </c>
    </row>
    <row r="316" spans="1:27" x14ac:dyDescent="0.25">
      <c r="A316" s="222" t="s">
        <v>470</v>
      </c>
      <c r="B316" s="221" t="s">
        <v>471</v>
      </c>
      <c r="C316" s="221" t="s">
        <v>93</v>
      </c>
      <c r="D316" s="223"/>
      <c r="E316" s="280">
        <v>81.694567000000006</v>
      </c>
      <c r="F316" s="280">
        <v>237.854682</v>
      </c>
      <c r="G316" s="280">
        <v>506.72367000000003</v>
      </c>
      <c r="H316" s="280">
        <v>0</v>
      </c>
      <c r="I316" s="280">
        <v>0</v>
      </c>
      <c r="J316" s="226">
        <f t="shared" si="4"/>
        <v>826.272919</v>
      </c>
      <c r="K316" s="227">
        <v>21.495388999999999</v>
      </c>
      <c r="L316" s="227">
        <v>103.190467</v>
      </c>
      <c r="M316" s="227">
        <v>6.8421050000000001</v>
      </c>
      <c r="N316" s="227">
        <v>0</v>
      </c>
      <c r="O316" s="227">
        <v>1.099415</v>
      </c>
      <c r="P316" s="227">
        <v>10.270567</v>
      </c>
      <c r="Q316" s="227">
        <v>826.26115400000003</v>
      </c>
      <c r="R316" s="227">
        <v>13.432509</v>
      </c>
      <c r="S316" s="227">
        <v>60.317577</v>
      </c>
      <c r="T316" s="227">
        <v>8.7778480000000005</v>
      </c>
      <c r="U316" s="227">
        <v>0</v>
      </c>
      <c r="V316" s="227">
        <v>0</v>
      </c>
      <c r="W316" s="227">
        <v>0</v>
      </c>
      <c r="X316" s="227">
        <v>0</v>
      </c>
      <c r="Y316" s="227">
        <v>0</v>
      </c>
      <c r="Z316" s="227">
        <v>0</v>
      </c>
      <c r="AA316" s="227">
        <v>0</v>
      </c>
    </row>
    <row r="317" spans="1:27" x14ac:dyDescent="0.25">
      <c r="A317" s="221" t="s">
        <v>608</v>
      </c>
      <c r="B317" s="221" t="s">
        <v>609</v>
      </c>
      <c r="C317" s="221" t="s">
        <v>93</v>
      </c>
      <c r="D317" s="223"/>
      <c r="E317" s="280">
        <v>0</v>
      </c>
      <c r="F317" s="280">
        <v>0</v>
      </c>
      <c r="G317" s="280">
        <v>0</v>
      </c>
      <c r="H317" s="280">
        <v>52.620482000000003</v>
      </c>
      <c r="I317" s="280">
        <v>0</v>
      </c>
      <c r="J317" s="226">
        <f t="shared" si="4"/>
        <v>52.620482000000003</v>
      </c>
      <c r="K317" s="227">
        <v>0</v>
      </c>
      <c r="L317" s="227">
        <v>3.692771</v>
      </c>
      <c r="M317" s="227">
        <v>0</v>
      </c>
      <c r="N317" s="227">
        <v>0</v>
      </c>
      <c r="O317" s="227">
        <v>0</v>
      </c>
      <c r="P317" s="227">
        <v>0</v>
      </c>
      <c r="Q317" s="227">
        <v>50.138553999999999</v>
      </c>
      <c r="R317" s="227">
        <v>0</v>
      </c>
      <c r="S317" s="227">
        <v>14.704818</v>
      </c>
      <c r="T317" s="227">
        <v>3.6506029999999998</v>
      </c>
      <c r="U317" s="227">
        <v>0</v>
      </c>
      <c r="V317" s="227">
        <v>0</v>
      </c>
      <c r="W317" s="227">
        <v>0</v>
      </c>
      <c r="X317" s="227">
        <v>0</v>
      </c>
      <c r="Y317" s="227">
        <v>0</v>
      </c>
      <c r="Z317" s="227">
        <v>0</v>
      </c>
      <c r="AA317" s="227">
        <v>0</v>
      </c>
    </row>
    <row r="318" spans="1:27" x14ac:dyDescent="0.25">
      <c r="A318" s="222" t="s">
        <v>388</v>
      </c>
      <c r="B318" s="221" t="s">
        <v>1928</v>
      </c>
      <c r="C318" s="221" t="s">
        <v>80</v>
      </c>
      <c r="D318" s="223"/>
      <c r="E318" s="280">
        <v>17.363371000000001</v>
      </c>
      <c r="F318" s="280">
        <v>54.506351000000002</v>
      </c>
      <c r="G318" s="280">
        <v>92.314617999999996</v>
      </c>
      <c r="H318" s="280">
        <v>0</v>
      </c>
      <c r="I318" s="280">
        <v>0</v>
      </c>
      <c r="J318" s="226">
        <f t="shared" si="4"/>
        <v>164.18433999999999</v>
      </c>
      <c r="K318" s="227">
        <v>0.83333299999999999</v>
      </c>
      <c r="L318" s="227">
        <v>24.129628</v>
      </c>
      <c r="M318" s="227">
        <v>0</v>
      </c>
      <c r="N318" s="227">
        <v>0.18518499999999999</v>
      </c>
      <c r="O318" s="227">
        <v>0</v>
      </c>
      <c r="P318" s="227">
        <v>0</v>
      </c>
      <c r="Q318" s="227">
        <v>164.18433999999999</v>
      </c>
      <c r="R318" s="227">
        <v>0.97530899999999998</v>
      </c>
      <c r="S318" s="227">
        <v>2.629629</v>
      </c>
      <c r="T318" s="227">
        <v>0</v>
      </c>
      <c r="U318" s="227">
        <v>0</v>
      </c>
      <c r="V318" s="227">
        <v>0</v>
      </c>
      <c r="W318" s="227">
        <v>0</v>
      </c>
      <c r="X318" s="227">
        <v>0</v>
      </c>
      <c r="Y318" s="227">
        <v>0</v>
      </c>
      <c r="Z318" s="227">
        <v>0</v>
      </c>
      <c r="AA318" s="227">
        <v>0</v>
      </c>
    </row>
    <row r="319" spans="1:27" x14ac:dyDescent="0.25">
      <c r="A319" s="222" t="s">
        <v>472</v>
      </c>
      <c r="B319" s="221" t="s">
        <v>1949</v>
      </c>
      <c r="C319" s="221" t="s">
        <v>135</v>
      </c>
      <c r="D319" s="223"/>
      <c r="E319" s="280">
        <v>0</v>
      </c>
      <c r="F319" s="280">
        <v>0</v>
      </c>
      <c r="G319" s="280">
        <v>0</v>
      </c>
      <c r="H319" s="280">
        <v>15.647684</v>
      </c>
      <c r="I319" s="280">
        <v>110.756699</v>
      </c>
      <c r="J319" s="226">
        <f t="shared" si="4"/>
        <v>126.404383</v>
      </c>
      <c r="K319" s="227">
        <v>0</v>
      </c>
      <c r="L319" s="227">
        <v>22.650347</v>
      </c>
      <c r="M319" s="227">
        <v>5.9057690000000003</v>
      </c>
      <c r="N319" s="227">
        <v>0</v>
      </c>
      <c r="O319" s="227">
        <v>0</v>
      </c>
      <c r="P319" s="227">
        <v>0</v>
      </c>
      <c r="Q319" s="227">
        <v>120.292494</v>
      </c>
      <c r="R319" s="227">
        <v>0</v>
      </c>
      <c r="S319" s="227">
        <v>0</v>
      </c>
      <c r="T319" s="227">
        <v>0</v>
      </c>
      <c r="U319" s="227">
        <v>116.042984</v>
      </c>
      <c r="V319" s="227">
        <v>0</v>
      </c>
      <c r="W319" s="227">
        <v>0</v>
      </c>
      <c r="X319" s="227">
        <v>0</v>
      </c>
      <c r="Y319" s="227">
        <v>0</v>
      </c>
      <c r="Z319" s="227">
        <v>0</v>
      </c>
      <c r="AA319" s="227">
        <v>0</v>
      </c>
    </row>
    <row r="320" spans="1:27" x14ac:dyDescent="0.25">
      <c r="A320" s="222" t="s">
        <v>480</v>
      </c>
      <c r="B320" s="221" t="s">
        <v>1951</v>
      </c>
      <c r="C320" s="221" t="s">
        <v>108</v>
      </c>
      <c r="D320" s="223" t="s">
        <v>807</v>
      </c>
      <c r="E320" s="280">
        <v>0</v>
      </c>
      <c r="F320" s="280">
        <v>0</v>
      </c>
      <c r="G320" s="280">
        <v>0</v>
      </c>
      <c r="H320" s="280">
        <v>194.27701500000001</v>
      </c>
      <c r="I320" s="280">
        <v>16.136780000000002</v>
      </c>
      <c r="J320" s="226">
        <f t="shared" si="4"/>
        <v>210.41379499999999</v>
      </c>
      <c r="K320" s="227">
        <v>0</v>
      </c>
      <c r="L320" s="227">
        <v>40.770114999999997</v>
      </c>
      <c r="M320" s="227">
        <v>4</v>
      </c>
      <c r="N320" s="227">
        <v>3.5459770000000002</v>
      </c>
      <c r="O320" s="227">
        <v>0</v>
      </c>
      <c r="P320" s="227">
        <v>5.2356319999999998</v>
      </c>
      <c r="Q320" s="227">
        <v>98.614943999999994</v>
      </c>
      <c r="R320" s="227">
        <v>0</v>
      </c>
      <c r="S320" s="227">
        <v>1</v>
      </c>
      <c r="T320" s="227">
        <v>0</v>
      </c>
      <c r="U320" s="227">
        <v>16.136780000000002</v>
      </c>
      <c r="V320" s="227">
        <v>0</v>
      </c>
      <c r="W320" s="227">
        <v>0</v>
      </c>
      <c r="X320" s="227">
        <v>0</v>
      </c>
      <c r="Y320" s="227">
        <v>0</v>
      </c>
      <c r="Z320" s="227">
        <v>0</v>
      </c>
      <c r="AA320" s="227">
        <v>0</v>
      </c>
    </row>
    <row r="321" spans="1:27" x14ac:dyDescent="0.25">
      <c r="A321" s="222" t="s">
        <v>572</v>
      </c>
      <c r="B321" s="221" t="s">
        <v>573</v>
      </c>
      <c r="C321" s="221" t="s">
        <v>93</v>
      </c>
      <c r="D321" s="223"/>
      <c r="E321" s="280">
        <v>0</v>
      </c>
      <c r="F321" s="280">
        <v>0</v>
      </c>
      <c r="G321" s="280">
        <v>100.072805</v>
      </c>
      <c r="H321" s="280">
        <v>0</v>
      </c>
      <c r="I321" s="280">
        <v>0</v>
      </c>
      <c r="J321" s="226">
        <f t="shared" si="4"/>
        <v>100.072805</v>
      </c>
      <c r="K321" s="227">
        <v>0.40909099999999998</v>
      </c>
      <c r="L321" s="227">
        <v>9.8068170000000006</v>
      </c>
      <c r="M321" s="227">
        <v>0</v>
      </c>
      <c r="N321" s="227">
        <v>0</v>
      </c>
      <c r="O321" s="227">
        <v>0.142045</v>
      </c>
      <c r="P321" s="227">
        <v>2.8409E-2</v>
      </c>
      <c r="Q321" s="227">
        <v>27.738636</v>
      </c>
      <c r="R321" s="227">
        <v>0</v>
      </c>
      <c r="S321" s="227">
        <v>0</v>
      </c>
      <c r="T321" s="227">
        <v>0</v>
      </c>
      <c r="U321" s="227">
        <v>0</v>
      </c>
      <c r="V321" s="227">
        <v>0</v>
      </c>
      <c r="W321" s="227">
        <v>0</v>
      </c>
      <c r="X321" s="227">
        <v>0</v>
      </c>
      <c r="Y321" s="227">
        <v>0</v>
      </c>
      <c r="Z321" s="227">
        <v>0</v>
      </c>
      <c r="AA321" s="227">
        <v>0</v>
      </c>
    </row>
    <row r="322" spans="1:27" x14ac:dyDescent="0.25">
      <c r="A322" s="222" t="s">
        <v>624</v>
      </c>
      <c r="B322" s="221" t="s">
        <v>625</v>
      </c>
      <c r="C322" s="221" t="s">
        <v>68</v>
      </c>
      <c r="D322" s="223"/>
      <c r="E322" s="280">
        <v>15.267562</v>
      </c>
      <c r="F322" s="280">
        <v>19.656537</v>
      </c>
      <c r="G322" s="280">
        <v>70.209682999999998</v>
      </c>
      <c r="H322" s="280">
        <v>0</v>
      </c>
      <c r="I322" s="280">
        <v>0</v>
      </c>
      <c r="J322" s="226">
        <f t="shared" ref="J322:J344" si="5">E322+F322+G322+H322+I322</f>
        <v>105.133782</v>
      </c>
      <c r="K322" s="227">
        <v>0.48140500000000003</v>
      </c>
      <c r="L322" s="227">
        <v>21.884164999999999</v>
      </c>
      <c r="M322" s="227">
        <v>1.1983470000000001</v>
      </c>
      <c r="N322" s="227">
        <v>0</v>
      </c>
      <c r="O322" s="227">
        <v>0</v>
      </c>
      <c r="P322" s="227">
        <v>1.576446</v>
      </c>
      <c r="Q322" s="227">
        <v>90.571791000000005</v>
      </c>
      <c r="R322" s="227">
        <v>0</v>
      </c>
      <c r="S322" s="227">
        <v>0</v>
      </c>
      <c r="T322" s="227">
        <v>0</v>
      </c>
      <c r="U322" s="227">
        <v>0</v>
      </c>
      <c r="V322" s="227">
        <v>0</v>
      </c>
      <c r="W322" s="227">
        <v>0</v>
      </c>
      <c r="X322" s="227">
        <v>0</v>
      </c>
      <c r="Y322" s="227">
        <v>0</v>
      </c>
      <c r="Z322" s="227">
        <v>0</v>
      </c>
      <c r="AA322" s="227">
        <v>0</v>
      </c>
    </row>
    <row r="323" spans="1:27" x14ac:dyDescent="0.25">
      <c r="A323" s="222" t="s">
        <v>309</v>
      </c>
      <c r="B323" s="221" t="s">
        <v>1908</v>
      </c>
      <c r="C323" s="221" t="s">
        <v>80</v>
      </c>
      <c r="D323" s="223"/>
      <c r="E323" s="280">
        <v>72.943535999999995</v>
      </c>
      <c r="F323" s="280">
        <v>206.43664899999999</v>
      </c>
      <c r="G323" s="280">
        <v>346.45099399999998</v>
      </c>
      <c r="H323" s="280">
        <v>0</v>
      </c>
      <c r="I323" s="280">
        <v>0</v>
      </c>
      <c r="J323" s="226">
        <f t="shared" si="5"/>
        <v>625.83117900000002</v>
      </c>
      <c r="K323" s="227">
        <v>14.213089</v>
      </c>
      <c r="L323" s="227">
        <v>74.530223000000007</v>
      </c>
      <c r="M323" s="227">
        <v>5.3784559999999999</v>
      </c>
      <c r="N323" s="227">
        <v>0</v>
      </c>
      <c r="O323" s="227">
        <v>0.689971</v>
      </c>
      <c r="P323" s="227">
        <v>10.053426999999999</v>
      </c>
      <c r="Q323" s="227">
        <v>615.79739400000005</v>
      </c>
      <c r="R323" s="227">
        <v>5</v>
      </c>
      <c r="S323" s="227">
        <v>8</v>
      </c>
      <c r="T323" s="227">
        <v>5</v>
      </c>
      <c r="U323" s="227">
        <v>0</v>
      </c>
      <c r="V323" s="227">
        <v>0</v>
      </c>
      <c r="W323" s="227">
        <v>0</v>
      </c>
      <c r="X323" s="227">
        <v>0</v>
      </c>
      <c r="Y323" s="227">
        <v>0</v>
      </c>
      <c r="Z323" s="227">
        <v>0</v>
      </c>
      <c r="AA323" s="227">
        <v>0</v>
      </c>
    </row>
    <row r="324" spans="1:27" x14ac:dyDescent="0.25">
      <c r="A324" s="222" t="s">
        <v>503</v>
      </c>
      <c r="B324" s="221" t="s">
        <v>1958</v>
      </c>
      <c r="C324" s="221" t="s">
        <v>80</v>
      </c>
      <c r="D324" s="223"/>
      <c r="E324" s="280">
        <v>59.000841999999999</v>
      </c>
      <c r="F324" s="280">
        <v>184.75839099999999</v>
      </c>
      <c r="G324" s="280">
        <v>250.09563800000001</v>
      </c>
      <c r="H324" s="280">
        <v>0</v>
      </c>
      <c r="I324" s="280">
        <v>0</v>
      </c>
      <c r="J324" s="226">
        <f t="shared" si="5"/>
        <v>493.854871</v>
      </c>
      <c r="K324" s="227">
        <v>10.729412</v>
      </c>
      <c r="L324" s="227">
        <v>56.691597999999999</v>
      </c>
      <c r="M324" s="227">
        <v>1.3882350000000001</v>
      </c>
      <c r="N324" s="227">
        <v>0</v>
      </c>
      <c r="O324" s="227">
        <v>0</v>
      </c>
      <c r="P324" s="227">
        <v>7.9647059999999996</v>
      </c>
      <c r="Q324" s="227">
        <v>488.516369</v>
      </c>
      <c r="R324" s="227">
        <v>2</v>
      </c>
      <c r="S324" s="227">
        <v>35</v>
      </c>
      <c r="T324" s="227">
        <v>10.964706</v>
      </c>
      <c r="U324" s="227">
        <v>0</v>
      </c>
      <c r="V324" s="227">
        <v>0</v>
      </c>
      <c r="W324" s="227">
        <v>0</v>
      </c>
      <c r="X324" s="227">
        <v>0</v>
      </c>
      <c r="Y324" s="227">
        <v>0</v>
      </c>
      <c r="Z324" s="227">
        <v>0</v>
      </c>
      <c r="AA324" s="227">
        <v>0</v>
      </c>
    </row>
    <row r="325" spans="1:27" x14ac:dyDescent="0.25">
      <c r="A325" s="222" t="s">
        <v>405</v>
      </c>
      <c r="B325" s="221" t="s">
        <v>1931</v>
      </c>
      <c r="C325" s="221" t="s">
        <v>80</v>
      </c>
      <c r="D325" s="223"/>
      <c r="E325" s="280">
        <v>66.512060000000005</v>
      </c>
      <c r="F325" s="280">
        <v>218.70606000000001</v>
      </c>
      <c r="G325" s="280">
        <v>327.99084299999998</v>
      </c>
      <c r="H325" s="280">
        <v>0</v>
      </c>
      <c r="I325" s="280">
        <v>0</v>
      </c>
      <c r="J325" s="226">
        <f t="shared" si="5"/>
        <v>613.20896300000004</v>
      </c>
      <c r="K325" s="227">
        <v>8.4584480000000006</v>
      </c>
      <c r="L325" s="227">
        <v>67.572971999999993</v>
      </c>
      <c r="M325" s="227">
        <v>2.0804019999999999</v>
      </c>
      <c r="N325" s="227">
        <v>1</v>
      </c>
      <c r="O325" s="227">
        <v>0</v>
      </c>
      <c r="P325" s="227">
        <v>8.1360700000000001</v>
      </c>
      <c r="Q325" s="227">
        <v>589.62764300000003</v>
      </c>
      <c r="R325" s="227">
        <v>0</v>
      </c>
      <c r="S325" s="227">
        <v>0.93467299999999998</v>
      </c>
      <c r="T325" s="227">
        <v>0</v>
      </c>
      <c r="U325" s="227">
        <v>0</v>
      </c>
      <c r="V325" s="227">
        <v>0</v>
      </c>
      <c r="W325" s="227">
        <v>0</v>
      </c>
      <c r="X325" s="227">
        <v>0</v>
      </c>
      <c r="Y325" s="227">
        <v>0</v>
      </c>
      <c r="Z325" s="227">
        <v>0</v>
      </c>
      <c r="AA325" s="227">
        <v>0</v>
      </c>
    </row>
    <row r="326" spans="1:27" x14ac:dyDescent="0.25">
      <c r="A326" s="222" t="s">
        <v>654</v>
      </c>
      <c r="B326" s="221" t="s">
        <v>2017</v>
      </c>
      <c r="C326" s="221" t="s">
        <v>80</v>
      </c>
      <c r="D326" s="223"/>
      <c r="E326" s="280">
        <v>15.934066</v>
      </c>
      <c r="F326" s="280">
        <v>51.428573</v>
      </c>
      <c r="G326" s="280">
        <v>78.175828999999993</v>
      </c>
      <c r="H326" s="280">
        <v>0</v>
      </c>
      <c r="I326" s="280">
        <v>0</v>
      </c>
      <c r="J326" s="226">
        <f t="shared" si="5"/>
        <v>145.53846799999999</v>
      </c>
      <c r="K326" s="227">
        <v>1</v>
      </c>
      <c r="L326" s="227">
        <v>4.9890119999999998</v>
      </c>
      <c r="M326" s="227">
        <v>0</v>
      </c>
      <c r="N326" s="227">
        <v>0</v>
      </c>
      <c r="O326" s="227">
        <v>0</v>
      </c>
      <c r="P326" s="227">
        <v>0.17582400000000001</v>
      </c>
      <c r="Q326" s="227">
        <v>138.719785</v>
      </c>
      <c r="R326" s="227">
        <v>0</v>
      </c>
      <c r="S326" s="227">
        <v>0</v>
      </c>
      <c r="T326" s="227">
        <v>0</v>
      </c>
      <c r="U326" s="227">
        <v>0</v>
      </c>
      <c r="V326" s="227">
        <v>0</v>
      </c>
      <c r="W326" s="227">
        <v>0</v>
      </c>
      <c r="X326" s="227">
        <v>0</v>
      </c>
      <c r="Y326" s="227">
        <v>0</v>
      </c>
      <c r="Z326" s="227">
        <v>0</v>
      </c>
      <c r="AA326" s="227">
        <v>0</v>
      </c>
    </row>
    <row r="327" spans="1:27" x14ac:dyDescent="0.25">
      <c r="A327" s="221" t="s">
        <v>768</v>
      </c>
      <c r="B327" s="221" t="s">
        <v>2049</v>
      </c>
      <c r="C327" s="221" t="s">
        <v>90</v>
      </c>
      <c r="D327" s="223"/>
      <c r="E327" s="280">
        <v>0</v>
      </c>
      <c r="F327" s="280">
        <v>0</v>
      </c>
      <c r="G327" s="280">
        <v>0</v>
      </c>
      <c r="H327" s="280">
        <v>1.810208</v>
      </c>
      <c r="I327" s="280">
        <v>54.853126000000003</v>
      </c>
      <c r="J327" s="226">
        <f t="shared" si="5"/>
        <v>56.663334000000006</v>
      </c>
      <c r="K327" s="227">
        <v>0</v>
      </c>
      <c r="L327" s="227">
        <v>9.5901110000000003</v>
      </c>
      <c r="M327" s="227">
        <v>0</v>
      </c>
      <c r="N327" s="227">
        <v>0</v>
      </c>
      <c r="O327" s="227">
        <v>0</v>
      </c>
      <c r="P327" s="227">
        <v>0</v>
      </c>
      <c r="Q327" s="227">
        <v>38.809334999999997</v>
      </c>
      <c r="R327" s="227">
        <v>0</v>
      </c>
      <c r="S327" s="227">
        <v>0</v>
      </c>
      <c r="T327" s="227">
        <v>0</v>
      </c>
      <c r="U327" s="227">
        <v>0</v>
      </c>
      <c r="V327" s="227">
        <v>0</v>
      </c>
      <c r="W327" s="227">
        <v>60.147475</v>
      </c>
      <c r="X327" s="227">
        <v>0</v>
      </c>
      <c r="Y327" s="227">
        <v>0</v>
      </c>
      <c r="Z327" s="227">
        <v>1.0021279999999999</v>
      </c>
      <c r="AA327" s="227">
        <v>0</v>
      </c>
    </row>
    <row r="328" spans="1:27" x14ac:dyDescent="0.25">
      <c r="A328" s="222" t="s">
        <v>368</v>
      </c>
      <c r="B328" s="221" t="s">
        <v>1924</v>
      </c>
      <c r="C328" s="221" t="s">
        <v>80</v>
      </c>
      <c r="D328" s="223"/>
      <c r="E328" s="280">
        <v>0</v>
      </c>
      <c r="F328" s="280">
        <v>0</v>
      </c>
      <c r="G328" s="280">
        <v>0</v>
      </c>
      <c r="H328" s="280">
        <v>457.192455</v>
      </c>
      <c r="I328" s="280">
        <v>75.621921</v>
      </c>
      <c r="J328" s="226">
        <f t="shared" si="5"/>
        <v>532.81437600000004</v>
      </c>
      <c r="K328" s="227">
        <v>0</v>
      </c>
      <c r="L328" s="227">
        <v>115.480738</v>
      </c>
      <c r="M328" s="227">
        <v>13.580487</v>
      </c>
      <c r="N328" s="227">
        <v>0</v>
      </c>
      <c r="O328" s="227">
        <v>0.78048799999999996</v>
      </c>
      <c r="P328" s="227">
        <v>1.268292</v>
      </c>
      <c r="Q328" s="227">
        <v>532.81437600000004</v>
      </c>
      <c r="R328" s="227">
        <v>2.3365849999999999</v>
      </c>
      <c r="S328" s="227">
        <v>82.553521000000003</v>
      </c>
      <c r="T328" s="227">
        <v>0.56585399999999997</v>
      </c>
      <c r="U328" s="227">
        <v>363.36084799999998</v>
      </c>
      <c r="V328" s="227">
        <v>0</v>
      </c>
      <c r="W328" s="227">
        <v>76.480463999999998</v>
      </c>
      <c r="X328" s="227">
        <v>0</v>
      </c>
      <c r="Y328" s="227">
        <v>0</v>
      </c>
      <c r="Z328" s="227">
        <v>0</v>
      </c>
      <c r="AA328" s="227">
        <v>0</v>
      </c>
    </row>
    <row r="329" spans="1:27" x14ac:dyDescent="0.25">
      <c r="A329" s="222" t="s">
        <v>465</v>
      </c>
      <c r="B329" s="221" t="s">
        <v>466</v>
      </c>
      <c r="C329" s="221" t="s">
        <v>80</v>
      </c>
      <c r="D329" s="223"/>
      <c r="E329" s="280">
        <v>29.041174999999999</v>
      </c>
      <c r="F329" s="280">
        <v>74.117570999999998</v>
      </c>
      <c r="G329" s="280">
        <v>110.90590400000001</v>
      </c>
      <c r="H329" s="280">
        <v>0</v>
      </c>
      <c r="I329" s="280">
        <v>0</v>
      </c>
      <c r="J329" s="226">
        <f t="shared" si="5"/>
        <v>214.06465</v>
      </c>
      <c r="K329" s="227">
        <v>1.864706</v>
      </c>
      <c r="L329" s="227">
        <v>33.344385000000003</v>
      </c>
      <c r="M329" s="227">
        <v>2.9705889999999999</v>
      </c>
      <c r="N329" s="227">
        <v>1</v>
      </c>
      <c r="O329" s="227">
        <v>1</v>
      </c>
      <c r="P329" s="227">
        <v>2</v>
      </c>
      <c r="Q329" s="227">
        <v>214.06465</v>
      </c>
      <c r="R329" s="227">
        <v>9.8235290000000006</v>
      </c>
      <c r="S329" s="227">
        <v>40.215969999999999</v>
      </c>
      <c r="T329" s="227">
        <v>1.0882350000000001</v>
      </c>
      <c r="U329" s="227">
        <v>0</v>
      </c>
      <c r="V329" s="227">
        <v>0</v>
      </c>
      <c r="W329" s="227">
        <v>0</v>
      </c>
      <c r="X329" s="227">
        <v>0</v>
      </c>
      <c r="Y329" s="227">
        <v>0</v>
      </c>
      <c r="Z329" s="227">
        <v>0</v>
      </c>
      <c r="AA329" s="227">
        <v>0</v>
      </c>
    </row>
    <row r="330" spans="1:27" x14ac:dyDescent="0.25">
      <c r="A330" s="222" t="s">
        <v>600</v>
      </c>
      <c r="B330" s="221" t="s">
        <v>1981</v>
      </c>
      <c r="C330" s="221" t="s">
        <v>68</v>
      </c>
      <c r="D330" s="223"/>
      <c r="E330" s="280">
        <v>28.479078000000001</v>
      </c>
      <c r="F330" s="280">
        <v>106.831378</v>
      </c>
      <c r="G330" s="280">
        <v>174.557469</v>
      </c>
      <c r="H330" s="280">
        <v>0</v>
      </c>
      <c r="I330" s="280">
        <v>0</v>
      </c>
      <c r="J330" s="226">
        <f t="shared" si="5"/>
        <v>309.86792500000001</v>
      </c>
      <c r="K330" s="227">
        <v>6.0512550000000003</v>
      </c>
      <c r="L330" s="227">
        <v>32.711762999999998</v>
      </c>
      <c r="M330" s="227">
        <v>2.76905</v>
      </c>
      <c r="N330" s="227">
        <v>0</v>
      </c>
      <c r="O330" s="227">
        <v>1</v>
      </c>
      <c r="P330" s="227">
        <v>1.393805</v>
      </c>
      <c r="Q330" s="227">
        <v>303.31191799999999</v>
      </c>
      <c r="R330" s="227">
        <v>0</v>
      </c>
      <c r="S330" s="227">
        <v>0</v>
      </c>
      <c r="T330" s="227">
        <v>0</v>
      </c>
      <c r="U330" s="227">
        <v>0</v>
      </c>
      <c r="V330" s="227">
        <v>0</v>
      </c>
      <c r="W330" s="227">
        <v>0</v>
      </c>
      <c r="X330" s="227">
        <v>0</v>
      </c>
      <c r="Y330" s="227">
        <v>0</v>
      </c>
      <c r="Z330" s="227">
        <v>0</v>
      </c>
      <c r="AA330" s="227">
        <v>111</v>
      </c>
    </row>
    <row r="331" spans="1:27" x14ac:dyDescent="0.25">
      <c r="A331" s="221" t="s">
        <v>612</v>
      </c>
      <c r="B331" s="221" t="s">
        <v>613</v>
      </c>
      <c r="C331" s="221" t="s">
        <v>80</v>
      </c>
      <c r="D331" s="223"/>
      <c r="E331" s="280">
        <v>28.345236</v>
      </c>
      <c r="F331" s="280">
        <v>1.892857</v>
      </c>
      <c r="G331" s="280">
        <v>0</v>
      </c>
      <c r="H331" s="280">
        <v>0</v>
      </c>
      <c r="I331" s="280">
        <v>0</v>
      </c>
      <c r="J331" s="226">
        <f t="shared" si="5"/>
        <v>30.238092999999999</v>
      </c>
      <c r="K331" s="227">
        <v>0</v>
      </c>
      <c r="L331" s="227">
        <v>0</v>
      </c>
      <c r="M331" s="227">
        <v>0</v>
      </c>
      <c r="N331" s="227">
        <v>0</v>
      </c>
      <c r="O331" s="227">
        <v>0</v>
      </c>
      <c r="P331" s="227">
        <v>0</v>
      </c>
      <c r="Q331" s="227">
        <v>0</v>
      </c>
      <c r="R331" s="227">
        <v>0</v>
      </c>
      <c r="S331" s="227">
        <v>0</v>
      </c>
      <c r="T331" s="227">
        <v>0</v>
      </c>
      <c r="U331" s="227">
        <v>0</v>
      </c>
      <c r="V331" s="227">
        <v>0</v>
      </c>
      <c r="W331" s="227">
        <v>0</v>
      </c>
      <c r="X331" s="227">
        <v>0</v>
      </c>
      <c r="Y331" s="227">
        <v>0</v>
      </c>
      <c r="Z331" s="227">
        <v>0</v>
      </c>
      <c r="AA331" s="227">
        <v>0</v>
      </c>
    </row>
    <row r="332" spans="1:27" x14ac:dyDescent="0.25">
      <c r="A332" s="222" t="s">
        <v>227</v>
      </c>
      <c r="B332" s="221" t="s">
        <v>228</v>
      </c>
      <c r="C332" s="221" t="s">
        <v>93</v>
      </c>
      <c r="D332" s="223"/>
      <c r="E332" s="280">
        <v>51.601156000000003</v>
      </c>
      <c r="F332" s="280">
        <v>128.589596</v>
      </c>
      <c r="G332" s="280">
        <v>134.373876</v>
      </c>
      <c r="H332" s="280">
        <v>0</v>
      </c>
      <c r="I332" s="280">
        <v>0</v>
      </c>
      <c r="J332" s="226">
        <f t="shared" si="5"/>
        <v>314.56462799999997</v>
      </c>
      <c r="K332" s="227">
        <v>3.7109830000000001</v>
      </c>
      <c r="L332" s="227">
        <v>14.294797000000001</v>
      </c>
      <c r="M332" s="227">
        <v>0</v>
      </c>
      <c r="N332" s="227">
        <v>0</v>
      </c>
      <c r="O332" s="227">
        <v>2.1445090000000002</v>
      </c>
      <c r="P332" s="227">
        <v>0.49711</v>
      </c>
      <c r="Q332" s="227">
        <v>314.177345</v>
      </c>
      <c r="R332" s="227">
        <v>106.09248599999999</v>
      </c>
      <c r="S332" s="227">
        <v>84.709894000000006</v>
      </c>
      <c r="T332" s="227">
        <v>35.052022999999998</v>
      </c>
      <c r="U332" s="227">
        <v>0</v>
      </c>
      <c r="V332" s="227">
        <v>0</v>
      </c>
      <c r="W332" s="227">
        <v>0</v>
      </c>
      <c r="X332" s="227">
        <v>0</v>
      </c>
      <c r="Y332" s="227">
        <v>0</v>
      </c>
      <c r="Z332" s="227">
        <v>0</v>
      </c>
      <c r="AA332" s="227">
        <v>0</v>
      </c>
    </row>
    <row r="333" spans="1:27" x14ac:dyDescent="0.25">
      <c r="A333" s="222" t="s">
        <v>508</v>
      </c>
      <c r="B333" s="221" t="s">
        <v>1960</v>
      </c>
      <c r="C333" s="221" t="s">
        <v>93</v>
      </c>
      <c r="D333" s="223"/>
      <c r="E333" s="280">
        <v>2.3977689999999998</v>
      </c>
      <c r="F333" s="280">
        <v>24.800801</v>
      </c>
      <c r="G333" s="280">
        <v>111.433691</v>
      </c>
      <c r="H333" s="280">
        <v>122.08333500000001</v>
      </c>
      <c r="I333" s="280">
        <v>93.731291999999996</v>
      </c>
      <c r="J333" s="226">
        <f t="shared" si="5"/>
        <v>354.446888</v>
      </c>
      <c r="K333" s="227">
        <v>2.3215140000000001</v>
      </c>
      <c r="L333" s="227">
        <v>82.034575000000004</v>
      </c>
      <c r="M333" s="227">
        <v>72.436419000000001</v>
      </c>
      <c r="N333" s="227">
        <v>0.05</v>
      </c>
      <c r="O333" s="227">
        <v>22.993589</v>
      </c>
      <c r="P333" s="227">
        <v>19.170515999999999</v>
      </c>
      <c r="Q333" s="227">
        <v>354.446888</v>
      </c>
      <c r="R333" s="227">
        <v>0.90520400000000001</v>
      </c>
      <c r="S333" s="227">
        <v>0</v>
      </c>
      <c r="T333" s="227">
        <v>0.377778</v>
      </c>
      <c r="U333" s="227">
        <v>17.348286999999999</v>
      </c>
      <c r="V333" s="227">
        <v>0</v>
      </c>
      <c r="W333" s="227">
        <v>94.169289000000006</v>
      </c>
      <c r="X333" s="227">
        <v>0</v>
      </c>
      <c r="Y333" s="227">
        <v>0</v>
      </c>
      <c r="Z333" s="227">
        <v>0</v>
      </c>
      <c r="AA333" s="227">
        <v>0</v>
      </c>
    </row>
    <row r="334" spans="1:27" x14ac:dyDescent="0.25">
      <c r="A334" s="222" t="s">
        <v>136</v>
      </c>
      <c r="B334" s="221" t="s">
        <v>1859</v>
      </c>
      <c r="C334" s="221" t="s">
        <v>93</v>
      </c>
      <c r="D334" s="223"/>
      <c r="E334" s="280">
        <v>43.524999999999999</v>
      </c>
      <c r="F334" s="280">
        <v>116.01840900000001</v>
      </c>
      <c r="G334" s="280">
        <v>160.75460200000001</v>
      </c>
      <c r="H334" s="280">
        <v>0</v>
      </c>
      <c r="I334" s="280">
        <v>0</v>
      </c>
      <c r="J334" s="226">
        <f t="shared" si="5"/>
        <v>320.29801099999997</v>
      </c>
      <c r="K334" s="227">
        <v>5.4625769999999996</v>
      </c>
      <c r="L334" s="227">
        <v>60.355753</v>
      </c>
      <c r="M334" s="227">
        <v>0.69325199999999998</v>
      </c>
      <c r="N334" s="227">
        <v>0.47852800000000001</v>
      </c>
      <c r="O334" s="227">
        <v>0</v>
      </c>
      <c r="P334" s="227">
        <v>5.4969330000000003</v>
      </c>
      <c r="Q334" s="227">
        <v>320.29801099999997</v>
      </c>
      <c r="R334" s="227">
        <v>4.5562500000000004</v>
      </c>
      <c r="S334" s="227">
        <v>4</v>
      </c>
      <c r="T334" s="227">
        <v>4</v>
      </c>
      <c r="U334" s="227">
        <v>0</v>
      </c>
      <c r="V334" s="227">
        <v>0</v>
      </c>
      <c r="W334" s="227">
        <v>0</v>
      </c>
      <c r="X334" s="227">
        <v>0</v>
      </c>
      <c r="Y334" s="227">
        <v>0</v>
      </c>
      <c r="Z334" s="227">
        <v>0</v>
      </c>
      <c r="AA334" s="227">
        <v>0</v>
      </c>
    </row>
    <row r="335" spans="1:27" x14ac:dyDescent="0.25">
      <c r="A335" s="222" t="s">
        <v>76</v>
      </c>
      <c r="B335" s="221" t="s">
        <v>77</v>
      </c>
      <c r="C335" s="221" t="s">
        <v>68</v>
      </c>
      <c r="D335" s="223"/>
      <c r="E335" s="280">
        <v>35.554367999999997</v>
      </c>
      <c r="F335" s="280">
        <v>105.284558</v>
      </c>
      <c r="G335" s="280">
        <v>139.691801</v>
      </c>
      <c r="H335" s="280">
        <v>43.297418999999998</v>
      </c>
      <c r="I335" s="280">
        <v>0</v>
      </c>
      <c r="J335" s="226">
        <f t="shared" si="5"/>
        <v>323.828146</v>
      </c>
      <c r="K335" s="227">
        <v>2.1666270000000001</v>
      </c>
      <c r="L335" s="227">
        <v>61.304642999999999</v>
      </c>
      <c r="M335" s="227">
        <v>2.1173709999999999</v>
      </c>
      <c r="N335" s="227">
        <v>0</v>
      </c>
      <c r="O335" s="227">
        <v>2</v>
      </c>
      <c r="P335" s="227">
        <v>9</v>
      </c>
      <c r="Q335" s="227">
        <v>255.658297</v>
      </c>
      <c r="R335" s="227">
        <v>0</v>
      </c>
      <c r="S335" s="227">
        <v>0</v>
      </c>
      <c r="T335" s="227">
        <v>0</v>
      </c>
      <c r="U335" s="227">
        <v>0</v>
      </c>
      <c r="V335" s="227">
        <v>0</v>
      </c>
      <c r="W335" s="227">
        <v>0</v>
      </c>
      <c r="X335" s="227">
        <v>0</v>
      </c>
      <c r="Y335" s="227">
        <v>0</v>
      </c>
      <c r="Z335" s="227">
        <v>0</v>
      </c>
      <c r="AA335" s="227">
        <v>0</v>
      </c>
    </row>
    <row r="336" spans="1:27" x14ac:dyDescent="0.25">
      <c r="A336" s="222" t="s">
        <v>151</v>
      </c>
      <c r="B336" s="221" t="s">
        <v>152</v>
      </c>
      <c r="C336" s="221" t="s">
        <v>68</v>
      </c>
      <c r="D336" s="223"/>
      <c r="E336" s="280">
        <v>60.371043999999998</v>
      </c>
      <c r="F336" s="280">
        <v>136.58544000000001</v>
      </c>
      <c r="G336" s="280">
        <v>231.421347</v>
      </c>
      <c r="H336" s="280">
        <v>0</v>
      </c>
      <c r="I336" s="280">
        <v>0</v>
      </c>
      <c r="J336" s="226">
        <f t="shared" si="5"/>
        <v>428.37783100000001</v>
      </c>
      <c r="K336" s="227">
        <v>9.4365030000000001</v>
      </c>
      <c r="L336" s="227">
        <v>53.692176000000003</v>
      </c>
      <c r="M336" s="227">
        <v>1.7985370000000001</v>
      </c>
      <c r="N336" s="227">
        <v>0</v>
      </c>
      <c r="O336" s="227">
        <v>0.83770999999999995</v>
      </c>
      <c r="P336" s="227">
        <v>3.1772300000000002</v>
      </c>
      <c r="Q336" s="227">
        <v>428.37783100000001</v>
      </c>
      <c r="R336" s="227">
        <v>0</v>
      </c>
      <c r="S336" s="227">
        <v>0</v>
      </c>
      <c r="T336" s="227">
        <v>0</v>
      </c>
      <c r="U336" s="227">
        <v>0</v>
      </c>
      <c r="V336" s="227">
        <v>0</v>
      </c>
      <c r="W336" s="227">
        <v>0</v>
      </c>
      <c r="X336" s="227">
        <v>0</v>
      </c>
      <c r="Y336" s="227">
        <v>0</v>
      </c>
      <c r="Z336" s="227">
        <v>0</v>
      </c>
      <c r="AA336" s="227">
        <v>160</v>
      </c>
    </row>
    <row r="337" spans="1:28" x14ac:dyDescent="0.25">
      <c r="A337" s="222" t="s">
        <v>644</v>
      </c>
      <c r="B337" s="221" t="s">
        <v>2014</v>
      </c>
      <c r="C337" s="221" t="s">
        <v>93</v>
      </c>
      <c r="D337" s="223"/>
      <c r="E337" s="280">
        <v>0</v>
      </c>
      <c r="F337" s="280">
        <v>0</v>
      </c>
      <c r="G337" s="280">
        <v>0</v>
      </c>
      <c r="H337" s="280">
        <v>205.18718899999999</v>
      </c>
      <c r="I337" s="280">
        <v>17.535139999999998</v>
      </c>
      <c r="J337" s="226">
        <f t="shared" si="5"/>
        <v>222.722329</v>
      </c>
      <c r="K337" s="227">
        <v>0</v>
      </c>
      <c r="L337" s="227">
        <v>38.950997999999998</v>
      </c>
      <c r="M337" s="227">
        <v>9.1374530000000007</v>
      </c>
      <c r="N337" s="227">
        <v>0</v>
      </c>
      <c r="O337" s="227">
        <v>0</v>
      </c>
      <c r="P337" s="227">
        <v>2.2621359999999999</v>
      </c>
      <c r="Q337" s="227">
        <v>222.722329</v>
      </c>
      <c r="R337" s="227">
        <v>0</v>
      </c>
      <c r="S337" s="227">
        <v>3.8122989999999999</v>
      </c>
      <c r="T337" s="227">
        <v>0</v>
      </c>
      <c r="U337" s="227">
        <v>180.006247</v>
      </c>
      <c r="V337" s="227">
        <v>0</v>
      </c>
      <c r="W337" s="227">
        <v>18.270437999999999</v>
      </c>
      <c r="X337" s="227">
        <v>0</v>
      </c>
      <c r="Y337" s="227">
        <v>0</v>
      </c>
      <c r="Z337" s="227">
        <v>0</v>
      </c>
      <c r="AA337" s="227">
        <v>73</v>
      </c>
    </row>
    <row r="338" spans="1:28" x14ac:dyDescent="0.25">
      <c r="A338" s="222" t="s">
        <v>246</v>
      </c>
      <c r="B338" s="221" t="s">
        <v>1892</v>
      </c>
      <c r="C338" s="221" t="s">
        <v>108</v>
      </c>
      <c r="D338" s="223"/>
      <c r="E338" s="280">
        <v>45.755955</v>
      </c>
      <c r="F338" s="280">
        <v>89.357144000000005</v>
      </c>
      <c r="G338" s="280">
        <v>111.010762</v>
      </c>
      <c r="H338" s="280">
        <v>0</v>
      </c>
      <c r="I338" s="280">
        <v>0</v>
      </c>
      <c r="J338" s="226">
        <f t="shared" si="5"/>
        <v>246.12386100000001</v>
      </c>
      <c r="K338" s="227">
        <v>5</v>
      </c>
      <c r="L338" s="227">
        <v>20.749998999999999</v>
      </c>
      <c r="M338" s="227">
        <v>1</v>
      </c>
      <c r="N338" s="227">
        <v>0</v>
      </c>
      <c r="O338" s="227">
        <v>0</v>
      </c>
      <c r="P338" s="227">
        <v>4.75</v>
      </c>
      <c r="Q338" s="227">
        <v>246.07624200000001</v>
      </c>
      <c r="R338" s="227">
        <v>0</v>
      </c>
      <c r="S338" s="227">
        <v>21.952380999999999</v>
      </c>
      <c r="T338" s="227">
        <v>2</v>
      </c>
      <c r="U338" s="227">
        <v>0</v>
      </c>
      <c r="V338" s="227">
        <v>0</v>
      </c>
      <c r="W338" s="227">
        <v>0</v>
      </c>
      <c r="X338" s="227">
        <v>0</v>
      </c>
      <c r="Y338" s="227">
        <v>0</v>
      </c>
      <c r="Z338" s="227">
        <v>0</v>
      </c>
      <c r="AA338" s="227">
        <v>0</v>
      </c>
    </row>
    <row r="339" spans="1:28" x14ac:dyDescent="0.25">
      <c r="A339" s="222" t="s">
        <v>698</v>
      </c>
      <c r="B339" s="221" t="s">
        <v>699</v>
      </c>
      <c r="C339" s="221" t="s">
        <v>108</v>
      </c>
      <c r="D339" s="223"/>
      <c r="E339" s="280">
        <v>58.863905000000003</v>
      </c>
      <c r="F339" s="280">
        <v>140.34911</v>
      </c>
      <c r="G339" s="280">
        <v>160.467456</v>
      </c>
      <c r="H339" s="280">
        <v>0</v>
      </c>
      <c r="I339" s="280">
        <v>0</v>
      </c>
      <c r="J339" s="226">
        <f t="shared" si="5"/>
        <v>359.68047100000001</v>
      </c>
      <c r="K339" s="227">
        <v>11.301774999999999</v>
      </c>
      <c r="L339" s="227">
        <v>24.556215000000002</v>
      </c>
      <c r="M339" s="227">
        <v>0.95857999999999999</v>
      </c>
      <c r="N339" s="227">
        <v>0</v>
      </c>
      <c r="O339" s="227">
        <v>0.95857999999999999</v>
      </c>
      <c r="P339" s="227">
        <v>1.60355</v>
      </c>
      <c r="Q339" s="227">
        <v>359.68047100000001</v>
      </c>
      <c r="R339" s="227">
        <v>0</v>
      </c>
      <c r="S339" s="227">
        <v>0</v>
      </c>
      <c r="T339" s="227">
        <v>0</v>
      </c>
      <c r="U339" s="227">
        <v>0</v>
      </c>
      <c r="V339" s="227">
        <v>0</v>
      </c>
      <c r="W339" s="227">
        <v>0</v>
      </c>
      <c r="X339" s="227">
        <v>0</v>
      </c>
      <c r="Y339" s="227">
        <v>0</v>
      </c>
      <c r="Z339" s="227">
        <v>0</v>
      </c>
      <c r="AA339" s="227">
        <v>0</v>
      </c>
    </row>
    <row r="340" spans="1:28" x14ac:dyDescent="0.25">
      <c r="A340" s="222" t="s">
        <v>593</v>
      </c>
      <c r="B340" s="221" t="s">
        <v>594</v>
      </c>
      <c r="C340" s="221" t="s">
        <v>108</v>
      </c>
      <c r="D340" s="223"/>
      <c r="E340" s="280">
        <v>30.412676000000001</v>
      </c>
      <c r="F340" s="280">
        <v>53.985073999999997</v>
      </c>
      <c r="G340" s="280">
        <v>14.362719999999999</v>
      </c>
      <c r="H340" s="280">
        <v>0</v>
      </c>
      <c r="I340" s="280">
        <v>0</v>
      </c>
      <c r="J340" s="226">
        <f t="shared" si="5"/>
        <v>98.760469999999998</v>
      </c>
      <c r="K340" s="227">
        <v>2</v>
      </c>
      <c r="L340" s="227">
        <v>1.7552239999999999</v>
      </c>
      <c r="M340" s="227">
        <v>0</v>
      </c>
      <c r="N340" s="227">
        <v>0</v>
      </c>
      <c r="O340" s="227">
        <v>0</v>
      </c>
      <c r="P340" s="227">
        <v>0</v>
      </c>
      <c r="Q340" s="227">
        <v>98.381366</v>
      </c>
      <c r="R340" s="227">
        <v>0.53134300000000001</v>
      </c>
      <c r="S340" s="227">
        <v>1.4686570000000001</v>
      </c>
      <c r="T340" s="227">
        <v>0.32238800000000001</v>
      </c>
      <c r="U340" s="227">
        <v>0</v>
      </c>
      <c r="V340" s="227">
        <v>0</v>
      </c>
      <c r="W340" s="227">
        <v>0</v>
      </c>
      <c r="X340" s="227">
        <v>0</v>
      </c>
      <c r="Y340" s="227">
        <v>0</v>
      </c>
      <c r="Z340" s="227">
        <v>0</v>
      </c>
      <c r="AA340" s="227">
        <v>0</v>
      </c>
    </row>
    <row r="341" spans="1:28" x14ac:dyDescent="0.25">
      <c r="A341" s="222" t="s">
        <v>276</v>
      </c>
      <c r="B341" s="221" t="s">
        <v>1899</v>
      </c>
      <c r="C341" s="221" t="s">
        <v>278</v>
      </c>
      <c r="D341" s="223"/>
      <c r="E341" s="280">
        <v>0</v>
      </c>
      <c r="F341" s="280">
        <v>0</v>
      </c>
      <c r="G341" s="280">
        <v>0</v>
      </c>
      <c r="H341" s="280">
        <v>171.26723200000001</v>
      </c>
      <c r="I341" s="280">
        <v>0</v>
      </c>
      <c r="J341" s="226">
        <f t="shared" si="5"/>
        <v>171.26723200000001</v>
      </c>
      <c r="K341" s="227">
        <v>0</v>
      </c>
      <c r="L341" s="227">
        <v>45.436253000000001</v>
      </c>
      <c r="M341" s="227">
        <v>7.9355760000000002</v>
      </c>
      <c r="N341" s="227">
        <v>1</v>
      </c>
      <c r="O341" s="227">
        <v>1</v>
      </c>
      <c r="P341" s="227">
        <v>2</v>
      </c>
      <c r="Q341" s="227">
        <v>171.26723200000001</v>
      </c>
      <c r="R341" s="227">
        <v>0</v>
      </c>
      <c r="S341" s="227">
        <v>0</v>
      </c>
      <c r="T341" s="227">
        <v>0</v>
      </c>
      <c r="U341" s="227">
        <v>0</v>
      </c>
      <c r="V341" s="227">
        <v>0</v>
      </c>
      <c r="W341" s="227">
        <v>0</v>
      </c>
      <c r="X341" s="227">
        <v>0</v>
      </c>
      <c r="Y341" s="227">
        <v>0</v>
      </c>
      <c r="Z341" s="227">
        <v>0.5</v>
      </c>
      <c r="AA341" s="227">
        <v>0</v>
      </c>
    </row>
    <row r="342" spans="1:28" x14ac:dyDescent="0.25">
      <c r="A342" s="222" t="s">
        <v>201</v>
      </c>
      <c r="B342" s="221" t="s">
        <v>202</v>
      </c>
      <c r="C342" s="221" t="s">
        <v>93</v>
      </c>
      <c r="D342" s="223"/>
      <c r="E342" s="280">
        <v>28.486274999999999</v>
      </c>
      <c r="F342" s="280">
        <v>90.802036000000001</v>
      </c>
      <c r="G342" s="280">
        <v>147.109859</v>
      </c>
      <c r="H342" s="280">
        <v>143.865871</v>
      </c>
      <c r="I342" s="280">
        <v>33.010575000000003</v>
      </c>
      <c r="J342" s="226">
        <f t="shared" si="5"/>
        <v>443.27461600000004</v>
      </c>
      <c r="K342" s="227">
        <v>2.5294110000000001</v>
      </c>
      <c r="L342" s="227">
        <v>19.690524</v>
      </c>
      <c r="M342" s="227">
        <v>1</v>
      </c>
      <c r="N342" s="227">
        <v>0</v>
      </c>
      <c r="O342" s="227">
        <v>0</v>
      </c>
      <c r="P342" s="227">
        <v>2</v>
      </c>
      <c r="Q342" s="227">
        <v>443.27461599999998</v>
      </c>
      <c r="R342" s="227">
        <v>13</v>
      </c>
      <c r="S342" s="227">
        <v>41.317647999999998</v>
      </c>
      <c r="T342" s="227">
        <v>35.796407000000002</v>
      </c>
      <c r="U342" s="227">
        <v>27.613768</v>
      </c>
      <c r="V342" s="227">
        <v>5.3968069999999999</v>
      </c>
      <c r="W342" s="227">
        <v>0</v>
      </c>
      <c r="X342" s="227">
        <v>0</v>
      </c>
      <c r="Y342" s="227">
        <v>0</v>
      </c>
      <c r="Z342" s="227">
        <v>0</v>
      </c>
      <c r="AA342" s="227">
        <v>295</v>
      </c>
    </row>
    <row r="343" spans="1:28" x14ac:dyDescent="0.25">
      <c r="A343" s="222" t="s">
        <v>344</v>
      </c>
      <c r="B343" s="221" t="s">
        <v>345</v>
      </c>
      <c r="C343" s="221" t="s">
        <v>93</v>
      </c>
      <c r="D343" s="223"/>
      <c r="E343" s="280">
        <v>21.511766000000001</v>
      </c>
      <c r="F343" s="280">
        <v>49.271076000000001</v>
      </c>
      <c r="G343" s="280">
        <v>79.182873000000001</v>
      </c>
      <c r="H343" s="280">
        <v>0</v>
      </c>
      <c r="I343" s="280">
        <v>4.7108759999999998</v>
      </c>
      <c r="J343" s="226">
        <f t="shared" si="5"/>
        <v>154.676591</v>
      </c>
      <c r="K343" s="227">
        <v>0.50588200000000005</v>
      </c>
      <c r="L343" s="227">
        <v>5</v>
      </c>
      <c r="M343" s="227">
        <v>0</v>
      </c>
      <c r="N343" s="227">
        <v>0</v>
      </c>
      <c r="O343" s="227">
        <v>0</v>
      </c>
      <c r="P343" s="227">
        <v>0</v>
      </c>
      <c r="Q343" s="227">
        <v>154.676591</v>
      </c>
      <c r="R343" s="227">
        <v>10</v>
      </c>
      <c r="S343" s="227">
        <v>23</v>
      </c>
      <c r="T343" s="227">
        <v>4.9882350000000004</v>
      </c>
      <c r="U343" s="227">
        <v>2.493986</v>
      </c>
      <c r="V343" s="227">
        <v>2.2168899999999998</v>
      </c>
      <c r="W343" s="227">
        <v>0</v>
      </c>
      <c r="X343" s="227">
        <v>0</v>
      </c>
      <c r="Y343" s="227">
        <v>0</v>
      </c>
      <c r="Z343" s="227">
        <v>0</v>
      </c>
      <c r="AA343" s="227">
        <v>94</v>
      </c>
    </row>
    <row r="344" spans="1:28" x14ac:dyDescent="0.25">
      <c r="A344" s="222" t="s">
        <v>482</v>
      </c>
      <c r="B344" s="221" t="s">
        <v>483</v>
      </c>
      <c r="C344" s="221" t="s">
        <v>93</v>
      </c>
      <c r="D344" s="223"/>
      <c r="E344" s="280">
        <v>24.707415000000001</v>
      </c>
      <c r="F344" s="280">
        <v>57.325882</v>
      </c>
      <c r="G344" s="280">
        <v>71.500569999999996</v>
      </c>
      <c r="H344" s="280">
        <v>0</v>
      </c>
      <c r="I344" s="280">
        <v>4.8619500000000002</v>
      </c>
      <c r="J344" s="226">
        <f t="shared" si="5"/>
        <v>158.39581699999999</v>
      </c>
      <c r="K344" s="227">
        <v>1.4176470000000001</v>
      </c>
      <c r="L344" s="227">
        <v>7.1</v>
      </c>
      <c r="M344" s="227">
        <v>1.5117640000000001</v>
      </c>
      <c r="N344" s="227">
        <v>0</v>
      </c>
      <c r="O344" s="227">
        <v>0</v>
      </c>
      <c r="P344" s="227">
        <v>0</v>
      </c>
      <c r="Q344" s="227">
        <v>158.39581699999999</v>
      </c>
      <c r="R344" s="227">
        <v>9.7117640000000005</v>
      </c>
      <c r="S344" s="227">
        <v>54.488236000000001</v>
      </c>
      <c r="T344" s="227">
        <v>10</v>
      </c>
      <c r="U344" s="227">
        <v>0</v>
      </c>
      <c r="V344" s="227">
        <v>4.8619500000000002</v>
      </c>
      <c r="W344" s="227">
        <v>0</v>
      </c>
      <c r="X344" s="227">
        <v>0</v>
      </c>
      <c r="Y344" s="227">
        <v>0</v>
      </c>
      <c r="Z344" s="227">
        <v>0</v>
      </c>
      <c r="AA344" s="227">
        <v>124</v>
      </c>
    </row>
    <row r="345" spans="1:28" x14ac:dyDescent="0.25">
      <c r="A345" s="222"/>
      <c r="D345" s="223"/>
      <c r="E345" s="275"/>
      <c r="F345" s="275"/>
      <c r="G345" s="275"/>
      <c r="H345" s="275"/>
      <c r="I345" s="275"/>
      <c r="J345" s="271"/>
      <c r="K345" s="271"/>
      <c r="L345" s="271"/>
      <c r="M345" s="271"/>
      <c r="N345" s="271"/>
      <c r="O345" s="271"/>
      <c r="P345" s="271"/>
      <c r="Q345" s="271"/>
      <c r="R345" s="271"/>
      <c r="S345" s="271"/>
      <c r="T345" s="271"/>
      <c r="U345" s="271"/>
      <c r="V345" s="271"/>
      <c r="W345" s="271"/>
      <c r="X345" s="271"/>
      <c r="Y345" s="271"/>
      <c r="Z345" s="271"/>
      <c r="AA345" s="271"/>
    </row>
    <row r="346" spans="1:28" s="221" customFormat="1" x14ac:dyDescent="0.25">
      <c r="A346" s="225" t="s">
        <v>1840</v>
      </c>
      <c r="B346" s="221" t="s">
        <v>811</v>
      </c>
      <c r="C346" s="221" t="s">
        <v>2061</v>
      </c>
      <c r="E346" s="276">
        <f t="shared" ref="E346:AA346" si="6">SUM(E2:E344)</f>
        <v>9559.9249889999901</v>
      </c>
      <c r="F346" s="276">
        <f t="shared" si="6"/>
        <v>26006.905483000024</v>
      </c>
      <c r="G346" s="276">
        <f t="shared" si="6"/>
        <v>43896.795930999986</v>
      </c>
      <c r="H346" s="276">
        <f t="shared" si="6"/>
        <v>33750.771322999986</v>
      </c>
      <c r="I346" s="276">
        <f t="shared" si="6"/>
        <v>8900.285313999997</v>
      </c>
      <c r="J346" s="229">
        <f t="shared" si="6"/>
        <v>122114.68303999993</v>
      </c>
      <c r="K346" s="229">
        <f t="shared" si="6"/>
        <v>1364.2989460000006</v>
      </c>
      <c r="L346" s="229">
        <f t="shared" si="6"/>
        <v>13900.850004000004</v>
      </c>
      <c r="M346" s="229">
        <f t="shared" si="6"/>
        <v>1424.2374469999993</v>
      </c>
      <c r="N346" s="229">
        <f t="shared" si="6"/>
        <v>59.269633999999989</v>
      </c>
      <c r="O346" s="229">
        <f t="shared" si="6"/>
        <v>333.40678300000008</v>
      </c>
      <c r="P346" s="229">
        <f t="shared" si="6"/>
        <v>2096.7273059999993</v>
      </c>
      <c r="Q346" s="229">
        <f t="shared" si="6"/>
        <v>97048.684829999955</v>
      </c>
      <c r="R346" s="229">
        <f t="shared" si="6"/>
        <v>1242.0537349999997</v>
      </c>
      <c r="S346" s="229">
        <f t="shared" si="6"/>
        <v>5155.0600110000014</v>
      </c>
      <c r="T346" s="229">
        <f t="shared" si="6"/>
        <v>1055.7756480000005</v>
      </c>
      <c r="U346" s="229">
        <f t="shared" si="6"/>
        <v>5013.0511809999998</v>
      </c>
      <c r="V346" s="229">
        <f t="shared" si="6"/>
        <v>406.59896900000007</v>
      </c>
      <c r="W346" s="229">
        <f t="shared" si="6"/>
        <v>6668.7975239999996</v>
      </c>
      <c r="X346" s="229">
        <f t="shared" si="6"/>
        <v>227.31215200000003</v>
      </c>
      <c r="Y346" s="229">
        <f t="shared" si="6"/>
        <v>84.775619000000006</v>
      </c>
      <c r="Z346" s="229">
        <f t="shared" si="6"/>
        <v>249.49126500000006</v>
      </c>
      <c r="AA346" s="229">
        <f t="shared" si="6"/>
        <v>7517</v>
      </c>
    </row>
    <row r="349" spans="1:28" x14ac:dyDescent="0.25">
      <c r="G349" s="276"/>
    </row>
    <row r="351" spans="1:28" x14ac:dyDescent="0.25">
      <c r="H351" s="276"/>
    </row>
    <row r="352" spans="1:28" x14ac:dyDescent="0.25">
      <c r="J352" s="226"/>
      <c r="K352" s="226"/>
      <c r="L352" s="226"/>
      <c r="M352" s="226"/>
      <c r="N352" s="226"/>
      <c r="O352" s="226"/>
      <c r="P352" s="226"/>
      <c r="Q352" s="226"/>
      <c r="R352" s="226"/>
      <c r="S352" s="226"/>
      <c r="T352" s="226"/>
      <c r="U352" s="226"/>
      <c r="V352" s="226"/>
      <c r="W352" s="226"/>
      <c r="X352" s="226"/>
      <c r="Y352" s="226"/>
      <c r="Z352" s="226"/>
      <c r="AA352" s="226"/>
      <c r="AB352" s="226"/>
    </row>
  </sheetData>
  <sheetProtection algorithmName="SHA-512" hashValue="sJj2m1vxbh3ktEWej1Cf8nYnfrpCsXE/x4lT96VNfP50MZIkPTFvUConOAEwjYn/34v/tis/bjXCLwfidG/84g==" saltValue="v1fohT05Hhrc7j98AEx66w==" spinCount="100000" sheet="1" autoFilter="0"/>
  <autoFilter ref="A1:AA346" xr:uid="{231D909B-4757-407F-8254-064926464116}">
    <sortState xmlns:xlrd2="http://schemas.microsoft.com/office/spreadsheetml/2017/richdata2" ref="A2:AA344">
      <sortCondition ref="B1:B344"/>
    </sortState>
  </autoFilter>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9B7AF-8A14-4832-A915-B403596A7A46}">
  <dimension ref="A1:X354"/>
  <sheetViews>
    <sheetView workbookViewId="0">
      <pane xSplit="4" ySplit="4" topLeftCell="E20" activePane="bottomRight" state="frozen"/>
      <selection pane="topRight" activeCell="E1" sqref="E1"/>
      <selection pane="bottomLeft" activeCell="A5" sqref="A5"/>
      <selection pane="bottomRight" activeCell="T43" sqref="T43"/>
    </sheetView>
  </sheetViews>
  <sheetFormatPr defaultRowHeight="15" x14ac:dyDescent="0.25"/>
  <cols>
    <col min="1" max="1" width="7.5703125" bestFit="1" customWidth="1"/>
    <col min="2" max="2" width="46" bestFit="1" customWidth="1"/>
    <col min="3" max="3" width="14" bestFit="1" customWidth="1"/>
    <col min="4" max="4" width="12.140625" style="12" customWidth="1"/>
    <col min="5" max="6" width="14.85546875" bestFit="1" customWidth="1"/>
    <col min="7" max="7" width="15.28515625" customWidth="1"/>
    <col min="8" max="8" width="12.7109375" bestFit="1" customWidth="1"/>
    <col min="9" max="9" width="14.28515625" bestFit="1" customWidth="1"/>
    <col min="10" max="10" width="16.42578125" bestFit="1" customWidth="1"/>
    <col min="11" max="11" width="15.7109375" customWidth="1"/>
    <col min="12" max="12" width="16.42578125" bestFit="1" customWidth="1"/>
    <col min="13" max="13" width="14.42578125" customWidth="1"/>
    <col min="14" max="14" width="14.85546875" bestFit="1" customWidth="1"/>
    <col min="15" max="15" width="11.140625" bestFit="1" customWidth="1"/>
    <col min="16" max="16" width="17.28515625" bestFit="1" customWidth="1"/>
    <col min="17" max="17" width="14.28515625" bestFit="1" customWidth="1"/>
    <col min="18" max="18" width="12.5703125" bestFit="1" customWidth="1"/>
    <col min="19" max="19" width="15.42578125" bestFit="1" customWidth="1"/>
    <col min="20" max="20" width="16.42578125" bestFit="1" customWidth="1"/>
    <col min="21" max="21" width="16.85546875" bestFit="1" customWidth="1"/>
    <col min="22" max="22" width="13.28515625" bestFit="1" customWidth="1"/>
    <col min="23" max="23" width="13.85546875" bestFit="1" customWidth="1"/>
    <col min="24" max="24" width="16.42578125" bestFit="1" customWidth="1"/>
  </cols>
  <sheetData>
    <row r="1" spans="1:24" x14ac:dyDescent="0.25">
      <c r="B1" s="10"/>
      <c r="C1" s="5"/>
      <c r="K1" t="s">
        <v>848</v>
      </c>
      <c r="L1" s="134">
        <v>0.66669999999999996</v>
      </c>
      <c r="N1" t="s">
        <v>849</v>
      </c>
      <c r="Q1" s="5">
        <v>40.08</v>
      </c>
      <c r="S1" s="135" t="s">
        <v>850</v>
      </c>
      <c r="T1" s="5">
        <v>1000</v>
      </c>
      <c r="U1" t="s">
        <v>851</v>
      </c>
      <c r="V1" s="102">
        <f>'Detailed SFPR '!K75</f>
        <v>0.9919150524</v>
      </c>
    </row>
    <row r="2" spans="1:24" x14ac:dyDescent="0.25">
      <c r="A2" s="12"/>
      <c r="B2" s="12"/>
      <c r="C2" s="12"/>
      <c r="E2" s="12"/>
      <c r="F2" s="12"/>
      <c r="G2" s="12"/>
      <c r="H2" s="12"/>
      <c r="I2" s="12"/>
      <c r="J2" s="12"/>
      <c r="K2" s="12"/>
      <c r="L2" s="12"/>
      <c r="M2" s="12"/>
      <c r="S2" t="s">
        <v>852</v>
      </c>
      <c r="T2" s="5">
        <v>25</v>
      </c>
    </row>
    <row r="4" spans="1:24" s="4" customFormat="1" ht="60" x14ac:dyDescent="0.25">
      <c r="A4" s="4" t="s">
        <v>55</v>
      </c>
      <c r="B4" s="4" t="s">
        <v>56</v>
      </c>
      <c r="C4" s="4" t="s">
        <v>57</v>
      </c>
      <c r="D4" s="3" t="s">
        <v>58</v>
      </c>
      <c r="E4" s="99" t="s">
        <v>853</v>
      </c>
      <c r="F4" s="3" t="s">
        <v>854</v>
      </c>
      <c r="G4" s="99" t="s">
        <v>855</v>
      </c>
      <c r="H4" s="99" t="s">
        <v>856</v>
      </c>
      <c r="I4" s="99" t="s">
        <v>857</v>
      </c>
      <c r="J4" s="3" t="s">
        <v>858</v>
      </c>
      <c r="K4" s="3" t="s">
        <v>859</v>
      </c>
      <c r="L4" s="99" t="s">
        <v>860</v>
      </c>
      <c r="M4" s="3" t="s">
        <v>835</v>
      </c>
      <c r="N4" s="3" t="s">
        <v>861</v>
      </c>
      <c r="O4" s="3" t="s">
        <v>862</v>
      </c>
      <c r="P4" s="3" t="s">
        <v>863</v>
      </c>
      <c r="Q4" s="3" t="s">
        <v>59</v>
      </c>
      <c r="R4" s="3" t="s">
        <v>1836</v>
      </c>
      <c r="S4" s="99" t="s">
        <v>2063</v>
      </c>
      <c r="T4" s="136" t="s">
        <v>2064</v>
      </c>
      <c r="U4" s="3" t="s">
        <v>836</v>
      </c>
      <c r="V4" s="3"/>
      <c r="W4" s="3" t="s">
        <v>2062</v>
      </c>
      <c r="X4" s="3" t="s">
        <v>2724</v>
      </c>
    </row>
    <row r="5" spans="1:24" x14ac:dyDescent="0.25">
      <c r="A5" t="s">
        <v>66</v>
      </c>
      <c r="B5" t="s">
        <v>67</v>
      </c>
      <c r="C5" t="s">
        <v>68</v>
      </c>
      <c r="D5" s="12" t="s">
        <v>1088</v>
      </c>
      <c r="E5" s="5">
        <f>VLOOKUP(A5,'Base Cost'!$A$5:$AF$347,28,FALSE)</f>
        <v>2750158.8207483883</v>
      </c>
      <c r="F5" s="5">
        <f>VLOOKUP(A5,'B.spe ed'!$A$5:$R$347,18,FALSE)</f>
        <v>576167.51</v>
      </c>
      <c r="G5" s="5">
        <f>VLOOKUP(A5,'C.DPIA'!$A$5:$J$348,10,FALSE)</f>
        <v>168857.61122039836</v>
      </c>
      <c r="H5" s="5">
        <f>VLOOKUP(A5,D.EL!$A$5:$M$348,13,FALSE)</f>
        <v>1845.351845311819</v>
      </c>
      <c r="I5" s="137">
        <f>VLOOKUP(A5,E.CTE!$A$5:$R$348,18,FALSE)</f>
        <v>77053.800583108517</v>
      </c>
      <c r="J5" s="5">
        <f t="shared" ref="J5:J68" si="0">E5+F5+G5+H5+I5</f>
        <v>3574083.0943972073</v>
      </c>
      <c r="K5" s="5">
        <v>2261829.92</v>
      </c>
      <c r="L5" s="5">
        <f t="shared" ref="L5:L68" si="1">MIN(J5,(K5+(J5-K5)*$L$1))</f>
        <v>3136709.111370618</v>
      </c>
      <c r="M5" s="5">
        <f>VLOOKUP(A5,G.Transportation!$A$5:$G$348,7,FALSE)</f>
        <v>0</v>
      </c>
      <c r="N5" s="5">
        <v>2841561.83</v>
      </c>
      <c r="O5">
        <v>330.83</v>
      </c>
      <c r="P5" s="5">
        <f t="shared" ref="P5:P68" si="2">IF(O5&gt;0,((N5/O5)+$Q$1),0)</f>
        <v>8629.27030922226</v>
      </c>
      <c r="Q5" s="1">
        <f>VLOOKUP(A5,'ADM Data'!$A$2:$J$344,10,FALSE)</f>
        <v>351.812456</v>
      </c>
      <c r="R5" s="5">
        <f t="shared" ref="R5:R68" si="3">ROUND((L5+M5+W5)/Q5,2)</f>
        <v>9565.86</v>
      </c>
      <c r="S5" s="5">
        <f t="shared" ref="S5:S68" si="4">IF(((P5-R5)*Q5)&gt;0,((P5-R5)*Q5),0)</f>
        <v>0</v>
      </c>
      <c r="T5" s="5">
        <f>IF(D5="Y",($T$2*Q5),($T$1*Q5))*$V$1</f>
        <v>348968.07072821271</v>
      </c>
      <c r="U5" s="5">
        <f t="shared" ref="U5:U68" si="5">L5+M5+S5+T5</f>
        <v>3485677.1820988306</v>
      </c>
      <c r="W5" s="5">
        <f>IF(D5="Y",0,IF(D5="S",0,Q5*650))</f>
        <v>228678.09640000001</v>
      </c>
      <c r="X5" s="5">
        <f>L5+M5+W5+S5+T5</f>
        <v>3714355.2784988307</v>
      </c>
    </row>
    <row r="6" spans="1:24" x14ac:dyDescent="0.25">
      <c r="A6" t="s">
        <v>70</v>
      </c>
      <c r="B6" t="s">
        <v>71</v>
      </c>
      <c r="C6" t="s">
        <v>72</v>
      </c>
      <c r="D6" s="12" t="s">
        <v>1088</v>
      </c>
      <c r="E6" s="5">
        <f>VLOOKUP(A6,'Base Cost'!$A$5:$AF$347,28,FALSE)</f>
        <v>6392946.5673793126</v>
      </c>
      <c r="F6" s="5">
        <f>VLOOKUP(A6,'B.spe ed'!$A$5:$R$347,18,FALSE)</f>
        <v>768939.99</v>
      </c>
      <c r="G6" s="5">
        <f>VLOOKUP(A6,'C.DPIA'!$A$5:$J$348,10,FALSE)</f>
        <v>674788.65535265615</v>
      </c>
      <c r="H6" s="5">
        <f>VLOOKUP(A6,D.EL!$A$5:$M$348,13,FALSE)</f>
        <v>167202.29288921741</v>
      </c>
      <c r="I6" s="137">
        <f>VLOOKUP(A6,E.CTE!$A$5:$R$348,18,FALSE)</f>
        <v>0</v>
      </c>
      <c r="J6" s="5">
        <f t="shared" si="0"/>
        <v>8003877.5056211865</v>
      </c>
      <c r="K6" s="5">
        <v>5950003.6399999997</v>
      </c>
      <c r="L6" s="5">
        <f t="shared" si="1"/>
        <v>7319321.3462096453</v>
      </c>
      <c r="M6" s="5">
        <f>VLOOKUP(A6,G.Transportation!$A$5:$G$348,7,FALSE)</f>
        <v>0</v>
      </c>
      <c r="N6" s="5">
        <v>5770535.9199999999</v>
      </c>
      <c r="O6">
        <v>697.37</v>
      </c>
      <c r="P6" s="5">
        <f t="shared" si="2"/>
        <v>8314.7920180105248</v>
      </c>
      <c r="Q6" s="1">
        <f>VLOOKUP(A6,'ADM Data'!$A$2:$J$344,10,FALSE)</f>
        <v>780.60956899999996</v>
      </c>
      <c r="R6" s="5">
        <f t="shared" si="3"/>
        <v>10026.42</v>
      </c>
      <c r="S6" s="5">
        <f t="shared" si="4"/>
        <v>0</v>
      </c>
      <c r="T6" s="5">
        <f t="shared" ref="T6:T69" si="6">IF(D6="Y",($T$2*Q6),($T$1*Q6))*$V$1</f>
        <v>774298.38153857645</v>
      </c>
      <c r="U6" s="5">
        <f t="shared" si="5"/>
        <v>8093619.7277482217</v>
      </c>
      <c r="W6" s="5">
        <f t="shared" ref="W6:W69" si="7">IF(D6="Y",0,IF(D6="S",0,Q6*650))</f>
        <v>507396.21984999999</v>
      </c>
      <c r="X6" s="5">
        <f t="shared" ref="X6:X69" si="8">L6+M6+W6+S6+T6</f>
        <v>8601015.9475982226</v>
      </c>
    </row>
    <row r="7" spans="1:24" x14ac:dyDescent="0.25">
      <c r="A7" t="s">
        <v>73</v>
      </c>
      <c r="B7" t="s">
        <v>74</v>
      </c>
      <c r="C7" t="s">
        <v>75</v>
      </c>
      <c r="D7" s="12" t="s">
        <v>1088</v>
      </c>
      <c r="E7" s="5">
        <f>VLOOKUP(A7,'Base Cost'!$A$5:$AF$347,28,FALSE)</f>
        <v>2875353.5313046463</v>
      </c>
      <c r="F7" s="5">
        <f>VLOOKUP(A7,'B.spe ed'!$A$5:$R$347,18,FALSE)</f>
        <v>471481.33999999997</v>
      </c>
      <c r="G7" s="5">
        <f>VLOOKUP(A7,'C.DPIA'!$A$5:$J$348,10,FALSE)</f>
        <v>412854.32691111136</v>
      </c>
      <c r="H7" s="5">
        <f>VLOOKUP(A7,D.EL!$A$5:$M$348,13,FALSE)</f>
        <v>3294.6660136</v>
      </c>
      <c r="I7" s="137">
        <f>VLOOKUP(A7,E.CTE!$A$5:$R$348,18,FALSE)</f>
        <v>0</v>
      </c>
      <c r="J7" s="5">
        <f t="shared" si="0"/>
        <v>3762983.8642293573</v>
      </c>
      <c r="K7" s="5">
        <v>4129094.24</v>
      </c>
      <c r="L7" s="5">
        <f t="shared" si="1"/>
        <v>3762983.8642293573</v>
      </c>
      <c r="M7" s="5">
        <f>VLOOKUP(A7,G.Transportation!$A$5:$G$348,7,FALSE)</f>
        <v>155306.76</v>
      </c>
      <c r="N7" s="5">
        <v>3958743.22</v>
      </c>
      <c r="O7">
        <v>487.49</v>
      </c>
      <c r="P7" s="5">
        <f t="shared" si="2"/>
        <v>8160.7454905741661</v>
      </c>
      <c r="Q7" s="1">
        <f>VLOOKUP(A7,'ADM Data'!$A$2:$J$344,10,FALSE)</f>
        <v>352.19800399999997</v>
      </c>
      <c r="R7" s="5">
        <f t="shared" si="3"/>
        <v>11775.25</v>
      </c>
      <c r="S7" s="5">
        <f t="shared" si="4"/>
        <v>0</v>
      </c>
      <c r="T7" s="5">
        <f t="shared" si="6"/>
        <v>349350.50159283535</v>
      </c>
      <c r="U7" s="5">
        <f t="shared" si="5"/>
        <v>4267641.125822193</v>
      </c>
      <c r="W7" s="5">
        <f t="shared" si="7"/>
        <v>228928.70259999999</v>
      </c>
      <c r="X7" s="5">
        <f t="shared" si="8"/>
        <v>4496569.8284221925</v>
      </c>
    </row>
    <row r="8" spans="1:24" x14ac:dyDescent="0.25">
      <c r="A8" t="s">
        <v>76</v>
      </c>
      <c r="B8" t="s">
        <v>77</v>
      </c>
      <c r="C8" t="s">
        <v>68</v>
      </c>
      <c r="D8" s="12" t="s">
        <v>1088</v>
      </c>
      <c r="E8" s="5">
        <f>VLOOKUP(A8,'Base Cost'!$A$5:$AF$347,28,FALSE)</f>
        <v>2631654.6746444609</v>
      </c>
      <c r="F8" s="5">
        <f>VLOOKUP(A8,'B.spe ed'!$A$5:$R$347,18,FALSE)</f>
        <v>680060.99</v>
      </c>
      <c r="G8" s="5">
        <f>VLOOKUP(A8,'C.DPIA'!$A$5:$J$348,10,FALSE)</f>
        <v>186792.93169386964</v>
      </c>
      <c r="H8" s="5">
        <f>VLOOKUP(A8,D.EL!$A$5:$M$348,13,FALSE)</f>
        <v>0</v>
      </c>
      <c r="I8" s="137">
        <f>VLOOKUP(A8,E.CTE!$A$5:$R$348,18,FALSE)</f>
        <v>0</v>
      </c>
      <c r="J8" s="5">
        <f t="shared" si="0"/>
        <v>3498508.5963383308</v>
      </c>
      <c r="K8" s="5">
        <v>3071851.4</v>
      </c>
      <c r="L8" s="5">
        <f t="shared" si="1"/>
        <v>3356303.752798765</v>
      </c>
      <c r="M8" s="5">
        <f>VLOOKUP(A8,G.Transportation!$A$5:$G$348,7,FALSE)</f>
        <v>0</v>
      </c>
      <c r="N8" s="5">
        <v>3065726.71</v>
      </c>
      <c r="O8">
        <v>345.21</v>
      </c>
      <c r="P8" s="5">
        <f t="shared" si="2"/>
        <v>8920.8386976043566</v>
      </c>
      <c r="Q8" s="1">
        <f>VLOOKUP(A8,'ADM Data'!$A$2:$J$344,10,FALSE)</f>
        <v>323.828146</v>
      </c>
      <c r="R8" s="5">
        <f t="shared" si="3"/>
        <v>11014.46</v>
      </c>
      <c r="S8" s="5">
        <f t="shared" si="4"/>
        <v>0</v>
      </c>
      <c r="T8" s="5">
        <f t="shared" si="6"/>
        <v>321210.01240818488</v>
      </c>
      <c r="U8" s="5">
        <f t="shared" si="5"/>
        <v>3677513.7652069498</v>
      </c>
      <c r="W8" s="5">
        <f t="shared" si="7"/>
        <v>210488.29490000001</v>
      </c>
      <c r="X8" s="5">
        <f t="shared" si="8"/>
        <v>3888002.0601069499</v>
      </c>
    </row>
    <row r="9" spans="1:24" x14ac:dyDescent="0.25">
      <c r="A9" t="s">
        <v>78</v>
      </c>
      <c r="B9" t="s">
        <v>1841</v>
      </c>
      <c r="C9" t="s">
        <v>80</v>
      </c>
      <c r="D9" s="12" t="s">
        <v>1842</v>
      </c>
      <c r="E9" s="5">
        <f>VLOOKUP(A9,'Base Cost'!$A$5:$AF$347,28,FALSE)</f>
        <v>39299318.536577441</v>
      </c>
      <c r="F9" s="5">
        <f>VLOOKUP(A9,'B.spe ed'!$A$5:$R$347,18,FALSE)</f>
        <v>7821196.0428151842</v>
      </c>
      <c r="G9" s="5">
        <f>VLOOKUP(A9,'C.DPIA'!$A$5:$J$348,10,FALSE)</f>
        <v>0</v>
      </c>
      <c r="H9" s="5">
        <f>VLOOKUP(A9,D.EL!$A$5:$M$348,13,FALSE)</f>
        <v>40362.045037137927</v>
      </c>
      <c r="I9" s="137">
        <f>VLOOKUP(A9,E.CTE!$A$5:$R$348,18,FALSE)</f>
        <v>247152.82749699921</v>
      </c>
      <c r="J9" s="5">
        <f t="shared" si="0"/>
        <v>47408029.45192676</v>
      </c>
      <c r="K9" s="5">
        <v>30241452.469999999</v>
      </c>
      <c r="L9" s="5">
        <f t="shared" si="1"/>
        <v>41686409.343850568</v>
      </c>
      <c r="M9" s="5">
        <f>VLOOKUP(A9,G.Transportation!$A$5:$G$348,7,FALSE)</f>
        <v>0</v>
      </c>
      <c r="N9" s="5">
        <v>38270665.130000003</v>
      </c>
      <c r="O9">
        <v>5391.84</v>
      </c>
      <c r="P9" s="5">
        <f t="shared" si="2"/>
        <v>7137.9659035134573</v>
      </c>
      <c r="Q9" s="1">
        <f>VLOOKUP(A9,'ADM Data'!$A$2:$J$344,10,FALSE)</f>
        <v>4933.583063</v>
      </c>
      <c r="R9" s="5">
        <f t="shared" si="3"/>
        <v>8449.52</v>
      </c>
      <c r="S9" s="5">
        <f t="shared" si="4"/>
        <v>0</v>
      </c>
      <c r="T9" s="5">
        <f t="shared" si="6"/>
        <v>122342.38256138493</v>
      </c>
      <c r="U9" s="5">
        <f t="shared" si="5"/>
        <v>41808751.726411954</v>
      </c>
      <c r="W9" s="5">
        <f t="shared" si="7"/>
        <v>0</v>
      </c>
      <c r="X9" s="5">
        <f t="shared" si="8"/>
        <v>41808751.726411954</v>
      </c>
    </row>
    <row r="10" spans="1:24" x14ac:dyDescent="0.25">
      <c r="A10" t="s">
        <v>82</v>
      </c>
      <c r="B10" t="s">
        <v>1843</v>
      </c>
      <c r="C10" t="s">
        <v>84</v>
      </c>
      <c r="D10" s="12" t="s">
        <v>1842</v>
      </c>
      <c r="E10" s="5">
        <f>VLOOKUP(A10,'Base Cost'!$A$5:$AF$347,28,FALSE)</f>
        <v>5645168.0387656512</v>
      </c>
      <c r="F10" s="5">
        <f>VLOOKUP(A10,'B.spe ed'!$A$5:$R$347,18,FALSE)</f>
        <v>974977.38897400792</v>
      </c>
      <c r="G10" s="5">
        <f>VLOOKUP(A10,'C.DPIA'!$A$5:$J$348,10,FALSE)</f>
        <v>0</v>
      </c>
      <c r="H10" s="5">
        <f>VLOOKUP(A10,D.EL!$A$5:$M$348,13,FALSE)</f>
        <v>20338.697746889251</v>
      </c>
      <c r="I10" s="137">
        <f>VLOOKUP(A10,E.CTE!$A$5:$R$348,18,FALSE)</f>
        <v>0</v>
      </c>
      <c r="J10" s="5">
        <f t="shared" si="0"/>
        <v>6640484.125486549</v>
      </c>
      <c r="K10" s="5">
        <v>3036187.92</v>
      </c>
      <c r="L10" s="5">
        <f t="shared" si="1"/>
        <v>5439172.200197882</v>
      </c>
      <c r="M10" s="5">
        <f>VLOOKUP(A10,G.Transportation!$A$5:$G$348,7,FALSE)</f>
        <v>0</v>
      </c>
      <c r="N10" s="5">
        <v>3054497.3</v>
      </c>
      <c r="O10">
        <v>439.69</v>
      </c>
      <c r="P10" s="5">
        <f t="shared" si="2"/>
        <v>6987.0137487775473</v>
      </c>
      <c r="Q10" s="1">
        <f>VLOOKUP(A10,'ADM Data'!$A$2:$J$344,10,FALSE)</f>
        <v>725.79912899999999</v>
      </c>
      <c r="R10" s="5">
        <f t="shared" si="3"/>
        <v>7494.05</v>
      </c>
      <c r="S10" s="5">
        <f t="shared" si="4"/>
        <v>0</v>
      </c>
      <c r="T10" s="5">
        <f t="shared" si="6"/>
        <v>17998.277026847732</v>
      </c>
      <c r="U10" s="5">
        <f t="shared" si="5"/>
        <v>5457170.47722473</v>
      </c>
      <c r="W10" s="5">
        <f t="shared" si="7"/>
        <v>0</v>
      </c>
      <c r="X10" s="5">
        <f t="shared" si="8"/>
        <v>5457170.47722473</v>
      </c>
    </row>
    <row r="11" spans="1:24" x14ac:dyDescent="0.25">
      <c r="A11" t="s">
        <v>85</v>
      </c>
      <c r="B11" t="s">
        <v>86</v>
      </c>
      <c r="C11" t="s">
        <v>87</v>
      </c>
      <c r="D11" s="12" t="s">
        <v>1842</v>
      </c>
      <c r="E11" s="5">
        <f>VLOOKUP(A11,'Base Cost'!$A$5:$AF$347,28,FALSE)</f>
        <v>3153534.3921718462</v>
      </c>
      <c r="F11" s="5">
        <f>VLOOKUP(A11,'B.spe ed'!$A$5:$R$347,18,FALSE)</f>
        <v>544982.94000000006</v>
      </c>
      <c r="G11" s="5">
        <f>VLOOKUP(A11,'C.DPIA'!$A$5:$J$348,10,FALSE)</f>
        <v>0</v>
      </c>
      <c r="H11" s="5">
        <f>VLOOKUP(A11,D.EL!$A$5:$M$348,13,FALSE)</f>
        <v>5651.6958306398856</v>
      </c>
      <c r="I11" s="137">
        <f>VLOOKUP(A11,E.CTE!$A$5:$R$348,18,FALSE)</f>
        <v>0</v>
      </c>
      <c r="J11" s="5">
        <f t="shared" si="0"/>
        <v>3704169.0280024861</v>
      </c>
      <c r="K11" s="5">
        <v>2771934.38</v>
      </c>
      <c r="L11" s="5">
        <f t="shared" si="1"/>
        <v>3393455.2198232575</v>
      </c>
      <c r="M11" s="5">
        <f>VLOOKUP(A11,G.Transportation!$A$5:$G$348,7,FALSE)</f>
        <v>0</v>
      </c>
      <c r="N11" s="5">
        <v>2169038.37</v>
      </c>
      <c r="O11">
        <v>296.89999999999998</v>
      </c>
      <c r="P11" s="5">
        <f t="shared" si="2"/>
        <v>7345.6992994274178</v>
      </c>
      <c r="Q11" s="1">
        <f>VLOOKUP(A11,'ADM Data'!$A$2:$J$344,10,FALSE)</f>
        <v>409.48481199999998</v>
      </c>
      <c r="R11" s="5">
        <f t="shared" si="3"/>
        <v>8287.1299999999992</v>
      </c>
      <c r="S11" s="5">
        <f t="shared" si="4"/>
        <v>0</v>
      </c>
      <c r="T11" s="5">
        <f t="shared" si="6"/>
        <v>10154.353718799603</v>
      </c>
      <c r="U11" s="5">
        <f t="shared" si="5"/>
        <v>3403609.5735420571</v>
      </c>
      <c r="W11" s="5">
        <f t="shared" si="7"/>
        <v>0</v>
      </c>
      <c r="X11" s="5">
        <f t="shared" si="8"/>
        <v>3403609.5735420571</v>
      </c>
    </row>
    <row r="12" spans="1:24" x14ac:dyDescent="0.25">
      <c r="A12" t="s">
        <v>88</v>
      </c>
      <c r="B12" t="s">
        <v>1844</v>
      </c>
      <c r="C12" t="s">
        <v>1530</v>
      </c>
      <c r="D12" s="12" t="s">
        <v>1842</v>
      </c>
      <c r="E12" s="5">
        <f>VLOOKUP(A12,'Base Cost'!$A$5:$AF$347,28,FALSE)</f>
        <v>777076.32965288637</v>
      </c>
      <c r="F12" s="5">
        <f>VLOOKUP(A12,'B.spe ed'!$A$5:$R$347,18,FALSE)</f>
        <v>82631.02</v>
      </c>
      <c r="G12" s="5">
        <f>VLOOKUP(A12,'C.DPIA'!$A$5:$J$348,10,FALSE)</f>
        <v>0</v>
      </c>
      <c r="H12" s="5">
        <f>VLOOKUP(A12,D.EL!$A$5:$M$348,13,FALSE)</f>
        <v>0</v>
      </c>
      <c r="I12" s="137">
        <f>VLOOKUP(A12,E.CTE!$A$5:$R$348,18,FALSE)</f>
        <v>192617.85051393323</v>
      </c>
      <c r="J12" s="5">
        <f t="shared" si="0"/>
        <v>1052325.2001668196</v>
      </c>
      <c r="K12" s="5">
        <v>543478.11</v>
      </c>
      <c r="L12" s="5">
        <f t="shared" si="1"/>
        <v>882726.46501421859</v>
      </c>
      <c r="M12" s="5">
        <f>VLOOKUP(A12,G.Transportation!$A$5:$G$348,7,FALSE)</f>
        <v>0</v>
      </c>
      <c r="N12" s="5">
        <v>586432.44999999995</v>
      </c>
      <c r="O12">
        <v>85.41</v>
      </c>
      <c r="P12" s="5">
        <f t="shared" si="2"/>
        <v>6906.1665238262494</v>
      </c>
      <c r="Q12" s="1">
        <f>VLOOKUP(A12,'ADM Data'!$A$2:$J$344,10,FALSE)</f>
        <v>83.135052000000002</v>
      </c>
      <c r="R12" s="5">
        <f t="shared" si="3"/>
        <v>10617.98</v>
      </c>
      <c r="S12" s="5">
        <f t="shared" si="4"/>
        <v>0</v>
      </c>
      <c r="T12" s="5">
        <f t="shared" si="6"/>
        <v>2061.5727365214179</v>
      </c>
      <c r="U12" s="5">
        <f t="shared" si="5"/>
        <v>884788.03775073995</v>
      </c>
      <c r="W12" s="5">
        <f t="shared" si="7"/>
        <v>0</v>
      </c>
      <c r="X12" s="5">
        <f t="shared" si="8"/>
        <v>884788.03775073995</v>
      </c>
    </row>
    <row r="13" spans="1:24" x14ac:dyDescent="0.25">
      <c r="A13" t="s">
        <v>91</v>
      </c>
      <c r="B13" t="s">
        <v>1845</v>
      </c>
      <c r="C13" t="s">
        <v>93</v>
      </c>
      <c r="D13" s="12" t="s">
        <v>1088</v>
      </c>
      <c r="E13" s="5">
        <f>VLOOKUP(A13,'Base Cost'!$A$5:$AF$347,28,FALSE)</f>
        <v>210424.09739671997</v>
      </c>
      <c r="F13" s="5">
        <f>VLOOKUP(A13,'B.spe ed'!$A$5:$R$347,18,FALSE)</f>
        <v>191063.43</v>
      </c>
      <c r="G13" s="5">
        <f>VLOOKUP(A13,'C.DPIA'!$A$5:$J$348,10,FALSE)</f>
        <v>28381.518137991436</v>
      </c>
      <c r="H13" s="5">
        <f>VLOOKUP(A13,D.EL!$A$5:$M$348,13,FALSE)</f>
        <v>0</v>
      </c>
      <c r="I13" s="137">
        <f>VLOOKUP(A13,E.CTE!$A$5:$R$348,18,FALSE)</f>
        <v>0</v>
      </c>
      <c r="J13" s="5">
        <f t="shared" si="0"/>
        <v>429869.04553471139</v>
      </c>
      <c r="K13" s="5">
        <v>584355.57999999996</v>
      </c>
      <c r="L13" s="5">
        <f t="shared" si="1"/>
        <v>429869.04553471139</v>
      </c>
      <c r="M13" s="5">
        <f>VLOOKUP(A13,G.Transportation!$A$5:$G$348,7,FALSE)</f>
        <v>0</v>
      </c>
      <c r="N13" s="5">
        <v>619317.98</v>
      </c>
      <c r="O13">
        <v>51.35</v>
      </c>
      <c r="P13" s="5">
        <f t="shared" si="2"/>
        <v>12100.800155793573</v>
      </c>
      <c r="Q13" s="1">
        <f>VLOOKUP(A13,'ADM Data'!$A$2:$J$344,10,FALSE)</f>
        <v>25.754004000000002</v>
      </c>
      <c r="R13" s="5">
        <f t="shared" si="3"/>
        <v>17341.349999999999</v>
      </c>
      <c r="S13" s="5">
        <f t="shared" si="4"/>
        <v>0</v>
      </c>
      <c r="T13" s="5">
        <f t="shared" si="6"/>
        <v>25545.78422716981</v>
      </c>
      <c r="U13" s="5">
        <f t="shared" si="5"/>
        <v>455414.82976188121</v>
      </c>
      <c r="W13" s="5">
        <f t="shared" si="7"/>
        <v>16740.102600000002</v>
      </c>
      <c r="X13" s="5">
        <f t="shared" si="8"/>
        <v>472154.93236188119</v>
      </c>
    </row>
    <row r="14" spans="1:24" x14ac:dyDescent="0.25">
      <c r="A14" t="s">
        <v>94</v>
      </c>
      <c r="B14" t="s">
        <v>1846</v>
      </c>
      <c r="C14" t="s">
        <v>72</v>
      </c>
      <c r="D14" s="12" t="s">
        <v>1088</v>
      </c>
      <c r="E14" s="5">
        <f>VLOOKUP(A14,'Base Cost'!$A$5:$AF$347,28,FALSE)</f>
        <v>547797.20929128828</v>
      </c>
      <c r="F14" s="5">
        <f>VLOOKUP(A14,'B.spe ed'!$A$5:$R$347,18,FALSE)</f>
        <v>934429.03</v>
      </c>
      <c r="G14" s="5">
        <f>VLOOKUP(A14,'C.DPIA'!$A$5:$J$348,10,FALSE)</f>
        <v>78275.210978741772</v>
      </c>
      <c r="H14" s="5">
        <f>VLOOKUP(A14,D.EL!$A$5:$M$348,13,FALSE)</f>
        <v>0</v>
      </c>
      <c r="I14" s="137">
        <f>VLOOKUP(A14,E.CTE!$A$5:$R$348,18,FALSE)</f>
        <v>0</v>
      </c>
      <c r="J14" s="5">
        <f t="shared" si="0"/>
        <v>1560501.4502700302</v>
      </c>
      <c r="K14" s="5">
        <v>1573400.19</v>
      </c>
      <c r="L14" s="5">
        <f t="shared" si="1"/>
        <v>1560501.4502700302</v>
      </c>
      <c r="M14" s="5">
        <f>VLOOKUP(A14,G.Transportation!$A$5:$G$348,7,FALSE)</f>
        <v>0</v>
      </c>
      <c r="N14" s="5">
        <v>1466492.77</v>
      </c>
      <c r="O14">
        <v>70.19</v>
      </c>
      <c r="P14" s="5">
        <f t="shared" si="2"/>
        <v>20933.266636272976</v>
      </c>
      <c r="Q14" s="1">
        <f>VLOOKUP(A14,'ADM Data'!$A$2:$J$344,10,FALSE)</f>
        <v>67.411347000000006</v>
      </c>
      <c r="R14" s="5">
        <f t="shared" si="3"/>
        <v>23798.94</v>
      </c>
      <c r="S14" s="5">
        <f t="shared" si="4"/>
        <v>0</v>
      </c>
      <c r="T14" s="5">
        <f t="shared" si="6"/>
        <v>66866.329791859593</v>
      </c>
      <c r="U14" s="5">
        <f t="shared" si="5"/>
        <v>1627367.7800618897</v>
      </c>
      <c r="W14" s="5">
        <f t="shared" si="7"/>
        <v>43817.375550000004</v>
      </c>
      <c r="X14" s="5">
        <f t="shared" si="8"/>
        <v>1671185.1556118897</v>
      </c>
    </row>
    <row r="15" spans="1:24" x14ac:dyDescent="0.25">
      <c r="A15" t="s">
        <v>96</v>
      </c>
      <c r="B15" t="s">
        <v>1847</v>
      </c>
      <c r="C15" t="s">
        <v>98</v>
      </c>
      <c r="D15" s="12" t="s">
        <v>1088</v>
      </c>
      <c r="E15" s="5">
        <f>VLOOKUP(A15,'Base Cost'!$A$5:$AF$347,28,FALSE)</f>
        <v>417392.2958543307</v>
      </c>
      <c r="F15" s="5">
        <f>VLOOKUP(A15,'B.spe ed'!$A$5:$R$347,18,FALSE)</f>
        <v>740860.8899999999</v>
      </c>
      <c r="G15" s="5">
        <f>VLOOKUP(A15,'C.DPIA'!$A$5:$J$348,10,FALSE)</f>
        <v>64041.609905555561</v>
      </c>
      <c r="H15" s="5">
        <f>VLOOKUP(A15,D.EL!$A$5:$M$348,13,FALSE)</f>
        <v>0</v>
      </c>
      <c r="I15" s="137">
        <f>VLOOKUP(A15,E.CTE!$A$5:$R$348,18,FALSE)</f>
        <v>0</v>
      </c>
      <c r="J15" s="5">
        <f t="shared" si="0"/>
        <v>1222294.7957598863</v>
      </c>
      <c r="K15" s="5">
        <v>1209504.6100000001</v>
      </c>
      <c r="L15" s="5">
        <f t="shared" si="1"/>
        <v>1218031.8268461162</v>
      </c>
      <c r="M15" s="5">
        <f>VLOOKUP(A15,G.Transportation!$A$5:$G$348,7,FALSE)</f>
        <v>0</v>
      </c>
      <c r="N15" s="5">
        <v>1254384.57</v>
      </c>
      <c r="O15">
        <v>70.040000000000006</v>
      </c>
      <c r="P15" s="5">
        <f t="shared" si="2"/>
        <v>17949.625545402629</v>
      </c>
      <c r="Q15" s="1">
        <f>VLOOKUP(A15,'ADM Data'!$A$2:$J$344,10,FALSE)</f>
        <v>54.632652999999998</v>
      </c>
      <c r="R15" s="5">
        <f t="shared" si="3"/>
        <v>22944.94</v>
      </c>
      <c r="S15" s="5">
        <f t="shared" si="4"/>
        <v>0</v>
      </c>
      <c r="T15" s="5">
        <f t="shared" si="6"/>
        <v>54190.950863246013</v>
      </c>
      <c r="U15" s="5">
        <f t="shared" si="5"/>
        <v>1272222.7777093623</v>
      </c>
      <c r="W15" s="5">
        <f t="shared" si="7"/>
        <v>35511.224450000002</v>
      </c>
      <c r="X15" s="5">
        <f t="shared" si="8"/>
        <v>1307734.0021593624</v>
      </c>
    </row>
    <row r="16" spans="1:24" x14ac:dyDescent="0.25">
      <c r="A16" t="s">
        <v>99</v>
      </c>
      <c r="B16" t="s">
        <v>1848</v>
      </c>
      <c r="C16" t="s">
        <v>101</v>
      </c>
      <c r="D16" s="12" t="s">
        <v>1088</v>
      </c>
      <c r="E16" s="5">
        <f>VLOOKUP(A16,'Base Cost'!$A$5:$AF$347,28,FALSE)</f>
        <v>502373.7550714945</v>
      </c>
      <c r="F16" s="5">
        <f>VLOOKUP(A16,'B.spe ed'!$A$5:$R$347,18,FALSE)</f>
        <v>555515.96</v>
      </c>
      <c r="G16" s="5">
        <f>VLOOKUP(A16,'C.DPIA'!$A$5:$J$348,10,FALSE)</f>
        <v>76012.131973300842</v>
      </c>
      <c r="H16" s="5">
        <f>VLOOKUP(A16,D.EL!$A$5:$M$348,13,FALSE)</f>
        <v>0</v>
      </c>
      <c r="I16" s="137">
        <f>VLOOKUP(A16,E.CTE!$A$5:$R$348,18,FALSE)</f>
        <v>0</v>
      </c>
      <c r="J16" s="5">
        <f t="shared" si="0"/>
        <v>1133901.8470447953</v>
      </c>
      <c r="K16" s="5">
        <v>1032825.03</v>
      </c>
      <c r="L16" s="5">
        <f t="shared" si="1"/>
        <v>1100212.9439237651</v>
      </c>
      <c r="M16" s="5">
        <f>VLOOKUP(A16,G.Transportation!$A$5:$G$348,7,FALSE)</f>
        <v>0</v>
      </c>
      <c r="N16" s="5">
        <v>1030794.37</v>
      </c>
      <c r="O16">
        <v>70.41</v>
      </c>
      <c r="P16" s="5">
        <f t="shared" si="2"/>
        <v>14679.965953699759</v>
      </c>
      <c r="Q16" s="1">
        <f>VLOOKUP(A16,'ADM Data'!$A$2:$J$344,10,FALSE)</f>
        <v>65.596822000000003</v>
      </c>
      <c r="R16" s="5">
        <f t="shared" si="3"/>
        <v>17422.349999999999</v>
      </c>
      <c r="S16" s="5">
        <f t="shared" si="4"/>
        <v>0</v>
      </c>
      <c r="T16" s="5">
        <f t="shared" si="6"/>
        <v>65066.475131403473</v>
      </c>
      <c r="U16" s="5">
        <f t="shared" si="5"/>
        <v>1165279.4190551685</v>
      </c>
      <c r="W16" s="5">
        <f t="shared" si="7"/>
        <v>42637.934300000001</v>
      </c>
      <c r="X16" s="5">
        <f t="shared" si="8"/>
        <v>1207917.3533551686</v>
      </c>
    </row>
    <row r="17" spans="1:24" x14ac:dyDescent="0.25">
      <c r="A17" t="s">
        <v>102</v>
      </c>
      <c r="B17" t="s">
        <v>103</v>
      </c>
      <c r="C17" t="s">
        <v>68</v>
      </c>
      <c r="D17" s="12" t="s">
        <v>1088</v>
      </c>
      <c r="E17" s="5">
        <f>VLOOKUP(A17,'Base Cost'!$A$5:$AF$347,28,FALSE)</f>
        <v>898655.84176463936</v>
      </c>
      <c r="F17" s="5">
        <f>VLOOKUP(A17,'B.spe ed'!$A$5:$R$347,18,FALSE)</f>
        <v>823449.13</v>
      </c>
      <c r="G17" s="5">
        <f>VLOOKUP(A17,'C.DPIA'!$A$5:$J$348,10,FALSE)</f>
        <v>131992.77973484623</v>
      </c>
      <c r="H17" s="5">
        <f>VLOOKUP(A17,D.EL!$A$5:$M$348,13,FALSE)</f>
        <v>0</v>
      </c>
      <c r="I17" s="137">
        <f>VLOOKUP(A17,E.CTE!$A$5:$R$348,18,FALSE)</f>
        <v>0</v>
      </c>
      <c r="J17" s="5">
        <f t="shared" si="0"/>
        <v>1854097.7514994857</v>
      </c>
      <c r="K17" s="5">
        <v>1868902.63</v>
      </c>
      <c r="L17" s="5">
        <f t="shared" si="1"/>
        <v>1854097.7514994857</v>
      </c>
      <c r="M17" s="5">
        <f>VLOOKUP(A17,G.Transportation!$A$5:$G$348,7,FALSE)</f>
        <v>0</v>
      </c>
      <c r="N17" s="5">
        <v>1863257.19</v>
      </c>
      <c r="O17">
        <v>113.74</v>
      </c>
      <c r="P17" s="5">
        <f t="shared" si="2"/>
        <v>16421.803140495867</v>
      </c>
      <c r="Q17" s="1">
        <f>VLOOKUP(A17,'ADM Data'!$A$2:$J$344,10,FALSE)</f>
        <v>112.767574</v>
      </c>
      <c r="R17" s="5">
        <f t="shared" si="3"/>
        <v>17091.759999999998</v>
      </c>
      <c r="S17" s="5">
        <f t="shared" si="4"/>
        <v>0</v>
      </c>
      <c r="T17" s="5">
        <f t="shared" si="6"/>
        <v>111855.85407323088</v>
      </c>
      <c r="U17" s="5">
        <f t="shared" si="5"/>
        <v>1965953.6055727166</v>
      </c>
      <c r="W17" s="5">
        <f t="shared" si="7"/>
        <v>73298.9231</v>
      </c>
      <c r="X17" s="5">
        <f t="shared" si="8"/>
        <v>2039252.5286727166</v>
      </c>
    </row>
    <row r="18" spans="1:24" x14ac:dyDescent="0.25">
      <c r="A18" t="s">
        <v>104</v>
      </c>
      <c r="B18" t="s">
        <v>1849</v>
      </c>
      <c r="C18" t="s">
        <v>80</v>
      </c>
      <c r="D18" s="12" t="s">
        <v>1088</v>
      </c>
      <c r="E18" s="5">
        <f>VLOOKUP(A18,'Base Cost'!$A$5:$AF$347,28,FALSE)</f>
        <v>787592.68708015978</v>
      </c>
      <c r="F18" s="5">
        <f>VLOOKUP(A18,'B.spe ed'!$A$5:$R$347,18,FALSE)</f>
        <v>906670.55999999994</v>
      </c>
      <c r="G18" s="5">
        <f>VLOOKUP(A18,'C.DPIA'!$A$5:$J$348,10,FALSE)</f>
        <v>116733.79707777775</v>
      </c>
      <c r="H18" s="5">
        <f>VLOOKUP(A18,D.EL!$A$5:$M$348,13,FALSE)</f>
        <v>0</v>
      </c>
      <c r="I18" s="137">
        <f>VLOOKUP(A18,E.CTE!$A$5:$R$348,18,FALSE)</f>
        <v>0</v>
      </c>
      <c r="J18" s="5">
        <f t="shared" si="0"/>
        <v>1810997.0441579376</v>
      </c>
      <c r="K18" s="5">
        <v>2584845.4900000002</v>
      </c>
      <c r="L18" s="5">
        <f t="shared" si="1"/>
        <v>1810997.0441579376</v>
      </c>
      <c r="M18" s="5">
        <f>VLOOKUP(A18,G.Transportation!$A$5:$G$348,7,FALSE)</f>
        <v>0</v>
      </c>
      <c r="N18" s="5">
        <v>2402480.2400000002</v>
      </c>
      <c r="O18">
        <v>146.16999999999999</v>
      </c>
      <c r="P18" s="5">
        <f t="shared" si="2"/>
        <v>16476.286061435319</v>
      </c>
      <c r="Q18" s="1">
        <f>VLOOKUP(A18,'ADM Data'!$A$2:$J$344,10,FALSE)</f>
        <v>99.583334000000008</v>
      </c>
      <c r="R18" s="5">
        <f t="shared" si="3"/>
        <v>18835.740000000002</v>
      </c>
      <c r="S18" s="5">
        <f t="shared" si="4"/>
        <v>0</v>
      </c>
      <c r="T18" s="5">
        <f t="shared" si="6"/>
        <v>98778.207962776709</v>
      </c>
      <c r="U18" s="5">
        <f t="shared" si="5"/>
        <v>1909775.2521207144</v>
      </c>
      <c r="W18" s="5">
        <f t="shared" si="7"/>
        <v>64729.167100000006</v>
      </c>
      <c r="X18" s="5">
        <f t="shared" si="8"/>
        <v>1974504.4192207144</v>
      </c>
    </row>
    <row r="19" spans="1:24" x14ac:dyDescent="0.25">
      <c r="A19" t="s">
        <v>106</v>
      </c>
      <c r="B19" t="s">
        <v>1850</v>
      </c>
      <c r="C19" t="s">
        <v>108</v>
      </c>
      <c r="D19" s="12" t="s">
        <v>1088</v>
      </c>
      <c r="E19" s="5">
        <f>VLOOKUP(A19,'Base Cost'!$A$5:$AF$347,28,FALSE)</f>
        <v>725032.46030856029</v>
      </c>
      <c r="F19" s="5">
        <f>VLOOKUP(A19,'B.spe ed'!$A$5:$R$347,18,FALSE)</f>
        <v>663388.66</v>
      </c>
      <c r="G19" s="5">
        <f>VLOOKUP(A19,'C.DPIA'!$A$5:$J$348,10,FALSE)</f>
        <v>108450.09956797441</v>
      </c>
      <c r="H19" s="5">
        <f>VLOOKUP(A19,D.EL!$A$5:$M$348,13,FALSE)</f>
        <v>0</v>
      </c>
      <c r="I19" s="137">
        <f>VLOOKUP(A19,E.CTE!$A$5:$R$348,18,FALSE)</f>
        <v>0</v>
      </c>
      <c r="J19" s="5">
        <f t="shared" si="0"/>
        <v>1496871.2198765348</v>
      </c>
      <c r="K19" s="5">
        <v>2440247.5099999998</v>
      </c>
      <c r="L19" s="5">
        <f t="shared" si="1"/>
        <v>1496871.2198765348</v>
      </c>
      <c r="M19" s="5">
        <f>VLOOKUP(A19,G.Transportation!$A$5:$G$348,7,FALSE)</f>
        <v>0</v>
      </c>
      <c r="N19" s="5">
        <v>2534990.37</v>
      </c>
      <c r="O19">
        <v>184.45</v>
      </c>
      <c r="P19" s="5">
        <f t="shared" si="2"/>
        <v>13783.589731634591</v>
      </c>
      <c r="Q19" s="1">
        <f>VLOOKUP(A19,'ADM Data'!$A$2:$J$344,10,FALSE)</f>
        <v>92.941397000000009</v>
      </c>
      <c r="R19" s="5">
        <f t="shared" si="3"/>
        <v>16755.54</v>
      </c>
      <c r="S19" s="5">
        <f t="shared" si="4"/>
        <v>0</v>
      </c>
      <c r="T19" s="5">
        <f t="shared" si="6"/>
        <v>92189.970675384218</v>
      </c>
      <c r="U19" s="5">
        <f t="shared" si="5"/>
        <v>1589061.1905519189</v>
      </c>
      <c r="W19" s="5">
        <f t="shared" si="7"/>
        <v>60411.908050000005</v>
      </c>
      <c r="X19" s="5">
        <f t="shared" si="8"/>
        <v>1649473.0986019189</v>
      </c>
    </row>
    <row r="20" spans="1:24" x14ac:dyDescent="0.25">
      <c r="A20" t="s">
        <v>109</v>
      </c>
      <c r="B20" t="s">
        <v>1851</v>
      </c>
      <c r="C20" t="s">
        <v>111</v>
      </c>
      <c r="D20" s="12" t="s">
        <v>1088</v>
      </c>
      <c r="E20" s="5">
        <f>VLOOKUP(A20,'Base Cost'!$A$5:$AF$347,28,FALSE)</f>
        <v>854720.56856678193</v>
      </c>
      <c r="F20" s="5">
        <f>VLOOKUP(A20,'B.spe ed'!$A$5:$R$347,18,FALSE)</f>
        <v>1023705.91</v>
      </c>
      <c r="G20" s="5">
        <f>VLOOKUP(A20,'C.DPIA'!$A$5:$J$348,10,FALSE)</f>
        <v>122338.54787777779</v>
      </c>
      <c r="H20" s="5">
        <f>VLOOKUP(A20,D.EL!$A$5:$M$348,13,FALSE)</f>
        <v>0</v>
      </c>
      <c r="I20" s="137">
        <f>VLOOKUP(A20,E.CTE!$A$5:$R$348,18,FALSE)</f>
        <v>0</v>
      </c>
      <c r="J20" s="5">
        <f t="shared" si="0"/>
        <v>2000765.0264445599</v>
      </c>
      <c r="K20" s="5">
        <v>1757270.31</v>
      </c>
      <c r="L20" s="5">
        <f t="shared" si="1"/>
        <v>1919608.2374535881</v>
      </c>
      <c r="M20" s="5">
        <f>VLOOKUP(A20,G.Transportation!$A$5:$G$348,7,FALSE)</f>
        <v>0</v>
      </c>
      <c r="N20" s="5">
        <v>1454473</v>
      </c>
      <c r="O20">
        <v>92.61</v>
      </c>
      <c r="P20" s="5">
        <f t="shared" si="2"/>
        <v>15745.435793110895</v>
      </c>
      <c r="Q20" s="1">
        <f>VLOOKUP(A20,'ADM Data'!$A$2:$J$344,10,FALSE)</f>
        <v>104.364638</v>
      </c>
      <c r="R20" s="5">
        <f t="shared" si="3"/>
        <v>19043.28</v>
      </c>
      <c r="S20" s="5">
        <f t="shared" si="4"/>
        <v>0</v>
      </c>
      <c r="T20" s="5">
        <f t="shared" si="6"/>
        <v>103520.85537047703</v>
      </c>
      <c r="U20" s="5">
        <f t="shared" si="5"/>
        <v>2023129.0928240651</v>
      </c>
      <c r="W20" s="5">
        <f t="shared" si="7"/>
        <v>67837.0147</v>
      </c>
      <c r="X20" s="5">
        <f t="shared" si="8"/>
        <v>2090966.1075240651</v>
      </c>
    </row>
    <row r="21" spans="1:24" x14ac:dyDescent="0.25">
      <c r="A21" t="s">
        <v>112</v>
      </c>
      <c r="B21" t="s">
        <v>1852</v>
      </c>
      <c r="C21" t="s">
        <v>75</v>
      </c>
      <c r="D21" s="12" t="s">
        <v>1088</v>
      </c>
      <c r="E21" s="5">
        <f>VLOOKUP(A21,'Base Cost'!$A$5:$AF$347,28,FALSE)</f>
        <v>648731.21209115395</v>
      </c>
      <c r="F21" s="5">
        <f>VLOOKUP(A21,'B.spe ed'!$A$5:$R$347,18,FALSE)</f>
        <v>578142.5</v>
      </c>
      <c r="G21" s="5">
        <f>VLOOKUP(A21,'C.DPIA'!$A$5:$J$348,10,FALSE)</f>
        <v>93667.315761111109</v>
      </c>
      <c r="H21" s="5">
        <f>VLOOKUP(A21,D.EL!$A$5:$M$348,13,FALSE)</f>
        <v>867.84153300000014</v>
      </c>
      <c r="I21" s="137">
        <f>VLOOKUP(A21,E.CTE!$A$5:$R$348,18,FALSE)</f>
        <v>0</v>
      </c>
      <c r="J21" s="5">
        <f t="shared" si="0"/>
        <v>1321408.8693852653</v>
      </c>
      <c r="K21" s="5">
        <v>1466005.09</v>
      </c>
      <c r="L21" s="5">
        <f t="shared" si="1"/>
        <v>1321408.8693852653</v>
      </c>
      <c r="M21" s="5">
        <f>VLOOKUP(A21,G.Transportation!$A$5:$G$348,7,FALSE)</f>
        <v>0</v>
      </c>
      <c r="N21" s="5">
        <v>1378227.3</v>
      </c>
      <c r="O21">
        <v>76.58</v>
      </c>
      <c r="P21" s="5">
        <f t="shared" si="2"/>
        <v>18037.302512405331</v>
      </c>
      <c r="Q21" s="1">
        <f>VLOOKUP(A21,'ADM Data'!$A$2:$J$344,10,FALSE)</f>
        <v>79.905766999999997</v>
      </c>
      <c r="R21" s="5">
        <f t="shared" si="3"/>
        <v>17187.09</v>
      </c>
      <c r="S21" s="5">
        <f t="shared" si="4"/>
        <v>67936.882916744973</v>
      </c>
      <c r="T21" s="5">
        <f t="shared" si="6"/>
        <v>79259.733060867176</v>
      </c>
      <c r="U21" s="5">
        <f t="shared" si="5"/>
        <v>1468605.4853628776</v>
      </c>
      <c r="W21" s="5">
        <f t="shared" si="7"/>
        <v>51938.748549999997</v>
      </c>
      <c r="X21" s="5">
        <f t="shared" si="8"/>
        <v>1520544.2339128773</v>
      </c>
    </row>
    <row r="22" spans="1:24" x14ac:dyDescent="0.25">
      <c r="A22" t="s">
        <v>114</v>
      </c>
      <c r="B22" t="s">
        <v>1853</v>
      </c>
      <c r="C22" t="s">
        <v>116</v>
      </c>
      <c r="D22" s="12" t="s">
        <v>1088</v>
      </c>
      <c r="E22" s="5">
        <f>VLOOKUP(A22,'Base Cost'!$A$5:$AF$347,28,FALSE)</f>
        <v>987339.11651218694</v>
      </c>
      <c r="F22" s="5">
        <f>VLOOKUP(A22,'B.spe ed'!$A$5:$R$347,18,FALSE)</f>
        <v>123186.41</v>
      </c>
      <c r="G22" s="5">
        <f>VLOOKUP(A22,'C.DPIA'!$A$5:$J$348,10,FALSE)</f>
        <v>140165.1119695605</v>
      </c>
      <c r="H22" s="5">
        <f>VLOOKUP(A22,D.EL!$A$5:$M$348,13,FALSE)</f>
        <v>1935.3159109202625</v>
      </c>
      <c r="I22" s="137">
        <f>VLOOKUP(A22,E.CTE!$A$5:$R$348,18,FALSE)</f>
        <v>0</v>
      </c>
      <c r="J22" s="5">
        <f t="shared" si="0"/>
        <v>1252625.9543926676</v>
      </c>
      <c r="K22" s="5">
        <v>1152586.51</v>
      </c>
      <c r="L22" s="5">
        <f t="shared" si="1"/>
        <v>1219282.8075765916</v>
      </c>
      <c r="M22" s="5">
        <f>VLOOKUP(A22,G.Transportation!$A$5:$G$348,7,FALSE)</f>
        <v>0</v>
      </c>
      <c r="N22" s="5">
        <v>563794.43999999994</v>
      </c>
      <c r="O22">
        <v>65.81</v>
      </c>
      <c r="P22" s="5">
        <f t="shared" si="2"/>
        <v>8607.0825831940419</v>
      </c>
      <c r="Q22" s="1">
        <f>VLOOKUP(A22,'ADM Data'!$A$2:$J$344,10,FALSE)</f>
        <v>119.62714200000001</v>
      </c>
      <c r="R22" s="5">
        <f t="shared" si="3"/>
        <v>10842.36</v>
      </c>
      <c r="S22" s="5">
        <f t="shared" si="4"/>
        <v>0</v>
      </c>
      <c r="T22" s="5">
        <f t="shared" si="6"/>
        <v>118659.96282539224</v>
      </c>
      <c r="U22" s="5">
        <f t="shared" si="5"/>
        <v>1337942.7704019838</v>
      </c>
      <c r="W22" s="5">
        <f t="shared" si="7"/>
        <v>77757.642300000007</v>
      </c>
      <c r="X22" s="5">
        <f t="shared" si="8"/>
        <v>1415700.4127019837</v>
      </c>
    </row>
    <row r="23" spans="1:24" x14ac:dyDescent="0.25">
      <c r="A23" t="s">
        <v>117</v>
      </c>
      <c r="B23" t="s">
        <v>1854</v>
      </c>
      <c r="C23" t="s">
        <v>80</v>
      </c>
      <c r="D23" s="12" t="s">
        <v>1088</v>
      </c>
      <c r="E23" s="5">
        <f>VLOOKUP(A23,'Base Cost'!$A$5:$AF$347,28,FALSE)</f>
        <v>1133844.0027892496</v>
      </c>
      <c r="F23" s="5">
        <f>VLOOKUP(A23,'B.spe ed'!$A$5:$R$347,18,FALSE)</f>
        <v>182029.9</v>
      </c>
      <c r="G23" s="5">
        <f>VLOOKUP(A23,'C.DPIA'!$A$5:$J$348,10,FALSE)</f>
        <v>167280.2232666667</v>
      </c>
      <c r="H23" s="5">
        <f>VLOOKUP(A23,D.EL!$A$5:$M$348,13,FALSE)</f>
        <v>867.84153300000014</v>
      </c>
      <c r="I23" s="137">
        <f>VLOOKUP(A23,E.CTE!$A$5:$R$348,18,FALSE)</f>
        <v>0</v>
      </c>
      <c r="J23" s="5">
        <f t="shared" si="0"/>
        <v>1484021.9675889164</v>
      </c>
      <c r="K23" s="5">
        <v>1586152</v>
      </c>
      <c r="L23" s="5">
        <f t="shared" si="1"/>
        <v>1484021.9675889164</v>
      </c>
      <c r="M23" s="5">
        <f>VLOOKUP(A23,G.Transportation!$A$5:$G$348,7,FALSE)</f>
        <v>0</v>
      </c>
      <c r="N23" s="5">
        <v>1654949.89</v>
      </c>
      <c r="O23">
        <v>197.39</v>
      </c>
      <c r="P23" s="5">
        <f t="shared" si="2"/>
        <v>8424.2427742033542</v>
      </c>
      <c r="Q23" s="1">
        <f>VLOOKUP(A23,'ADM Data'!$A$2:$J$344,10,FALSE)</f>
        <v>142.703508</v>
      </c>
      <c r="R23" s="5">
        <f t="shared" si="3"/>
        <v>11049.34</v>
      </c>
      <c r="S23" s="5">
        <f t="shared" si="4"/>
        <v>0</v>
      </c>
      <c r="T23" s="5">
        <f t="shared" si="6"/>
        <v>141549.75761548383</v>
      </c>
      <c r="U23" s="5">
        <f t="shared" si="5"/>
        <v>1625571.7252044003</v>
      </c>
      <c r="W23" s="5">
        <f t="shared" si="7"/>
        <v>92757.280199999994</v>
      </c>
      <c r="X23" s="5">
        <f t="shared" si="8"/>
        <v>1718329.0054044002</v>
      </c>
    </row>
    <row r="24" spans="1:24" x14ac:dyDescent="0.25">
      <c r="A24" t="s">
        <v>119</v>
      </c>
      <c r="B24" t="s">
        <v>120</v>
      </c>
      <c r="C24" t="s">
        <v>80</v>
      </c>
      <c r="D24" s="12" t="s">
        <v>1088</v>
      </c>
      <c r="E24" s="5">
        <f>VLOOKUP(A24,'Base Cost'!$A$5:$AF$347,28,FALSE)</f>
        <v>3105050.6030893065</v>
      </c>
      <c r="F24" s="5">
        <f>VLOOKUP(A24,'B.spe ed'!$A$5:$R$347,18,FALSE)</f>
        <v>294764.65999999997</v>
      </c>
      <c r="G24" s="5">
        <f>VLOOKUP(A24,'C.DPIA'!$A$5:$J$348,10,FALSE)</f>
        <v>7264.1245401189408</v>
      </c>
      <c r="H24" s="5">
        <f>VLOOKUP(A24,D.EL!$A$5:$M$348,13,FALSE)</f>
        <v>34517.888972124536</v>
      </c>
      <c r="I24" s="137">
        <f>VLOOKUP(A24,E.CTE!$A$5:$R$348,18,FALSE)</f>
        <v>0</v>
      </c>
      <c r="J24" s="5">
        <f t="shared" si="0"/>
        <v>3441597.2766015502</v>
      </c>
      <c r="K24" s="5">
        <v>3863740.98</v>
      </c>
      <c r="L24" s="5">
        <f t="shared" si="1"/>
        <v>3441597.2766015502</v>
      </c>
      <c r="M24" s="5">
        <f>VLOOKUP(A24,G.Transportation!$A$5:$G$348,7,FALSE)</f>
        <v>0</v>
      </c>
      <c r="N24" s="5">
        <v>3961428.6</v>
      </c>
      <c r="O24">
        <v>563.86</v>
      </c>
      <c r="P24" s="5">
        <f t="shared" si="2"/>
        <v>7065.6335061894797</v>
      </c>
      <c r="Q24" s="1">
        <f>VLOOKUP(A24,'ADM Data'!$A$2:$J$344,10,FALSE)</f>
        <v>380.49783300000001</v>
      </c>
      <c r="R24" s="5">
        <f t="shared" si="3"/>
        <v>9694.99</v>
      </c>
      <c r="S24" s="5">
        <f t="shared" si="4"/>
        <v>0</v>
      </c>
      <c r="T24" s="5">
        <f t="shared" si="6"/>
        <v>377421.52795828151</v>
      </c>
      <c r="U24" s="5">
        <f t="shared" si="5"/>
        <v>3819018.8045598315</v>
      </c>
      <c r="W24" s="5">
        <f t="shared" si="7"/>
        <v>247323.59145000001</v>
      </c>
      <c r="X24" s="5">
        <f t="shared" si="8"/>
        <v>4066342.3960098317</v>
      </c>
    </row>
    <row r="25" spans="1:24" x14ac:dyDescent="0.25">
      <c r="A25" t="s">
        <v>121</v>
      </c>
      <c r="B25" t="s">
        <v>1855</v>
      </c>
      <c r="C25" t="s">
        <v>80</v>
      </c>
      <c r="D25" s="12" t="s">
        <v>1088</v>
      </c>
      <c r="E25" s="5">
        <f>VLOOKUP(A25,'Base Cost'!$A$5:$AF$347,28,FALSE)</f>
        <v>1591854.2266094652</v>
      </c>
      <c r="F25" s="5">
        <f>VLOOKUP(A25,'B.spe ed'!$A$5:$R$347,18,FALSE)</f>
        <v>119438.84000000001</v>
      </c>
      <c r="G25" s="5">
        <f>VLOOKUP(A25,'C.DPIA'!$A$5:$J$348,10,FALSE)</f>
        <v>223919.08949075273</v>
      </c>
      <c r="H25" s="5">
        <f>VLOOKUP(A25,D.EL!$A$5:$M$348,13,FALSE)</f>
        <v>60647.62706963878</v>
      </c>
      <c r="I25" s="137">
        <f>VLOOKUP(A25,E.CTE!$A$5:$R$348,18,FALSE)</f>
        <v>0</v>
      </c>
      <c r="J25" s="5">
        <f t="shared" si="0"/>
        <v>1995859.7831698568</v>
      </c>
      <c r="K25" s="5">
        <v>2178004.1</v>
      </c>
      <c r="L25" s="5">
        <f t="shared" si="1"/>
        <v>1995859.7831698568</v>
      </c>
      <c r="M25" s="5">
        <f>VLOOKUP(A25,G.Transportation!$A$5:$G$348,7,FALSE)</f>
        <v>0</v>
      </c>
      <c r="N25" s="5">
        <v>2055268.41</v>
      </c>
      <c r="O25">
        <v>230.98</v>
      </c>
      <c r="P25" s="5">
        <f t="shared" si="2"/>
        <v>8938.1162369036283</v>
      </c>
      <c r="Q25" s="1">
        <f>VLOOKUP(A25,'ADM Data'!$A$2:$J$344,10,FALSE)</f>
        <v>194.788918</v>
      </c>
      <c r="R25" s="5">
        <f t="shared" si="3"/>
        <v>10896.27</v>
      </c>
      <c r="S25" s="5">
        <f t="shared" si="4"/>
        <v>0</v>
      </c>
      <c r="T25" s="5">
        <f t="shared" si="6"/>
        <v>193214.05980490931</v>
      </c>
      <c r="U25" s="5">
        <f t="shared" si="5"/>
        <v>2189073.8429747662</v>
      </c>
      <c r="W25" s="5">
        <f t="shared" si="7"/>
        <v>126612.79669999999</v>
      </c>
      <c r="X25" s="5">
        <f t="shared" si="8"/>
        <v>2315686.639674766</v>
      </c>
    </row>
    <row r="26" spans="1:24" x14ac:dyDescent="0.25">
      <c r="A26" t="s">
        <v>123</v>
      </c>
      <c r="B26" t="s">
        <v>1856</v>
      </c>
      <c r="C26" t="s">
        <v>125</v>
      </c>
      <c r="D26" s="12" t="s">
        <v>1088</v>
      </c>
      <c r="E26" s="5">
        <f>VLOOKUP(A26,'Base Cost'!$A$5:$AF$347,28,FALSE)</f>
        <v>801897.21335701609</v>
      </c>
      <c r="F26" s="5">
        <f>VLOOKUP(A26,'B.spe ed'!$A$5:$R$347,18,FALSE)</f>
        <v>92354.17</v>
      </c>
      <c r="G26" s="5">
        <f>VLOOKUP(A26,'C.DPIA'!$A$5:$J$348,10,FALSE)</f>
        <v>118313.85416666669</v>
      </c>
      <c r="H26" s="5">
        <f>VLOOKUP(A26,D.EL!$A$5:$M$348,13,FALSE)</f>
        <v>10151.252849075001</v>
      </c>
      <c r="I26" s="137">
        <f>VLOOKUP(A26,E.CTE!$A$5:$R$348,18,FALSE)</f>
        <v>0</v>
      </c>
      <c r="J26" s="5">
        <f t="shared" si="0"/>
        <v>1022716.4903727579</v>
      </c>
      <c r="K26" s="5">
        <v>1281105.4099999999</v>
      </c>
      <c r="L26" s="5">
        <f t="shared" si="1"/>
        <v>1022716.4903727579</v>
      </c>
      <c r="M26" s="5">
        <f>VLOOKUP(A26,G.Transportation!$A$5:$G$348,7,FALSE)</f>
        <v>0</v>
      </c>
      <c r="N26" s="5">
        <v>1207563.31</v>
      </c>
      <c r="O26">
        <v>126.44</v>
      </c>
      <c r="P26" s="5">
        <f t="shared" si="2"/>
        <v>9590.5648940208794</v>
      </c>
      <c r="Q26" s="1">
        <f>VLOOKUP(A26,'ADM Data'!$A$2:$J$344,10,FALSE)</f>
        <v>100.93125000000001</v>
      </c>
      <c r="R26" s="5">
        <f t="shared" si="3"/>
        <v>10782.8</v>
      </c>
      <c r="S26" s="5">
        <f t="shared" si="4"/>
        <v>0</v>
      </c>
      <c r="T26" s="5">
        <f t="shared" si="6"/>
        <v>100115.2261325475</v>
      </c>
      <c r="U26" s="5">
        <f t="shared" si="5"/>
        <v>1122831.7165053054</v>
      </c>
      <c r="W26" s="5">
        <f t="shared" si="7"/>
        <v>65605.3125</v>
      </c>
      <c r="X26" s="5">
        <f t="shared" si="8"/>
        <v>1188437.0290053054</v>
      </c>
    </row>
    <row r="27" spans="1:24" x14ac:dyDescent="0.25">
      <c r="A27" t="s">
        <v>126</v>
      </c>
      <c r="B27" t="s">
        <v>1857</v>
      </c>
      <c r="C27" t="s">
        <v>80</v>
      </c>
      <c r="D27" s="12" t="s">
        <v>1088</v>
      </c>
      <c r="E27" s="5">
        <f>VLOOKUP(A27,'Base Cost'!$A$5:$AF$347,28,FALSE)</f>
        <v>1869545.8198498227</v>
      </c>
      <c r="F27" s="5">
        <f>VLOOKUP(A27,'B.spe ed'!$A$5:$R$347,18,FALSE)</f>
        <v>214706.08000000002</v>
      </c>
      <c r="G27" s="5">
        <f>VLOOKUP(A27,'C.DPIA'!$A$5:$J$348,10,FALSE)</f>
        <v>143618.76048496444</v>
      </c>
      <c r="H27" s="5">
        <f>VLOOKUP(A27,D.EL!$A$5:$M$348,13,FALSE)</f>
        <v>0</v>
      </c>
      <c r="I27" s="137">
        <f>VLOOKUP(A27,E.CTE!$A$5:$R$348,18,FALSE)</f>
        <v>0</v>
      </c>
      <c r="J27" s="5">
        <f t="shared" si="0"/>
        <v>2227870.6603347873</v>
      </c>
      <c r="K27" s="5">
        <v>1984966.21</v>
      </c>
      <c r="L27" s="5">
        <f t="shared" si="1"/>
        <v>2146910.6070382027</v>
      </c>
      <c r="M27" s="5">
        <f>VLOOKUP(A27,G.Transportation!$A$5:$G$348,7,FALSE)</f>
        <v>0</v>
      </c>
      <c r="N27" s="5">
        <v>1974803.73</v>
      </c>
      <c r="O27">
        <v>252.86</v>
      </c>
      <c r="P27" s="5">
        <f t="shared" si="2"/>
        <v>7849.950007118563</v>
      </c>
      <c r="Q27" s="1">
        <f>VLOOKUP(A27,'ADM Data'!$A$2:$J$344,10,FALSE)</f>
        <v>235.338098</v>
      </c>
      <c r="R27" s="5">
        <f t="shared" si="3"/>
        <v>9772.66</v>
      </c>
      <c r="S27" s="5">
        <f t="shared" si="4"/>
        <v>0</v>
      </c>
      <c r="T27" s="5">
        <f t="shared" si="6"/>
        <v>233435.40180938633</v>
      </c>
      <c r="U27" s="5">
        <f t="shared" si="5"/>
        <v>2380346.0088475891</v>
      </c>
      <c r="W27" s="5">
        <f t="shared" si="7"/>
        <v>152969.76370000001</v>
      </c>
      <c r="X27" s="5">
        <f t="shared" si="8"/>
        <v>2533315.7725475891</v>
      </c>
    </row>
    <row r="28" spans="1:24" x14ac:dyDescent="0.25">
      <c r="A28" t="s">
        <v>128</v>
      </c>
      <c r="B28" t="s">
        <v>129</v>
      </c>
      <c r="C28" t="s">
        <v>68</v>
      </c>
      <c r="D28" s="12" t="s">
        <v>1088</v>
      </c>
      <c r="E28" s="5">
        <f>VLOOKUP(A28,'Base Cost'!$A$5:$AF$347,28,FALSE)</f>
        <v>4189167.675754671</v>
      </c>
      <c r="F28" s="5">
        <f>VLOOKUP(A28,'B.spe ed'!$A$5:$R$347,18,FALSE)</f>
        <v>414951.44000000006</v>
      </c>
      <c r="G28" s="5">
        <f>VLOOKUP(A28,'C.DPIA'!$A$5:$J$348,10,FALSE)</f>
        <v>606930.51158888894</v>
      </c>
      <c r="H28" s="5">
        <f>VLOOKUP(A28,D.EL!$A$5:$M$348,13,FALSE)</f>
        <v>15168.683205000001</v>
      </c>
      <c r="I28" s="137">
        <f>VLOOKUP(A28,E.CTE!$A$5:$R$348,18,FALSE)</f>
        <v>138611.40487485903</v>
      </c>
      <c r="J28" s="5">
        <f t="shared" si="0"/>
        <v>5364829.7154234201</v>
      </c>
      <c r="K28" s="5">
        <v>4086814.63</v>
      </c>
      <c r="L28" s="5">
        <f t="shared" si="1"/>
        <v>4938867.2874517944</v>
      </c>
      <c r="M28" s="5">
        <f>VLOOKUP(A28,G.Transportation!$A$5:$G$348,7,FALSE)</f>
        <v>317619.84000000003</v>
      </c>
      <c r="N28" s="5">
        <v>4422923.7300000004</v>
      </c>
      <c r="O28">
        <v>524.79</v>
      </c>
      <c r="P28" s="5">
        <f t="shared" si="2"/>
        <v>8468.0678237009106</v>
      </c>
      <c r="Q28" s="1">
        <f>VLOOKUP(A28,'ADM Data'!$A$2:$J$344,10,FALSE)</f>
        <v>517.760626</v>
      </c>
      <c r="R28" s="5">
        <f t="shared" si="3"/>
        <v>10802.35</v>
      </c>
      <c r="S28" s="5">
        <f t="shared" si="4"/>
        <v>0</v>
      </c>
      <c r="T28" s="5">
        <f t="shared" si="6"/>
        <v>513574.55846944678</v>
      </c>
      <c r="U28" s="5">
        <f t="shared" si="5"/>
        <v>5770061.6859212406</v>
      </c>
      <c r="W28" s="5">
        <f t="shared" si="7"/>
        <v>336544.4069</v>
      </c>
      <c r="X28" s="5">
        <f t="shared" si="8"/>
        <v>6106606.0928212404</v>
      </c>
    </row>
    <row r="29" spans="1:24" x14ac:dyDescent="0.25">
      <c r="A29" t="s">
        <v>130</v>
      </c>
      <c r="B29" t="s">
        <v>131</v>
      </c>
      <c r="C29" t="s">
        <v>132</v>
      </c>
      <c r="D29" s="12" t="s">
        <v>1842</v>
      </c>
      <c r="E29" s="5">
        <f>VLOOKUP(A29,'Base Cost'!$A$5:$AF$347,28,FALSE)</f>
        <v>1362504.1849556777</v>
      </c>
      <c r="F29" s="5">
        <f>VLOOKUP(A29,'B.spe ed'!$A$5:$R$347,18,FALSE)</f>
        <v>279603.89999999997</v>
      </c>
      <c r="G29" s="5">
        <f>VLOOKUP(A29,'C.DPIA'!$A$5:$J$348,10,FALSE)</f>
        <v>0</v>
      </c>
      <c r="H29" s="5">
        <f>VLOOKUP(A29,D.EL!$A$5:$M$348,13,FALSE)</f>
        <v>67.136101489535008</v>
      </c>
      <c r="I29" s="137">
        <f>VLOOKUP(A29,E.CTE!$A$5:$R$348,18,FALSE)</f>
        <v>0</v>
      </c>
      <c r="J29" s="5">
        <f t="shared" si="0"/>
        <v>1642175.221057167</v>
      </c>
      <c r="K29" s="5">
        <v>931350.05</v>
      </c>
      <c r="L29" s="5">
        <f t="shared" si="1"/>
        <v>1405257.1915438133</v>
      </c>
      <c r="M29" s="5">
        <f>VLOOKUP(A29,G.Transportation!$A$5:$G$348,7,FALSE)</f>
        <v>0</v>
      </c>
      <c r="N29" s="5">
        <v>1023063.1</v>
      </c>
      <c r="O29">
        <v>128.49</v>
      </c>
      <c r="P29" s="5">
        <f t="shared" si="2"/>
        <v>8002.2801712195496</v>
      </c>
      <c r="Q29" s="1">
        <f>VLOOKUP(A29,'ADM Data'!$A$2:$J$344,10,FALSE)</f>
        <v>175.72309799999999</v>
      </c>
      <c r="R29" s="5">
        <f t="shared" si="3"/>
        <v>7997</v>
      </c>
      <c r="S29" s="5">
        <f t="shared" si="4"/>
        <v>927.84804466969899</v>
      </c>
      <c r="T29" s="5">
        <f t="shared" si="6"/>
        <v>4357.5596490140078</v>
      </c>
      <c r="U29" s="5">
        <f t="shared" si="5"/>
        <v>1410542.599237497</v>
      </c>
      <c r="W29" s="5">
        <f t="shared" si="7"/>
        <v>0</v>
      </c>
      <c r="X29" s="5">
        <f t="shared" si="8"/>
        <v>1410542.599237497</v>
      </c>
    </row>
    <row r="30" spans="1:24" x14ac:dyDescent="0.25">
      <c r="A30" t="s">
        <v>133</v>
      </c>
      <c r="B30" t="s">
        <v>1858</v>
      </c>
      <c r="C30" t="s">
        <v>135</v>
      </c>
      <c r="D30" s="12" t="s">
        <v>1842</v>
      </c>
      <c r="E30" s="5">
        <f>VLOOKUP(A30,'Base Cost'!$A$5:$AF$347,28,FALSE)</f>
        <v>4223828.8443574933</v>
      </c>
      <c r="F30" s="5">
        <f>VLOOKUP(A30,'B.spe ed'!$A$5:$R$347,18,FALSE)</f>
        <v>881587.00601358782</v>
      </c>
      <c r="G30" s="5">
        <f>VLOOKUP(A30,'C.DPIA'!$A$5:$J$348,10,FALSE)</f>
        <v>0</v>
      </c>
      <c r="H30" s="5">
        <f>VLOOKUP(A30,D.EL!$A$5:$M$348,13,FALSE)</f>
        <v>7051.4979886759338</v>
      </c>
      <c r="I30" s="137">
        <f>VLOOKUP(A30,E.CTE!$A$5:$R$348,18,FALSE)</f>
        <v>0</v>
      </c>
      <c r="J30" s="5">
        <f t="shared" si="0"/>
        <v>5112467.3483597571</v>
      </c>
      <c r="K30" s="5">
        <v>4414864.08</v>
      </c>
      <c r="L30" s="5">
        <f t="shared" si="1"/>
        <v>4879956.1790154502</v>
      </c>
      <c r="M30" s="5">
        <f>VLOOKUP(A30,G.Transportation!$A$5:$G$348,7,FALSE)</f>
        <v>0</v>
      </c>
      <c r="N30" s="5">
        <v>5226438.8</v>
      </c>
      <c r="O30">
        <v>655.59</v>
      </c>
      <c r="P30" s="5">
        <f t="shared" si="2"/>
        <v>8012.1948888787192</v>
      </c>
      <c r="Q30" s="1">
        <f>VLOOKUP(A30,'ADM Data'!$A$2:$J$344,10,FALSE)</f>
        <v>536.72744299999999</v>
      </c>
      <c r="R30" s="5">
        <f t="shared" si="3"/>
        <v>9092.06</v>
      </c>
      <c r="S30" s="5">
        <f t="shared" si="4"/>
        <v>0</v>
      </c>
      <c r="T30" s="5">
        <f t="shared" si="6"/>
        <v>13309.700743696574</v>
      </c>
      <c r="U30" s="5">
        <f t="shared" si="5"/>
        <v>4893265.8797591468</v>
      </c>
      <c r="W30" s="5">
        <f t="shared" si="7"/>
        <v>0</v>
      </c>
      <c r="X30" s="5">
        <f t="shared" si="8"/>
        <v>4893265.8797591468</v>
      </c>
    </row>
    <row r="31" spans="1:24" x14ac:dyDescent="0.25">
      <c r="A31" t="s">
        <v>136</v>
      </c>
      <c r="B31" t="s">
        <v>1859</v>
      </c>
      <c r="C31" t="s">
        <v>93</v>
      </c>
      <c r="D31" s="12" t="s">
        <v>1088</v>
      </c>
      <c r="E31" s="5">
        <f>VLOOKUP(A31,'Base Cost'!$A$5:$AF$347,28,FALSE)</f>
        <v>2627673.5875708195</v>
      </c>
      <c r="F31" s="5">
        <f>VLOOKUP(A31,'B.spe ed'!$A$5:$R$347,18,FALSE)</f>
        <v>513812.6080865385</v>
      </c>
      <c r="G31" s="5">
        <f>VLOOKUP(A31,'C.DPIA'!$A$5:$J$348,10,FALSE)</f>
        <v>375460.44622777775</v>
      </c>
      <c r="H31" s="5">
        <f>VLOOKUP(A31,D.EL!$A$5:$M$348,13,FALSE)</f>
        <v>16570.869522350004</v>
      </c>
      <c r="I31" s="137">
        <f>VLOOKUP(A31,E.CTE!$A$5:$R$348,18,FALSE)</f>
        <v>0</v>
      </c>
      <c r="J31" s="5">
        <f t="shared" si="0"/>
        <v>3533517.5114074857</v>
      </c>
      <c r="K31" s="5">
        <v>2377956.6</v>
      </c>
      <c r="L31" s="5">
        <f t="shared" si="1"/>
        <v>3148369.059635371</v>
      </c>
      <c r="M31" s="5">
        <f>VLOOKUP(A31,G.Transportation!$A$5:$G$348,7,FALSE)</f>
        <v>0</v>
      </c>
      <c r="N31" s="5">
        <v>2946874.68</v>
      </c>
      <c r="O31">
        <v>330.58</v>
      </c>
      <c r="P31" s="5">
        <f t="shared" si="2"/>
        <v>8954.3357928489331</v>
      </c>
      <c r="Q31" s="1">
        <f>VLOOKUP(A31,'ADM Data'!$A$2:$J$344,10,FALSE)</f>
        <v>320.29801099999997</v>
      </c>
      <c r="R31" s="5">
        <f t="shared" si="3"/>
        <v>10479.5</v>
      </c>
      <c r="S31" s="5">
        <f t="shared" si="4"/>
        <v>0</v>
      </c>
      <c r="T31" s="5">
        <f t="shared" si="6"/>
        <v>317708.41836468078</v>
      </c>
      <c r="U31" s="5">
        <f t="shared" si="5"/>
        <v>3466077.4780000518</v>
      </c>
      <c r="W31" s="5">
        <f t="shared" si="7"/>
        <v>208193.70714999997</v>
      </c>
      <c r="X31" s="5">
        <f t="shared" si="8"/>
        <v>3674271.185150052</v>
      </c>
    </row>
    <row r="32" spans="1:24" x14ac:dyDescent="0.25">
      <c r="A32" t="s">
        <v>138</v>
      </c>
      <c r="B32" t="s">
        <v>1860</v>
      </c>
      <c r="C32" t="s">
        <v>140</v>
      </c>
      <c r="D32" s="12" t="s">
        <v>1088</v>
      </c>
      <c r="E32" s="5">
        <f>VLOOKUP(A32,'Base Cost'!$A$5:$AF$347,28,FALSE)</f>
        <v>1261273.8853176902</v>
      </c>
      <c r="F32" s="5">
        <f>VLOOKUP(A32,'B.spe ed'!$A$5:$R$347,18,FALSE)</f>
        <v>172203.18000000002</v>
      </c>
      <c r="G32" s="5">
        <f>VLOOKUP(A32,'C.DPIA'!$A$5:$J$348,10,FALSE)</f>
        <v>180190.24185555556</v>
      </c>
      <c r="H32" s="5">
        <f>VLOOKUP(A32,D.EL!$A$5:$M$348,13,FALSE)</f>
        <v>11671.995451536683</v>
      </c>
      <c r="I32" s="137">
        <f>VLOOKUP(A32,E.CTE!$A$5:$R$348,18,FALSE)</f>
        <v>0</v>
      </c>
      <c r="J32" s="5">
        <f t="shared" si="0"/>
        <v>1625339.3026247823</v>
      </c>
      <c r="K32" s="5">
        <v>1192131.42</v>
      </c>
      <c r="L32" s="5">
        <f t="shared" si="1"/>
        <v>1480951.1153459423</v>
      </c>
      <c r="M32" s="5">
        <f>VLOOKUP(A32,G.Transportation!$A$5:$G$348,7,FALSE)</f>
        <v>0</v>
      </c>
      <c r="N32" s="5">
        <v>1361293.95</v>
      </c>
      <c r="O32">
        <v>155.53</v>
      </c>
      <c r="P32" s="5">
        <f t="shared" si="2"/>
        <v>8792.6933221886447</v>
      </c>
      <c r="Q32" s="1">
        <f>VLOOKUP(A32,'ADM Data'!$A$2:$J$344,10,FALSE)</f>
        <v>153.71679399999999</v>
      </c>
      <c r="R32" s="5">
        <f t="shared" si="3"/>
        <v>10284.280000000001</v>
      </c>
      <c r="S32" s="5">
        <f t="shared" si="4"/>
        <v>0</v>
      </c>
      <c r="T32" s="5">
        <f t="shared" si="6"/>
        <v>152474.00177527001</v>
      </c>
      <c r="U32" s="5">
        <f t="shared" si="5"/>
        <v>1633425.1171212124</v>
      </c>
      <c r="W32" s="5">
        <f t="shared" si="7"/>
        <v>99915.916100000002</v>
      </c>
      <c r="X32" s="5">
        <f t="shared" si="8"/>
        <v>1733341.0332212124</v>
      </c>
    </row>
    <row r="33" spans="1:24" x14ac:dyDescent="0.25">
      <c r="A33" t="s">
        <v>141</v>
      </c>
      <c r="B33" t="s">
        <v>1861</v>
      </c>
      <c r="C33" t="s">
        <v>93</v>
      </c>
      <c r="D33" s="12" t="s">
        <v>1088</v>
      </c>
      <c r="E33" s="5">
        <f>VLOOKUP(A33,'Base Cost'!$A$5:$AF$347,28,FALSE)</f>
        <v>1402049.7224253325</v>
      </c>
      <c r="F33" s="5">
        <f>VLOOKUP(A33,'B.spe ed'!$A$5:$R$347,18,FALSE)</f>
        <v>246791.49</v>
      </c>
      <c r="G33" s="5">
        <f>VLOOKUP(A33,'C.DPIA'!$A$5:$J$348,10,FALSE)</f>
        <v>194994.33424909011</v>
      </c>
      <c r="H33" s="5">
        <f>VLOOKUP(A33,D.EL!$A$5:$M$348,13,FALSE)</f>
        <v>30650.541529120012</v>
      </c>
      <c r="I33" s="137">
        <f>VLOOKUP(A33,E.CTE!$A$5:$R$348,18,FALSE)</f>
        <v>0</v>
      </c>
      <c r="J33" s="5">
        <f t="shared" si="0"/>
        <v>1874486.0882035426</v>
      </c>
      <c r="K33" s="5">
        <v>1720921</v>
      </c>
      <c r="L33" s="5">
        <f t="shared" si="1"/>
        <v>1823302.8443053018</v>
      </c>
      <c r="M33" s="5">
        <f>VLOOKUP(A33,G.Transportation!$A$5:$G$348,7,FALSE)</f>
        <v>0</v>
      </c>
      <c r="N33" s="5">
        <v>2028947.46</v>
      </c>
      <c r="O33">
        <v>240.41</v>
      </c>
      <c r="P33" s="5">
        <f t="shared" si="2"/>
        <v>8479.610219208851</v>
      </c>
      <c r="Q33" s="1">
        <f>VLOOKUP(A33,'ADM Data'!$A$2:$J$344,10,FALSE)</f>
        <v>171.05053900000001</v>
      </c>
      <c r="R33" s="5">
        <f t="shared" si="3"/>
        <v>11309.44</v>
      </c>
      <c r="S33" s="5">
        <f t="shared" si="4"/>
        <v>0</v>
      </c>
      <c r="T33" s="5">
        <f t="shared" si="6"/>
        <v>169667.60435523326</v>
      </c>
      <c r="U33" s="5">
        <f t="shared" si="5"/>
        <v>1992970.448660535</v>
      </c>
      <c r="W33" s="5">
        <f t="shared" si="7"/>
        <v>111182.85035000001</v>
      </c>
      <c r="X33" s="5">
        <f t="shared" si="8"/>
        <v>2104153.2990105348</v>
      </c>
    </row>
    <row r="34" spans="1:24" x14ac:dyDescent="0.25">
      <c r="A34" t="s">
        <v>143</v>
      </c>
      <c r="B34" t="s">
        <v>1862</v>
      </c>
      <c r="C34" t="s">
        <v>101</v>
      </c>
      <c r="D34" s="12" t="s">
        <v>1088</v>
      </c>
      <c r="E34" s="5">
        <f>VLOOKUP(A34,'Base Cost'!$A$5:$AF$347,28,FALSE)</f>
        <v>926429.34637599834</v>
      </c>
      <c r="F34" s="5">
        <f>VLOOKUP(A34,'B.spe ed'!$A$5:$R$347,18,FALSE)</f>
        <v>86918.42</v>
      </c>
      <c r="G34" s="5">
        <f>VLOOKUP(A34,'C.DPIA'!$A$5:$J$348,10,FALSE)</f>
        <v>95740.502550880949</v>
      </c>
      <c r="H34" s="5">
        <f>VLOOKUP(A34,D.EL!$A$5:$M$348,13,FALSE)</f>
        <v>0</v>
      </c>
      <c r="I34" s="137">
        <f>VLOOKUP(A34,E.CTE!$A$5:$R$348,18,FALSE)</f>
        <v>24111.833321799073</v>
      </c>
      <c r="J34" s="5">
        <f t="shared" si="0"/>
        <v>1133200.1022486784</v>
      </c>
      <c r="K34" s="5">
        <v>1180525.26</v>
      </c>
      <c r="L34" s="5">
        <f t="shared" si="1"/>
        <v>1133200.1022486784</v>
      </c>
      <c r="M34" s="5">
        <f>VLOOKUP(A34,G.Transportation!$A$5:$G$348,7,FALSE)</f>
        <v>0</v>
      </c>
      <c r="N34" s="5">
        <v>1200649.22</v>
      </c>
      <c r="O34">
        <v>135.35</v>
      </c>
      <c r="P34" s="5">
        <f t="shared" si="2"/>
        <v>8910.779815293683</v>
      </c>
      <c r="Q34" s="1">
        <f>VLOOKUP(A34,'ADM Data'!$A$2:$J$344,10,FALSE)</f>
        <v>118.69893900000001</v>
      </c>
      <c r="R34" s="5">
        <f t="shared" si="3"/>
        <v>10196.84</v>
      </c>
      <c r="S34" s="5">
        <f t="shared" si="4"/>
        <v>0</v>
      </c>
      <c r="T34" s="5">
        <f t="shared" si="6"/>
        <v>117739.26429800941</v>
      </c>
      <c r="U34" s="5">
        <f t="shared" si="5"/>
        <v>1250939.3665466879</v>
      </c>
      <c r="W34" s="5">
        <f t="shared" si="7"/>
        <v>77154.31035</v>
      </c>
      <c r="X34" s="5">
        <f t="shared" si="8"/>
        <v>1328093.6768966878</v>
      </c>
    </row>
    <row r="35" spans="1:24" x14ac:dyDescent="0.25">
      <c r="A35" t="s">
        <v>145</v>
      </c>
      <c r="B35" t="s">
        <v>1863</v>
      </c>
      <c r="C35" t="s">
        <v>80</v>
      </c>
      <c r="D35" s="12" t="s">
        <v>1088</v>
      </c>
      <c r="E35" s="5">
        <f>VLOOKUP(A35,'Base Cost'!$A$5:$AF$347,28,FALSE)</f>
        <v>2803851.6278745541</v>
      </c>
      <c r="F35" s="5">
        <f>VLOOKUP(A35,'B.spe ed'!$A$5:$R$347,18,FALSE)</f>
        <v>444868.41</v>
      </c>
      <c r="G35" s="5">
        <f>VLOOKUP(A35,'C.DPIA'!$A$5:$J$348,10,FALSE)</f>
        <v>349068.70572222228</v>
      </c>
      <c r="H35" s="5">
        <f>VLOOKUP(A35,D.EL!$A$5:$M$348,13,FALSE)</f>
        <v>0</v>
      </c>
      <c r="I35" s="137">
        <f>VLOOKUP(A35,E.CTE!$A$5:$R$348,18,FALSE)</f>
        <v>747869.9845075286</v>
      </c>
      <c r="J35" s="5">
        <f t="shared" si="0"/>
        <v>4345658.7281043045</v>
      </c>
      <c r="K35" s="5">
        <v>3051980.76</v>
      </c>
      <c r="L35" s="5">
        <f t="shared" si="1"/>
        <v>3914475.8613351397</v>
      </c>
      <c r="M35" s="5">
        <f>VLOOKUP(A35,G.Transportation!$A$5:$G$348,7,FALSE)</f>
        <v>0</v>
      </c>
      <c r="N35" s="5">
        <v>3106699.48</v>
      </c>
      <c r="O35">
        <v>282.57</v>
      </c>
      <c r="P35" s="5">
        <f t="shared" si="2"/>
        <v>11034.522014368122</v>
      </c>
      <c r="Q35" s="1">
        <f>VLOOKUP(A35,'ADM Data'!$A$2:$J$344,10,FALSE)</f>
        <v>297.78372999999999</v>
      </c>
      <c r="R35" s="5">
        <f t="shared" si="3"/>
        <v>13795.37</v>
      </c>
      <c r="S35" s="5">
        <f t="shared" si="4"/>
        <v>0</v>
      </c>
      <c r="T35" s="5">
        <f t="shared" si="6"/>
        <v>295376.16414681741</v>
      </c>
      <c r="U35" s="5">
        <f t="shared" si="5"/>
        <v>4209852.025481957</v>
      </c>
      <c r="W35" s="5">
        <f t="shared" si="7"/>
        <v>193559.42449999999</v>
      </c>
      <c r="X35" s="5">
        <f t="shared" si="8"/>
        <v>4403411.4499819577</v>
      </c>
    </row>
    <row r="36" spans="1:24" x14ac:dyDescent="0.25">
      <c r="A36" t="s">
        <v>147</v>
      </c>
      <c r="B36" t="s">
        <v>1864</v>
      </c>
      <c r="C36" t="s">
        <v>80</v>
      </c>
      <c r="D36" s="12" t="s">
        <v>1088</v>
      </c>
      <c r="E36" s="5">
        <f>VLOOKUP(A36,'Base Cost'!$A$5:$AF$347,28,FALSE)</f>
        <v>825753.51379053132</v>
      </c>
      <c r="F36" s="5">
        <f>VLOOKUP(A36,'B.spe ed'!$A$5:$R$347,18,FALSE)</f>
        <v>13463.27</v>
      </c>
      <c r="G36" s="5">
        <f>VLOOKUP(A36,'C.DPIA'!$A$5:$J$348,10,FALSE)</f>
        <v>120960.7935123387</v>
      </c>
      <c r="H36" s="5">
        <f>VLOOKUP(A36,D.EL!$A$5:$M$348,13,FALSE)</f>
        <v>15691.232185037501</v>
      </c>
      <c r="I36" s="137">
        <f>VLOOKUP(A36,E.CTE!$A$5:$R$348,18,FALSE)</f>
        <v>0</v>
      </c>
      <c r="J36" s="5">
        <f t="shared" si="0"/>
        <v>975868.80948790745</v>
      </c>
      <c r="K36" s="5">
        <v>1430343.73</v>
      </c>
      <c r="L36" s="5">
        <f t="shared" si="1"/>
        <v>975868.80948790745</v>
      </c>
      <c r="M36" s="5">
        <f>VLOOKUP(A36,G.Transportation!$A$5:$G$348,7,FALSE)</f>
        <v>0</v>
      </c>
      <c r="N36" s="5">
        <v>1289167.1200000001</v>
      </c>
      <c r="O36">
        <v>151.03</v>
      </c>
      <c r="P36" s="5">
        <f t="shared" si="2"/>
        <v>8575.9147348208971</v>
      </c>
      <c r="Q36" s="1">
        <f>VLOOKUP(A36,'ADM Data'!$A$2:$J$344,10,FALSE)</f>
        <v>103.9375</v>
      </c>
      <c r="R36" s="5">
        <f t="shared" si="3"/>
        <v>10039</v>
      </c>
      <c r="S36" s="5">
        <f t="shared" si="4"/>
        <v>0</v>
      </c>
      <c r="T36" s="5">
        <f t="shared" si="6"/>
        <v>103097.170758825</v>
      </c>
      <c r="U36" s="5">
        <f t="shared" si="5"/>
        <v>1078965.9802467325</v>
      </c>
      <c r="W36" s="5">
        <f t="shared" si="7"/>
        <v>67559.375</v>
      </c>
      <c r="X36" s="5">
        <f t="shared" si="8"/>
        <v>1146525.3552467325</v>
      </c>
    </row>
    <row r="37" spans="1:24" x14ac:dyDescent="0.25">
      <c r="A37" t="s">
        <v>149</v>
      </c>
      <c r="B37" t="s">
        <v>150</v>
      </c>
      <c r="C37" t="s">
        <v>80</v>
      </c>
      <c r="D37" s="12" t="s">
        <v>1088</v>
      </c>
      <c r="E37" s="5">
        <f>VLOOKUP(A37,'Base Cost'!$A$5:$AF$347,28,FALSE)</f>
        <v>5885478.2663011281</v>
      </c>
      <c r="F37" s="5">
        <f>VLOOKUP(A37,'B.spe ed'!$A$5:$R$347,18,FALSE)</f>
        <v>781400.74</v>
      </c>
      <c r="G37" s="5">
        <f>VLOOKUP(A37,'C.DPIA'!$A$5:$J$348,10,FALSE)</f>
        <v>700906.6346513941</v>
      </c>
      <c r="H37" s="5">
        <f>VLOOKUP(A37,D.EL!$A$5:$M$348,13,FALSE)</f>
        <v>1299.7018970000001</v>
      </c>
      <c r="I37" s="137">
        <f>VLOOKUP(A37,E.CTE!$A$5:$R$348,18,FALSE)</f>
        <v>0</v>
      </c>
      <c r="J37" s="5">
        <f t="shared" si="0"/>
        <v>7369085.3428495219</v>
      </c>
      <c r="K37" s="5">
        <v>5280194.91</v>
      </c>
      <c r="L37" s="5">
        <f t="shared" si="1"/>
        <v>6672858.1615807768</v>
      </c>
      <c r="M37" s="5">
        <f>VLOOKUP(A37,G.Transportation!$A$5:$G$348,7,FALSE)</f>
        <v>0</v>
      </c>
      <c r="N37" s="5">
        <v>5808799.1900000004</v>
      </c>
      <c r="O37">
        <v>722.77</v>
      </c>
      <c r="P37" s="5">
        <f t="shared" si="2"/>
        <v>8076.9370776318892</v>
      </c>
      <c r="Q37" s="1">
        <f>VLOOKUP(A37,'ADM Data'!$A$2:$J$344,10,FALSE)</f>
        <v>719.06165399999998</v>
      </c>
      <c r="R37" s="5">
        <f t="shared" si="3"/>
        <v>9929.9500000000007</v>
      </c>
      <c r="S37" s="5">
        <f t="shared" si="4"/>
        <v>0</v>
      </c>
      <c r="T37" s="5">
        <f t="shared" si="6"/>
        <v>713248.07820624067</v>
      </c>
      <c r="U37" s="5">
        <f t="shared" si="5"/>
        <v>7386106.2397870179</v>
      </c>
      <c r="W37" s="5">
        <f t="shared" si="7"/>
        <v>467390.07509999996</v>
      </c>
      <c r="X37" s="5">
        <f t="shared" si="8"/>
        <v>7853496.314887017</v>
      </c>
    </row>
    <row r="38" spans="1:24" x14ac:dyDescent="0.25">
      <c r="A38" t="s">
        <v>151</v>
      </c>
      <c r="B38" t="s">
        <v>152</v>
      </c>
      <c r="C38" t="s">
        <v>68</v>
      </c>
      <c r="D38" s="12" t="s">
        <v>1088</v>
      </c>
      <c r="E38" s="5">
        <f>VLOOKUP(A38,'Base Cost'!$A$5:$AF$347,28,FALSE)</f>
        <v>3509613.1016491977</v>
      </c>
      <c r="F38" s="5">
        <f>VLOOKUP(A38,'B.spe ed'!$A$5:$R$347,18,FALSE)</f>
        <v>436466.63</v>
      </c>
      <c r="G38" s="5">
        <f>VLOOKUP(A38,'C.DPIA'!$A$5:$J$348,10,FALSE)</f>
        <v>502154.01300555561</v>
      </c>
      <c r="H38" s="5">
        <f>VLOOKUP(A38,D.EL!$A$5:$M$348,13,FALSE)</f>
        <v>0</v>
      </c>
      <c r="I38" s="137">
        <f>VLOOKUP(A38,E.CTE!$A$5:$R$348,18,FALSE)</f>
        <v>0</v>
      </c>
      <c r="J38" s="5">
        <f t="shared" si="0"/>
        <v>4448233.7446547532</v>
      </c>
      <c r="K38" s="5">
        <v>4475034.62</v>
      </c>
      <c r="L38" s="5">
        <f t="shared" si="1"/>
        <v>4448233.7446547532</v>
      </c>
      <c r="M38" s="5">
        <f>VLOOKUP(A38,G.Transportation!$A$5:$G$348,7,FALSE)</f>
        <v>186835.20000000001</v>
      </c>
      <c r="N38" s="5">
        <v>4651591.2699999996</v>
      </c>
      <c r="O38">
        <v>550.98</v>
      </c>
      <c r="P38" s="5">
        <f t="shared" si="2"/>
        <v>8482.4758582888662</v>
      </c>
      <c r="Q38" s="1">
        <f>VLOOKUP(A38,'ADM Data'!$A$2:$J$344,10,FALSE)</f>
        <v>428.37783100000001</v>
      </c>
      <c r="R38" s="5">
        <f t="shared" si="3"/>
        <v>11470.05</v>
      </c>
      <c r="S38" s="5">
        <f t="shared" si="4"/>
        <v>0</v>
      </c>
      <c r="T38" s="5">
        <f t="shared" si="6"/>
        <v>424914.41868336336</v>
      </c>
      <c r="U38" s="5">
        <f t="shared" si="5"/>
        <v>5059983.3633381166</v>
      </c>
      <c r="W38" s="5">
        <f t="shared" si="7"/>
        <v>278445.59015</v>
      </c>
      <c r="X38" s="5">
        <f t="shared" si="8"/>
        <v>5338428.9534881162</v>
      </c>
    </row>
    <row r="39" spans="1:24" x14ac:dyDescent="0.25">
      <c r="A39" t="s">
        <v>153</v>
      </c>
      <c r="B39" t="s">
        <v>1865</v>
      </c>
      <c r="C39" t="s">
        <v>93</v>
      </c>
      <c r="D39" s="12" t="s">
        <v>1088</v>
      </c>
      <c r="E39" s="5">
        <f>VLOOKUP(A39,'Base Cost'!$A$5:$AF$347,28,FALSE)</f>
        <v>5087609.9752843529</v>
      </c>
      <c r="F39" s="5">
        <f>VLOOKUP(A39,'B.spe ed'!$A$5:$R$347,18,FALSE)</f>
        <v>257820.19</v>
      </c>
      <c r="G39" s="5">
        <f>VLOOKUP(A39,'C.DPIA'!$A$5:$J$348,10,FALSE)</f>
        <v>721798.2092324316</v>
      </c>
      <c r="H39" s="5">
        <f>VLOOKUP(A39,D.EL!$A$5:$M$348,13,FALSE)</f>
        <v>268015.68539185805</v>
      </c>
      <c r="I39" s="137">
        <f>VLOOKUP(A39,E.CTE!$A$5:$R$348,18,FALSE)</f>
        <v>0</v>
      </c>
      <c r="J39" s="5">
        <f t="shared" si="0"/>
        <v>6335244.0599086434</v>
      </c>
      <c r="K39" s="5">
        <v>4573496.45</v>
      </c>
      <c r="L39" s="5">
        <f t="shared" si="1"/>
        <v>5748053.5815260923</v>
      </c>
      <c r="M39" s="5">
        <f>VLOOKUP(A39,G.Transportation!$A$5:$G$348,7,FALSE)</f>
        <v>0</v>
      </c>
      <c r="N39" s="5">
        <v>5127241.8899999997</v>
      </c>
      <c r="O39">
        <v>627.19000000000005</v>
      </c>
      <c r="P39" s="5">
        <f t="shared" si="2"/>
        <v>8215.0220271369108</v>
      </c>
      <c r="Q39" s="1">
        <f>VLOOKUP(A39,'ADM Data'!$A$2:$J$344,10,FALSE)</f>
        <v>616.40092100000004</v>
      </c>
      <c r="R39" s="5">
        <f t="shared" si="3"/>
        <v>9975.19</v>
      </c>
      <c r="S39" s="5">
        <f t="shared" si="4"/>
        <v>0</v>
      </c>
      <c r="T39" s="5">
        <f t="shared" si="6"/>
        <v>611417.3518531234</v>
      </c>
      <c r="U39" s="5">
        <f t="shared" si="5"/>
        <v>6359470.9333792161</v>
      </c>
      <c r="W39" s="5">
        <f t="shared" si="7"/>
        <v>400660.59865</v>
      </c>
      <c r="X39" s="5">
        <f t="shared" si="8"/>
        <v>6760131.5320292152</v>
      </c>
    </row>
    <row r="40" spans="1:24" s="33" customFormat="1" x14ac:dyDescent="0.25">
      <c r="A40" s="33" t="s">
        <v>155</v>
      </c>
      <c r="B40" s="33" t="s">
        <v>156</v>
      </c>
      <c r="C40" s="33" t="s">
        <v>93</v>
      </c>
      <c r="D40" s="34" t="s">
        <v>1088</v>
      </c>
      <c r="E40" s="23">
        <f>VLOOKUP(A40,'Base Cost'!$A$5:$AF$347,28,FALSE)</f>
        <v>3016637.9988369644</v>
      </c>
      <c r="F40" s="23">
        <f>VLOOKUP(A40,'B.spe ed'!$A$5:$R$347,18,FALSE)</f>
        <v>277567.51999999996</v>
      </c>
      <c r="G40" s="23">
        <f>VLOOKUP(A40,'C.DPIA'!$A$5:$J$348,10,FALSE)</f>
        <v>431290.26201111119</v>
      </c>
      <c r="H40" s="23">
        <f>VLOOKUP(A40,D.EL!$A$5:$M$348,13,FALSE)</f>
        <v>0</v>
      </c>
      <c r="I40" s="273">
        <f>VLOOKUP(A40,E.CTE!$A$5:$R$348,18,FALSE)</f>
        <v>0</v>
      </c>
      <c r="J40" s="23">
        <f t="shared" si="0"/>
        <v>3725495.7808480756</v>
      </c>
      <c r="K40" s="23">
        <v>4772772.82</v>
      </c>
      <c r="L40" s="23">
        <f t="shared" si="1"/>
        <v>3725495.7808480756</v>
      </c>
      <c r="M40" s="23">
        <f>VLOOKUP(A40,G.Transportation!$A$5:$G$348,7,FALSE)</f>
        <v>0</v>
      </c>
      <c r="N40" s="23">
        <v>4463007.01</v>
      </c>
      <c r="O40" s="33">
        <v>552.08000000000004</v>
      </c>
      <c r="P40" s="23">
        <f t="shared" si="2"/>
        <v>8124.0660346326613</v>
      </c>
      <c r="Q40" s="36">
        <f>VLOOKUP(A40,'ADM Data'!$A$2:$J$344,10,FALSE)</f>
        <v>367.925342</v>
      </c>
      <c r="R40" s="23">
        <f t="shared" si="3"/>
        <v>10775.68</v>
      </c>
      <c r="S40" s="23">
        <f t="shared" si="4"/>
        <v>0</v>
      </c>
      <c r="T40" s="23">
        <f t="shared" si="6"/>
        <v>364950.6848892179</v>
      </c>
      <c r="U40" s="23">
        <f t="shared" si="5"/>
        <v>4090446.4657372935</v>
      </c>
      <c r="W40" s="23">
        <f t="shared" si="7"/>
        <v>239151.47229999999</v>
      </c>
      <c r="X40" s="23">
        <f t="shared" si="8"/>
        <v>4329597.938037294</v>
      </c>
    </row>
    <row r="41" spans="1:24" x14ac:dyDescent="0.25">
      <c r="A41" t="s">
        <v>157</v>
      </c>
      <c r="B41" t="s">
        <v>1866</v>
      </c>
      <c r="C41" t="s">
        <v>93</v>
      </c>
      <c r="D41" s="12" t="s">
        <v>1088</v>
      </c>
      <c r="E41" s="5">
        <f>VLOOKUP(A41,'Base Cost'!$A$5:$AF$347,28,FALSE)</f>
        <v>3784490.8022616371</v>
      </c>
      <c r="F41" s="5">
        <f>VLOOKUP(A41,'B.spe ed'!$A$5:$R$347,18,FALSE)</f>
        <v>312102.15000000002</v>
      </c>
      <c r="G41" s="5">
        <f>VLOOKUP(A41,'C.DPIA'!$A$5:$J$348,10,FALSE)</f>
        <v>542715.20989339566</v>
      </c>
      <c r="H41" s="5">
        <f>VLOOKUP(A41,D.EL!$A$5:$M$348,13,FALSE)</f>
        <v>47612.212506468728</v>
      </c>
      <c r="I41" s="137">
        <f>VLOOKUP(A41,E.CTE!$A$5:$R$348,18,FALSE)</f>
        <v>7641.4767685686738</v>
      </c>
      <c r="J41" s="5">
        <f t="shared" si="0"/>
        <v>4694561.8514300697</v>
      </c>
      <c r="K41" s="5">
        <v>4207074.76</v>
      </c>
      <c r="L41" s="5">
        <f t="shared" si="1"/>
        <v>4532082.4038564274</v>
      </c>
      <c r="M41" s="5">
        <f>VLOOKUP(A41,G.Transportation!$A$5:$G$348,7,FALSE)</f>
        <v>0</v>
      </c>
      <c r="N41" s="5">
        <v>4455607.91</v>
      </c>
      <c r="O41">
        <v>552.15</v>
      </c>
      <c r="P41" s="5">
        <f t="shared" si="2"/>
        <v>8109.6406447523323</v>
      </c>
      <c r="Q41" s="1">
        <f>VLOOKUP(A41,'ADM Data'!$A$2:$J$344,10,FALSE)</f>
        <v>465.15866399999999</v>
      </c>
      <c r="R41" s="5">
        <f t="shared" si="3"/>
        <v>10393.09</v>
      </c>
      <c r="S41" s="5">
        <f t="shared" si="4"/>
        <v>0</v>
      </c>
      <c r="T41" s="5">
        <f t="shared" si="6"/>
        <v>461397.88057587401</v>
      </c>
      <c r="U41" s="5">
        <f t="shared" si="5"/>
        <v>4993480.2844323013</v>
      </c>
      <c r="W41" s="5">
        <f t="shared" si="7"/>
        <v>302353.13159999996</v>
      </c>
      <c r="X41" s="5">
        <f t="shared" si="8"/>
        <v>5295833.4160323013</v>
      </c>
    </row>
    <row r="42" spans="1:24" x14ac:dyDescent="0.25">
      <c r="A42" t="s">
        <v>159</v>
      </c>
      <c r="B42" t="s">
        <v>160</v>
      </c>
      <c r="C42" t="s">
        <v>93</v>
      </c>
      <c r="D42" s="12" t="s">
        <v>1088</v>
      </c>
      <c r="E42" s="5">
        <f>VLOOKUP(A42,'Base Cost'!$A$5:$AF$347,28,FALSE)</f>
        <v>6499659.3583614612</v>
      </c>
      <c r="F42" s="5">
        <f>VLOOKUP(A42,'B.spe ed'!$A$5:$R$347,18,FALSE)</f>
        <v>140555.12064485342</v>
      </c>
      <c r="G42" s="5">
        <f>VLOOKUP(A42,'C.DPIA'!$A$5:$J$348,10,FALSE)</f>
        <v>110437.47509991497</v>
      </c>
      <c r="H42" s="5">
        <f>VLOOKUP(A42,D.EL!$A$5:$M$348,13,FALSE)</f>
        <v>205197.67093265924</v>
      </c>
      <c r="I42" s="137">
        <f>VLOOKUP(A42,E.CTE!$A$5:$R$348,18,FALSE)</f>
        <v>0</v>
      </c>
      <c r="J42" s="5">
        <f t="shared" si="0"/>
        <v>6955849.6250388883</v>
      </c>
      <c r="K42" s="5">
        <v>5589895.6100000003</v>
      </c>
      <c r="L42" s="5">
        <f t="shared" si="1"/>
        <v>6500577.1518264264</v>
      </c>
      <c r="M42" s="5">
        <f>VLOOKUP(A42,G.Transportation!$A$5:$G$348,7,FALSE)</f>
        <v>0</v>
      </c>
      <c r="N42" s="5">
        <v>5915846.5599999996</v>
      </c>
      <c r="O42">
        <v>823.81</v>
      </c>
      <c r="P42" s="5">
        <f t="shared" si="2"/>
        <v>7221.1612687391507</v>
      </c>
      <c r="Q42" s="1">
        <f>VLOOKUP(A42,'ADM Data'!$A$2:$J$344,10,FALSE)</f>
        <v>802.15063799999996</v>
      </c>
      <c r="R42" s="5">
        <f t="shared" si="3"/>
        <v>8753.94</v>
      </c>
      <c r="S42" s="5">
        <f t="shared" si="4"/>
        <v>0</v>
      </c>
      <c r="T42" s="5">
        <f t="shared" si="6"/>
        <v>795665.29212446336</v>
      </c>
      <c r="U42" s="5">
        <f t="shared" si="5"/>
        <v>7296242.4439508896</v>
      </c>
      <c r="W42" s="5">
        <f t="shared" si="7"/>
        <v>521397.91469999996</v>
      </c>
      <c r="X42" s="5">
        <f t="shared" si="8"/>
        <v>7817640.3586508892</v>
      </c>
    </row>
    <row r="43" spans="1:24" x14ac:dyDescent="0.25">
      <c r="A43" t="s">
        <v>161</v>
      </c>
      <c r="B43" t="s">
        <v>162</v>
      </c>
      <c r="C43" t="s">
        <v>75</v>
      </c>
      <c r="D43" s="12" t="s">
        <v>1088</v>
      </c>
      <c r="E43" s="5">
        <f>VLOOKUP(A43,'Base Cost'!$A$5:$AF$347,28,FALSE)</f>
        <v>3682823.4226600626</v>
      </c>
      <c r="F43" s="5">
        <f>VLOOKUP(A43,'B.spe ed'!$A$5:$R$347,18,FALSE)</f>
        <v>498011.92471033079</v>
      </c>
      <c r="G43" s="5">
        <f>VLOOKUP(A43,'C.DPIA'!$A$5:$J$348,10,FALSE)</f>
        <v>530023.48380555562</v>
      </c>
      <c r="H43" s="5">
        <f>VLOOKUP(A43,D.EL!$A$5:$M$348,13,FALSE)</f>
        <v>41146.589321701409</v>
      </c>
      <c r="I43" s="137">
        <f>VLOOKUP(A43,E.CTE!$A$5:$R$348,18,FALSE)</f>
        <v>0</v>
      </c>
      <c r="J43" s="5">
        <f t="shared" si="0"/>
        <v>4752005.4204976512</v>
      </c>
      <c r="K43" s="5">
        <v>3499134.85</v>
      </c>
      <c r="L43" s="5">
        <f t="shared" si="1"/>
        <v>4334423.6593507845</v>
      </c>
      <c r="M43" s="5">
        <f>VLOOKUP(A43,G.Transportation!$A$5:$G$348,7,FALSE)</f>
        <v>230040.84</v>
      </c>
      <c r="N43" s="5">
        <v>3608436.61</v>
      </c>
      <c r="O43">
        <v>461.02</v>
      </c>
      <c r="P43" s="5">
        <f t="shared" si="2"/>
        <v>7867.1517322458894</v>
      </c>
      <c r="Q43" s="1">
        <f>VLOOKUP(A43,'ADM Data'!$A$2:$J$344,10,FALSE)</f>
        <v>452.15273500000001</v>
      </c>
      <c r="R43" s="5">
        <f t="shared" si="3"/>
        <v>10744.96</v>
      </c>
      <c r="S43" s="5">
        <f t="shared" si="4"/>
        <v>0</v>
      </c>
      <c r="T43" s="5">
        <f t="shared" si="6"/>
        <v>448497.10383032833</v>
      </c>
      <c r="U43" s="5">
        <f t="shared" si="5"/>
        <v>5012961.6031811126</v>
      </c>
      <c r="W43" s="5">
        <f t="shared" si="7"/>
        <v>293899.27775000001</v>
      </c>
      <c r="X43" s="5">
        <f t="shared" si="8"/>
        <v>5306860.8809311129</v>
      </c>
    </row>
    <row r="44" spans="1:24" x14ac:dyDescent="0.25">
      <c r="A44" t="s">
        <v>163</v>
      </c>
      <c r="B44" t="s">
        <v>164</v>
      </c>
      <c r="C44" t="s">
        <v>80</v>
      </c>
      <c r="D44" s="12" t="s">
        <v>1088</v>
      </c>
      <c r="E44" s="5">
        <f>VLOOKUP(A44,'Base Cost'!$A$5:$AF$347,28,FALSE)</f>
        <v>3772853.2379354811</v>
      </c>
      <c r="F44" s="5">
        <f>VLOOKUP(A44,'B.spe ed'!$A$5:$R$347,18,FALSE)</f>
        <v>715104.51</v>
      </c>
      <c r="G44" s="5">
        <f>VLOOKUP(A44,'C.DPIA'!$A$5:$J$348,10,FALSE)</f>
        <v>539830.84000000008</v>
      </c>
      <c r="H44" s="5">
        <f>VLOOKUP(A44,D.EL!$A$5:$M$348,13,FALSE)</f>
        <v>11067.500240520178</v>
      </c>
      <c r="I44" s="137">
        <f>VLOOKUP(A44,E.CTE!$A$5:$R$348,18,FALSE)</f>
        <v>0</v>
      </c>
      <c r="J44" s="5">
        <f t="shared" si="0"/>
        <v>5038856.0881760018</v>
      </c>
      <c r="K44" s="5">
        <v>3634468.12</v>
      </c>
      <c r="L44" s="5">
        <f t="shared" si="1"/>
        <v>4570773.57838294</v>
      </c>
      <c r="M44" s="5">
        <f>VLOOKUP(A44,G.Transportation!$A$5:$G$348,7,FALSE)</f>
        <v>0</v>
      </c>
      <c r="N44" s="5">
        <v>3506776.15</v>
      </c>
      <c r="O44">
        <v>404.61</v>
      </c>
      <c r="P44" s="5">
        <f t="shared" si="2"/>
        <v>8707.1325938558111</v>
      </c>
      <c r="Q44" s="1">
        <f>VLOOKUP(A44,'ADM Data'!$A$2:$J$344,10,FALSE)</f>
        <v>460.51920000000001</v>
      </c>
      <c r="R44" s="5">
        <f t="shared" si="3"/>
        <v>10575.26</v>
      </c>
      <c r="S44" s="5">
        <f t="shared" si="4"/>
        <v>0</v>
      </c>
      <c r="T44" s="5">
        <f t="shared" si="6"/>
        <v>456795.9263992061</v>
      </c>
      <c r="U44" s="5">
        <f t="shared" si="5"/>
        <v>5027569.5047821458</v>
      </c>
      <c r="W44" s="5">
        <f t="shared" si="7"/>
        <v>299337.48</v>
      </c>
      <c r="X44" s="5">
        <f t="shared" si="8"/>
        <v>5326906.9847821454</v>
      </c>
    </row>
    <row r="45" spans="1:24" x14ac:dyDescent="0.25">
      <c r="A45" t="s">
        <v>165</v>
      </c>
      <c r="B45" t="s">
        <v>1867</v>
      </c>
      <c r="C45" t="s">
        <v>80</v>
      </c>
      <c r="D45" s="12" t="s">
        <v>1088</v>
      </c>
      <c r="E45" s="5">
        <f>VLOOKUP(A45,'Base Cost'!$A$5:$AF$347,28,FALSE)</f>
        <v>2066245.5965959795</v>
      </c>
      <c r="F45" s="5">
        <f>VLOOKUP(A45,'B.spe ed'!$A$5:$R$347,18,FALSE)</f>
        <v>318835.81</v>
      </c>
      <c r="G45" s="5">
        <f>VLOOKUP(A45,'C.DPIA'!$A$5:$J$348,10,FALSE)</f>
        <v>294800.25827719102</v>
      </c>
      <c r="H45" s="5">
        <f>VLOOKUP(A45,D.EL!$A$5:$M$348,13,FALSE)</f>
        <v>8666.052915000002</v>
      </c>
      <c r="I45" s="137">
        <f>VLOOKUP(A45,E.CTE!$A$5:$R$348,18,FALSE)</f>
        <v>0</v>
      </c>
      <c r="J45" s="5">
        <f t="shared" si="0"/>
        <v>2688547.7177881701</v>
      </c>
      <c r="K45" s="5">
        <v>1698659.49</v>
      </c>
      <c r="L45" s="5">
        <f t="shared" si="1"/>
        <v>2358617.9714663727</v>
      </c>
      <c r="M45" s="5">
        <f>VLOOKUP(A45,G.Transportation!$A$5:$G$348,7,FALSE)</f>
        <v>0</v>
      </c>
      <c r="N45" s="5">
        <v>1637370.48</v>
      </c>
      <c r="O45">
        <v>189.14</v>
      </c>
      <c r="P45" s="5">
        <f t="shared" si="2"/>
        <v>8697.0033372105318</v>
      </c>
      <c r="Q45" s="1">
        <f>VLOOKUP(A45,'ADM Data'!$A$2:$J$344,10,FALSE)</f>
        <v>252.04819800000001</v>
      </c>
      <c r="R45" s="5">
        <f t="shared" si="3"/>
        <v>10007.81</v>
      </c>
      <c r="S45" s="5">
        <f t="shared" si="4"/>
        <v>0</v>
      </c>
      <c r="T45" s="5">
        <f t="shared" si="6"/>
        <v>250010.40152649558</v>
      </c>
      <c r="U45" s="5">
        <f t="shared" si="5"/>
        <v>2608628.3729928685</v>
      </c>
      <c r="W45" s="5">
        <f t="shared" si="7"/>
        <v>163831.32870000001</v>
      </c>
      <c r="X45" s="5">
        <f t="shared" si="8"/>
        <v>2772459.701692868</v>
      </c>
    </row>
    <row r="46" spans="1:24" x14ac:dyDescent="0.25">
      <c r="A46" t="s">
        <v>167</v>
      </c>
      <c r="B46" t="s">
        <v>1868</v>
      </c>
      <c r="C46" t="s">
        <v>75</v>
      </c>
      <c r="D46" s="12" t="s">
        <v>1088</v>
      </c>
      <c r="E46" s="5">
        <f>VLOOKUP(A46,'Base Cost'!$A$5:$AF$347,28,FALSE)</f>
        <v>506466.25591770082</v>
      </c>
      <c r="F46" s="5">
        <f>VLOOKUP(A46,'B.spe ed'!$A$5:$R$347,18,FALSE)</f>
        <v>91381.759999999995</v>
      </c>
      <c r="G46" s="5">
        <f>VLOOKUP(A46,'C.DPIA'!$A$5:$J$348,10,FALSE)</f>
        <v>67138.396152901929</v>
      </c>
      <c r="H46" s="5">
        <f>VLOOKUP(A46,D.EL!$A$5:$M$348,13,FALSE)</f>
        <v>0</v>
      </c>
      <c r="I46" s="137">
        <f>VLOOKUP(A46,E.CTE!$A$5:$R$348,18,FALSE)</f>
        <v>0</v>
      </c>
      <c r="J46" s="5">
        <f t="shared" si="0"/>
        <v>664986.41207060276</v>
      </c>
      <c r="K46" s="5">
        <v>537986.57999999996</v>
      </c>
      <c r="L46" s="5">
        <f t="shared" si="1"/>
        <v>622657.36804147088</v>
      </c>
      <c r="M46" s="5">
        <f>VLOOKUP(A46,G.Transportation!$A$5:$G$348,7,FALSE)</f>
        <v>71230.92</v>
      </c>
      <c r="N46" s="5">
        <v>841580.51</v>
      </c>
      <c r="O46">
        <v>102.58</v>
      </c>
      <c r="P46" s="5">
        <f t="shared" si="2"/>
        <v>8244.2183310586861</v>
      </c>
      <c r="Q46" s="1">
        <f>VLOOKUP(A46,'ADM Data'!$A$2:$J$344,10,FALSE)</f>
        <v>62.421323000000001</v>
      </c>
      <c r="R46" s="5">
        <f t="shared" si="3"/>
        <v>11766.21</v>
      </c>
      <c r="S46" s="5">
        <f t="shared" si="4"/>
        <v>0</v>
      </c>
      <c r="T46" s="5">
        <f t="shared" si="6"/>
        <v>61916.649874422328</v>
      </c>
      <c r="U46" s="5">
        <f t="shared" si="5"/>
        <v>755804.93791589327</v>
      </c>
      <c r="W46" s="5">
        <f t="shared" si="7"/>
        <v>40573.859949999998</v>
      </c>
      <c r="X46" s="5">
        <f t="shared" si="8"/>
        <v>796378.79786589323</v>
      </c>
    </row>
    <row r="47" spans="1:24" x14ac:dyDescent="0.25">
      <c r="A47" t="s">
        <v>169</v>
      </c>
      <c r="B47" t="s">
        <v>1869</v>
      </c>
      <c r="C47" t="s">
        <v>72</v>
      </c>
      <c r="D47" s="12" t="s">
        <v>1088</v>
      </c>
      <c r="E47" s="5">
        <f>VLOOKUP(A47,'Base Cost'!$A$5:$AF$347,28,FALSE)</f>
        <v>5410772.9192536986</v>
      </c>
      <c r="F47" s="5">
        <f>VLOOKUP(A47,'B.spe ed'!$A$5:$R$347,18,FALSE)</f>
        <v>525633.41</v>
      </c>
      <c r="G47" s="5">
        <f>VLOOKUP(A47,'C.DPIA'!$A$5:$J$348,10,FALSE)</f>
        <v>777387.04797222221</v>
      </c>
      <c r="H47" s="5">
        <f>VLOOKUP(A47,D.EL!$A$5:$M$348,13,FALSE)</f>
        <v>22170.509947276994</v>
      </c>
      <c r="I47" s="137">
        <f>VLOOKUP(A47,E.CTE!$A$5:$R$348,18,FALSE)</f>
        <v>0</v>
      </c>
      <c r="J47" s="5">
        <f t="shared" si="0"/>
        <v>6735963.8871731972</v>
      </c>
      <c r="K47" s="5">
        <v>5351684.67</v>
      </c>
      <c r="L47" s="5">
        <f t="shared" si="1"/>
        <v>6274583.6240893705</v>
      </c>
      <c r="M47" s="5">
        <f>VLOOKUP(A47,G.Transportation!$A$5:$G$348,7,FALSE)</f>
        <v>0</v>
      </c>
      <c r="N47" s="5">
        <v>5912295.6799999997</v>
      </c>
      <c r="O47">
        <v>697.13</v>
      </c>
      <c r="P47" s="5">
        <f t="shared" si="2"/>
        <v>8520.9884101960888</v>
      </c>
      <c r="Q47" s="1">
        <f>VLOOKUP(A47,'ADM Data'!$A$2:$J$344,10,FALSE)</f>
        <v>663.17378499999995</v>
      </c>
      <c r="R47" s="5">
        <f t="shared" si="3"/>
        <v>10111.450000000001</v>
      </c>
      <c r="S47" s="5">
        <f t="shared" si="4"/>
        <v>0</v>
      </c>
      <c r="T47" s="5">
        <f t="shared" si="6"/>
        <v>657812.05969858123</v>
      </c>
      <c r="U47" s="5">
        <f t="shared" si="5"/>
        <v>6932395.6837879512</v>
      </c>
      <c r="W47" s="5">
        <f t="shared" si="7"/>
        <v>431062.96024999995</v>
      </c>
      <c r="X47" s="5">
        <f t="shared" si="8"/>
        <v>7363458.6440379508</v>
      </c>
    </row>
    <row r="48" spans="1:24" x14ac:dyDescent="0.25">
      <c r="A48" t="s">
        <v>171</v>
      </c>
      <c r="B48" t="s">
        <v>172</v>
      </c>
      <c r="C48" t="s">
        <v>173</v>
      </c>
      <c r="D48" s="12" t="s">
        <v>1088</v>
      </c>
      <c r="E48" s="5">
        <f>VLOOKUP(A48,'Base Cost'!$A$5:$AF$347,28,FALSE)</f>
        <v>449624.16836573451</v>
      </c>
      <c r="F48" s="5">
        <f>VLOOKUP(A48,'B.spe ed'!$A$5:$R$347,18,FALSE)</f>
        <v>58410.68</v>
      </c>
      <c r="G48" s="5">
        <f>VLOOKUP(A48,'C.DPIA'!$A$5:$J$348,10,FALSE)</f>
        <v>64182.491845152712</v>
      </c>
      <c r="H48" s="5">
        <f>VLOOKUP(A48,D.EL!$A$5:$M$348,13,FALSE)</f>
        <v>0</v>
      </c>
      <c r="I48" s="137">
        <f>VLOOKUP(A48,E.CTE!$A$5:$R$348,18,FALSE)</f>
        <v>26858.658811365505</v>
      </c>
      <c r="J48" s="5">
        <f t="shared" si="0"/>
        <v>599075.99902225274</v>
      </c>
      <c r="K48" s="5">
        <v>364355.39</v>
      </c>
      <c r="L48" s="5">
        <f t="shared" si="1"/>
        <v>520843.62003513589</v>
      </c>
      <c r="M48" s="5">
        <f>VLOOKUP(A48,G.Transportation!$A$5:$G$348,7,FALSE)</f>
        <v>0</v>
      </c>
      <c r="N48" s="5">
        <v>377869.4</v>
      </c>
      <c r="O48">
        <v>36.17</v>
      </c>
      <c r="P48" s="5">
        <f t="shared" si="2"/>
        <v>10487.118982582251</v>
      </c>
      <c r="Q48" s="1">
        <f>VLOOKUP(A48,'ADM Data'!$A$2:$J$344,10,FALSE)</f>
        <v>55.891086999999999</v>
      </c>
      <c r="R48" s="5">
        <f t="shared" si="3"/>
        <v>9968.9</v>
      </c>
      <c r="S48" s="5">
        <f t="shared" si="4"/>
        <v>28963.822240556106</v>
      </c>
      <c r="T48" s="5">
        <f t="shared" si="6"/>
        <v>55439.210490297955</v>
      </c>
      <c r="U48" s="5">
        <f t="shared" si="5"/>
        <v>605246.65276599</v>
      </c>
      <c r="W48" s="5">
        <f t="shared" si="7"/>
        <v>36329.206550000003</v>
      </c>
      <c r="X48" s="5">
        <f t="shared" si="8"/>
        <v>641575.85931599</v>
      </c>
    </row>
    <row r="49" spans="1:24" x14ac:dyDescent="0.25">
      <c r="A49" t="s">
        <v>174</v>
      </c>
      <c r="B49" t="s">
        <v>1870</v>
      </c>
      <c r="C49" t="s">
        <v>75</v>
      </c>
      <c r="D49" s="12" t="s">
        <v>1088</v>
      </c>
      <c r="E49" s="5">
        <f>VLOOKUP(A49,'Base Cost'!$A$5:$AF$347,28,FALSE)</f>
        <v>359318.3220605246</v>
      </c>
      <c r="F49" s="5">
        <f>VLOOKUP(A49,'B.spe ed'!$A$5:$R$347,18,FALSE)</f>
        <v>792663.05</v>
      </c>
      <c r="G49" s="5">
        <f>VLOOKUP(A49,'C.DPIA'!$A$5:$J$348,10,FALSE)</f>
        <v>55091.947611111114</v>
      </c>
      <c r="H49" s="5">
        <f>VLOOKUP(A49,D.EL!$A$5:$M$348,13,FALSE)</f>
        <v>0</v>
      </c>
      <c r="I49" s="137">
        <f>VLOOKUP(A49,E.CTE!$A$5:$R$348,18,FALSE)</f>
        <v>0</v>
      </c>
      <c r="J49" s="5">
        <f t="shared" si="0"/>
        <v>1207073.319671636</v>
      </c>
      <c r="K49" s="5">
        <v>861417.29</v>
      </c>
      <c r="L49" s="5">
        <f t="shared" si="1"/>
        <v>1091866.1649820798</v>
      </c>
      <c r="M49" s="5">
        <f>VLOOKUP(A49,G.Transportation!$A$5:$G$348,7,FALSE)</f>
        <v>0</v>
      </c>
      <c r="N49" s="5">
        <v>896053.59</v>
      </c>
      <c r="O49">
        <v>59.03</v>
      </c>
      <c r="P49" s="5">
        <f t="shared" si="2"/>
        <v>15219.710526850753</v>
      </c>
      <c r="Q49" s="1">
        <f>VLOOKUP(A49,'ADM Data'!$A$2:$J$344,10,FALSE)</f>
        <v>46.997869999999999</v>
      </c>
      <c r="R49" s="5">
        <f t="shared" si="3"/>
        <v>23882.25</v>
      </c>
      <c r="S49" s="5">
        <f t="shared" si="4"/>
        <v>0</v>
      </c>
      <c r="T49" s="5">
        <f t="shared" si="6"/>
        <v>46617.894683738385</v>
      </c>
      <c r="U49" s="5">
        <f t="shared" si="5"/>
        <v>1138484.0596658182</v>
      </c>
      <c r="W49" s="5">
        <f t="shared" si="7"/>
        <v>30548.6155</v>
      </c>
      <c r="X49" s="5">
        <f t="shared" si="8"/>
        <v>1169032.6751658183</v>
      </c>
    </row>
    <row r="50" spans="1:24" x14ac:dyDescent="0.25">
      <c r="A50" t="s">
        <v>177</v>
      </c>
      <c r="B50" t="s">
        <v>1871</v>
      </c>
      <c r="C50" t="s">
        <v>93</v>
      </c>
      <c r="D50" s="12" t="s">
        <v>1088</v>
      </c>
      <c r="E50" s="5">
        <f>VLOOKUP(A50,'Base Cost'!$A$5:$AF$347,28,FALSE)</f>
        <v>274021.14146790636</v>
      </c>
      <c r="F50" s="5">
        <f>VLOOKUP(A50,'B.spe ed'!$A$5:$R$347,18,FALSE)</f>
        <v>298285.5</v>
      </c>
      <c r="G50" s="5">
        <f>VLOOKUP(A50,'C.DPIA'!$A$5:$J$348,10,FALSE)</f>
        <v>40411.970761111108</v>
      </c>
      <c r="H50" s="5">
        <f>VLOOKUP(A50,D.EL!$A$5:$M$348,13,FALSE)</f>
        <v>587.27290156324409</v>
      </c>
      <c r="I50" s="137">
        <f>VLOOKUP(A50,E.CTE!$A$5:$R$348,18,FALSE)</f>
        <v>0</v>
      </c>
      <c r="J50" s="5">
        <f t="shared" si="0"/>
        <v>613305.88513058063</v>
      </c>
      <c r="K50" s="5">
        <v>762450.46</v>
      </c>
      <c r="L50" s="5">
        <f t="shared" si="1"/>
        <v>613305.88513058063</v>
      </c>
      <c r="M50" s="5">
        <f>VLOOKUP(A50,G.Transportation!$A$5:$G$348,7,FALSE)</f>
        <v>0</v>
      </c>
      <c r="N50" s="5">
        <v>571031.23</v>
      </c>
      <c r="O50">
        <v>40.4</v>
      </c>
      <c r="P50" s="5">
        <f t="shared" si="2"/>
        <v>14174.516386138614</v>
      </c>
      <c r="Q50" s="1">
        <f>VLOOKUP(A50,'ADM Data'!$A$2:$J$344,10,FALSE)</f>
        <v>34.474666999999997</v>
      </c>
      <c r="R50" s="5">
        <f t="shared" si="3"/>
        <v>18440.05</v>
      </c>
      <c r="S50" s="5">
        <f t="shared" si="4"/>
        <v>0</v>
      </c>
      <c r="T50" s="5">
        <f t="shared" si="6"/>
        <v>34195.941123777542</v>
      </c>
      <c r="U50" s="5">
        <f t="shared" si="5"/>
        <v>647501.82625435817</v>
      </c>
      <c r="W50" s="5">
        <f t="shared" si="7"/>
        <v>22408.533549999996</v>
      </c>
      <c r="X50" s="5">
        <f t="shared" si="8"/>
        <v>669910.35980435822</v>
      </c>
    </row>
    <row r="51" spans="1:24" x14ac:dyDescent="0.25">
      <c r="A51" t="s">
        <v>179</v>
      </c>
      <c r="B51" t="s">
        <v>180</v>
      </c>
      <c r="C51" t="s">
        <v>90</v>
      </c>
      <c r="D51" s="12" t="s">
        <v>1088</v>
      </c>
      <c r="E51" s="5">
        <f>VLOOKUP(A51,'Base Cost'!$A$5:$AF$347,28,FALSE)</f>
        <v>1819805.118667644</v>
      </c>
      <c r="F51" s="5">
        <f>VLOOKUP(A51,'B.spe ed'!$A$5:$R$347,18,FALSE)</f>
        <v>182056.77000000002</v>
      </c>
      <c r="G51" s="5">
        <f>VLOOKUP(A51,'C.DPIA'!$A$5:$J$348,10,FALSE)</f>
        <v>215583.92830615208</v>
      </c>
      <c r="H51" s="5">
        <f>VLOOKUP(A51,D.EL!$A$5:$M$348,13,FALSE)</f>
        <v>0</v>
      </c>
      <c r="I51" s="137">
        <f>VLOOKUP(A51,E.CTE!$A$5:$R$348,18,FALSE)</f>
        <v>0</v>
      </c>
      <c r="J51" s="5">
        <f t="shared" si="0"/>
        <v>2217445.8169737961</v>
      </c>
      <c r="K51" s="5">
        <v>1864166.93</v>
      </c>
      <c r="L51" s="5">
        <f t="shared" si="1"/>
        <v>2099697.9639454298</v>
      </c>
      <c r="M51" s="5">
        <f>VLOOKUP(A51,G.Transportation!$A$5:$G$348,7,FALSE)</f>
        <v>0</v>
      </c>
      <c r="N51" s="5">
        <v>1832425.15</v>
      </c>
      <c r="O51">
        <v>234.99</v>
      </c>
      <c r="P51" s="5">
        <f t="shared" si="2"/>
        <v>7837.9656547087106</v>
      </c>
      <c r="Q51" s="1">
        <f>VLOOKUP(A51,'ADM Data'!$A$2:$J$344,10,FALSE)</f>
        <v>222.86145500000001</v>
      </c>
      <c r="R51" s="5">
        <f t="shared" si="3"/>
        <v>10071.540000000001</v>
      </c>
      <c r="S51" s="5">
        <f t="shared" si="4"/>
        <v>0</v>
      </c>
      <c r="T51" s="5">
        <f t="shared" si="6"/>
        <v>221059.63181426525</v>
      </c>
      <c r="U51" s="5">
        <f t="shared" si="5"/>
        <v>2320757.5957596949</v>
      </c>
      <c r="W51" s="5">
        <f t="shared" si="7"/>
        <v>144859.94575000001</v>
      </c>
      <c r="X51" s="5">
        <f t="shared" si="8"/>
        <v>2465617.5415096949</v>
      </c>
    </row>
    <row r="52" spans="1:24" x14ac:dyDescent="0.25">
      <c r="A52" t="s">
        <v>181</v>
      </c>
      <c r="B52" t="s">
        <v>1872</v>
      </c>
      <c r="C52" t="s">
        <v>93</v>
      </c>
      <c r="D52" s="12" t="s">
        <v>1088</v>
      </c>
      <c r="E52" s="5">
        <f>VLOOKUP(A52,'Base Cost'!$A$5:$AF$347,28,FALSE)</f>
        <v>263271.51026138529</v>
      </c>
      <c r="F52" s="5">
        <f>VLOOKUP(A52,'B.spe ed'!$A$5:$R$347,18,FALSE)</f>
        <v>349228.88</v>
      </c>
      <c r="G52" s="5">
        <f>VLOOKUP(A52,'C.DPIA'!$A$5:$J$348,10,FALSE)</f>
        <v>40087.336711111115</v>
      </c>
      <c r="H52" s="5">
        <f>VLOOKUP(A52,D.EL!$A$5:$M$348,13,FALSE)</f>
        <v>0</v>
      </c>
      <c r="I52" s="137">
        <f>VLOOKUP(A52,E.CTE!$A$5:$R$348,18,FALSE)</f>
        <v>0</v>
      </c>
      <c r="J52" s="5">
        <f t="shared" si="0"/>
        <v>652587.72697249649</v>
      </c>
      <c r="K52" s="5">
        <v>937953.51</v>
      </c>
      <c r="L52" s="5">
        <f t="shared" si="1"/>
        <v>652587.72697249649</v>
      </c>
      <c r="M52" s="5">
        <f>VLOOKUP(A52,G.Transportation!$A$5:$G$348,7,FALSE)</f>
        <v>0</v>
      </c>
      <c r="N52" s="5">
        <v>814019.56</v>
      </c>
      <c r="O52">
        <v>55.72</v>
      </c>
      <c r="P52" s="5">
        <f t="shared" si="2"/>
        <v>14649.18911701364</v>
      </c>
      <c r="Q52" s="1">
        <f>VLOOKUP(A52,'ADM Data'!$A$2:$J$344,10,FALSE)</f>
        <v>34.197727999999998</v>
      </c>
      <c r="R52" s="5">
        <f t="shared" si="3"/>
        <v>19732.78</v>
      </c>
      <c r="S52" s="5">
        <f t="shared" si="4"/>
        <v>0</v>
      </c>
      <c r="T52" s="5">
        <f t="shared" si="6"/>
        <v>33921.241161080943</v>
      </c>
      <c r="U52" s="5">
        <f t="shared" si="5"/>
        <v>686508.96813357738</v>
      </c>
      <c r="W52" s="5">
        <f t="shared" si="7"/>
        <v>22228.5232</v>
      </c>
      <c r="X52" s="5">
        <f t="shared" si="8"/>
        <v>708737.49133357743</v>
      </c>
    </row>
    <row r="53" spans="1:24" x14ac:dyDescent="0.25">
      <c r="A53" t="s">
        <v>183</v>
      </c>
      <c r="B53" t="s">
        <v>1873</v>
      </c>
      <c r="C53" t="s">
        <v>111</v>
      </c>
      <c r="D53" s="12" t="s">
        <v>1088</v>
      </c>
      <c r="E53" s="5">
        <f>VLOOKUP(A53,'Base Cost'!$A$5:$AF$347,28,FALSE)</f>
        <v>565483.62696672603</v>
      </c>
      <c r="F53" s="5">
        <f>VLOOKUP(A53,'B.spe ed'!$A$5:$R$347,18,FALSE)</f>
        <v>661023.63684432488</v>
      </c>
      <c r="G53" s="5">
        <f>VLOOKUP(A53,'C.DPIA'!$A$5:$J$348,10,FALSE)</f>
        <v>85885.349738888894</v>
      </c>
      <c r="H53" s="5">
        <f>VLOOKUP(A53,D.EL!$A$5:$M$348,13,FALSE)</f>
        <v>0</v>
      </c>
      <c r="I53" s="137">
        <f>VLOOKUP(A53,E.CTE!$A$5:$R$348,18,FALSE)</f>
        <v>0</v>
      </c>
      <c r="J53" s="5">
        <f t="shared" si="0"/>
        <v>1312392.6135499398</v>
      </c>
      <c r="K53" s="5">
        <v>1570981.17</v>
      </c>
      <c r="L53" s="5">
        <f t="shared" si="1"/>
        <v>1312392.6135499398</v>
      </c>
      <c r="M53" s="5">
        <f>VLOOKUP(A53,G.Transportation!$A$5:$G$348,7,FALSE)</f>
        <v>0</v>
      </c>
      <c r="N53" s="5">
        <v>1476783.33</v>
      </c>
      <c r="O53">
        <v>84.84</v>
      </c>
      <c r="P53" s="5">
        <f t="shared" si="2"/>
        <v>17446.767057991514</v>
      </c>
      <c r="Q53" s="1">
        <f>VLOOKUP(A53,'ADM Data'!$A$2:$J$344,10,FALSE)</f>
        <v>73.267122999999998</v>
      </c>
      <c r="R53" s="5">
        <f t="shared" si="3"/>
        <v>18562.439999999999</v>
      </c>
      <c r="S53" s="5">
        <f t="shared" si="4"/>
        <v>0</v>
      </c>
      <c r="T53" s="5">
        <f t="shared" si="6"/>
        <v>72674.762149742237</v>
      </c>
      <c r="U53" s="5">
        <f t="shared" si="5"/>
        <v>1385067.3756996822</v>
      </c>
      <c r="W53" s="5">
        <f t="shared" si="7"/>
        <v>47623.629950000002</v>
      </c>
      <c r="X53" s="5">
        <f t="shared" si="8"/>
        <v>1432691.0056496821</v>
      </c>
    </row>
    <row r="54" spans="1:24" x14ac:dyDescent="0.25">
      <c r="A54" t="s">
        <v>185</v>
      </c>
      <c r="B54" t="s">
        <v>1874</v>
      </c>
      <c r="C54" t="s">
        <v>72</v>
      </c>
      <c r="D54" s="12" t="s">
        <v>1088</v>
      </c>
      <c r="E54" s="5">
        <f>VLOOKUP(A54,'Base Cost'!$A$5:$AF$347,28,FALSE)</f>
        <v>404511.29809086304</v>
      </c>
      <c r="F54" s="5">
        <f>VLOOKUP(A54,'B.spe ed'!$A$5:$R$347,18,FALSE)</f>
        <v>468934.65</v>
      </c>
      <c r="G54" s="5">
        <f>VLOOKUP(A54,'C.DPIA'!$A$5:$J$348,10,FALSE)</f>
        <v>60424.365937405506</v>
      </c>
      <c r="H54" s="5">
        <f>VLOOKUP(A54,D.EL!$A$5:$M$348,13,FALSE)</f>
        <v>0</v>
      </c>
      <c r="I54" s="137">
        <f>VLOOKUP(A54,E.CTE!$A$5:$R$348,18,FALSE)</f>
        <v>0</v>
      </c>
      <c r="J54" s="5">
        <f t="shared" si="0"/>
        <v>933870.31402826856</v>
      </c>
      <c r="K54" s="5">
        <v>2126828.58</v>
      </c>
      <c r="L54" s="5">
        <f t="shared" si="1"/>
        <v>933870.31402826856</v>
      </c>
      <c r="M54" s="5">
        <f>VLOOKUP(A54,G.Transportation!$A$5:$G$348,7,FALSE)</f>
        <v>0</v>
      </c>
      <c r="N54" s="5">
        <v>1896687.82</v>
      </c>
      <c r="O54">
        <v>118.04</v>
      </c>
      <c r="P54" s="5">
        <f t="shared" si="2"/>
        <v>16108.258752965095</v>
      </c>
      <c r="Q54" s="1">
        <f>VLOOKUP(A54,'ADM Data'!$A$2:$J$344,10,FALSE)</f>
        <v>52.845618999999999</v>
      </c>
      <c r="R54" s="5">
        <f t="shared" si="3"/>
        <v>18321.669999999998</v>
      </c>
      <c r="S54" s="5">
        <f t="shared" si="4"/>
        <v>0</v>
      </c>
      <c r="T54" s="5">
        <f t="shared" si="6"/>
        <v>52418.364939495434</v>
      </c>
      <c r="U54" s="5">
        <f t="shared" si="5"/>
        <v>986288.67896776402</v>
      </c>
      <c r="W54" s="5">
        <f t="shared" si="7"/>
        <v>34349.652349999997</v>
      </c>
      <c r="X54" s="5">
        <f t="shared" si="8"/>
        <v>1020638.331317764</v>
      </c>
    </row>
    <row r="55" spans="1:24" x14ac:dyDescent="0.25">
      <c r="A55" t="s">
        <v>187</v>
      </c>
      <c r="B55" t="s">
        <v>188</v>
      </c>
      <c r="C55" t="s">
        <v>108</v>
      </c>
      <c r="D55" s="12" t="s">
        <v>1088</v>
      </c>
      <c r="E55" s="5">
        <f>VLOOKUP(A55,'Base Cost'!$A$5:$AF$347,28,FALSE)</f>
        <v>983069.20289238403</v>
      </c>
      <c r="F55" s="5">
        <f>VLOOKUP(A55,'B.spe ed'!$A$5:$R$347,18,FALSE)</f>
        <v>752648.69</v>
      </c>
      <c r="G55" s="5">
        <f>VLOOKUP(A55,'C.DPIA'!$A$5:$J$348,10,FALSE)</f>
        <v>137847.49877962991</v>
      </c>
      <c r="H55" s="5">
        <f>VLOOKUP(A55,D.EL!$A$5:$M$348,13,FALSE)</f>
        <v>0</v>
      </c>
      <c r="I55" s="137">
        <f>VLOOKUP(A55,E.CTE!$A$5:$R$348,18,FALSE)</f>
        <v>0</v>
      </c>
      <c r="J55" s="5">
        <f t="shared" si="0"/>
        <v>1873565.3916720138</v>
      </c>
      <c r="K55" s="5">
        <v>2823094.74</v>
      </c>
      <c r="L55" s="5">
        <f t="shared" si="1"/>
        <v>1873565.3916720138</v>
      </c>
      <c r="M55" s="5">
        <f>VLOOKUP(A55,G.Transportation!$A$5:$G$348,7,FALSE)</f>
        <v>0</v>
      </c>
      <c r="N55" s="5">
        <v>2835131.26</v>
      </c>
      <c r="O55">
        <v>187.57</v>
      </c>
      <c r="P55" s="5">
        <f t="shared" si="2"/>
        <v>15155.137098683157</v>
      </c>
      <c r="Q55" s="1">
        <f>VLOOKUP(A55,'ADM Data'!$A$2:$J$344,10,FALSE)</f>
        <v>120.632546</v>
      </c>
      <c r="R55" s="5">
        <f t="shared" si="3"/>
        <v>16181.18</v>
      </c>
      <c r="S55" s="5">
        <f t="shared" si="4"/>
        <v>0</v>
      </c>
      <c r="T55" s="5">
        <f t="shared" si="6"/>
        <v>119657.23818673541</v>
      </c>
      <c r="U55" s="5">
        <f t="shared" si="5"/>
        <v>1993222.6298587492</v>
      </c>
      <c r="W55" s="5">
        <f t="shared" si="7"/>
        <v>78411.154900000009</v>
      </c>
      <c r="X55" s="5">
        <f t="shared" si="8"/>
        <v>2071633.7847587492</v>
      </c>
    </row>
    <row r="56" spans="1:24" x14ac:dyDescent="0.25">
      <c r="A56" t="s">
        <v>191</v>
      </c>
      <c r="B56" t="s">
        <v>1875</v>
      </c>
      <c r="C56" t="s">
        <v>193</v>
      </c>
      <c r="D56" s="12" t="s">
        <v>1088</v>
      </c>
      <c r="E56" s="5">
        <f>VLOOKUP(A56,'Base Cost'!$A$5:$AF$347,28,FALSE)</f>
        <v>541850.62603476294</v>
      </c>
      <c r="F56" s="5">
        <f>VLOOKUP(A56,'B.spe ed'!$A$5:$R$347,18,FALSE)</f>
        <v>581947.26</v>
      </c>
      <c r="G56" s="5">
        <f>VLOOKUP(A56,'C.DPIA'!$A$5:$J$348,10,FALSE)</f>
        <v>80602.397031935427</v>
      </c>
      <c r="H56" s="5">
        <f>VLOOKUP(A56,D.EL!$A$5:$M$348,13,FALSE)</f>
        <v>0</v>
      </c>
      <c r="I56" s="137">
        <f>VLOOKUP(A56,E.CTE!$A$5:$R$348,18,FALSE)</f>
        <v>0</v>
      </c>
      <c r="J56" s="5">
        <f t="shared" si="0"/>
        <v>1204400.2830666984</v>
      </c>
      <c r="K56" s="5">
        <v>1675928.51</v>
      </c>
      <c r="L56" s="5">
        <f t="shared" si="1"/>
        <v>1204400.2830666984</v>
      </c>
      <c r="M56" s="5">
        <f>VLOOKUP(A56,G.Transportation!$A$5:$G$348,7,FALSE)</f>
        <v>0</v>
      </c>
      <c r="N56" s="5">
        <v>1455253.04</v>
      </c>
      <c r="O56">
        <v>90.16</v>
      </c>
      <c r="P56" s="5">
        <f t="shared" si="2"/>
        <v>16180.863496007099</v>
      </c>
      <c r="Q56" s="1">
        <f>VLOOKUP(A56,'ADM Data'!$A$2:$J$344,10,FALSE)</f>
        <v>69.74141800000001</v>
      </c>
      <c r="R56" s="5">
        <f t="shared" si="3"/>
        <v>17919.509999999998</v>
      </c>
      <c r="S56" s="5">
        <f t="shared" si="4"/>
        <v>0</v>
      </c>
      <c r="T56" s="5">
        <f t="shared" si="6"/>
        <v>69177.562289920301</v>
      </c>
      <c r="U56" s="5">
        <f t="shared" si="5"/>
        <v>1273577.8453566188</v>
      </c>
      <c r="W56" s="5">
        <f t="shared" si="7"/>
        <v>45331.921700000006</v>
      </c>
      <c r="X56" s="5">
        <f t="shared" si="8"/>
        <v>1318909.7670566188</v>
      </c>
    </row>
    <row r="57" spans="1:24" x14ac:dyDescent="0.25">
      <c r="A57" t="s">
        <v>194</v>
      </c>
      <c r="B57" t="s">
        <v>195</v>
      </c>
      <c r="C57" t="s">
        <v>196</v>
      </c>
      <c r="D57" s="12" t="s">
        <v>1088</v>
      </c>
      <c r="E57" s="5">
        <f>VLOOKUP(A57,'Base Cost'!$A$5:$AF$347,28,FALSE)</f>
        <v>312265.05464841303</v>
      </c>
      <c r="F57" s="5">
        <f>VLOOKUP(A57,'B.spe ed'!$A$5:$R$347,18,FALSE)</f>
        <v>19285.34</v>
      </c>
      <c r="G57" s="5">
        <f>VLOOKUP(A57,'C.DPIA'!$A$5:$J$348,10,FALSE)</f>
        <v>13861.586949253515</v>
      </c>
      <c r="H57" s="5">
        <f>VLOOKUP(A57,D.EL!$A$5:$M$348,13,FALSE)</f>
        <v>0</v>
      </c>
      <c r="I57" s="137">
        <f>VLOOKUP(A57,E.CTE!$A$5:$R$348,18,FALSE)</f>
        <v>58326.402138774349</v>
      </c>
      <c r="J57" s="5">
        <f t="shared" si="0"/>
        <v>403738.38373644091</v>
      </c>
      <c r="K57" s="5">
        <v>245938.62</v>
      </c>
      <c r="L57" s="5">
        <f t="shared" si="1"/>
        <v>351143.72248308512</v>
      </c>
      <c r="M57" s="5">
        <f>VLOOKUP(A57,G.Transportation!$A$5:$G$348,7,FALSE)</f>
        <v>0</v>
      </c>
      <c r="N57" s="5">
        <v>372306.43</v>
      </c>
      <c r="O57">
        <v>38.659999999999997</v>
      </c>
      <c r="P57" s="5">
        <f t="shared" si="2"/>
        <v>9670.354961200208</v>
      </c>
      <c r="Q57" s="1">
        <f>VLOOKUP(A57,'ADM Data'!$A$2:$J$344,10,FALSE)</f>
        <v>34.559165999999998</v>
      </c>
      <c r="R57" s="5">
        <f t="shared" si="3"/>
        <v>10810.65</v>
      </c>
      <c r="S57" s="5">
        <f t="shared" si="4"/>
        <v>0</v>
      </c>
      <c r="T57" s="5">
        <f t="shared" si="6"/>
        <v>34279.756953790296</v>
      </c>
      <c r="U57" s="5">
        <f t="shared" si="5"/>
        <v>385423.47943687544</v>
      </c>
      <c r="W57" s="5">
        <f t="shared" si="7"/>
        <v>22463.457899999998</v>
      </c>
      <c r="X57" s="5">
        <f t="shared" si="8"/>
        <v>407886.93733687542</v>
      </c>
    </row>
    <row r="58" spans="1:24" x14ac:dyDescent="0.25">
      <c r="A58" t="s">
        <v>197</v>
      </c>
      <c r="B58" t="s">
        <v>1876</v>
      </c>
      <c r="C58" t="s">
        <v>93</v>
      </c>
      <c r="D58" s="12" t="s">
        <v>1088</v>
      </c>
      <c r="E58" s="5">
        <f>VLOOKUP(A58,'Base Cost'!$A$5:$AF$347,28,FALSE)</f>
        <v>1198269.2109710467</v>
      </c>
      <c r="F58" s="5">
        <f>VLOOKUP(A58,'B.spe ed'!$A$5:$R$347,18,FALSE)</f>
        <v>222623.91999999998</v>
      </c>
      <c r="G58" s="5">
        <f>VLOOKUP(A58,'C.DPIA'!$A$5:$J$348,10,FALSE)</f>
        <v>153327.306757096</v>
      </c>
      <c r="H58" s="5">
        <f>VLOOKUP(A58,D.EL!$A$5:$M$348,13,FALSE)</f>
        <v>16986.050474823955</v>
      </c>
      <c r="I58" s="137">
        <f>VLOOKUP(A58,E.CTE!$A$5:$R$348,18,FALSE)</f>
        <v>442565.49027281615</v>
      </c>
      <c r="J58" s="5">
        <f t="shared" si="0"/>
        <v>2033771.9784757826</v>
      </c>
      <c r="K58" s="5">
        <v>1238663.31</v>
      </c>
      <c r="L58" s="5">
        <f t="shared" si="1"/>
        <v>1768762.2592728043</v>
      </c>
      <c r="M58" s="5">
        <f>VLOOKUP(A58,G.Transportation!$A$5:$G$348,7,FALSE)</f>
        <v>0</v>
      </c>
      <c r="N58" s="5">
        <v>1664954.85</v>
      </c>
      <c r="O58">
        <v>146.43</v>
      </c>
      <c r="P58" s="5">
        <f t="shared" si="2"/>
        <v>11410.392435976235</v>
      </c>
      <c r="Q58" s="1">
        <f>VLOOKUP(A58,'ADM Data'!$A$2:$J$344,10,FALSE)</f>
        <v>133.186159</v>
      </c>
      <c r="R58" s="5">
        <f t="shared" si="3"/>
        <v>13930.38</v>
      </c>
      <c r="S58" s="5">
        <f t="shared" si="4"/>
        <v>0</v>
      </c>
      <c r="T58" s="5">
        <f t="shared" si="6"/>
        <v>132109.35588343974</v>
      </c>
      <c r="U58" s="5">
        <f t="shared" si="5"/>
        <v>1900871.615156244</v>
      </c>
      <c r="W58" s="5">
        <f t="shared" si="7"/>
        <v>86571.003349999999</v>
      </c>
      <c r="X58" s="5">
        <f t="shared" si="8"/>
        <v>1987442.6185062439</v>
      </c>
    </row>
    <row r="59" spans="1:24" x14ac:dyDescent="0.25">
      <c r="A59" t="s">
        <v>199</v>
      </c>
      <c r="B59" t="s">
        <v>200</v>
      </c>
      <c r="C59" t="s">
        <v>93</v>
      </c>
      <c r="D59" s="12" t="s">
        <v>1088</v>
      </c>
      <c r="E59" s="5">
        <f>VLOOKUP(A59,'Base Cost'!$A$5:$AF$347,28,FALSE)</f>
        <v>1485457.1066768842</v>
      </c>
      <c r="F59" s="5">
        <f>VLOOKUP(A59,'B.spe ed'!$A$5:$R$347,18,FALSE)</f>
        <v>5155643.07</v>
      </c>
      <c r="G59" s="5">
        <f>VLOOKUP(A59,'C.DPIA'!$A$5:$J$348,10,FALSE)</f>
        <v>0</v>
      </c>
      <c r="H59" s="5">
        <f>VLOOKUP(A59,D.EL!$A$5:$M$348,13,FALSE)</f>
        <v>1597.5298863994474</v>
      </c>
      <c r="I59" s="137">
        <f>VLOOKUP(A59,E.CTE!$A$5:$R$348,18,FALSE)</f>
        <v>0</v>
      </c>
      <c r="J59" s="5">
        <f t="shared" si="0"/>
        <v>6642697.7065632837</v>
      </c>
      <c r="K59" s="5">
        <v>7469252.5300000003</v>
      </c>
      <c r="L59" s="5">
        <f t="shared" si="1"/>
        <v>6642697.7065632837</v>
      </c>
      <c r="M59" s="5">
        <f>VLOOKUP(A59,G.Transportation!$A$5:$G$348,7,FALSE)</f>
        <v>0</v>
      </c>
      <c r="N59" s="5">
        <v>6986039.1900000004</v>
      </c>
      <c r="O59">
        <v>246.08</v>
      </c>
      <c r="P59" s="5">
        <f t="shared" si="2"/>
        <v>28429.380999674904</v>
      </c>
      <c r="Q59" s="1">
        <f>VLOOKUP(A59,'ADM Data'!$A$2:$J$344,10,FALSE)</f>
        <v>188.40938199999999</v>
      </c>
      <c r="R59" s="5">
        <f t="shared" si="3"/>
        <v>35906.720000000001</v>
      </c>
      <c r="S59" s="5">
        <f t="shared" si="4"/>
        <v>0</v>
      </c>
      <c r="T59" s="5">
        <f t="shared" si="6"/>
        <v>186886.10201918159</v>
      </c>
      <c r="U59" s="5">
        <f t="shared" si="5"/>
        <v>6829583.8085824652</v>
      </c>
      <c r="W59" s="5">
        <f t="shared" si="7"/>
        <v>122466.0983</v>
      </c>
      <c r="X59" s="5">
        <f t="shared" si="8"/>
        <v>6952049.9068824649</v>
      </c>
    </row>
    <row r="60" spans="1:24" x14ac:dyDescent="0.25">
      <c r="A60" t="s">
        <v>201</v>
      </c>
      <c r="B60" t="s">
        <v>202</v>
      </c>
      <c r="C60" t="s">
        <v>93</v>
      </c>
      <c r="D60" s="12" t="s">
        <v>1088</v>
      </c>
      <c r="E60" s="5">
        <f>VLOOKUP(A60,'Base Cost'!$A$5:$AF$347,28,FALSE)</f>
        <v>3590093.0547573827</v>
      </c>
      <c r="F60" s="5">
        <f>VLOOKUP(A60,'B.spe ed'!$A$5:$R$347,18,FALSE)</f>
        <v>182782.31</v>
      </c>
      <c r="G60" s="5">
        <f>VLOOKUP(A60,'C.DPIA'!$A$5:$J$348,10,FALSE)</f>
        <v>519616.35542222211</v>
      </c>
      <c r="H60" s="5">
        <f>VLOOKUP(A60,D.EL!$A$5:$M$348,13,FALSE)</f>
        <v>107308.68588395019</v>
      </c>
      <c r="I60" s="137">
        <f>VLOOKUP(A60,E.CTE!$A$5:$R$348,18,FALSE)</f>
        <v>210522.97073993707</v>
      </c>
      <c r="J60" s="5">
        <f t="shared" si="0"/>
        <v>4610323.3768034931</v>
      </c>
      <c r="K60" s="5">
        <v>4627671.28</v>
      </c>
      <c r="L60" s="5">
        <f t="shared" si="1"/>
        <v>4610323.3768034931</v>
      </c>
      <c r="M60" s="5">
        <f>VLOOKUP(A60,G.Transportation!$A$5:$G$348,7,FALSE)</f>
        <v>344477.4</v>
      </c>
      <c r="N60" s="5">
        <v>4313276.3600000003</v>
      </c>
      <c r="O60">
        <v>493.4</v>
      </c>
      <c r="P60" s="5">
        <f t="shared" si="2"/>
        <v>8782.026412646941</v>
      </c>
      <c r="Q60" s="1">
        <f>VLOOKUP(A60,'ADM Data'!$A$2:$J$344,10,FALSE)</f>
        <v>443.27461600000004</v>
      </c>
      <c r="R60" s="5">
        <f t="shared" si="3"/>
        <v>11827.72</v>
      </c>
      <c r="S60" s="5">
        <f t="shared" si="4"/>
        <v>0</v>
      </c>
      <c r="T60" s="5">
        <f t="shared" si="6"/>
        <v>439690.76395722991</v>
      </c>
      <c r="U60" s="5">
        <f t="shared" si="5"/>
        <v>5394491.5407607239</v>
      </c>
      <c r="W60" s="5">
        <f t="shared" si="7"/>
        <v>288128.50040000002</v>
      </c>
      <c r="X60" s="5">
        <f t="shared" si="8"/>
        <v>5682620.0411607232</v>
      </c>
    </row>
    <row r="61" spans="1:24" x14ac:dyDescent="0.25">
      <c r="A61" t="s">
        <v>203</v>
      </c>
      <c r="B61" t="s">
        <v>1877</v>
      </c>
      <c r="C61" t="s">
        <v>80</v>
      </c>
      <c r="D61" s="12" t="s">
        <v>1088</v>
      </c>
      <c r="E61" s="5">
        <f>VLOOKUP(A61,'Base Cost'!$A$5:$AF$347,28,FALSE)</f>
        <v>796783.23209945252</v>
      </c>
      <c r="F61" s="5">
        <f>VLOOKUP(A61,'B.spe ed'!$A$5:$R$347,18,FALSE)</f>
        <v>33230.11</v>
      </c>
      <c r="G61" s="5">
        <f>VLOOKUP(A61,'C.DPIA'!$A$5:$J$348,10,FALSE)</f>
        <v>114466.96898333334</v>
      </c>
      <c r="H61" s="5">
        <f>VLOOKUP(A61,D.EL!$A$5:$M$348,13,FALSE)</f>
        <v>0</v>
      </c>
      <c r="I61" s="137">
        <f>VLOOKUP(A61,E.CTE!$A$5:$R$348,18,FALSE)</f>
        <v>0</v>
      </c>
      <c r="J61" s="5">
        <f t="shared" si="0"/>
        <v>944480.31108278583</v>
      </c>
      <c r="K61" s="5">
        <v>1692234.18</v>
      </c>
      <c r="L61" s="5">
        <f t="shared" si="1"/>
        <v>944480.31108278583</v>
      </c>
      <c r="M61" s="5">
        <f>VLOOKUP(A61,G.Transportation!$A$5:$G$348,7,FALSE)</f>
        <v>0</v>
      </c>
      <c r="N61" s="5">
        <v>1540370.57</v>
      </c>
      <c r="O61">
        <v>193.2</v>
      </c>
      <c r="P61" s="5">
        <f t="shared" si="2"/>
        <v>8013.0125569358188</v>
      </c>
      <c r="Q61" s="1">
        <f>VLOOKUP(A61,'ADM Data'!$A$2:$J$344,10,FALSE)</f>
        <v>97.649546999999998</v>
      </c>
      <c r="R61" s="5">
        <f t="shared" si="3"/>
        <v>10322.14</v>
      </c>
      <c r="S61" s="5">
        <f t="shared" si="4"/>
        <v>0</v>
      </c>
      <c r="T61" s="5">
        <f t="shared" si="6"/>
        <v>96860.055529341247</v>
      </c>
      <c r="U61" s="5">
        <f t="shared" si="5"/>
        <v>1041340.3666121271</v>
      </c>
      <c r="W61" s="5">
        <f t="shared" si="7"/>
        <v>63472.205549999999</v>
      </c>
      <c r="X61" s="5">
        <f t="shared" si="8"/>
        <v>1104812.5721621271</v>
      </c>
    </row>
    <row r="62" spans="1:24" x14ac:dyDescent="0.25">
      <c r="A62" t="s">
        <v>205</v>
      </c>
      <c r="B62" t="s">
        <v>1878</v>
      </c>
      <c r="C62" t="s">
        <v>68</v>
      </c>
      <c r="D62" s="12" t="s">
        <v>1088</v>
      </c>
      <c r="E62" s="5">
        <f>VLOOKUP(A62,'Base Cost'!$A$5:$AF$347,28,FALSE)</f>
        <v>1780889.9950286807</v>
      </c>
      <c r="F62" s="5">
        <f>VLOOKUP(A62,'B.spe ed'!$A$5:$R$347,18,FALSE)</f>
        <v>429082.91000000003</v>
      </c>
      <c r="G62" s="5">
        <f>VLOOKUP(A62,'C.DPIA'!$A$5:$J$348,10,FALSE)</f>
        <v>172095.74895235611</v>
      </c>
      <c r="H62" s="5">
        <f>VLOOKUP(A62,D.EL!$A$5:$M$348,13,FALSE)</f>
        <v>0</v>
      </c>
      <c r="I62" s="137">
        <f>VLOOKUP(A62,E.CTE!$A$5:$R$348,18,FALSE)</f>
        <v>117080.01936895735</v>
      </c>
      <c r="J62" s="5">
        <f t="shared" si="0"/>
        <v>2499148.6733499942</v>
      </c>
      <c r="K62" s="5">
        <v>2583323.52</v>
      </c>
      <c r="L62" s="5">
        <f t="shared" si="1"/>
        <v>2499148.6733499942</v>
      </c>
      <c r="M62" s="5">
        <f>VLOOKUP(A62,G.Transportation!$A$5:$G$348,7,FALSE)</f>
        <v>0</v>
      </c>
      <c r="N62" s="5">
        <v>2577531.1</v>
      </c>
      <c r="O62">
        <v>280.39999999999998</v>
      </c>
      <c r="P62" s="5">
        <f t="shared" si="2"/>
        <v>9232.4163052781751</v>
      </c>
      <c r="Q62" s="1">
        <f>VLOOKUP(A62,'ADM Data'!$A$2:$J$344,10,FALSE)</f>
        <v>225.62306600000002</v>
      </c>
      <c r="R62" s="5">
        <f t="shared" si="3"/>
        <v>11726.65</v>
      </c>
      <c r="S62" s="5">
        <f t="shared" si="4"/>
        <v>0</v>
      </c>
      <c r="T62" s="5">
        <f t="shared" si="6"/>
        <v>223798.91533403867</v>
      </c>
      <c r="U62" s="5">
        <f t="shared" si="5"/>
        <v>2722947.5886840327</v>
      </c>
      <c r="W62" s="5">
        <f t="shared" si="7"/>
        <v>146654.99290000001</v>
      </c>
      <c r="X62" s="5">
        <f t="shared" si="8"/>
        <v>2869602.5815840326</v>
      </c>
    </row>
    <row r="63" spans="1:24" x14ac:dyDescent="0.25">
      <c r="A63" t="s">
        <v>207</v>
      </c>
      <c r="B63" t="s">
        <v>1879</v>
      </c>
      <c r="C63" t="s">
        <v>93</v>
      </c>
      <c r="D63" s="12" t="s">
        <v>1088</v>
      </c>
      <c r="E63" s="5">
        <f>VLOOKUP(A63,'Base Cost'!$A$5:$AF$347,28,FALSE)</f>
        <v>1337457.8811038774</v>
      </c>
      <c r="F63" s="5">
        <f>VLOOKUP(A63,'B.spe ed'!$A$5:$R$347,18,FALSE)</f>
        <v>76329.91</v>
      </c>
      <c r="G63" s="5">
        <f>VLOOKUP(A63,'C.DPIA'!$A$5:$J$348,10,FALSE)</f>
        <v>188918.4393417401</v>
      </c>
      <c r="H63" s="5">
        <f>VLOOKUP(A63,D.EL!$A$5:$M$348,13,FALSE)</f>
        <v>180513.85885943062</v>
      </c>
      <c r="I63" s="137">
        <f>VLOOKUP(A63,E.CTE!$A$5:$R$348,18,FALSE)</f>
        <v>0</v>
      </c>
      <c r="J63" s="5">
        <f t="shared" si="0"/>
        <v>1783220.0893050479</v>
      </c>
      <c r="K63" s="5">
        <v>1170464.6100000001</v>
      </c>
      <c r="L63" s="5">
        <f t="shared" si="1"/>
        <v>1578988.6880526755</v>
      </c>
      <c r="M63" s="5">
        <f>VLOOKUP(A63,G.Transportation!$A$5:$G$348,7,FALSE)</f>
        <v>0</v>
      </c>
      <c r="N63" s="5">
        <v>1219771.94</v>
      </c>
      <c r="O63">
        <v>139.41999999999999</v>
      </c>
      <c r="P63" s="5">
        <f t="shared" si="2"/>
        <v>8788.9821661167698</v>
      </c>
      <c r="Q63" s="1">
        <f>VLOOKUP(A63,'ADM Data'!$A$2:$J$344,10,FALSE)</f>
        <v>161.18072100000001</v>
      </c>
      <c r="R63" s="5">
        <f t="shared" si="3"/>
        <v>10446.39</v>
      </c>
      <c r="S63" s="5">
        <f t="shared" si="4"/>
        <v>0</v>
      </c>
      <c r="T63" s="5">
        <f t="shared" si="6"/>
        <v>159877.58331658479</v>
      </c>
      <c r="U63" s="5">
        <f t="shared" si="5"/>
        <v>1738866.2713692603</v>
      </c>
      <c r="W63" s="5">
        <f t="shared" si="7"/>
        <v>104767.46865000001</v>
      </c>
      <c r="X63" s="5">
        <f t="shared" si="8"/>
        <v>1843633.7400192602</v>
      </c>
    </row>
    <row r="64" spans="1:24" x14ac:dyDescent="0.25">
      <c r="A64" t="s">
        <v>209</v>
      </c>
      <c r="B64" t="s">
        <v>1880</v>
      </c>
      <c r="C64" t="s">
        <v>93</v>
      </c>
      <c r="D64" s="12" t="s">
        <v>1088</v>
      </c>
      <c r="E64" s="5">
        <f>VLOOKUP(A64,'Base Cost'!$A$5:$AF$347,28,FALSE)</f>
        <v>1108120.8775987532</v>
      </c>
      <c r="F64" s="5">
        <f>VLOOKUP(A64,'B.spe ed'!$A$5:$R$347,18,FALSE)</f>
        <v>37654.270000000004</v>
      </c>
      <c r="G64" s="5">
        <f>VLOOKUP(A64,'C.DPIA'!$A$5:$J$348,10,FALSE)</f>
        <v>163447.65208888895</v>
      </c>
      <c r="H64" s="5">
        <f>VLOOKUP(A64,D.EL!$A$5:$M$348,13,FALSE)</f>
        <v>97131.383909189797</v>
      </c>
      <c r="I64" s="137">
        <f>VLOOKUP(A64,E.CTE!$A$5:$R$348,18,FALSE)</f>
        <v>0</v>
      </c>
      <c r="J64" s="5">
        <f t="shared" si="0"/>
        <v>1406354.183596832</v>
      </c>
      <c r="K64" s="5">
        <v>829755.08</v>
      </c>
      <c r="L64" s="5">
        <f t="shared" si="1"/>
        <v>1214173.702368008</v>
      </c>
      <c r="M64" s="5">
        <f>VLOOKUP(A64,G.Transportation!$A$5:$G$348,7,FALSE)</f>
        <v>0</v>
      </c>
      <c r="N64" s="5">
        <v>948147.29</v>
      </c>
      <c r="O64">
        <v>117.16</v>
      </c>
      <c r="P64" s="5">
        <f t="shared" si="2"/>
        <v>8132.8359747354052</v>
      </c>
      <c r="Q64" s="1">
        <f>VLOOKUP(A64,'ADM Data'!$A$2:$J$344,10,FALSE)</f>
        <v>139.43401600000001</v>
      </c>
      <c r="R64" s="5">
        <f t="shared" si="3"/>
        <v>9357.8700000000008</v>
      </c>
      <c r="S64" s="5">
        <f t="shared" si="4"/>
        <v>0</v>
      </c>
      <c r="T64" s="5">
        <f t="shared" si="6"/>
        <v>138306.69928698245</v>
      </c>
      <c r="U64" s="5">
        <f t="shared" si="5"/>
        <v>1352480.4016549904</v>
      </c>
      <c r="W64" s="5">
        <f t="shared" si="7"/>
        <v>90632.110400000005</v>
      </c>
      <c r="X64" s="5">
        <f t="shared" si="8"/>
        <v>1443112.5120549905</v>
      </c>
    </row>
    <row r="65" spans="1:24" x14ac:dyDescent="0.25">
      <c r="A65" t="s">
        <v>211</v>
      </c>
      <c r="B65" t="s">
        <v>1881</v>
      </c>
      <c r="C65" t="s">
        <v>75</v>
      </c>
      <c r="D65" s="12" t="s">
        <v>1088</v>
      </c>
      <c r="E65" s="5">
        <f>VLOOKUP(A65,'Base Cost'!$A$5:$AF$347,28,FALSE)</f>
        <v>1768457.9393196143</v>
      </c>
      <c r="F65" s="5">
        <f>VLOOKUP(A65,'B.spe ed'!$A$5:$R$347,18,FALSE)</f>
        <v>232323.58000000002</v>
      </c>
      <c r="G65" s="5">
        <f>VLOOKUP(A65,'C.DPIA'!$A$5:$J$348,10,FALSE)</f>
        <v>249491.17797777773</v>
      </c>
      <c r="H65" s="5">
        <f>VLOOKUP(A65,D.EL!$A$5:$M$348,13,FALSE)</f>
        <v>7287.3061312631198</v>
      </c>
      <c r="I65" s="137">
        <f>VLOOKUP(A65,E.CTE!$A$5:$R$348,18,FALSE)</f>
        <v>137233.00703921236</v>
      </c>
      <c r="J65" s="5">
        <f t="shared" si="0"/>
        <v>2394793.0104678674</v>
      </c>
      <c r="K65" s="5">
        <v>1574659.05</v>
      </c>
      <c r="L65" s="5">
        <f t="shared" si="1"/>
        <v>2121442.361443927</v>
      </c>
      <c r="M65" s="5">
        <f>VLOOKUP(A65,G.Transportation!$A$5:$G$348,7,FALSE)</f>
        <v>0</v>
      </c>
      <c r="N65" s="5">
        <v>1443805.04</v>
      </c>
      <c r="O65">
        <v>181.55</v>
      </c>
      <c r="P65" s="5">
        <f t="shared" si="2"/>
        <v>7992.7378903883227</v>
      </c>
      <c r="Q65" s="1">
        <f>VLOOKUP(A65,'ADM Data'!$A$2:$J$344,10,FALSE)</f>
        <v>212.83607600000002</v>
      </c>
      <c r="R65" s="5">
        <f t="shared" si="3"/>
        <v>10617.49</v>
      </c>
      <c r="S65" s="5">
        <f t="shared" si="4"/>
        <v>0</v>
      </c>
      <c r="T65" s="5">
        <f t="shared" si="6"/>
        <v>211115.30747815041</v>
      </c>
      <c r="U65" s="5">
        <f t="shared" si="5"/>
        <v>2332557.6689220774</v>
      </c>
      <c r="W65" s="5">
        <f t="shared" si="7"/>
        <v>138343.44940000001</v>
      </c>
      <c r="X65" s="5">
        <f t="shared" si="8"/>
        <v>2470901.1183220772</v>
      </c>
    </row>
    <row r="66" spans="1:24" x14ac:dyDescent="0.25">
      <c r="A66" t="s">
        <v>213</v>
      </c>
      <c r="B66" t="s">
        <v>1882</v>
      </c>
      <c r="C66" t="s">
        <v>72</v>
      </c>
      <c r="D66" s="12" t="s">
        <v>1088</v>
      </c>
      <c r="E66" s="5">
        <f>VLOOKUP(A66,'Base Cost'!$A$5:$AF$347,28,FALSE)</f>
        <v>1565255.0449913885</v>
      </c>
      <c r="F66" s="5">
        <f>VLOOKUP(A66,'B.spe ed'!$A$5:$R$347,18,FALSE)</f>
        <v>43913.27</v>
      </c>
      <c r="G66" s="5">
        <f>VLOOKUP(A66,'C.DPIA'!$A$5:$J$348,10,FALSE)</f>
        <v>221106.27286111115</v>
      </c>
      <c r="H66" s="5">
        <f>VLOOKUP(A66,D.EL!$A$5:$M$348,13,FALSE)</f>
        <v>0</v>
      </c>
      <c r="I66" s="137">
        <f>VLOOKUP(A66,E.CTE!$A$5:$R$348,18,FALSE)</f>
        <v>0</v>
      </c>
      <c r="J66" s="5">
        <f t="shared" si="0"/>
        <v>1830274.5878524997</v>
      </c>
      <c r="K66" s="5">
        <v>1215075.67</v>
      </c>
      <c r="L66" s="5">
        <f t="shared" si="1"/>
        <v>1625228.7885322615</v>
      </c>
      <c r="M66" s="5">
        <f>VLOOKUP(A66,G.Transportation!$A$5:$G$348,7,FALSE)</f>
        <v>123778.32</v>
      </c>
      <c r="N66" s="5">
        <v>1209890.4099999999</v>
      </c>
      <c r="O66">
        <v>150.93</v>
      </c>
      <c r="P66" s="5">
        <f t="shared" si="2"/>
        <v>8056.3154071423833</v>
      </c>
      <c r="Q66" s="1">
        <f>VLOOKUP(A66,'ADM Data'!$A$2:$J$344,10,FALSE)</f>
        <v>188.621465</v>
      </c>
      <c r="R66" s="5">
        <f t="shared" si="3"/>
        <v>9922.58</v>
      </c>
      <c r="S66" s="5">
        <f t="shared" si="4"/>
        <v>0</v>
      </c>
      <c r="T66" s="5">
        <f t="shared" si="6"/>
        <v>187096.47033923975</v>
      </c>
      <c r="U66" s="5">
        <f t="shared" si="5"/>
        <v>1936103.5788715014</v>
      </c>
      <c r="W66" s="5">
        <f t="shared" si="7"/>
        <v>122603.95225</v>
      </c>
      <c r="X66" s="5">
        <f t="shared" si="8"/>
        <v>2058707.5311215015</v>
      </c>
    </row>
    <row r="67" spans="1:24" x14ac:dyDescent="0.25">
      <c r="A67" t="s">
        <v>215</v>
      </c>
      <c r="B67" t="s">
        <v>1883</v>
      </c>
      <c r="C67" t="s">
        <v>72</v>
      </c>
      <c r="D67" s="12" t="s">
        <v>1088</v>
      </c>
      <c r="E67" s="5">
        <f>VLOOKUP(A67,'Base Cost'!$A$5:$AF$347,28,FALSE)</f>
        <v>1196866.0238446225</v>
      </c>
      <c r="F67" s="5">
        <f>VLOOKUP(A67,'B.spe ed'!$A$5:$R$347,18,FALSE)</f>
        <v>117728.79</v>
      </c>
      <c r="G67" s="5">
        <f>VLOOKUP(A67,'C.DPIA'!$A$5:$J$348,10,FALSE)</f>
        <v>154845.43465734529</v>
      </c>
      <c r="H67" s="5">
        <f>VLOOKUP(A67,D.EL!$A$5:$M$348,13,FALSE)</f>
        <v>5868.1163735999871</v>
      </c>
      <c r="I67" s="137">
        <f>VLOOKUP(A67,E.CTE!$A$5:$R$348,18,FALSE)</f>
        <v>401723.19031494745</v>
      </c>
      <c r="J67" s="5">
        <f t="shared" si="0"/>
        <v>1877031.5551905152</v>
      </c>
      <c r="K67" s="5">
        <v>1079416.6399999999</v>
      </c>
      <c r="L67" s="5">
        <f t="shared" si="1"/>
        <v>1611186.5039575165</v>
      </c>
      <c r="M67" s="5">
        <f>VLOOKUP(A67,G.Transportation!$A$5:$G$348,7,FALSE)</f>
        <v>0</v>
      </c>
      <c r="N67" s="5">
        <v>1216610.96</v>
      </c>
      <c r="O67">
        <v>118.46</v>
      </c>
      <c r="P67" s="5">
        <f t="shared" si="2"/>
        <v>10310.30589903765</v>
      </c>
      <c r="Q67" s="1">
        <f>VLOOKUP(A67,'ADM Data'!$A$2:$J$344,10,FALSE)</f>
        <v>133.94004100000001</v>
      </c>
      <c r="R67" s="5">
        <f t="shared" si="3"/>
        <v>12679.16</v>
      </c>
      <c r="S67" s="5">
        <f t="shared" si="4"/>
        <v>0</v>
      </c>
      <c r="T67" s="5">
        <f t="shared" si="6"/>
        <v>132857.14278697316</v>
      </c>
      <c r="U67" s="5">
        <f t="shared" si="5"/>
        <v>1744043.6467444897</v>
      </c>
      <c r="W67" s="5">
        <f t="shared" si="7"/>
        <v>87061.02665</v>
      </c>
      <c r="X67" s="5">
        <f t="shared" si="8"/>
        <v>1831104.6733944896</v>
      </c>
    </row>
    <row r="68" spans="1:24" x14ac:dyDescent="0.25">
      <c r="A68" t="s">
        <v>217</v>
      </c>
      <c r="B68" t="s">
        <v>1884</v>
      </c>
      <c r="C68" t="s">
        <v>68</v>
      </c>
      <c r="D68" s="12" t="s">
        <v>1088</v>
      </c>
      <c r="E68" s="5">
        <f>VLOOKUP(A68,'Base Cost'!$A$5:$AF$347,28,FALSE)</f>
        <v>2790227.8149837414</v>
      </c>
      <c r="F68" s="5">
        <f>VLOOKUP(A68,'B.spe ed'!$A$5:$R$347,18,FALSE)</f>
        <v>120739.48000000001</v>
      </c>
      <c r="G68" s="5">
        <f>VLOOKUP(A68,'C.DPIA'!$A$5:$J$348,10,FALSE)</f>
        <v>397203.87783333333</v>
      </c>
      <c r="H68" s="5">
        <f>VLOOKUP(A68,D.EL!$A$5:$M$348,13,FALSE)</f>
        <v>9431.614733583343</v>
      </c>
      <c r="I68" s="137">
        <f>VLOOKUP(A68,E.CTE!$A$5:$R$348,18,FALSE)</f>
        <v>73556.04104116626</v>
      </c>
      <c r="J68" s="5">
        <f t="shared" si="0"/>
        <v>3391158.828591824</v>
      </c>
      <c r="K68" s="5">
        <v>2843923.22</v>
      </c>
      <c r="L68" s="5">
        <f t="shared" si="1"/>
        <v>3208765.2002481692</v>
      </c>
      <c r="M68" s="5">
        <f>VLOOKUP(A68,G.Transportation!$A$5:$G$348,7,FALSE)</f>
        <v>332800.2</v>
      </c>
      <c r="N68" s="5">
        <v>3084954.67</v>
      </c>
      <c r="O68">
        <v>364.49</v>
      </c>
      <c r="P68" s="5">
        <f t="shared" si="2"/>
        <v>8503.8366737084689</v>
      </c>
      <c r="Q68" s="1">
        <f>VLOOKUP(A68,'ADM Data'!$A$2:$J$344,10,FALSE)</f>
        <v>338.84690999999998</v>
      </c>
      <c r="R68" s="5">
        <f t="shared" si="3"/>
        <v>11101.82</v>
      </c>
      <c r="S68" s="5">
        <f t="shared" si="4"/>
        <v>0</v>
      </c>
      <c r="T68" s="5">
        <f t="shared" si="6"/>
        <v>336107.35048822808</v>
      </c>
      <c r="U68" s="5">
        <f t="shared" si="5"/>
        <v>3877672.7507363977</v>
      </c>
      <c r="W68" s="5">
        <f t="shared" si="7"/>
        <v>220250.49149999997</v>
      </c>
      <c r="X68" s="5">
        <f t="shared" si="8"/>
        <v>4097923.2422363977</v>
      </c>
    </row>
    <row r="69" spans="1:24" x14ac:dyDescent="0.25">
      <c r="A69" t="s">
        <v>219</v>
      </c>
      <c r="B69" t="s">
        <v>1885</v>
      </c>
      <c r="C69" t="s">
        <v>80</v>
      </c>
      <c r="D69" s="12" t="s">
        <v>1088</v>
      </c>
      <c r="E69" s="5">
        <f>VLOOKUP(A69,'Base Cost'!$A$5:$AF$347,28,FALSE)</f>
        <v>2059870.8828718793</v>
      </c>
      <c r="F69" s="5">
        <f>VLOOKUP(A69,'B.spe ed'!$A$5:$R$347,18,FALSE)</f>
        <v>151452.44</v>
      </c>
      <c r="G69" s="5">
        <f>VLOOKUP(A69,'C.DPIA'!$A$5:$J$348,10,FALSE)</f>
        <v>293229.99160000001</v>
      </c>
      <c r="H69" s="5">
        <f>VLOOKUP(A69,D.EL!$A$5:$M$348,13,FALSE)</f>
        <v>113430.73186924163</v>
      </c>
      <c r="I69" s="137">
        <f>VLOOKUP(A69,E.CTE!$A$5:$R$348,18,FALSE)</f>
        <v>35503.384909233457</v>
      </c>
      <c r="J69" s="5">
        <f t="shared" ref="J69:J132" si="9">E69+F69+G69+H69+I69</f>
        <v>2653487.4312503543</v>
      </c>
      <c r="K69" s="5">
        <v>2365284.96</v>
      </c>
      <c r="L69" s="5">
        <f t="shared" ref="L69:L132" si="10">MIN(J69,(K69+(J69-K69)*$L$1))</f>
        <v>2557429.547582611</v>
      </c>
      <c r="M69" s="5">
        <f>VLOOKUP(A69,G.Transportation!$A$5:$G$348,7,FALSE)</f>
        <v>0</v>
      </c>
      <c r="N69" s="5">
        <v>2404949.29</v>
      </c>
      <c r="O69">
        <v>274.5</v>
      </c>
      <c r="P69" s="5">
        <f t="shared" ref="P69:P132" si="11">IF(O69&gt;0,((N69/O69)+$Q$1),0)</f>
        <v>8801.2795992714018</v>
      </c>
      <c r="Q69" s="1">
        <f>VLOOKUP(A69,'ADM Data'!$A$2:$J$344,10,FALSE)</f>
        <v>250.148808</v>
      </c>
      <c r="R69" s="5">
        <f t="shared" ref="R69:R132" si="12">ROUND((L69+M69+W69)/Q69,2)</f>
        <v>10873.63</v>
      </c>
      <c r="S69" s="5">
        <f t="shared" ref="S69:S132" si="13">IF(((P69-R69)*Q69)&gt;0,((P69-R69)*Q69),0)</f>
        <v>0</v>
      </c>
      <c r="T69" s="5">
        <f t="shared" si="6"/>
        <v>248126.36799511753</v>
      </c>
      <c r="U69" s="5">
        <f t="shared" ref="U69:U132" si="14">L69+M69+S69+T69</f>
        <v>2805555.9155777283</v>
      </c>
      <c r="W69" s="5">
        <f t="shared" si="7"/>
        <v>162596.72520000002</v>
      </c>
      <c r="X69" s="5">
        <f t="shared" si="8"/>
        <v>2968152.6407777285</v>
      </c>
    </row>
    <row r="70" spans="1:24" x14ac:dyDescent="0.25">
      <c r="A70" t="s">
        <v>221</v>
      </c>
      <c r="B70" t="s">
        <v>222</v>
      </c>
      <c r="C70" t="s">
        <v>68</v>
      </c>
      <c r="D70" s="12" t="s">
        <v>1088</v>
      </c>
      <c r="E70" s="5">
        <f>VLOOKUP(A70,'Base Cost'!$A$5:$AF$347,28,FALSE)</f>
        <v>4830488.8191017108</v>
      </c>
      <c r="F70" s="5">
        <f>VLOOKUP(A70,'B.spe ed'!$A$5:$R$347,18,FALSE)</f>
        <v>577090.07999999996</v>
      </c>
      <c r="G70" s="5">
        <f>VLOOKUP(A70,'C.DPIA'!$A$5:$J$348,10,FALSE)</f>
        <v>689766.83865000017</v>
      </c>
      <c r="H70" s="5">
        <f>VLOOKUP(A70,D.EL!$A$5:$M$348,13,FALSE)</f>
        <v>0</v>
      </c>
      <c r="I70" s="137">
        <f>VLOOKUP(A70,E.CTE!$A$5:$R$348,18,FALSE)</f>
        <v>0</v>
      </c>
      <c r="J70" s="5">
        <f t="shared" si="9"/>
        <v>6097345.7377517112</v>
      </c>
      <c r="K70" s="5">
        <v>4859658.92</v>
      </c>
      <c r="L70" s="5">
        <f t="shared" si="10"/>
        <v>5684824.721395066</v>
      </c>
      <c r="M70" s="5">
        <f>VLOOKUP(A70,G.Transportation!$A$5:$G$348,7,FALSE)</f>
        <v>0</v>
      </c>
      <c r="N70" s="5">
        <v>5210214.3600000003</v>
      </c>
      <c r="O70">
        <v>608.19000000000005</v>
      </c>
      <c r="P70" s="5">
        <f t="shared" si="11"/>
        <v>8606.834402407143</v>
      </c>
      <c r="Q70" s="1">
        <f>VLOOKUP(A70,'ADM Data'!$A$2:$J$344,10,FALSE)</f>
        <v>588.42668700000002</v>
      </c>
      <c r="R70" s="5">
        <f t="shared" si="12"/>
        <v>10311.06</v>
      </c>
      <c r="S70" s="5">
        <f t="shared" si="13"/>
        <v>0</v>
      </c>
      <c r="T70" s="5">
        <f t="shared" ref="T70:T133" si="15">IF(D70="Y",($T$2*Q70),($T$1*Q70))*$V$1</f>
        <v>583669.28806916345</v>
      </c>
      <c r="U70" s="5">
        <f t="shared" si="14"/>
        <v>6268494.0094642295</v>
      </c>
      <c r="W70" s="5">
        <f t="shared" ref="W70:W133" si="16">IF(D70="Y",0,IF(D70="S",0,Q70*650))</f>
        <v>382477.34655000002</v>
      </c>
      <c r="X70" s="5">
        <f t="shared" ref="X70:X133" si="17">L70+M70+W70+S70+T70</f>
        <v>6650971.3560142294</v>
      </c>
    </row>
    <row r="71" spans="1:24" x14ac:dyDescent="0.25">
      <c r="A71" t="s">
        <v>223</v>
      </c>
      <c r="B71" t="s">
        <v>224</v>
      </c>
      <c r="C71" t="s">
        <v>108</v>
      </c>
      <c r="D71" s="12" t="s">
        <v>1088</v>
      </c>
      <c r="E71" s="5">
        <f>VLOOKUP(A71,'Base Cost'!$A$5:$AF$347,28,FALSE)</f>
        <v>3925608.1724900464</v>
      </c>
      <c r="F71" s="5">
        <f>VLOOKUP(A71,'B.spe ed'!$A$5:$R$347,18,FALSE)</f>
        <v>681780</v>
      </c>
      <c r="G71" s="5">
        <f>VLOOKUP(A71,'C.DPIA'!$A$5:$J$348,10,FALSE)</f>
        <v>557121.29947222257</v>
      </c>
      <c r="H71" s="5">
        <f>VLOOKUP(A71,D.EL!$A$5:$M$348,13,FALSE)</f>
        <v>59186.703484344893</v>
      </c>
      <c r="I71" s="137">
        <f>VLOOKUP(A71,E.CTE!$A$5:$R$348,18,FALSE)</f>
        <v>0</v>
      </c>
      <c r="J71" s="5">
        <f t="shared" si="9"/>
        <v>5223696.1754466146</v>
      </c>
      <c r="K71" s="5">
        <v>4058596.43</v>
      </c>
      <c r="L71" s="5">
        <f t="shared" si="10"/>
        <v>4835368.4302892582</v>
      </c>
      <c r="M71" s="5">
        <f>VLOOKUP(A71,G.Transportation!$A$5:$G$348,7,FALSE)</f>
        <v>0</v>
      </c>
      <c r="N71" s="5">
        <v>3655258.05</v>
      </c>
      <c r="O71">
        <v>409.15</v>
      </c>
      <c r="P71" s="5">
        <f t="shared" si="11"/>
        <v>8973.8647977514356</v>
      </c>
      <c r="Q71" s="1">
        <f>VLOOKUP(A71,'ADM Data'!$A$2:$J$344,10,FALSE)</f>
        <v>475.26935499999996</v>
      </c>
      <c r="R71" s="5">
        <f t="shared" si="12"/>
        <v>10823.95</v>
      </c>
      <c r="S71" s="5">
        <f t="shared" si="13"/>
        <v>0</v>
      </c>
      <c r="T71" s="5">
        <f t="shared" si="15"/>
        <v>471426.82716893917</v>
      </c>
      <c r="U71" s="5">
        <f t="shared" si="14"/>
        <v>5306795.257458197</v>
      </c>
      <c r="W71" s="5">
        <f t="shared" si="16"/>
        <v>308925.08074999996</v>
      </c>
      <c r="X71" s="5">
        <f t="shared" si="17"/>
        <v>5615720.3382081967</v>
      </c>
    </row>
    <row r="72" spans="1:24" x14ac:dyDescent="0.25">
      <c r="A72" t="s">
        <v>225</v>
      </c>
      <c r="B72" t="s">
        <v>1886</v>
      </c>
      <c r="C72" t="s">
        <v>80</v>
      </c>
      <c r="D72" s="12" t="s">
        <v>1088</v>
      </c>
      <c r="E72" s="5">
        <f>VLOOKUP(A72,'Base Cost'!$A$5:$AF$347,28,FALSE)</f>
        <v>1769247.281815538</v>
      </c>
      <c r="F72" s="5">
        <f>VLOOKUP(A72,'B.spe ed'!$A$5:$R$347,18,FALSE)</f>
        <v>200000.47</v>
      </c>
      <c r="G72" s="5">
        <f>VLOOKUP(A72,'C.DPIA'!$A$5:$J$348,10,FALSE)</f>
        <v>251827.58918333339</v>
      </c>
      <c r="H72" s="5">
        <f>VLOOKUP(A72,D.EL!$A$5:$M$348,13,FALSE)</f>
        <v>0</v>
      </c>
      <c r="I72" s="137">
        <f>VLOOKUP(A72,E.CTE!$A$5:$R$348,18,FALSE)</f>
        <v>78226.138550773438</v>
      </c>
      <c r="J72" s="5">
        <f t="shared" si="9"/>
        <v>2299301.4795496445</v>
      </c>
      <c r="K72" s="5">
        <v>2512457.5</v>
      </c>
      <c r="L72" s="5">
        <f t="shared" si="10"/>
        <v>2299301.4795496445</v>
      </c>
      <c r="M72" s="5">
        <f>VLOOKUP(A72,G.Transportation!$A$5:$G$348,7,FALSE)</f>
        <v>0</v>
      </c>
      <c r="N72" s="5">
        <v>2323249.34</v>
      </c>
      <c r="O72">
        <v>274.07</v>
      </c>
      <c r="P72" s="5">
        <f t="shared" si="11"/>
        <v>8516.9265720436379</v>
      </c>
      <c r="Q72" s="1">
        <f>VLOOKUP(A72,'ADM Data'!$A$2:$J$344,10,FALSE)</f>
        <v>214.82922300000001</v>
      </c>
      <c r="R72" s="5">
        <f t="shared" si="12"/>
        <v>11352.93</v>
      </c>
      <c r="S72" s="5">
        <f t="shared" si="13"/>
        <v>0</v>
      </c>
      <c r="T72" s="5">
        <f t="shared" si="15"/>
        <v>213092.3399890963</v>
      </c>
      <c r="U72" s="5">
        <f t="shared" si="14"/>
        <v>2512393.8195387409</v>
      </c>
      <c r="W72" s="5">
        <f t="shared" si="16"/>
        <v>139638.99495000002</v>
      </c>
      <c r="X72" s="5">
        <f t="shared" si="17"/>
        <v>2652032.8144887411</v>
      </c>
    </row>
    <row r="73" spans="1:24" x14ac:dyDescent="0.25">
      <c r="A73" t="s">
        <v>227</v>
      </c>
      <c r="B73" t="s">
        <v>228</v>
      </c>
      <c r="C73" t="s">
        <v>93</v>
      </c>
      <c r="D73" s="12" t="s">
        <v>1088</v>
      </c>
      <c r="E73" s="5">
        <f>VLOOKUP(A73,'Base Cost'!$A$5:$AF$347,28,FALSE)</f>
        <v>2594664.5206340342</v>
      </c>
      <c r="F73" s="5">
        <f>VLOOKUP(A73,'B.spe ed'!$A$5:$R$347,18,FALSE)</f>
        <v>143868.56</v>
      </c>
      <c r="G73" s="5">
        <f>VLOOKUP(A73,'C.DPIA'!$A$5:$J$348,10,FALSE)</f>
        <v>367379.37814997626</v>
      </c>
      <c r="H73" s="5">
        <f>VLOOKUP(A73,D.EL!$A$5:$M$348,13,FALSE)</f>
        <v>324485.26810287382</v>
      </c>
      <c r="I73" s="137">
        <f>VLOOKUP(A73,E.CTE!$A$5:$R$348,18,FALSE)</f>
        <v>0</v>
      </c>
      <c r="J73" s="5">
        <f t="shared" si="9"/>
        <v>3430397.7268868843</v>
      </c>
      <c r="K73" s="5">
        <v>2126416.85</v>
      </c>
      <c r="L73" s="5">
        <f t="shared" si="10"/>
        <v>2995780.9006204857</v>
      </c>
      <c r="M73" s="5">
        <f>VLOOKUP(A73,G.Transportation!$A$5:$G$348,7,FALSE)</f>
        <v>0</v>
      </c>
      <c r="N73" s="5">
        <v>2453870.4300000002</v>
      </c>
      <c r="O73">
        <v>295.56</v>
      </c>
      <c r="P73" s="5">
        <f t="shared" si="11"/>
        <v>8342.524275274056</v>
      </c>
      <c r="Q73" s="1">
        <f>VLOOKUP(A73,'ADM Data'!$A$2:$J$344,10,FALSE)</f>
        <v>314.56462799999997</v>
      </c>
      <c r="R73" s="5">
        <f t="shared" si="12"/>
        <v>10173.58</v>
      </c>
      <c r="S73" s="5">
        <f t="shared" si="13"/>
        <v>0</v>
      </c>
      <c r="T73" s="5">
        <f t="shared" si="15"/>
        <v>312021.38946580648</v>
      </c>
      <c r="U73" s="5">
        <f t="shared" si="14"/>
        <v>3307802.2900862922</v>
      </c>
      <c r="W73" s="5">
        <f t="shared" si="16"/>
        <v>204467.00819999998</v>
      </c>
      <c r="X73" s="5">
        <f t="shared" si="17"/>
        <v>3512269.2982862922</v>
      </c>
    </row>
    <row r="74" spans="1:24" x14ac:dyDescent="0.25">
      <c r="A74" t="s">
        <v>231</v>
      </c>
      <c r="B74" t="s">
        <v>232</v>
      </c>
      <c r="C74" t="s">
        <v>93</v>
      </c>
      <c r="D74" s="12" t="s">
        <v>1088</v>
      </c>
      <c r="E74" s="5">
        <f>VLOOKUP(A74,'Base Cost'!$A$5:$AF$347,28,FALSE)</f>
        <v>1017332.2872894363</v>
      </c>
      <c r="F74" s="5">
        <f>VLOOKUP(A74,'B.spe ed'!$A$5:$R$347,18,FALSE)</f>
        <v>247663.43868640892</v>
      </c>
      <c r="G74" s="5">
        <f>VLOOKUP(A74,'C.DPIA'!$A$5:$J$348,10,FALSE)</f>
        <v>136464.75266041499</v>
      </c>
      <c r="H74" s="5">
        <f>VLOOKUP(A74,D.EL!$A$5:$M$348,13,FALSE)</f>
        <v>0</v>
      </c>
      <c r="I74" s="137">
        <f>VLOOKUP(A74,E.CTE!$A$5:$R$348,18,FALSE)</f>
        <v>0</v>
      </c>
      <c r="J74" s="5">
        <f t="shared" si="9"/>
        <v>1401460.4786362601</v>
      </c>
      <c r="K74" s="5">
        <v>969341.69</v>
      </c>
      <c r="L74" s="5">
        <f t="shared" si="10"/>
        <v>1257435.2863837946</v>
      </c>
      <c r="M74" s="5">
        <f>VLOOKUP(A74,G.Transportation!$A$5:$G$348,7,FALSE)</f>
        <v>0</v>
      </c>
      <c r="N74" s="5">
        <v>1162506.8600000001</v>
      </c>
      <c r="O74">
        <v>142.28</v>
      </c>
      <c r="P74" s="5">
        <f t="shared" si="11"/>
        <v>8210.6370705650843</v>
      </c>
      <c r="Q74" s="1">
        <f>VLOOKUP(A74,'ADM Data'!$A$2:$J$344,10,FALSE)</f>
        <v>132.89241999999999</v>
      </c>
      <c r="R74" s="5">
        <f t="shared" si="12"/>
        <v>10112.049999999999</v>
      </c>
      <c r="S74" s="5">
        <f t="shared" si="13"/>
        <v>0</v>
      </c>
      <c r="T74" s="5">
        <f t="shared" si="15"/>
        <v>131817.9917478628</v>
      </c>
      <c r="U74" s="5">
        <f t="shared" si="14"/>
        <v>1389253.2781316575</v>
      </c>
      <c r="W74" s="5">
        <f t="shared" si="16"/>
        <v>86380.072999999989</v>
      </c>
      <c r="X74" s="5">
        <f t="shared" si="17"/>
        <v>1475633.3511316576</v>
      </c>
    </row>
    <row r="75" spans="1:24" x14ac:dyDescent="0.25">
      <c r="A75" t="s">
        <v>233</v>
      </c>
      <c r="B75" t="s">
        <v>234</v>
      </c>
      <c r="C75" t="s">
        <v>80</v>
      </c>
      <c r="D75" s="12" t="s">
        <v>1088</v>
      </c>
      <c r="E75" s="5">
        <f>VLOOKUP(A75,'Base Cost'!$A$5:$AF$347,28,FALSE)</f>
        <v>620051.46189819789</v>
      </c>
      <c r="F75" s="5">
        <f>VLOOKUP(A75,'B.spe ed'!$A$5:$R$347,18,FALSE)</f>
        <v>119668.02</v>
      </c>
      <c r="G75" s="5">
        <f>VLOOKUP(A75,'C.DPIA'!$A$5:$J$348,10,FALSE)</f>
        <v>87294.216569012016</v>
      </c>
      <c r="H75" s="5">
        <f>VLOOKUP(A75,D.EL!$A$5:$M$348,13,FALSE)</f>
        <v>0</v>
      </c>
      <c r="I75" s="137">
        <f>VLOOKUP(A75,E.CTE!$A$5:$R$348,18,FALSE)</f>
        <v>0</v>
      </c>
      <c r="J75" s="5">
        <f t="shared" si="9"/>
        <v>827013.69846720994</v>
      </c>
      <c r="K75" s="5">
        <v>1088592.55</v>
      </c>
      <c r="L75" s="5">
        <f t="shared" si="10"/>
        <v>827013.69846720994</v>
      </c>
      <c r="M75" s="5">
        <f>VLOOKUP(A75,G.Transportation!$A$5:$G$348,7,FALSE)</f>
        <v>0</v>
      </c>
      <c r="N75" s="5">
        <v>1095879.51</v>
      </c>
      <c r="O75">
        <v>125.92</v>
      </c>
      <c r="P75" s="5">
        <f t="shared" si="11"/>
        <v>8743.0621315120716</v>
      </c>
      <c r="Q75" s="1">
        <f>VLOOKUP(A75,'ADM Data'!$A$2:$J$344,10,FALSE)</f>
        <v>81.029199000000006</v>
      </c>
      <c r="R75" s="5">
        <f t="shared" si="12"/>
        <v>10856.37</v>
      </c>
      <c r="S75" s="5">
        <f t="shared" si="13"/>
        <v>0</v>
      </c>
      <c r="T75" s="5">
        <f t="shared" si="15"/>
        <v>80374.082172015042</v>
      </c>
      <c r="U75" s="5">
        <f t="shared" si="14"/>
        <v>907387.78063922492</v>
      </c>
      <c r="W75" s="5">
        <f t="shared" si="16"/>
        <v>52668.979350000001</v>
      </c>
      <c r="X75" s="5">
        <f t="shared" si="17"/>
        <v>960056.75998922507</v>
      </c>
    </row>
    <row r="76" spans="1:24" x14ac:dyDescent="0.25">
      <c r="A76" t="s">
        <v>235</v>
      </c>
      <c r="B76" t="s">
        <v>1887</v>
      </c>
      <c r="C76" t="s">
        <v>93</v>
      </c>
      <c r="D76" s="12" t="s">
        <v>1088</v>
      </c>
      <c r="E76" s="5">
        <f>VLOOKUP(A76,'Base Cost'!$A$5:$AF$347,28,FALSE)</f>
        <v>1229917.6947487947</v>
      </c>
      <c r="F76" s="5">
        <f>VLOOKUP(A76,'B.spe ed'!$A$5:$R$347,18,FALSE)</f>
        <v>96039.26</v>
      </c>
      <c r="G76" s="5">
        <f>VLOOKUP(A76,'C.DPIA'!$A$5:$J$348,10,FALSE)</f>
        <v>165273.07568038619</v>
      </c>
      <c r="H76" s="5">
        <f>VLOOKUP(A76,D.EL!$A$5:$M$348,13,FALSE)</f>
        <v>109740.78259911417</v>
      </c>
      <c r="I76" s="137">
        <f>VLOOKUP(A76,E.CTE!$A$5:$R$348,18,FALSE)</f>
        <v>64176.571261926721</v>
      </c>
      <c r="J76" s="5">
        <f t="shared" si="9"/>
        <v>1665147.3842902218</v>
      </c>
      <c r="K76" s="5">
        <v>1872359.79</v>
      </c>
      <c r="L76" s="5">
        <f t="shared" si="10"/>
        <v>1665147.3842902218</v>
      </c>
      <c r="M76" s="5">
        <f>VLOOKUP(A76,G.Transportation!$A$5:$G$348,7,FALSE)</f>
        <v>0</v>
      </c>
      <c r="N76" s="5">
        <v>1554788.36</v>
      </c>
      <c r="O76">
        <v>167.95</v>
      </c>
      <c r="P76" s="5">
        <f t="shared" si="11"/>
        <v>9297.5278118487659</v>
      </c>
      <c r="Q76" s="1">
        <f>VLOOKUP(A76,'ADM Data'!$A$2:$J$344,10,FALSE)</f>
        <v>145.83896300000001</v>
      </c>
      <c r="R76" s="5">
        <f t="shared" si="12"/>
        <v>12067.71</v>
      </c>
      <c r="S76" s="5">
        <f t="shared" si="13"/>
        <v>0</v>
      </c>
      <c r="T76" s="5">
        <f t="shared" si="15"/>
        <v>144659.86262610668</v>
      </c>
      <c r="U76" s="5">
        <f t="shared" si="14"/>
        <v>1809807.2469163286</v>
      </c>
      <c r="W76" s="5">
        <f t="shared" si="16"/>
        <v>94795.325949999999</v>
      </c>
      <c r="X76" s="5">
        <f t="shared" si="17"/>
        <v>1904602.5728663285</v>
      </c>
    </row>
    <row r="77" spans="1:24" x14ac:dyDescent="0.25">
      <c r="A77" t="s">
        <v>237</v>
      </c>
      <c r="B77" t="s">
        <v>1888</v>
      </c>
      <c r="C77" t="s">
        <v>239</v>
      </c>
      <c r="D77" s="12" t="s">
        <v>1088</v>
      </c>
      <c r="E77" s="5">
        <f>VLOOKUP(A77,'Base Cost'!$A$5:$AF$347,28,FALSE)</f>
        <v>1494407.1741077392</v>
      </c>
      <c r="F77" s="5">
        <f>VLOOKUP(A77,'B.spe ed'!$A$5:$R$347,18,FALSE)</f>
        <v>356998.71</v>
      </c>
      <c r="G77" s="5">
        <f>VLOOKUP(A77,'C.DPIA'!$A$5:$J$348,10,FALSE)</f>
        <v>211816.48208333337</v>
      </c>
      <c r="H77" s="5">
        <f>VLOOKUP(A77,D.EL!$A$5:$M$348,13,FALSE)</f>
        <v>0</v>
      </c>
      <c r="I77" s="137">
        <f>VLOOKUP(A77,E.CTE!$A$5:$R$348,18,FALSE)</f>
        <v>0</v>
      </c>
      <c r="J77" s="5">
        <f t="shared" si="9"/>
        <v>2063222.3661910726</v>
      </c>
      <c r="K77" s="5">
        <v>1920869.35</v>
      </c>
      <c r="L77" s="5">
        <f t="shared" si="10"/>
        <v>2015776.1058945882</v>
      </c>
      <c r="M77" s="5">
        <f>VLOOKUP(A77,G.Transportation!$A$5:$G$348,7,FALSE)</f>
        <v>0</v>
      </c>
      <c r="N77" s="5">
        <v>2138081.83</v>
      </c>
      <c r="O77">
        <v>251.03</v>
      </c>
      <c r="P77" s="5">
        <f t="shared" si="11"/>
        <v>8557.3163064175606</v>
      </c>
      <c r="Q77" s="1">
        <f>VLOOKUP(A77,'ADM Data'!$A$2:$J$344,10,FALSE)</f>
        <v>180.69652500000001</v>
      </c>
      <c r="R77" s="5">
        <f t="shared" si="12"/>
        <v>11805.59</v>
      </c>
      <c r="S77" s="5">
        <f t="shared" si="13"/>
        <v>0</v>
      </c>
      <c r="T77" s="5">
        <f t="shared" si="15"/>
        <v>179235.6030638729</v>
      </c>
      <c r="U77" s="5">
        <f t="shared" si="14"/>
        <v>2195011.7089584609</v>
      </c>
      <c r="W77" s="5">
        <f t="shared" si="16"/>
        <v>117452.74125000001</v>
      </c>
      <c r="X77" s="5">
        <f t="shared" si="17"/>
        <v>2312464.4502084614</v>
      </c>
    </row>
    <row r="78" spans="1:24" x14ac:dyDescent="0.25">
      <c r="A78" t="s">
        <v>240</v>
      </c>
      <c r="B78" t="s">
        <v>1889</v>
      </c>
      <c r="C78" t="s">
        <v>68</v>
      </c>
      <c r="D78" s="12" t="s">
        <v>1088</v>
      </c>
      <c r="E78" s="5">
        <f>VLOOKUP(A78,'Base Cost'!$A$5:$AF$347,28,FALSE)</f>
        <v>1916839.1055139941</v>
      </c>
      <c r="F78" s="5">
        <f>VLOOKUP(A78,'B.spe ed'!$A$5:$R$347,18,FALSE)</f>
        <v>417451.88</v>
      </c>
      <c r="G78" s="5">
        <f>VLOOKUP(A78,'C.DPIA'!$A$5:$J$348,10,FALSE)</f>
        <v>272457.05978728452</v>
      </c>
      <c r="H78" s="5">
        <f>VLOOKUP(A78,D.EL!$A$5:$M$348,13,FALSE)</f>
        <v>3899.1056910000007</v>
      </c>
      <c r="I78" s="137">
        <f>VLOOKUP(A78,E.CTE!$A$5:$R$348,18,FALSE)</f>
        <v>0</v>
      </c>
      <c r="J78" s="5">
        <f t="shared" si="9"/>
        <v>2610647.1509922785</v>
      </c>
      <c r="K78" s="5">
        <v>1813197.18</v>
      </c>
      <c r="L78" s="5">
        <f t="shared" si="10"/>
        <v>2344857.0756605519</v>
      </c>
      <c r="M78" s="5">
        <f>VLOOKUP(A78,G.Transportation!$A$5:$G$348,7,FALSE)</f>
        <v>0</v>
      </c>
      <c r="N78" s="5">
        <v>2156554.37</v>
      </c>
      <c r="O78">
        <v>237.46</v>
      </c>
      <c r="P78" s="5">
        <f t="shared" si="11"/>
        <v>9121.838485639686</v>
      </c>
      <c r="Q78" s="1">
        <f>VLOOKUP(A78,'ADM Data'!$A$2:$J$344,10,FALSE)</f>
        <v>233.02186700000001</v>
      </c>
      <c r="R78" s="5">
        <f t="shared" si="12"/>
        <v>10712.82</v>
      </c>
      <c r="S78" s="5">
        <f t="shared" si="13"/>
        <v>0</v>
      </c>
      <c r="T78" s="5">
        <f t="shared" si="15"/>
        <v>231137.89741565086</v>
      </c>
      <c r="U78" s="5">
        <f t="shared" si="14"/>
        <v>2575994.9730762029</v>
      </c>
      <c r="W78" s="5">
        <f t="shared" si="16"/>
        <v>151464.21355000001</v>
      </c>
      <c r="X78" s="5">
        <f t="shared" si="17"/>
        <v>2727459.1866262029</v>
      </c>
    </row>
    <row r="79" spans="1:24" x14ac:dyDescent="0.25">
      <c r="A79" t="s">
        <v>242</v>
      </c>
      <c r="B79" t="s">
        <v>1890</v>
      </c>
      <c r="C79" t="s">
        <v>93</v>
      </c>
      <c r="D79" s="12" t="s">
        <v>1088</v>
      </c>
      <c r="E79" s="5">
        <f>VLOOKUP(A79,'Base Cost'!$A$5:$AF$347,28,FALSE)</f>
        <v>3147717.8671418633</v>
      </c>
      <c r="F79" s="5">
        <f>VLOOKUP(A79,'B.spe ed'!$A$5:$R$347,18,FALSE)</f>
        <v>438212.11</v>
      </c>
      <c r="G79" s="5">
        <f>VLOOKUP(A79,'C.DPIA'!$A$5:$J$348,10,FALSE)</f>
        <v>205713.69674689785</v>
      </c>
      <c r="H79" s="5">
        <f>VLOOKUP(A79,D.EL!$A$5:$M$348,13,FALSE)</f>
        <v>219016.82236304766</v>
      </c>
      <c r="I79" s="137">
        <f>VLOOKUP(A79,E.CTE!$A$5:$R$348,18,FALSE)</f>
        <v>0</v>
      </c>
      <c r="J79" s="5">
        <f t="shared" si="9"/>
        <v>4010660.4962518089</v>
      </c>
      <c r="K79" s="5">
        <v>3456843.8</v>
      </c>
      <c r="L79" s="5">
        <f t="shared" si="10"/>
        <v>3826073.3913910808</v>
      </c>
      <c r="M79" s="5">
        <f>VLOOKUP(A79,G.Transportation!$A$5:$G$348,7,FALSE)</f>
        <v>0</v>
      </c>
      <c r="N79" s="5">
        <v>4049176.5</v>
      </c>
      <c r="O79">
        <v>459.78</v>
      </c>
      <c r="P79" s="5">
        <f t="shared" si="11"/>
        <v>8846.849541954849</v>
      </c>
      <c r="Q79" s="1">
        <f>VLOOKUP(A79,'ADM Data'!$A$2:$J$344,10,FALSE)</f>
        <v>385.88601999999997</v>
      </c>
      <c r="R79" s="5">
        <f t="shared" si="12"/>
        <v>10565.03</v>
      </c>
      <c r="S79" s="5">
        <f t="shared" si="13"/>
        <v>0</v>
      </c>
      <c r="T79" s="5">
        <f t="shared" si="15"/>
        <v>382766.15174872743</v>
      </c>
      <c r="U79" s="5">
        <f t="shared" si="14"/>
        <v>4208839.5431398079</v>
      </c>
      <c r="W79" s="5">
        <f t="shared" si="16"/>
        <v>250825.91299999997</v>
      </c>
      <c r="X79" s="5">
        <f t="shared" si="17"/>
        <v>4459665.4561398085</v>
      </c>
    </row>
    <row r="80" spans="1:24" x14ac:dyDescent="0.25">
      <c r="A80" t="s">
        <v>244</v>
      </c>
      <c r="B80" t="s">
        <v>1891</v>
      </c>
      <c r="C80" t="s">
        <v>75</v>
      </c>
      <c r="D80" s="12" t="s">
        <v>1088</v>
      </c>
      <c r="E80" s="5">
        <f>VLOOKUP(A80,'Base Cost'!$A$5:$AF$347,28,FALSE)</f>
        <v>1566071.2940625418</v>
      </c>
      <c r="F80" s="5">
        <f>VLOOKUP(A80,'B.spe ed'!$A$5:$R$347,18,FALSE)</f>
        <v>173202.19999999998</v>
      </c>
      <c r="G80" s="5">
        <f>VLOOKUP(A80,'C.DPIA'!$A$5:$J$348,10,FALSE)</f>
        <v>222461.11532320164</v>
      </c>
      <c r="H80" s="5">
        <f>VLOOKUP(A80,D.EL!$A$5:$M$348,13,FALSE)</f>
        <v>1734.034744</v>
      </c>
      <c r="I80" s="137">
        <f>VLOOKUP(A80,E.CTE!$A$5:$R$348,18,FALSE)</f>
        <v>0</v>
      </c>
      <c r="J80" s="5">
        <f t="shared" si="9"/>
        <v>1963468.6441297433</v>
      </c>
      <c r="K80" s="5">
        <v>1734347.48</v>
      </c>
      <c r="L80" s="5">
        <f t="shared" si="10"/>
        <v>1887102.5601253</v>
      </c>
      <c r="M80" s="5">
        <f>VLOOKUP(A80,G.Transportation!$A$5:$G$348,7,FALSE)</f>
        <v>0</v>
      </c>
      <c r="N80" s="5">
        <v>1949045.13</v>
      </c>
      <c r="O80">
        <v>230.7</v>
      </c>
      <c r="P80" s="5">
        <f t="shared" si="11"/>
        <v>8488.4767490247068</v>
      </c>
      <c r="Q80" s="1">
        <f>VLOOKUP(A80,'ADM Data'!$A$2:$J$344,10,FALSE)</f>
        <v>190.62262899999999</v>
      </c>
      <c r="R80" s="5">
        <f t="shared" si="12"/>
        <v>10549.68</v>
      </c>
      <c r="S80" s="5">
        <f t="shared" si="13"/>
        <v>0</v>
      </c>
      <c r="T80" s="5">
        <f t="shared" si="15"/>
        <v>189081.45503316075</v>
      </c>
      <c r="U80" s="5">
        <f t="shared" si="14"/>
        <v>2076184.0151584607</v>
      </c>
      <c r="W80" s="5">
        <f t="shared" si="16"/>
        <v>123904.70885</v>
      </c>
      <c r="X80" s="5">
        <f t="shared" si="17"/>
        <v>2200088.7240084605</v>
      </c>
    </row>
    <row r="81" spans="1:24" x14ac:dyDescent="0.25">
      <c r="A81" t="s">
        <v>246</v>
      </c>
      <c r="B81" t="s">
        <v>1892</v>
      </c>
      <c r="C81" t="s">
        <v>108</v>
      </c>
      <c r="D81" s="12" t="s">
        <v>1088</v>
      </c>
      <c r="E81" s="5">
        <f>VLOOKUP(A81,'Base Cost'!$A$5:$AF$347,28,FALSE)</f>
        <v>2030628.9725759318</v>
      </c>
      <c r="F81" s="5">
        <f>VLOOKUP(A81,'B.spe ed'!$A$5:$R$347,18,FALSE)</f>
        <v>282782.61</v>
      </c>
      <c r="G81" s="5">
        <f>VLOOKUP(A81,'C.DPIA'!$A$5:$J$348,10,FALSE)</f>
        <v>288344.43153072288</v>
      </c>
      <c r="H81" s="5">
        <f>VLOOKUP(A81,D.EL!$A$5:$M$348,13,FALSE)</f>
        <v>30267.234295366761</v>
      </c>
      <c r="I81" s="137">
        <f>VLOOKUP(A81,E.CTE!$A$5:$R$348,18,FALSE)</f>
        <v>0</v>
      </c>
      <c r="J81" s="5">
        <f t="shared" si="9"/>
        <v>2632023.2484020214</v>
      </c>
      <c r="K81" s="5">
        <v>1599702.99</v>
      </c>
      <c r="L81" s="5">
        <f t="shared" si="10"/>
        <v>2287950.9062766274</v>
      </c>
      <c r="M81" s="5">
        <f>VLOOKUP(A81,G.Transportation!$A$5:$G$348,7,FALSE)</f>
        <v>0</v>
      </c>
      <c r="N81" s="5">
        <v>1877613.49</v>
      </c>
      <c r="O81">
        <v>216.03</v>
      </c>
      <c r="P81" s="5">
        <f t="shared" si="11"/>
        <v>8731.527900754525</v>
      </c>
      <c r="Q81" s="1">
        <f>VLOOKUP(A81,'ADM Data'!$A$2:$J$344,10,FALSE)</f>
        <v>246.12386100000001</v>
      </c>
      <c r="R81" s="5">
        <f t="shared" si="12"/>
        <v>9945.93</v>
      </c>
      <c r="S81" s="5">
        <f t="shared" si="13"/>
        <v>0</v>
      </c>
      <c r="T81" s="5">
        <f t="shared" si="15"/>
        <v>244133.96248070532</v>
      </c>
      <c r="U81" s="5">
        <f t="shared" si="14"/>
        <v>2532084.8687573327</v>
      </c>
      <c r="W81" s="5">
        <f t="shared" si="16"/>
        <v>159980.50964999999</v>
      </c>
      <c r="X81" s="5">
        <f t="shared" si="17"/>
        <v>2692065.3784073326</v>
      </c>
    </row>
    <row r="82" spans="1:24" x14ac:dyDescent="0.25">
      <c r="A82" t="s">
        <v>248</v>
      </c>
      <c r="B82" t="s">
        <v>1893</v>
      </c>
      <c r="C82" t="s">
        <v>80</v>
      </c>
      <c r="D82" s="12" t="s">
        <v>1088</v>
      </c>
      <c r="E82" s="5">
        <f>VLOOKUP(A82,'Base Cost'!$A$5:$AF$347,28,FALSE)</f>
        <v>3045904.6015776307</v>
      </c>
      <c r="F82" s="5">
        <f>VLOOKUP(A82,'B.spe ed'!$A$5:$R$347,18,FALSE)</f>
        <v>261604.65</v>
      </c>
      <c r="G82" s="5">
        <f>VLOOKUP(A82,'C.DPIA'!$A$5:$J$348,10,FALSE)</f>
        <v>433254.96744997083</v>
      </c>
      <c r="H82" s="5">
        <f>VLOOKUP(A82,D.EL!$A$5:$M$348,13,FALSE)</f>
        <v>0</v>
      </c>
      <c r="I82" s="137">
        <f>VLOOKUP(A82,E.CTE!$A$5:$R$348,18,FALSE)</f>
        <v>0</v>
      </c>
      <c r="J82" s="5">
        <f t="shared" si="9"/>
        <v>3740764.2190276016</v>
      </c>
      <c r="K82" s="5">
        <v>2380784.62</v>
      </c>
      <c r="L82" s="5">
        <f t="shared" si="10"/>
        <v>3287483.0186717021</v>
      </c>
      <c r="M82" s="5">
        <f>VLOOKUP(A82,G.Transportation!$A$5:$G$348,7,FALSE)</f>
        <v>0</v>
      </c>
      <c r="N82" s="5">
        <v>2750608.48</v>
      </c>
      <c r="O82">
        <v>328.65</v>
      </c>
      <c r="P82" s="5">
        <f t="shared" si="11"/>
        <v>8409.4957310208429</v>
      </c>
      <c r="Q82" s="1">
        <f>VLOOKUP(A82,'ADM Data'!$A$2:$J$344,10,FALSE)</f>
        <v>369.90669800000001</v>
      </c>
      <c r="R82" s="5">
        <f t="shared" si="12"/>
        <v>9537.33</v>
      </c>
      <c r="S82" s="5">
        <f t="shared" si="13"/>
        <v>0</v>
      </c>
      <c r="T82" s="5">
        <f t="shared" si="15"/>
        <v>366916.021729781</v>
      </c>
      <c r="U82" s="5">
        <f t="shared" si="14"/>
        <v>3654399.040401483</v>
      </c>
      <c r="W82" s="5">
        <f t="shared" si="16"/>
        <v>240439.35370000001</v>
      </c>
      <c r="X82" s="5">
        <f t="shared" si="17"/>
        <v>3894838.3941014828</v>
      </c>
    </row>
    <row r="83" spans="1:24" x14ac:dyDescent="0.25">
      <c r="A83" t="s">
        <v>250</v>
      </c>
      <c r="B83" t="s">
        <v>1894</v>
      </c>
      <c r="C83" t="s">
        <v>93</v>
      </c>
      <c r="D83" s="12" t="s">
        <v>1088</v>
      </c>
      <c r="E83" s="5">
        <f>VLOOKUP(A83,'Base Cost'!$A$5:$AF$347,28,FALSE)</f>
        <v>2328946.418033863</v>
      </c>
      <c r="F83" s="5">
        <f>VLOOKUP(A83,'B.spe ed'!$A$5:$R$347,18,FALSE)</f>
        <v>426082.5</v>
      </c>
      <c r="G83" s="5">
        <f>VLOOKUP(A83,'C.DPIA'!$A$5:$J$348,10,FALSE)</f>
        <v>150573.33292375042</v>
      </c>
      <c r="H83" s="5">
        <f>VLOOKUP(A83,D.EL!$A$5:$M$348,13,FALSE)</f>
        <v>51556.63148736408</v>
      </c>
      <c r="I83" s="137">
        <f>VLOOKUP(A83,E.CTE!$A$5:$R$348,18,FALSE)</f>
        <v>118566.04314633523</v>
      </c>
      <c r="J83" s="5">
        <f t="shared" si="9"/>
        <v>3075724.9255913123</v>
      </c>
      <c r="K83" s="5">
        <v>2614553.75</v>
      </c>
      <c r="L83" s="5">
        <f t="shared" si="10"/>
        <v>2922016.5727667278</v>
      </c>
      <c r="M83" s="5">
        <f>VLOOKUP(A83,G.Transportation!$A$5:$G$348,7,FALSE)</f>
        <v>0</v>
      </c>
      <c r="N83" s="5">
        <v>2688194.23</v>
      </c>
      <c r="O83">
        <v>319.7</v>
      </c>
      <c r="P83" s="5">
        <f t="shared" si="11"/>
        <v>8448.5699280575536</v>
      </c>
      <c r="Q83" s="1">
        <f>VLOOKUP(A83,'ADM Data'!$A$2:$J$344,10,FALSE)</f>
        <v>299.850481</v>
      </c>
      <c r="R83" s="5">
        <f t="shared" si="12"/>
        <v>10394.91</v>
      </c>
      <c r="S83" s="5">
        <f t="shared" si="13"/>
        <v>0</v>
      </c>
      <c r="T83" s="5">
        <f t="shared" si="15"/>
        <v>297426.20557328023</v>
      </c>
      <c r="U83" s="5">
        <f t="shared" si="14"/>
        <v>3219442.7783400081</v>
      </c>
      <c r="W83" s="5">
        <f t="shared" si="16"/>
        <v>194902.81265000001</v>
      </c>
      <c r="X83" s="5">
        <f t="shared" si="17"/>
        <v>3414345.5909900083</v>
      </c>
    </row>
    <row r="84" spans="1:24" x14ac:dyDescent="0.25">
      <c r="A84" t="s">
        <v>252</v>
      </c>
      <c r="B84" t="s">
        <v>253</v>
      </c>
      <c r="C84" t="s">
        <v>125</v>
      </c>
      <c r="D84" s="12" t="s">
        <v>1088</v>
      </c>
      <c r="E84" s="5">
        <f>VLOOKUP(A84,'Base Cost'!$A$5:$AF$347,28,FALSE)</f>
        <v>3670512.5127657829</v>
      </c>
      <c r="F84" s="5">
        <f>VLOOKUP(A84,'B.spe ed'!$A$5:$R$347,18,FALSE)</f>
        <v>318152.46000000002</v>
      </c>
      <c r="G84" s="5">
        <f>VLOOKUP(A84,'C.DPIA'!$A$5:$J$348,10,FALSE)</f>
        <v>523130.20820478076</v>
      </c>
      <c r="H84" s="5">
        <f>VLOOKUP(A84,D.EL!$A$5:$M$348,13,FALSE)</f>
        <v>41326.003927264966</v>
      </c>
      <c r="I84" s="137">
        <f>VLOOKUP(A84,E.CTE!$A$5:$R$348,18,FALSE)</f>
        <v>0</v>
      </c>
      <c r="J84" s="5">
        <f t="shared" si="9"/>
        <v>4553121.1848978288</v>
      </c>
      <c r="K84" s="5">
        <v>4363312.84</v>
      </c>
      <c r="L84" s="5">
        <f t="shared" si="10"/>
        <v>4489858.0635433821</v>
      </c>
      <c r="M84" s="5">
        <f>VLOOKUP(A84,G.Transportation!$A$5:$G$348,7,FALSE)</f>
        <v>0</v>
      </c>
      <c r="N84" s="5">
        <v>4927555.46</v>
      </c>
      <c r="O84">
        <v>582.75</v>
      </c>
      <c r="P84" s="5">
        <f t="shared" si="11"/>
        <v>8495.7736250536254</v>
      </c>
      <c r="Q84" s="1">
        <f>VLOOKUP(A84,'ADM Data'!$A$2:$J$344,10,FALSE)</f>
        <v>448.19162299999999</v>
      </c>
      <c r="R84" s="5">
        <f t="shared" si="12"/>
        <v>10667.72</v>
      </c>
      <c r="S84" s="5">
        <f t="shared" si="13"/>
        <v>0</v>
      </c>
      <c r="T84" s="5">
        <f t="shared" si="15"/>
        <v>444568.01721328608</v>
      </c>
      <c r="U84" s="5">
        <f t="shared" si="14"/>
        <v>4934426.080756668</v>
      </c>
      <c r="W84" s="5">
        <f t="shared" si="16"/>
        <v>291324.55495000002</v>
      </c>
      <c r="X84" s="5">
        <f t="shared" si="17"/>
        <v>5225750.6357066678</v>
      </c>
    </row>
    <row r="85" spans="1:24" x14ac:dyDescent="0.25">
      <c r="A85" t="s">
        <v>254</v>
      </c>
      <c r="B85" t="s">
        <v>1895</v>
      </c>
      <c r="C85" t="s">
        <v>98</v>
      </c>
      <c r="D85" s="12" t="s">
        <v>1088</v>
      </c>
      <c r="E85" s="5">
        <f>VLOOKUP(A85,'Base Cost'!$A$5:$AF$347,28,FALSE)</f>
        <v>714683.53365446755</v>
      </c>
      <c r="F85" s="5">
        <f>VLOOKUP(A85,'B.spe ed'!$A$5:$R$347,18,FALSE)</f>
        <v>140890.15000000002</v>
      </c>
      <c r="G85" s="5">
        <f>VLOOKUP(A85,'C.DPIA'!$A$5:$J$348,10,FALSE)</f>
        <v>96782.349788888896</v>
      </c>
      <c r="H85" s="5">
        <f>VLOOKUP(A85,D.EL!$A$5:$M$348,13,FALSE)</f>
        <v>0</v>
      </c>
      <c r="I85" s="137">
        <f>VLOOKUP(A85,E.CTE!$A$5:$R$348,18,FALSE)</f>
        <v>291659.09445800848</v>
      </c>
      <c r="J85" s="5">
        <f t="shared" si="9"/>
        <v>1244015.127901365</v>
      </c>
      <c r="K85" s="5">
        <v>821784.44</v>
      </c>
      <c r="L85" s="5">
        <f t="shared" si="10"/>
        <v>1103285.6396238401</v>
      </c>
      <c r="M85" s="5">
        <f>VLOOKUP(A85,G.Transportation!$A$5:$G$348,7,FALSE)</f>
        <v>0</v>
      </c>
      <c r="N85" s="5">
        <v>961101.72</v>
      </c>
      <c r="O85">
        <v>90.21</v>
      </c>
      <c r="P85" s="5">
        <f t="shared" si="11"/>
        <v>10694.128553375458</v>
      </c>
      <c r="Q85" s="1">
        <f>VLOOKUP(A85,'ADM Data'!$A$2:$J$344,10,FALSE)</f>
        <v>82.563141999999999</v>
      </c>
      <c r="R85" s="5">
        <f t="shared" si="12"/>
        <v>14012.93</v>
      </c>
      <c r="S85" s="5">
        <f t="shared" si="13"/>
        <v>0</v>
      </c>
      <c r="T85" s="5">
        <f t="shared" si="15"/>
        <v>81895.623323238629</v>
      </c>
      <c r="U85" s="5">
        <f t="shared" si="14"/>
        <v>1185181.2629470788</v>
      </c>
      <c r="W85" s="5">
        <f t="shared" si="16"/>
        <v>53666.042300000001</v>
      </c>
      <c r="X85" s="5">
        <f t="shared" si="17"/>
        <v>1238847.3052470789</v>
      </c>
    </row>
    <row r="86" spans="1:24" x14ac:dyDescent="0.25">
      <c r="A86" t="s">
        <v>256</v>
      </c>
      <c r="B86" t="s">
        <v>257</v>
      </c>
      <c r="C86" t="s">
        <v>258</v>
      </c>
      <c r="D86" s="12" t="s">
        <v>1088</v>
      </c>
      <c r="E86" s="5">
        <f>VLOOKUP(A86,'Base Cost'!$A$5:$AF$347,28,FALSE)</f>
        <v>1548449.606387943</v>
      </c>
      <c r="F86" s="5">
        <f>VLOOKUP(A86,'B.spe ed'!$A$5:$R$347,18,FALSE)</f>
        <v>261862.58000000002</v>
      </c>
      <c r="G86" s="5">
        <f>VLOOKUP(A86,'C.DPIA'!$A$5:$J$348,10,FALSE)</f>
        <v>218372.42006408761</v>
      </c>
      <c r="H86" s="5">
        <f>VLOOKUP(A86,D.EL!$A$5:$M$348,13,FALSE)</f>
        <v>0</v>
      </c>
      <c r="I86" s="137">
        <f>VLOOKUP(A86,E.CTE!$A$5:$R$348,18,FALSE)</f>
        <v>0</v>
      </c>
      <c r="J86" s="5">
        <f t="shared" si="9"/>
        <v>2028684.6064520306</v>
      </c>
      <c r="K86" s="5">
        <v>2038614.14</v>
      </c>
      <c r="L86" s="5">
        <f t="shared" si="10"/>
        <v>2028684.6064520306</v>
      </c>
      <c r="M86" s="5">
        <f>VLOOKUP(A86,G.Transportation!$A$5:$G$348,7,FALSE)</f>
        <v>0</v>
      </c>
      <c r="N86" s="5">
        <v>2527092.52</v>
      </c>
      <c r="O86">
        <v>300.55</v>
      </c>
      <c r="P86" s="5">
        <f t="shared" si="11"/>
        <v>8448.3066511395773</v>
      </c>
      <c r="Q86" s="1">
        <f>VLOOKUP(A86,'ADM Data'!$A$2:$J$344,10,FALSE)</f>
        <v>187.71606800000001</v>
      </c>
      <c r="R86" s="5">
        <f t="shared" si="12"/>
        <v>11457.2</v>
      </c>
      <c r="S86" s="5">
        <f t="shared" si="13"/>
        <v>0</v>
      </c>
      <c r="T86" s="5">
        <f t="shared" si="15"/>
        <v>186198.39342654197</v>
      </c>
      <c r="U86" s="5">
        <f t="shared" si="14"/>
        <v>2214882.9998785728</v>
      </c>
      <c r="W86" s="5">
        <f t="shared" si="16"/>
        <v>122015.4442</v>
      </c>
      <c r="X86" s="5">
        <f t="shared" si="17"/>
        <v>2336898.4440785726</v>
      </c>
    </row>
    <row r="87" spans="1:24" x14ac:dyDescent="0.25">
      <c r="A87" t="s">
        <v>259</v>
      </c>
      <c r="B87" t="s">
        <v>260</v>
      </c>
      <c r="C87" t="s">
        <v>80</v>
      </c>
      <c r="D87" s="12" t="s">
        <v>1088</v>
      </c>
      <c r="E87" s="5">
        <f>VLOOKUP(A87,'Base Cost'!$A$5:$AF$347,28,FALSE)</f>
        <v>2802238.818925987</v>
      </c>
      <c r="F87" s="5">
        <f>VLOOKUP(A87,'B.spe ed'!$A$5:$R$347,18,FALSE)</f>
        <v>309022.75</v>
      </c>
      <c r="G87" s="5">
        <f>VLOOKUP(A87,'C.DPIA'!$A$5:$J$348,10,FALSE)</f>
        <v>399681.71647777787</v>
      </c>
      <c r="H87" s="5">
        <f>VLOOKUP(A87,D.EL!$A$5:$M$348,13,FALSE)</f>
        <v>0</v>
      </c>
      <c r="I87" s="137">
        <f>VLOOKUP(A87,E.CTE!$A$5:$R$348,18,FALSE)</f>
        <v>94879.793409711085</v>
      </c>
      <c r="J87" s="5">
        <f t="shared" si="9"/>
        <v>3605823.078813476</v>
      </c>
      <c r="K87" s="5">
        <v>3010174.71</v>
      </c>
      <c r="L87" s="5">
        <f t="shared" si="10"/>
        <v>3407293.4774879445</v>
      </c>
      <c r="M87" s="5">
        <f>VLOOKUP(A87,G.Transportation!$A$5:$G$348,7,FALSE)</f>
        <v>0</v>
      </c>
      <c r="N87" s="5">
        <v>2992781.14</v>
      </c>
      <c r="O87">
        <v>374.14</v>
      </c>
      <c r="P87" s="5">
        <f t="shared" si="11"/>
        <v>8039.1742962527405</v>
      </c>
      <c r="Q87" s="1">
        <f>VLOOKUP(A87,'ADM Data'!$A$2:$J$344,10,FALSE)</f>
        <v>340.96070600000002</v>
      </c>
      <c r="R87" s="5">
        <f t="shared" si="12"/>
        <v>10643.21</v>
      </c>
      <c r="S87" s="5">
        <f t="shared" si="13"/>
        <v>0</v>
      </c>
      <c r="T87" s="5">
        <f t="shared" si="15"/>
        <v>338204.05655833101</v>
      </c>
      <c r="U87" s="5">
        <f t="shared" si="14"/>
        <v>3745497.5340462755</v>
      </c>
      <c r="W87" s="5">
        <f t="shared" si="16"/>
        <v>221624.4589</v>
      </c>
      <c r="X87" s="5">
        <f t="shared" si="17"/>
        <v>3967121.9929462755</v>
      </c>
    </row>
    <row r="88" spans="1:24" x14ac:dyDescent="0.25">
      <c r="A88" t="s">
        <v>261</v>
      </c>
      <c r="B88" t="s">
        <v>262</v>
      </c>
      <c r="C88" t="s">
        <v>93</v>
      </c>
      <c r="D88" s="12" t="s">
        <v>1088</v>
      </c>
      <c r="E88" s="5">
        <f>VLOOKUP(A88,'Base Cost'!$A$5:$AF$347,28,FALSE)</f>
        <v>2271867.9872570075</v>
      </c>
      <c r="F88" s="5">
        <f>VLOOKUP(A88,'B.spe ed'!$A$5:$R$347,18,FALSE)</f>
        <v>392171.18</v>
      </c>
      <c r="G88" s="5">
        <f>VLOOKUP(A88,'C.DPIA'!$A$5:$J$348,10,FALSE)</f>
        <v>323999.56010555563</v>
      </c>
      <c r="H88" s="5">
        <f>VLOOKUP(A88,D.EL!$A$5:$M$348,13,FALSE)</f>
        <v>158907.14035008874</v>
      </c>
      <c r="I88" s="137">
        <f>VLOOKUP(A88,E.CTE!$A$5:$R$348,18,FALSE)</f>
        <v>29884.866102541637</v>
      </c>
      <c r="J88" s="5">
        <f t="shared" si="9"/>
        <v>3176830.7338151941</v>
      </c>
      <c r="K88" s="5">
        <v>2745293.82</v>
      </c>
      <c r="L88" s="5">
        <f t="shared" si="10"/>
        <v>3032999.4804405896</v>
      </c>
      <c r="M88" s="5">
        <f>VLOOKUP(A88,G.Transportation!$A$5:$G$348,7,FALSE)</f>
        <v>0</v>
      </c>
      <c r="N88" s="5">
        <v>2636769.2000000002</v>
      </c>
      <c r="O88">
        <v>317.37</v>
      </c>
      <c r="P88" s="5">
        <f t="shared" si="11"/>
        <v>8348.2666591045163</v>
      </c>
      <c r="Q88" s="1">
        <f>VLOOKUP(A88,'ADM Data'!$A$2:$J$344,10,FALSE)</f>
        <v>276.39772900000003</v>
      </c>
      <c r="R88" s="5">
        <f t="shared" si="12"/>
        <v>11623.32</v>
      </c>
      <c r="S88" s="5">
        <f t="shared" si="13"/>
        <v>0</v>
      </c>
      <c r="T88" s="5">
        <f t="shared" si="15"/>
        <v>274163.06784427603</v>
      </c>
      <c r="U88" s="5">
        <f t="shared" si="14"/>
        <v>3307162.5482848655</v>
      </c>
      <c r="W88" s="5">
        <f t="shared" si="16"/>
        <v>179658.52385000003</v>
      </c>
      <c r="X88" s="5">
        <f t="shared" si="17"/>
        <v>3486821.0721348654</v>
      </c>
    </row>
    <row r="89" spans="1:24" x14ac:dyDescent="0.25">
      <c r="A89" t="s">
        <v>263</v>
      </c>
      <c r="B89" t="s">
        <v>264</v>
      </c>
      <c r="C89" t="s">
        <v>93</v>
      </c>
      <c r="D89" s="12" t="s">
        <v>1088</v>
      </c>
      <c r="E89" s="5">
        <f>VLOOKUP(A89,'Base Cost'!$A$5:$AF$347,28,FALSE)</f>
        <v>1844600.7708202105</v>
      </c>
      <c r="F89" s="5">
        <f>VLOOKUP(A89,'B.spe ed'!$A$5:$R$347,18,FALSE)</f>
        <v>424398.99</v>
      </c>
      <c r="G89" s="5">
        <f>VLOOKUP(A89,'C.DPIA'!$A$5:$J$348,10,FALSE)</f>
        <v>264687.06213537813</v>
      </c>
      <c r="H89" s="5">
        <f>VLOOKUP(A89,D.EL!$A$5:$M$348,13,FALSE)</f>
        <v>8058.7823311019065</v>
      </c>
      <c r="I89" s="137">
        <f>VLOOKUP(A89,E.CTE!$A$5:$R$348,18,FALSE)</f>
        <v>0</v>
      </c>
      <c r="J89" s="5">
        <f t="shared" si="9"/>
        <v>2541745.6052866909</v>
      </c>
      <c r="K89" s="5">
        <v>2023516.06</v>
      </c>
      <c r="L89" s="5">
        <f t="shared" si="10"/>
        <v>2369019.6978426366</v>
      </c>
      <c r="M89" s="5">
        <f>VLOOKUP(A89,G.Transportation!$A$5:$G$348,7,FALSE)</f>
        <v>0</v>
      </c>
      <c r="N89" s="5">
        <v>2167852.91</v>
      </c>
      <c r="O89">
        <v>227.66</v>
      </c>
      <c r="P89" s="5">
        <f t="shared" si="11"/>
        <v>9562.4067592023202</v>
      </c>
      <c r="Q89" s="1">
        <f>VLOOKUP(A89,'ADM Data'!$A$2:$J$344,10,FALSE)</f>
        <v>225.8546</v>
      </c>
      <c r="R89" s="5">
        <f t="shared" si="12"/>
        <v>11139.14</v>
      </c>
      <c r="S89" s="5">
        <f t="shared" si="13"/>
        <v>0</v>
      </c>
      <c r="T89" s="5">
        <f t="shared" si="15"/>
        <v>224028.57739378104</v>
      </c>
      <c r="U89" s="5">
        <f t="shared" si="14"/>
        <v>2593048.2752364175</v>
      </c>
      <c r="W89" s="5">
        <f t="shared" si="16"/>
        <v>146805.49</v>
      </c>
      <c r="X89" s="5">
        <f t="shared" si="17"/>
        <v>2739853.7652364173</v>
      </c>
    </row>
    <row r="90" spans="1:24" x14ac:dyDescent="0.25">
      <c r="A90" t="s">
        <v>265</v>
      </c>
      <c r="B90" t="s">
        <v>1896</v>
      </c>
      <c r="C90" t="s">
        <v>93</v>
      </c>
      <c r="D90" s="12" t="s">
        <v>1088</v>
      </c>
      <c r="E90" s="5">
        <f>VLOOKUP(A90,'Base Cost'!$A$5:$AF$347,28,FALSE)</f>
        <v>875044.73029864696</v>
      </c>
      <c r="F90" s="5">
        <f>VLOOKUP(A90,'B.spe ed'!$A$5:$R$347,18,FALSE)</f>
        <v>111837.27</v>
      </c>
      <c r="G90" s="5">
        <f>VLOOKUP(A90,'C.DPIA'!$A$5:$J$348,10,FALSE)</f>
        <v>118446.71969444446</v>
      </c>
      <c r="H90" s="5">
        <f>VLOOKUP(A90,D.EL!$A$5:$M$348,13,FALSE)</f>
        <v>45646.156138586659</v>
      </c>
      <c r="I90" s="137">
        <f>VLOOKUP(A90,E.CTE!$A$5:$R$348,18,FALSE)</f>
        <v>337785.7089000073</v>
      </c>
      <c r="J90" s="5">
        <f t="shared" si="9"/>
        <v>1488760.5850316854</v>
      </c>
      <c r="K90" s="5">
        <v>868254.54</v>
      </c>
      <c r="L90" s="5">
        <f t="shared" si="10"/>
        <v>1281945.9202226247</v>
      </c>
      <c r="M90" s="5">
        <f>VLOOKUP(A90,G.Transportation!$A$5:$G$348,7,FALSE)</f>
        <v>0</v>
      </c>
      <c r="N90" s="5">
        <v>1168602.26</v>
      </c>
      <c r="O90">
        <v>115.04</v>
      </c>
      <c r="P90" s="5">
        <f t="shared" si="11"/>
        <v>10198.305486787203</v>
      </c>
      <c r="Q90" s="1">
        <f>VLOOKUP(A90,'ADM Data'!$A$2:$J$344,10,FALSE)</f>
        <v>101.044595</v>
      </c>
      <c r="R90" s="5">
        <f t="shared" si="12"/>
        <v>13336.93</v>
      </c>
      <c r="S90" s="5">
        <f t="shared" si="13"/>
        <v>0</v>
      </c>
      <c r="T90" s="5">
        <f t="shared" si="15"/>
        <v>100227.65474416177</v>
      </c>
      <c r="U90" s="5">
        <f t="shared" si="14"/>
        <v>1382173.5749667864</v>
      </c>
      <c r="W90" s="5">
        <f t="shared" si="16"/>
        <v>65678.986749999996</v>
      </c>
      <c r="X90" s="5">
        <f t="shared" si="17"/>
        <v>1447852.5617167864</v>
      </c>
    </row>
    <row r="91" spans="1:24" x14ac:dyDescent="0.25">
      <c r="A91" t="s">
        <v>267</v>
      </c>
      <c r="B91" t="s">
        <v>1897</v>
      </c>
      <c r="C91" t="s">
        <v>72</v>
      </c>
      <c r="D91" s="12" t="s">
        <v>1088</v>
      </c>
      <c r="E91" s="5">
        <f>VLOOKUP(A91,'Base Cost'!$A$5:$AF$347,28,FALSE)</f>
        <v>760585.83787018014</v>
      </c>
      <c r="F91" s="5">
        <f>VLOOKUP(A91,'B.spe ed'!$A$5:$R$347,18,FALSE)</f>
        <v>54603.91</v>
      </c>
      <c r="G91" s="5">
        <f>VLOOKUP(A91,'C.DPIA'!$A$5:$J$348,10,FALSE)</f>
        <v>99420.076027777788</v>
      </c>
      <c r="H91" s="5">
        <f>VLOOKUP(A91,D.EL!$A$5:$M$348,13,FALSE)</f>
        <v>0</v>
      </c>
      <c r="I91" s="137">
        <f>VLOOKUP(A91,E.CTE!$A$5:$R$348,18,FALSE)</f>
        <v>242725.26959113381</v>
      </c>
      <c r="J91" s="5">
        <f t="shared" si="9"/>
        <v>1157335.0934890918</v>
      </c>
      <c r="K91" s="5">
        <v>1188145.04</v>
      </c>
      <c r="L91" s="5">
        <f t="shared" si="10"/>
        <v>1157335.0934890918</v>
      </c>
      <c r="M91" s="5">
        <f>VLOOKUP(A91,G.Transportation!$A$5:$G$348,7,FALSE)</f>
        <v>0</v>
      </c>
      <c r="N91" s="5">
        <v>904046.64</v>
      </c>
      <c r="O91">
        <v>71.81</v>
      </c>
      <c r="P91" s="5">
        <f t="shared" si="11"/>
        <v>12629.505428213341</v>
      </c>
      <c r="Q91" s="1">
        <f>VLOOKUP(A91,'ADM Data'!$A$2:$J$344,10,FALSE)</f>
        <v>84.813334999999995</v>
      </c>
      <c r="R91" s="5">
        <f t="shared" si="12"/>
        <v>14295.67</v>
      </c>
      <c r="S91" s="5">
        <f t="shared" si="13"/>
        <v>0</v>
      </c>
      <c r="T91" s="5">
        <f t="shared" si="15"/>
        <v>84127.62363074375</v>
      </c>
      <c r="U91" s="5">
        <f t="shared" si="14"/>
        <v>1241462.7171198355</v>
      </c>
      <c r="W91" s="5">
        <f t="shared" si="16"/>
        <v>55128.667749999993</v>
      </c>
      <c r="X91" s="5">
        <f t="shared" si="17"/>
        <v>1296591.3848698356</v>
      </c>
    </row>
    <row r="92" spans="1:24" x14ac:dyDescent="0.25">
      <c r="A92" t="s">
        <v>269</v>
      </c>
      <c r="B92" t="s">
        <v>1898</v>
      </c>
      <c r="C92" t="s">
        <v>80</v>
      </c>
      <c r="D92" s="12" t="s">
        <v>1088</v>
      </c>
      <c r="E92" s="5">
        <f>VLOOKUP(A92,'Base Cost'!$A$5:$AF$347,28,FALSE)</f>
        <v>2555792.7139615566</v>
      </c>
      <c r="F92" s="5">
        <f>VLOOKUP(A92,'B.spe ed'!$A$5:$R$347,18,FALSE)</f>
        <v>387159.52</v>
      </c>
      <c r="G92" s="5">
        <f>VLOOKUP(A92,'C.DPIA'!$A$5:$J$348,10,FALSE)</f>
        <v>361611.47588739533</v>
      </c>
      <c r="H92" s="5">
        <f>VLOOKUP(A92,D.EL!$A$5:$M$348,13,FALSE)</f>
        <v>778.21600635720506</v>
      </c>
      <c r="I92" s="137">
        <f>VLOOKUP(A92,E.CTE!$A$5:$R$348,18,FALSE)</f>
        <v>0</v>
      </c>
      <c r="J92" s="5">
        <f t="shared" si="9"/>
        <v>3305341.9258553092</v>
      </c>
      <c r="K92" s="5">
        <v>2370985.7799999998</v>
      </c>
      <c r="L92" s="5">
        <f t="shared" si="10"/>
        <v>2993921.0224417346</v>
      </c>
      <c r="M92" s="5">
        <f>VLOOKUP(A92,G.Transportation!$A$5:$G$348,7,FALSE)</f>
        <v>0</v>
      </c>
      <c r="N92" s="5">
        <v>3198928.64</v>
      </c>
      <c r="O92">
        <v>381.46</v>
      </c>
      <c r="P92" s="5">
        <f t="shared" si="11"/>
        <v>8426.0933172547593</v>
      </c>
      <c r="Q92" s="1">
        <f>VLOOKUP(A92,'ADM Data'!$A$2:$J$344,10,FALSE)</f>
        <v>313.23725200000001</v>
      </c>
      <c r="R92" s="5">
        <f t="shared" si="12"/>
        <v>10208</v>
      </c>
      <c r="S92" s="5">
        <f t="shared" si="13"/>
        <v>0</v>
      </c>
      <c r="T92" s="5">
        <f t="shared" si="15"/>
        <v>310704.74523121206</v>
      </c>
      <c r="U92" s="5">
        <f t="shared" si="14"/>
        <v>3304625.7676729467</v>
      </c>
      <c r="W92" s="5">
        <f t="shared" si="16"/>
        <v>203604.2138</v>
      </c>
      <c r="X92" s="5">
        <f t="shared" si="17"/>
        <v>3508229.9814729467</v>
      </c>
    </row>
    <row r="93" spans="1:24" x14ac:dyDescent="0.25">
      <c r="A93" t="s">
        <v>271</v>
      </c>
      <c r="B93" t="s">
        <v>272</v>
      </c>
      <c r="C93" t="s">
        <v>93</v>
      </c>
      <c r="D93" s="12" t="s">
        <v>1088</v>
      </c>
      <c r="E93" s="5">
        <f>VLOOKUP(A93,'Base Cost'!$A$5:$AF$347,28,FALSE)</f>
        <v>5207505.6721124472</v>
      </c>
      <c r="F93" s="5">
        <f>VLOOKUP(A93,'B.spe ed'!$A$5:$R$347,18,FALSE)</f>
        <v>380000.18000000005</v>
      </c>
      <c r="G93" s="5">
        <f>VLOOKUP(A93,'C.DPIA'!$A$5:$J$348,10,FALSE)</f>
        <v>727254.08496668283</v>
      </c>
      <c r="H93" s="5">
        <f>VLOOKUP(A93,D.EL!$A$5:$M$348,13,FALSE)</f>
        <v>132505.97178726413</v>
      </c>
      <c r="I93" s="137">
        <f>VLOOKUP(A93,E.CTE!$A$5:$R$348,18,FALSE)</f>
        <v>0</v>
      </c>
      <c r="J93" s="5">
        <f t="shared" si="9"/>
        <v>6447265.9088663943</v>
      </c>
      <c r="K93" s="5">
        <v>5872645.6500000004</v>
      </c>
      <c r="L93" s="5">
        <f t="shared" si="10"/>
        <v>6255744.9765862254</v>
      </c>
      <c r="M93" s="5">
        <f>VLOOKUP(A93,G.Transportation!$A$5:$G$348,7,FALSE)</f>
        <v>0</v>
      </c>
      <c r="N93" s="5">
        <v>5571793.3300000001</v>
      </c>
      <c r="O93">
        <v>695.95</v>
      </c>
      <c r="P93" s="5">
        <f t="shared" si="11"/>
        <v>8046.105332279617</v>
      </c>
      <c r="Q93" s="1">
        <f>VLOOKUP(A93,'ADM Data'!$A$2:$J$344,10,FALSE)</f>
        <v>637.47503699999993</v>
      </c>
      <c r="R93" s="5">
        <f t="shared" si="12"/>
        <v>10463.32</v>
      </c>
      <c r="S93" s="5">
        <f t="shared" si="13"/>
        <v>0</v>
      </c>
      <c r="T93" s="5">
        <f t="shared" si="15"/>
        <v>632321.0847295468</v>
      </c>
      <c r="U93" s="5">
        <f t="shared" si="14"/>
        <v>6888066.0613157721</v>
      </c>
      <c r="W93" s="5">
        <f t="shared" si="16"/>
        <v>414358.77404999995</v>
      </c>
      <c r="X93" s="5">
        <f t="shared" si="17"/>
        <v>7302424.8353657722</v>
      </c>
    </row>
    <row r="94" spans="1:24" x14ac:dyDescent="0.25">
      <c r="A94" t="s">
        <v>273</v>
      </c>
      <c r="B94" t="s">
        <v>274</v>
      </c>
      <c r="C94" t="s">
        <v>68</v>
      </c>
      <c r="D94" s="12" t="s">
        <v>1088</v>
      </c>
      <c r="E94" s="5">
        <f>VLOOKUP(A94,'Base Cost'!$A$5:$AF$347,28,FALSE)</f>
        <v>398793.9177907898</v>
      </c>
      <c r="F94" s="5">
        <f>VLOOKUP(A94,'B.spe ed'!$A$5:$R$347,18,FALSE)</f>
        <v>99559.067731999996</v>
      </c>
      <c r="G94" s="5">
        <f>VLOOKUP(A94,'C.DPIA'!$A$5:$J$348,10,FALSE)</f>
        <v>14285.446322481355</v>
      </c>
      <c r="H94" s="5">
        <f>VLOOKUP(A94,D.EL!$A$5:$M$348,13,FALSE)</f>
        <v>0</v>
      </c>
      <c r="I94" s="137">
        <f>VLOOKUP(A94,E.CTE!$A$5:$R$348,18,FALSE)</f>
        <v>0</v>
      </c>
      <c r="J94" s="5">
        <f t="shared" si="9"/>
        <v>512638.43184527114</v>
      </c>
      <c r="K94" s="5">
        <v>390494.37</v>
      </c>
      <c r="L94" s="5">
        <f t="shared" si="10"/>
        <v>471927.81603224226</v>
      </c>
      <c r="M94" s="5">
        <f>VLOOKUP(A94,G.Transportation!$A$5:$G$348,7,FALSE)</f>
        <v>0</v>
      </c>
      <c r="N94" s="5">
        <v>390165.75</v>
      </c>
      <c r="O94">
        <v>46.72</v>
      </c>
      <c r="P94" s="5">
        <f t="shared" si="11"/>
        <v>8391.2304708904103</v>
      </c>
      <c r="Q94" s="1">
        <f>VLOOKUP(A94,'ADM Data'!$A$2:$J$344,10,FALSE)</f>
        <v>52.021065999999998</v>
      </c>
      <c r="R94" s="5">
        <f t="shared" si="12"/>
        <v>9721.86</v>
      </c>
      <c r="S94" s="5">
        <f t="shared" si="13"/>
        <v>0</v>
      </c>
      <c r="T94" s="5">
        <f t="shared" si="15"/>
        <v>51600.478407293856</v>
      </c>
      <c r="U94" s="5">
        <f t="shared" si="14"/>
        <v>523528.29443953611</v>
      </c>
      <c r="W94" s="5">
        <f t="shared" si="16"/>
        <v>33813.692900000002</v>
      </c>
      <c r="X94" s="5">
        <f t="shared" si="17"/>
        <v>557341.98733953619</v>
      </c>
    </row>
    <row r="95" spans="1:24" x14ac:dyDescent="0.25">
      <c r="A95" t="s">
        <v>276</v>
      </c>
      <c r="B95" t="s">
        <v>1899</v>
      </c>
      <c r="C95" t="s">
        <v>278</v>
      </c>
      <c r="D95" s="12" t="s">
        <v>1088</v>
      </c>
      <c r="E95" s="5">
        <f>VLOOKUP(A95,'Base Cost'!$A$5:$AF$347,28,FALSE)</f>
        <v>1311108.1808026487</v>
      </c>
      <c r="F95" s="5">
        <f>VLOOKUP(A95,'B.spe ed'!$A$5:$R$347,18,FALSE)</f>
        <v>432111.09773199994</v>
      </c>
      <c r="G95" s="5">
        <f>VLOOKUP(A95,'C.DPIA'!$A$5:$J$348,10,FALSE)</f>
        <v>200763.25528888893</v>
      </c>
      <c r="H95" s="5">
        <f>VLOOKUP(A95,D.EL!$A$5:$M$348,13,FALSE)</f>
        <v>0</v>
      </c>
      <c r="I95" s="137">
        <f>VLOOKUP(A95,E.CTE!$A$5:$R$348,18,FALSE)</f>
        <v>0</v>
      </c>
      <c r="J95" s="5">
        <f t="shared" si="9"/>
        <v>1943982.5338235374</v>
      </c>
      <c r="K95" s="5">
        <v>933766.36</v>
      </c>
      <c r="L95" s="5">
        <f t="shared" si="10"/>
        <v>1607277.4830881525</v>
      </c>
      <c r="M95" s="5">
        <f>VLOOKUP(A95,G.Transportation!$A$5:$G$348,7,FALSE)</f>
        <v>0</v>
      </c>
      <c r="N95" s="5">
        <v>1207107.3500000001</v>
      </c>
      <c r="O95">
        <v>123.45</v>
      </c>
      <c r="P95" s="5">
        <f t="shared" si="11"/>
        <v>9818.1873309031998</v>
      </c>
      <c r="Q95" s="1">
        <f>VLOOKUP(A95,'ADM Data'!$A$2:$J$344,10,FALSE)</f>
        <v>171.26723200000001</v>
      </c>
      <c r="R95" s="5">
        <f t="shared" si="12"/>
        <v>10034.620000000001</v>
      </c>
      <c r="S95" s="5">
        <f t="shared" si="13"/>
        <v>0</v>
      </c>
      <c r="T95" s="5">
        <f t="shared" si="15"/>
        <v>169882.54540368298</v>
      </c>
      <c r="U95" s="5">
        <f t="shared" si="14"/>
        <v>1777160.0284918356</v>
      </c>
      <c r="W95" s="5">
        <f t="shared" si="16"/>
        <v>111323.70080000001</v>
      </c>
      <c r="X95" s="5">
        <f t="shared" si="17"/>
        <v>1888483.7292918353</v>
      </c>
    </row>
    <row r="96" spans="1:24" x14ac:dyDescent="0.25">
      <c r="A96" t="s">
        <v>279</v>
      </c>
      <c r="B96" t="s">
        <v>1900</v>
      </c>
      <c r="C96" t="s">
        <v>80</v>
      </c>
      <c r="D96" s="12" t="s">
        <v>1088</v>
      </c>
      <c r="E96" s="5">
        <f>VLOOKUP(A96,'Base Cost'!$A$5:$AF$347,28,FALSE)</f>
        <v>1460021.6669184275</v>
      </c>
      <c r="F96" s="5">
        <f>VLOOKUP(A96,'B.spe ed'!$A$5:$R$347,18,FALSE)</f>
        <v>108780.06</v>
      </c>
      <c r="G96" s="5">
        <f>VLOOKUP(A96,'C.DPIA'!$A$5:$J$348,10,FALSE)</f>
        <v>209766.72023888884</v>
      </c>
      <c r="H96" s="5">
        <f>VLOOKUP(A96,D.EL!$A$5:$M$348,13,FALSE)</f>
        <v>29461.283267000003</v>
      </c>
      <c r="I96" s="137">
        <f>VLOOKUP(A96,E.CTE!$A$5:$R$348,18,FALSE)</f>
        <v>0</v>
      </c>
      <c r="J96" s="5">
        <f t="shared" si="9"/>
        <v>1808029.7304243164</v>
      </c>
      <c r="K96" s="5">
        <v>2379999.4300000002</v>
      </c>
      <c r="L96" s="5">
        <f t="shared" si="10"/>
        <v>1808029.7304243164</v>
      </c>
      <c r="M96" s="5">
        <f>VLOOKUP(A96,G.Transportation!$A$5:$G$348,7,FALSE)</f>
        <v>0</v>
      </c>
      <c r="N96" s="5">
        <v>2070507.14</v>
      </c>
      <c r="O96">
        <v>237.37</v>
      </c>
      <c r="P96" s="5">
        <f t="shared" si="11"/>
        <v>8762.7793301596648</v>
      </c>
      <c r="Q96" s="1">
        <f>VLOOKUP(A96,'ADM Data'!$A$2:$J$344,10,FALSE)</f>
        <v>178.94791300000003</v>
      </c>
      <c r="R96" s="5">
        <f t="shared" si="12"/>
        <v>10753.66</v>
      </c>
      <c r="S96" s="5">
        <f t="shared" si="13"/>
        <v>0</v>
      </c>
      <c r="T96" s="5">
        <f t="shared" si="15"/>
        <v>177501.12850026568</v>
      </c>
      <c r="U96" s="5">
        <f t="shared" si="14"/>
        <v>1985530.8589245821</v>
      </c>
      <c r="W96" s="5">
        <f t="shared" si="16"/>
        <v>116316.14345000002</v>
      </c>
      <c r="X96" s="5">
        <f t="shared" si="17"/>
        <v>2101847.002374582</v>
      </c>
    </row>
    <row r="97" spans="1:24" x14ac:dyDescent="0.25">
      <c r="A97" t="s">
        <v>282</v>
      </c>
      <c r="B97" t="s">
        <v>1901</v>
      </c>
      <c r="C97" t="s">
        <v>93</v>
      </c>
      <c r="D97" s="12" t="s">
        <v>1088</v>
      </c>
      <c r="E97" s="5">
        <f>VLOOKUP(A97,'Base Cost'!$A$5:$AF$347,28,FALSE)</f>
        <v>3569259.4411699814</v>
      </c>
      <c r="F97" s="5">
        <f>VLOOKUP(A97,'B.spe ed'!$A$5:$R$347,18,FALSE)</f>
        <v>376875.17</v>
      </c>
      <c r="G97" s="5">
        <f>VLOOKUP(A97,'C.DPIA'!$A$5:$J$348,10,FALSE)</f>
        <v>521956.43568333343</v>
      </c>
      <c r="H97" s="5">
        <f>VLOOKUP(A97,D.EL!$A$5:$M$348,13,FALSE)</f>
        <v>152784.22930398351</v>
      </c>
      <c r="I97" s="137">
        <f>VLOOKUP(A97,E.CTE!$A$5:$R$348,18,FALSE)</f>
        <v>131900.38159495723</v>
      </c>
      <c r="J97" s="5">
        <f t="shared" si="9"/>
        <v>4752775.6577522559</v>
      </c>
      <c r="K97" s="5">
        <v>3847930.35</v>
      </c>
      <c r="L97" s="5">
        <f t="shared" si="10"/>
        <v>4451190.7166784294</v>
      </c>
      <c r="M97" s="5">
        <f>VLOOKUP(A97,G.Transportation!$A$5:$G$348,7,FALSE)</f>
        <v>0</v>
      </c>
      <c r="N97" s="5">
        <v>4055119.38</v>
      </c>
      <c r="O97">
        <v>487.02</v>
      </c>
      <c r="P97" s="5">
        <f t="shared" si="11"/>
        <v>8366.4718935567325</v>
      </c>
      <c r="Q97" s="1">
        <f>VLOOKUP(A97,'ADM Data'!$A$2:$J$344,10,FALSE)</f>
        <v>445.270893</v>
      </c>
      <c r="R97" s="5">
        <f t="shared" si="12"/>
        <v>10646.59</v>
      </c>
      <c r="S97" s="5">
        <f t="shared" si="13"/>
        <v>0</v>
      </c>
      <c r="T97" s="5">
        <f t="shared" si="15"/>
        <v>441670.90116228978</v>
      </c>
      <c r="U97" s="5">
        <f t="shared" si="14"/>
        <v>4892861.6178407194</v>
      </c>
      <c r="W97" s="5">
        <f t="shared" si="16"/>
        <v>289426.08045000001</v>
      </c>
      <c r="X97" s="5">
        <f t="shared" si="17"/>
        <v>5182287.6982907197</v>
      </c>
    </row>
    <row r="98" spans="1:24" x14ac:dyDescent="0.25">
      <c r="A98" t="s">
        <v>284</v>
      </c>
      <c r="B98" t="s">
        <v>285</v>
      </c>
      <c r="C98" t="s">
        <v>230</v>
      </c>
      <c r="D98" s="12" t="s">
        <v>1088</v>
      </c>
      <c r="E98" s="5">
        <f>VLOOKUP(A98,'Base Cost'!$A$5:$AF$347,28,FALSE)</f>
        <v>3447629.7113328832</v>
      </c>
      <c r="F98" s="5">
        <f>VLOOKUP(A98,'B.spe ed'!$A$5:$R$347,18,FALSE)</f>
        <v>484784.63</v>
      </c>
      <c r="G98" s="5">
        <f>VLOOKUP(A98,'C.DPIA'!$A$5:$J$348,10,FALSE)</f>
        <v>490840.46424748382</v>
      </c>
      <c r="H98" s="5">
        <f>VLOOKUP(A98,D.EL!$A$5:$M$348,13,FALSE)</f>
        <v>2296.9108316412444</v>
      </c>
      <c r="I98" s="137">
        <f>VLOOKUP(A98,E.CTE!$A$5:$R$348,18,FALSE)</f>
        <v>0</v>
      </c>
      <c r="J98" s="5">
        <f t="shared" si="9"/>
        <v>4425551.7164120087</v>
      </c>
      <c r="K98" s="5">
        <v>3648871.83</v>
      </c>
      <c r="L98" s="5">
        <f t="shared" si="10"/>
        <v>4166684.3102708864</v>
      </c>
      <c r="M98" s="5">
        <f>VLOOKUP(A98,G.Transportation!$A$5:$G$348,7,FALSE)</f>
        <v>0</v>
      </c>
      <c r="N98" s="5">
        <v>4009016.53</v>
      </c>
      <c r="O98">
        <v>474.8</v>
      </c>
      <c r="P98" s="5">
        <f t="shared" si="11"/>
        <v>8483.669995787699</v>
      </c>
      <c r="Q98" s="1">
        <f>VLOOKUP(A98,'ADM Data'!$A$2:$J$344,10,FALSE)</f>
        <v>419.28521899999998</v>
      </c>
      <c r="R98" s="5">
        <f t="shared" si="12"/>
        <v>10587.59</v>
      </c>
      <c r="S98" s="5">
        <f t="shared" si="13"/>
        <v>0</v>
      </c>
      <c r="T98" s="5">
        <f t="shared" si="15"/>
        <v>415895.31997493043</v>
      </c>
      <c r="U98" s="5">
        <f t="shared" si="14"/>
        <v>4582579.6302458169</v>
      </c>
      <c r="W98" s="5">
        <f t="shared" si="16"/>
        <v>272535.39234999998</v>
      </c>
      <c r="X98" s="5">
        <f t="shared" si="17"/>
        <v>4855115.0225958163</v>
      </c>
    </row>
    <row r="99" spans="1:24" x14ac:dyDescent="0.25">
      <c r="A99" t="s">
        <v>286</v>
      </c>
      <c r="B99" t="s">
        <v>1902</v>
      </c>
      <c r="C99" t="s">
        <v>72</v>
      </c>
      <c r="D99" s="12" t="s">
        <v>1088</v>
      </c>
      <c r="E99" s="5">
        <f>VLOOKUP(A99,'Base Cost'!$A$5:$AF$347,28,FALSE)</f>
        <v>2565730.3147900542</v>
      </c>
      <c r="F99" s="5">
        <f>VLOOKUP(A99,'B.spe ed'!$A$5:$R$347,18,FALSE)</f>
        <v>278536.92999999993</v>
      </c>
      <c r="G99" s="5">
        <f>VLOOKUP(A99,'C.DPIA'!$A$5:$J$348,10,FALSE)</f>
        <v>203823.9963616239</v>
      </c>
      <c r="H99" s="5">
        <f>VLOOKUP(A99,D.EL!$A$5:$M$348,13,FALSE)</f>
        <v>1299.7018970000001</v>
      </c>
      <c r="I99" s="137">
        <f>VLOOKUP(A99,E.CTE!$A$5:$R$348,18,FALSE)</f>
        <v>0</v>
      </c>
      <c r="J99" s="5">
        <f t="shared" si="9"/>
        <v>3049390.9430486779</v>
      </c>
      <c r="K99" s="5">
        <v>2587593.94</v>
      </c>
      <c r="L99" s="5">
        <f t="shared" si="10"/>
        <v>2895474.0019325535</v>
      </c>
      <c r="M99" s="5">
        <f>VLOOKUP(A99,G.Transportation!$A$5:$G$348,7,FALSE)</f>
        <v>0</v>
      </c>
      <c r="N99" s="5">
        <v>2734724.44</v>
      </c>
      <c r="O99">
        <v>354.59</v>
      </c>
      <c r="P99" s="5">
        <f t="shared" si="11"/>
        <v>7752.4363552271643</v>
      </c>
      <c r="Q99" s="1">
        <f>VLOOKUP(A99,'ADM Data'!$A$2:$J$344,10,FALSE)</f>
        <v>335.24275499999999</v>
      </c>
      <c r="R99" s="5">
        <f t="shared" si="12"/>
        <v>9286.9500000000007</v>
      </c>
      <c r="S99" s="5">
        <f t="shared" si="13"/>
        <v>0</v>
      </c>
      <c r="T99" s="5">
        <f t="shared" si="15"/>
        <v>332532.33489254536</v>
      </c>
      <c r="U99" s="5">
        <f t="shared" si="14"/>
        <v>3228006.3368250988</v>
      </c>
      <c r="W99" s="5">
        <f t="shared" si="16"/>
        <v>217907.79074999999</v>
      </c>
      <c r="X99" s="5">
        <f t="shared" si="17"/>
        <v>3445914.127575099</v>
      </c>
    </row>
    <row r="100" spans="1:24" x14ac:dyDescent="0.25">
      <c r="A100" t="s">
        <v>288</v>
      </c>
      <c r="B100" t="s">
        <v>1903</v>
      </c>
      <c r="C100" t="s">
        <v>93</v>
      </c>
      <c r="D100" s="12" t="s">
        <v>1088</v>
      </c>
      <c r="E100" s="5">
        <f>VLOOKUP(A100,'Base Cost'!$A$5:$AF$347,28,FALSE)</f>
        <v>2038029.2975884986</v>
      </c>
      <c r="F100" s="5">
        <f>VLOOKUP(A100,'B.spe ed'!$A$5:$R$347,18,FALSE)</f>
        <v>51479.27</v>
      </c>
      <c r="G100" s="5">
        <f>VLOOKUP(A100,'C.DPIA'!$A$5:$J$348,10,FALSE)</f>
        <v>289035.87075000006</v>
      </c>
      <c r="H100" s="5">
        <f>VLOOKUP(A100,D.EL!$A$5:$M$348,13,FALSE)</f>
        <v>226660.64854065416</v>
      </c>
      <c r="I100" s="137">
        <f>VLOOKUP(A100,E.CTE!$A$5:$R$348,18,FALSE)</f>
        <v>0</v>
      </c>
      <c r="J100" s="5">
        <f t="shared" si="9"/>
        <v>2605205.0868791528</v>
      </c>
      <c r="K100" s="5">
        <v>2719722.09</v>
      </c>
      <c r="L100" s="5">
        <f t="shared" si="10"/>
        <v>2605205.0868791528</v>
      </c>
      <c r="M100" s="5">
        <f>VLOOKUP(A100,G.Transportation!$A$5:$G$348,7,FALSE)</f>
        <v>0</v>
      </c>
      <c r="N100" s="5">
        <v>2657076.44</v>
      </c>
      <c r="O100">
        <v>313.75</v>
      </c>
      <c r="P100" s="5">
        <f t="shared" si="11"/>
        <v>8508.8495298804773</v>
      </c>
      <c r="Q100" s="1">
        <f>VLOOKUP(A100,'ADM Data'!$A$2:$J$344,10,FALSE)</f>
        <v>246.570885</v>
      </c>
      <c r="R100" s="5">
        <f t="shared" si="12"/>
        <v>11215.74</v>
      </c>
      <c r="S100" s="5">
        <f t="shared" si="13"/>
        <v>0</v>
      </c>
      <c r="T100" s="5">
        <f t="shared" si="15"/>
        <v>244577.37231508939</v>
      </c>
      <c r="U100" s="5">
        <f t="shared" si="14"/>
        <v>2849782.459194242</v>
      </c>
      <c r="W100" s="5">
        <f t="shared" si="16"/>
        <v>160271.07524999999</v>
      </c>
      <c r="X100" s="5">
        <f t="shared" si="17"/>
        <v>3010053.5344442418</v>
      </c>
    </row>
    <row r="101" spans="1:24" x14ac:dyDescent="0.25">
      <c r="A101" t="s">
        <v>290</v>
      </c>
      <c r="B101" t="s">
        <v>291</v>
      </c>
      <c r="C101" t="s">
        <v>68</v>
      </c>
      <c r="D101" s="12" t="s">
        <v>1088</v>
      </c>
      <c r="E101" s="5">
        <f>VLOOKUP(A101,'Base Cost'!$A$5:$AF$347,28,FALSE)</f>
        <v>3268182.8377359095</v>
      </c>
      <c r="F101" s="5">
        <f>VLOOKUP(A101,'B.spe ed'!$A$5:$R$347,18,FALSE)</f>
        <v>247329.8</v>
      </c>
      <c r="G101" s="5">
        <f>VLOOKUP(A101,'C.DPIA'!$A$5:$J$348,10,FALSE)</f>
        <v>464538.80152777769</v>
      </c>
      <c r="H101" s="5">
        <f>VLOOKUP(A101,D.EL!$A$5:$M$348,13,FALSE)</f>
        <v>0</v>
      </c>
      <c r="I101" s="137">
        <f>VLOOKUP(A101,E.CTE!$A$5:$R$348,18,FALSE)</f>
        <v>0</v>
      </c>
      <c r="J101" s="5">
        <f t="shared" si="9"/>
        <v>3980051.439263687</v>
      </c>
      <c r="K101" s="5">
        <v>4175487.32</v>
      </c>
      <c r="L101" s="5">
        <f t="shared" si="10"/>
        <v>3980051.439263687</v>
      </c>
      <c r="M101" s="5">
        <f>VLOOKUP(A101,G.Transportation!$A$5:$G$348,7,FALSE)</f>
        <v>247556.64</v>
      </c>
      <c r="N101" s="5">
        <v>4361492.79</v>
      </c>
      <c r="O101">
        <v>532.05999999999995</v>
      </c>
      <c r="P101" s="5">
        <f t="shared" si="11"/>
        <v>8237.4502026087284</v>
      </c>
      <c r="Q101" s="1">
        <f>VLOOKUP(A101,'ADM Data'!$A$2:$J$344,10,FALSE)</f>
        <v>396.28902500000004</v>
      </c>
      <c r="R101" s="5">
        <f t="shared" si="12"/>
        <v>11317.99</v>
      </c>
      <c r="S101" s="5">
        <f t="shared" si="13"/>
        <v>0</v>
      </c>
      <c r="T101" s="5">
        <f t="shared" si="15"/>
        <v>393085.04899841995</v>
      </c>
      <c r="U101" s="5">
        <f t="shared" si="14"/>
        <v>4620693.1282621073</v>
      </c>
      <c r="W101" s="5">
        <f t="shared" si="16"/>
        <v>257587.86625000002</v>
      </c>
      <c r="X101" s="5">
        <f t="shared" si="17"/>
        <v>4878280.9945121072</v>
      </c>
    </row>
    <row r="102" spans="1:24" x14ac:dyDescent="0.25">
      <c r="A102" t="s">
        <v>292</v>
      </c>
      <c r="B102" t="s">
        <v>293</v>
      </c>
      <c r="C102" t="s">
        <v>72</v>
      </c>
      <c r="D102" s="12" t="s">
        <v>1088</v>
      </c>
      <c r="E102" s="5">
        <f>VLOOKUP(A102,'Base Cost'!$A$5:$AF$347,28,FALSE)</f>
        <v>4436405.4799442161</v>
      </c>
      <c r="F102" s="5">
        <f>VLOOKUP(A102,'B.spe ed'!$A$5:$R$347,18,FALSE)</f>
        <v>430366.76</v>
      </c>
      <c r="G102" s="5">
        <f>VLOOKUP(A102,'C.DPIA'!$A$5:$J$348,10,FALSE)</f>
        <v>631975.92148233845</v>
      </c>
      <c r="H102" s="5">
        <f>VLOOKUP(A102,D.EL!$A$5:$M$348,13,FALSE)</f>
        <v>867.84153300000014</v>
      </c>
      <c r="I102" s="137">
        <f>VLOOKUP(A102,E.CTE!$A$5:$R$348,18,FALSE)</f>
        <v>0</v>
      </c>
      <c r="J102" s="5">
        <f t="shared" si="9"/>
        <v>5499616.0029595541</v>
      </c>
      <c r="K102" s="5">
        <v>4419311.1399999997</v>
      </c>
      <c r="L102" s="5">
        <f t="shared" si="10"/>
        <v>5139550.3921351349</v>
      </c>
      <c r="M102" s="5">
        <f>VLOOKUP(A102,G.Transportation!$A$5:$G$348,7,FALSE)</f>
        <v>567511.92000000004</v>
      </c>
      <c r="N102" s="5">
        <v>5199408.0199999996</v>
      </c>
      <c r="O102">
        <v>574</v>
      </c>
      <c r="P102" s="5">
        <f t="shared" si="11"/>
        <v>9098.2821254355385</v>
      </c>
      <c r="Q102" s="1">
        <f>VLOOKUP(A102,'ADM Data'!$A$2:$J$344,10,FALSE)</f>
        <v>541.91107</v>
      </c>
      <c r="R102" s="5">
        <f t="shared" si="12"/>
        <v>11181.36</v>
      </c>
      <c r="S102" s="5">
        <f t="shared" si="13"/>
        <v>0</v>
      </c>
      <c r="T102" s="5">
        <f t="shared" si="15"/>
        <v>537529.74739519006</v>
      </c>
      <c r="U102" s="5">
        <f t="shared" si="14"/>
        <v>6244592.0595303252</v>
      </c>
      <c r="W102" s="5">
        <f t="shared" si="16"/>
        <v>352242.19549999997</v>
      </c>
      <c r="X102" s="5">
        <f t="shared" si="17"/>
        <v>6596834.2550303256</v>
      </c>
    </row>
    <row r="103" spans="1:24" x14ac:dyDescent="0.25">
      <c r="A103" t="s">
        <v>294</v>
      </c>
      <c r="B103" t="s">
        <v>1904</v>
      </c>
      <c r="C103" t="s">
        <v>296</v>
      </c>
      <c r="D103" s="12" t="s">
        <v>1088</v>
      </c>
      <c r="E103" s="5">
        <f>VLOOKUP(A103,'Base Cost'!$A$5:$AF$347,28,FALSE)</f>
        <v>666221.55239577603</v>
      </c>
      <c r="F103" s="5">
        <f>VLOOKUP(A103,'B.spe ed'!$A$5:$R$347,18,FALSE)</f>
        <v>151235.59</v>
      </c>
      <c r="G103" s="5">
        <f>VLOOKUP(A103,'C.DPIA'!$A$5:$J$348,10,FALSE)</f>
        <v>61003.08086668708</v>
      </c>
      <c r="H103" s="5">
        <f>VLOOKUP(A103,D.EL!$A$5:$M$348,13,FALSE)</f>
        <v>0</v>
      </c>
      <c r="I103" s="137">
        <f>VLOOKUP(A103,E.CTE!$A$5:$R$348,18,FALSE)</f>
        <v>6811.07201499456</v>
      </c>
      <c r="J103" s="5">
        <f t="shared" si="9"/>
        <v>885271.29527745768</v>
      </c>
      <c r="K103" s="5">
        <v>698017.17</v>
      </c>
      <c r="L103" s="5">
        <f t="shared" si="10"/>
        <v>822859.49532248103</v>
      </c>
      <c r="M103" s="5">
        <f>VLOOKUP(A103,G.Transportation!$A$5:$G$348,7,FALSE)</f>
        <v>0</v>
      </c>
      <c r="N103" s="5">
        <v>761561.19</v>
      </c>
      <c r="O103">
        <v>96.11</v>
      </c>
      <c r="P103" s="5">
        <f t="shared" si="11"/>
        <v>7963.9296514410562</v>
      </c>
      <c r="Q103" s="1">
        <f>VLOOKUP(A103,'ADM Data'!$A$2:$J$344,10,FALSE)</f>
        <v>85.231402000000003</v>
      </c>
      <c r="R103" s="5">
        <f t="shared" si="12"/>
        <v>10304.42</v>
      </c>
      <c r="S103" s="5">
        <f t="shared" si="13"/>
        <v>0</v>
      </c>
      <c r="T103" s="5">
        <f t="shared" si="15"/>
        <v>84542.310580955469</v>
      </c>
      <c r="U103" s="5">
        <f t="shared" si="14"/>
        <v>907401.8059034365</v>
      </c>
      <c r="W103" s="5">
        <f t="shared" si="16"/>
        <v>55400.4113</v>
      </c>
      <c r="X103" s="5">
        <f t="shared" si="17"/>
        <v>962802.21720343654</v>
      </c>
    </row>
    <row r="104" spans="1:24" x14ac:dyDescent="0.25">
      <c r="A104" t="s">
        <v>297</v>
      </c>
      <c r="B104" t="s">
        <v>1905</v>
      </c>
      <c r="C104" t="s">
        <v>93</v>
      </c>
      <c r="D104" s="12" t="s">
        <v>1088</v>
      </c>
      <c r="E104" s="5">
        <f>VLOOKUP(A104,'Base Cost'!$A$5:$AF$347,28,FALSE)</f>
        <v>3000668.2665338907</v>
      </c>
      <c r="F104" s="5">
        <f>VLOOKUP(A104,'B.spe ed'!$A$5:$R$347,18,FALSE)</f>
        <v>280293.52</v>
      </c>
      <c r="G104" s="5">
        <f>VLOOKUP(A104,'C.DPIA'!$A$5:$J$348,10,FALSE)</f>
        <v>436359.51825555559</v>
      </c>
      <c r="H104" s="5">
        <f>VLOOKUP(A104,D.EL!$A$5:$M$348,13,FALSE)</f>
        <v>224899.47163238749</v>
      </c>
      <c r="I104" s="137">
        <f>VLOOKUP(A104,E.CTE!$A$5:$R$348,18,FALSE)</f>
        <v>0</v>
      </c>
      <c r="J104" s="5">
        <f t="shared" si="9"/>
        <v>3942220.7764218338</v>
      </c>
      <c r="K104" s="5">
        <v>4038508.27</v>
      </c>
      <c r="L104" s="5">
        <f t="shared" si="10"/>
        <v>3942220.7764218338</v>
      </c>
      <c r="M104" s="5">
        <f>VLOOKUP(A104,G.Transportation!$A$5:$G$348,7,FALSE)</f>
        <v>0</v>
      </c>
      <c r="N104" s="5">
        <v>3712527.23</v>
      </c>
      <c r="O104">
        <v>428.98</v>
      </c>
      <c r="P104" s="5">
        <f t="shared" si="11"/>
        <v>8694.3930915194178</v>
      </c>
      <c r="Q104" s="1">
        <f>VLOOKUP(A104,'ADM Data'!$A$2:$J$344,10,FALSE)</f>
        <v>372.24982599999998</v>
      </c>
      <c r="R104" s="5">
        <f t="shared" si="12"/>
        <v>11240.26</v>
      </c>
      <c r="S104" s="5">
        <f t="shared" si="13"/>
        <v>0</v>
      </c>
      <c r="T104" s="5">
        <f t="shared" si="15"/>
        <v>369240.20566268091</v>
      </c>
      <c r="U104" s="5">
        <f t="shared" si="14"/>
        <v>4311460.9820845146</v>
      </c>
      <c r="W104" s="5">
        <f t="shared" si="16"/>
        <v>241962.38689999998</v>
      </c>
      <c r="X104" s="5">
        <f t="shared" si="17"/>
        <v>4553423.3689845148</v>
      </c>
    </row>
    <row r="105" spans="1:24" x14ac:dyDescent="0.25">
      <c r="A105" t="s">
        <v>299</v>
      </c>
      <c r="B105" t="s">
        <v>1490</v>
      </c>
      <c r="C105" t="s">
        <v>108</v>
      </c>
      <c r="D105" s="12" t="s">
        <v>1088</v>
      </c>
      <c r="E105" s="5">
        <f>VLOOKUP(A105,'Base Cost'!$A$5:$AF$347,28,FALSE)</f>
        <v>890365.80049311148</v>
      </c>
      <c r="F105" s="5">
        <f>VLOOKUP(A105,'B.spe ed'!$A$5:$R$347,18,FALSE)</f>
        <v>304663.81999999995</v>
      </c>
      <c r="G105" s="5">
        <f>VLOOKUP(A105,'C.DPIA'!$A$5:$J$348,10,FALSE)</f>
        <v>135902.01002222224</v>
      </c>
      <c r="H105" s="5">
        <f>VLOOKUP(A105,D.EL!$A$5:$M$348,13,FALSE)</f>
        <v>5310.428586318154</v>
      </c>
      <c r="I105" s="137">
        <f>VLOOKUP(A105,E.CTE!$A$5:$R$348,18,FALSE)</f>
        <v>0</v>
      </c>
      <c r="J105" s="5">
        <f t="shared" si="9"/>
        <v>1336242.0591016519</v>
      </c>
      <c r="K105" s="5">
        <v>758558.24</v>
      </c>
      <c r="L105" s="5">
        <f t="shared" si="10"/>
        <v>1143700.0421950712</v>
      </c>
      <c r="M105" s="5">
        <f>VLOOKUP(A105,G.Transportation!$A$5:$G$348,7,FALSE)</f>
        <v>0</v>
      </c>
      <c r="N105" s="5">
        <v>997275.95</v>
      </c>
      <c r="O105">
        <v>109.87</v>
      </c>
      <c r="P105" s="5">
        <f t="shared" si="11"/>
        <v>9116.9522126149077</v>
      </c>
      <c r="Q105" s="1">
        <f>VLOOKUP(A105,'ADM Data'!$A$2:$J$344,10,FALSE)</f>
        <v>115.93536400000001</v>
      </c>
      <c r="R105" s="5">
        <f t="shared" si="12"/>
        <v>10514.98</v>
      </c>
      <c r="S105" s="5">
        <f t="shared" si="13"/>
        <v>0</v>
      </c>
      <c r="T105" s="5">
        <f t="shared" si="15"/>
        <v>114998.03265707307</v>
      </c>
      <c r="U105" s="5">
        <f t="shared" si="14"/>
        <v>1258698.0748521443</v>
      </c>
      <c r="W105" s="5">
        <f t="shared" si="16"/>
        <v>75357.986600000004</v>
      </c>
      <c r="X105" s="5">
        <f t="shared" si="17"/>
        <v>1334056.0614521443</v>
      </c>
    </row>
    <row r="106" spans="1:24" x14ac:dyDescent="0.25">
      <c r="A106" t="s">
        <v>301</v>
      </c>
      <c r="B106" t="s">
        <v>302</v>
      </c>
      <c r="C106" t="s">
        <v>93</v>
      </c>
      <c r="D106" s="12" t="s">
        <v>1088</v>
      </c>
      <c r="E106" s="5">
        <f>VLOOKUP(A106,'Base Cost'!$A$5:$AF$347,28,FALSE)</f>
        <v>16739276.799166312</v>
      </c>
      <c r="F106" s="5">
        <f>VLOOKUP(A106,'B.spe ed'!$A$5:$R$347,18,FALSE)</f>
        <v>2198470.6363477828</v>
      </c>
      <c r="G106" s="5">
        <f>VLOOKUP(A106,'C.DPIA'!$A$5:$J$348,10,FALSE)</f>
        <v>2371030.5792499995</v>
      </c>
      <c r="H106" s="5">
        <f>VLOOKUP(A106,D.EL!$A$5:$M$348,13,FALSE)</f>
        <v>105207.62551333984</v>
      </c>
      <c r="I106" s="137">
        <f>VLOOKUP(A106,E.CTE!$A$5:$R$348,18,FALSE)</f>
        <v>0</v>
      </c>
      <c r="J106" s="5">
        <f t="shared" si="9"/>
        <v>21413985.640277438</v>
      </c>
      <c r="K106" s="5">
        <v>13817435.84</v>
      </c>
      <c r="L106" s="5">
        <f t="shared" si="10"/>
        <v>18882055.591844968</v>
      </c>
      <c r="M106" s="5">
        <f>VLOOKUP(A106,G.Transportation!$A$5:$G$348,7,FALSE)</f>
        <v>1460817.72</v>
      </c>
      <c r="N106" s="5">
        <v>16003871.93</v>
      </c>
      <c r="O106">
        <v>1953.58</v>
      </c>
      <c r="P106" s="5">
        <f t="shared" si="11"/>
        <v>8232.1540026003549</v>
      </c>
      <c r="Q106" s="1">
        <f>VLOOKUP(A106,'ADM Data'!$A$2:$J$344,10,FALSE)</f>
        <v>2022.6801150000001</v>
      </c>
      <c r="R106" s="5">
        <f t="shared" si="12"/>
        <v>10707.39</v>
      </c>
      <c r="S106" s="5">
        <f t="shared" si="13"/>
        <v>0</v>
      </c>
      <c r="T106" s="5">
        <f t="shared" si="15"/>
        <v>2006326.8522586632</v>
      </c>
      <c r="U106" s="5">
        <f t="shared" si="14"/>
        <v>22349200.164103631</v>
      </c>
      <c r="W106" s="5">
        <f t="shared" si="16"/>
        <v>1314742.0747500001</v>
      </c>
      <c r="X106" s="5">
        <f t="shared" si="17"/>
        <v>23663942.23885363</v>
      </c>
    </row>
    <row r="107" spans="1:24" x14ac:dyDescent="0.25">
      <c r="A107" t="s">
        <v>303</v>
      </c>
      <c r="B107" t="s">
        <v>1906</v>
      </c>
      <c r="C107" t="s">
        <v>93</v>
      </c>
      <c r="D107" s="12" t="s">
        <v>1088</v>
      </c>
      <c r="E107" s="5">
        <f>VLOOKUP(A107,'Base Cost'!$A$5:$AF$347,28,FALSE)</f>
        <v>2792303.2804784393</v>
      </c>
      <c r="F107" s="5">
        <f>VLOOKUP(A107,'B.spe ed'!$A$5:$R$347,18,FALSE)</f>
        <v>15277.47</v>
      </c>
      <c r="G107" s="5">
        <f>VLOOKUP(A107,'C.DPIA'!$A$5:$J$348,10,FALSE)</f>
        <v>395524.61206111114</v>
      </c>
      <c r="H107" s="5">
        <f>VLOOKUP(A107,D.EL!$A$5:$M$348,13,FALSE)</f>
        <v>370749.11430058093</v>
      </c>
      <c r="I107" s="137">
        <f>VLOOKUP(A107,E.CTE!$A$5:$R$348,18,FALSE)</f>
        <v>0</v>
      </c>
      <c r="J107" s="5">
        <f t="shared" si="9"/>
        <v>3573854.4768401319</v>
      </c>
      <c r="K107" s="5">
        <v>2536128.0099999998</v>
      </c>
      <c r="L107" s="5">
        <f t="shared" si="10"/>
        <v>3227980.2454423159</v>
      </c>
      <c r="M107" s="5">
        <f>VLOOKUP(A107,G.Transportation!$A$5:$G$348,7,FALSE)</f>
        <v>0</v>
      </c>
      <c r="N107" s="5">
        <v>2688049.75</v>
      </c>
      <c r="O107">
        <v>312.95999999999998</v>
      </c>
      <c r="P107" s="5">
        <f t="shared" si="11"/>
        <v>8629.1960212167687</v>
      </c>
      <c r="Q107" s="1">
        <f>VLOOKUP(A107,'ADM Data'!$A$2:$J$344,10,FALSE)</f>
        <v>337.41436099999999</v>
      </c>
      <c r="R107" s="5">
        <f t="shared" si="12"/>
        <v>10216.81</v>
      </c>
      <c r="S107" s="5">
        <f t="shared" si="13"/>
        <v>0</v>
      </c>
      <c r="T107" s="5">
        <f t="shared" si="15"/>
        <v>334686.38357182749</v>
      </c>
      <c r="U107" s="5">
        <f t="shared" si="14"/>
        <v>3562666.6290141433</v>
      </c>
      <c r="W107" s="5">
        <f t="shared" si="16"/>
        <v>219319.33465</v>
      </c>
      <c r="X107" s="5">
        <f t="shared" si="17"/>
        <v>3781985.9636641433</v>
      </c>
    </row>
    <row r="108" spans="1:24" x14ac:dyDescent="0.25">
      <c r="A108" t="s">
        <v>305</v>
      </c>
      <c r="B108" t="s">
        <v>306</v>
      </c>
      <c r="C108" t="s">
        <v>93</v>
      </c>
      <c r="D108" s="12" t="s">
        <v>1088</v>
      </c>
      <c r="E108" s="5">
        <f>VLOOKUP(A108,'Base Cost'!$A$5:$AF$347,28,FALSE)</f>
        <v>2339601.5678855823</v>
      </c>
      <c r="F108" s="5">
        <f>VLOOKUP(A108,'B.spe ed'!$A$5:$R$347,18,FALSE)</f>
        <v>302996.90000000002</v>
      </c>
      <c r="G108" s="5">
        <f>VLOOKUP(A108,'C.DPIA'!$A$5:$J$348,10,FALSE)</f>
        <v>329728.44952192635</v>
      </c>
      <c r="H108" s="5">
        <f>VLOOKUP(A108,D.EL!$A$5:$M$348,13,FALSE)</f>
        <v>113263.38638367884</v>
      </c>
      <c r="I108" s="137">
        <f>VLOOKUP(A108,E.CTE!$A$5:$R$348,18,FALSE)</f>
        <v>0</v>
      </c>
      <c r="J108" s="5">
        <f t="shared" si="9"/>
        <v>3085590.3037911872</v>
      </c>
      <c r="K108" s="5">
        <v>2383641.87</v>
      </c>
      <c r="L108" s="5">
        <f t="shared" si="10"/>
        <v>2851630.8908085846</v>
      </c>
      <c r="M108" s="5">
        <f>VLOOKUP(A108,G.Transportation!$A$5:$G$348,7,FALSE)</f>
        <v>0</v>
      </c>
      <c r="N108" s="5">
        <v>2591678.59</v>
      </c>
      <c r="O108">
        <v>289.02</v>
      </c>
      <c r="P108" s="5">
        <f t="shared" si="11"/>
        <v>9007.2054238461005</v>
      </c>
      <c r="Q108" s="1">
        <f>VLOOKUP(A108,'ADM Data'!$A$2:$J$344,10,FALSE)</f>
        <v>284.56671599999999</v>
      </c>
      <c r="R108" s="5">
        <f t="shared" si="12"/>
        <v>10670.96</v>
      </c>
      <c r="S108" s="5">
        <f t="shared" si="13"/>
        <v>0</v>
      </c>
      <c r="T108" s="5">
        <f t="shared" si="15"/>
        <v>282266.00901243585</v>
      </c>
      <c r="U108" s="5">
        <f t="shared" si="14"/>
        <v>3133896.8998210207</v>
      </c>
      <c r="W108" s="5">
        <f t="shared" si="16"/>
        <v>184968.36539999998</v>
      </c>
      <c r="X108" s="5">
        <f t="shared" si="17"/>
        <v>3318865.2652210207</v>
      </c>
    </row>
    <row r="109" spans="1:24" x14ac:dyDescent="0.25">
      <c r="A109" t="s">
        <v>307</v>
      </c>
      <c r="B109" t="s">
        <v>1907</v>
      </c>
      <c r="C109" t="s">
        <v>68</v>
      </c>
      <c r="D109" s="12" t="s">
        <v>1088</v>
      </c>
      <c r="E109" s="5">
        <f>VLOOKUP(A109,'Base Cost'!$A$5:$AF$347,28,FALSE)</f>
        <v>2338676.5638787812</v>
      </c>
      <c r="F109" s="5">
        <f>VLOOKUP(A109,'B.spe ed'!$A$5:$R$347,18,FALSE)</f>
        <v>286403.47000000003</v>
      </c>
      <c r="G109" s="5">
        <f>VLOOKUP(A109,'C.DPIA'!$A$5:$J$348,10,FALSE)</f>
        <v>311599.19715000287</v>
      </c>
      <c r="H109" s="5">
        <f>VLOOKUP(A109,D.EL!$A$5:$M$348,13,FALSE)</f>
        <v>25399.391073819439</v>
      </c>
      <c r="I109" s="137">
        <f>VLOOKUP(A109,E.CTE!$A$5:$R$348,18,FALSE)</f>
        <v>0</v>
      </c>
      <c r="J109" s="5">
        <f t="shared" si="9"/>
        <v>2962078.6221026033</v>
      </c>
      <c r="K109" s="5">
        <v>2714222.1</v>
      </c>
      <c r="L109" s="5">
        <f t="shared" si="10"/>
        <v>2879468.0432858057</v>
      </c>
      <c r="M109" s="5">
        <f>VLOOKUP(A109,G.Transportation!$A$5:$G$348,7,FALSE)</f>
        <v>0</v>
      </c>
      <c r="N109" s="5">
        <v>2459102.42</v>
      </c>
      <c r="O109">
        <v>291.29000000000002</v>
      </c>
      <c r="P109" s="5">
        <f t="shared" si="11"/>
        <v>8482.1906800782708</v>
      </c>
      <c r="Q109" s="1">
        <f>VLOOKUP(A109,'ADM Data'!$A$2:$J$344,10,FALSE)</f>
        <v>284.58409599999999</v>
      </c>
      <c r="R109" s="5">
        <f t="shared" si="12"/>
        <v>10768.16</v>
      </c>
      <c r="S109" s="5">
        <f t="shared" si="13"/>
        <v>0</v>
      </c>
      <c r="T109" s="5">
        <f t="shared" si="15"/>
        <v>282283.24849604658</v>
      </c>
      <c r="U109" s="5">
        <f t="shared" si="14"/>
        <v>3161751.2917818525</v>
      </c>
      <c r="W109" s="5">
        <f t="shared" si="16"/>
        <v>184979.6624</v>
      </c>
      <c r="X109" s="5">
        <f t="shared" si="17"/>
        <v>3346730.9541818523</v>
      </c>
    </row>
    <row r="110" spans="1:24" x14ac:dyDescent="0.25">
      <c r="A110" t="s">
        <v>309</v>
      </c>
      <c r="B110" t="s">
        <v>1908</v>
      </c>
      <c r="C110" t="s">
        <v>80</v>
      </c>
      <c r="D110" s="12" t="s">
        <v>1088</v>
      </c>
      <c r="E110" s="5">
        <f>VLOOKUP(A110,'Base Cost'!$A$5:$AF$347,28,FALSE)</f>
        <v>5114343.0099363672</v>
      </c>
      <c r="F110" s="5">
        <f>VLOOKUP(A110,'B.spe ed'!$A$5:$R$347,18,FALSE)</f>
        <v>816858.49</v>
      </c>
      <c r="G110" s="5">
        <f>VLOOKUP(A110,'C.DPIA'!$A$5:$J$348,10,FALSE)</f>
        <v>698890.43745371874</v>
      </c>
      <c r="H110" s="5">
        <f>VLOOKUP(A110,D.EL!$A$5:$M$348,13,FALSE)</f>
        <v>23406.996561</v>
      </c>
      <c r="I110" s="137">
        <f>VLOOKUP(A110,E.CTE!$A$5:$R$348,18,FALSE)</f>
        <v>0</v>
      </c>
      <c r="J110" s="5">
        <f t="shared" si="9"/>
        <v>6653498.9339510864</v>
      </c>
      <c r="K110" s="5">
        <v>5751901.0899999999</v>
      </c>
      <c r="L110" s="5">
        <f t="shared" si="10"/>
        <v>6352996.3725621896</v>
      </c>
      <c r="M110" s="5">
        <f>VLOOKUP(A110,G.Transportation!$A$5:$G$348,7,FALSE)</f>
        <v>0</v>
      </c>
      <c r="N110" s="5">
        <v>6107247.3799999999</v>
      </c>
      <c r="O110">
        <v>719.78</v>
      </c>
      <c r="P110" s="5">
        <f t="shared" si="11"/>
        <v>8524.9606301925596</v>
      </c>
      <c r="Q110" s="1">
        <f>VLOOKUP(A110,'ADM Data'!$A$2:$J$344,10,FALSE)</f>
        <v>625.83117900000002</v>
      </c>
      <c r="R110" s="5">
        <f t="shared" si="12"/>
        <v>10801.29</v>
      </c>
      <c r="S110" s="5">
        <f t="shared" si="13"/>
        <v>0</v>
      </c>
      <c r="T110" s="5">
        <f t="shared" si="15"/>
        <v>620771.36671133875</v>
      </c>
      <c r="U110" s="5">
        <f t="shared" si="14"/>
        <v>6973767.7392735286</v>
      </c>
      <c r="W110" s="5">
        <f t="shared" si="16"/>
        <v>406790.26634999999</v>
      </c>
      <c r="X110" s="5">
        <f t="shared" si="17"/>
        <v>7380558.0056235287</v>
      </c>
    </row>
    <row r="111" spans="1:24" x14ac:dyDescent="0.25">
      <c r="A111" t="s">
        <v>311</v>
      </c>
      <c r="B111" t="s">
        <v>312</v>
      </c>
      <c r="C111" t="s">
        <v>313</v>
      </c>
      <c r="D111" s="12" t="s">
        <v>1088</v>
      </c>
      <c r="E111" s="5">
        <f>VLOOKUP(A111,'Base Cost'!$A$5:$AF$347,28,FALSE)</f>
        <v>271948.69872506091</v>
      </c>
      <c r="F111" s="5">
        <f>VLOOKUP(A111,'B.spe ed'!$A$5:$R$347,18,FALSE)</f>
        <v>87742.06</v>
      </c>
      <c r="G111" s="5">
        <f>VLOOKUP(A111,'C.DPIA'!$A$5:$J$348,10,FALSE)</f>
        <v>14418.668860618885</v>
      </c>
      <c r="H111" s="5">
        <f>VLOOKUP(A111,D.EL!$A$5:$M$348,13,FALSE)</f>
        <v>0</v>
      </c>
      <c r="I111" s="137">
        <f>VLOOKUP(A111,E.CTE!$A$5:$R$348,18,FALSE)</f>
        <v>0</v>
      </c>
      <c r="J111" s="5">
        <f t="shared" si="9"/>
        <v>374109.4275856798</v>
      </c>
      <c r="K111" s="5">
        <v>236460.78</v>
      </c>
      <c r="L111" s="5">
        <f t="shared" si="10"/>
        <v>328231.13334537274</v>
      </c>
      <c r="M111" s="5">
        <f>VLOOKUP(A111,G.Transportation!$A$5:$G$348,7,FALSE)</f>
        <v>0</v>
      </c>
      <c r="N111" s="5">
        <v>346264.41</v>
      </c>
      <c r="O111">
        <v>37.61</v>
      </c>
      <c r="P111" s="5">
        <f t="shared" si="11"/>
        <v>9246.791247008774</v>
      </c>
      <c r="Q111" s="1">
        <f>VLOOKUP(A111,'ADM Data'!$A$2:$J$344,10,FALSE)</f>
        <v>35.322130999999999</v>
      </c>
      <c r="R111" s="5">
        <f t="shared" si="12"/>
        <v>9942.51</v>
      </c>
      <c r="S111" s="5">
        <f t="shared" si="13"/>
        <v>0</v>
      </c>
      <c r="T111" s="5">
        <f t="shared" si="15"/>
        <v>35036.553421744662</v>
      </c>
      <c r="U111" s="5">
        <f t="shared" si="14"/>
        <v>363267.68676711741</v>
      </c>
      <c r="W111" s="5">
        <f t="shared" si="16"/>
        <v>22959.385149999998</v>
      </c>
      <c r="X111" s="5">
        <f t="shared" si="17"/>
        <v>386227.0719171174</v>
      </c>
    </row>
    <row r="112" spans="1:24" x14ac:dyDescent="0.25">
      <c r="A112" t="s">
        <v>314</v>
      </c>
      <c r="B112" t="s">
        <v>1909</v>
      </c>
      <c r="C112" t="s">
        <v>98</v>
      </c>
      <c r="D112" s="12" t="s">
        <v>1088</v>
      </c>
      <c r="E112" s="5">
        <f>VLOOKUP(A112,'Base Cost'!$A$5:$AF$347,28,FALSE)</f>
        <v>952959.77992182865</v>
      </c>
      <c r="F112" s="5">
        <f>VLOOKUP(A112,'B.spe ed'!$A$5:$R$347,18,FALSE)</f>
        <v>66026.320000000007</v>
      </c>
      <c r="G112" s="5">
        <f>VLOOKUP(A112,'C.DPIA'!$A$5:$J$348,10,FALSE)</f>
        <v>5787.4303259419667</v>
      </c>
      <c r="H112" s="5">
        <f>VLOOKUP(A112,D.EL!$A$5:$M$348,13,FALSE)</f>
        <v>7251.0000252347581</v>
      </c>
      <c r="I112" s="137">
        <f>VLOOKUP(A112,E.CTE!$A$5:$R$348,18,FALSE)</f>
        <v>0</v>
      </c>
      <c r="J112" s="5">
        <f t="shared" si="9"/>
        <v>1032024.5302730054</v>
      </c>
      <c r="K112" s="5">
        <v>1037953.88</v>
      </c>
      <c r="L112" s="5">
        <f t="shared" si="10"/>
        <v>1032024.5302730054</v>
      </c>
      <c r="M112" s="5">
        <f>VLOOKUP(A112,G.Transportation!$A$5:$G$348,7,FALSE)</f>
        <v>0</v>
      </c>
      <c r="N112" s="5">
        <v>901214.32</v>
      </c>
      <c r="O112">
        <v>120.06</v>
      </c>
      <c r="P112" s="5">
        <f t="shared" si="11"/>
        <v>7546.4461502582035</v>
      </c>
      <c r="Q112" s="1">
        <f>VLOOKUP(A112,'ADM Data'!$A$2:$J$344,10,FALSE)</f>
        <v>113.12620099999998</v>
      </c>
      <c r="R112" s="5">
        <f t="shared" si="12"/>
        <v>9772.77</v>
      </c>
      <c r="S112" s="5">
        <f t="shared" si="13"/>
        <v>0</v>
      </c>
      <c r="T112" s="5">
        <f t="shared" si="15"/>
        <v>112211.58159272792</v>
      </c>
      <c r="U112" s="5">
        <f t="shared" si="14"/>
        <v>1144236.1118657333</v>
      </c>
      <c r="W112" s="5">
        <f t="shared" si="16"/>
        <v>73532.030649999986</v>
      </c>
      <c r="X112" s="5">
        <f t="shared" si="17"/>
        <v>1217768.1425157334</v>
      </c>
    </row>
    <row r="113" spans="1:24" x14ac:dyDescent="0.25">
      <c r="A113" t="s">
        <v>316</v>
      </c>
      <c r="B113" t="s">
        <v>317</v>
      </c>
      <c r="C113" t="s">
        <v>80</v>
      </c>
      <c r="D113" s="12" t="s">
        <v>1088</v>
      </c>
      <c r="E113" s="5">
        <f>VLOOKUP(A113,'Base Cost'!$A$5:$AF$347,28,FALSE)</f>
        <v>1440504.653670741</v>
      </c>
      <c r="F113" s="5">
        <f>VLOOKUP(A113,'B.spe ed'!$A$5:$R$347,18,FALSE)</f>
        <v>105793.12392375301</v>
      </c>
      <c r="G113" s="5">
        <f>VLOOKUP(A113,'C.DPIA'!$A$5:$J$348,10,FALSE)</f>
        <v>201789.59594587586</v>
      </c>
      <c r="H113" s="5">
        <f>VLOOKUP(A113,D.EL!$A$5:$M$348,13,FALSE)</f>
        <v>867.84153300000014</v>
      </c>
      <c r="I113" s="137">
        <f>VLOOKUP(A113,E.CTE!$A$5:$R$348,18,FALSE)</f>
        <v>0</v>
      </c>
      <c r="J113" s="5">
        <f t="shared" si="9"/>
        <v>1748955.2150733699</v>
      </c>
      <c r="K113" s="5">
        <v>2008869.96</v>
      </c>
      <c r="L113" s="5">
        <f t="shared" si="10"/>
        <v>1748955.2150733699</v>
      </c>
      <c r="M113" s="5">
        <f>VLOOKUP(A113,G.Transportation!$A$5:$G$348,7,FALSE)</f>
        <v>0</v>
      </c>
      <c r="N113" s="5">
        <v>1984682.24</v>
      </c>
      <c r="O113">
        <v>241.61</v>
      </c>
      <c r="P113" s="5">
        <f t="shared" si="11"/>
        <v>8254.4843706800202</v>
      </c>
      <c r="Q113" s="1">
        <f>VLOOKUP(A113,'ADM Data'!$A$2:$J$344,10,FALSE)</f>
        <v>174.89064100000002</v>
      </c>
      <c r="R113" s="5">
        <f t="shared" si="12"/>
        <v>10650.28</v>
      </c>
      <c r="S113" s="5">
        <f t="shared" si="13"/>
        <v>0</v>
      </c>
      <c r="T113" s="5">
        <f t="shared" si="15"/>
        <v>173476.65933178458</v>
      </c>
      <c r="U113" s="5">
        <f t="shared" si="14"/>
        <v>1922431.8744051545</v>
      </c>
      <c r="W113" s="5">
        <f t="shared" si="16"/>
        <v>113678.91665000001</v>
      </c>
      <c r="X113" s="5">
        <f t="shared" si="17"/>
        <v>2036110.7910551545</v>
      </c>
    </row>
    <row r="114" spans="1:24" x14ac:dyDescent="0.25">
      <c r="A114" t="s">
        <v>318</v>
      </c>
      <c r="B114" t="s">
        <v>1910</v>
      </c>
      <c r="C114" t="s">
        <v>93</v>
      </c>
      <c r="D114" s="12" t="s">
        <v>1088</v>
      </c>
      <c r="E114" s="5">
        <f>VLOOKUP(A114,'Base Cost'!$A$5:$AF$347,28,FALSE)</f>
        <v>646262.30570872151</v>
      </c>
      <c r="F114" s="5">
        <f>VLOOKUP(A114,'B.spe ed'!$A$5:$R$347,18,FALSE)</f>
        <v>93567.489999999991</v>
      </c>
      <c r="G114" s="5">
        <f>VLOOKUP(A114,'C.DPIA'!$A$5:$J$348,10,FALSE)</f>
        <v>90337.667249322476</v>
      </c>
      <c r="H114" s="5">
        <f>VLOOKUP(A114,D.EL!$A$5:$M$348,13,FALSE)</f>
        <v>0</v>
      </c>
      <c r="I114" s="137">
        <f>VLOOKUP(A114,E.CTE!$A$5:$R$348,18,FALSE)</f>
        <v>20945.073031140964</v>
      </c>
      <c r="J114" s="5">
        <f t="shared" si="9"/>
        <v>851112.53598918498</v>
      </c>
      <c r="K114" s="5">
        <v>872102.03</v>
      </c>
      <c r="L114" s="5">
        <f t="shared" si="10"/>
        <v>851112.53598918498</v>
      </c>
      <c r="M114" s="5">
        <f>VLOOKUP(A114,G.Transportation!$A$5:$G$348,7,FALSE)</f>
        <v>0</v>
      </c>
      <c r="N114" s="5">
        <v>779243.98</v>
      </c>
      <c r="O114">
        <v>93.45</v>
      </c>
      <c r="P114" s="5">
        <f t="shared" si="11"/>
        <v>8378.6993686463338</v>
      </c>
      <c r="Q114" s="1">
        <f>VLOOKUP(A114,'ADM Data'!$A$2:$J$344,10,FALSE)</f>
        <v>77.119191000000001</v>
      </c>
      <c r="R114" s="5">
        <f t="shared" si="12"/>
        <v>11686.33</v>
      </c>
      <c r="S114" s="5">
        <f t="shared" si="13"/>
        <v>0</v>
      </c>
      <c r="T114" s="5">
        <f t="shared" si="15"/>
        <v>76495.686381810621</v>
      </c>
      <c r="U114" s="5">
        <f t="shared" si="14"/>
        <v>927608.22237099556</v>
      </c>
      <c r="W114" s="5">
        <f t="shared" si="16"/>
        <v>50127.474150000002</v>
      </c>
      <c r="X114" s="5">
        <f t="shared" si="17"/>
        <v>977735.69652099558</v>
      </c>
    </row>
    <row r="115" spans="1:24" x14ac:dyDescent="0.25">
      <c r="A115" t="s">
        <v>320</v>
      </c>
      <c r="B115" t="s">
        <v>1911</v>
      </c>
      <c r="C115" t="s">
        <v>93</v>
      </c>
      <c r="D115" s="12" t="s">
        <v>1088</v>
      </c>
      <c r="E115" s="5">
        <f>VLOOKUP(A115,'Base Cost'!$A$5:$AF$347,28,FALSE)</f>
        <v>4206437.1216149898</v>
      </c>
      <c r="F115" s="5">
        <f>VLOOKUP(A115,'B.spe ed'!$A$5:$R$347,18,FALSE)</f>
        <v>331574.54000000004</v>
      </c>
      <c r="G115" s="5">
        <f>VLOOKUP(A115,'C.DPIA'!$A$5:$J$348,10,FALSE)</f>
        <v>283388.42955753027</v>
      </c>
      <c r="H115" s="5">
        <f>VLOOKUP(A115,D.EL!$A$5:$M$348,13,FALSE)</f>
        <v>378760.27851044229</v>
      </c>
      <c r="I115" s="137">
        <f>VLOOKUP(A115,E.CTE!$A$5:$R$348,18,FALSE)</f>
        <v>0</v>
      </c>
      <c r="J115" s="5">
        <f t="shared" si="9"/>
        <v>5200160.3696829621</v>
      </c>
      <c r="K115" s="5">
        <v>2773408.61</v>
      </c>
      <c r="L115" s="5">
        <f t="shared" si="10"/>
        <v>4391324.0081806304</v>
      </c>
      <c r="M115" s="5">
        <f>VLOOKUP(A115,G.Transportation!$A$5:$G$348,7,FALSE)</f>
        <v>0</v>
      </c>
      <c r="N115" s="5">
        <v>3407075.75</v>
      </c>
      <c r="O115">
        <v>383.62</v>
      </c>
      <c r="P115" s="5">
        <f t="shared" si="11"/>
        <v>8921.4619665293776</v>
      </c>
      <c r="Q115" s="1">
        <f>VLOOKUP(A115,'ADM Data'!$A$2:$J$344,10,FALSE)</f>
        <v>512.35843799999998</v>
      </c>
      <c r="R115" s="5">
        <f t="shared" si="12"/>
        <v>9220.7999999999993</v>
      </c>
      <c r="S115" s="5">
        <f t="shared" si="13"/>
        <v>0</v>
      </c>
      <c r="T115" s="5">
        <f t="shared" si="15"/>
        <v>508216.04687635211</v>
      </c>
      <c r="U115" s="5">
        <f t="shared" si="14"/>
        <v>4899540.0550569827</v>
      </c>
      <c r="W115" s="5">
        <f t="shared" si="16"/>
        <v>333032.98469999997</v>
      </c>
      <c r="X115" s="5">
        <f t="shared" si="17"/>
        <v>5232573.0397569826</v>
      </c>
    </row>
    <row r="116" spans="1:24" x14ac:dyDescent="0.25">
      <c r="A116" t="s">
        <v>322</v>
      </c>
      <c r="B116" t="s">
        <v>323</v>
      </c>
      <c r="C116" t="s">
        <v>72</v>
      </c>
      <c r="D116" s="12" t="s">
        <v>2051</v>
      </c>
      <c r="E116" s="5">
        <f>VLOOKUP(A116,'Base Cost'!$A$5:$AF$347,28,FALSE)</f>
        <v>6455840.4388666097</v>
      </c>
      <c r="F116" s="5">
        <f>VLOOKUP(A116,'B.spe ed'!$A$5:$R$347,18,FALSE)</f>
        <v>430791.667732</v>
      </c>
      <c r="G116" s="5">
        <f>VLOOKUP(A116,'C.DPIA'!$A$5:$J$348,10,FALSE)</f>
        <v>3792.61416255532</v>
      </c>
      <c r="H116" s="5">
        <f>VLOOKUP(A116,D.EL!$A$5:$M$348,13,FALSE)</f>
        <v>867.84153300000014</v>
      </c>
      <c r="I116" s="137">
        <f>VLOOKUP(A116,E.CTE!$A$5:$R$348,18,FALSE)</f>
        <v>1310560.4180286399</v>
      </c>
      <c r="J116" s="5">
        <f t="shared" si="9"/>
        <v>8201852.9803228043</v>
      </c>
      <c r="K116" s="5">
        <v>5532597.6200000001</v>
      </c>
      <c r="L116" s="5">
        <f t="shared" si="10"/>
        <v>7312190.1687272135</v>
      </c>
      <c r="M116" s="5">
        <f>VLOOKUP(A116,G.Transportation!$A$5:$G$348,7,FALSE)</f>
        <v>0</v>
      </c>
      <c r="N116" s="5">
        <v>6019029.9400000004</v>
      </c>
      <c r="O116">
        <v>720.67</v>
      </c>
      <c r="P116" s="5">
        <f t="shared" si="11"/>
        <v>8392.0718131738522</v>
      </c>
      <c r="Q116" s="1">
        <f>VLOOKUP(A116,'ADM Data'!$A$2:$J$344,10,FALSE)</f>
        <v>757.45127500000001</v>
      </c>
      <c r="R116" s="5">
        <f t="shared" si="12"/>
        <v>9653.68</v>
      </c>
      <c r="S116" s="5">
        <f t="shared" si="13"/>
        <v>0</v>
      </c>
      <c r="T116" s="5">
        <f t="shared" si="15"/>
        <v>751327.32113207178</v>
      </c>
      <c r="U116" s="5">
        <f t="shared" si="14"/>
        <v>8063517.4898592848</v>
      </c>
      <c r="W116" s="5">
        <f t="shared" si="16"/>
        <v>0</v>
      </c>
      <c r="X116" s="5">
        <f t="shared" si="17"/>
        <v>8063517.4898592848</v>
      </c>
    </row>
    <row r="117" spans="1:24" x14ac:dyDescent="0.25">
      <c r="A117" t="s">
        <v>326</v>
      </c>
      <c r="B117" t="s">
        <v>1912</v>
      </c>
      <c r="C117" t="s">
        <v>328</v>
      </c>
      <c r="D117" s="12" t="s">
        <v>1088</v>
      </c>
      <c r="E117" s="5">
        <f>VLOOKUP(A117,'Base Cost'!$A$5:$AF$347,28,FALSE)</f>
        <v>633411.50301080465</v>
      </c>
      <c r="F117" s="5">
        <f>VLOOKUP(A117,'B.spe ed'!$A$5:$R$347,18,FALSE)</f>
        <v>97958.68</v>
      </c>
      <c r="G117" s="5">
        <f>VLOOKUP(A117,'C.DPIA'!$A$5:$J$348,10,FALSE)</f>
        <v>63340.796510354718</v>
      </c>
      <c r="H117" s="5">
        <f>VLOOKUP(A117,D.EL!$A$5:$M$348,13,FALSE)</f>
        <v>0</v>
      </c>
      <c r="I117" s="137">
        <f>VLOOKUP(A117,E.CTE!$A$5:$R$348,18,FALSE)</f>
        <v>0</v>
      </c>
      <c r="J117" s="5">
        <f t="shared" si="9"/>
        <v>794710.97952115943</v>
      </c>
      <c r="K117" s="5">
        <v>467021.22</v>
      </c>
      <c r="L117" s="5">
        <f t="shared" si="10"/>
        <v>685491.982672757</v>
      </c>
      <c r="M117" s="5">
        <f>VLOOKUP(A117,G.Transportation!$A$5:$G$348,7,FALSE)</f>
        <v>0</v>
      </c>
      <c r="N117" s="5">
        <v>613435.55000000005</v>
      </c>
      <c r="O117">
        <v>78.56</v>
      </c>
      <c r="P117" s="5">
        <f t="shared" si="11"/>
        <v>7848.5773268839102</v>
      </c>
      <c r="Q117" s="1">
        <f>VLOOKUP(A117,'ADM Data'!$A$2:$J$344,10,FALSE)</f>
        <v>78.534255000000002</v>
      </c>
      <c r="R117" s="5">
        <f t="shared" si="12"/>
        <v>9378.57</v>
      </c>
      <c r="S117" s="5">
        <f t="shared" si="13"/>
        <v>0</v>
      </c>
      <c r="T117" s="5">
        <f t="shared" si="15"/>
        <v>77899.309663519962</v>
      </c>
      <c r="U117" s="5">
        <f t="shared" si="14"/>
        <v>763391.29233627697</v>
      </c>
      <c r="W117" s="5">
        <f t="shared" si="16"/>
        <v>51047.265749999999</v>
      </c>
      <c r="X117" s="5">
        <f t="shared" si="17"/>
        <v>814438.55808627699</v>
      </c>
    </row>
    <row r="118" spans="1:24" x14ac:dyDescent="0.25">
      <c r="A118" t="s">
        <v>329</v>
      </c>
      <c r="B118" t="s">
        <v>330</v>
      </c>
      <c r="C118" t="s">
        <v>125</v>
      </c>
      <c r="D118" s="12" t="s">
        <v>1088</v>
      </c>
      <c r="E118" s="5">
        <f>VLOOKUP(A118,'Base Cost'!$A$5:$AF$347,28,FALSE)</f>
        <v>6507788.3768263282</v>
      </c>
      <c r="F118" s="5">
        <f>VLOOKUP(A118,'B.spe ed'!$A$5:$R$347,18,FALSE)</f>
        <v>662653.66999999993</v>
      </c>
      <c r="G118" s="5">
        <f>VLOOKUP(A118,'C.DPIA'!$A$5:$J$348,10,FALSE)</f>
        <v>937642.79990555579</v>
      </c>
      <c r="H118" s="5">
        <f>VLOOKUP(A118,D.EL!$A$5:$M$348,13,FALSE)</f>
        <v>117411.74651112195</v>
      </c>
      <c r="I118" s="137">
        <f>VLOOKUP(A118,E.CTE!$A$5:$R$348,18,FALSE)</f>
        <v>231025.63477295203</v>
      </c>
      <c r="J118" s="5">
        <f t="shared" si="9"/>
        <v>8456522.2280159593</v>
      </c>
      <c r="K118" s="5">
        <v>6132894.7599999998</v>
      </c>
      <c r="L118" s="5">
        <f t="shared" si="10"/>
        <v>7682057.1929262402</v>
      </c>
      <c r="M118" s="5">
        <f>VLOOKUP(A118,G.Transportation!$A$5:$G$348,7,FALSE)</f>
        <v>0</v>
      </c>
      <c r="N118" s="5">
        <v>6686480.7000000002</v>
      </c>
      <c r="O118">
        <v>781.73</v>
      </c>
      <c r="P118" s="5">
        <f t="shared" si="11"/>
        <v>8593.5200624256449</v>
      </c>
      <c r="Q118" s="1">
        <f>VLOOKUP(A118,'ADM Data'!$A$2:$J$344,10,FALSE)</f>
        <v>799.88485300000002</v>
      </c>
      <c r="R118" s="5">
        <f t="shared" si="12"/>
        <v>10253.950000000001</v>
      </c>
      <c r="S118" s="5">
        <f t="shared" si="13"/>
        <v>0</v>
      </c>
      <c r="T118" s="5">
        <f t="shared" si="15"/>
        <v>793417.82587746135</v>
      </c>
      <c r="U118" s="5">
        <f t="shared" si="14"/>
        <v>8475475.0188037008</v>
      </c>
      <c r="W118" s="5">
        <f t="shared" si="16"/>
        <v>519925.15445000003</v>
      </c>
      <c r="X118" s="5">
        <f t="shared" si="17"/>
        <v>8995400.173253702</v>
      </c>
    </row>
    <row r="119" spans="1:24" x14ac:dyDescent="0.25">
      <c r="A119" t="s">
        <v>331</v>
      </c>
      <c r="B119" t="s">
        <v>1913</v>
      </c>
      <c r="C119" t="s">
        <v>72</v>
      </c>
      <c r="D119" s="12" t="s">
        <v>1088</v>
      </c>
      <c r="E119" s="5">
        <f>VLOOKUP(A119,'Base Cost'!$A$5:$AF$347,28,FALSE)</f>
        <v>2046043.447759127</v>
      </c>
      <c r="F119" s="5">
        <f>VLOOKUP(A119,'B.spe ed'!$A$5:$R$347,18,FALSE)</f>
        <v>228112.81999999998</v>
      </c>
      <c r="G119" s="5">
        <f>VLOOKUP(A119,'C.DPIA'!$A$5:$J$348,10,FALSE)</f>
        <v>306842.48311111133</v>
      </c>
      <c r="H119" s="5">
        <f>VLOOKUP(A119,D.EL!$A$5:$M$348,13,FALSE)</f>
        <v>7366.3510180000003</v>
      </c>
      <c r="I119" s="137">
        <f>VLOOKUP(A119,E.CTE!$A$5:$R$348,18,FALSE)</f>
        <v>0</v>
      </c>
      <c r="J119" s="5">
        <f t="shared" si="9"/>
        <v>2588365.1018882385</v>
      </c>
      <c r="K119" s="5">
        <v>2464883.25</v>
      </c>
      <c r="L119" s="5">
        <f t="shared" si="10"/>
        <v>2547208.6006538887</v>
      </c>
      <c r="M119" s="5">
        <f>VLOOKUP(A119,G.Transportation!$A$5:$G$348,7,FALSE)</f>
        <v>68895.48</v>
      </c>
      <c r="N119" s="5">
        <v>2631227.81</v>
      </c>
      <c r="O119">
        <v>310.47000000000003</v>
      </c>
      <c r="P119" s="5">
        <f t="shared" si="11"/>
        <v>8515.0624781782444</v>
      </c>
      <c r="Q119" s="1">
        <f>VLOOKUP(A119,'ADM Data'!$A$2:$J$344,10,FALSE)</f>
        <v>261.76135999999997</v>
      </c>
      <c r="R119" s="5">
        <f t="shared" si="12"/>
        <v>10644.23</v>
      </c>
      <c r="S119" s="5">
        <f t="shared" si="13"/>
        <v>0</v>
      </c>
      <c r="T119" s="5">
        <f t="shared" si="15"/>
        <v>259645.03312069521</v>
      </c>
      <c r="U119" s="5">
        <f t="shared" si="14"/>
        <v>2875749.1137745837</v>
      </c>
      <c r="W119" s="5">
        <f t="shared" si="16"/>
        <v>170144.88399999999</v>
      </c>
      <c r="X119" s="5">
        <f t="shared" si="17"/>
        <v>3045893.9977745838</v>
      </c>
    </row>
    <row r="120" spans="1:24" x14ac:dyDescent="0.25">
      <c r="A120" t="s">
        <v>333</v>
      </c>
      <c r="B120" t="s">
        <v>1914</v>
      </c>
      <c r="C120" t="s">
        <v>80</v>
      </c>
      <c r="D120" s="12" t="s">
        <v>1088</v>
      </c>
      <c r="E120" s="5">
        <f>VLOOKUP(A120,'Base Cost'!$A$5:$AF$347,28,FALSE)</f>
        <v>3269936.212293542</v>
      </c>
      <c r="F120" s="5">
        <f>VLOOKUP(A120,'B.spe ed'!$A$5:$R$347,18,FALSE)</f>
        <v>629942.60000000009</v>
      </c>
      <c r="G120" s="5">
        <f>VLOOKUP(A120,'C.DPIA'!$A$5:$J$348,10,FALSE)</f>
        <v>482104.49527388468</v>
      </c>
      <c r="H120" s="5">
        <f>VLOOKUP(A120,D.EL!$A$5:$M$348,13,FALSE)</f>
        <v>23394.634146</v>
      </c>
      <c r="I120" s="137">
        <f>VLOOKUP(A120,E.CTE!$A$5:$R$348,18,FALSE)</f>
        <v>0</v>
      </c>
      <c r="J120" s="5">
        <f t="shared" si="9"/>
        <v>4405377.9417134272</v>
      </c>
      <c r="K120" s="5">
        <v>3868553.55</v>
      </c>
      <c r="L120" s="5">
        <f t="shared" si="10"/>
        <v>4226454.3719553417</v>
      </c>
      <c r="M120" s="5">
        <f>VLOOKUP(A120,G.Transportation!$A$5:$G$348,7,FALSE)</f>
        <v>0</v>
      </c>
      <c r="N120" s="5">
        <v>4641275.46</v>
      </c>
      <c r="O120">
        <v>526.02</v>
      </c>
      <c r="P120" s="5">
        <f t="shared" si="11"/>
        <v>8863.4621147484886</v>
      </c>
      <c r="Q120" s="1">
        <f>VLOOKUP(A120,'ADM Data'!$A$2:$J$344,10,FALSE)</f>
        <v>412.047076</v>
      </c>
      <c r="R120" s="5">
        <f t="shared" si="12"/>
        <v>10907.21</v>
      </c>
      <c r="S120" s="5">
        <f t="shared" si="13"/>
        <v>0</v>
      </c>
      <c r="T120" s="5">
        <f t="shared" si="15"/>
        <v>408715.69698180677</v>
      </c>
      <c r="U120" s="5">
        <f t="shared" si="14"/>
        <v>4635170.0689371489</v>
      </c>
      <c r="W120" s="5">
        <f t="shared" si="16"/>
        <v>267830.59940000001</v>
      </c>
      <c r="X120" s="5">
        <f t="shared" si="17"/>
        <v>4903000.6683371477</v>
      </c>
    </row>
    <row r="121" spans="1:24" x14ac:dyDescent="0.25">
      <c r="A121" t="s">
        <v>335</v>
      </c>
      <c r="B121" t="s">
        <v>336</v>
      </c>
      <c r="C121" t="s">
        <v>98</v>
      </c>
      <c r="D121" s="12" t="s">
        <v>1088</v>
      </c>
      <c r="E121" s="5">
        <f>VLOOKUP(A121,'Base Cost'!$A$5:$AF$347,28,FALSE)</f>
        <v>234649.79767182324</v>
      </c>
      <c r="F121" s="5">
        <f>VLOOKUP(A121,'B.spe ed'!$A$5:$R$347,18,FALSE)</f>
        <v>0</v>
      </c>
      <c r="G121" s="5">
        <f>VLOOKUP(A121,'C.DPIA'!$A$5:$J$348,10,FALSE)</f>
        <v>30765.19804004758</v>
      </c>
      <c r="H121" s="5">
        <f>VLOOKUP(A121,D.EL!$A$5:$M$348,13,FALSE)</f>
        <v>0</v>
      </c>
      <c r="I121" s="137">
        <f>VLOOKUP(A121,E.CTE!$A$5:$R$348,18,FALSE)</f>
        <v>0</v>
      </c>
      <c r="J121" s="5">
        <f t="shared" si="9"/>
        <v>265414.99571187084</v>
      </c>
      <c r="K121" s="5">
        <v>198866.91</v>
      </c>
      <c r="L121" s="5">
        <f t="shared" si="10"/>
        <v>243234.51874410428</v>
      </c>
      <c r="M121" s="5">
        <f>VLOOKUP(A121,G.Transportation!$A$5:$G$348,7,FALSE)</f>
        <v>0</v>
      </c>
      <c r="N121" s="5">
        <v>284255.46000000002</v>
      </c>
      <c r="O121">
        <v>32.119999999999997</v>
      </c>
      <c r="P121" s="5">
        <f t="shared" si="11"/>
        <v>8889.8763885429653</v>
      </c>
      <c r="Q121" s="1">
        <f>VLOOKUP(A121,'ADM Data'!$A$2:$J$344,10,FALSE)</f>
        <v>26.259613999999999</v>
      </c>
      <c r="R121" s="5">
        <f t="shared" si="12"/>
        <v>9912.68</v>
      </c>
      <c r="S121" s="5">
        <f t="shared" si="13"/>
        <v>0</v>
      </c>
      <c r="T121" s="5">
        <f t="shared" si="15"/>
        <v>26047.306396813772</v>
      </c>
      <c r="U121" s="5">
        <f t="shared" si="14"/>
        <v>269281.82514091802</v>
      </c>
      <c r="W121" s="5">
        <f t="shared" si="16"/>
        <v>17068.749100000001</v>
      </c>
      <c r="X121" s="5">
        <f t="shared" si="17"/>
        <v>286350.57424091804</v>
      </c>
    </row>
    <row r="122" spans="1:24" x14ac:dyDescent="0.25">
      <c r="A122" t="s">
        <v>337</v>
      </c>
      <c r="B122" t="s">
        <v>1915</v>
      </c>
      <c r="C122" t="s">
        <v>230</v>
      </c>
      <c r="D122" s="12" t="s">
        <v>1088</v>
      </c>
      <c r="E122" s="5">
        <f>VLOOKUP(A122,'Base Cost'!$A$5:$AF$347,28,FALSE)</f>
        <v>2833737.8319398826</v>
      </c>
      <c r="F122" s="5">
        <f>VLOOKUP(A122,'B.spe ed'!$A$5:$R$347,18,FALSE)</f>
        <v>101075.42</v>
      </c>
      <c r="G122" s="5">
        <f>VLOOKUP(A122,'C.DPIA'!$A$5:$J$348,10,FALSE)</f>
        <v>402993.25554695871</v>
      </c>
      <c r="H122" s="5">
        <f>VLOOKUP(A122,D.EL!$A$5:$M$348,13,FALSE)</f>
        <v>0</v>
      </c>
      <c r="I122" s="137">
        <f>VLOOKUP(A122,E.CTE!$A$5:$R$348,18,FALSE)</f>
        <v>0</v>
      </c>
      <c r="J122" s="5">
        <f t="shared" si="9"/>
        <v>3337806.5074868412</v>
      </c>
      <c r="K122" s="5">
        <v>2481321.2000000002</v>
      </c>
      <c r="L122" s="5">
        <f t="shared" si="10"/>
        <v>3052339.9545014771</v>
      </c>
      <c r="M122" s="5">
        <f>VLOOKUP(A122,G.Transportation!$A$5:$G$348,7,FALSE)</f>
        <v>0</v>
      </c>
      <c r="N122" s="5">
        <v>2429211.4700000002</v>
      </c>
      <c r="O122">
        <v>318.52999999999997</v>
      </c>
      <c r="P122" s="5">
        <f t="shared" si="11"/>
        <v>7666.3992477945576</v>
      </c>
      <c r="Q122" s="1">
        <f>VLOOKUP(A122,'ADM Data'!$A$2:$J$344,10,FALSE)</f>
        <v>346.24415799999997</v>
      </c>
      <c r="R122" s="5">
        <f t="shared" si="12"/>
        <v>9465.57</v>
      </c>
      <c r="S122" s="5">
        <f t="shared" si="13"/>
        <v>0</v>
      </c>
      <c r="T122" s="5">
        <f t="shared" si="15"/>
        <v>343444.7921257639</v>
      </c>
      <c r="U122" s="5">
        <f t="shared" si="14"/>
        <v>3395784.7466272409</v>
      </c>
      <c r="W122" s="5">
        <f t="shared" si="16"/>
        <v>225058.70269999999</v>
      </c>
      <c r="X122" s="5">
        <f t="shared" si="17"/>
        <v>3620843.4493272407</v>
      </c>
    </row>
    <row r="123" spans="1:24" x14ac:dyDescent="0.25">
      <c r="A123" t="s">
        <v>339</v>
      </c>
      <c r="B123" t="s">
        <v>1916</v>
      </c>
      <c r="C123" t="s">
        <v>93</v>
      </c>
      <c r="D123" s="12" t="s">
        <v>1088</v>
      </c>
      <c r="E123" s="5">
        <f>VLOOKUP(A123,'Base Cost'!$A$5:$AF$347,28,FALSE)</f>
        <v>2395900.8648653212</v>
      </c>
      <c r="F123" s="5">
        <f>VLOOKUP(A123,'B.spe ed'!$A$5:$R$347,18,FALSE)</f>
        <v>852716.22</v>
      </c>
      <c r="G123" s="5">
        <f>VLOOKUP(A123,'C.DPIA'!$A$5:$J$348,10,FALSE)</f>
        <v>215133.19942173114</v>
      </c>
      <c r="H123" s="5">
        <f>VLOOKUP(A123,D.EL!$A$5:$M$348,13,FALSE)</f>
        <v>12275.186631338449</v>
      </c>
      <c r="I123" s="137">
        <f>VLOOKUP(A123,E.CTE!$A$5:$R$348,18,FALSE)</f>
        <v>0</v>
      </c>
      <c r="J123" s="5">
        <f t="shared" si="9"/>
        <v>3476025.4709183914</v>
      </c>
      <c r="K123" s="5">
        <v>3387724.09</v>
      </c>
      <c r="L123" s="5">
        <f t="shared" si="10"/>
        <v>3446594.6206582915</v>
      </c>
      <c r="M123" s="5">
        <f>VLOOKUP(A123,G.Transportation!$A$5:$G$348,7,FALSE)</f>
        <v>0</v>
      </c>
      <c r="N123" s="5">
        <v>3233814.77</v>
      </c>
      <c r="O123">
        <v>343.45</v>
      </c>
      <c r="P123" s="5">
        <f t="shared" si="11"/>
        <v>9455.7584684815847</v>
      </c>
      <c r="Q123" s="1">
        <f>VLOOKUP(A123,'ADM Data'!$A$2:$J$344,10,FALSE)</f>
        <v>296.36060399999997</v>
      </c>
      <c r="R123" s="5">
        <f t="shared" si="12"/>
        <v>12279.73</v>
      </c>
      <c r="S123" s="5">
        <f t="shared" si="13"/>
        <v>0</v>
      </c>
      <c r="T123" s="5">
        <f t="shared" si="15"/>
        <v>293964.54404595564</v>
      </c>
      <c r="U123" s="5">
        <f t="shared" si="14"/>
        <v>3740559.1647042474</v>
      </c>
      <c r="W123" s="5">
        <f t="shared" si="16"/>
        <v>192634.39259999999</v>
      </c>
      <c r="X123" s="5">
        <f t="shared" si="17"/>
        <v>3933193.5573042473</v>
      </c>
    </row>
    <row r="124" spans="1:24" x14ac:dyDescent="0.25">
      <c r="A124" t="s">
        <v>341</v>
      </c>
      <c r="B124" t="s">
        <v>1917</v>
      </c>
      <c r="C124" t="s">
        <v>72</v>
      </c>
      <c r="D124" s="12" t="s">
        <v>1088</v>
      </c>
      <c r="E124" s="5">
        <f>VLOOKUP(A124,'Base Cost'!$A$5:$AF$347,28,FALSE)</f>
        <v>1591209.694988633</v>
      </c>
      <c r="F124" s="5">
        <f>VLOOKUP(A124,'B.spe ed'!$A$5:$R$347,18,FALSE)</f>
        <v>210496.79</v>
      </c>
      <c r="G124" s="5">
        <f>VLOOKUP(A124,'C.DPIA'!$A$5:$J$348,10,FALSE)</f>
        <v>228797.68706111115</v>
      </c>
      <c r="H124" s="5">
        <f>VLOOKUP(A124,D.EL!$A$5:$M$348,13,FALSE)</f>
        <v>11186.751563679667</v>
      </c>
      <c r="I124" s="137">
        <f>VLOOKUP(A124,E.CTE!$A$5:$R$348,18,FALSE)</f>
        <v>0</v>
      </c>
      <c r="J124" s="5">
        <f t="shared" si="9"/>
        <v>2041690.9236134239</v>
      </c>
      <c r="K124" s="5">
        <v>1651644.52</v>
      </c>
      <c r="L124" s="5">
        <f t="shared" si="10"/>
        <v>1911688.4572890697</v>
      </c>
      <c r="M124" s="5">
        <f>VLOOKUP(A124,G.Transportation!$A$5:$G$348,7,FALSE)</f>
        <v>134287.80000000002</v>
      </c>
      <c r="N124" s="5">
        <v>1559038.56</v>
      </c>
      <c r="O124">
        <v>185.85</v>
      </c>
      <c r="P124" s="5">
        <f t="shared" si="11"/>
        <v>8428.7728167877322</v>
      </c>
      <c r="Q124" s="1">
        <f>VLOOKUP(A124,'ADM Data'!$A$2:$J$344,10,FALSE)</f>
        <v>195.182861</v>
      </c>
      <c r="R124" s="5">
        <f t="shared" si="12"/>
        <v>11132.36</v>
      </c>
      <c r="S124" s="5">
        <f t="shared" si="13"/>
        <v>0</v>
      </c>
      <c r="T124" s="5">
        <f t="shared" si="15"/>
        <v>193604.81779639691</v>
      </c>
      <c r="U124" s="5">
        <f t="shared" si="14"/>
        <v>2239581.0750854667</v>
      </c>
      <c r="W124" s="5">
        <f t="shared" si="16"/>
        <v>126868.85965</v>
      </c>
      <c r="X124" s="5">
        <f t="shared" si="17"/>
        <v>2366449.9347354667</v>
      </c>
    </row>
    <row r="125" spans="1:24" x14ac:dyDescent="0.25">
      <c r="A125" t="s">
        <v>342</v>
      </c>
      <c r="B125" t="s">
        <v>1918</v>
      </c>
      <c r="C125" t="s">
        <v>108</v>
      </c>
      <c r="D125" s="12" t="s">
        <v>1088</v>
      </c>
      <c r="E125" s="5">
        <f>VLOOKUP(A125,'Base Cost'!$A$5:$AF$347,28,FALSE)</f>
        <v>3144637.5277651828</v>
      </c>
      <c r="F125" s="5">
        <f>VLOOKUP(A125,'B.spe ed'!$A$5:$R$347,18,FALSE)</f>
        <v>294477.83999999997</v>
      </c>
      <c r="G125" s="5">
        <f>VLOOKUP(A125,'C.DPIA'!$A$5:$J$348,10,FALSE)</f>
        <v>448520.6708833336</v>
      </c>
      <c r="H125" s="5">
        <f>VLOOKUP(A125,D.EL!$A$5:$M$348,13,FALSE)</f>
        <v>23540.878612754961</v>
      </c>
      <c r="I125" s="137">
        <f>VLOOKUP(A125,E.CTE!$A$5:$R$348,18,FALSE)</f>
        <v>47233.834266528116</v>
      </c>
      <c r="J125" s="5">
        <f t="shared" si="9"/>
        <v>3958410.7515277993</v>
      </c>
      <c r="K125" s="5">
        <v>3011668.37</v>
      </c>
      <c r="L125" s="5">
        <f t="shared" si="10"/>
        <v>3642861.5157645838</v>
      </c>
      <c r="M125" s="5">
        <f>VLOOKUP(A125,G.Transportation!$A$5:$G$348,7,FALSE)</f>
        <v>0</v>
      </c>
      <c r="N125" s="5">
        <v>2735431.6800000002</v>
      </c>
      <c r="O125">
        <v>330.07</v>
      </c>
      <c r="P125" s="5">
        <f t="shared" si="11"/>
        <v>8327.5089696125069</v>
      </c>
      <c r="Q125" s="1">
        <f>VLOOKUP(A125,'ADM Data'!$A$2:$J$344,10,FALSE)</f>
        <v>382.62426899999997</v>
      </c>
      <c r="R125" s="5">
        <f t="shared" si="12"/>
        <v>10170.73</v>
      </c>
      <c r="S125" s="5">
        <f t="shared" si="13"/>
        <v>0</v>
      </c>
      <c r="T125" s="5">
        <f t="shared" si="15"/>
        <v>379530.77183464664</v>
      </c>
      <c r="U125" s="5">
        <f t="shared" si="14"/>
        <v>4022392.2875992307</v>
      </c>
      <c r="W125" s="5">
        <f t="shared" si="16"/>
        <v>248705.77484999999</v>
      </c>
      <c r="X125" s="5">
        <f t="shared" si="17"/>
        <v>4271098.0624492308</v>
      </c>
    </row>
    <row r="126" spans="1:24" x14ac:dyDescent="0.25">
      <c r="A126" t="s">
        <v>344</v>
      </c>
      <c r="B126" t="s">
        <v>345</v>
      </c>
      <c r="C126" t="s">
        <v>93</v>
      </c>
      <c r="D126" s="12" t="s">
        <v>1088</v>
      </c>
      <c r="E126" s="5">
        <f>VLOOKUP(A126,'Base Cost'!$A$5:$AF$347,28,FALSE)</f>
        <v>1274328.5423011312</v>
      </c>
      <c r="F126" s="5">
        <f>VLOOKUP(A126,'B.spe ed'!$A$5:$R$347,18,FALSE)</f>
        <v>26477.670000000002</v>
      </c>
      <c r="G126" s="5">
        <f>VLOOKUP(A126,'C.DPIA'!$A$5:$J$348,10,FALSE)</f>
        <v>181315.33722777778</v>
      </c>
      <c r="H126" s="5">
        <f>VLOOKUP(A126,D.EL!$A$5:$M$348,13,FALSE)</f>
        <v>51562.488580364261</v>
      </c>
      <c r="I126" s="137">
        <f>VLOOKUP(A126,E.CTE!$A$5:$R$348,18,FALSE)</f>
        <v>29579.934242754989</v>
      </c>
      <c r="J126" s="5">
        <f t="shared" si="9"/>
        <v>1563263.9723520281</v>
      </c>
      <c r="K126" s="5">
        <v>2482199.9</v>
      </c>
      <c r="L126" s="5">
        <f t="shared" si="10"/>
        <v>1563263.9723520281</v>
      </c>
      <c r="M126" s="5">
        <f>VLOOKUP(A126,G.Transportation!$A$5:$G$348,7,FALSE)</f>
        <v>109765.68000000001</v>
      </c>
      <c r="N126" s="5">
        <v>2378710.16</v>
      </c>
      <c r="O126">
        <v>287.01</v>
      </c>
      <c r="P126" s="5">
        <f t="shared" si="11"/>
        <v>8327.9799338002176</v>
      </c>
      <c r="Q126" s="1">
        <f>VLOOKUP(A126,'ADM Data'!$A$2:$J$344,10,FALSE)</f>
        <v>154.676591</v>
      </c>
      <c r="R126" s="5">
        <f t="shared" si="12"/>
        <v>11466.31</v>
      </c>
      <c r="S126" s="5">
        <f t="shared" si="13"/>
        <v>0</v>
      </c>
      <c r="T126" s="5">
        <f t="shared" si="15"/>
        <v>153426.03886681839</v>
      </c>
      <c r="U126" s="5">
        <f t="shared" si="14"/>
        <v>1826455.6912188465</v>
      </c>
      <c r="W126" s="5">
        <f t="shared" si="16"/>
        <v>100539.78415000001</v>
      </c>
      <c r="X126" s="5">
        <f t="shared" si="17"/>
        <v>1926995.4753688464</v>
      </c>
    </row>
    <row r="127" spans="1:24" x14ac:dyDescent="0.25">
      <c r="A127" t="s">
        <v>346</v>
      </c>
      <c r="B127" t="s">
        <v>1919</v>
      </c>
      <c r="C127" t="s">
        <v>80</v>
      </c>
      <c r="D127" s="12" t="s">
        <v>1088</v>
      </c>
      <c r="E127" s="5">
        <f>VLOOKUP(A127,'Base Cost'!$A$5:$AF$347,28,FALSE)</f>
        <v>1743276.8480976238</v>
      </c>
      <c r="F127" s="5">
        <f>VLOOKUP(A127,'B.spe ed'!$A$5:$R$347,18,FALSE)</f>
        <v>213580.19</v>
      </c>
      <c r="G127" s="5">
        <f>VLOOKUP(A127,'C.DPIA'!$A$5:$J$348,10,FALSE)</f>
        <v>249936.993525239</v>
      </c>
      <c r="H127" s="5">
        <f>VLOOKUP(A127,D.EL!$A$5:$M$348,13,FALSE)</f>
        <v>7454.2881651215512</v>
      </c>
      <c r="I127" s="137">
        <f>VLOOKUP(A127,E.CTE!$A$5:$R$348,18,FALSE)</f>
        <v>0</v>
      </c>
      <c r="J127" s="5">
        <f t="shared" si="9"/>
        <v>2214248.3197879842</v>
      </c>
      <c r="K127" s="5">
        <v>2259016.62</v>
      </c>
      <c r="L127" s="5">
        <f t="shared" si="10"/>
        <v>2214248.3197879842</v>
      </c>
      <c r="M127" s="5">
        <f>VLOOKUP(A127,G.Transportation!$A$5:$G$348,7,FALSE)</f>
        <v>0</v>
      </c>
      <c r="N127" s="5">
        <v>2198289.36</v>
      </c>
      <c r="O127">
        <v>254.05</v>
      </c>
      <c r="P127" s="5">
        <f t="shared" si="11"/>
        <v>8693.0591773272972</v>
      </c>
      <c r="Q127" s="1">
        <f>VLOOKUP(A127,'ADM Data'!$A$2:$J$344,10,FALSE)</f>
        <v>213.536992</v>
      </c>
      <c r="R127" s="5">
        <f t="shared" si="12"/>
        <v>11019.39</v>
      </c>
      <c r="S127" s="5">
        <f t="shared" si="13"/>
        <v>0</v>
      </c>
      <c r="T127" s="5">
        <f t="shared" si="15"/>
        <v>211810.55660901839</v>
      </c>
      <c r="U127" s="5">
        <f t="shared" si="14"/>
        <v>2426058.8763970025</v>
      </c>
      <c r="W127" s="5">
        <f t="shared" si="16"/>
        <v>138799.0448</v>
      </c>
      <c r="X127" s="5">
        <f t="shared" si="17"/>
        <v>2564857.9211970023</v>
      </c>
    </row>
    <row r="128" spans="1:24" x14ac:dyDescent="0.25">
      <c r="A128" t="s">
        <v>348</v>
      </c>
      <c r="B128" t="s">
        <v>349</v>
      </c>
      <c r="C128" t="s">
        <v>93</v>
      </c>
      <c r="D128" s="12" t="s">
        <v>1088</v>
      </c>
      <c r="E128" s="5">
        <f>VLOOKUP(A128,'Base Cost'!$A$5:$AF$347,28,FALSE)</f>
        <v>1399724.7152096489</v>
      </c>
      <c r="F128" s="5">
        <f>VLOOKUP(A128,'B.spe ed'!$A$5:$R$347,18,FALSE)</f>
        <v>326410.92</v>
      </c>
      <c r="G128" s="5">
        <f>VLOOKUP(A128,'C.DPIA'!$A$5:$J$348,10,FALSE)</f>
        <v>195382.05013324562</v>
      </c>
      <c r="H128" s="5">
        <f>VLOOKUP(A128,D.EL!$A$5:$M$348,13,FALSE)</f>
        <v>0</v>
      </c>
      <c r="I128" s="137">
        <f>VLOOKUP(A128,E.CTE!$A$5:$R$348,18,FALSE)</f>
        <v>0</v>
      </c>
      <c r="J128" s="5">
        <f t="shared" si="9"/>
        <v>1921517.6853428944</v>
      </c>
      <c r="K128" s="5">
        <v>1166909.98</v>
      </c>
      <c r="L128" s="5">
        <f t="shared" si="10"/>
        <v>1670006.9371521077</v>
      </c>
      <c r="M128" s="5">
        <f>VLOOKUP(A128,G.Transportation!$A$5:$G$348,7,FALSE)</f>
        <v>0</v>
      </c>
      <c r="N128" s="5">
        <v>1396870.48</v>
      </c>
      <c r="O128">
        <v>159.81</v>
      </c>
      <c r="P128" s="5">
        <f t="shared" si="11"/>
        <v>8780.9002240160189</v>
      </c>
      <c r="Q128" s="1">
        <f>VLOOKUP(A128,'ADM Data'!$A$2:$J$344,10,FALSE)</f>
        <v>171.23676699999999</v>
      </c>
      <c r="R128" s="5">
        <f t="shared" si="12"/>
        <v>10402.620000000001</v>
      </c>
      <c r="S128" s="5">
        <f t="shared" si="13"/>
        <v>0</v>
      </c>
      <c r="T128" s="5">
        <f t="shared" si="15"/>
        <v>169852.32671161159</v>
      </c>
      <c r="U128" s="5">
        <f t="shared" si="14"/>
        <v>1839859.2638637193</v>
      </c>
      <c r="W128" s="5">
        <f t="shared" si="16"/>
        <v>111303.89855</v>
      </c>
      <c r="X128" s="5">
        <f t="shared" si="17"/>
        <v>1951163.1624137193</v>
      </c>
    </row>
    <row r="129" spans="1:24" x14ac:dyDescent="0.25">
      <c r="A129" t="s">
        <v>350</v>
      </c>
      <c r="B129" t="s">
        <v>1920</v>
      </c>
      <c r="C129" t="s">
        <v>80</v>
      </c>
      <c r="D129" s="12" t="s">
        <v>1088</v>
      </c>
      <c r="E129" s="5">
        <f>VLOOKUP(A129,'Base Cost'!$A$5:$AF$347,28,FALSE)</f>
        <v>267550.78203567199</v>
      </c>
      <c r="F129" s="5">
        <f>VLOOKUP(A129,'B.spe ed'!$A$5:$R$347,18,FALSE)</f>
        <v>34545.75</v>
      </c>
      <c r="G129" s="5">
        <f>VLOOKUP(A129,'C.DPIA'!$A$5:$J$348,10,FALSE)</f>
        <v>39525.868055555562</v>
      </c>
      <c r="H129" s="5">
        <f>VLOOKUP(A129,D.EL!$A$5:$M$348,13,FALSE)</f>
        <v>5743.0577573687506</v>
      </c>
      <c r="I129" s="137">
        <f>VLOOKUP(A129,E.CTE!$A$5:$R$348,18,FALSE)</f>
        <v>0</v>
      </c>
      <c r="J129" s="5">
        <f t="shared" si="9"/>
        <v>347365.45784859633</v>
      </c>
      <c r="K129" s="5">
        <v>614050.28</v>
      </c>
      <c r="L129" s="5">
        <f t="shared" si="10"/>
        <v>347365.45784859633</v>
      </c>
      <c r="M129" s="5">
        <f>VLOOKUP(A129,G.Transportation!$A$5:$G$348,7,FALSE)</f>
        <v>0</v>
      </c>
      <c r="N129" s="5">
        <v>593965.61</v>
      </c>
      <c r="O129">
        <v>60.15</v>
      </c>
      <c r="P129" s="5">
        <f t="shared" si="11"/>
        <v>9914.8199833748968</v>
      </c>
      <c r="Q129" s="1">
        <f>VLOOKUP(A129,'ADM Data'!$A$2:$J$344,10,FALSE)</f>
        <v>33.71875</v>
      </c>
      <c r="R129" s="5">
        <f t="shared" si="12"/>
        <v>10951.85</v>
      </c>
      <c r="S129" s="5">
        <f t="shared" si="13"/>
        <v>0</v>
      </c>
      <c r="T129" s="5">
        <f t="shared" si="15"/>
        <v>33446.135673112498</v>
      </c>
      <c r="U129" s="5">
        <f t="shared" si="14"/>
        <v>380811.59352170886</v>
      </c>
      <c r="W129" s="5">
        <f t="shared" si="16"/>
        <v>21917.1875</v>
      </c>
      <c r="X129" s="5">
        <f t="shared" si="17"/>
        <v>402728.78102170886</v>
      </c>
    </row>
    <row r="130" spans="1:24" x14ac:dyDescent="0.25">
      <c r="A130" t="s">
        <v>352</v>
      </c>
      <c r="B130" t="s">
        <v>1921</v>
      </c>
      <c r="C130" t="s">
        <v>80</v>
      </c>
      <c r="D130" s="12" t="s">
        <v>1088</v>
      </c>
      <c r="E130" s="5">
        <f>VLOOKUP(A130,'Base Cost'!$A$5:$AF$347,28,FALSE)</f>
        <v>1736094.055664618</v>
      </c>
      <c r="F130" s="5">
        <f>VLOOKUP(A130,'B.spe ed'!$A$5:$R$347,18,FALSE)</f>
        <v>309357.27</v>
      </c>
      <c r="G130" s="5">
        <f>VLOOKUP(A130,'C.DPIA'!$A$5:$J$348,10,FALSE)</f>
        <v>47737.205638764819</v>
      </c>
      <c r="H130" s="5">
        <f>VLOOKUP(A130,D.EL!$A$5:$M$348,13,FALSE)</f>
        <v>5633.1404350000012</v>
      </c>
      <c r="I130" s="137">
        <f>VLOOKUP(A130,E.CTE!$A$5:$R$348,18,FALSE)</f>
        <v>0</v>
      </c>
      <c r="J130" s="5">
        <f t="shared" si="9"/>
        <v>2098821.6717383829</v>
      </c>
      <c r="K130" s="5">
        <v>2178954.02</v>
      </c>
      <c r="L130" s="5">
        <f t="shared" si="10"/>
        <v>2098821.6717383829</v>
      </c>
      <c r="M130" s="5">
        <f>VLOOKUP(A130,G.Transportation!$A$5:$G$348,7,FALSE)</f>
        <v>0</v>
      </c>
      <c r="N130" s="5">
        <v>2065675.59</v>
      </c>
      <c r="O130">
        <v>242.13</v>
      </c>
      <c r="P130" s="5">
        <f t="shared" si="11"/>
        <v>8571.3466336265647</v>
      </c>
      <c r="Q130" s="1">
        <f>VLOOKUP(A130,'ADM Data'!$A$2:$J$344,10,FALSE)</f>
        <v>212.86179199999998</v>
      </c>
      <c r="R130" s="5">
        <f t="shared" si="12"/>
        <v>10510.02</v>
      </c>
      <c r="S130" s="5">
        <f t="shared" si="13"/>
        <v>0</v>
      </c>
      <c r="T130" s="5">
        <f t="shared" si="15"/>
        <v>211140.81556563789</v>
      </c>
      <c r="U130" s="5">
        <f t="shared" si="14"/>
        <v>2309962.4873040207</v>
      </c>
      <c r="W130" s="5">
        <f t="shared" si="16"/>
        <v>138360.1648</v>
      </c>
      <c r="X130" s="5">
        <f t="shared" si="17"/>
        <v>2448322.6521040206</v>
      </c>
    </row>
    <row r="131" spans="1:24" x14ac:dyDescent="0.25">
      <c r="A131" t="s">
        <v>354</v>
      </c>
      <c r="B131" t="s">
        <v>355</v>
      </c>
      <c r="C131" t="s">
        <v>278</v>
      </c>
      <c r="D131" s="12" t="s">
        <v>1088</v>
      </c>
      <c r="E131" s="5">
        <f>VLOOKUP(A131,'Base Cost'!$A$5:$AF$347,28,FALSE)</f>
        <v>1106455.6612546709</v>
      </c>
      <c r="F131" s="5">
        <f>VLOOKUP(A131,'B.spe ed'!$A$5:$R$347,18,FALSE)</f>
        <v>674361.09</v>
      </c>
      <c r="G131" s="5">
        <f>VLOOKUP(A131,'C.DPIA'!$A$5:$J$348,10,FALSE)</f>
        <v>160420.00969651222</v>
      </c>
      <c r="H131" s="5">
        <f>VLOOKUP(A131,D.EL!$A$5:$M$348,13,FALSE)</f>
        <v>0</v>
      </c>
      <c r="I131" s="137">
        <f>VLOOKUP(A131,E.CTE!$A$5:$R$348,18,FALSE)</f>
        <v>0</v>
      </c>
      <c r="J131" s="5">
        <f t="shared" si="9"/>
        <v>1941236.760951183</v>
      </c>
      <c r="K131" s="5">
        <v>1655438.36</v>
      </c>
      <c r="L131" s="5">
        <f t="shared" si="10"/>
        <v>1845980.1539141538</v>
      </c>
      <c r="M131" s="5">
        <f>VLOOKUP(A131,G.Transportation!$A$5:$G$348,7,FALSE)</f>
        <v>0</v>
      </c>
      <c r="N131" s="5">
        <v>1657207.39</v>
      </c>
      <c r="O131">
        <v>141.12</v>
      </c>
      <c r="P131" s="5">
        <f t="shared" si="11"/>
        <v>11783.329645691609</v>
      </c>
      <c r="Q131" s="1">
        <f>VLOOKUP(A131,'ADM Data'!$A$2:$J$344,10,FALSE)</f>
        <v>136.88690500000001</v>
      </c>
      <c r="R131" s="5">
        <f t="shared" si="12"/>
        <v>14135.44</v>
      </c>
      <c r="S131" s="5">
        <f t="shared" si="13"/>
        <v>0</v>
      </c>
      <c r="T131" s="5">
        <f t="shared" si="15"/>
        <v>135780.18154594881</v>
      </c>
      <c r="U131" s="5">
        <f t="shared" si="14"/>
        <v>1981760.3354601027</v>
      </c>
      <c r="W131" s="5">
        <f t="shared" si="16"/>
        <v>88976.488250000009</v>
      </c>
      <c r="X131" s="5">
        <f t="shared" si="17"/>
        <v>2070736.8237101026</v>
      </c>
    </row>
    <row r="132" spans="1:24" x14ac:dyDescent="0.25">
      <c r="A132" t="s">
        <v>356</v>
      </c>
      <c r="B132" t="s">
        <v>357</v>
      </c>
      <c r="C132" t="s">
        <v>80</v>
      </c>
      <c r="D132" s="12" t="s">
        <v>1088</v>
      </c>
      <c r="E132" s="5">
        <f>VLOOKUP(A132,'Base Cost'!$A$5:$AF$347,28,FALSE)</f>
        <v>1905215.3627036617</v>
      </c>
      <c r="F132" s="5">
        <f>VLOOKUP(A132,'B.spe ed'!$A$5:$R$347,18,FALSE)</f>
        <v>293031.34000000003</v>
      </c>
      <c r="G132" s="5">
        <f>VLOOKUP(A132,'C.DPIA'!$A$5:$J$348,10,FALSE)</f>
        <v>291761.43746111117</v>
      </c>
      <c r="H132" s="5">
        <f>VLOOKUP(A132,D.EL!$A$5:$M$348,13,FALSE)</f>
        <v>1299.7018970000001</v>
      </c>
      <c r="I132" s="137">
        <f>VLOOKUP(A132,E.CTE!$A$5:$R$348,18,FALSE)</f>
        <v>1121044.1168814225</v>
      </c>
      <c r="J132" s="5">
        <f t="shared" si="9"/>
        <v>3612351.9589431956</v>
      </c>
      <c r="K132" s="5">
        <v>2135775.21</v>
      </c>
      <c r="L132" s="5">
        <f t="shared" si="10"/>
        <v>3120208.9285204285</v>
      </c>
      <c r="M132" s="5">
        <f>VLOOKUP(A132,G.Transportation!$A$5:$G$348,7,FALSE)</f>
        <v>0</v>
      </c>
      <c r="N132" s="5">
        <v>3194808.67</v>
      </c>
      <c r="O132">
        <v>262.58</v>
      </c>
      <c r="P132" s="5">
        <f t="shared" si="11"/>
        <v>12207.071659684669</v>
      </c>
      <c r="Q132" s="1">
        <f>VLOOKUP(A132,'ADM Data'!$A$2:$J$344,10,FALSE)</f>
        <v>248.89601300000001</v>
      </c>
      <c r="R132" s="5">
        <f t="shared" si="12"/>
        <v>13186.19</v>
      </c>
      <c r="S132" s="5">
        <f t="shared" si="13"/>
        <v>0</v>
      </c>
      <c r="T132" s="5">
        <f t="shared" si="15"/>
        <v>246883.70177704608</v>
      </c>
      <c r="U132" s="5">
        <f t="shared" si="14"/>
        <v>3367092.6302974746</v>
      </c>
      <c r="W132" s="5">
        <f t="shared" si="16"/>
        <v>161782.40845000002</v>
      </c>
      <c r="X132" s="5">
        <f t="shared" si="17"/>
        <v>3528875.0387474746</v>
      </c>
    </row>
    <row r="133" spans="1:24" x14ac:dyDescent="0.25">
      <c r="A133" t="s">
        <v>358</v>
      </c>
      <c r="B133" t="s">
        <v>359</v>
      </c>
      <c r="C133" t="s">
        <v>93</v>
      </c>
      <c r="D133" s="12" t="s">
        <v>1088</v>
      </c>
      <c r="E133" s="5">
        <f>VLOOKUP(A133,'Base Cost'!$A$5:$AF$347,28,FALSE)</f>
        <v>1246121.0012141154</v>
      </c>
      <c r="F133" s="5">
        <f>VLOOKUP(A133,'B.spe ed'!$A$5:$R$347,18,FALSE)</f>
        <v>152105.35999999999</v>
      </c>
      <c r="G133" s="5">
        <f>VLOOKUP(A133,'C.DPIA'!$A$5:$J$348,10,FALSE)</f>
        <v>166998.35774444445</v>
      </c>
      <c r="H133" s="5">
        <f>VLOOKUP(A133,D.EL!$A$5:$M$348,13,FALSE)</f>
        <v>6505.5726403726767</v>
      </c>
      <c r="I133" s="137">
        <f>VLOOKUP(A133,E.CTE!$A$5:$R$348,18,FALSE)</f>
        <v>489413.41438190814</v>
      </c>
      <c r="J133" s="5">
        <f t="shared" ref="J133:J196" si="18">E133+F133+G133+H133+I133</f>
        <v>2061143.7059808406</v>
      </c>
      <c r="K133" s="5">
        <v>1949397.53</v>
      </c>
      <c r="L133" s="5">
        <f t="shared" ref="L133:L196" si="19">MIN(J133,(K133+(J133-K133)*$L$1))</f>
        <v>2023898.7055264264</v>
      </c>
      <c r="M133" s="5">
        <f>VLOOKUP(A133,G.Transportation!$A$5:$G$348,7,FALSE)</f>
        <v>0</v>
      </c>
      <c r="N133" s="5">
        <v>1884796.98</v>
      </c>
      <c r="O133">
        <v>182.37</v>
      </c>
      <c r="P133" s="5">
        <f t="shared" ref="P133:P196" si="20">IF(O133&gt;0,((N133/O133)+$Q$1),0)</f>
        <v>10375.096614574764</v>
      </c>
      <c r="Q133" s="1">
        <f>VLOOKUP(A133,'ADM Data'!$A$2:$J$344,10,FALSE)</f>
        <v>142.463054</v>
      </c>
      <c r="R133" s="5">
        <f t="shared" ref="R133:R196" si="21">ROUND((L133+M133+W133)/Q133,2)</f>
        <v>14856.48</v>
      </c>
      <c r="S133" s="5">
        <f t="shared" ref="S133:S196" si="22">IF(((P133-R133)*Q133)&gt;0,((P133-R133)*Q133),0)</f>
        <v>0</v>
      </c>
      <c r="T133" s="5">
        <f t="shared" si="15"/>
        <v>141311.24767347402</v>
      </c>
      <c r="U133" s="5">
        <f t="shared" ref="U133:U196" si="23">L133+M133+S133+T133</f>
        <v>2165209.9531999007</v>
      </c>
      <c r="W133" s="5">
        <f t="shared" si="16"/>
        <v>92600.985100000005</v>
      </c>
      <c r="X133" s="5">
        <f t="shared" si="17"/>
        <v>2257810.9382999009</v>
      </c>
    </row>
    <row r="134" spans="1:24" x14ac:dyDescent="0.25">
      <c r="A134" t="s">
        <v>360</v>
      </c>
      <c r="B134" t="s">
        <v>1922</v>
      </c>
      <c r="C134" t="s">
        <v>80</v>
      </c>
      <c r="D134" s="12" t="s">
        <v>1088</v>
      </c>
      <c r="E134" s="5">
        <f>VLOOKUP(A134,'Base Cost'!$A$5:$AF$347,28,FALSE)</f>
        <v>3248835.3461782429</v>
      </c>
      <c r="F134" s="5">
        <f>VLOOKUP(A134,'B.spe ed'!$A$5:$R$347,18,FALSE)</f>
        <v>542187.91</v>
      </c>
      <c r="G134" s="5">
        <f>VLOOKUP(A134,'C.DPIA'!$A$5:$J$348,10,FALSE)</f>
        <v>497621.76582777785</v>
      </c>
      <c r="H134" s="5">
        <f>VLOOKUP(A134,D.EL!$A$5:$M$348,13,FALSE)</f>
        <v>35057.060488337469</v>
      </c>
      <c r="I134" s="137">
        <f>VLOOKUP(A134,E.CTE!$A$5:$R$348,18,FALSE)</f>
        <v>2058792.3963798729</v>
      </c>
      <c r="J134" s="5">
        <f t="shared" si="18"/>
        <v>6382494.4788742317</v>
      </c>
      <c r="K134" s="5">
        <v>2116422.33</v>
      </c>
      <c r="L134" s="5">
        <f t="shared" si="19"/>
        <v>4960612.6316544507</v>
      </c>
      <c r="M134" s="5">
        <f>VLOOKUP(A134,G.Transportation!$A$5:$G$348,7,FALSE)</f>
        <v>0</v>
      </c>
      <c r="N134" s="5">
        <v>2641786.2200000002</v>
      </c>
      <c r="O134">
        <v>199.61</v>
      </c>
      <c r="P134" s="5">
        <f t="shared" si="20"/>
        <v>13274.818840739443</v>
      </c>
      <c r="Q134" s="1">
        <f>VLOOKUP(A134,'ADM Data'!$A$2:$J$344,10,FALSE)</f>
        <v>424.511459</v>
      </c>
      <c r="R134" s="5">
        <f t="shared" si="21"/>
        <v>12335.46</v>
      </c>
      <c r="S134" s="5">
        <f t="shared" si="22"/>
        <v>398768.59200684988</v>
      </c>
      <c r="T134" s="5">
        <f t="shared" ref="T134:T197" si="24">IF(D134="Y",($T$2*Q134),($T$1*Q134))*$V$1</f>
        <v>421079.30609838542</v>
      </c>
      <c r="U134" s="5">
        <f t="shared" si="23"/>
        <v>5780460.5297596864</v>
      </c>
      <c r="W134" s="5">
        <f t="shared" ref="W134:W197" si="25">IF(D134="Y",0,IF(D134="S",0,Q134*650))</f>
        <v>275932.44835000002</v>
      </c>
      <c r="X134" s="5">
        <f t="shared" ref="X134:X197" si="26">L134+M134+W134+S134+T134</f>
        <v>6056392.9781096866</v>
      </c>
    </row>
    <row r="135" spans="1:24" x14ac:dyDescent="0.25">
      <c r="A135" t="s">
        <v>362</v>
      </c>
      <c r="B135" t="s">
        <v>363</v>
      </c>
      <c r="C135" t="s">
        <v>93</v>
      </c>
      <c r="D135" s="12" t="s">
        <v>1088</v>
      </c>
      <c r="E135" s="5">
        <f>VLOOKUP(A135,'Base Cost'!$A$5:$AF$347,28,FALSE)</f>
        <v>580731.97616393305</v>
      </c>
      <c r="F135" s="5">
        <f>VLOOKUP(A135,'B.spe ed'!$A$5:$R$347,18,FALSE)</f>
        <v>106055.92</v>
      </c>
      <c r="G135" s="5">
        <f>VLOOKUP(A135,'C.DPIA'!$A$5:$J$348,10,FALSE)</f>
        <v>73160.349024787778</v>
      </c>
      <c r="H135" s="5">
        <f>VLOOKUP(A135,D.EL!$A$5:$M$348,13,FALSE)</f>
        <v>10478.407219772325</v>
      </c>
      <c r="I135" s="137">
        <f>VLOOKUP(A135,E.CTE!$A$5:$R$348,18,FALSE)</f>
        <v>212466.34760485933</v>
      </c>
      <c r="J135" s="5">
        <f t="shared" si="18"/>
        <v>982893.0000133526</v>
      </c>
      <c r="K135" s="5">
        <v>702310.54</v>
      </c>
      <c r="L135" s="5">
        <f t="shared" si="19"/>
        <v>889374.86609090213</v>
      </c>
      <c r="M135" s="5">
        <f>VLOOKUP(A135,G.Transportation!$A$5:$G$348,7,FALSE)</f>
        <v>0</v>
      </c>
      <c r="N135" s="5">
        <v>652891.56999999995</v>
      </c>
      <c r="O135">
        <v>63.91</v>
      </c>
      <c r="P135" s="5">
        <f t="shared" si="20"/>
        <v>10255.876745423251</v>
      </c>
      <c r="Q135" s="1">
        <f>VLOOKUP(A135,'ADM Data'!$A$2:$J$344,10,FALSE)</f>
        <v>65.211787000000001</v>
      </c>
      <c r="R135" s="5">
        <f t="shared" si="21"/>
        <v>14288.25</v>
      </c>
      <c r="S135" s="5">
        <f t="shared" si="22"/>
        <v>0</v>
      </c>
      <c r="T135" s="5">
        <f t="shared" si="24"/>
        <v>64684.553119202639</v>
      </c>
      <c r="U135" s="5">
        <f t="shared" si="23"/>
        <v>954059.41921010474</v>
      </c>
      <c r="W135" s="5">
        <f t="shared" si="25"/>
        <v>42387.661549999997</v>
      </c>
      <c r="X135" s="5">
        <f t="shared" si="26"/>
        <v>996447.0807601047</v>
      </c>
    </row>
    <row r="136" spans="1:24" x14ac:dyDescent="0.25">
      <c r="A136" t="s">
        <v>364</v>
      </c>
      <c r="B136" t="s">
        <v>365</v>
      </c>
      <c r="C136" t="s">
        <v>93</v>
      </c>
      <c r="D136" s="12" t="s">
        <v>1088</v>
      </c>
      <c r="E136" s="5">
        <f>VLOOKUP(A136,'Base Cost'!$A$5:$AF$347,28,FALSE)</f>
        <v>882639.38317517145</v>
      </c>
      <c r="F136" s="5">
        <f>VLOOKUP(A136,'B.spe ed'!$A$5:$R$347,18,FALSE)</f>
        <v>72084.61</v>
      </c>
      <c r="G136" s="5">
        <f>VLOOKUP(A136,'C.DPIA'!$A$5:$J$348,10,FALSE)</f>
        <v>114668.23885672692</v>
      </c>
      <c r="H136" s="5">
        <f>VLOOKUP(A136,D.EL!$A$5:$M$348,13,FALSE)</f>
        <v>0</v>
      </c>
      <c r="I136" s="137">
        <f>VLOOKUP(A136,E.CTE!$A$5:$R$348,18,FALSE)</f>
        <v>340949.73323113093</v>
      </c>
      <c r="J136" s="5">
        <f t="shared" si="18"/>
        <v>1410341.9652630293</v>
      </c>
      <c r="K136" s="5">
        <v>1756904.52</v>
      </c>
      <c r="L136" s="5">
        <f t="shared" si="19"/>
        <v>1410341.9652630293</v>
      </c>
      <c r="M136" s="5">
        <f>VLOOKUP(A136,G.Transportation!$A$5:$G$348,7,FALSE)</f>
        <v>0</v>
      </c>
      <c r="N136" s="5">
        <v>601697.02</v>
      </c>
      <c r="O136">
        <v>55.49</v>
      </c>
      <c r="P136" s="5">
        <f t="shared" si="20"/>
        <v>10883.421502973508</v>
      </c>
      <c r="Q136" s="1">
        <f>VLOOKUP(A136,'ADM Data'!$A$2:$J$344,10,FALSE)</f>
        <v>102.135503</v>
      </c>
      <c r="R136" s="5">
        <f t="shared" si="21"/>
        <v>14458.54</v>
      </c>
      <c r="S136" s="5">
        <f t="shared" si="22"/>
        <v>0</v>
      </c>
      <c r="T136" s="5">
        <f t="shared" si="24"/>
        <v>101309.74281014536</v>
      </c>
      <c r="U136" s="5">
        <f t="shared" si="23"/>
        <v>1511651.7080731746</v>
      </c>
      <c r="W136" s="5">
        <f t="shared" si="25"/>
        <v>66388.076950000002</v>
      </c>
      <c r="X136" s="5">
        <f t="shared" si="26"/>
        <v>1578039.7850231745</v>
      </c>
    </row>
    <row r="137" spans="1:24" x14ac:dyDescent="0.25">
      <c r="A137" t="s">
        <v>366</v>
      </c>
      <c r="B137" t="s">
        <v>1923</v>
      </c>
      <c r="C137" t="s">
        <v>80</v>
      </c>
      <c r="D137" s="12" t="s">
        <v>1088</v>
      </c>
      <c r="E137" s="5">
        <f>VLOOKUP(A137,'Base Cost'!$A$5:$AF$347,28,FALSE)</f>
        <v>463961.23354718683</v>
      </c>
      <c r="F137" s="5">
        <f>VLOOKUP(A137,'B.spe ed'!$A$5:$R$347,18,FALSE)</f>
        <v>161799.51</v>
      </c>
      <c r="G137" s="5">
        <f>VLOOKUP(A137,'C.DPIA'!$A$5:$J$348,10,FALSE)</f>
        <v>68074.427513264789</v>
      </c>
      <c r="H137" s="5">
        <f>VLOOKUP(A137,D.EL!$A$5:$M$348,13,FALSE)</f>
        <v>0</v>
      </c>
      <c r="I137" s="137">
        <f>VLOOKUP(A137,E.CTE!$A$5:$R$348,18,FALSE)</f>
        <v>18128.627946502274</v>
      </c>
      <c r="J137" s="5">
        <f t="shared" si="18"/>
        <v>711963.79900695395</v>
      </c>
      <c r="K137" s="5">
        <v>563920.01</v>
      </c>
      <c r="L137" s="5">
        <f t="shared" si="19"/>
        <v>662620.80413093616</v>
      </c>
      <c r="M137" s="5">
        <f>VLOOKUP(A137,G.Transportation!$A$5:$G$348,7,FALSE)</f>
        <v>0</v>
      </c>
      <c r="N137" s="5">
        <v>496949.42</v>
      </c>
      <c r="O137">
        <v>64.010000000000005</v>
      </c>
      <c r="P137" s="5">
        <f t="shared" si="20"/>
        <v>7803.7016216216207</v>
      </c>
      <c r="Q137" s="1">
        <f>VLOOKUP(A137,'ADM Data'!$A$2:$J$344,10,FALSE)</f>
        <v>58.839430999999998</v>
      </c>
      <c r="R137" s="5">
        <f t="shared" si="21"/>
        <v>11911.51</v>
      </c>
      <c r="S137" s="5">
        <f t="shared" si="22"/>
        <v>0</v>
      </c>
      <c r="T137" s="5">
        <f t="shared" si="24"/>
        <v>58363.717283551181</v>
      </c>
      <c r="U137" s="5">
        <f t="shared" si="23"/>
        <v>720984.52141448739</v>
      </c>
      <c r="W137" s="5">
        <f t="shared" si="25"/>
        <v>38245.630149999997</v>
      </c>
      <c r="X137" s="5">
        <f t="shared" si="26"/>
        <v>759230.15156448737</v>
      </c>
    </row>
    <row r="138" spans="1:24" x14ac:dyDescent="0.25">
      <c r="A138" t="s">
        <v>368</v>
      </c>
      <c r="B138" t="s">
        <v>1924</v>
      </c>
      <c r="C138" t="s">
        <v>80</v>
      </c>
      <c r="D138" s="12" t="s">
        <v>1088</v>
      </c>
      <c r="E138" s="5">
        <f>VLOOKUP(A138,'Base Cost'!$A$5:$AF$347,28,FALSE)</f>
        <v>4215107.4462421434</v>
      </c>
      <c r="F138" s="5">
        <f>VLOOKUP(A138,'B.spe ed'!$A$5:$R$347,18,FALSE)</f>
        <v>812840.6</v>
      </c>
      <c r="G138" s="5">
        <f>VLOOKUP(A138,'C.DPIA'!$A$5:$J$348,10,FALSE)</f>
        <v>624576.85186666681</v>
      </c>
      <c r="H138" s="5">
        <f>VLOOKUP(A138,D.EL!$A$5:$M$348,13,FALSE)</f>
        <v>111837.75902285278</v>
      </c>
      <c r="I138" s="137">
        <f>VLOOKUP(A138,E.CTE!$A$5:$R$348,18,FALSE)</f>
        <v>2520860.9711763416</v>
      </c>
      <c r="J138" s="5">
        <f t="shared" si="18"/>
        <v>8285223.6283080038</v>
      </c>
      <c r="K138" s="5">
        <v>1325985.43</v>
      </c>
      <c r="L138" s="5">
        <f t="shared" si="19"/>
        <v>5965709.536811946</v>
      </c>
      <c r="M138" s="5">
        <f>VLOOKUP(A138,G.Transportation!$A$5:$G$348,7,FALSE)</f>
        <v>0</v>
      </c>
      <c r="N138" s="5">
        <v>2269032.5299999998</v>
      </c>
      <c r="O138">
        <v>178.24</v>
      </c>
      <c r="P138" s="5">
        <f t="shared" si="20"/>
        <v>12770.28943671454</v>
      </c>
      <c r="Q138" s="1">
        <f>VLOOKUP(A138,'ADM Data'!$A$2:$J$344,10,FALSE)</f>
        <v>532.81437600000004</v>
      </c>
      <c r="R138" s="5">
        <f t="shared" si="21"/>
        <v>11846.6</v>
      </c>
      <c r="S138" s="5">
        <f t="shared" si="22"/>
        <v>492155.01084084896</v>
      </c>
      <c r="T138" s="5">
        <f t="shared" si="24"/>
        <v>528506.59968951333</v>
      </c>
      <c r="U138" s="5">
        <f t="shared" si="23"/>
        <v>6986371.1473423084</v>
      </c>
      <c r="W138" s="5">
        <f t="shared" si="25"/>
        <v>346329.3444</v>
      </c>
      <c r="X138" s="5">
        <f t="shared" si="26"/>
        <v>7332700.4917423083</v>
      </c>
    </row>
    <row r="139" spans="1:24" x14ac:dyDescent="0.25">
      <c r="A139" t="s">
        <v>370</v>
      </c>
      <c r="B139" t="s">
        <v>371</v>
      </c>
      <c r="C139" t="s">
        <v>93</v>
      </c>
      <c r="D139" s="12" t="s">
        <v>1088</v>
      </c>
      <c r="E139" s="5">
        <f>VLOOKUP(A139,'Base Cost'!$A$5:$AF$347,28,FALSE)</f>
        <v>727474.95995485713</v>
      </c>
      <c r="F139" s="5">
        <f>VLOOKUP(A139,'B.spe ed'!$A$5:$R$347,18,FALSE)</f>
        <v>199473.64</v>
      </c>
      <c r="G139" s="5">
        <f>VLOOKUP(A139,'C.DPIA'!$A$5:$J$348,10,FALSE)</f>
        <v>93238.666687400633</v>
      </c>
      <c r="H139" s="5">
        <f>VLOOKUP(A139,D.EL!$A$5:$M$348,13,FALSE)</f>
        <v>0</v>
      </c>
      <c r="I139" s="137">
        <f>VLOOKUP(A139,E.CTE!$A$5:$R$348,18,FALSE)</f>
        <v>226833.11325328599</v>
      </c>
      <c r="J139" s="5">
        <f t="shared" si="18"/>
        <v>1247020.3798955437</v>
      </c>
      <c r="K139" s="5">
        <v>895052.19</v>
      </c>
      <c r="L139" s="5">
        <f t="shared" si="19"/>
        <v>1129709.3822033589</v>
      </c>
      <c r="M139" s="5">
        <f>VLOOKUP(A139,G.Transportation!$A$5:$G$348,7,FALSE)</f>
        <v>0</v>
      </c>
      <c r="N139" s="5">
        <v>1079432.3600000001</v>
      </c>
      <c r="O139">
        <v>102.07</v>
      </c>
      <c r="P139" s="5">
        <f t="shared" si="20"/>
        <v>10615.492560007839</v>
      </c>
      <c r="Q139" s="1">
        <f>VLOOKUP(A139,'ADM Data'!$A$2:$J$344,10,FALSE)</f>
        <v>81.100565000000003</v>
      </c>
      <c r="R139" s="5">
        <f t="shared" si="21"/>
        <v>14579.74</v>
      </c>
      <c r="S139" s="5">
        <f t="shared" si="22"/>
        <v>0</v>
      </c>
      <c r="T139" s="5">
        <f t="shared" si="24"/>
        <v>80444.871181644601</v>
      </c>
      <c r="U139" s="5">
        <f t="shared" si="23"/>
        <v>1210154.2533850034</v>
      </c>
      <c r="W139" s="5">
        <f t="shared" si="25"/>
        <v>52715.367250000003</v>
      </c>
      <c r="X139" s="5">
        <f t="shared" si="26"/>
        <v>1262869.6206350033</v>
      </c>
    </row>
    <row r="140" spans="1:24" x14ac:dyDescent="0.25">
      <c r="A140" t="s">
        <v>372</v>
      </c>
      <c r="B140" t="s">
        <v>373</v>
      </c>
      <c r="C140" t="s">
        <v>93</v>
      </c>
      <c r="D140" s="12" t="s">
        <v>1088</v>
      </c>
      <c r="E140" s="5">
        <f>VLOOKUP(A140,'Base Cost'!$A$5:$AF$347,28,FALSE)</f>
        <v>5927032.8865431789</v>
      </c>
      <c r="F140" s="5">
        <f>VLOOKUP(A140,'B.spe ed'!$A$5:$R$347,18,FALSE)</f>
        <v>778386.88</v>
      </c>
      <c r="G140" s="5">
        <f>VLOOKUP(A140,'C.DPIA'!$A$5:$J$348,10,FALSE)</f>
        <v>841062.94916111114</v>
      </c>
      <c r="H140" s="5">
        <f>VLOOKUP(A140,D.EL!$A$5:$M$348,13,FALSE)</f>
        <v>120235.73491936685</v>
      </c>
      <c r="I140" s="137">
        <f>VLOOKUP(A140,E.CTE!$A$5:$R$348,18,FALSE)</f>
        <v>0</v>
      </c>
      <c r="J140" s="5">
        <f t="shared" si="18"/>
        <v>7666718.4506236566</v>
      </c>
      <c r="K140" s="5">
        <v>4874107.6100000003</v>
      </c>
      <c r="L140" s="5">
        <f t="shared" si="19"/>
        <v>6735941.2574437922</v>
      </c>
      <c r="M140" s="5">
        <f>VLOOKUP(A140,G.Transportation!$A$5:$G$348,7,FALSE)</f>
        <v>65392.32</v>
      </c>
      <c r="N140" s="5">
        <v>5609861.3499999996</v>
      </c>
      <c r="O140">
        <v>710.99</v>
      </c>
      <c r="P140" s="5">
        <f t="shared" si="20"/>
        <v>7930.2913250537977</v>
      </c>
      <c r="Q140" s="1">
        <f>VLOOKUP(A140,'ADM Data'!$A$2:$J$344,10,FALSE)</f>
        <v>717.49445900000001</v>
      </c>
      <c r="R140" s="5">
        <f t="shared" si="21"/>
        <v>10129.280000000001</v>
      </c>
      <c r="S140" s="5">
        <f t="shared" si="22"/>
        <v>0</v>
      </c>
      <c r="T140" s="5">
        <f t="shared" si="24"/>
        <v>711693.55389569467</v>
      </c>
      <c r="U140" s="5">
        <f t="shared" si="23"/>
        <v>7513027.1313394867</v>
      </c>
      <c r="W140" s="5">
        <f t="shared" si="25"/>
        <v>466371.39835000003</v>
      </c>
      <c r="X140" s="5">
        <f t="shared" si="26"/>
        <v>7979398.5296894871</v>
      </c>
    </row>
    <row r="141" spans="1:24" x14ac:dyDescent="0.25">
      <c r="A141" t="s">
        <v>374</v>
      </c>
      <c r="B141" t="s">
        <v>1925</v>
      </c>
      <c r="C141" t="s">
        <v>116</v>
      </c>
      <c r="D141" s="12" t="s">
        <v>1088</v>
      </c>
      <c r="E141" s="5">
        <f>VLOOKUP(A141,'Base Cost'!$A$5:$AF$347,28,FALSE)</f>
        <v>556597.12893735187</v>
      </c>
      <c r="F141" s="5">
        <f>VLOOKUP(A141,'B.spe ed'!$A$5:$R$347,18,FALSE)</f>
        <v>206799.06</v>
      </c>
      <c r="G141" s="5">
        <f>VLOOKUP(A141,'C.DPIA'!$A$5:$J$348,10,FALSE)</f>
        <v>36372.745986643786</v>
      </c>
      <c r="H141" s="5">
        <f>VLOOKUP(A141,D.EL!$A$5:$M$348,13,FALSE)</f>
        <v>0</v>
      </c>
      <c r="I141" s="137">
        <f>VLOOKUP(A141,E.CTE!$A$5:$R$348,18,FALSE)</f>
        <v>0</v>
      </c>
      <c r="J141" s="5">
        <f t="shared" si="18"/>
        <v>799768.93492399564</v>
      </c>
      <c r="K141" s="5">
        <v>935052.43</v>
      </c>
      <c r="L141" s="5">
        <f t="shared" si="19"/>
        <v>799768.93492399564</v>
      </c>
      <c r="M141" s="5">
        <f>VLOOKUP(A141,G.Transportation!$A$5:$G$348,7,FALSE)</f>
        <v>0</v>
      </c>
      <c r="N141" s="5">
        <v>1090340.3</v>
      </c>
      <c r="O141">
        <v>97.85</v>
      </c>
      <c r="P141" s="5">
        <f t="shared" si="20"/>
        <v>11183.057005620849</v>
      </c>
      <c r="Q141" s="1">
        <f>VLOOKUP(A141,'ADM Data'!$A$2:$J$344,10,FALSE)</f>
        <v>70.023776999999995</v>
      </c>
      <c r="R141" s="5">
        <f t="shared" si="21"/>
        <v>12071.39</v>
      </c>
      <c r="S141" s="5">
        <f t="shared" si="22"/>
        <v>0</v>
      </c>
      <c r="T141" s="5">
        <f t="shared" si="24"/>
        <v>69457.638432200911</v>
      </c>
      <c r="U141" s="5">
        <f t="shared" si="23"/>
        <v>869226.57335619652</v>
      </c>
      <c r="W141" s="5">
        <f t="shared" si="25"/>
        <v>45515.455049999997</v>
      </c>
      <c r="X141" s="5">
        <f t="shared" si="26"/>
        <v>914742.02840619651</v>
      </c>
    </row>
    <row r="142" spans="1:24" x14ac:dyDescent="0.25">
      <c r="A142" t="s">
        <v>376</v>
      </c>
      <c r="B142" t="s">
        <v>377</v>
      </c>
      <c r="C142" t="s">
        <v>98</v>
      </c>
      <c r="D142" s="12" t="s">
        <v>1088</v>
      </c>
      <c r="E142" s="5">
        <f>VLOOKUP(A142,'Base Cost'!$A$5:$AF$347,28,FALSE)</f>
        <v>969112.58013546327</v>
      </c>
      <c r="F142" s="5">
        <f>VLOOKUP(A142,'B.spe ed'!$A$5:$R$347,18,FALSE)</f>
        <v>261045.13999999998</v>
      </c>
      <c r="G142" s="5">
        <f>VLOOKUP(A142,'C.DPIA'!$A$5:$J$348,10,FALSE)</f>
        <v>142812.45347949839</v>
      </c>
      <c r="H142" s="5">
        <f>VLOOKUP(A142,D.EL!$A$5:$M$348,13,FALSE)</f>
        <v>661.25063383858708</v>
      </c>
      <c r="I142" s="137">
        <f>VLOOKUP(A142,E.CTE!$A$5:$R$348,18,FALSE)</f>
        <v>0</v>
      </c>
      <c r="J142" s="5">
        <f t="shared" si="18"/>
        <v>1373631.4242488001</v>
      </c>
      <c r="K142" s="5">
        <v>1121130.5900000001</v>
      </c>
      <c r="L142" s="5">
        <f t="shared" si="19"/>
        <v>1289472.896193675</v>
      </c>
      <c r="M142" s="5">
        <f>VLOOKUP(A142,G.Transportation!$A$5:$G$348,7,FALSE)</f>
        <v>0</v>
      </c>
      <c r="N142" s="5">
        <v>1131764.8799999999</v>
      </c>
      <c r="O142">
        <v>118.5</v>
      </c>
      <c r="P142" s="5">
        <f t="shared" si="20"/>
        <v>9590.8384810126572</v>
      </c>
      <c r="Q142" s="1">
        <f>VLOOKUP(A142,'ADM Data'!$A$2:$J$344,10,FALSE)</f>
        <v>122.040936</v>
      </c>
      <c r="R142" s="5">
        <f t="shared" si="21"/>
        <v>11215.9</v>
      </c>
      <c r="S142" s="5">
        <f t="shared" si="22"/>
        <v>0</v>
      </c>
      <c r="T142" s="5">
        <f t="shared" si="24"/>
        <v>121054.24142738504</v>
      </c>
      <c r="U142" s="5">
        <f t="shared" si="23"/>
        <v>1410527.13762106</v>
      </c>
      <c r="W142" s="5">
        <f t="shared" si="25"/>
        <v>79326.608399999997</v>
      </c>
      <c r="X142" s="5">
        <f t="shared" si="26"/>
        <v>1489853.74602106</v>
      </c>
    </row>
    <row r="143" spans="1:24" x14ac:dyDescent="0.25">
      <c r="A143" t="s">
        <v>378</v>
      </c>
      <c r="B143" t="s">
        <v>379</v>
      </c>
      <c r="C143" t="s">
        <v>108</v>
      </c>
      <c r="D143" s="12" t="s">
        <v>1088</v>
      </c>
      <c r="E143" s="5">
        <f>VLOOKUP(A143,'Base Cost'!$A$5:$AF$347,28,FALSE)</f>
        <v>1423749.0787671898</v>
      </c>
      <c r="F143" s="5">
        <f>VLOOKUP(A143,'B.spe ed'!$A$5:$R$347,18,FALSE)</f>
        <v>145730.6673606587</v>
      </c>
      <c r="G143" s="5">
        <f>VLOOKUP(A143,'C.DPIA'!$A$5:$J$348,10,FALSE)</f>
        <v>198791.04144367093</v>
      </c>
      <c r="H143" s="5">
        <f>VLOOKUP(A143,D.EL!$A$5:$M$348,13,FALSE)</f>
        <v>1658.1969668845622</v>
      </c>
      <c r="I143" s="137">
        <f>VLOOKUP(A143,E.CTE!$A$5:$R$348,18,FALSE)</f>
        <v>49901.586705509762</v>
      </c>
      <c r="J143" s="5">
        <f t="shared" si="18"/>
        <v>1819830.5712439138</v>
      </c>
      <c r="K143" s="5">
        <v>1325571.6100000001</v>
      </c>
      <c r="L143" s="5">
        <f t="shared" si="19"/>
        <v>1655094.0594613175</v>
      </c>
      <c r="M143" s="5">
        <f>VLOOKUP(A143,G.Transportation!$A$5:$G$348,7,FALSE)</f>
        <v>0</v>
      </c>
      <c r="N143" s="5">
        <v>1569760.34</v>
      </c>
      <c r="O143">
        <v>176.09</v>
      </c>
      <c r="P143" s="5">
        <f t="shared" si="20"/>
        <v>8954.6142722471468</v>
      </c>
      <c r="Q143" s="1">
        <f>VLOOKUP(A143,'ADM Data'!$A$2:$J$344,10,FALSE)</f>
        <v>170.19119599999999</v>
      </c>
      <c r="R143" s="5">
        <f t="shared" si="21"/>
        <v>10374.91</v>
      </c>
      <c r="S143" s="5">
        <f t="shared" si="22"/>
        <v>0</v>
      </c>
      <c r="T143" s="5">
        <f t="shared" si="24"/>
        <v>168815.20909835867</v>
      </c>
      <c r="U143" s="5">
        <f t="shared" si="23"/>
        <v>1823909.2685596761</v>
      </c>
      <c r="W143" s="5">
        <f t="shared" si="25"/>
        <v>110624.27739999999</v>
      </c>
      <c r="X143" s="5">
        <f t="shared" si="26"/>
        <v>1934533.5459596762</v>
      </c>
    </row>
    <row r="144" spans="1:24" x14ac:dyDescent="0.25">
      <c r="A144" t="s">
        <v>380</v>
      </c>
      <c r="B144" t="s">
        <v>1926</v>
      </c>
      <c r="C144" t="s">
        <v>93</v>
      </c>
      <c r="D144" s="12" t="s">
        <v>2051</v>
      </c>
      <c r="E144" s="5">
        <f>VLOOKUP(A144,'Base Cost'!$A$5:$AF$347,28,FALSE)</f>
        <v>6910843.3794356911</v>
      </c>
      <c r="F144" s="5">
        <f>VLOOKUP(A144,'B.spe ed'!$A$5:$R$347,18,FALSE)</f>
        <v>166112.29999999999</v>
      </c>
      <c r="G144" s="5">
        <f>VLOOKUP(A144,'C.DPIA'!$A$5:$J$348,10,FALSE)</f>
        <v>117999.34562834031</v>
      </c>
      <c r="H144" s="5">
        <f>VLOOKUP(A144,D.EL!$A$5:$M$348,13,FALSE)</f>
        <v>95830.020100599068</v>
      </c>
      <c r="I144" s="137">
        <f>VLOOKUP(A144,E.CTE!$A$5:$R$348,18,FALSE)</f>
        <v>671715.97613674973</v>
      </c>
      <c r="J144" s="5">
        <f t="shared" si="18"/>
        <v>7962501.0213013804</v>
      </c>
      <c r="K144" s="5">
        <v>6875645</v>
      </c>
      <c r="L144" s="5">
        <f t="shared" si="19"/>
        <v>7600251.9094016301</v>
      </c>
      <c r="M144" s="5">
        <f>VLOOKUP(A144,G.Transportation!$A$5:$G$348,7,FALSE)</f>
        <v>0</v>
      </c>
      <c r="N144" s="5">
        <v>6873334.4699999997</v>
      </c>
      <c r="O144">
        <v>939.78</v>
      </c>
      <c r="P144" s="5">
        <f t="shared" si="20"/>
        <v>7353.8496801379042</v>
      </c>
      <c r="Q144" s="1">
        <f>VLOOKUP(A144,'ADM Data'!$A$2:$J$344,10,FALSE)</f>
        <v>866.06721700000003</v>
      </c>
      <c r="R144" s="5">
        <f t="shared" si="21"/>
        <v>8775.59</v>
      </c>
      <c r="S144" s="5">
        <f t="shared" si="22"/>
        <v>0</v>
      </c>
      <c r="T144" s="5">
        <f t="shared" si="24"/>
        <v>859065.10893247719</v>
      </c>
      <c r="U144" s="5">
        <f t="shared" si="23"/>
        <v>8459317.0183341075</v>
      </c>
      <c r="W144" s="5">
        <f t="shared" si="25"/>
        <v>0</v>
      </c>
      <c r="X144" s="5">
        <f t="shared" si="26"/>
        <v>8459317.0183341075</v>
      </c>
    </row>
    <row r="145" spans="1:24" x14ac:dyDescent="0.25">
      <c r="A145" t="s">
        <v>382</v>
      </c>
      <c r="B145" t="s">
        <v>383</v>
      </c>
      <c r="C145" t="s">
        <v>196</v>
      </c>
      <c r="D145" s="12" t="s">
        <v>1088</v>
      </c>
      <c r="E145" s="5">
        <f>VLOOKUP(A145,'Base Cost'!$A$5:$AF$347,28,FALSE)</f>
        <v>487030.69755319442</v>
      </c>
      <c r="F145" s="5">
        <f>VLOOKUP(A145,'B.spe ed'!$A$5:$R$347,18,FALSE)</f>
        <v>29397.56</v>
      </c>
      <c r="G145" s="5">
        <f>VLOOKUP(A145,'C.DPIA'!$A$5:$J$348,10,FALSE)</f>
        <v>8114.0948247544611</v>
      </c>
      <c r="H145" s="5">
        <f>VLOOKUP(A145,D.EL!$A$5:$M$348,13,FALSE)</f>
        <v>19096.488163303045</v>
      </c>
      <c r="I145" s="137">
        <f>VLOOKUP(A145,E.CTE!$A$5:$R$348,18,FALSE)</f>
        <v>12365.990302109753</v>
      </c>
      <c r="J145" s="5">
        <f t="shared" si="18"/>
        <v>556004.83084336168</v>
      </c>
      <c r="K145" s="5">
        <v>415630.57</v>
      </c>
      <c r="L145" s="5">
        <f t="shared" si="19"/>
        <v>509218.08970426919</v>
      </c>
      <c r="M145" s="5">
        <f>VLOOKUP(A145,G.Transportation!$A$5:$G$348,7,FALSE)</f>
        <v>0</v>
      </c>
      <c r="N145" s="5">
        <v>377066.91</v>
      </c>
      <c r="O145">
        <v>51.37</v>
      </c>
      <c r="P145" s="5">
        <f t="shared" si="20"/>
        <v>7380.2962740899357</v>
      </c>
      <c r="Q145" s="1">
        <f>VLOOKUP(A145,'ADM Data'!$A$2:$J$344,10,FALSE)</f>
        <v>61.025252000000002</v>
      </c>
      <c r="R145" s="5">
        <f t="shared" si="21"/>
        <v>8994.3799999999992</v>
      </c>
      <c r="S145" s="5">
        <f t="shared" si="22"/>
        <v>0</v>
      </c>
      <c r="T145" s="5">
        <f t="shared" si="24"/>
        <v>60531.866035303203</v>
      </c>
      <c r="U145" s="5">
        <f t="shared" si="23"/>
        <v>569749.95573957241</v>
      </c>
      <c r="W145" s="5">
        <f t="shared" si="25"/>
        <v>39666.413800000002</v>
      </c>
      <c r="X145" s="5">
        <f t="shared" si="26"/>
        <v>609416.36953957239</v>
      </c>
    </row>
    <row r="146" spans="1:24" x14ac:dyDescent="0.25">
      <c r="A146" t="s">
        <v>384</v>
      </c>
      <c r="B146" t="s">
        <v>1927</v>
      </c>
      <c r="C146" t="s">
        <v>93</v>
      </c>
      <c r="D146" s="12" t="s">
        <v>1088</v>
      </c>
      <c r="E146" s="5">
        <f>VLOOKUP(A146,'Base Cost'!$A$5:$AF$347,28,FALSE)</f>
        <v>3408829.7054372048</v>
      </c>
      <c r="F146" s="5">
        <f>VLOOKUP(A146,'B.spe ed'!$A$5:$R$347,18,FALSE)</f>
        <v>362220.09168012795</v>
      </c>
      <c r="G146" s="5">
        <f>VLOOKUP(A146,'C.DPIA'!$A$5:$J$348,10,FALSE)</f>
        <v>439820.4727166667</v>
      </c>
      <c r="H146" s="5">
        <f>VLOOKUP(A146,D.EL!$A$5:$M$348,13,FALSE)</f>
        <v>0</v>
      </c>
      <c r="I146" s="137">
        <f>VLOOKUP(A146,E.CTE!$A$5:$R$348,18,FALSE)</f>
        <v>717519.41020967427</v>
      </c>
      <c r="J146" s="5">
        <f t="shared" si="18"/>
        <v>4928389.6800436741</v>
      </c>
      <c r="K146" s="5">
        <v>2673223.4</v>
      </c>
      <c r="L146" s="5">
        <f t="shared" si="19"/>
        <v>4176742.7589051174</v>
      </c>
      <c r="M146" s="5">
        <f>VLOOKUP(A146,G.Transportation!$A$5:$G$348,7,FALSE)</f>
        <v>0</v>
      </c>
      <c r="N146" s="5">
        <v>3409135.09</v>
      </c>
      <c r="O146">
        <v>334.26</v>
      </c>
      <c r="P146" s="5">
        <f t="shared" si="20"/>
        <v>10239.131905702148</v>
      </c>
      <c r="Q146" s="1">
        <f>VLOOKUP(A146,'ADM Data'!$A$2:$J$344,10,FALSE)</f>
        <v>375.20229899999998</v>
      </c>
      <c r="R146" s="5">
        <f t="shared" si="21"/>
        <v>11781.98</v>
      </c>
      <c r="S146" s="5">
        <f t="shared" si="22"/>
        <v>0</v>
      </c>
      <c r="T146" s="5">
        <f t="shared" si="24"/>
        <v>372168.80807318544</v>
      </c>
      <c r="U146" s="5">
        <f t="shared" si="23"/>
        <v>4548911.5669783028</v>
      </c>
      <c r="W146" s="5">
        <f t="shared" si="25"/>
        <v>243881.49434999999</v>
      </c>
      <c r="X146" s="5">
        <f t="shared" si="26"/>
        <v>4792793.0613283031</v>
      </c>
    </row>
    <row r="147" spans="1:24" x14ac:dyDescent="0.25">
      <c r="A147" t="s">
        <v>386</v>
      </c>
      <c r="B147" t="s">
        <v>387</v>
      </c>
      <c r="C147" t="s">
        <v>93</v>
      </c>
      <c r="D147" s="12" t="s">
        <v>1088</v>
      </c>
      <c r="E147" s="5">
        <f>VLOOKUP(A147,'Base Cost'!$A$5:$AF$347,28,FALSE)</f>
        <v>1860510.5081643814</v>
      </c>
      <c r="F147" s="5">
        <f>VLOOKUP(A147,'B.spe ed'!$A$5:$R$347,18,FALSE)</f>
        <v>258640.48</v>
      </c>
      <c r="G147" s="5">
        <f>VLOOKUP(A147,'C.DPIA'!$A$5:$J$348,10,FALSE)</f>
        <v>246527.15001396413</v>
      </c>
      <c r="H147" s="5">
        <f>VLOOKUP(A147,D.EL!$A$5:$M$348,13,FALSE)</f>
        <v>81870.540505830417</v>
      </c>
      <c r="I147" s="137">
        <f>VLOOKUP(A147,E.CTE!$A$5:$R$348,18,FALSE)</f>
        <v>583268.70072475099</v>
      </c>
      <c r="J147" s="5">
        <f t="shared" si="18"/>
        <v>3030817.3794089267</v>
      </c>
      <c r="K147" s="5">
        <v>1589407.4</v>
      </c>
      <c r="L147" s="5">
        <f t="shared" si="19"/>
        <v>2550395.4332719315</v>
      </c>
      <c r="M147" s="5">
        <f>VLOOKUP(A147,G.Transportation!$A$5:$G$348,7,FALSE)</f>
        <v>96920.760000000009</v>
      </c>
      <c r="N147" s="5">
        <v>1513116.41</v>
      </c>
      <c r="O147">
        <v>165.71</v>
      </c>
      <c r="P147" s="5">
        <f t="shared" si="20"/>
        <v>9171.1910373544142</v>
      </c>
      <c r="Q147" s="1">
        <f>VLOOKUP(A147,'ADM Data'!$A$2:$J$344,10,FALSE)</f>
        <v>211.55048999999997</v>
      </c>
      <c r="R147" s="5">
        <f t="shared" si="21"/>
        <v>13163.87</v>
      </c>
      <c r="S147" s="5">
        <f t="shared" si="22"/>
        <v>0</v>
      </c>
      <c r="T147" s="5">
        <f t="shared" si="24"/>
        <v>209840.11537359565</v>
      </c>
      <c r="U147" s="5">
        <f t="shared" si="23"/>
        <v>2857156.3086455269</v>
      </c>
      <c r="W147" s="5">
        <f t="shared" si="25"/>
        <v>137507.81849999996</v>
      </c>
      <c r="X147" s="5">
        <f t="shared" si="26"/>
        <v>2994664.1271455269</v>
      </c>
    </row>
    <row r="148" spans="1:24" x14ac:dyDescent="0.25">
      <c r="A148" t="s">
        <v>388</v>
      </c>
      <c r="B148" t="s">
        <v>1928</v>
      </c>
      <c r="C148" t="s">
        <v>80</v>
      </c>
      <c r="D148" s="12" t="s">
        <v>1088</v>
      </c>
      <c r="E148" s="5">
        <f>VLOOKUP(A148,'Base Cost'!$A$5:$AF$347,28,FALSE)</f>
        <v>1339671.8804434785</v>
      </c>
      <c r="F148" s="5">
        <f>VLOOKUP(A148,'B.spe ed'!$A$5:$R$347,18,FALSE)</f>
        <v>127576.02211180043</v>
      </c>
      <c r="G148" s="5">
        <f>VLOOKUP(A148,'C.DPIA'!$A$5:$J$348,10,FALSE)</f>
        <v>192460.53188888892</v>
      </c>
      <c r="H148" s="5">
        <f>VLOOKUP(A148,D.EL!$A$5:$M$348,13,FALSE)</f>
        <v>5108.9534918421095</v>
      </c>
      <c r="I148" s="137">
        <f>VLOOKUP(A148,E.CTE!$A$5:$R$348,18,FALSE)</f>
        <v>0</v>
      </c>
      <c r="J148" s="5">
        <f t="shared" si="18"/>
        <v>1664817.38793601</v>
      </c>
      <c r="K148" s="5">
        <v>1877354.79</v>
      </c>
      <c r="L148" s="5">
        <f t="shared" si="19"/>
        <v>1664817.38793601</v>
      </c>
      <c r="M148" s="5">
        <f>VLOOKUP(A148,G.Transportation!$A$5:$G$348,7,FALSE)</f>
        <v>0</v>
      </c>
      <c r="N148" s="5">
        <v>1828222.96</v>
      </c>
      <c r="O148">
        <v>207.93</v>
      </c>
      <c r="P148" s="5">
        <f t="shared" si="20"/>
        <v>8832.5724734285577</v>
      </c>
      <c r="Q148" s="1">
        <f>VLOOKUP(A148,'ADM Data'!$A$2:$J$344,10,FALSE)</f>
        <v>164.18433999999999</v>
      </c>
      <c r="R148" s="5">
        <f t="shared" si="21"/>
        <v>10789.93</v>
      </c>
      <c r="S148" s="5">
        <f t="shared" si="22"/>
        <v>0</v>
      </c>
      <c r="T148" s="5">
        <f t="shared" si="24"/>
        <v>162856.91821435941</v>
      </c>
      <c r="U148" s="5">
        <f t="shared" si="23"/>
        <v>1827674.3061503693</v>
      </c>
      <c r="W148" s="5">
        <f t="shared" si="25"/>
        <v>106719.821</v>
      </c>
      <c r="X148" s="5">
        <f t="shared" si="26"/>
        <v>1934394.1271503693</v>
      </c>
    </row>
    <row r="149" spans="1:24" x14ac:dyDescent="0.25">
      <c r="A149" t="s">
        <v>390</v>
      </c>
      <c r="B149" t="s">
        <v>391</v>
      </c>
      <c r="C149" t="s">
        <v>80</v>
      </c>
      <c r="D149" s="12" t="s">
        <v>1088</v>
      </c>
      <c r="E149" s="5">
        <f>VLOOKUP(A149,'Base Cost'!$A$5:$AF$347,28,FALSE)</f>
        <v>1943939.4042912452</v>
      </c>
      <c r="F149" s="5">
        <f>VLOOKUP(A149,'B.spe ed'!$A$5:$R$347,18,FALSE)</f>
        <v>0</v>
      </c>
      <c r="G149" s="5">
        <f>VLOOKUP(A149,'C.DPIA'!$A$5:$J$348,10,FALSE)</f>
        <v>254082.97256889282</v>
      </c>
      <c r="H149" s="5">
        <f>VLOOKUP(A149,D.EL!$A$5:$M$348,13,FALSE)</f>
        <v>217779.90487630552</v>
      </c>
      <c r="I149" s="137">
        <f>VLOOKUP(A149,E.CTE!$A$5:$R$348,18,FALSE)</f>
        <v>0</v>
      </c>
      <c r="J149" s="5">
        <f t="shared" si="18"/>
        <v>2415802.2817364438</v>
      </c>
      <c r="K149" s="5">
        <v>1453216.21</v>
      </c>
      <c r="L149" s="5">
        <f t="shared" si="19"/>
        <v>2094972.3440266871</v>
      </c>
      <c r="M149" s="5">
        <f>VLOOKUP(A149,G.Transportation!$A$5:$G$348,7,FALSE)</f>
        <v>0</v>
      </c>
      <c r="N149" s="5">
        <v>1503656.42</v>
      </c>
      <c r="O149">
        <v>211.67</v>
      </c>
      <c r="P149" s="5">
        <f t="shared" si="20"/>
        <v>7143.8567279255449</v>
      </c>
      <c r="Q149" s="1">
        <f>VLOOKUP(A149,'ADM Data'!$A$2:$J$344,10,FALSE)</f>
        <v>238.166663</v>
      </c>
      <c r="R149" s="5">
        <f t="shared" si="21"/>
        <v>9446.25</v>
      </c>
      <c r="S149" s="5">
        <f t="shared" si="22"/>
        <v>0</v>
      </c>
      <c r="T149" s="5">
        <f t="shared" si="24"/>
        <v>236241.09800957813</v>
      </c>
      <c r="U149" s="5">
        <f t="shared" si="23"/>
        <v>2331213.442036265</v>
      </c>
      <c r="W149" s="5">
        <f t="shared" si="25"/>
        <v>154808.33095</v>
      </c>
      <c r="X149" s="5">
        <f t="shared" si="26"/>
        <v>2486021.7729862649</v>
      </c>
    </row>
    <row r="150" spans="1:24" x14ac:dyDescent="0.25">
      <c r="A150" t="s">
        <v>392</v>
      </c>
      <c r="B150" t="s">
        <v>393</v>
      </c>
      <c r="C150" t="s">
        <v>98</v>
      </c>
      <c r="D150" s="12" t="s">
        <v>1088</v>
      </c>
      <c r="E150" s="5">
        <f>VLOOKUP(A150,'Base Cost'!$A$5:$AF$347,28,FALSE)</f>
        <v>1028604.7718650925</v>
      </c>
      <c r="F150" s="5">
        <f>VLOOKUP(A150,'B.spe ed'!$A$5:$R$347,18,FALSE)</f>
        <v>181581.67</v>
      </c>
      <c r="G150" s="5">
        <f>VLOOKUP(A150,'C.DPIA'!$A$5:$J$348,10,FALSE)</f>
        <v>131626.23358549946</v>
      </c>
      <c r="H150" s="5">
        <f>VLOOKUP(A150,D.EL!$A$5:$M$348,13,FALSE)</f>
        <v>3899.1056910000007</v>
      </c>
      <c r="I150" s="137">
        <f>VLOOKUP(A150,E.CTE!$A$5:$R$348,18,FALSE)</f>
        <v>0</v>
      </c>
      <c r="J150" s="5">
        <f t="shared" si="18"/>
        <v>1345711.7811415917</v>
      </c>
      <c r="K150" s="5">
        <v>875915.03</v>
      </c>
      <c r="L150" s="5">
        <f t="shared" si="19"/>
        <v>1189128.5239860993</v>
      </c>
      <c r="M150" s="5">
        <f>VLOOKUP(A150,G.Transportation!$A$5:$G$348,7,FALSE)</f>
        <v>0</v>
      </c>
      <c r="N150" s="5">
        <v>1216012.9099999999</v>
      </c>
      <c r="O150">
        <v>145.22999999999999</v>
      </c>
      <c r="P150" s="5">
        <f t="shared" si="20"/>
        <v>8413.0945975349441</v>
      </c>
      <c r="Q150" s="1">
        <f>VLOOKUP(A150,'ADM Data'!$A$2:$J$344,10,FALSE)</f>
        <v>123.94543900000001</v>
      </c>
      <c r="R150" s="5">
        <f t="shared" si="21"/>
        <v>10243.969999999999</v>
      </c>
      <c r="S150" s="5">
        <f t="shared" si="22"/>
        <v>0</v>
      </c>
      <c r="T150" s="5">
        <f t="shared" si="24"/>
        <v>122943.34662042602</v>
      </c>
      <c r="U150" s="5">
        <f t="shared" si="23"/>
        <v>1312071.8706065253</v>
      </c>
      <c r="W150" s="5">
        <f t="shared" si="25"/>
        <v>80564.535350000006</v>
      </c>
      <c r="X150" s="5">
        <f t="shared" si="26"/>
        <v>1392636.4059565254</v>
      </c>
    </row>
    <row r="151" spans="1:24" x14ac:dyDescent="0.25">
      <c r="A151" t="s">
        <v>394</v>
      </c>
      <c r="B151" t="s">
        <v>395</v>
      </c>
      <c r="C151" t="s">
        <v>111</v>
      </c>
      <c r="D151" s="12" t="s">
        <v>1088</v>
      </c>
      <c r="E151" s="5">
        <f>VLOOKUP(A151,'Base Cost'!$A$5:$AF$347,28,FALSE)</f>
        <v>3028220.7784575126</v>
      </c>
      <c r="F151" s="5">
        <f>VLOOKUP(A151,'B.spe ed'!$A$5:$R$347,18,FALSE)</f>
        <v>317391.61</v>
      </c>
      <c r="G151" s="5">
        <f>VLOOKUP(A151,'C.DPIA'!$A$5:$J$348,10,FALSE)</f>
        <v>429693.17179910652</v>
      </c>
      <c r="H151" s="5">
        <f>VLOOKUP(A151,D.EL!$A$5:$M$348,13,FALSE)</f>
        <v>0</v>
      </c>
      <c r="I151" s="137">
        <f>VLOOKUP(A151,E.CTE!$A$5:$R$348,18,FALSE)</f>
        <v>0</v>
      </c>
      <c r="J151" s="5">
        <f t="shared" si="18"/>
        <v>3775305.560256619</v>
      </c>
      <c r="K151" s="5">
        <v>1860905.7</v>
      </c>
      <c r="L151" s="5">
        <f t="shared" si="19"/>
        <v>3137236.0868330877</v>
      </c>
      <c r="M151" s="5">
        <f>VLOOKUP(A151,G.Transportation!$A$5:$G$348,7,FALSE)</f>
        <v>0</v>
      </c>
      <c r="N151" s="5">
        <v>2448796.35</v>
      </c>
      <c r="O151">
        <v>281.17</v>
      </c>
      <c r="P151" s="5">
        <f t="shared" si="20"/>
        <v>8749.3887811644199</v>
      </c>
      <c r="Q151" s="1">
        <f>VLOOKUP(A151,'ADM Data'!$A$2:$J$344,10,FALSE)</f>
        <v>366.68862899999999</v>
      </c>
      <c r="R151" s="5">
        <f t="shared" si="21"/>
        <v>9205.59</v>
      </c>
      <c r="S151" s="5">
        <f t="shared" si="22"/>
        <v>0</v>
      </c>
      <c r="T151" s="5">
        <f t="shared" si="24"/>
        <v>363723.97064901917</v>
      </c>
      <c r="U151" s="5">
        <f t="shared" si="23"/>
        <v>3500960.0574821071</v>
      </c>
      <c r="W151" s="5">
        <f t="shared" si="25"/>
        <v>238347.60884999999</v>
      </c>
      <c r="X151" s="5">
        <f t="shared" si="26"/>
        <v>3739307.666332107</v>
      </c>
    </row>
    <row r="152" spans="1:24" x14ac:dyDescent="0.25">
      <c r="A152" t="s">
        <v>396</v>
      </c>
      <c r="B152" t="s">
        <v>1929</v>
      </c>
      <c r="C152" t="s">
        <v>80</v>
      </c>
      <c r="D152" s="12" t="s">
        <v>1088</v>
      </c>
      <c r="E152" s="5">
        <f>VLOOKUP(A152,'Base Cost'!$A$5:$AF$347,28,FALSE)</f>
        <v>1142159.5189749245</v>
      </c>
      <c r="F152" s="5">
        <f>VLOOKUP(A152,'B.spe ed'!$A$5:$R$347,18,FALSE)</f>
        <v>130815.87</v>
      </c>
      <c r="G152" s="5">
        <f>VLOOKUP(A152,'C.DPIA'!$A$5:$J$348,10,FALSE)</f>
        <v>161999.6294523493</v>
      </c>
      <c r="H152" s="5">
        <f>VLOOKUP(A152,D.EL!$A$5:$M$348,13,FALSE)</f>
        <v>0</v>
      </c>
      <c r="I152" s="137">
        <f>VLOOKUP(A152,E.CTE!$A$5:$R$348,18,FALSE)</f>
        <v>0</v>
      </c>
      <c r="J152" s="5">
        <f t="shared" si="18"/>
        <v>1434975.018427274</v>
      </c>
      <c r="K152" s="5">
        <v>1155165.04</v>
      </c>
      <c r="L152" s="5">
        <f t="shared" si="19"/>
        <v>1341714.3526174636</v>
      </c>
      <c r="M152" s="5">
        <f>VLOOKUP(A152,G.Transportation!$A$5:$G$348,7,FALSE)</f>
        <v>0</v>
      </c>
      <c r="N152" s="5">
        <v>1067970.92</v>
      </c>
      <c r="O152">
        <v>120.18</v>
      </c>
      <c r="P152" s="5">
        <f t="shared" si="20"/>
        <v>8926.5080246297202</v>
      </c>
      <c r="Q152" s="1">
        <f>VLOOKUP(A152,'ADM Data'!$A$2:$J$344,10,FALSE)</f>
        <v>138.44234299999999</v>
      </c>
      <c r="R152" s="5">
        <f t="shared" si="21"/>
        <v>10341.5</v>
      </c>
      <c r="S152" s="5">
        <f t="shared" si="22"/>
        <v>0</v>
      </c>
      <c r="T152" s="5">
        <f t="shared" si="24"/>
        <v>137323.04391122377</v>
      </c>
      <c r="U152" s="5">
        <f t="shared" si="23"/>
        <v>1479037.3965286873</v>
      </c>
      <c r="W152" s="5">
        <f t="shared" si="25"/>
        <v>89987.522949999999</v>
      </c>
      <c r="X152" s="5">
        <f t="shared" si="26"/>
        <v>1569024.9194786872</v>
      </c>
    </row>
    <row r="153" spans="1:24" x14ac:dyDescent="0.25">
      <c r="A153" t="s">
        <v>398</v>
      </c>
      <c r="B153" t="s">
        <v>399</v>
      </c>
      <c r="C153" t="s">
        <v>80</v>
      </c>
      <c r="D153" s="12" t="s">
        <v>1088</v>
      </c>
      <c r="E153" s="5">
        <f>VLOOKUP(A153,'Base Cost'!$A$5:$AF$347,28,FALSE)</f>
        <v>4150135.097397943</v>
      </c>
      <c r="F153" s="5">
        <f>VLOOKUP(A153,'B.spe ed'!$A$5:$R$347,18,FALSE)</f>
        <v>435336.36000000004</v>
      </c>
      <c r="G153" s="5">
        <f>VLOOKUP(A153,'C.DPIA'!$A$5:$J$348,10,FALSE)</f>
        <v>587920.61320259783</v>
      </c>
      <c r="H153" s="5">
        <f>VLOOKUP(A153,D.EL!$A$5:$M$348,13,FALSE)</f>
        <v>0</v>
      </c>
      <c r="I153" s="137">
        <f>VLOOKUP(A153,E.CTE!$A$5:$R$348,18,FALSE)</f>
        <v>8600.3964573629764</v>
      </c>
      <c r="J153" s="5">
        <f t="shared" si="18"/>
        <v>5181992.4670579042</v>
      </c>
      <c r="K153" s="5">
        <v>1473143.75</v>
      </c>
      <c r="L153" s="5">
        <f t="shared" si="19"/>
        <v>3945833.1896625045</v>
      </c>
      <c r="M153" s="5">
        <f>VLOOKUP(A153,G.Transportation!$A$5:$G$348,7,FALSE)</f>
        <v>0</v>
      </c>
      <c r="N153" s="5">
        <v>3826412.8</v>
      </c>
      <c r="O153">
        <v>457.39</v>
      </c>
      <c r="P153" s="5">
        <f t="shared" si="20"/>
        <v>8405.835263560637</v>
      </c>
      <c r="Q153" s="1">
        <f>VLOOKUP(A153,'ADM Data'!$A$2:$J$344,10,FALSE)</f>
        <v>502.90767999999997</v>
      </c>
      <c r="R153" s="5">
        <f t="shared" si="21"/>
        <v>8496.0400000000009</v>
      </c>
      <c r="S153" s="5">
        <f t="shared" si="22"/>
        <v>0</v>
      </c>
      <c r="T153" s="5">
        <f t="shared" si="24"/>
        <v>498841.6977595624</v>
      </c>
      <c r="U153" s="5">
        <f t="shared" si="23"/>
        <v>4444674.8874220671</v>
      </c>
      <c r="W153" s="5">
        <f t="shared" si="25"/>
        <v>326889.99199999997</v>
      </c>
      <c r="X153" s="5">
        <f t="shared" si="26"/>
        <v>4771564.8794220667</v>
      </c>
    </row>
    <row r="154" spans="1:24" x14ac:dyDescent="0.25">
      <c r="A154" t="s">
        <v>400</v>
      </c>
      <c r="B154" t="s">
        <v>1930</v>
      </c>
      <c r="C154" t="s">
        <v>258</v>
      </c>
      <c r="D154" s="12" t="s">
        <v>1088</v>
      </c>
      <c r="E154" s="5">
        <f>VLOOKUP(A154,'Base Cost'!$A$5:$AF$347,28,FALSE)</f>
        <v>3785733.724348064</v>
      </c>
      <c r="F154" s="5">
        <f>VLOOKUP(A154,'B.spe ed'!$A$5:$R$347,18,FALSE)</f>
        <v>607873.87552167999</v>
      </c>
      <c r="G154" s="5">
        <f>VLOOKUP(A154,'C.DPIA'!$A$5:$J$348,10,FALSE)</f>
        <v>191392.95301764316</v>
      </c>
      <c r="H154" s="5">
        <f>VLOOKUP(A154,D.EL!$A$5:$M$348,13,FALSE)</f>
        <v>12037.283997303983</v>
      </c>
      <c r="I154" s="137">
        <f>VLOOKUP(A154,E.CTE!$A$5:$R$348,18,FALSE)</f>
        <v>971655.31934799254</v>
      </c>
      <c r="J154" s="5">
        <f t="shared" si="18"/>
        <v>5568693.156232683</v>
      </c>
      <c r="K154" s="5">
        <v>8183818.3700000001</v>
      </c>
      <c r="L154" s="5">
        <f t="shared" si="19"/>
        <v>5568693.156232683</v>
      </c>
      <c r="M154" s="5">
        <f>VLOOKUP(A154,G.Transportation!$A$5:$G$348,7,FALSE)</f>
        <v>0</v>
      </c>
      <c r="N154" s="5">
        <v>4656189</v>
      </c>
      <c r="O154">
        <v>534.76</v>
      </c>
      <c r="P154" s="5">
        <f t="shared" si="20"/>
        <v>8747.1429815244228</v>
      </c>
      <c r="Q154" s="1">
        <f>VLOOKUP(A154,'ADM Data'!$A$2:$J$344,10,FALSE)</f>
        <v>400.49539199999998</v>
      </c>
      <c r="R154" s="5">
        <f t="shared" si="21"/>
        <v>14554.51</v>
      </c>
      <c r="S154" s="5">
        <f t="shared" si="22"/>
        <v>0</v>
      </c>
      <c r="T154" s="5">
        <f t="shared" si="24"/>
        <v>397257.40774163854</v>
      </c>
      <c r="U154" s="5">
        <f t="shared" si="23"/>
        <v>5965950.5639743218</v>
      </c>
      <c r="W154" s="5">
        <f t="shared" si="25"/>
        <v>260322.0048</v>
      </c>
      <c r="X154" s="5">
        <f t="shared" si="26"/>
        <v>6226272.568774322</v>
      </c>
    </row>
    <row r="155" spans="1:24" x14ac:dyDescent="0.25">
      <c r="A155" t="s">
        <v>402</v>
      </c>
      <c r="B155" t="s">
        <v>403</v>
      </c>
      <c r="C155" t="s">
        <v>72</v>
      </c>
      <c r="D155" s="12" t="s">
        <v>1088</v>
      </c>
      <c r="E155" s="5">
        <f>VLOOKUP(A155,'Base Cost'!$A$5:$AF$347,28,FALSE)</f>
        <v>7586113.5912494101</v>
      </c>
      <c r="F155" s="5">
        <f>VLOOKUP(A155,'B.spe ed'!$A$5:$R$347,18,FALSE)</f>
        <v>527871.91744529107</v>
      </c>
      <c r="G155" s="5">
        <f>VLOOKUP(A155,'C.DPIA'!$A$5:$J$348,10,FALSE)</f>
        <v>571649.76338617213</v>
      </c>
      <c r="H155" s="5">
        <f>VLOOKUP(A155,D.EL!$A$5:$M$348,13,FALSE)</f>
        <v>6067.4732820000008</v>
      </c>
      <c r="I155" s="137">
        <f>VLOOKUP(A155,E.CTE!$A$5:$R$348,18,FALSE)</f>
        <v>0</v>
      </c>
      <c r="J155" s="5">
        <f t="shared" si="18"/>
        <v>8691702.7453628723</v>
      </c>
      <c r="K155" s="5">
        <v>7036562.3099999996</v>
      </c>
      <c r="L155" s="5">
        <f t="shared" si="19"/>
        <v>8140044.4382564267</v>
      </c>
      <c r="M155" s="5">
        <f>VLOOKUP(A155,G.Transportation!$A$5:$G$348,7,FALSE)</f>
        <v>376005.84</v>
      </c>
      <c r="N155" s="5">
        <v>7432919.0599999996</v>
      </c>
      <c r="O155">
        <v>926.16</v>
      </c>
      <c r="P155" s="5">
        <f t="shared" si="20"/>
        <v>8065.6037324004492</v>
      </c>
      <c r="Q155" s="1">
        <f>VLOOKUP(A155,'ADM Data'!$A$2:$J$344,10,FALSE)</f>
        <v>928.39009699999997</v>
      </c>
      <c r="R155" s="5">
        <f t="shared" si="21"/>
        <v>9822.92</v>
      </c>
      <c r="S155" s="5">
        <f t="shared" si="22"/>
        <v>0</v>
      </c>
      <c r="T155" s="5">
        <f t="shared" si="24"/>
        <v>920884.11171339604</v>
      </c>
      <c r="U155" s="5">
        <f t="shared" si="23"/>
        <v>9436934.3899698239</v>
      </c>
      <c r="W155" s="5">
        <f t="shared" si="25"/>
        <v>603453.56305</v>
      </c>
      <c r="X155" s="5">
        <f t="shared" si="26"/>
        <v>10040387.953019824</v>
      </c>
    </row>
    <row r="156" spans="1:24" x14ac:dyDescent="0.25">
      <c r="A156" t="s">
        <v>405</v>
      </c>
      <c r="B156" t="s">
        <v>1931</v>
      </c>
      <c r="C156" t="s">
        <v>80</v>
      </c>
      <c r="D156" s="12" t="s">
        <v>1088</v>
      </c>
      <c r="E156" s="5">
        <f>VLOOKUP(A156,'Base Cost'!$A$5:$AF$347,28,FALSE)</f>
        <v>5011996.764890261</v>
      </c>
      <c r="F156" s="5">
        <f>VLOOKUP(A156,'B.spe ed'!$A$5:$R$347,18,FALSE)</f>
        <v>668097.36773199996</v>
      </c>
      <c r="G156" s="5">
        <f>VLOOKUP(A156,'C.DPIA'!$A$5:$J$348,10,FALSE)</f>
        <v>639037.6849930021</v>
      </c>
      <c r="H156" s="5">
        <f>VLOOKUP(A156,D.EL!$A$5:$M$348,13,FALSE)</f>
        <v>1214.7962711746809</v>
      </c>
      <c r="I156" s="137">
        <f>VLOOKUP(A156,E.CTE!$A$5:$R$348,18,FALSE)</f>
        <v>0</v>
      </c>
      <c r="J156" s="5">
        <f t="shared" si="18"/>
        <v>6320346.6138864383</v>
      </c>
      <c r="K156" s="5">
        <v>5629972.3399999999</v>
      </c>
      <c r="L156" s="5">
        <f t="shared" si="19"/>
        <v>6090244.8684000885</v>
      </c>
      <c r="M156" s="5">
        <f>VLOOKUP(A156,G.Transportation!$A$5:$G$348,7,FALSE)</f>
        <v>0</v>
      </c>
      <c r="N156" s="5">
        <v>6041476.8899999997</v>
      </c>
      <c r="O156">
        <v>723.84</v>
      </c>
      <c r="P156" s="5">
        <f t="shared" si="20"/>
        <v>8386.5058537798395</v>
      </c>
      <c r="Q156" s="1">
        <f>VLOOKUP(A156,'ADM Data'!$A$2:$J$344,10,FALSE)</f>
        <v>613.20896300000004</v>
      </c>
      <c r="R156" s="5">
        <f t="shared" si="21"/>
        <v>10581.76</v>
      </c>
      <c r="S156" s="5">
        <f t="shared" si="22"/>
        <v>0</v>
      </c>
      <c r="T156" s="5">
        <f t="shared" si="24"/>
        <v>608251.20066629467</v>
      </c>
      <c r="U156" s="5">
        <f t="shared" si="23"/>
        <v>6698496.0690663829</v>
      </c>
      <c r="W156" s="5">
        <f t="shared" si="25"/>
        <v>398585.82595000003</v>
      </c>
      <c r="X156" s="5">
        <f t="shared" si="26"/>
        <v>7097081.8950163834</v>
      </c>
    </row>
    <row r="157" spans="1:24" x14ac:dyDescent="0.25">
      <c r="A157" t="s">
        <v>407</v>
      </c>
      <c r="B157" t="s">
        <v>1932</v>
      </c>
      <c r="C157" t="s">
        <v>80</v>
      </c>
      <c r="D157" s="12" t="s">
        <v>1088</v>
      </c>
      <c r="E157" s="5">
        <f>VLOOKUP(A157,'Base Cost'!$A$5:$AF$347,28,FALSE)</f>
        <v>2169607.2413716009</v>
      </c>
      <c r="F157" s="5">
        <f>VLOOKUP(A157,'B.spe ed'!$A$5:$R$347,18,FALSE)</f>
        <v>161276.15000000002</v>
      </c>
      <c r="G157" s="5">
        <f>VLOOKUP(A157,'C.DPIA'!$A$5:$J$348,10,FALSE)</f>
        <v>311076.21890821925</v>
      </c>
      <c r="H157" s="5">
        <f>VLOOKUP(A157,D.EL!$A$5:$M$348,13,FALSE)</f>
        <v>0</v>
      </c>
      <c r="I157" s="137">
        <f>VLOOKUP(A157,E.CTE!$A$5:$R$348,18,FALSE)</f>
        <v>0</v>
      </c>
      <c r="J157" s="5">
        <f t="shared" si="18"/>
        <v>2641959.6102798199</v>
      </c>
      <c r="K157" s="5">
        <v>2150987.2599999998</v>
      </c>
      <c r="L157" s="5">
        <f t="shared" si="19"/>
        <v>2478318.5259315558</v>
      </c>
      <c r="M157" s="5">
        <f>VLOOKUP(A157,G.Transportation!$A$5:$G$348,7,FALSE)</f>
        <v>0</v>
      </c>
      <c r="N157" s="5">
        <v>2533309.37</v>
      </c>
      <c r="O157">
        <v>300.05</v>
      </c>
      <c r="P157" s="5">
        <f t="shared" si="20"/>
        <v>8483.0374070988164</v>
      </c>
      <c r="Q157" s="1">
        <f>VLOOKUP(A157,'ADM Data'!$A$2:$J$344,10,FALSE)</f>
        <v>266.43792200000001</v>
      </c>
      <c r="R157" s="5">
        <f t="shared" si="21"/>
        <v>9951.67</v>
      </c>
      <c r="S157" s="5">
        <f t="shared" si="22"/>
        <v>0</v>
      </c>
      <c r="T157" s="5">
        <f t="shared" si="24"/>
        <v>264283.78536197712</v>
      </c>
      <c r="U157" s="5">
        <f t="shared" si="23"/>
        <v>2742602.3112935331</v>
      </c>
      <c r="W157" s="5">
        <f t="shared" si="25"/>
        <v>173184.64930000002</v>
      </c>
      <c r="X157" s="5">
        <f t="shared" si="26"/>
        <v>2915786.9605935332</v>
      </c>
    </row>
    <row r="158" spans="1:24" x14ac:dyDescent="0.25">
      <c r="A158" t="s">
        <v>409</v>
      </c>
      <c r="B158" t="s">
        <v>1933</v>
      </c>
      <c r="C158" t="s">
        <v>80</v>
      </c>
      <c r="D158" s="12" t="s">
        <v>1088</v>
      </c>
      <c r="E158" s="5">
        <f>VLOOKUP(A158,'Base Cost'!$A$5:$AF$347,28,FALSE)</f>
        <v>2545284.1056632912</v>
      </c>
      <c r="F158" s="5">
        <f>VLOOKUP(A158,'B.spe ed'!$A$5:$R$347,18,FALSE)</f>
        <v>180332.91999999998</v>
      </c>
      <c r="G158" s="5">
        <f>VLOOKUP(A158,'C.DPIA'!$A$5:$J$348,10,FALSE)</f>
        <v>356323.19374921406</v>
      </c>
      <c r="H158" s="5">
        <f>VLOOKUP(A158,D.EL!$A$5:$M$348,13,FALSE)</f>
        <v>0</v>
      </c>
      <c r="I158" s="137">
        <f>VLOOKUP(A158,E.CTE!$A$5:$R$348,18,FALSE)</f>
        <v>0</v>
      </c>
      <c r="J158" s="5">
        <f t="shared" si="18"/>
        <v>3081940.2194125052</v>
      </c>
      <c r="K158" s="5">
        <v>1654295.36</v>
      </c>
      <c r="L158" s="5">
        <f t="shared" si="19"/>
        <v>2606106.1877703173</v>
      </c>
      <c r="M158" s="5">
        <f>VLOOKUP(A158,G.Transportation!$A$5:$G$348,7,FALSE)</f>
        <v>0</v>
      </c>
      <c r="N158" s="5">
        <v>1801511.29</v>
      </c>
      <c r="O158">
        <v>224.52</v>
      </c>
      <c r="P158" s="5">
        <f t="shared" si="20"/>
        <v>8063.9143577409586</v>
      </c>
      <c r="Q158" s="1">
        <f>VLOOKUP(A158,'ADM Data'!$A$2:$J$344,10,FALSE)</f>
        <v>306.00423999999998</v>
      </c>
      <c r="R158" s="5">
        <f t="shared" si="21"/>
        <v>9166.57</v>
      </c>
      <c r="S158" s="5">
        <f t="shared" si="22"/>
        <v>0</v>
      </c>
      <c r="T158" s="5">
        <f t="shared" si="24"/>
        <v>303530.21175422217</v>
      </c>
      <c r="U158" s="5">
        <f t="shared" si="23"/>
        <v>2909636.3995245397</v>
      </c>
      <c r="W158" s="5">
        <f t="shared" si="25"/>
        <v>198902.75599999999</v>
      </c>
      <c r="X158" s="5">
        <f t="shared" si="26"/>
        <v>3108539.1555245398</v>
      </c>
    </row>
    <row r="159" spans="1:24" x14ac:dyDescent="0.25">
      <c r="A159" t="s">
        <v>411</v>
      </c>
      <c r="B159" t="s">
        <v>412</v>
      </c>
      <c r="C159" t="s">
        <v>80</v>
      </c>
      <c r="D159" s="12" t="s">
        <v>1088</v>
      </c>
      <c r="E159" s="5">
        <f>VLOOKUP(A159,'Base Cost'!$A$5:$AF$347,28,FALSE)</f>
        <v>1531102.130730879</v>
      </c>
      <c r="F159" s="5">
        <f>VLOOKUP(A159,'B.spe ed'!$A$5:$R$347,18,FALSE)</f>
        <v>71064.009999999995</v>
      </c>
      <c r="G159" s="5">
        <f>VLOOKUP(A159,'C.DPIA'!$A$5:$J$348,10,FALSE)</f>
        <v>186709.47570156489</v>
      </c>
      <c r="H159" s="5">
        <f>VLOOKUP(A159,D.EL!$A$5:$M$348,13,FALSE)</f>
        <v>0</v>
      </c>
      <c r="I159" s="137">
        <f>VLOOKUP(A159,E.CTE!$A$5:$R$348,18,FALSE)</f>
        <v>0</v>
      </c>
      <c r="J159" s="5">
        <f t="shared" si="18"/>
        <v>1788875.616432444</v>
      </c>
      <c r="K159" s="5">
        <v>1046079.65</v>
      </c>
      <c r="L159" s="5">
        <f t="shared" si="19"/>
        <v>1541301.7208205103</v>
      </c>
      <c r="M159" s="5">
        <f>VLOOKUP(A159,G.Transportation!$A$5:$G$348,7,FALSE)</f>
        <v>0</v>
      </c>
      <c r="N159" s="5">
        <v>1367885.32</v>
      </c>
      <c r="O159">
        <v>165.73</v>
      </c>
      <c r="P159" s="5">
        <f t="shared" si="20"/>
        <v>8293.777701080071</v>
      </c>
      <c r="Q159" s="1">
        <f>VLOOKUP(A159,'ADM Data'!$A$2:$J$344,10,FALSE)</f>
        <v>186.35617300000001</v>
      </c>
      <c r="R159" s="5">
        <f t="shared" si="21"/>
        <v>8920.73</v>
      </c>
      <c r="S159" s="5">
        <f t="shared" si="22"/>
        <v>0</v>
      </c>
      <c r="T159" s="5">
        <f t="shared" si="24"/>
        <v>184849.49310635848</v>
      </c>
      <c r="U159" s="5">
        <f t="shared" si="23"/>
        <v>1726151.2139268687</v>
      </c>
      <c r="W159" s="5">
        <f t="shared" si="25"/>
        <v>121131.51245000001</v>
      </c>
      <c r="X159" s="5">
        <f t="shared" si="26"/>
        <v>1847282.7263768688</v>
      </c>
    </row>
    <row r="160" spans="1:24" x14ac:dyDescent="0.25">
      <c r="A160" t="s">
        <v>413</v>
      </c>
      <c r="B160" t="s">
        <v>1934</v>
      </c>
      <c r="C160" t="s">
        <v>80</v>
      </c>
      <c r="D160" s="12" t="s">
        <v>1088</v>
      </c>
      <c r="E160" s="5">
        <f>VLOOKUP(A160,'Base Cost'!$A$5:$AF$347,28,FALSE)</f>
        <v>1742773.8223910506</v>
      </c>
      <c r="F160" s="5">
        <f>VLOOKUP(A160,'B.spe ed'!$A$5:$R$347,18,FALSE)</f>
        <v>185914.357732</v>
      </c>
      <c r="G160" s="5">
        <f>VLOOKUP(A160,'C.DPIA'!$A$5:$J$348,10,FALSE)</f>
        <v>246184.37404295959</v>
      </c>
      <c r="H160" s="5">
        <f>VLOOKUP(A160,D.EL!$A$5:$M$348,13,FALSE)</f>
        <v>0</v>
      </c>
      <c r="I160" s="137">
        <f>VLOOKUP(A160,E.CTE!$A$5:$R$348,18,FALSE)</f>
        <v>0</v>
      </c>
      <c r="J160" s="5">
        <f t="shared" si="18"/>
        <v>2174872.5541660101</v>
      </c>
      <c r="K160" s="5">
        <v>785328.79</v>
      </c>
      <c r="L160" s="5">
        <f t="shared" si="19"/>
        <v>1711737.6175694789</v>
      </c>
      <c r="M160" s="5">
        <f>VLOOKUP(A160,G.Transportation!$A$5:$G$348,7,FALSE)</f>
        <v>95753.040000000008</v>
      </c>
      <c r="N160" s="5">
        <v>1479027.4</v>
      </c>
      <c r="O160">
        <v>166.94</v>
      </c>
      <c r="P160" s="5">
        <f t="shared" si="20"/>
        <v>8899.7145992572168</v>
      </c>
      <c r="Q160" s="1">
        <f>VLOOKUP(A160,'ADM Data'!$A$2:$J$344,10,FALSE)</f>
        <v>214.26608900000002</v>
      </c>
      <c r="R160" s="5">
        <f t="shared" si="21"/>
        <v>9085.73</v>
      </c>
      <c r="S160" s="5">
        <f t="shared" si="22"/>
        <v>0</v>
      </c>
      <c r="T160" s="5">
        <f t="shared" si="24"/>
        <v>212533.75889797808</v>
      </c>
      <c r="U160" s="5">
        <f t="shared" si="23"/>
        <v>2020024.4164674571</v>
      </c>
      <c r="W160" s="5">
        <f t="shared" si="25"/>
        <v>139272.95785000001</v>
      </c>
      <c r="X160" s="5">
        <f t="shared" si="26"/>
        <v>2159297.374317457</v>
      </c>
    </row>
    <row r="161" spans="1:24" x14ac:dyDescent="0.25">
      <c r="A161" t="s">
        <v>415</v>
      </c>
      <c r="B161" t="s">
        <v>1935</v>
      </c>
      <c r="C161" t="s">
        <v>68</v>
      </c>
      <c r="D161" s="12" t="s">
        <v>1088</v>
      </c>
      <c r="E161" s="5">
        <f>VLOOKUP(A161,'Base Cost'!$A$5:$AF$347,28,FALSE)</f>
        <v>604091.72090870095</v>
      </c>
      <c r="F161" s="5">
        <f>VLOOKUP(A161,'B.spe ed'!$A$5:$R$347,18,FALSE)</f>
        <v>94976.83</v>
      </c>
      <c r="G161" s="5">
        <f>VLOOKUP(A161,'C.DPIA'!$A$5:$J$348,10,FALSE)</f>
        <v>85288.50927777779</v>
      </c>
      <c r="H161" s="5">
        <f>VLOOKUP(A161,D.EL!$A$5:$M$348,13,FALSE)</f>
        <v>0</v>
      </c>
      <c r="I161" s="137">
        <f>VLOOKUP(A161,E.CTE!$A$5:$R$348,18,FALSE)</f>
        <v>0</v>
      </c>
      <c r="J161" s="5">
        <f t="shared" si="18"/>
        <v>784357.06018647866</v>
      </c>
      <c r="K161" s="5">
        <v>999934.71</v>
      </c>
      <c r="L161" s="5">
        <f t="shared" si="19"/>
        <v>784357.06018647866</v>
      </c>
      <c r="M161" s="5">
        <f>VLOOKUP(A161,G.Transportation!$A$5:$G$348,7,FALSE)</f>
        <v>40870.200000000004</v>
      </c>
      <c r="N161" s="5">
        <v>961060.98</v>
      </c>
      <c r="O161">
        <v>116.14</v>
      </c>
      <c r="P161" s="5">
        <f t="shared" si="20"/>
        <v>8315.101353538832</v>
      </c>
      <c r="Q161" s="1">
        <f>VLOOKUP(A161,'ADM Data'!$A$2:$J$344,10,FALSE)</f>
        <v>72.75797</v>
      </c>
      <c r="R161" s="5">
        <f t="shared" si="21"/>
        <v>11992.09</v>
      </c>
      <c r="S161" s="5">
        <f t="shared" si="22"/>
        <v>0</v>
      </c>
      <c r="T161" s="5">
        <f t="shared" si="24"/>
        <v>72169.725625067629</v>
      </c>
      <c r="U161" s="5">
        <f t="shared" si="23"/>
        <v>897396.98581154621</v>
      </c>
      <c r="W161" s="5">
        <f t="shared" si="25"/>
        <v>47292.680500000002</v>
      </c>
      <c r="X161" s="5">
        <f t="shared" si="26"/>
        <v>944689.66631154623</v>
      </c>
    </row>
    <row r="162" spans="1:24" x14ac:dyDescent="0.25">
      <c r="A162" t="s">
        <v>417</v>
      </c>
      <c r="B162" t="s">
        <v>418</v>
      </c>
      <c r="C162" t="s">
        <v>68</v>
      </c>
      <c r="D162" s="12" t="s">
        <v>1088</v>
      </c>
      <c r="E162" s="5">
        <f>VLOOKUP(A162,'Base Cost'!$A$5:$AF$347,28,FALSE)</f>
        <v>2110228.5898938356</v>
      </c>
      <c r="F162" s="5">
        <f>VLOOKUP(A162,'B.spe ed'!$A$5:$R$347,18,FALSE)</f>
        <v>246703.00999999998</v>
      </c>
      <c r="G162" s="5">
        <f>VLOOKUP(A162,'C.DPIA'!$A$5:$J$348,10,FALSE)</f>
        <v>283357.36879643623</v>
      </c>
      <c r="H162" s="5">
        <f>VLOOKUP(A162,D.EL!$A$5:$M$348,13,FALSE)</f>
        <v>0</v>
      </c>
      <c r="I162" s="137">
        <f>VLOOKUP(A162,E.CTE!$A$5:$R$348,18,FALSE)</f>
        <v>0</v>
      </c>
      <c r="J162" s="5">
        <f t="shared" si="18"/>
        <v>2640288.9686902715</v>
      </c>
      <c r="K162" s="5">
        <v>2411744.54</v>
      </c>
      <c r="L162" s="5">
        <f t="shared" si="19"/>
        <v>2564115.1106078038</v>
      </c>
      <c r="M162" s="5">
        <f>VLOOKUP(A162,G.Transportation!$A$5:$G$348,7,FALSE)</f>
        <v>223034.52000000002</v>
      </c>
      <c r="N162" s="5">
        <v>2319886.6</v>
      </c>
      <c r="O162">
        <v>263.42</v>
      </c>
      <c r="P162" s="5">
        <f t="shared" si="20"/>
        <v>8846.8775096803583</v>
      </c>
      <c r="Q162" s="1">
        <f>VLOOKUP(A162,'ADM Data'!$A$2:$J$344,10,FALSE)</f>
        <v>255.48447600000003</v>
      </c>
      <c r="R162" s="5">
        <f t="shared" si="21"/>
        <v>11559.27</v>
      </c>
      <c r="S162" s="5">
        <f t="shared" si="22"/>
        <v>0</v>
      </c>
      <c r="T162" s="5">
        <f t="shared" si="24"/>
        <v>253418.89739892658</v>
      </c>
      <c r="U162" s="5">
        <f t="shared" si="23"/>
        <v>3040568.5280067306</v>
      </c>
      <c r="W162" s="5">
        <f t="shared" si="25"/>
        <v>166064.90940000003</v>
      </c>
      <c r="X162" s="5">
        <f t="shared" si="26"/>
        <v>3206633.4374067308</v>
      </c>
    </row>
    <row r="163" spans="1:24" x14ac:dyDescent="0.25">
      <c r="A163" t="s">
        <v>419</v>
      </c>
      <c r="B163" t="s">
        <v>1936</v>
      </c>
      <c r="C163" t="s">
        <v>68</v>
      </c>
      <c r="D163" s="12" t="s">
        <v>1088</v>
      </c>
      <c r="E163" s="5">
        <f>VLOOKUP(A163,'Base Cost'!$A$5:$AF$347,28,FALSE)</f>
        <v>1104573.1562767562</v>
      </c>
      <c r="F163" s="5">
        <f>VLOOKUP(A163,'B.spe ed'!$A$5:$R$347,18,FALSE)</f>
        <v>131777.13</v>
      </c>
      <c r="G163" s="5">
        <f>VLOOKUP(A163,'C.DPIA'!$A$5:$J$348,10,FALSE)</f>
        <v>158087.10448333339</v>
      </c>
      <c r="H163" s="5">
        <f>VLOOKUP(A163,D.EL!$A$5:$M$348,13,FALSE)</f>
        <v>0</v>
      </c>
      <c r="I163" s="137">
        <f>VLOOKUP(A163,E.CTE!$A$5:$R$348,18,FALSE)</f>
        <v>0</v>
      </c>
      <c r="J163" s="5">
        <f t="shared" si="18"/>
        <v>1394437.3907600897</v>
      </c>
      <c r="K163" s="5">
        <v>877721.99</v>
      </c>
      <c r="L163" s="5">
        <f t="shared" si="19"/>
        <v>1222216.1476867518</v>
      </c>
      <c r="M163" s="5">
        <f>VLOOKUP(A163,G.Transportation!$A$5:$G$348,7,FALSE)</f>
        <v>141294.12</v>
      </c>
      <c r="N163" s="5">
        <v>871115.02</v>
      </c>
      <c r="O163">
        <v>96.1</v>
      </c>
      <c r="P163" s="5">
        <f t="shared" si="20"/>
        <v>9104.7524245577533</v>
      </c>
      <c r="Q163" s="1">
        <f>VLOOKUP(A163,'ADM Data'!$A$2:$J$344,10,FALSE)</f>
        <v>134.86103700000001</v>
      </c>
      <c r="R163" s="5">
        <f t="shared" si="21"/>
        <v>10760.48</v>
      </c>
      <c r="S163" s="5">
        <f t="shared" si="22"/>
        <v>0</v>
      </c>
      <c r="T163" s="5">
        <f t="shared" si="24"/>
        <v>133770.69258257336</v>
      </c>
      <c r="U163" s="5">
        <f t="shared" si="23"/>
        <v>1497280.9602693249</v>
      </c>
      <c r="W163" s="5">
        <f t="shared" si="25"/>
        <v>87659.674050000001</v>
      </c>
      <c r="X163" s="5">
        <f t="shared" si="26"/>
        <v>1584940.634319325</v>
      </c>
    </row>
    <row r="164" spans="1:24" x14ac:dyDescent="0.25">
      <c r="A164" t="s">
        <v>421</v>
      </c>
      <c r="B164" t="s">
        <v>422</v>
      </c>
      <c r="C164" t="s">
        <v>80</v>
      </c>
      <c r="D164" s="12" t="s">
        <v>1088</v>
      </c>
      <c r="E164" s="5">
        <f>VLOOKUP(A164,'Base Cost'!$A$5:$AF$347,28,FALSE)</f>
        <v>928051.90824002016</v>
      </c>
      <c r="F164" s="5">
        <f>VLOOKUP(A164,'B.spe ed'!$A$5:$R$347,18,FALSE)</f>
        <v>210964.45</v>
      </c>
      <c r="G164" s="5">
        <f>VLOOKUP(A164,'C.DPIA'!$A$5:$J$348,10,FALSE)</f>
        <v>129847.65755668673</v>
      </c>
      <c r="H164" s="5">
        <f>VLOOKUP(A164,D.EL!$A$5:$M$348,13,FALSE)</f>
        <v>1735.6830660000003</v>
      </c>
      <c r="I164" s="137">
        <f>VLOOKUP(A164,E.CTE!$A$5:$R$348,18,FALSE)</f>
        <v>0</v>
      </c>
      <c r="J164" s="5">
        <f t="shared" si="18"/>
        <v>1270599.698862707</v>
      </c>
      <c r="K164" s="5">
        <v>809484.72</v>
      </c>
      <c r="L164" s="5">
        <f t="shared" si="19"/>
        <v>1116910.0764077667</v>
      </c>
      <c r="M164" s="5">
        <f>VLOOKUP(A164,G.Transportation!$A$5:$G$348,7,FALSE)</f>
        <v>0</v>
      </c>
      <c r="N164" s="5">
        <v>1078427.69</v>
      </c>
      <c r="O164">
        <v>128.09</v>
      </c>
      <c r="P164" s="5">
        <f t="shared" si="20"/>
        <v>8459.3765102662182</v>
      </c>
      <c r="Q164" s="1">
        <f>VLOOKUP(A164,'ADM Data'!$A$2:$J$344,10,FALSE)</f>
        <v>113.32253900000001</v>
      </c>
      <c r="R164" s="5">
        <f t="shared" si="21"/>
        <v>10506.03</v>
      </c>
      <c r="S164" s="5">
        <f t="shared" si="22"/>
        <v>0</v>
      </c>
      <c r="T164" s="5">
        <f t="shared" si="24"/>
        <v>112406.33221028605</v>
      </c>
      <c r="U164" s="5">
        <f t="shared" si="23"/>
        <v>1229316.4086180527</v>
      </c>
      <c r="W164" s="5">
        <f t="shared" si="25"/>
        <v>73659.650350000011</v>
      </c>
      <c r="X164" s="5">
        <f t="shared" si="26"/>
        <v>1302976.0589680527</v>
      </c>
    </row>
    <row r="165" spans="1:24" x14ac:dyDescent="0.25">
      <c r="A165" t="s">
        <v>423</v>
      </c>
      <c r="B165" t="s">
        <v>424</v>
      </c>
      <c r="C165" t="s">
        <v>93</v>
      </c>
      <c r="D165" s="12" t="s">
        <v>1088</v>
      </c>
      <c r="E165" s="5">
        <f>VLOOKUP(A165,'Base Cost'!$A$5:$AF$347,28,FALSE)</f>
        <v>672362.17677067476</v>
      </c>
      <c r="F165" s="5">
        <f>VLOOKUP(A165,'B.spe ed'!$A$5:$R$347,18,FALSE)</f>
        <v>203982.55000000002</v>
      </c>
      <c r="G165" s="5">
        <f>VLOOKUP(A165,'C.DPIA'!$A$5:$J$348,10,FALSE)</f>
        <v>83226.968418761127</v>
      </c>
      <c r="H165" s="5">
        <f>VLOOKUP(A165,D.EL!$A$5:$M$348,13,FALSE)</f>
        <v>867.84153300000014</v>
      </c>
      <c r="I165" s="137">
        <f>VLOOKUP(A165,E.CTE!$A$5:$R$348,18,FALSE)</f>
        <v>0</v>
      </c>
      <c r="J165" s="5">
        <f t="shared" si="18"/>
        <v>960439.53672243597</v>
      </c>
      <c r="K165" s="5">
        <v>977078.34</v>
      </c>
      <c r="L165" s="5">
        <f t="shared" si="19"/>
        <v>960439.53672243597</v>
      </c>
      <c r="M165" s="5">
        <f>VLOOKUP(A165,G.Transportation!$A$5:$G$348,7,FALSE)</f>
        <v>0</v>
      </c>
      <c r="N165" s="5">
        <v>993810.23</v>
      </c>
      <c r="O165">
        <v>113.44</v>
      </c>
      <c r="P165" s="5">
        <f t="shared" si="20"/>
        <v>8800.7484590973199</v>
      </c>
      <c r="Q165" s="1">
        <f>VLOOKUP(A165,'ADM Data'!$A$2:$J$344,10,FALSE)</f>
        <v>81.379917000000006</v>
      </c>
      <c r="R165" s="5">
        <f t="shared" si="21"/>
        <v>12451.92</v>
      </c>
      <c r="S165" s="5">
        <f t="shared" si="22"/>
        <v>0</v>
      </c>
      <c r="T165" s="5">
        <f t="shared" si="24"/>
        <v>80721.964635362645</v>
      </c>
      <c r="U165" s="5">
        <f t="shared" si="23"/>
        <v>1041161.5013577986</v>
      </c>
      <c r="W165" s="5">
        <f t="shared" si="25"/>
        <v>52896.946050000006</v>
      </c>
      <c r="X165" s="5">
        <f t="shared" si="26"/>
        <v>1094058.4474077986</v>
      </c>
    </row>
    <row r="166" spans="1:24" x14ac:dyDescent="0.25">
      <c r="A166" t="s">
        <v>425</v>
      </c>
      <c r="B166" t="s">
        <v>1937</v>
      </c>
      <c r="C166" t="s">
        <v>108</v>
      </c>
      <c r="D166" s="12" t="s">
        <v>1088</v>
      </c>
      <c r="E166" s="5">
        <f>VLOOKUP(A166,'Base Cost'!$A$5:$AF$347,28,FALSE)</f>
        <v>3163879.3007354569</v>
      </c>
      <c r="F166" s="5">
        <f>VLOOKUP(A166,'B.spe ed'!$A$5:$R$347,18,FALSE)</f>
        <v>418276.88773199997</v>
      </c>
      <c r="G166" s="5">
        <f>VLOOKUP(A166,'C.DPIA'!$A$5:$J$348,10,FALSE)</f>
        <v>393517.43587777781</v>
      </c>
      <c r="H166" s="5">
        <f>VLOOKUP(A166,D.EL!$A$5:$M$348,13,FALSE)</f>
        <v>0</v>
      </c>
      <c r="I166" s="137">
        <f>VLOOKUP(A166,E.CTE!$A$5:$R$348,18,FALSE)</f>
        <v>703049.04878851678</v>
      </c>
      <c r="J166" s="5">
        <f t="shared" si="18"/>
        <v>4678722.6731337514</v>
      </c>
      <c r="K166" s="5">
        <v>1767862.16</v>
      </c>
      <c r="L166" s="5">
        <f t="shared" si="19"/>
        <v>3708532.8641062714</v>
      </c>
      <c r="M166" s="5">
        <f>VLOOKUP(A166,G.Transportation!$A$5:$G$348,7,FALSE)</f>
        <v>0</v>
      </c>
      <c r="N166" s="5">
        <v>2238570.44</v>
      </c>
      <c r="O166">
        <v>215.46</v>
      </c>
      <c r="P166" s="5">
        <f t="shared" si="20"/>
        <v>10429.806352919335</v>
      </c>
      <c r="Q166" s="1">
        <f>VLOOKUP(A166,'ADM Data'!$A$2:$J$344,10,FALSE)</f>
        <v>335.70207799999997</v>
      </c>
      <c r="R166" s="5">
        <f t="shared" si="21"/>
        <v>11697.1</v>
      </c>
      <c r="S166" s="5">
        <f t="shared" si="22"/>
        <v>0</v>
      </c>
      <c r="T166" s="5">
        <f t="shared" si="24"/>
        <v>332987.94429015886</v>
      </c>
      <c r="U166" s="5">
        <f t="shared" si="23"/>
        <v>4041520.8083964302</v>
      </c>
      <c r="W166" s="5">
        <f t="shared" si="25"/>
        <v>218206.35069999998</v>
      </c>
      <c r="X166" s="5">
        <f t="shared" si="26"/>
        <v>4259727.1590964301</v>
      </c>
    </row>
    <row r="167" spans="1:24" x14ac:dyDescent="0.25">
      <c r="A167" t="s">
        <v>427</v>
      </c>
      <c r="B167" t="s">
        <v>1938</v>
      </c>
      <c r="C167" t="s">
        <v>80</v>
      </c>
      <c r="D167" s="12" t="s">
        <v>1088</v>
      </c>
      <c r="E167" s="5">
        <f>VLOOKUP(A167,'Base Cost'!$A$5:$AF$347,28,FALSE)</f>
        <v>2073273.1160739728</v>
      </c>
      <c r="F167" s="5">
        <f>VLOOKUP(A167,'B.spe ed'!$A$5:$R$347,18,FALSE)</f>
        <v>192406.96000000002</v>
      </c>
      <c r="G167" s="5">
        <f>VLOOKUP(A167,'C.DPIA'!$A$5:$J$348,10,FALSE)</f>
        <v>296793.83460935747</v>
      </c>
      <c r="H167" s="5">
        <f>VLOOKUP(A167,D.EL!$A$5:$M$348,13,FALSE)</f>
        <v>0</v>
      </c>
      <c r="I167" s="137">
        <f>VLOOKUP(A167,E.CTE!$A$5:$R$348,18,FALSE)</f>
        <v>0</v>
      </c>
      <c r="J167" s="5">
        <f t="shared" si="18"/>
        <v>2562473.9106833306</v>
      </c>
      <c r="K167" s="5">
        <v>2451002.29</v>
      </c>
      <c r="L167" s="5">
        <f t="shared" si="19"/>
        <v>2525320.4195095766</v>
      </c>
      <c r="M167" s="5">
        <f>VLOOKUP(A167,G.Transportation!$A$5:$G$348,7,FALSE)</f>
        <v>0</v>
      </c>
      <c r="N167" s="5">
        <v>2594488.75</v>
      </c>
      <c r="O167">
        <v>301.45999999999998</v>
      </c>
      <c r="P167" s="5">
        <f t="shared" si="20"/>
        <v>8646.4912983480408</v>
      </c>
      <c r="Q167" s="1">
        <f>VLOOKUP(A167,'ADM Data'!$A$2:$J$344,10,FALSE)</f>
        <v>253.26311900000002</v>
      </c>
      <c r="R167" s="5">
        <f t="shared" si="21"/>
        <v>10621.13</v>
      </c>
      <c r="S167" s="5">
        <f t="shared" si="22"/>
        <v>0</v>
      </c>
      <c r="T167" s="5">
        <f t="shared" si="24"/>
        <v>251215.49995387244</v>
      </c>
      <c r="U167" s="5">
        <f t="shared" si="23"/>
        <v>2776535.9194634492</v>
      </c>
      <c r="W167" s="5">
        <f t="shared" si="25"/>
        <v>164621.02735000002</v>
      </c>
      <c r="X167" s="5">
        <f t="shared" si="26"/>
        <v>2941156.9468134493</v>
      </c>
    </row>
    <row r="168" spans="1:24" x14ac:dyDescent="0.25">
      <c r="A168" t="s">
        <v>429</v>
      </c>
      <c r="B168" t="s">
        <v>430</v>
      </c>
      <c r="C168" t="s">
        <v>98</v>
      </c>
      <c r="D168" s="12" t="s">
        <v>1088</v>
      </c>
      <c r="E168" s="5">
        <f>VLOOKUP(A168,'Base Cost'!$A$5:$AF$347,28,FALSE)</f>
        <v>3149744.3356693783</v>
      </c>
      <c r="F168" s="5">
        <f>VLOOKUP(A168,'B.spe ed'!$A$5:$R$347,18,FALSE)</f>
        <v>508314.89999999997</v>
      </c>
      <c r="G168" s="5">
        <f>VLOOKUP(A168,'C.DPIA'!$A$5:$J$348,10,FALSE)</f>
        <v>450590.52663025307</v>
      </c>
      <c r="H168" s="5">
        <f>VLOOKUP(A168,D.EL!$A$5:$M$348,13,FALSE)</f>
        <v>0</v>
      </c>
      <c r="I168" s="137">
        <f>VLOOKUP(A168,E.CTE!$A$5:$R$348,18,FALSE)</f>
        <v>0</v>
      </c>
      <c r="J168" s="5">
        <f t="shared" si="18"/>
        <v>4108649.7622996313</v>
      </c>
      <c r="K168" s="5">
        <v>2531462.5499999998</v>
      </c>
      <c r="L168" s="5">
        <f t="shared" si="19"/>
        <v>3582973.264440164</v>
      </c>
      <c r="M168" s="5">
        <f>VLOOKUP(A168,G.Transportation!$A$5:$G$348,7,FALSE)</f>
        <v>0</v>
      </c>
      <c r="N168" s="5">
        <v>3171320.5</v>
      </c>
      <c r="O168">
        <v>360.76</v>
      </c>
      <c r="P168" s="5">
        <f t="shared" si="20"/>
        <v>8830.7455394167864</v>
      </c>
      <c r="Q168" s="1">
        <f>VLOOKUP(A168,'ADM Data'!$A$2:$J$344,10,FALSE)</f>
        <v>385.31784900000002</v>
      </c>
      <c r="R168" s="5">
        <f t="shared" si="21"/>
        <v>9948.75</v>
      </c>
      <c r="S168" s="5">
        <f t="shared" si="22"/>
        <v>0</v>
      </c>
      <c r="T168" s="5">
        <f t="shared" si="24"/>
        <v>382202.57438149035</v>
      </c>
      <c r="U168" s="5">
        <f t="shared" si="23"/>
        <v>3965175.8388216542</v>
      </c>
      <c r="W168" s="5">
        <f t="shared" si="25"/>
        <v>250456.60185000001</v>
      </c>
      <c r="X168" s="5">
        <f t="shared" si="26"/>
        <v>4215632.4406716544</v>
      </c>
    </row>
    <row r="169" spans="1:24" x14ac:dyDescent="0.25">
      <c r="A169" t="s">
        <v>431</v>
      </c>
      <c r="B169" t="s">
        <v>1939</v>
      </c>
      <c r="C169" t="s">
        <v>101</v>
      </c>
      <c r="D169" s="12" t="s">
        <v>1088</v>
      </c>
      <c r="E169" s="5">
        <f>VLOOKUP(A169,'Base Cost'!$A$5:$AF$347,28,FALSE)</f>
        <v>3227102.1466586431</v>
      </c>
      <c r="F169" s="5">
        <f>VLOOKUP(A169,'B.spe ed'!$A$5:$R$347,18,FALSE)</f>
        <v>374581.49</v>
      </c>
      <c r="G169" s="5">
        <f>VLOOKUP(A169,'C.DPIA'!$A$5:$J$348,10,FALSE)</f>
        <v>460821.43603988556</v>
      </c>
      <c r="H169" s="5">
        <f>VLOOKUP(A169,D.EL!$A$5:$M$348,13,FALSE)</f>
        <v>17601.562386034824</v>
      </c>
      <c r="I169" s="137">
        <f>VLOOKUP(A169,E.CTE!$A$5:$R$348,18,FALSE)</f>
        <v>0</v>
      </c>
      <c r="J169" s="5">
        <f t="shared" si="18"/>
        <v>4080106.6350845639</v>
      </c>
      <c r="K169" s="5">
        <v>2838531.41</v>
      </c>
      <c r="L169" s="5">
        <f t="shared" si="19"/>
        <v>3666289.6125638788</v>
      </c>
      <c r="M169" s="5">
        <f>VLOOKUP(A169,G.Transportation!$A$5:$G$348,7,FALSE)</f>
        <v>0</v>
      </c>
      <c r="N169" s="5">
        <v>2845309.83</v>
      </c>
      <c r="O169">
        <v>316.55</v>
      </c>
      <c r="P169" s="5">
        <f t="shared" si="20"/>
        <v>9028.5804896540831</v>
      </c>
      <c r="Q169" s="1">
        <f>VLOOKUP(A169,'ADM Data'!$A$2:$J$344,10,FALSE)</f>
        <v>393.71750799999995</v>
      </c>
      <c r="R169" s="5">
        <f t="shared" si="21"/>
        <v>9961.98</v>
      </c>
      <c r="S169" s="5">
        <f t="shared" si="22"/>
        <v>0</v>
      </c>
      <c r="T169" s="5">
        <f t="shared" si="24"/>
        <v>390534.32257861737</v>
      </c>
      <c r="U169" s="5">
        <f t="shared" si="23"/>
        <v>4056823.9351424961</v>
      </c>
      <c r="W169" s="5">
        <f t="shared" si="25"/>
        <v>255916.38019999996</v>
      </c>
      <c r="X169" s="5">
        <f t="shared" si="26"/>
        <v>4312740.3153424961</v>
      </c>
    </row>
    <row r="170" spans="1:24" x14ac:dyDescent="0.25">
      <c r="A170" t="s">
        <v>433</v>
      </c>
      <c r="B170" t="s">
        <v>434</v>
      </c>
      <c r="C170" t="s">
        <v>75</v>
      </c>
      <c r="D170" s="12" t="s">
        <v>1088</v>
      </c>
      <c r="E170" s="5">
        <f>VLOOKUP(A170,'Base Cost'!$A$5:$AF$347,28,FALSE)</f>
        <v>1585947.2949696716</v>
      </c>
      <c r="F170" s="5">
        <f>VLOOKUP(A170,'B.spe ed'!$A$5:$R$347,18,FALSE)</f>
        <v>218091.11</v>
      </c>
      <c r="G170" s="5">
        <f>VLOOKUP(A170,'C.DPIA'!$A$5:$J$348,10,FALSE)</f>
        <v>217622.93213070877</v>
      </c>
      <c r="H170" s="5">
        <f>VLOOKUP(A170,D.EL!$A$5:$M$348,13,FALSE)</f>
        <v>61853.283770316717</v>
      </c>
      <c r="I170" s="137">
        <f>VLOOKUP(A170,E.CTE!$A$5:$R$348,18,FALSE)</f>
        <v>98304.197615358076</v>
      </c>
      <c r="J170" s="5">
        <f t="shared" si="18"/>
        <v>2181818.8184860554</v>
      </c>
      <c r="K170" s="5">
        <v>1818012.4</v>
      </c>
      <c r="L170" s="5">
        <f t="shared" si="19"/>
        <v>2060562.139204653</v>
      </c>
      <c r="M170" s="5">
        <f>VLOOKUP(A170,G.Transportation!$A$5:$G$348,7,FALSE)</f>
        <v>0</v>
      </c>
      <c r="N170" s="5">
        <v>1766661.54</v>
      </c>
      <c r="O170">
        <v>201.73</v>
      </c>
      <c r="P170" s="5">
        <f t="shared" si="20"/>
        <v>8797.634850542805</v>
      </c>
      <c r="Q170" s="1">
        <f>VLOOKUP(A170,'ADM Data'!$A$2:$J$344,10,FALSE)</f>
        <v>188.634019</v>
      </c>
      <c r="R170" s="5">
        <f t="shared" si="21"/>
        <v>11573.6</v>
      </c>
      <c r="S170" s="5">
        <f t="shared" si="22"/>
        <v>0</v>
      </c>
      <c r="T170" s="5">
        <f t="shared" si="24"/>
        <v>187108.92284080759</v>
      </c>
      <c r="U170" s="5">
        <f t="shared" si="23"/>
        <v>2247671.0620454606</v>
      </c>
      <c r="W170" s="5">
        <f t="shared" si="25"/>
        <v>122612.11235</v>
      </c>
      <c r="X170" s="5">
        <f t="shared" si="26"/>
        <v>2370283.1743954606</v>
      </c>
    </row>
    <row r="171" spans="1:24" x14ac:dyDescent="0.25">
      <c r="A171" t="s">
        <v>435</v>
      </c>
      <c r="B171" t="s">
        <v>436</v>
      </c>
      <c r="C171" t="s">
        <v>140</v>
      </c>
      <c r="D171" s="12" t="s">
        <v>2051</v>
      </c>
      <c r="E171" s="5">
        <f>VLOOKUP(A171,'Base Cost'!$A$5:$AF$347,28,FALSE)</f>
        <v>5627081.9980582157</v>
      </c>
      <c r="F171" s="5">
        <f>VLOOKUP(A171,'B.spe ed'!$A$5:$R$347,18,FALSE)</f>
        <v>365827.01773199998</v>
      </c>
      <c r="G171" s="5">
        <f>VLOOKUP(A171,'C.DPIA'!$A$5:$J$348,10,FALSE)</f>
        <v>37987.796619883607</v>
      </c>
      <c r="H171" s="5">
        <f>VLOOKUP(A171,D.EL!$A$5:$M$348,13,FALSE)</f>
        <v>867.84153300000014</v>
      </c>
      <c r="I171" s="137">
        <f>VLOOKUP(A171,E.CTE!$A$5:$R$348,18,FALSE)</f>
        <v>1799561.6841800159</v>
      </c>
      <c r="J171" s="5">
        <f t="shared" si="18"/>
        <v>7831326.3381231148</v>
      </c>
      <c r="K171" s="5">
        <v>5404338.3600000003</v>
      </c>
      <c r="L171" s="5">
        <f t="shared" si="19"/>
        <v>7022411.2450146805</v>
      </c>
      <c r="M171" s="5">
        <f>VLOOKUP(A171,G.Transportation!$A$5:$G$348,7,FALSE)</f>
        <v>0</v>
      </c>
      <c r="N171" s="5">
        <v>5610207.7199999997</v>
      </c>
      <c r="O171">
        <v>641.46</v>
      </c>
      <c r="P171" s="5">
        <f t="shared" si="20"/>
        <v>8786.0777551211286</v>
      </c>
      <c r="Q171" s="1">
        <f>VLOOKUP(A171,'ADM Data'!$A$2:$J$344,10,FALSE)</f>
        <v>661.40821800000003</v>
      </c>
      <c r="R171" s="5">
        <f t="shared" si="21"/>
        <v>10617.36</v>
      </c>
      <c r="S171" s="5">
        <f t="shared" si="22"/>
        <v>0</v>
      </c>
      <c r="T171" s="5">
        <f t="shared" si="24"/>
        <v>656060.76721526065</v>
      </c>
      <c r="U171" s="5">
        <f t="shared" si="23"/>
        <v>7678472.0122299409</v>
      </c>
      <c r="W171" s="5">
        <f t="shared" si="25"/>
        <v>0</v>
      </c>
      <c r="X171" s="5">
        <f t="shared" si="26"/>
        <v>7678472.0122299409</v>
      </c>
    </row>
    <row r="172" spans="1:24" x14ac:dyDescent="0.25">
      <c r="A172" t="s">
        <v>437</v>
      </c>
      <c r="B172" t="s">
        <v>1940</v>
      </c>
      <c r="C172" t="s">
        <v>196</v>
      </c>
      <c r="D172" s="12" t="s">
        <v>1088</v>
      </c>
      <c r="E172" s="5">
        <f>VLOOKUP(A172,'Base Cost'!$A$5:$AF$347,28,FALSE)</f>
        <v>409083.40236106812</v>
      </c>
      <c r="F172" s="5">
        <f>VLOOKUP(A172,'B.spe ed'!$A$5:$R$347,18,FALSE)</f>
        <v>94403.609999999986</v>
      </c>
      <c r="G172" s="5">
        <f>VLOOKUP(A172,'C.DPIA'!$A$5:$J$348,10,FALSE)</f>
        <v>9719.0327534625394</v>
      </c>
      <c r="H172" s="5">
        <f>VLOOKUP(A172,D.EL!$A$5:$M$348,13,FALSE)</f>
        <v>292.05341387107603</v>
      </c>
      <c r="I172" s="137">
        <f>VLOOKUP(A172,E.CTE!$A$5:$R$348,18,FALSE)</f>
        <v>64786.205948717958</v>
      </c>
      <c r="J172" s="5">
        <f t="shared" si="18"/>
        <v>578284.3044771197</v>
      </c>
      <c r="K172" s="5">
        <v>485957.14</v>
      </c>
      <c r="L172" s="5">
        <f t="shared" si="19"/>
        <v>547511.66055689566</v>
      </c>
      <c r="M172" s="5">
        <f>VLOOKUP(A172,G.Transportation!$A$5:$G$348,7,FALSE)</f>
        <v>0</v>
      </c>
      <c r="N172" s="5">
        <v>515474.27</v>
      </c>
      <c r="O172">
        <v>59.37</v>
      </c>
      <c r="P172" s="5">
        <f t="shared" si="20"/>
        <v>8722.4830655213082</v>
      </c>
      <c r="Q172" s="1">
        <f>VLOOKUP(A172,'ADM Data'!$A$2:$J$344,10,FALSE)</f>
        <v>45.978755</v>
      </c>
      <c r="R172" s="5">
        <f t="shared" si="21"/>
        <v>12557.93</v>
      </c>
      <c r="S172" s="5">
        <f t="shared" si="22"/>
        <v>0</v>
      </c>
      <c r="T172" s="5">
        <f t="shared" si="24"/>
        <v>45607.01917511176</v>
      </c>
      <c r="U172" s="5">
        <f t="shared" si="23"/>
        <v>593118.67973200744</v>
      </c>
      <c r="W172" s="5">
        <f t="shared" si="25"/>
        <v>29886.190749999998</v>
      </c>
      <c r="X172" s="5">
        <f t="shared" si="26"/>
        <v>623004.87048200739</v>
      </c>
    </row>
    <row r="173" spans="1:24" x14ac:dyDescent="0.25">
      <c r="A173" t="s">
        <v>439</v>
      </c>
      <c r="B173" t="s">
        <v>1941</v>
      </c>
      <c r="C173" t="s">
        <v>80</v>
      </c>
      <c r="D173" s="12" t="s">
        <v>1088</v>
      </c>
      <c r="E173" s="5">
        <f>VLOOKUP(A173,'Base Cost'!$A$5:$AF$347,28,FALSE)</f>
        <v>2763038.1410579532</v>
      </c>
      <c r="F173" s="5">
        <f>VLOOKUP(A173,'B.spe ed'!$A$5:$R$347,18,FALSE)</f>
        <v>1556038.3393787052</v>
      </c>
      <c r="G173" s="5">
        <f>VLOOKUP(A173,'C.DPIA'!$A$5:$J$348,10,FALSE)</f>
        <v>2742.7018435159089</v>
      </c>
      <c r="H173" s="5">
        <f>VLOOKUP(A173,D.EL!$A$5:$M$348,13,FALSE)</f>
        <v>9.4334374637100016</v>
      </c>
      <c r="I173" s="137">
        <f>VLOOKUP(A173,E.CTE!$A$5:$R$348,18,FALSE)</f>
        <v>0</v>
      </c>
      <c r="J173" s="5">
        <f t="shared" si="18"/>
        <v>4321828.6157176383</v>
      </c>
      <c r="K173" s="5">
        <v>3575517.68</v>
      </c>
      <c r="L173" s="5">
        <f t="shared" si="19"/>
        <v>4073083.1808429495</v>
      </c>
      <c r="M173" s="5">
        <f>VLOOKUP(A173,G.Transportation!$A$5:$G$348,7,FALSE)</f>
        <v>0</v>
      </c>
      <c r="N173" s="5">
        <v>3619120.39</v>
      </c>
      <c r="O173">
        <v>372.2</v>
      </c>
      <c r="P173" s="5">
        <f t="shared" si="20"/>
        <v>9763.6705158516925</v>
      </c>
      <c r="Q173" s="1">
        <f>VLOOKUP(A173,'ADM Data'!$A$2:$J$344,10,FALSE)</f>
        <v>344.60822200000001</v>
      </c>
      <c r="R173" s="5">
        <f t="shared" si="21"/>
        <v>12469.46</v>
      </c>
      <c r="S173" s="5">
        <f t="shared" si="22"/>
        <v>0</v>
      </c>
      <c r="T173" s="5">
        <f t="shared" si="24"/>
        <v>341822.08258260082</v>
      </c>
      <c r="U173" s="5">
        <f t="shared" si="23"/>
        <v>4414905.2634255504</v>
      </c>
      <c r="W173" s="5">
        <f t="shared" si="25"/>
        <v>223995.3443</v>
      </c>
      <c r="X173" s="5">
        <f t="shared" si="26"/>
        <v>4638900.6077255495</v>
      </c>
    </row>
    <row r="174" spans="1:24" x14ac:dyDescent="0.25">
      <c r="A174" t="s">
        <v>441</v>
      </c>
      <c r="B174" t="s">
        <v>442</v>
      </c>
      <c r="C174" t="s">
        <v>68</v>
      </c>
      <c r="D174" s="12" t="s">
        <v>1088</v>
      </c>
      <c r="E174" s="5">
        <f>VLOOKUP(A174,'Base Cost'!$A$5:$AF$347,28,FALSE)</f>
        <v>837230.23881259328</v>
      </c>
      <c r="F174" s="5">
        <f>VLOOKUP(A174,'B.spe ed'!$A$5:$R$347,18,FALSE)</f>
        <v>7099.32</v>
      </c>
      <c r="G174" s="5">
        <f>VLOOKUP(A174,'C.DPIA'!$A$5:$J$348,10,FALSE)</f>
        <v>6510.2341266972817</v>
      </c>
      <c r="H174" s="5">
        <f>VLOOKUP(A174,D.EL!$A$5:$M$348,13,FALSE)</f>
        <v>0</v>
      </c>
      <c r="I174" s="137">
        <f>VLOOKUP(A174,E.CTE!$A$5:$R$348,18,FALSE)</f>
        <v>0</v>
      </c>
      <c r="J174" s="5">
        <f t="shared" si="18"/>
        <v>850839.79293929052</v>
      </c>
      <c r="K174" s="5">
        <v>804470.63</v>
      </c>
      <c r="L174" s="5">
        <f t="shared" si="19"/>
        <v>835384.95093162498</v>
      </c>
      <c r="M174" s="5">
        <f>VLOOKUP(A174,G.Transportation!$A$5:$G$348,7,FALSE)</f>
        <v>0</v>
      </c>
      <c r="N174" s="5">
        <v>774080.64</v>
      </c>
      <c r="O174">
        <v>98.4</v>
      </c>
      <c r="P174" s="5">
        <f t="shared" si="20"/>
        <v>7906.7531707317066</v>
      </c>
      <c r="Q174" s="1">
        <f>VLOOKUP(A174,'ADM Data'!$A$2:$J$344,10,FALSE)</f>
        <v>101.49721600000001</v>
      </c>
      <c r="R174" s="5">
        <f t="shared" si="21"/>
        <v>8880.6200000000008</v>
      </c>
      <c r="S174" s="5">
        <f t="shared" si="22"/>
        <v>0</v>
      </c>
      <c r="T174" s="5">
        <f t="shared" si="24"/>
        <v>100676.61632709413</v>
      </c>
      <c r="U174" s="5">
        <f t="shared" si="23"/>
        <v>936061.56725871912</v>
      </c>
      <c r="W174" s="5">
        <f t="shared" si="25"/>
        <v>65973.190400000007</v>
      </c>
      <c r="X174" s="5">
        <f t="shared" si="26"/>
        <v>1002034.7576587191</v>
      </c>
    </row>
    <row r="175" spans="1:24" x14ac:dyDescent="0.25">
      <c r="A175" t="s">
        <v>443</v>
      </c>
      <c r="B175" t="s">
        <v>444</v>
      </c>
      <c r="C175" t="s">
        <v>80</v>
      </c>
      <c r="D175" s="12" t="s">
        <v>1088</v>
      </c>
      <c r="E175" s="5">
        <f>VLOOKUP(A175,'Base Cost'!$A$5:$AF$347,28,FALSE)</f>
        <v>2066179.6788941538</v>
      </c>
      <c r="F175" s="5">
        <f>VLOOKUP(A175,'B.spe ed'!$A$5:$R$347,18,FALSE)</f>
        <v>312520.47738492326</v>
      </c>
      <c r="G175" s="5">
        <f>VLOOKUP(A175,'C.DPIA'!$A$5:$J$348,10,FALSE)</f>
        <v>295130.58368262334</v>
      </c>
      <c r="H175" s="5">
        <f>VLOOKUP(A175,D.EL!$A$5:$M$348,13,FALSE)</f>
        <v>30323.45745358686</v>
      </c>
      <c r="I175" s="137">
        <f>VLOOKUP(A175,E.CTE!$A$5:$R$348,18,FALSE)</f>
        <v>0</v>
      </c>
      <c r="J175" s="5">
        <f t="shared" si="18"/>
        <v>2704154.1974152867</v>
      </c>
      <c r="K175" s="5">
        <v>3239859.15</v>
      </c>
      <c r="L175" s="5">
        <f t="shared" si="19"/>
        <v>2704154.1974152867</v>
      </c>
      <c r="M175" s="5">
        <f>VLOOKUP(A175,G.Transportation!$A$5:$G$348,7,FALSE)</f>
        <v>0</v>
      </c>
      <c r="N175" s="5">
        <v>3627783.81</v>
      </c>
      <c r="O175">
        <v>404.38</v>
      </c>
      <c r="P175" s="5">
        <f t="shared" si="20"/>
        <v>9011.3046154607055</v>
      </c>
      <c r="Q175" s="1">
        <f>VLOOKUP(A175,'ADM Data'!$A$2:$J$344,10,FALSE)</f>
        <v>253.49352000000002</v>
      </c>
      <c r="R175" s="5">
        <f t="shared" si="21"/>
        <v>11317.55</v>
      </c>
      <c r="S175" s="5">
        <f t="shared" si="22"/>
        <v>0</v>
      </c>
      <c r="T175" s="5">
        <f t="shared" si="24"/>
        <v>251444.03817386046</v>
      </c>
      <c r="U175" s="5">
        <f t="shared" si="23"/>
        <v>2955598.2355891471</v>
      </c>
      <c r="W175" s="5">
        <f t="shared" si="25"/>
        <v>164770.788</v>
      </c>
      <c r="X175" s="5">
        <f t="shared" si="26"/>
        <v>3120369.0235891473</v>
      </c>
    </row>
    <row r="176" spans="1:24" x14ac:dyDescent="0.25">
      <c r="A176" t="s">
        <v>445</v>
      </c>
      <c r="B176" t="s">
        <v>1942</v>
      </c>
      <c r="C176" t="s">
        <v>98</v>
      </c>
      <c r="D176" s="12" t="s">
        <v>1088</v>
      </c>
      <c r="E176" s="5">
        <f>VLOOKUP(A176,'Base Cost'!$A$5:$AF$347,28,FALSE)</f>
        <v>668110.3729703303</v>
      </c>
      <c r="F176" s="5">
        <f>VLOOKUP(A176,'B.spe ed'!$A$5:$R$347,18,FALSE)</f>
        <v>37598.21</v>
      </c>
      <c r="G176" s="5">
        <f>VLOOKUP(A176,'C.DPIA'!$A$5:$J$348,10,FALSE)</f>
        <v>88422.420616849704</v>
      </c>
      <c r="H176" s="5">
        <f>VLOOKUP(A176,D.EL!$A$5:$M$348,13,FALSE)</f>
        <v>2599.4037940000003</v>
      </c>
      <c r="I176" s="137">
        <f>VLOOKUP(A176,E.CTE!$A$5:$R$348,18,FALSE)</f>
        <v>0</v>
      </c>
      <c r="J176" s="5">
        <f t="shared" si="18"/>
        <v>796730.40738117998</v>
      </c>
      <c r="K176" s="5">
        <v>1218820.42</v>
      </c>
      <c r="L176" s="5">
        <f t="shared" si="19"/>
        <v>796730.40738117998</v>
      </c>
      <c r="M176" s="5">
        <f>VLOOKUP(A176,G.Transportation!$A$5:$G$348,7,FALSE)</f>
        <v>0</v>
      </c>
      <c r="N176" s="5">
        <v>1306659</v>
      </c>
      <c r="O176">
        <v>158.69</v>
      </c>
      <c r="P176" s="5">
        <f t="shared" si="20"/>
        <v>8274.1149108324407</v>
      </c>
      <c r="Q176" s="1">
        <f>VLOOKUP(A176,'ADM Data'!$A$2:$J$344,10,FALSE)</f>
        <v>81.285031000000004</v>
      </c>
      <c r="R176" s="5">
        <f t="shared" si="21"/>
        <v>10451.69</v>
      </c>
      <c r="S176" s="5">
        <f t="shared" si="22"/>
        <v>0</v>
      </c>
      <c r="T176" s="5">
        <f t="shared" si="24"/>
        <v>80627.845783700628</v>
      </c>
      <c r="U176" s="5">
        <f t="shared" si="23"/>
        <v>877358.25316488056</v>
      </c>
      <c r="W176" s="5">
        <f t="shared" si="25"/>
        <v>52835.270150000004</v>
      </c>
      <c r="X176" s="5">
        <f t="shared" si="26"/>
        <v>930193.52331488056</v>
      </c>
    </row>
    <row r="177" spans="1:24" x14ac:dyDescent="0.25">
      <c r="A177" t="s">
        <v>447</v>
      </c>
      <c r="B177" t="s">
        <v>448</v>
      </c>
      <c r="C177" t="s">
        <v>93</v>
      </c>
      <c r="D177" s="12" t="s">
        <v>1088</v>
      </c>
      <c r="E177" s="5">
        <f>VLOOKUP(A177,'Base Cost'!$A$5:$AF$347,28,FALSE)</f>
        <v>964054.89181186957</v>
      </c>
      <c r="F177" s="5">
        <f>VLOOKUP(A177,'B.spe ed'!$A$5:$R$347,18,FALSE)</f>
        <v>171746.18</v>
      </c>
      <c r="G177" s="5">
        <f>VLOOKUP(A177,'C.DPIA'!$A$5:$J$348,10,FALSE)</f>
        <v>133049.72843333337</v>
      </c>
      <c r="H177" s="5">
        <f>VLOOKUP(A177,D.EL!$A$5:$M$348,13,FALSE)</f>
        <v>0</v>
      </c>
      <c r="I177" s="137">
        <f>VLOOKUP(A177,E.CTE!$A$5:$R$348,18,FALSE)</f>
        <v>292530.41432128928</v>
      </c>
      <c r="J177" s="5">
        <f t="shared" si="18"/>
        <v>1561381.214566492</v>
      </c>
      <c r="K177" s="5">
        <v>845207.58</v>
      </c>
      <c r="L177" s="5">
        <f t="shared" si="19"/>
        <v>1322680.5421654801</v>
      </c>
      <c r="M177" s="5">
        <f>VLOOKUP(A177,G.Transportation!$A$5:$G$348,7,FALSE)</f>
        <v>0</v>
      </c>
      <c r="N177" s="5">
        <v>957094.78</v>
      </c>
      <c r="O177">
        <v>80.069999999999993</v>
      </c>
      <c r="P177" s="5">
        <f t="shared" si="20"/>
        <v>11993.30567753216</v>
      </c>
      <c r="Q177" s="1">
        <f>VLOOKUP(A177,'ADM Data'!$A$2:$J$344,10,FALSE)</f>
        <v>113.502138</v>
      </c>
      <c r="R177" s="5">
        <f t="shared" si="21"/>
        <v>12303.35</v>
      </c>
      <c r="S177" s="5">
        <f t="shared" si="22"/>
        <v>0</v>
      </c>
      <c r="T177" s="5">
        <f t="shared" si="24"/>
        <v>112584.47916178203</v>
      </c>
      <c r="U177" s="5">
        <f t="shared" si="23"/>
        <v>1435265.021327262</v>
      </c>
      <c r="W177" s="5">
        <f t="shared" si="25"/>
        <v>73776.3897</v>
      </c>
      <c r="X177" s="5">
        <f t="shared" si="26"/>
        <v>1509041.411027262</v>
      </c>
    </row>
    <row r="178" spans="1:24" x14ac:dyDescent="0.25">
      <c r="A178" t="s">
        <v>449</v>
      </c>
      <c r="B178" t="s">
        <v>1943</v>
      </c>
      <c r="C178" t="s">
        <v>93</v>
      </c>
      <c r="D178" s="12" t="s">
        <v>1088</v>
      </c>
      <c r="E178" s="5">
        <f>VLOOKUP(A178,'Base Cost'!$A$5:$AF$347,28,FALSE)</f>
        <v>2363988.5550092133</v>
      </c>
      <c r="F178" s="5">
        <f>VLOOKUP(A178,'B.spe ed'!$A$5:$R$347,18,FALSE)</f>
        <v>213277.477732</v>
      </c>
      <c r="G178" s="5">
        <f>VLOOKUP(A178,'C.DPIA'!$A$5:$J$348,10,FALSE)</f>
        <v>337684.79735299124</v>
      </c>
      <c r="H178" s="5">
        <f>VLOOKUP(A178,D.EL!$A$5:$M$348,13,FALSE)</f>
        <v>8063.1287444065301</v>
      </c>
      <c r="I178" s="137">
        <f>VLOOKUP(A178,E.CTE!$A$5:$R$348,18,FALSE)</f>
        <v>0</v>
      </c>
      <c r="J178" s="5">
        <f t="shared" si="18"/>
        <v>2923013.9588386109</v>
      </c>
      <c r="K178" s="5">
        <v>2402472.67</v>
      </c>
      <c r="L178" s="5">
        <f t="shared" si="19"/>
        <v>2749517.5472687017</v>
      </c>
      <c r="M178" s="5">
        <f>VLOOKUP(A178,G.Transportation!$A$5:$G$348,7,FALSE)</f>
        <v>0</v>
      </c>
      <c r="N178" s="5">
        <v>2591924.0699999998</v>
      </c>
      <c r="O178">
        <v>321.77999999999997</v>
      </c>
      <c r="P178" s="5">
        <f t="shared" si="20"/>
        <v>8095.0370203244456</v>
      </c>
      <c r="Q178" s="1">
        <f>VLOOKUP(A178,'ADM Data'!$A$2:$J$344,10,FALSE)</f>
        <v>291.53999299999998</v>
      </c>
      <c r="R178" s="5">
        <f t="shared" si="21"/>
        <v>10081.01</v>
      </c>
      <c r="S178" s="5">
        <f t="shared" si="22"/>
        <v>0</v>
      </c>
      <c r="T178" s="5">
        <f t="shared" si="24"/>
        <v>289182.90743329062</v>
      </c>
      <c r="U178" s="5">
        <f t="shared" si="23"/>
        <v>3038700.4547019922</v>
      </c>
      <c r="W178" s="5">
        <f t="shared" si="25"/>
        <v>189500.99544999999</v>
      </c>
      <c r="X178" s="5">
        <f t="shared" si="26"/>
        <v>3228201.450151992</v>
      </c>
    </row>
    <row r="179" spans="1:24" x14ac:dyDescent="0.25">
      <c r="A179" t="s">
        <v>451</v>
      </c>
      <c r="B179" t="s">
        <v>1944</v>
      </c>
      <c r="C179" t="s">
        <v>68</v>
      </c>
      <c r="D179" s="12" t="s">
        <v>1088</v>
      </c>
      <c r="E179" s="5">
        <f>VLOOKUP(A179,'Base Cost'!$A$5:$AF$347,28,FALSE)</f>
        <v>517670.86355711846</v>
      </c>
      <c r="F179" s="5">
        <f>VLOOKUP(A179,'B.spe ed'!$A$5:$R$347,18,FALSE)</f>
        <v>518403.49</v>
      </c>
      <c r="G179" s="5">
        <f>VLOOKUP(A179,'C.DPIA'!$A$5:$J$348,10,FALSE)</f>
        <v>21127.549807301893</v>
      </c>
      <c r="H179" s="5">
        <f>VLOOKUP(A179,D.EL!$A$5:$M$348,13,FALSE)</f>
        <v>0</v>
      </c>
      <c r="I179" s="137">
        <f>VLOOKUP(A179,E.CTE!$A$5:$R$348,18,FALSE)</f>
        <v>0</v>
      </c>
      <c r="J179" s="5">
        <f t="shared" si="18"/>
        <v>1057201.9033644204</v>
      </c>
      <c r="K179" s="5">
        <v>964167.52</v>
      </c>
      <c r="L179" s="5">
        <f t="shared" si="19"/>
        <v>1026193.5433890591</v>
      </c>
      <c r="M179" s="5">
        <f>VLOOKUP(A179,G.Transportation!$A$5:$G$348,7,FALSE)</f>
        <v>0</v>
      </c>
      <c r="N179" s="5">
        <v>807381.44</v>
      </c>
      <c r="O179">
        <v>56.23</v>
      </c>
      <c r="P179" s="5">
        <f t="shared" si="20"/>
        <v>14398.633085541525</v>
      </c>
      <c r="Q179" s="1">
        <f>VLOOKUP(A179,'ADM Data'!$A$2:$J$344,10,FALSE)</f>
        <v>63.708861999999996</v>
      </c>
      <c r="R179" s="5">
        <f t="shared" si="21"/>
        <v>16757.55</v>
      </c>
      <c r="S179" s="5">
        <f t="shared" si="22"/>
        <v>0</v>
      </c>
      <c r="T179" s="5">
        <f t="shared" si="24"/>
        <v>63193.779189074361</v>
      </c>
      <c r="U179" s="5">
        <f t="shared" si="23"/>
        <v>1089387.3225781335</v>
      </c>
      <c r="W179" s="5">
        <f t="shared" si="25"/>
        <v>41410.760299999994</v>
      </c>
      <c r="X179" s="5">
        <f t="shared" si="26"/>
        <v>1130798.0828781335</v>
      </c>
    </row>
    <row r="180" spans="1:24" x14ac:dyDescent="0.25">
      <c r="A180" t="s">
        <v>453</v>
      </c>
      <c r="B180" t="s">
        <v>454</v>
      </c>
      <c r="C180" t="s">
        <v>98</v>
      </c>
      <c r="D180" s="12" t="s">
        <v>1088</v>
      </c>
      <c r="E180" s="5">
        <f>VLOOKUP(A180,'Base Cost'!$A$5:$AF$347,28,FALSE)</f>
        <v>1082045.1362663086</v>
      </c>
      <c r="F180" s="5">
        <f>VLOOKUP(A180,'B.spe ed'!$A$5:$R$347,18,FALSE)</f>
        <v>101314.79999999999</v>
      </c>
      <c r="G180" s="5">
        <f>VLOOKUP(A180,'C.DPIA'!$A$5:$J$348,10,FALSE)</f>
        <v>155713.94411111122</v>
      </c>
      <c r="H180" s="5">
        <f>VLOOKUP(A180,D.EL!$A$5:$M$348,13,FALSE)</f>
        <v>0</v>
      </c>
      <c r="I180" s="137">
        <f>VLOOKUP(A180,E.CTE!$A$5:$R$348,18,FALSE)</f>
        <v>0</v>
      </c>
      <c r="J180" s="5">
        <f t="shared" si="18"/>
        <v>1339073.8803774198</v>
      </c>
      <c r="K180" s="5">
        <v>1013125.38</v>
      </c>
      <c r="L180" s="5">
        <f t="shared" si="19"/>
        <v>1230435.2452016259</v>
      </c>
      <c r="M180" s="5">
        <f>VLOOKUP(A180,G.Transportation!$A$5:$G$348,7,FALSE)</f>
        <v>0</v>
      </c>
      <c r="N180" s="5">
        <v>921156.44</v>
      </c>
      <c r="O180">
        <v>107.09</v>
      </c>
      <c r="P180" s="5">
        <f t="shared" si="20"/>
        <v>8641.7836137827981</v>
      </c>
      <c r="Q180" s="1">
        <f>VLOOKUP(A180,'ADM Data'!$A$2:$J$344,10,FALSE)</f>
        <v>132.83653999999999</v>
      </c>
      <c r="R180" s="5">
        <f t="shared" si="21"/>
        <v>9912.7800000000007</v>
      </c>
      <c r="S180" s="5">
        <f t="shared" si="22"/>
        <v>0</v>
      </c>
      <c r="T180" s="5">
        <f t="shared" si="24"/>
        <v>131762.56353473468</v>
      </c>
      <c r="U180" s="5">
        <f t="shared" si="23"/>
        <v>1362197.8087363606</v>
      </c>
      <c r="W180" s="5">
        <f t="shared" si="25"/>
        <v>86343.750999999989</v>
      </c>
      <c r="X180" s="5">
        <f t="shared" si="26"/>
        <v>1448541.5597363606</v>
      </c>
    </row>
    <row r="181" spans="1:24" x14ac:dyDescent="0.25">
      <c r="A181" t="s">
        <v>455</v>
      </c>
      <c r="B181" t="s">
        <v>1945</v>
      </c>
      <c r="C181" t="s">
        <v>93</v>
      </c>
      <c r="D181" s="12" t="s">
        <v>1088</v>
      </c>
      <c r="E181" s="5">
        <f>VLOOKUP(A181,'Base Cost'!$A$5:$AF$347,28,FALSE)</f>
        <v>2001253.1852060456</v>
      </c>
      <c r="F181" s="5">
        <f>VLOOKUP(A181,'B.spe ed'!$A$5:$R$347,18,FALSE)</f>
        <v>156590.63</v>
      </c>
      <c r="G181" s="5">
        <f>VLOOKUP(A181,'C.DPIA'!$A$5:$J$348,10,FALSE)</f>
        <v>263205.24707578425</v>
      </c>
      <c r="H181" s="5">
        <f>VLOOKUP(A181,D.EL!$A$5:$M$348,13,FALSE)</f>
        <v>77100.646874113139</v>
      </c>
      <c r="I181" s="137">
        <f>VLOOKUP(A181,E.CTE!$A$5:$R$348,18,FALSE)</f>
        <v>0</v>
      </c>
      <c r="J181" s="5">
        <f t="shared" si="18"/>
        <v>2498149.7091559432</v>
      </c>
      <c r="K181" s="5">
        <v>1804715.14</v>
      </c>
      <c r="L181" s="5">
        <f t="shared" si="19"/>
        <v>2267027.9672562676</v>
      </c>
      <c r="M181" s="5">
        <f>VLOOKUP(A181,G.Transportation!$A$5:$G$348,7,FALSE)</f>
        <v>186835.20000000001</v>
      </c>
      <c r="N181" s="5">
        <v>1698706.87</v>
      </c>
      <c r="O181">
        <v>210.49</v>
      </c>
      <c r="P181" s="5">
        <f t="shared" si="20"/>
        <v>8110.3297505819755</v>
      </c>
      <c r="Q181" s="1">
        <f>VLOOKUP(A181,'ADM Data'!$A$2:$J$344,10,FALSE)</f>
        <v>244.40296699999999</v>
      </c>
      <c r="R181" s="5">
        <f t="shared" si="21"/>
        <v>10690.23</v>
      </c>
      <c r="S181" s="5">
        <f t="shared" si="22"/>
        <v>0</v>
      </c>
      <c r="T181" s="5">
        <f t="shared" si="24"/>
        <v>242426.98181852046</v>
      </c>
      <c r="U181" s="5">
        <f t="shared" si="23"/>
        <v>2696290.1490747882</v>
      </c>
      <c r="W181" s="5">
        <f t="shared" si="25"/>
        <v>158861.92854999998</v>
      </c>
      <c r="X181" s="5">
        <f t="shared" si="26"/>
        <v>2855152.077624788</v>
      </c>
    </row>
    <row r="182" spans="1:24" x14ac:dyDescent="0.25">
      <c r="A182" t="s">
        <v>457</v>
      </c>
      <c r="B182" t="s">
        <v>1946</v>
      </c>
      <c r="C182" t="s">
        <v>80</v>
      </c>
      <c r="D182" s="12" t="s">
        <v>1088</v>
      </c>
      <c r="E182" s="5">
        <f>VLOOKUP(A182,'Base Cost'!$A$5:$AF$347,28,FALSE)</f>
        <v>1836311.6640021182</v>
      </c>
      <c r="F182" s="5">
        <f>VLOOKUP(A182,'B.spe ed'!$A$5:$R$347,18,FALSE)</f>
        <v>99697.39</v>
      </c>
      <c r="G182" s="5">
        <f>VLOOKUP(A182,'C.DPIA'!$A$5:$J$348,10,FALSE)</f>
        <v>262543.53599444445</v>
      </c>
      <c r="H182" s="5">
        <f>VLOOKUP(A182,D.EL!$A$5:$M$348,13,FALSE)</f>
        <v>0</v>
      </c>
      <c r="I182" s="137">
        <f>VLOOKUP(A182,E.CTE!$A$5:$R$348,18,FALSE)</f>
        <v>0</v>
      </c>
      <c r="J182" s="5">
        <f t="shared" si="18"/>
        <v>2198552.5899965623</v>
      </c>
      <c r="K182" s="5">
        <v>1670418.67</v>
      </c>
      <c r="L182" s="5">
        <f t="shared" si="19"/>
        <v>2022525.5544617081</v>
      </c>
      <c r="M182" s="5">
        <f>VLOOKUP(A182,G.Transportation!$A$5:$G$348,7,FALSE)</f>
        <v>0</v>
      </c>
      <c r="N182" s="5">
        <v>1727779</v>
      </c>
      <c r="O182">
        <v>208.01</v>
      </c>
      <c r="P182" s="5">
        <f t="shared" si="20"/>
        <v>8346.3104696889568</v>
      </c>
      <c r="Q182" s="1">
        <f>VLOOKUP(A182,'ADM Data'!$A$2:$J$344,10,FALSE)</f>
        <v>223.970789</v>
      </c>
      <c r="R182" s="5">
        <f t="shared" si="21"/>
        <v>9680.31</v>
      </c>
      <c r="S182" s="5">
        <f t="shared" si="22"/>
        <v>0</v>
      </c>
      <c r="T182" s="5">
        <f t="shared" si="24"/>
        <v>222159.99690700433</v>
      </c>
      <c r="U182" s="5">
        <f t="shared" si="23"/>
        <v>2244685.5513687124</v>
      </c>
      <c r="W182" s="5">
        <f t="shared" si="25"/>
        <v>145581.01285</v>
      </c>
      <c r="X182" s="5">
        <f t="shared" si="26"/>
        <v>2390266.564218712</v>
      </c>
    </row>
    <row r="183" spans="1:24" x14ac:dyDescent="0.25">
      <c r="A183" t="s">
        <v>459</v>
      </c>
      <c r="B183" t="s">
        <v>1947</v>
      </c>
      <c r="C183" t="s">
        <v>72</v>
      </c>
      <c r="D183" s="12" t="s">
        <v>1088</v>
      </c>
      <c r="E183" s="5">
        <f>VLOOKUP(A183,'Base Cost'!$A$5:$AF$347,28,FALSE)</f>
        <v>684234.72327532247</v>
      </c>
      <c r="F183" s="5">
        <f>VLOOKUP(A183,'B.spe ed'!$A$5:$R$347,18,FALSE)</f>
        <v>89473.450000000012</v>
      </c>
      <c r="G183" s="5">
        <f>VLOOKUP(A183,'C.DPIA'!$A$5:$J$348,10,FALSE)</f>
        <v>97137.921127777721</v>
      </c>
      <c r="H183" s="5">
        <f>VLOOKUP(A183,D.EL!$A$5:$M$348,13,FALSE)</f>
        <v>37236.109439959204</v>
      </c>
      <c r="I183" s="137">
        <f>VLOOKUP(A183,E.CTE!$A$5:$R$348,18,FALSE)</f>
        <v>0</v>
      </c>
      <c r="J183" s="5">
        <f t="shared" si="18"/>
        <v>908082.20384305937</v>
      </c>
      <c r="K183" s="5">
        <v>1139524.6000000001</v>
      </c>
      <c r="L183" s="5">
        <f t="shared" si="19"/>
        <v>908082.20384305937</v>
      </c>
      <c r="M183" s="5">
        <f>VLOOKUP(A183,G.Transportation!$A$5:$G$348,7,FALSE)</f>
        <v>70063.199999999997</v>
      </c>
      <c r="N183" s="5">
        <v>954499.24</v>
      </c>
      <c r="O183">
        <v>106.08</v>
      </c>
      <c r="P183" s="5">
        <f t="shared" si="20"/>
        <v>9037.9989291101065</v>
      </c>
      <c r="Q183" s="1">
        <f>VLOOKUP(A183,'ADM Data'!$A$2:$J$344,10,FALSE)</f>
        <v>82.866473000000013</v>
      </c>
      <c r="R183" s="5">
        <f t="shared" si="21"/>
        <v>12453.87</v>
      </c>
      <c r="S183" s="5">
        <f t="shared" si="22"/>
        <v>0</v>
      </c>
      <c r="T183" s="5">
        <f t="shared" si="24"/>
        <v>82196.501907998201</v>
      </c>
      <c r="U183" s="5">
        <f t="shared" si="23"/>
        <v>1060341.9057510574</v>
      </c>
      <c r="W183" s="5">
        <f t="shared" si="25"/>
        <v>53863.207450000009</v>
      </c>
      <c r="X183" s="5">
        <f t="shared" si="26"/>
        <v>1114205.1132010575</v>
      </c>
    </row>
    <row r="184" spans="1:24" x14ac:dyDescent="0.25">
      <c r="A184" t="s">
        <v>461</v>
      </c>
      <c r="B184" t="s">
        <v>462</v>
      </c>
      <c r="C184" t="s">
        <v>80</v>
      </c>
      <c r="D184" s="12" t="s">
        <v>1088</v>
      </c>
      <c r="E184" s="5">
        <f>VLOOKUP(A184,'Base Cost'!$A$5:$AF$347,28,FALSE)</f>
        <v>1980588.2274431391</v>
      </c>
      <c r="F184" s="5">
        <f>VLOOKUP(A184,'B.spe ed'!$A$5:$R$347,18,FALSE)</f>
        <v>101255.4</v>
      </c>
      <c r="G184" s="5">
        <f>VLOOKUP(A184,'C.DPIA'!$A$5:$J$348,10,FALSE)</f>
        <v>281337.62015000021</v>
      </c>
      <c r="H184" s="5">
        <f>VLOOKUP(A184,D.EL!$A$5:$M$348,13,FALSE)</f>
        <v>0</v>
      </c>
      <c r="I184" s="137">
        <f>VLOOKUP(A184,E.CTE!$A$5:$R$348,18,FALSE)</f>
        <v>0</v>
      </c>
      <c r="J184" s="5">
        <f t="shared" si="18"/>
        <v>2363181.2475931393</v>
      </c>
      <c r="K184" s="5">
        <v>2260570.41</v>
      </c>
      <c r="L184" s="5">
        <f t="shared" si="19"/>
        <v>2328981.0554233459</v>
      </c>
      <c r="M184" s="5">
        <f>VLOOKUP(A184,G.Transportation!$A$5:$G$348,7,FALSE)</f>
        <v>0</v>
      </c>
      <c r="N184" s="5">
        <v>2488642.98</v>
      </c>
      <c r="O184">
        <v>298.12</v>
      </c>
      <c r="P184" s="5">
        <f t="shared" si="20"/>
        <v>8387.8694136589293</v>
      </c>
      <c r="Q184" s="1">
        <f>VLOOKUP(A184,'ADM Data'!$A$2:$J$344,10,FALSE)</f>
        <v>240.00365699999998</v>
      </c>
      <c r="R184" s="5">
        <f t="shared" si="21"/>
        <v>10353.94</v>
      </c>
      <c r="S184" s="5">
        <f t="shared" si="22"/>
        <v>0</v>
      </c>
      <c r="T184" s="5">
        <f t="shared" si="24"/>
        <v>238063.2400093466</v>
      </c>
      <c r="U184" s="5">
        <f t="shared" si="23"/>
        <v>2567044.2954326924</v>
      </c>
      <c r="W184" s="5">
        <f t="shared" si="25"/>
        <v>156002.37704999998</v>
      </c>
      <c r="X184" s="5">
        <f t="shared" si="26"/>
        <v>2723046.6724826922</v>
      </c>
    </row>
    <row r="185" spans="1:24" x14ac:dyDescent="0.25">
      <c r="A185" t="s">
        <v>463</v>
      </c>
      <c r="B185" t="s">
        <v>464</v>
      </c>
      <c r="C185" t="s">
        <v>68</v>
      </c>
      <c r="D185" s="12" t="s">
        <v>1088</v>
      </c>
      <c r="E185" s="5">
        <f>VLOOKUP(A185,'Base Cost'!$A$5:$AF$347,28,FALSE)</f>
        <v>2698364.5117661613</v>
      </c>
      <c r="F185" s="5">
        <f>VLOOKUP(A185,'B.spe ed'!$A$5:$R$347,18,FALSE)</f>
        <v>1118379.69</v>
      </c>
      <c r="G185" s="5">
        <f>VLOOKUP(A185,'C.DPIA'!$A$5:$J$348,10,FALSE)</f>
        <v>380715.73684299603</v>
      </c>
      <c r="H185" s="5">
        <f>VLOOKUP(A185,D.EL!$A$5:$M$348,13,FALSE)</f>
        <v>0</v>
      </c>
      <c r="I185" s="137">
        <f>VLOOKUP(A185,E.CTE!$A$5:$R$348,18,FALSE)</f>
        <v>0</v>
      </c>
      <c r="J185" s="5">
        <f t="shared" si="18"/>
        <v>4197459.9386091577</v>
      </c>
      <c r="K185" s="5">
        <v>3444986.31</v>
      </c>
      <c r="L185" s="5">
        <f t="shared" si="19"/>
        <v>3946660.4781937255</v>
      </c>
      <c r="M185" s="5">
        <f>VLOOKUP(A185,G.Transportation!$A$5:$G$348,7,FALSE)</f>
        <v>210189.6</v>
      </c>
      <c r="N185" s="5">
        <v>3637986.9</v>
      </c>
      <c r="O185">
        <v>353.89</v>
      </c>
      <c r="P185" s="5">
        <f t="shared" si="20"/>
        <v>10320.073500805334</v>
      </c>
      <c r="Q185" s="1">
        <f>VLOOKUP(A185,'ADM Data'!$A$2:$J$344,10,FALSE)</f>
        <v>327.59020199999998</v>
      </c>
      <c r="R185" s="5">
        <f t="shared" si="21"/>
        <v>13339.18</v>
      </c>
      <c r="S185" s="5">
        <f t="shared" si="22"/>
        <v>0</v>
      </c>
      <c r="T185" s="5">
        <f t="shared" si="24"/>
        <v>324941.65238255658</v>
      </c>
      <c r="U185" s="5">
        <f t="shared" si="23"/>
        <v>4481791.7305762824</v>
      </c>
      <c r="W185" s="5">
        <f t="shared" si="25"/>
        <v>212933.63129999998</v>
      </c>
      <c r="X185" s="5">
        <f t="shared" si="26"/>
        <v>4694725.3618762819</v>
      </c>
    </row>
    <row r="186" spans="1:24" x14ac:dyDescent="0.25">
      <c r="A186" t="s">
        <v>465</v>
      </c>
      <c r="B186" t="s">
        <v>466</v>
      </c>
      <c r="C186" t="s">
        <v>80</v>
      </c>
      <c r="D186" s="12" t="s">
        <v>1088</v>
      </c>
      <c r="E186" s="5">
        <f>VLOOKUP(A186,'Base Cost'!$A$5:$AF$347,28,FALSE)</f>
        <v>1754881.1644906546</v>
      </c>
      <c r="F186" s="5">
        <f>VLOOKUP(A186,'B.spe ed'!$A$5:$R$347,18,FALSE)</f>
        <v>313530.54773199995</v>
      </c>
      <c r="G186" s="5">
        <f>VLOOKUP(A186,'C.DPIA'!$A$5:$J$348,10,FALSE)</f>
        <v>250931.33972222227</v>
      </c>
      <c r="H186" s="5">
        <f>VLOOKUP(A186,D.EL!$A$5:$M$348,13,FALSE)</f>
        <v>70247.52862405093</v>
      </c>
      <c r="I186" s="137">
        <f>VLOOKUP(A186,E.CTE!$A$5:$R$348,18,FALSE)</f>
        <v>0</v>
      </c>
      <c r="J186" s="5">
        <f t="shared" si="18"/>
        <v>2389590.5805689278</v>
      </c>
      <c r="K186" s="5">
        <v>2244178.75</v>
      </c>
      <c r="L186" s="5">
        <f t="shared" si="19"/>
        <v>2341124.817440304</v>
      </c>
      <c r="M186" s="5">
        <f>VLOOKUP(A186,G.Transportation!$A$5:$G$348,7,FALSE)</f>
        <v>0</v>
      </c>
      <c r="N186" s="5">
        <v>2620763.6</v>
      </c>
      <c r="O186">
        <v>289.77</v>
      </c>
      <c r="P186" s="5">
        <f t="shared" si="20"/>
        <v>9084.3689187976688</v>
      </c>
      <c r="Q186" s="1">
        <f>VLOOKUP(A186,'ADM Data'!$A$2:$J$344,10,FALSE)</f>
        <v>214.06465</v>
      </c>
      <c r="R186" s="5">
        <f t="shared" si="21"/>
        <v>11586.53</v>
      </c>
      <c r="S186" s="5">
        <f t="shared" si="22"/>
        <v>0</v>
      </c>
      <c r="T186" s="5">
        <f t="shared" si="24"/>
        <v>212333.94852173765</v>
      </c>
      <c r="U186" s="5">
        <f t="shared" si="23"/>
        <v>2553458.7659620414</v>
      </c>
      <c r="W186" s="5">
        <f t="shared" si="25"/>
        <v>139142.02249999999</v>
      </c>
      <c r="X186" s="5">
        <f t="shared" si="26"/>
        <v>2692600.7884620414</v>
      </c>
    </row>
    <row r="187" spans="1:24" x14ac:dyDescent="0.25">
      <c r="A187" t="s">
        <v>467</v>
      </c>
      <c r="B187" t="s">
        <v>1948</v>
      </c>
      <c r="C187" t="s">
        <v>469</v>
      </c>
      <c r="D187" s="12" t="s">
        <v>2051</v>
      </c>
      <c r="E187" s="5">
        <f>VLOOKUP(A187,'Base Cost'!$A$5:$AF$347,28,FALSE)</f>
        <v>7770967.3038961915</v>
      </c>
      <c r="F187" s="5">
        <f>VLOOKUP(A187,'B.spe ed'!$A$5:$R$347,18,FALSE)</f>
        <v>776309.78</v>
      </c>
      <c r="G187" s="5">
        <f>VLOOKUP(A187,'C.DPIA'!$A$5:$J$348,10,FALSE)</f>
        <v>19143.715518567595</v>
      </c>
      <c r="H187" s="5">
        <f>VLOOKUP(A187,D.EL!$A$5:$M$348,13,FALSE)</f>
        <v>867.84153300000014</v>
      </c>
      <c r="I187" s="137">
        <f>VLOOKUP(A187,E.CTE!$A$5:$R$348,18,FALSE)</f>
        <v>1516145.292493463</v>
      </c>
      <c r="J187" s="5">
        <f t="shared" si="18"/>
        <v>10083433.933441222</v>
      </c>
      <c r="K187" s="5">
        <v>5799243.8300000001</v>
      </c>
      <c r="L187" s="5">
        <f t="shared" si="19"/>
        <v>8655513.3719642628</v>
      </c>
      <c r="M187" s="5">
        <f>VLOOKUP(A187,G.Transportation!$A$5:$G$348,7,FALSE)</f>
        <v>0</v>
      </c>
      <c r="N187" s="5">
        <v>7668359.25</v>
      </c>
      <c r="O187">
        <v>975.72</v>
      </c>
      <c r="P187" s="5">
        <f t="shared" si="20"/>
        <v>7899.26014389374</v>
      </c>
      <c r="Q187" s="1">
        <f>VLOOKUP(A187,'ADM Data'!$A$2:$J$344,10,FALSE)</f>
        <v>929.55787900000007</v>
      </c>
      <c r="R187" s="5">
        <f t="shared" si="21"/>
        <v>9311.43</v>
      </c>
      <c r="S187" s="5">
        <f t="shared" si="22"/>
        <v>0</v>
      </c>
      <c r="T187" s="5">
        <f t="shared" si="24"/>
        <v>922042.45225711796</v>
      </c>
      <c r="U187" s="5">
        <f t="shared" si="23"/>
        <v>9577555.8242213801</v>
      </c>
      <c r="W187" s="5">
        <f t="shared" si="25"/>
        <v>0</v>
      </c>
      <c r="X187" s="5">
        <f t="shared" si="26"/>
        <v>9577555.8242213801</v>
      </c>
    </row>
    <row r="188" spans="1:24" x14ac:dyDescent="0.25">
      <c r="A188" t="s">
        <v>470</v>
      </c>
      <c r="B188" t="s">
        <v>471</v>
      </c>
      <c r="C188" t="s">
        <v>93</v>
      </c>
      <c r="D188" s="12" t="s">
        <v>1088</v>
      </c>
      <c r="E188" s="5">
        <f>VLOOKUP(A188,'Base Cost'!$A$5:$AF$347,28,FALSE)</f>
        <v>6727135.8603920154</v>
      </c>
      <c r="F188" s="5">
        <f>VLOOKUP(A188,'B.spe ed'!$A$5:$R$347,18,FALSE)</f>
        <v>1011464.4000000001</v>
      </c>
      <c r="G188" s="5">
        <f>VLOOKUP(A188,'C.DPIA'!$A$5:$J$348,10,FALSE)</f>
        <v>968534.10427798959</v>
      </c>
      <c r="H188" s="5">
        <f>VLOOKUP(A188,D.EL!$A$5:$M$348,13,FALSE)</f>
        <v>109305.08761919726</v>
      </c>
      <c r="I188" s="137">
        <f>VLOOKUP(A188,E.CTE!$A$5:$R$348,18,FALSE)</f>
        <v>0</v>
      </c>
      <c r="J188" s="5">
        <f t="shared" si="18"/>
        <v>8816439.4522892013</v>
      </c>
      <c r="K188" s="5">
        <v>7198181.7599999998</v>
      </c>
      <c r="L188" s="5">
        <f t="shared" si="19"/>
        <v>8277074.1634492101</v>
      </c>
      <c r="M188" s="5">
        <f>VLOOKUP(A188,G.Transportation!$A$5:$G$348,7,FALSE)</f>
        <v>0</v>
      </c>
      <c r="N188" s="5">
        <v>7924294.7199999997</v>
      </c>
      <c r="O188">
        <v>945.72</v>
      </c>
      <c r="P188" s="5">
        <f t="shared" si="20"/>
        <v>8419.1929721270553</v>
      </c>
      <c r="Q188" s="1">
        <f>VLOOKUP(A188,'ADM Data'!$A$2:$J$344,10,FALSE)</f>
        <v>826.272919</v>
      </c>
      <c r="R188" s="5">
        <f t="shared" si="21"/>
        <v>10667.36</v>
      </c>
      <c r="S188" s="5">
        <f t="shared" si="22"/>
        <v>0</v>
      </c>
      <c r="T188" s="5">
        <f t="shared" si="24"/>
        <v>819592.54574658594</v>
      </c>
      <c r="U188" s="5">
        <f t="shared" si="23"/>
        <v>9096666.7091957964</v>
      </c>
      <c r="W188" s="5">
        <f t="shared" si="25"/>
        <v>537077.39734999998</v>
      </c>
      <c r="X188" s="5">
        <f t="shared" si="26"/>
        <v>9633744.1065457948</v>
      </c>
    </row>
    <row r="189" spans="1:24" x14ac:dyDescent="0.25">
      <c r="A189" t="s">
        <v>472</v>
      </c>
      <c r="B189" t="s">
        <v>1949</v>
      </c>
      <c r="C189" t="s">
        <v>135</v>
      </c>
      <c r="D189" s="12" t="s">
        <v>1088</v>
      </c>
      <c r="E189" s="5">
        <f>VLOOKUP(A189,'Base Cost'!$A$5:$AF$347,28,FALSE)</f>
        <v>1168624.9100545992</v>
      </c>
      <c r="F189" s="5">
        <f>VLOOKUP(A189,'B.spe ed'!$A$5:$R$347,18,FALSE)</f>
        <v>187601.82</v>
      </c>
      <c r="G189" s="5">
        <f>VLOOKUP(A189,'C.DPIA'!$A$5:$J$348,10,FALSE)</f>
        <v>127703.05042110085</v>
      </c>
      <c r="H189" s="5">
        <f>VLOOKUP(A189,D.EL!$A$5:$M$348,13,FALSE)</f>
        <v>0</v>
      </c>
      <c r="I189" s="137">
        <f>VLOOKUP(A189,E.CTE!$A$5:$R$348,18,FALSE)</f>
        <v>746133.93141008029</v>
      </c>
      <c r="J189" s="5">
        <f t="shared" si="18"/>
        <v>2230063.7118857801</v>
      </c>
      <c r="K189" s="5">
        <v>562424.37</v>
      </c>
      <c r="L189" s="5">
        <f t="shared" si="19"/>
        <v>1674239.5192352496</v>
      </c>
      <c r="M189" s="5">
        <f>VLOOKUP(A189,G.Transportation!$A$5:$G$348,7,FALSE)</f>
        <v>0</v>
      </c>
      <c r="N189" s="5">
        <v>744909.47</v>
      </c>
      <c r="O189">
        <v>69.63</v>
      </c>
      <c r="P189" s="5">
        <f t="shared" si="20"/>
        <v>10738.19101536694</v>
      </c>
      <c r="Q189" s="1">
        <f>VLOOKUP(A189,'ADM Data'!$A$2:$J$344,10,FALSE)</f>
        <v>126.404383</v>
      </c>
      <c r="R189" s="5">
        <f t="shared" si="21"/>
        <v>13895.11</v>
      </c>
      <c r="S189" s="5">
        <f t="shared" si="22"/>
        <v>0</v>
      </c>
      <c r="T189" s="5">
        <f t="shared" si="24"/>
        <v>125382.41018703466</v>
      </c>
      <c r="U189" s="5">
        <f t="shared" si="23"/>
        <v>1799621.9294222842</v>
      </c>
      <c r="W189" s="5">
        <f t="shared" si="25"/>
        <v>82162.84895</v>
      </c>
      <c r="X189" s="5">
        <f t="shared" si="26"/>
        <v>1881784.7783722843</v>
      </c>
    </row>
    <row r="190" spans="1:24" x14ac:dyDescent="0.25">
      <c r="A190" t="s">
        <v>474</v>
      </c>
      <c r="B190" t="s">
        <v>475</v>
      </c>
      <c r="C190" t="s">
        <v>80</v>
      </c>
      <c r="D190" s="12" t="s">
        <v>1088</v>
      </c>
      <c r="E190" s="5">
        <f>VLOOKUP(A190,'Base Cost'!$A$5:$AF$347,28,FALSE)</f>
        <v>688124.96416235273</v>
      </c>
      <c r="F190" s="5">
        <f>VLOOKUP(A190,'B.spe ed'!$A$5:$R$347,18,FALSE)</f>
        <v>92793.82</v>
      </c>
      <c r="G190" s="5">
        <f>VLOOKUP(A190,'C.DPIA'!$A$5:$J$348,10,FALSE)</f>
        <v>104678.82082222229</v>
      </c>
      <c r="H190" s="5">
        <f>VLOOKUP(A190,D.EL!$A$5:$M$348,13,FALSE)</f>
        <v>0</v>
      </c>
      <c r="I190" s="137">
        <f>VLOOKUP(A190,E.CTE!$A$5:$R$348,18,FALSE)</f>
        <v>0</v>
      </c>
      <c r="J190" s="5">
        <f t="shared" si="18"/>
        <v>885597.60498457507</v>
      </c>
      <c r="K190" s="5">
        <v>949251.88</v>
      </c>
      <c r="L190" s="5">
        <f t="shared" si="19"/>
        <v>885597.60498457507</v>
      </c>
      <c r="M190" s="5">
        <f>VLOOKUP(A190,G.Transportation!$A$5:$G$348,7,FALSE)</f>
        <v>0</v>
      </c>
      <c r="N190" s="5">
        <v>885788.97</v>
      </c>
      <c r="O190">
        <v>102.96</v>
      </c>
      <c r="P190" s="5">
        <f t="shared" si="20"/>
        <v>8643.3139743589745</v>
      </c>
      <c r="Q190" s="1">
        <f>VLOOKUP(A190,'ADM Data'!$A$2:$J$344,10,FALSE)</f>
        <v>89.29946799999999</v>
      </c>
      <c r="R190" s="5">
        <f t="shared" si="21"/>
        <v>10567.17</v>
      </c>
      <c r="S190" s="5">
        <f t="shared" si="22"/>
        <v>0</v>
      </c>
      <c r="T190" s="5">
        <f t="shared" si="24"/>
        <v>88577.486480512118</v>
      </c>
      <c r="U190" s="5">
        <f t="shared" si="23"/>
        <v>974175.09146508714</v>
      </c>
      <c r="W190" s="5">
        <f t="shared" si="25"/>
        <v>58044.654199999997</v>
      </c>
      <c r="X190" s="5">
        <f t="shared" si="26"/>
        <v>1032219.7456650871</v>
      </c>
    </row>
    <row r="191" spans="1:24" x14ac:dyDescent="0.25">
      <c r="A191" t="s">
        <v>476</v>
      </c>
      <c r="B191" t="s">
        <v>1950</v>
      </c>
      <c r="C191" t="s">
        <v>80</v>
      </c>
      <c r="D191" s="12" t="s">
        <v>1088</v>
      </c>
      <c r="E191" s="5">
        <f>VLOOKUP(A191,'Base Cost'!$A$5:$AF$347,28,FALSE)</f>
        <v>983676.96980244201</v>
      </c>
      <c r="F191" s="5">
        <f>VLOOKUP(A191,'B.spe ed'!$A$5:$R$347,18,FALSE)</f>
        <v>181208.25</v>
      </c>
      <c r="G191" s="5">
        <f>VLOOKUP(A191,'C.DPIA'!$A$5:$J$348,10,FALSE)</f>
        <v>142307.33233333335</v>
      </c>
      <c r="H191" s="5">
        <f>VLOOKUP(A191,D.EL!$A$5:$M$348,13,FALSE)</f>
        <v>0</v>
      </c>
      <c r="I191" s="137">
        <f>VLOOKUP(A191,E.CTE!$A$5:$R$348,18,FALSE)</f>
        <v>0</v>
      </c>
      <c r="J191" s="5">
        <f t="shared" si="18"/>
        <v>1307192.5521357753</v>
      </c>
      <c r="K191" s="5">
        <v>1902798.66</v>
      </c>
      <c r="L191" s="5">
        <f t="shared" si="19"/>
        <v>1307192.5521357753</v>
      </c>
      <c r="M191" s="5">
        <f>VLOOKUP(A191,G.Transportation!$A$5:$G$348,7,FALSE)</f>
        <v>0</v>
      </c>
      <c r="N191" s="5">
        <v>2067488.92</v>
      </c>
      <c r="O191">
        <v>247.94</v>
      </c>
      <c r="P191" s="5">
        <f t="shared" si="20"/>
        <v>8378.7462902315074</v>
      </c>
      <c r="Q191" s="1">
        <f>VLOOKUP(A191,'ADM Data'!$A$2:$J$344,10,FALSE)</f>
        <v>121.39962</v>
      </c>
      <c r="R191" s="5">
        <f t="shared" si="21"/>
        <v>11417.68</v>
      </c>
      <c r="S191" s="5">
        <f t="shared" si="22"/>
        <v>0</v>
      </c>
      <c r="T191" s="5">
        <f t="shared" si="24"/>
        <v>120418.11043364009</v>
      </c>
      <c r="U191" s="5">
        <f t="shared" si="23"/>
        <v>1427610.6625694155</v>
      </c>
      <c r="W191" s="5">
        <f t="shared" si="25"/>
        <v>78909.752999999997</v>
      </c>
      <c r="X191" s="5">
        <f t="shared" si="26"/>
        <v>1506520.4155694155</v>
      </c>
    </row>
    <row r="192" spans="1:24" x14ac:dyDescent="0.25">
      <c r="A192" t="s">
        <v>478</v>
      </c>
      <c r="B192" t="s">
        <v>479</v>
      </c>
      <c r="C192" t="s">
        <v>98</v>
      </c>
      <c r="D192" s="12" t="s">
        <v>1088</v>
      </c>
      <c r="E192" s="5">
        <f>VLOOKUP(A192,'Base Cost'!$A$5:$AF$347,28,FALSE)</f>
        <v>1098428.9999455102</v>
      </c>
      <c r="F192" s="5">
        <f>VLOOKUP(A192,'B.spe ed'!$A$5:$R$347,18,FALSE)</f>
        <v>387797.12</v>
      </c>
      <c r="G192" s="5">
        <f>VLOOKUP(A192,'C.DPIA'!$A$5:$J$348,10,FALSE)</f>
        <v>148385.16857777775</v>
      </c>
      <c r="H192" s="5">
        <f>VLOOKUP(A192,D.EL!$A$5:$M$348,13,FALSE)</f>
        <v>0</v>
      </c>
      <c r="I192" s="137">
        <f>VLOOKUP(A192,E.CTE!$A$5:$R$348,18,FALSE)</f>
        <v>223906.95714238196</v>
      </c>
      <c r="J192" s="5">
        <f t="shared" si="18"/>
        <v>1858518.2456656699</v>
      </c>
      <c r="K192" s="5">
        <v>1466341.76</v>
      </c>
      <c r="L192" s="5">
        <f t="shared" si="19"/>
        <v>1727805.822993302</v>
      </c>
      <c r="M192" s="5">
        <f>VLOOKUP(A192,G.Transportation!$A$5:$G$348,7,FALSE)</f>
        <v>130784.64</v>
      </c>
      <c r="N192" s="5">
        <v>1569134.33</v>
      </c>
      <c r="O192">
        <v>125.21</v>
      </c>
      <c r="P192" s="5">
        <f t="shared" si="20"/>
        <v>12572.100844980434</v>
      </c>
      <c r="Q192" s="1">
        <f>VLOOKUP(A192,'ADM Data'!$A$2:$J$344,10,FALSE)</f>
        <v>126.58450400000001</v>
      </c>
      <c r="R192" s="5">
        <f t="shared" si="21"/>
        <v>15332.61</v>
      </c>
      <c r="S192" s="5">
        <f t="shared" si="22"/>
        <v>0</v>
      </c>
      <c r="T192" s="5">
        <f t="shared" si="24"/>
        <v>125561.07491818802</v>
      </c>
      <c r="U192" s="5">
        <f t="shared" si="23"/>
        <v>1984151.5379114898</v>
      </c>
      <c r="W192" s="5">
        <f t="shared" si="25"/>
        <v>82279.92760000001</v>
      </c>
      <c r="X192" s="5">
        <f t="shared" si="26"/>
        <v>2066431.4655114899</v>
      </c>
    </row>
    <row r="193" spans="1:24" x14ac:dyDescent="0.25">
      <c r="A193" t="s">
        <v>480</v>
      </c>
      <c r="B193" t="s">
        <v>1951</v>
      </c>
      <c r="C193" t="s">
        <v>108</v>
      </c>
      <c r="D193" s="12" t="s">
        <v>2051</v>
      </c>
      <c r="E193" s="5">
        <f>VLOOKUP(A193,'Base Cost'!$A$5:$AF$347,28,FALSE)</f>
        <v>1639377.5796030895</v>
      </c>
      <c r="F193" s="5">
        <f>VLOOKUP(A193,'B.spe ed'!$A$5:$R$347,18,FALSE)</f>
        <v>485135.47728728421</v>
      </c>
      <c r="G193" s="5">
        <f>VLOOKUP(A193,'C.DPIA'!$A$5:$J$348,10,FALSE)</f>
        <v>25391.580176351974</v>
      </c>
      <c r="H193" s="5">
        <f>VLOOKUP(A193,D.EL!$A$5:$M$348,13,FALSE)</f>
        <v>1299.7018970000001</v>
      </c>
      <c r="I193" s="137">
        <f>VLOOKUP(A193,E.CTE!$A$5:$R$348,18,FALSE)</f>
        <v>103756.37273942865</v>
      </c>
      <c r="J193" s="5">
        <f t="shared" si="18"/>
        <v>2254960.7117031543</v>
      </c>
      <c r="K193" s="5">
        <v>1625061.55</v>
      </c>
      <c r="L193" s="5">
        <f t="shared" si="19"/>
        <v>2045015.321107493</v>
      </c>
      <c r="M193" s="5">
        <f>VLOOKUP(A193,G.Transportation!$A$5:$G$348,7,FALSE)</f>
        <v>0</v>
      </c>
      <c r="N193" s="5">
        <v>1744385.86</v>
      </c>
      <c r="O193">
        <v>198.28</v>
      </c>
      <c r="P193" s="5">
        <f t="shared" si="20"/>
        <v>8837.6685616300183</v>
      </c>
      <c r="Q193" s="1">
        <f>VLOOKUP(A193,'ADM Data'!$A$2:$J$344,10,FALSE)</f>
        <v>210.41379499999999</v>
      </c>
      <c r="R193" s="5">
        <f t="shared" si="21"/>
        <v>9719.02</v>
      </c>
      <c r="S193" s="5">
        <f t="shared" si="22"/>
        <v>0</v>
      </c>
      <c r="T193" s="5">
        <f t="shared" si="24"/>
        <v>208712.61049310784</v>
      </c>
      <c r="U193" s="5">
        <f t="shared" si="23"/>
        <v>2253727.9316006009</v>
      </c>
      <c r="W193" s="5">
        <f t="shared" si="25"/>
        <v>0</v>
      </c>
      <c r="X193" s="5">
        <f t="shared" si="26"/>
        <v>2253727.9316006009</v>
      </c>
    </row>
    <row r="194" spans="1:24" x14ac:dyDescent="0.25">
      <c r="A194" t="s">
        <v>482</v>
      </c>
      <c r="B194" t="s">
        <v>483</v>
      </c>
      <c r="C194" t="s">
        <v>93</v>
      </c>
      <c r="D194" s="12" t="s">
        <v>1088</v>
      </c>
      <c r="E194" s="5">
        <f>VLOOKUP(A194,'Base Cost'!$A$5:$AF$347,28,FALSE)</f>
        <v>1310411.1115460976</v>
      </c>
      <c r="F194" s="5">
        <f>VLOOKUP(A194,'B.spe ed'!$A$5:$R$347,18,FALSE)</f>
        <v>57497.590000000004</v>
      </c>
      <c r="G194" s="5">
        <f>VLOOKUP(A194,'C.DPIA'!$A$5:$J$348,10,FALSE)</f>
        <v>185675.09659444448</v>
      </c>
      <c r="H194" s="5">
        <f>VLOOKUP(A194,D.EL!$A$5:$M$348,13,FALSE)</f>
        <v>96337.415224912111</v>
      </c>
      <c r="I194" s="137">
        <f>VLOOKUP(A194,E.CTE!$A$5:$R$348,18,FALSE)</f>
        <v>29704.077875414103</v>
      </c>
      <c r="J194" s="5">
        <f t="shared" si="18"/>
        <v>1679625.2912408684</v>
      </c>
      <c r="K194" s="5">
        <v>1559173.37</v>
      </c>
      <c r="L194" s="5">
        <f t="shared" si="19"/>
        <v>1639478.6658912869</v>
      </c>
      <c r="M194" s="5">
        <f>VLOOKUP(A194,G.Transportation!$A$5:$G$348,7,FALSE)</f>
        <v>144797.28</v>
      </c>
      <c r="N194" s="5">
        <v>1556777.74</v>
      </c>
      <c r="O194">
        <v>179.39</v>
      </c>
      <c r="P194" s="5">
        <f t="shared" si="20"/>
        <v>8718.2545916717772</v>
      </c>
      <c r="Q194" s="1">
        <f>VLOOKUP(A194,'ADM Data'!$A$2:$J$344,10,FALSE)</f>
        <v>158.39581699999999</v>
      </c>
      <c r="R194" s="5">
        <f t="shared" si="21"/>
        <v>11914.67</v>
      </c>
      <c r="S194" s="5">
        <f t="shared" si="22"/>
        <v>0</v>
      </c>
      <c r="T194" s="5">
        <f t="shared" si="24"/>
        <v>157115.19511949579</v>
      </c>
      <c r="U194" s="5">
        <f t="shared" si="23"/>
        <v>1941391.1410107827</v>
      </c>
      <c r="W194" s="5">
        <f t="shared" si="25"/>
        <v>102957.28104999999</v>
      </c>
      <c r="X194" s="5">
        <f t="shared" si="26"/>
        <v>2044348.4220607828</v>
      </c>
    </row>
    <row r="195" spans="1:24" x14ac:dyDescent="0.25">
      <c r="A195" t="s">
        <v>484</v>
      </c>
      <c r="B195" t="s">
        <v>485</v>
      </c>
      <c r="C195" t="s">
        <v>93</v>
      </c>
      <c r="D195" s="12" t="s">
        <v>1088</v>
      </c>
      <c r="E195" s="5">
        <f>VLOOKUP(A195,'Base Cost'!$A$5:$AF$347,28,FALSE)</f>
        <v>3000146.4019637164</v>
      </c>
      <c r="F195" s="5">
        <f>VLOOKUP(A195,'B.spe ed'!$A$5:$R$347,18,FALSE)</f>
        <v>613334.74546399992</v>
      </c>
      <c r="G195" s="5">
        <f>VLOOKUP(A195,'C.DPIA'!$A$5:$J$348,10,FALSE)</f>
        <v>458839.96654976177</v>
      </c>
      <c r="H195" s="5">
        <f>VLOOKUP(A195,D.EL!$A$5:$M$348,13,FALSE)</f>
        <v>52196.837897801837</v>
      </c>
      <c r="I195" s="137">
        <f>VLOOKUP(A195,E.CTE!$A$5:$R$348,18,FALSE)</f>
        <v>0</v>
      </c>
      <c r="J195" s="5">
        <f t="shared" si="18"/>
        <v>4124517.9518752797</v>
      </c>
      <c r="K195" s="5">
        <v>2405819.56</v>
      </c>
      <c r="L195" s="5">
        <f t="shared" si="19"/>
        <v>3551675.7778632492</v>
      </c>
      <c r="M195" s="5">
        <f>VLOOKUP(A195,G.Transportation!$A$5:$G$348,7,FALSE)</f>
        <v>0</v>
      </c>
      <c r="N195" s="5">
        <v>2531217.46</v>
      </c>
      <c r="O195">
        <v>294.83</v>
      </c>
      <c r="P195" s="5">
        <f t="shared" si="20"/>
        <v>8625.425656819185</v>
      </c>
      <c r="Q195" s="1">
        <f>VLOOKUP(A195,'ADM Data'!$A$2:$J$344,10,FALSE)</f>
        <v>392.01783599999999</v>
      </c>
      <c r="R195" s="5">
        <f t="shared" si="21"/>
        <v>9709.99</v>
      </c>
      <c r="S195" s="5">
        <f t="shared" si="22"/>
        <v>0</v>
      </c>
      <c r="T195" s="5">
        <f t="shared" si="24"/>
        <v>388848.39233767462</v>
      </c>
      <c r="U195" s="5">
        <f t="shared" si="23"/>
        <v>3940524.1702009239</v>
      </c>
      <c r="W195" s="5">
        <f t="shared" si="25"/>
        <v>254811.59339999998</v>
      </c>
      <c r="X195" s="5">
        <f t="shared" si="26"/>
        <v>4195335.7636009241</v>
      </c>
    </row>
    <row r="196" spans="1:24" x14ac:dyDescent="0.25">
      <c r="A196" t="s">
        <v>486</v>
      </c>
      <c r="B196" t="s">
        <v>487</v>
      </c>
      <c r="C196" t="s">
        <v>80</v>
      </c>
      <c r="D196" s="12" t="s">
        <v>1088</v>
      </c>
      <c r="E196" s="5">
        <f>VLOOKUP(A196,'Base Cost'!$A$5:$AF$347,28,FALSE)</f>
        <v>5413117.7169848662</v>
      </c>
      <c r="F196" s="5">
        <f>VLOOKUP(A196,'B.spe ed'!$A$5:$R$347,18,FALSE)</f>
        <v>507663.75</v>
      </c>
      <c r="G196" s="5">
        <f>VLOOKUP(A196,'C.DPIA'!$A$5:$J$348,10,FALSE)</f>
        <v>646023.49434782681</v>
      </c>
      <c r="H196" s="5">
        <f>VLOOKUP(A196,D.EL!$A$5:$M$348,13,FALSE)</f>
        <v>0</v>
      </c>
      <c r="I196" s="137">
        <f>VLOOKUP(A196,E.CTE!$A$5:$R$348,18,FALSE)</f>
        <v>0</v>
      </c>
      <c r="J196" s="5">
        <f t="shared" si="18"/>
        <v>6566804.9613326928</v>
      </c>
      <c r="K196" s="5">
        <v>3676706.6</v>
      </c>
      <c r="L196" s="5">
        <f t="shared" si="19"/>
        <v>5603535.1775005059</v>
      </c>
      <c r="M196" s="5">
        <f>VLOOKUP(A196,G.Transportation!$A$5:$G$348,7,FALSE)</f>
        <v>0</v>
      </c>
      <c r="N196" s="5">
        <v>4627180.07</v>
      </c>
      <c r="O196">
        <v>572.77</v>
      </c>
      <c r="P196" s="5">
        <f t="shared" si="20"/>
        <v>8118.6806075737213</v>
      </c>
      <c r="Q196" s="1">
        <f>VLOOKUP(A196,'ADM Data'!$A$2:$J$344,10,FALSE)</f>
        <v>664.16542800000002</v>
      </c>
      <c r="R196" s="5">
        <f t="shared" si="21"/>
        <v>9086.9599999999991</v>
      </c>
      <c r="S196" s="5">
        <f t="shared" si="22"/>
        <v>0</v>
      </c>
      <c r="T196" s="5">
        <f t="shared" si="24"/>
        <v>658795.6853168885</v>
      </c>
      <c r="U196" s="5">
        <f t="shared" si="23"/>
        <v>6262330.8628173945</v>
      </c>
      <c r="W196" s="5">
        <f t="shared" si="25"/>
        <v>431707.5282</v>
      </c>
      <c r="X196" s="5">
        <f t="shared" si="26"/>
        <v>6694038.3910173941</v>
      </c>
    </row>
    <row r="197" spans="1:24" x14ac:dyDescent="0.25">
      <c r="A197" t="s">
        <v>488</v>
      </c>
      <c r="B197" t="s">
        <v>1952</v>
      </c>
      <c r="C197" t="s">
        <v>190</v>
      </c>
      <c r="D197" s="12" t="s">
        <v>2051</v>
      </c>
      <c r="E197" s="5">
        <f>VLOOKUP(A197,'Base Cost'!$A$5:$AF$347,28,FALSE)</f>
        <v>1450208.7992725179</v>
      </c>
      <c r="F197" s="5">
        <f>VLOOKUP(A197,'B.spe ed'!$A$5:$R$347,18,FALSE)</f>
        <v>78658.578865999996</v>
      </c>
      <c r="G197" s="5">
        <f>VLOOKUP(A197,'C.DPIA'!$A$5:$J$348,10,FALSE)</f>
        <v>1877.3578890923739</v>
      </c>
      <c r="H197" s="5">
        <f>VLOOKUP(A197,D.EL!$A$5:$M$348,13,FALSE)</f>
        <v>0</v>
      </c>
      <c r="I197" s="137">
        <f>VLOOKUP(A197,E.CTE!$A$5:$R$348,18,FALSE)</f>
        <v>0</v>
      </c>
      <c r="J197" s="5">
        <f t="shared" ref="J197:J260" si="27">E197+F197+G197+H197+I197</f>
        <v>1530744.7360276103</v>
      </c>
      <c r="K197" s="5">
        <v>1301146.56</v>
      </c>
      <c r="L197" s="5">
        <f t="shared" ref="L197:L260" si="28">MIN(J197,(K197+(J197-K197)*$L$1))</f>
        <v>1454219.6639576077</v>
      </c>
      <c r="M197" s="5">
        <f>VLOOKUP(A197,G.Transportation!$A$5:$G$348,7,FALSE)</f>
        <v>0</v>
      </c>
      <c r="N197" s="5">
        <v>1354327.33</v>
      </c>
      <c r="O197">
        <v>187.29</v>
      </c>
      <c r="P197" s="5">
        <f t="shared" ref="P197:P260" si="29">IF(O197&gt;0,((N197/O197)+$Q$1),0)</f>
        <v>7271.2580127075662</v>
      </c>
      <c r="Q197" s="1">
        <f>VLOOKUP(A197,'ADM Data'!$A$2:$J$344,10,FALSE)</f>
        <v>186.57184000000001</v>
      </c>
      <c r="R197" s="5">
        <f t="shared" ref="R197:R260" si="30">ROUND((L197+M197+W197)/Q197,2)</f>
        <v>7794.42</v>
      </c>
      <c r="S197" s="5">
        <f t="shared" ref="S197:S260" si="31">IF(((P197-R197)*Q197)&gt;0,((P197-R197)*Q197),0)</f>
        <v>0</v>
      </c>
      <c r="T197" s="5">
        <f t="shared" si="24"/>
        <v>185063.41644996442</v>
      </c>
      <c r="U197" s="5">
        <f t="shared" ref="U197:U260" si="32">L197+M197+S197+T197</f>
        <v>1639283.0804075722</v>
      </c>
      <c r="W197" s="5">
        <f t="shared" si="25"/>
        <v>0</v>
      </c>
      <c r="X197" s="5">
        <f t="shared" si="26"/>
        <v>1639283.0804075722</v>
      </c>
    </row>
    <row r="198" spans="1:24" x14ac:dyDescent="0.25">
      <c r="A198" t="s">
        <v>490</v>
      </c>
      <c r="B198" t="s">
        <v>1953</v>
      </c>
      <c r="C198" t="s">
        <v>492</v>
      </c>
      <c r="D198" s="12" t="s">
        <v>2051</v>
      </c>
      <c r="E198" s="5">
        <f>VLOOKUP(A198,'Base Cost'!$A$5:$AF$347,28,FALSE)</f>
        <v>630359.14997685421</v>
      </c>
      <c r="F198" s="5">
        <f>VLOOKUP(A198,'B.spe ed'!$A$5:$R$347,18,FALSE)</f>
        <v>113576.39000000001</v>
      </c>
      <c r="G198" s="5">
        <f>VLOOKUP(A198,'C.DPIA'!$A$5:$J$348,10,FALSE)</f>
        <v>8395.3231628207268</v>
      </c>
      <c r="H198" s="5">
        <f>VLOOKUP(A198,D.EL!$A$5:$M$348,13,FALSE)</f>
        <v>0</v>
      </c>
      <c r="I198" s="137">
        <f>VLOOKUP(A198,E.CTE!$A$5:$R$348,18,FALSE)</f>
        <v>70689.395405975811</v>
      </c>
      <c r="J198" s="5">
        <f t="shared" si="27"/>
        <v>823020.25854565087</v>
      </c>
      <c r="K198" s="5">
        <v>525638.93000000005</v>
      </c>
      <c r="L198" s="5">
        <f t="shared" si="28"/>
        <v>723903.06174138538</v>
      </c>
      <c r="M198" s="5">
        <f>VLOOKUP(A198,G.Transportation!$A$5:$G$348,7,FALSE)</f>
        <v>0</v>
      </c>
      <c r="N198" s="5">
        <v>628146.69999999995</v>
      </c>
      <c r="O198">
        <v>74.790000000000006</v>
      </c>
      <c r="P198" s="5">
        <f t="shared" si="29"/>
        <v>8438.8859901056276</v>
      </c>
      <c r="Q198" s="1">
        <f>VLOOKUP(A198,'ADM Data'!$A$2:$J$344,10,FALSE)</f>
        <v>79.705555000000004</v>
      </c>
      <c r="R198" s="5">
        <f t="shared" si="30"/>
        <v>9082.2199999999993</v>
      </c>
      <c r="S198" s="5">
        <f t="shared" si="31"/>
        <v>0</v>
      </c>
      <c r="T198" s="5">
        <f t="shared" ref="T198:T261" si="33">IF(D198="Y",($T$2*Q198),($T$1*Q198))*$V$1</f>
        <v>79061.139764396095</v>
      </c>
      <c r="U198" s="5">
        <f t="shared" si="32"/>
        <v>802964.2015057815</v>
      </c>
      <c r="W198" s="5">
        <f t="shared" ref="W198:W261" si="34">IF(D198="Y",0,IF(D198="S",0,Q198*650))</f>
        <v>0</v>
      </c>
      <c r="X198" s="5">
        <f t="shared" ref="X198:X261" si="35">L198+M198+W198+S198+T198</f>
        <v>802964.2015057815</v>
      </c>
    </row>
    <row r="199" spans="1:24" x14ac:dyDescent="0.25">
      <c r="A199" t="s">
        <v>493</v>
      </c>
      <c r="B199" t="s">
        <v>1954</v>
      </c>
      <c r="C199" t="s">
        <v>101</v>
      </c>
      <c r="D199" s="12" t="s">
        <v>1088</v>
      </c>
      <c r="E199" s="5">
        <f>VLOOKUP(A199,'Base Cost'!$A$5:$AF$347,28,FALSE)</f>
        <v>2235879.764484372</v>
      </c>
      <c r="F199" s="5">
        <f>VLOOKUP(A199,'B.spe ed'!$A$5:$R$347,18,FALSE)</f>
        <v>255318.41999999998</v>
      </c>
      <c r="G199" s="5">
        <f>VLOOKUP(A199,'C.DPIA'!$A$5:$J$348,10,FALSE)</f>
        <v>313147.15373333334</v>
      </c>
      <c r="H199" s="5">
        <f>VLOOKUP(A199,D.EL!$A$5:$M$348,13,FALSE)</f>
        <v>0</v>
      </c>
      <c r="I199" s="137">
        <f>VLOOKUP(A199,E.CTE!$A$5:$R$348,18,FALSE)</f>
        <v>77649.492532170261</v>
      </c>
      <c r="J199" s="5">
        <f t="shared" si="27"/>
        <v>2881994.8307498759</v>
      </c>
      <c r="K199" s="5">
        <v>1900862.67</v>
      </c>
      <c r="L199" s="5">
        <f t="shared" si="28"/>
        <v>2554983.4815719421</v>
      </c>
      <c r="M199" s="5">
        <f>VLOOKUP(A199,G.Transportation!$A$5:$G$348,7,FALSE)</f>
        <v>0</v>
      </c>
      <c r="N199" s="5">
        <v>1975672.13</v>
      </c>
      <c r="O199">
        <v>214.22</v>
      </c>
      <c r="P199" s="5">
        <f t="shared" si="29"/>
        <v>9262.7115470077479</v>
      </c>
      <c r="Q199" s="1">
        <f>VLOOKUP(A199,'ADM Data'!$A$2:$J$344,10,FALSE)</f>
        <v>267.13975199999999</v>
      </c>
      <c r="R199" s="5">
        <f t="shared" si="30"/>
        <v>10214.219999999999</v>
      </c>
      <c r="S199" s="5">
        <f t="shared" si="31"/>
        <v>0</v>
      </c>
      <c r="T199" s="5">
        <f t="shared" si="33"/>
        <v>264979.94110320299</v>
      </c>
      <c r="U199" s="5">
        <f t="shared" si="32"/>
        <v>2819963.4226751449</v>
      </c>
      <c r="W199" s="5">
        <f t="shared" si="34"/>
        <v>173640.8388</v>
      </c>
      <c r="X199" s="5">
        <f t="shared" si="35"/>
        <v>2993604.2614751449</v>
      </c>
    </row>
    <row r="200" spans="1:24" x14ac:dyDescent="0.25">
      <c r="A200" t="s">
        <v>495</v>
      </c>
      <c r="B200" t="s">
        <v>496</v>
      </c>
      <c r="C200" t="s">
        <v>93</v>
      </c>
      <c r="D200" s="12" t="s">
        <v>1088</v>
      </c>
      <c r="E200" s="5">
        <f>VLOOKUP(A200,'Base Cost'!$A$5:$AF$347,28,FALSE)</f>
        <v>1868632.7369837919</v>
      </c>
      <c r="F200" s="5">
        <f>VLOOKUP(A200,'B.spe ed'!$A$5:$R$347,18,FALSE)</f>
        <v>82776.13</v>
      </c>
      <c r="G200" s="5">
        <f>VLOOKUP(A200,'C.DPIA'!$A$5:$J$348,10,FALSE)</f>
        <v>257672.12917083141</v>
      </c>
      <c r="H200" s="5">
        <f>VLOOKUP(A200,D.EL!$A$5:$M$348,13,FALSE)</f>
        <v>183988.39086168393</v>
      </c>
      <c r="I200" s="137">
        <f>VLOOKUP(A200,E.CTE!$A$5:$R$348,18,FALSE)</f>
        <v>108705.09876195544</v>
      </c>
      <c r="J200" s="5">
        <f t="shared" si="27"/>
        <v>2501774.4857782624</v>
      </c>
      <c r="K200" s="5">
        <v>2111668.46</v>
      </c>
      <c r="L200" s="5">
        <f t="shared" si="28"/>
        <v>2371752.1473863674</v>
      </c>
      <c r="M200" s="5">
        <f>VLOOKUP(A200,G.Transportation!$A$5:$G$348,7,FALSE)</f>
        <v>0</v>
      </c>
      <c r="N200" s="5">
        <v>2068797.51</v>
      </c>
      <c r="O200">
        <v>223.84</v>
      </c>
      <c r="P200" s="5">
        <f t="shared" si="29"/>
        <v>9282.3848159399568</v>
      </c>
      <c r="Q200" s="1">
        <f>VLOOKUP(A200,'ADM Data'!$A$2:$J$344,10,FALSE)</f>
        <v>221.88136599999999</v>
      </c>
      <c r="R200" s="5">
        <f t="shared" si="30"/>
        <v>11339.28</v>
      </c>
      <c r="S200" s="5">
        <f t="shared" si="31"/>
        <v>0</v>
      </c>
      <c r="T200" s="5">
        <f t="shared" si="33"/>
        <v>220087.46678247355</v>
      </c>
      <c r="U200" s="5">
        <f t="shared" si="32"/>
        <v>2591839.6141688409</v>
      </c>
      <c r="W200" s="5">
        <f t="shared" si="34"/>
        <v>144222.8879</v>
      </c>
      <c r="X200" s="5">
        <f t="shared" si="35"/>
        <v>2736062.5020688409</v>
      </c>
    </row>
    <row r="201" spans="1:24" x14ac:dyDescent="0.25">
      <c r="A201" t="s">
        <v>497</v>
      </c>
      <c r="B201" t="s">
        <v>1955</v>
      </c>
      <c r="C201" t="s">
        <v>80</v>
      </c>
      <c r="D201" s="12" t="s">
        <v>1088</v>
      </c>
      <c r="E201" s="5">
        <f>VLOOKUP(A201,'Base Cost'!$A$5:$AF$347,28,FALSE)</f>
        <v>3290813.8929998069</v>
      </c>
      <c r="F201" s="5">
        <f>VLOOKUP(A201,'B.spe ed'!$A$5:$R$347,18,FALSE)</f>
        <v>295591.28000000003</v>
      </c>
      <c r="G201" s="5">
        <f>VLOOKUP(A201,'C.DPIA'!$A$5:$J$348,10,FALSE)</f>
        <v>469639.0370662944</v>
      </c>
      <c r="H201" s="5">
        <f>VLOOKUP(A201,D.EL!$A$5:$M$348,13,FALSE)</f>
        <v>0</v>
      </c>
      <c r="I201" s="137">
        <f>VLOOKUP(A201,E.CTE!$A$5:$R$348,18,FALSE)</f>
        <v>0</v>
      </c>
      <c r="J201" s="5">
        <f t="shared" si="27"/>
        <v>4056044.210066101</v>
      </c>
      <c r="K201" s="5">
        <v>2550340.63</v>
      </c>
      <c r="L201" s="5">
        <f t="shared" si="28"/>
        <v>3554193.2068300694</v>
      </c>
      <c r="M201" s="5">
        <f>VLOOKUP(A201,G.Transportation!$A$5:$G$348,7,FALSE)</f>
        <v>0</v>
      </c>
      <c r="N201" s="5">
        <v>2915914</v>
      </c>
      <c r="O201">
        <v>360.75</v>
      </c>
      <c r="P201" s="5">
        <f t="shared" si="29"/>
        <v>8123.0016909216911</v>
      </c>
      <c r="Q201" s="1">
        <f>VLOOKUP(A201,'ADM Data'!$A$2:$J$344,10,FALSE)</f>
        <v>400.981156</v>
      </c>
      <c r="R201" s="5">
        <f t="shared" si="30"/>
        <v>9513.74</v>
      </c>
      <c r="S201" s="5">
        <f t="shared" si="31"/>
        <v>0</v>
      </c>
      <c r="T201" s="5">
        <f t="shared" si="33"/>
        <v>397739.24436515261</v>
      </c>
      <c r="U201" s="5">
        <f t="shared" si="32"/>
        <v>3951932.4511952219</v>
      </c>
      <c r="W201" s="5">
        <f t="shared" si="34"/>
        <v>260637.75140000001</v>
      </c>
      <c r="X201" s="5">
        <f t="shared" si="35"/>
        <v>4212570.2025952218</v>
      </c>
    </row>
    <row r="202" spans="1:24" x14ac:dyDescent="0.25">
      <c r="A202" t="s">
        <v>499</v>
      </c>
      <c r="B202" t="s">
        <v>1956</v>
      </c>
      <c r="C202" t="s">
        <v>101</v>
      </c>
      <c r="D202" s="12" t="s">
        <v>1088</v>
      </c>
      <c r="E202" s="5">
        <f>VLOOKUP(A202,'Base Cost'!$A$5:$AF$347,28,FALSE)</f>
        <v>1258238.6118548147</v>
      </c>
      <c r="F202" s="5">
        <f>VLOOKUP(A202,'B.spe ed'!$A$5:$R$347,18,FALSE)</f>
        <v>193757.05</v>
      </c>
      <c r="G202" s="5">
        <f>VLOOKUP(A202,'C.DPIA'!$A$5:$J$348,10,FALSE)</f>
        <v>177361.22769520196</v>
      </c>
      <c r="H202" s="5">
        <f>VLOOKUP(A202,D.EL!$A$5:$M$348,13,FALSE)</f>
        <v>0</v>
      </c>
      <c r="I202" s="137">
        <f>VLOOKUP(A202,E.CTE!$A$5:$R$348,18,FALSE)</f>
        <v>0</v>
      </c>
      <c r="J202" s="5">
        <f t="shared" si="27"/>
        <v>1629356.8895500167</v>
      </c>
      <c r="K202" s="5">
        <v>1320391.77</v>
      </c>
      <c r="L202" s="5">
        <f t="shared" si="28"/>
        <v>1526378.8152039961</v>
      </c>
      <c r="M202" s="5">
        <f>VLOOKUP(A202,G.Transportation!$A$5:$G$348,7,FALSE)</f>
        <v>0</v>
      </c>
      <c r="N202" s="5">
        <v>1255332.18</v>
      </c>
      <c r="O202">
        <v>144.31</v>
      </c>
      <c r="P202" s="5">
        <f t="shared" si="29"/>
        <v>8738.9378754071095</v>
      </c>
      <c r="Q202" s="1">
        <f>VLOOKUP(A202,'ADM Data'!$A$2:$J$344,10,FALSE)</f>
        <v>151.64044200000001</v>
      </c>
      <c r="R202" s="5">
        <f t="shared" si="30"/>
        <v>10715.78</v>
      </c>
      <c r="S202" s="5">
        <f t="shared" si="31"/>
        <v>0</v>
      </c>
      <c r="T202" s="5">
        <f t="shared" si="33"/>
        <v>150414.43697238917</v>
      </c>
      <c r="U202" s="5">
        <f t="shared" si="32"/>
        <v>1676793.2521763854</v>
      </c>
      <c r="W202" s="5">
        <f t="shared" si="34"/>
        <v>98566.287300000011</v>
      </c>
      <c r="X202" s="5">
        <f t="shared" si="35"/>
        <v>1775359.5394763853</v>
      </c>
    </row>
    <row r="203" spans="1:24" x14ac:dyDescent="0.25">
      <c r="A203" t="s">
        <v>501</v>
      </c>
      <c r="B203" t="s">
        <v>1957</v>
      </c>
      <c r="C203" t="s">
        <v>72</v>
      </c>
      <c r="D203" s="12" t="s">
        <v>1088</v>
      </c>
      <c r="E203" s="5">
        <f>VLOOKUP(A203,'Base Cost'!$A$5:$AF$347,28,FALSE)</f>
        <v>687962.03909414052</v>
      </c>
      <c r="F203" s="5">
        <f>VLOOKUP(A203,'B.spe ed'!$A$5:$R$347,18,FALSE)</f>
        <v>58214.79</v>
      </c>
      <c r="G203" s="5">
        <f>VLOOKUP(A203,'C.DPIA'!$A$5:$J$348,10,FALSE)</f>
        <v>55828.958171418642</v>
      </c>
      <c r="H203" s="5">
        <f>VLOOKUP(A203,D.EL!$A$5:$M$348,13,FALSE)</f>
        <v>0</v>
      </c>
      <c r="I203" s="137">
        <f>VLOOKUP(A203,E.CTE!$A$5:$R$348,18,FALSE)</f>
        <v>0</v>
      </c>
      <c r="J203" s="5">
        <f t="shared" si="27"/>
        <v>802005.78726555919</v>
      </c>
      <c r="K203" s="5">
        <v>718669.64</v>
      </c>
      <c r="L203" s="5">
        <f t="shared" si="28"/>
        <v>774229.84938194836</v>
      </c>
      <c r="M203" s="5">
        <f>VLOOKUP(A203,G.Transportation!$A$5:$G$348,7,FALSE)</f>
        <v>0</v>
      </c>
      <c r="N203" s="5">
        <v>983714.51</v>
      </c>
      <c r="O203">
        <v>89.06</v>
      </c>
      <c r="P203" s="5">
        <f t="shared" si="29"/>
        <v>11085.605600718616</v>
      </c>
      <c r="Q203" s="1">
        <f>VLOOKUP(A203,'ADM Data'!$A$2:$J$344,10,FALSE)</f>
        <v>89.836909000000006</v>
      </c>
      <c r="R203" s="5">
        <f t="shared" si="30"/>
        <v>9268.17</v>
      </c>
      <c r="S203" s="5">
        <f t="shared" si="31"/>
        <v>163272.79667511865</v>
      </c>
      <c r="T203" s="5">
        <f t="shared" si="33"/>
        <v>89110.582298189038</v>
      </c>
      <c r="U203" s="5">
        <f t="shared" si="32"/>
        <v>1026613.228355256</v>
      </c>
      <c r="W203" s="5">
        <f t="shared" si="34"/>
        <v>58393.990850000002</v>
      </c>
      <c r="X203" s="5">
        <f t="shared" si="35"/>
        <v>1085007.2192052559</v>
      </c>
    </row>
    <row r="204" spans="1:24" x14ac:dyDescent="0.25">
      <c r="A204" t="s">
        <v>503</v>
      </c>
      <c r="B204" t="s">
        <v>1958</v>
      </c>
      <c r="C204" t="s">
        <v>80</v>
      </c>
      <c r="D204" s="12" t="s">
        <v>1088</v>
      </c>
      <c r="E204" s="5">
        <f>VLOOKUP(A204,'Base Cost'!$A$5:$AF$347,28,FALSE)</f>
        <v>4045018.3715961492</v>
      </c>
      <c r="F204" s="5">
        <f>VLOOKUP(A204,'B.spe ed'!$A$5:$R$347,18,FALSE)</f>
        <v>586858.54</v>
      </c>
      <c r="G204" s="5">
        <f>VLOOKUP(A204,'C.DPIA'!$A$5:$J$348,10,FALSE)</f>
        <v>560336.13246382144</v>
      </c>
      <c r="H204" s="5">
        <f>VLOOKUP(A204,D.EL!$A$5:$M$348,13,FALSE)</f>
        <v>58473.263146934303</v>
      </c>
      <c r="I204" s="137">
        <f>VLOOKUP(A204,E.CTE!$A$5:$R$348,18,FALSE)</f>
        <v>0</v>
      </c>
      <c r="J204" s="5">
        <f t="shared" si="27"/>
        <v>5250686.3072069045</v>
      </c>
      <c r="K204" s="5">
        <v>3444167.35</v>
      </c>
      <c r="L204" s="5">
        <f t="shared" si="28"/>
        <v>4648573.5387698431</v>
      </c>
      <c r="M204" s="5">
        <f>VLOOKUP(A204,G.Transportation!$A$5:$G$348,7,FALSE)</f>
        <v>0</v>
      </c>
      <c r="N204" s="5">
        <v>4427414.8</v>
      </c>
      <c r="O204">
        <v>533.94000000000005</v>
      </c>
      <c r="P204" s="5">
        <f t="shared" si="29"/>
        <v>8332.0506334045003</v>
      </c>
      <c r="Q204" s="1">
        <f>VLOOKUP(A204,'ADM Data'!$A$2:$J$344,10,FALSE)</f>
        <v>493.854871</v>
      </c>
      <c r="R204" s="5">
        <f t="shared" si="30"/>
        <v>10062.83</v>
      </c>
      <c r="S204" s="5">
        <f t="shared" si="31"/>
        <v>0</v>
      </c>
      <c r="T204" s="5">
        <f t="shared" si="33"/>
        <v>489862.08024596021</v>
      </c>
      <c r="U204" s="5">
        <f t="shared" si="32"/>
        <v>5138435.6190158036</v>
      </c>
      <c r="W204" s="5">
        <f t="shared" si="34"/>
        <v>321005.66615</v>
      </c>
      <c r="X204" s="5">
        <f t="shared" si="35"/>
        <v>5459441.2851658035</v>
      </c>
    </row>
    <row r="205" spans="1:24" x14ac:dyDescent="0.25">
      <c r="A205" t="s">
        <v>506</v>
      </c>
      <c r="B205" t="s">
        <v>1959</v>
      </c>
      <c r="C205" t="s">
        <v>80</v>
      </c>
      <c r="D205" s="12" t="s">
        <v>1088</v>
      </c>
      <c r="E205" s="5">
        <f>VLOOKUP(A205,'Base Cost'!$A$5:$AF$347,28,FALSE)</f>
        <v>2522582.4353767294</v>
      </c>
      <c r="F205" s="5">
        <f>VLOOKUP(A205,'B.spe ed'!$A$5:$R$347,18,FALSE)</f>
        <v>82322.37</v>
      </c>
      <c r="G205" s="5">
        <f>VLOOKUP(A205,'C.DPIA'!$A$5:$J$348,10,FALSE)</f>
        <v>94801.563819665898</v>
      </c>
      <c r="H205" s="5">
        <f>VLOOKUP(A205,D.EL!$A$5:$M$348,13,FALSE)</f>
        <v>75608.284118051568</v>
      </c>
      <c r="I205" s="137">
        <f>VLOOKUP(A205,E.CTE!$A$5:$R$348,18,FALSE)</f>
        <v>0</v>
      </c>
      <c r="J205" s="5">
        <f t="shared" si="27"/>
        <v>2775314.653314447</v>
      </c>
      <c r="K205" s="5">
        <v>1846031.87</v>
      </c>
      <c r="L205" s="5">
        <f t="shared" si="28"/>
        <v>2465584.7016357416</v>
      </c>
      <c r="M205" s="5">
        <f>VLOOKUP(A205,G.Transportation!$A$5:$G$348,7,FALSE)</f>
        <v>0</v>
      </c>
      <c r="N205" s="5">
        <v>2005768.84</v>
      </c>
      <c r="O205">
        <v>262.60000000000002</v>
      </c>
      <c r="P205" s="5">
        <f t="shared" si="29"/>
        <v>7678.1943945163739</v>
      </c>
      <c r="Q205" s="1">
        <f>VLOOKUP(A205,'ADM Data'!$A$2:$J$344,10,FALSE)</f>
        <v>305.09997399999997</v>
      </c>
      <c r="R205" s="5">
        <f t="shared" si="30"/>
        <v>8731.24</v>
      </c>
      <c r="S205" s="5">
        <f t="shared" si="31"/>
        <v>0</v>
      </c>
      <c r="T205" s="5">
        <f t="shared" si="33"/>
        <v>302633.25669744861</v>
      </c>
      <c r="U205" s="5">
        <f t="shared" si="32"/>
        <v>2768217.9583331901</v>
      </c>
      <c r="W205" s="5">
        <f t="shared" si="34"/>
        <v>198314.98309999998</v>
      </c>
      <c r="X205" s="5">
        <f t="shared" si="35"/>
        <v>2966532.9414331899</v>
      </c>
    </row>
    <row r="206" spans="1:24" x14ac:dyDescent="0.25">
      <c r="A206" t="s">
        <v>508</v>
      </c>
      <c r="B206" t="s">
        <v>1960</v>
      </c>
      <c r="C206" t="s">
        <v>93</v>
      </c>
      <c r="D206" s="12" t="s">
        <v>1088</v>
      </c>
      <c r="E206" s="5">
        <f>VLOOKUP(A206,'Base Cost'!$A$5:$AF$347,28,FALSE)</f>
        <v>2934034.8519246629</v>
      </c>
      <c r="F206" s="5">
        <f>VLOOKUP(A206,'B.spe ed'!$A$5:$R$347,18,FALSE)</f>
        <v>2442848.1138865999</v>
      </c>
      <c r="G206" s="5">
        <f>VLOOKUP(A206,'C.DPIA'!$A$5:$J$348,10,FALSE)</f>
        <v>415490.51871111116</v>
      </c>
      <c r="H206" s="5">
        <f>VLOOKUP(A206,D.EL!$A$5:$M$348,13,FALSE)</f>
        <v>1897.50662506145</v>
      </c>
      <c r="I206" s="137">
        <f>VLOOKUP(A206,E.CTE!$A$5:$R$348,18,FALSE)</f>
        <v>338744.20733594935</v>
      </c>
      <c r="J206" s="5">
        <f t="shared" si="27"/>
        <v>6133015.1984833851</v>
      </c>
      <c r="K206" s="5">
        <v>3167762.19</v>
      </c>
      <c r="L206" s="5">
        <f t="shared" si="28"/>
        <v>5144696.3707558727</v>
      </c>
      <c r="M206" s="5">
        <f>VLOOKUP(A206,G.Transportation!$A$5:$G$348,7,FALSE)</f>
        <v>0</v>
      </c>
      <c r="N206" s="5">
        <v>2735588.09</v>
      </c>
      <c r="O206">
        <v>136.88999999999999</v>
      </c>
      <c r="P206" s="5">
        <f t="shared" si="29"/>
        <v>20023.921697713497</v>
      </c>
      <c r="Q206" s="1">
        <f>VLOOKUP(A206,'ADM Data'!$A$2:$J$344,10,FALSE)</f>
        <v>354.446888</v>
      </c>
      <c r="R206" s="5">
        <f t="shared" si="30"/>
        <v>15164.72</v>
      </c>
      <c r="S206" s="5">
        <f t="shared" si="31"/>
        <v>1722328.9199188659</v>
      </c>
      <c r="T206" s="5">
        <f t="shared" si="33"/>
        <v>351581.2034835369</v>
      </c>
      <c r="U206" s="5">
        <f t="shared" si="32"/>
        <v>7218606.4941582754</v>
      </c>
      <c r="W206" s="5">
        <f t="shared" si="34"/>
        <v>230390.47719999999</v>
      </c>
      <c r="X206" s="5">
        <f t="shared" si="35"/>
        <v>7448996.971358275</v>
      </c>
    </row>
    <row r="207" spans="1:24" x14ac:dyDescent="0.25">
      <c r="A207" t="s">
        <v>510</v>
      </c>
      <c r="B207" t="s">
        <v>511</v>
      </c>
      <c r="C207" t="s">
        <v>80</v>
      </c>
      <c r="D207" s="12" t="s">
        <v>1088</v>
      </c>
      <c r="E207" s="5">
        <f>VLOOKUP(A207,'Base Cost'!$A$5:$AF$347,28,FALSE)</f>
        <v>616955.39725638181</v>
      </c>
      <c r="F207" s="5">
        <f>VLOOKUP(A207,'B.spe ed'!$A$5:$R$347,18,FALSE)</f>
        <v>151740.04999999999</v>
      </c>
      <c r="G207" s="5">
        <f>VLOOKUP(A207,'C.DPIA'!$A$5:$J$348,10,FALSE)</f>
        <v>86346.90051666669</v>
      </c>
      <c r="H207" s="5">
        <f>VLOOKUP(A207,D.EL!$A$5:$M$348,13,FALSE)</f>
        <v>0</v>
      </c>
      <c r="I207" s="137">
        <f>VLOOKUP(A207,E.CTE!$A$5:$R$348,18,FALSE)</f>
        <v>0</v>
      </c>
      <c r="J207" s="5">
        <f t="shared" si="27"/>
        <v>855042.34777304856</v>
      </c>
      <c r="K207" s="5">
        <v>725442.46</v>
      </c>
      <c r="L207" s="5">
        <f t="shared" si="28"/>
        <v>811846.70517829142</v>
      </c>
      <c r="M207" s="5">
        <f>VLOOKUP(A207,G.Transportation!$A$5:$G$348,7,FALSE)</f>
        <v>0</v>
      </c>
      <c r="N207" s="5">
        <v>1129293.8799999999</v>
      </c>
      <c r="O207">
        <v>122.5</v>
      </c>
      <c r="P207" s="5">
        <f t="shared" si="29"/>
        <v>9258.8055510204067</v>
      </c>
      <c r="Q207" s="1">
        <f>VLOOKUP(A207,'ADM Data'!$A$2:$J$344,10,FALSE)</f>
        <v>73.660863000000006</v>
      </c>
      <c r="R207" s="5">
        <f t="shared" si="30"/>
        <v>11671.41</v>
      </c>
      <c r="S207" s="5">
        <f t="shared" si="31"/>
        <v>0</v>
      </c>
      <c r="T207" s="5">
        <f t="shared" si="33"/>
        <v>73065.318782474234</v>
      </c>
      <c r="U207" s="5">
        <f t="shared" si="32"/>
        <v>884912.02396076568</v>
      </c>
      <c r="W207" s="5">
        <f t="shared" si="34"/>
        <v>47879.560950000006</v>
      </c>
      <c r="X207" s="5">
        <f t="shared" si="35"/>
        <v>932791.58491076564</v>
      </c>
    </row>
    <row r="208" spans="1:24" x14ac:dyDescent="0.25">
      <c r="A208" t="s">
        <v>512</v>
      </c>
      <c r="B208" t="s">
        <v>1961</v>
      </c>
      <c r="C208" t="s">
        <v>93</v>
      </c>
      <c r="D208" s="12" t="s">
        <v>1088</v>
      </c>
      <c r="E208" s="5">
        <f>VLOOKUP(A208,'Base Cost'!$A$5:$AF$347,28,FALSE)</f>
        <v>2252872.9745906964</v>
      </c>
      <c r="F208" s="5">
        <f>VLOOKUP(A208,'B.spe ed'!$A$5:$R$347,18,FALSE)</f>
        <v>147064.6</v>
      </c>
      <c r="G208" s="5">
        <f>VLOOKUP(A208,'C.DPIA'!$A$5:$J$348,10,FALSE)</f>
        <v>319982.53237318614</v>
      </c>
      <c r="H208" s="5">
        <f>VLOOKUP(A208,D.EL!$A$5:$M$348,13,FALSE)</f>
        <v>867.84153300000014</v>
      </c>
      <c r="I208" s="137">
        <f>VLOOKUP(A208,E.CTE!$A$5:$R$348,18,FALSE)</f>
        <v>0</v>
      </c>
      <c r="J208" s="5">
        <f t="shared" si="27"/>
        <v>2720787.9484968828</v>
      </c>
      <c r="K208" s="5">
        <v>1606809</v>
      </c>
      <c r="L208" s="5">
        <f t="shared" si="28"/>
        <v>2349498.7649628716</v>
      </c>
      <c r="M208" s="5">
        <f>VLOOKUP(A208,G.Transportation!$A$5:$G$348,7,FALSE)</f>
        <v>0</v>
      </c>
      <c r="N208" s="5">
        <v>1641924.96</v>
      </c>
      <c r="O208">
        <v>213.24</v>
      </c>
      <c r="P208" s="5">
        <f t="shared" si="29"/>
        <v>7739.9719527293182</v>
      </c>
      <c r="Q208" s="1">
        <f>VLOOKUP(A208,'ADM Data'!$A$2:$J$344,10,FALSE)</f>
        <v>273.667959</v>
      </c>
      <c r="R208" s="5">
        <f t="shared" si="30"/>
        <v>9235.2199999999993</v>
      </c>
      <c r="S208" s="5">
        <f t="shared" si="31"/>
        <v>0</v>
      </c>
      <c r="T208" s="5">
        <f t="shared" si="33"/>
        <v>271455.36789168604</v>
      </c>
      <c r="U208" s="5">
        <f t="shared" si="32"/>
        <v>2620954.1328545576</v>
      </c>
      <c r="W208" s="5">
        <f t="shared" si="34"/>
        <v>177884.17335</v>
      </c>
      <c r="X208" s="5">
        <f t="shared" si="35"/>
        <v>2798838.3062045574</v>
      </c>
    </row>
    <row r="209" spans="1:24" x14ac:dyDescent="0.25">
      <c r="A209" t="s">
        <v>514</v>
      </c>
      <c r="B209" t="s">
        <v>515</v>
      </c>
      <c r="C209" t="s">
        <v>93</v>
      </c>
      <c r="D209" s="12" t="s">
        <v>1088</v>
      </c>
      <c r="E209" s="5">
        <f>VLOOKUP(A209,'Base Cost'!$A$5:$AF$347,28,FALSE)</f>
        <v>1125941.1627935471</v>
      </c>
      <c r="F209" s="5">
        <f>VLOOKUP(A209,'B.spe ed'!$A$5:$R$347,18,FALSE)</f>
        <v>46949.08</v>
      </c>
      <c r="G209" s="5">
        <f>VLOOKUP(A209,'C.DPIA'!$A$5:$J$348,10,FALSE)</f>
        <v>159024.74511111114</v>
      </c>
      <c r="H209" s="5">
        <f>VLOOKUP(A209,D.EL!$A$5:$M$348,13,FALSE)</f>
        <v>92848.273069242699</v>
      </c>
      <c r="I209" s="137">
        <f>VLOOKUP(A209,E.CTE!$A$5:$R$348,18,FALSE)</f>
        <v>0</v>
      </c>
      <c r="J209" s="5">
        <f t="shared" si="27"/>
        <v>1424763.260973901</v>
      </c>
      <c r="K209" s="5">
        <v>1221532.07</v>
      </c>
      <c r="L209" s="5">
        <f t="shared" si="28"/>
        <v>1357026.3050222998</v>
      </c>
      <c r="M209" s="5">
        <f>VLOOKUP(A209,G.Transportation!$A$5:$G$348,7,FALSE)</f>
        <v>0</v>
      </c>
      <c r="N209" s="5">
        <v>1085383.1100000001</v>
      </c>
      <c r="O209">
        <v>132.62</v>
      </c>
      <c r="P209" s="5">
        <f t="shared" si="29"/>
        <v>8224.2385733675164</v>
      </c>
      <c r="Q209" s="1">
        <f>VLOOKUP(A209,'ADM Data'!$A$2:$J$344,10,FALSE)</f>
        <v>135.66092</v>
      </c>
      <c r="R209" s="5">
        <f t="shared" si="30"/>
        <v>10653.07</v>
      </c>
      <c r="S209" s="5">
        <f t="shared" si="31"/>
        <v>0</v>
      </c>
      <c r="T209" s="5">
        <f t="shared" si="33"/>
        <v>134564.10857043223</v>
      </c>
      <c r="U209" s="5">
        <f t="shared" si="32"/>
        <v>1491590.413592732</v>
      </c>
      <c r="W209" s="5">
        <f t="shared" si="34"/>
        <v>88179.597999999998</v>
      </c>
      <c r="X209" s="5">
        <f t="shared" si="35"/>
        <v>1579770.011592732</v>
      </c>
    </row>
    <row r="210" spans="1:24" x14ac:dyDescent="0.25">
      <c r="A210" t="s">
        <v>516</v>
      </c>
      <c r="B210" t="s">
        <v>517</v>
      </c>
      <c r="C210" t="s">
        <v>80</v>
      </c>
      <c r="D210" s="12" t="s">
        <v>1088</v>
      </c>
      <c r="E210" s="5">
        <f>VLOOKUP(A210,'Base Cost'!$A$5:$AF$347,28,FALSE)</f>
        <v>2211958.3676606938</v>
      </c>
      <c r="F210" s="5">
        <f>VLOOKUP(A210,'B.spe ed'!$A$5:$R$347,18,FALSE)</f>
        <v>211994</v>
      </c>
      <c r="G210" s="5">
        <f>VLOOKUP(A210,'C.DPIA'!$A$5:$J$348,10,FALSE)</f>
        <v>313721.85326111113</v>
      </c>
      <c r="H210" s="5">
        <f>VLOOKUP(A210,D.EL!$A$5:$M$348,13,FALSE)</f>
        <v>66906.718112154864</v>
      </c>
      <c r="I210" s="137">
        <f>VLOOKUP(A210,E.CTE!$A$5:$R$348,18,FALSE)</f>
        <v>0</v>
      </c>
      <c r="J210" s="5">
        <f t="shared" si="27"/>
        <v>2804580.93903396</v>
      </c>
      <c r="K210" s="5">
        <v>1244609.8700000001</v>
      </c>
      <c r="L210" s="5">
        <f t="shared" si="28"/>
        <v>2284642.5817249413</v>
      </c>
      <c r="M210" s="5">
        <f>VLOOKUP(A210,G.Transportation!$A$5:$G$348,7,FALSE)</f>
        <v>0</v>
      </c>
      <c r="N210" s="5">
        <v>1477818.24</v>
      </c>
      <c r="O210">
        <v>168.56</v>
      </c>
      <c r="P210" s="5">
        <f t="shared" si="29"/>
        <v>8807.3927669672521</v>
      </c>
      <c r="Q210" s="1">
        <f>VLOOKUP(A210,'ADM Data'!$A$2:$J$344,10,FALSE)</f>
        <v>267.63001700000001</v>
      </c>
      <c r="R210" s="5">
        <f t="shared" si="30"/>
        <v>9186.57</v>
      </c>
      <c r="S210" s="5">
        <f t="shared" si="31"/>
        <v>0</v>
      </c>
      <c r="T210" s="5">
        <f t="shared" si="33"/>
        <v>265466.2423363679</v>
      </c>
      <c r="U210" s="5">
        <f t="shared" si="32"/>
        <v>2550108.824061309</v>
      </c>
      <c r="W210" s="5">
        <f t="shared" si="34"/>
        <v>173959.51105</v>
      </c>
      <c r="X210" s="5">
        <f t="shared" si="35"/>
        <v>2724068.3351113088</v>
      </c>
    </row>
    <row r="211" spans="1:24" x14ac:dyDescent="0.25">
      <c r="A211" t="s">
        <v>518</v>
      </c>
      <c r="B211" t="s">
        <v>1962</v>
      </c>
      <c r="C211" t="s">
        <v>80</v>
      </c>
      <c r="D211" s="12" t="s">
        <v>1088</v>
      </c>
      <c r="E211" s="5">
        <f>VLOOKUP(A211,'Base Cost'!$A$5:$AF$347,28,FALSE)</f>
        <v>4107277.378947645</v>
      </c>
      <c r="F211" s="5">
        <f>VLOOKUP(A211,'B.spe ed'!$A$5:$R$347,18,FALSE)</f>
        <v>310629.84000000003</v>
      </c>
      <c r="G211" s="5">
        <f>VLOOKUP(A211,'C.DPIA'!$A$5:$J$348,10,FALSE)</f>
        <v>570832.7037701793</v>
      </c>
      <c r="H211" s="5">
        <f>VLOOKUP(A211,D.EL!$A$5:$M$348,13,FALSE)</f>
        <v>0</v>
      </c>
      <c r="I211" s="137">
        <f>VLOOKUP(A211,E.CTE!$A$5:$R$348,18,FALSE)</f>
        <v>0</v>
      </c>
      <c r="J211" s="5">
        <f t="shared" si="27"/>
        <v>4988739.9227178246</v>
      </c>
      <c r="K211" s="5">
        <v>9363757.7899999991</v>
      </c>
      <c r="L211" s="5">
        <f t="shared" si="28"/>
        <v>4988739.9227178246</v>
      </c>
      <c r="M211" s="5">
        <f>VLOOKUP(A211,G.Transportation!$A$5:$G$348,7,FALSE)</f>
        <v>0</v>
      </c>
      <c r="N211" s="5">
        <v>8664092.8000000007</v>
      </c>
      <c r="O211">
        <v>1054.94</v>
      </c>
      <c r="P211" s="5">
        <f t="shared" si="29"/>
        <v>8252.9573200371578</v>
      </c>
      <c r="Q211" s="1">
        <f>VLOOKUP(A211,'ADM Data'!$A$2:$J$344,10,FALSE)</f>
        <v>503.029605</v>
      </c>
      <c r="R211" s="5">
        <f t="shared" si="30"/>
        <v>10567.39</v>
      </c>
      <c r="S211" s="5">
        <f t="shared" si="31"/>
        <v>0</v>
      </c>
      <c r="T211" s="5">
        <f t="shared" si="33"/>
        <v>498962.63700232626</v>
      </c>
      <c r="U211" s="5">
        <f t="shared" si="32"/>
        <v>5487702.5597201511</v>
      </c>
      <c r="W211" s="5">
        <f t="shared" si="34"/>
        <v>326969.24325</v>
      </c>
      <c r="X211" s="5">
        <f t="shared" si="35"/>
        <v>5814671.8029701514</v>
      </c>
    </row>
    <row r="212" spans="1:24" x14ac:dyDescent="0.25">
      <c r="A212" t="s">
        <v>520</v>
      </c>
      <c r="B212" t="s">
        <v>521</v>
      </c>
      <c r="C212" t="s">
        <v>72</v>
      </c>
      <c r="D212" s="12" t="s">
        <v>1088</v>
      </c>
      <c r="E212" s="5">
        <f>VLOOKUP(A212,'Base Cost'!$A$5:$AF$347,28,FALSE)</f>
        <v>2621833.0057693198</v>
      </c>
      <c r="F212" s="5">
        <f>VLOOKUP(A212,'B.spe ed'!$A$5:$R$347,18,FALSE)</f>
        <v>185853.45</v>
      </c>
      <c r="G212" s="5">
        <f>VLOOKUP(A212,'C.DPIA'!$A$5:$J$348,10,FALSE)</f>
        <v>401583.6071777778</v>
      </c>
      <c r="H212" s="5">
        <f>VLOOKUP(A212,D.EL!$A$5:$M$348,13,FALSE)</f>
        <v>9018.427676289175</v>
      </c>
      <c r="I212" s="137">
        <f>VLOOKUP(A212,E.CTE!$A$5:$R$348,18,FALSE)</f>
        <v>1789524.4201716639</v>
      </c>
      <c r="J212" s="5">
        <f t="shared" si="27"/>
        <v>5007812.9107950507</v>
      </c>
      <c r="K212" s="5">
        <v>2009747.25</v>
      </c>
      <c r="L212" s="5">
        <f t="shared" si="28"/>
        <v>4008557.6260520602</v>
      </c>
      <c r="M212" s="5">
        <f>VLOOKUP(A212,G.Transportation!$A$5:$G$348,7,FALSE)</f>
        <v>0</v>
      </c>
      <c r="N212" s="5">
        <v>2642293.87</v>
      </c>
      <c r="O212">
        <v>227.87</v>
      </c>
      <c r="P212" s="5">
        <f t="shared" si="29"/>
        <v>11635.699739325053</v>
      </c>
      <c r="Q212" s="1">
        <f>VLOOKUP(A212,'ADM Data'!$A$2:$J$344,10,FALSE)</f>
        <v>342.58317199999999</v>
      </c>
      <c r="R212" s="5">
        <f t="shared" si="30"/>
        <v>12350.98</v>
      </c>
      <c r="S212" s="5">
        <f t="shared" si="31"/>
        <v>0</v>
      </c>
      <c r="T212" s="5">
        <f t="shared" si="33"/>
        <v>339813.4050057382</v>
      </c>
      <c r="U212" s="5">
        <f t="shared" si="32"/>
        <v>4348371.0310577983</v>
      </c>
      <c r="W212" s="5">
        <f t="shared" si="34"/>
        <v>222679.0618</v>
      </c>
      <c r="X212" s="5">
        <f t="shared" si="35"/>
        <v>4571050.0928577986</v>
      </c>
    </row>
    <row r="213" spans="1:24" x14ac:dyDescent="0.25">
      <c r="A213" t="s">
        <v>522</v>
      </c>
      <c r="B213" t="s">
        <v>523</v>
      </c>
      <c r="C213" t="s">
        <v>75</v>
      </c>
      <c r="D213" s="12" t="s">
        <v>1088</v>
      </c>
      <c r="E213" s="5">
        <f>VLOOKUP(A213,'Base Cost'!$A$5:$AF$347,28,FALSE)</f>
        <v>1458493.914308626</v>
      </c>
      <c r="F213" s="5">
        <f>VLOOKUP(A213,'B.spe ed'!$A$5:$R$347,18,FALSE)</f>
        <v>101543.51999999999</v>
      </c>
      <c r="G213" s="5">
        <f>VLOOKUP(A213,'C.DPIA'!$A$5:$J$348,10,FALSE)</f>
        <v>203394.4288055556</v>
      </c>
      <c r="H213" s="5">
        <f>VLOOKUP(A213,D.EL!$A$5:$M$348,13,FALSE)</f>
        <v>10.455754789584001</v>
      </c>
      <c r="I213" s="137">
        <f>VLOOKUP(A213,E.CTE!$A$5:$R$348,18,FALSE)</f>
        <v>63346.521168751686</v>
      </c>
      <c r="J213" s="5">
        <f t="shared" si="27"/>
        <v>1826788.8400377228</v>
      </c>
      <c r="K213" s="5">
        <v>714277.14</v>
      </c>
      <c r="L213" s="5">
        <f t="shared" si="28"/>
        <v>1455988.69041515</v>
      </c>
      <c r="M213" s="5">
        <f>VLOOKUP(A213,G.Transportation!$A$5:$G$348,7,FALSE)</f>
        <v>0</v>
      </c>
      <c r="N213" s="5">
        <v>1057201.73</v>
      </c>
      <c r="O213">
        <v>129.74</v>
      </c>
      <c r="P213" s="5">
        <f t="shared" si="29"/>
        <v>8188.6982364729447</v>
      </c>
      <c r="Q213" s="1">
        <f>VLOOKUP(A213,'ADM Data'!$A$2:$J$344,10,FALSE)</f>
        <v>173.51183499999999</v>
      </c>
      <c r="R213" s="5">
        <f t="shared" si="30"/>
        <v>9041.2900000000009</v>
      </c>
      <c r="S213" s="5">
        <f t="shared" si="31"/>
        <v>0</v>
      </c>
      <c r="T213" s="5">
        <f t="shared" si="33"/>
        <v>172109.00090604514</v>
      </c>
      <c r="U213" s="5">
        <f t="shared" si="32"/>
        <v>1628097.6913211951</v>
      </c>
      <c r="W213" s="5">
        <f t="shared" si="34"/>
        <v>112782.69274999999</v>
      </c>
      <c r="X213" s="5">
        <f t="shared" si="35"/>
        <v>1740880.384071195</v>
      </c>
    </row>
    <row r="214" spans="1:24" x14ac:dyDescent="0.25">
      <c r="A214" t="s">
        <v>525</v>
      </c>
      <c r="B214" t="s">
        <v>1963</v>
      </c>
      <c r="C214" t="s">
        <v>93</v>
      </c>
      <c r="D214" s="12" t="s">
        <v>1088</v>
      </c>
      <c r="E214" s="5">
        <f>VLOOKUP(A214,'Base Cost'!$A$5:$AF$347,28,FALSE)</f>
        <v>3122261.0329241185</v>
      </c>
      <c r="F214" s="5">
        <f>VLOOKUP(A214,'B.spe ed'!$A$5:$R$347,18,FALSE)</f>
        <v>114097.15</v>
      </c>
      <c r="G214" s="5">
        <f>VLOOKUP(A214,'C.DPIA'!$A$5:$J$348,10,FALSE)</f>
        <v>429371.26038333337</v>
      </c>
      <c r="H214" s="5">
        <f>VLOOKUP(A214,D.EL!$A$5:$M$348,13,FALSE)</f>
        <v>271611.37842770113</v>
      </c>
      <c r="I214" s="137">
        <f>VLOOKUP(A214,E.CTE!$A$5:$R$348,18,FALSE)</f>
        <v>0</v>
      </c>
      <c r="J214" s="5">
        <f t="shared" si="27"/>
        <v>3937340.821735153</v>
      </c>
      <c r="K214" s="5">
        <v>2107210.65</v>
      </c>
      <c r="L214" s="5">
        <f t="shared" si="28"/>
        <v>3327358.4354958264</v>
      </c>
      <c r="M214" s="5">
        <f>VLOOKUP(A214,G.Transportation!$A$5:$G$348,7,FALSE)</f>
        <v>0</v>
      </c>
      <c r="N214" s="5">
        <v>3762422.79</v>
      </c>
      <c r="O214">
        <v>445.8</v>
      </c>
      <c r="P214" s="5">
        <f t="shared" si="29"/>
        <v>8479.7901615074024</v>
      </c>
      <c r="Q214" s="1">
        <f>VLOOKUP(A214,'ADM Data'!$A$2:$J$344,10,FALSE)</f>
        <v>366.28827899999999</v>
      </c>
      <c r="R214" s="5">
        <f t="shared" si="30"/>
        <v>9733.99</v>
      </c>
      <c r="S214" s="5">
        <f t="shared" si="31"/>
        <v>0</v>
      </c>
      <c r="T214" s="5">
        <f t="shared" si="33"/>
        <v>363326.85745779081</v>
      </c>
      <c r="U214" s="5">
        <f t="shared" si="32"/>
        <v>3690685.2929536174</v>
      </c>
      <c r="W214" s="5">
        <f t="shared" si="34"/>
        <v>238087.38134999998</v>
      </c>
      <c r="X214" s="5">
        <f t="shared" si="35"/>
        <v>3928772.6743036173</v>
      </c>
    </row>
    <row r="215" spans="1:24" x14ac:dyDescent="0.25">
      <c r="A215" t="s">
        <v>527</v>
      </c>
      <c r="B215" t="s">
        <v>528</v>
      </c>
      <c r="C215" t="s">
        <v>75</v>
      </c>
      <c r="D215" s="12" t="s">
        <v>1088</v>
      </c>
      <c r="E215" s="5">
        <f>VLOOKUP(A215,'Base Cost'!$A$5:$AF$347,28,FALSE)</f>
        <v>1021576.9450819771</v>
      </c>
      <c r="F215" s="5">
        <f>VLOOKUP(A215,'B.spe ed'!$A$5:$R$347,18,FALSE)</f>
        <v>31300.969999999998</v>
      </c>
      <c r="G215" s="5">
        <f>VLOOKUP(A215,'C.DPIA'!$A$5:$J$348,10,FALSE)</f>
        <v>88231.751360458045</v>
      </c>
      <c r="H215" s="5">
        <f>VLOOKUP(A215,D.EL!$A$5:$M$348,13,FALSE)</f>
        <v>0</v>
      </c>
      <c r="I215" s="137">
        <f>VLOOKUP(A215,E.CTE!$A$5:$R$348,18,FALSE)</f>
        <v>0</v>
      </c>
      <c r="J215" s="5">
        <f t="shared" si="27"/>
        <v>1141109.6664424352</v>
      </c>
      <c r="K215" s="5">
        <v>679721.49</v>
      </c>
      <c r="L215" s="5">
        <f t="shared" si="28"/>
        <v>987328.98723417148</v>
      </c>
      <c r="M215" s="5">
        <f>VLOOKUP(A215,G.Transportation!$A$5:$G$348,7,FALSE)</f>
        <v>115604.28</v>
      </c>
      <c r="N215" s="5">
        <v>1430004.09</v>
      </c>
      <c r="O215">
        <v>182.05</v>
      </c>
      <c r="P215" s="5">
        <f t="shared" si="29"/>
        <v>7895.0873606152154</v>
      </c>
      <c r="Q215" s="1">
        <f>VLOOKUP(A215,'ADM Data'!$A$2:$J$344,10,FALSE)</f>
        <v>125.953349</v>
      </c>
      <c r="R215" s="5">
        <f t="shared" si="30"/>
        <v>9406.68</v>
      </c>
      <c r="S215" s="5">
        <f t="shared" si="31"/>
        <v>0</v>
      </c>
      <c r="T215" s="5">
        <f t="shared" si="33"/>
        <v>124935.02277329049</v>
      </c>
      <c r="U215" s="5">
        <f t="shared" si="32"/>
        <v>1227868.290007462</v>
      </c>
      <c r="W215" s="5">
        <f t="shared" si="34"/>
        <v>81869.676850000003</v>
      </c>
      <c r="X215" s="5">
        <f t="shared" si="35"/>
        <v>1309737.966857462</v>
      </c>
    </row>
    <row r="216" spans="1:24" x14ac:dyDescent="0.25">
      <c r="A216" t="s">
        <v>529</v>
      </c>
      <c r="B216" t="s">
        <v>1964</v>
      </c>
      <c r="C216" t="s">
        <v>93</v>
      </c>
      <c r="D216" s="12" t="s">
        <v>1842</v>
      </c>
      <c r="E216" s="5">
        <f>VLOOKUP(A216,'Base Cost'!$A$5:$AF$347,28,FALSE)</f>
        <v>11990524.8452252</v>
      </c>
      <c r="F216" s="5">
        <f>VLOOKUP(A216,'B.spe ed'!$A$5:$R$347,18,FALSE)</f>
        <v>2259716.671662759</v>
      </c>
      <c r="G216" s="5">
        <f>VLOOKUP(A216,'C.DPIA'!$A$5:$J$348,10,FALSE)</f>
        <v>0</v>
      </c>
      <c r="H216" s="5">
        <f>VLOOKUP(A216,D.EL!$A$5:$M$348,13,FALSE)</f>
        <v>8752.9116795953323</v>
      </c>
      <c r="I216" s="137">
        <f>VLOOKUP(A216,E.CTE!$A$5:$R$348,18,FALSE)</f>
        <v>38978.839679148092</v>
      </c>
      <c r="J216" s="5">
        <f t="shared" si="27"/>
        <v>14297973.268246703</v>
      </c>
      <c r="K216" s="5">
        <v>5885064.04</v>
      </c>
      <c r="L216" s="5">
        <f t="shared" si="28"/>
        <v>11493950.622472078</v>
      </c>
      <c r="M216" s="5">
        <f>VLOOKUP(A216,G.Transportation!$A$5:$G$348,7,FALSE)</f>
        <v>0</v>
      </c>
      <c r="N216" s="5">
        <v>9120025.5099999998</v>
      </c>
      <c r="O216">
        <v>1286.9000000000001</v>
      </c>
      <c r="P216" s="5">
        <f t="shared" si="29"/>
        <v>7126.8975538114846</v>
      </c>
      <c r="Q216" s="1">
        <f>VLOOKUP(A216,'ADM Data'!$A$2:$J$344,10,FALSE)</f>
        <v>1515.8824030000001</v>
      </c>
      <c r="R216" s="5">
        <f t="shared" si="30"/>
        <v>7582.35</v>
      </c>
      <c r="S216" s="5">
        <f t="shared" si="31"/>
        <v>0</v>
      </c>
      <c r="T216" s="5">
        <f t="shared" si="33"/>
        <v>37590.664330099571</v>
      </c>
      <c r="U216" s="5">
        <f t="shared" si="32"/>
        <v>11531541.286802176</v>
      </c>
      <c r="W216" s="5">
        <f t="shared" si="34"/>
        <v>0</v>
      </c>
      <c r="X216" s="5">
        <f t="shared" si="35"/>
        <v>11531541.286802176</v>
      </c>
    </row>
    <row r="217" spans="1:24" x14ac:dyDescent="0.25">
      <c r="A217" t="s">
        <v>531</v>
      </c>
      <c r="B217" t="s">
        <v>532</v>
      </c>
      <c r="C217" t="s">
        <v>72</v>
      </c>
      <c r="D217" s="12" t="s">
        <v>1088</v>
      </c>
      <c r="E217" s="5">
        <f>VLOOKUP(A217,'Base Cost'!$A$5:$AF$347,28,FALSE)</f>
        <v>2171741.1166012706</v>
      </c>
      <c r="F217" s="5">
        <f>VLOOKUP(A217,'B.spe ed'!$A$5:$R$347,18,FALSE)</f>
        <v>266089.83999999997</v>
      </c>
      <c r="G217" s="5">
        <f>VLOOKUP(A217,'C.DPIA'!$A$5:$J$348,10,FALSE)</f>
        <v>305142.9955635416</v>
      </c>
      <c r="H217" s="5">
        <f>VLOOKUP(A217,D.EL!$A$5:$M$348,13,FALSE)</f>
        <v>16326.659808354325</v>
      </c>
      <c r="I217" s="137">
        <f>VLOOKUP(A217,E.CTE!$A$5:$R$348,18,FALSE)</f>
        <v>0</v>
      </c>
      <c r="J217" s="5">
        <f t="shared" si="27"/>
        <v>2759300.6119731665</v>
      </c>
      <c r="K217" s="5">
        <v>1881616.91</v>
      </c>
      <c r="L217" s="5">
        <f t="shared" si="28"/>
        <v>2466768.6341055101</v>
      </c>
      <c r="M217" s="5">
        <f>VLOOKUP(A217,G.Transportation!$A$5:$G$348,7,FALSE)</f>
        <v>0</v>
      </c>
      <c r="N217" s="5">
        <v>2015641.24</v>
      </c>
      <c r="O217">
        <v>236.75</v>
      </c>
      <c r="P217" s="5">
        <f t="shared" si="29"/>
        <v>8553.8761562829986</v>
      </c>
      <c r="Q217" s="1">
        <f>VLOOKUP(A217,'ADM Data'!$A$2:$J$344,10,FALSE)</f>
        <v>261.79985699999997</v>
      </c>
      <c r="R217" s="5">
        <f t="shared" si="30"/>
        <v>10072.35</v>
      </c>
      <c r="S217" s="5">
        <f t="shared" si="31"/>
        <v>0</v>
      </c>
      <c r="T217" s="5">
        <f t="shared" si="33"/>
        <v>259683.21887446748</v>
      </c>
      <c r="U217" s="5">
        <f t="shared" si="32"/>
        <v>2726451.8529799776</v>
      </c>
      <c r="W217" s="5">
        <f t="shared" si="34"/>
        <v>170169.90704999998</v>
      </c>
      <c r="X217" s="5">
        <f t="shared" si="35"/>
        <v>2896621.7600299777</v>
      </c>
    </row>
    <row r="218" spans="1:24" x14ac:dyDescent="0.25">
      <c r="A218" t="s">
        <v>533</v>
      </c>
      <c r="B218" t="s">
        <v>1965</v>
      </c>
      <c r="C218" t="s">
        <v>125</v>
      </c>
      <c r="D218" s="12" t="s">
        <v>1088</v>
      </c>
      <c r="E218" s="5">
        <f>VLOOKUP(A218,'Base Cost'!$A$5:$AF$347,28,FALSE)</f>
        <v>2153827.1239599241</v>
      </c>
      <c r="F218" s="5">
        <f>VLOOKUP(A218,'B.spe ed'!$A$5:$R$347,18,FALSE)</f>
        <v>175208.69</v>
      </c>
      <c r="G218" s="5">
        <f>VLOOKUP(A218,'C.DPIA'!$A$5:$J$348,10,FALSE)</f>
        <v>305092.29277158232</v>
      </c>
      <c r="H218" s="5">
        <f>VLOOKUP(A218,D.EL!$A$5:$M$348,13,FALSE)</f>
        <v>106881.78046406743</v>
      </c>
      <c r="I218" s="137">
        <f>VLOOKUP(A218,E.CTE!$A$5:$R$348,18,FALSE)</f>
        <v>0</v>
      </c>
      <c r="J218" s="5">
        <f t="shared" si="27"/>
        <v>2741009.8871955741</v>
      </c>
      <c r="K218" s="5">
        <v>1474724.58</v>
      </c>
      <c r="L218" s="5">
        <f t="shared" si="28"/>
        <v>2318956.9943072894</v>
      </c>
      <c r="M218" s="5">
        <f>VLOOKUP(A218,G.Transportation!$A$5:$G$348,7,FALSE)</f>
        <v>0</v>
      </c>
      <c r="N218" s="5">
        <v>2057161.33</v>
      </c>
      <c r="O218">
        <v>244.56</v>
      </c>
      <c r="P218" s="5">
        <f t="shared" si="29"/>
        <v>8451.7635541380441</v>
      </c>
      <c r="Q218" s="1">
        <f>VLOOKUP(A218,'ADM Data'!$A$2:$J$344,10,FALSE)</f>
        <v>260.85714999999999</v>
      </c>
      <c r="R218" s="5">
        <f t="shared" si="30"/>
        <v>9539.76</v>
      </c>
      <c r="S218" s="5">
        <f t="shared" si="31"/>
        <v>0</v>
      </c>
      <c r="T218" s="5">
        <f t="shared" si="33"/>
        <v>258748.13361116467</v>
      </c>
      <c r="U218" s="5">
        <f t="shared" si="32"/>
        <v>2577705.1279184539</v>
      </c>
      <c r="W218" s="5">
        <f t="shared" si="34"/>
        <v>169557.14749999999</v>
      </c>
      <c r="X218" s="5">
        <f t="shared" si="35"/>
        <v>2747262.2754184538</v>
      </c>
    </row>
    <row r="219" spans="1:24" x14ac:dyDescent="0.25">
      <c r="A219" t="s">
        <v>535</v>
      </c>
      <c r="B219" t="s">
        <v>1966</v>
      </c>
      <c r="C219" t="s">
        <v>75</v>
      </c>
      <c r="D219" s="12" t="s">
        <v>1088</v>
      </c>
      <c r="E219" s="5">
        <f>VLOOKUP(A219,'Base Cost'!$A$5:$AF$347,28,FALSE)</f>
        <v>3308850.3768978566</v>
      </c>
      <c r="F219" s="5">
        <f>VLOOKUP(A219,'B.spe ed'!$A$5:$R$347,18,FALSE)</f>
        <v>261412.99</v>
      </c>
      <c r="G219" s="5">
        <f>VLOOKUP(A219,'C.DPIA'!$A$5:$J$348,10,FALSE)</f>
        <v>475569.1521768134</v>
      </c>
      <c r="H219" s="5">
        <f>VLOOKUP(A219,D.EL!$A$5:$M$348,13,FALSE)</f>
        <v>0</v>
      </c>
      <c r="I219" s="137">
        <f>VLOOKUP(A219,E.CTE!$A$5:$R$348,18,FALSE)</f>
        <v>55555.667230467756</v>
      </c>
      <c r="J219" s="5">
        <f t="shared" si="27"/>
        <v>4101388.1863051378</v>
      </c>
      <c r="K219" s="5">
        <v>2238803.29</v>
      </c>
      <c r="L219" s="5">
        <f t="shared" si="28"/>
        <v>3480588.6403666353</v>
      </c>
      <c r="M219" s="5">
        <f>VLOOKUP(A219,G.Transportation!$A$5:$G$348,7,FALSE)</f>
        <v>0</v>
      </c>
      <c r="N219" s="5">
        <v>2417883.84</v>
      </c>
      <c r="O219">
        <v>297.82</v>
      </c>
      <c r="P219" s="5">
        <f t="shared" si="29"/>
        <v>8158.6880182660661</v>
      </c>
      <c r="Q219" s="1">
        <f>VLOOKUP(A219,'ADM Data'!$A$2:$J$344,10,FALSE)</f>
        <v>406.35525099999995</v>
      </c>
      <c r="R219" s="5">
        <f t="shared" si="30"/>
        <v>9215.3799999999992</v>
      </c>
      <c r="S219" s="5">
        <f t="shared" si="31"/>
        <v>0</v>
      </c>
      <c r="T219" s="5">
        <f t="shared" si="33"/>
        <v>403069.89008868008</v>
      </c>
      <c r="U219" s="5">
        <f t="shared" si="32"/>
        <v>3883658.5304553155</v>
      </c>
      <c r="W219" s="5">
        <f t="shared" si="34"/>
        <v>264130.91314999998</v>
      </c>
      <c r="X219" s="5">
        <f t="shared" si="35"/>
        <v>4147789.4436053154</v>
      </c>
    </row>
    <row r="220" spans="1:24" x14ac:dyDescent="0.25">
      <c r="A220" t="s">
        <v>537</v>
      </c>
      <c r="B220" t="s">
        <v>1967</v>
      </c>
      <c r="C220" t="s">
        <v>75</v>
      </c>
      <c r="D220" s="12" t="s">
        <v>1088</v>
      </c>
      <c r="E220" s="5">
        <f>VLOOKUP(A220,'Base Cost'!$A$5:$AF$347,28,FALSE)</f>
        <v>2131224.4897396029</v>
      </c>
      <c r="F220" s="5">
        <f>VLOOKUP(A220,'B.spe ed'!$A$5:$R$347,18,FALSE)</f>
        <v>414353.25</v>
      </c>
      <c r="G220" s="5">
        <f>VLOOKUP(A220,'C.DPIA'!$A$5:$J$348,10,FALSE)</f>
        <v>258678.46766120862</v>
      </c>
      <c r="H220" s="5">
        <f>VLOOKUP(A220,D.EL!$A$5:$M$348,13,FALSE)</f>
        <v>0</v>
      </c>
      <c r="I220" s="137">
        <f>VLOOKUP(A220,E.CTE!$A$5:$R$348,18,FALSE)</f>
        <v>0</v>
      </c>
      <c r="J220" s="5">
        <f t="shared" si="27"/>
        <v>2804256.2074008114</v>
      </c>
      <c r="K220" s="5">
        <v>921711.85</v>
      </c>
      <c r="L220" s="5">
        <f t="shared" si="28"/>
        <v>2176804.1730791209</v>
      </c>
      <c r="M220" s="5">
        <f>VLOOKUP(A220,G.Transportation!$A$5:$G$348,7,FALSE)</f>
        <v>0</v>
      </c>
      <c r="N220" s="5">
        <v>1904739.28</v>
      </c>
      <c r="O220">
        <v>232.58</v>
      </c>
      <c r="P220" s="5">
        <f t="shared" si="29"/>
        <v>8229.6890807464097</v>
      </c>
      <c r="Q220" s="1">
        <f>VLOOKUP(A220,'ADM Data'!$A$2:$J$344,10,FALSE)</f>
        <v>278.44093299999997</v>
      </c>
      <c r="R220" s="5">
        <f t="shared" si="30"/>
        <v>8467.83</v>
      </c>
      <c r="S220" s="5">
        <f t="shared" si="31"/>
        <v>0</v>
      </c>
      <c r="T220" s="5">
        <f t="shared" si="33"/>
        <v>276189.75264699984</v>
      </c>
      <c r="U220" s="5">
        <f t="shared" si="32"/>
        <v>2452993.9257261208</v>
      </c>
      <c r="W220" s="5">
        <f t="shared" si="34"/>
        <v>180986.60644999999</v>
      </c>
      <c r="X220" s="5">
        <f t="shared" si="35"/>
        <v>2633980.5321761207</v>
      </c>
    </row>
    <row r="221" spans="1:24" x14ac:dyDescent="0.25">
      <c r="A221" t="s">
        <v>539</v>
      </c>
      <c r="B221" t="s">
        <v>540</v>
      </c>
      <c r="C221" t="s">
        <v>75</v>
      </c>
      <c r="D221" s="12" t="s">
        <v>1088</v>
      </c>
      <c r="E221" s="5">
        <f>VLOOKUP(A221,'Base Cost'!$A$5:$AF$347,28,FALSE)</f>
        <v>1733325.9738042345</v>
      </c>
      <c r="F221" s="5">
        <f>VLOOKUP(A221,'B.spe ed'!$A$5:$R$347,18,FALSE)</f>
        <v>119404.97</v>
      </c>
      <c r="G221" s="5">
        <f>VLOOKUP(A221,'C.DPIA'!$A$5:$J$348,10,FALSE)</f>
        <v>243402.72140000013</v>
      </c>
      <c r="H221" s="5">
        <f>VLOOKUP(A221,D.EL!$A$5:$M$348,13,FALSE)</f>
        <v>0</v>
      </c>
      <c r="I221" s="137">
        <f>VLOOKUP(A221,E.CTE!$A$5:$R$348,18,FALSE)</f>
        <v>0</v>
      </c>
      <c r="J221" s="5">
        <f t="shared" si="27"/>
        <v>2096133.6652042347</v>
      </c>
      <c r="K221" s="5">
        <v>1039795.57</v>
      </c>
      <c r="L221" s="5">
        <f t="shared" si="28"/>
        <v>1744056.178072663</v>
      </c>
      <c r="M221" s="5">
        <f>VLOOKUP(A221,G.Transportation!$A$5:$G$348,7,FALSE)</f>
        <v>0</v>
      </c>
      <c r="N221" s="5">
        <v>1498685.27</v>
      </c>
      <c r="O221">
        <v>198.93</v>
      </c>
      <c r="P221" s="5">
        <f t="shared" si="29"/>
        <v>7573.8118152113802</v>
      </c>
      <c r="Q221" s="1">
        <f>VLOOKUP(A221,'ADM Data'!$A$2:$J$344,10,FALSE)</f>
        <v>207.64213199999998</v>
      </c>
      <c r="R221" s="5">
        <f t="shared" si="30"/>
        <v>9049.34</v>
      </c>
      <c r="S221" s="5">
        <f t="shared" si="31"/>
        <v>0</v>
      </c>
      <c r="T221" s="5">
        <f t="shared" si="33"/>
        <v>205963.3562432277</v>
      </c>
      <c r="U221" s="5">
        <f t="shared" si="32"/>
        <v>1950019.5343158906</v>
      </c>
      <c r="W221" s="5">
        <f t="shared" si="34"/>
        <v>134967.38579999999</v>
      </c>
      <c r="X221" s="5">
        <f t="shared" si="35"/>
        <v>2084986.9201158907</v>
      </c>
    </row>
    <row r="222" spans="1:24" x14ac:dyDescent="0.25">
      <c r="A222" t="s">
        <v>541</v>
      </c>
      <c r="B222" t="s">
        <v>542</v>
      </c>
      <c r="C222" t="s">
        <v>230</v>
      </c>
      <c r="D222" s="12" t="s">
        <v>1088</v>
      </c>
      <c r="E222" s="5">
        <f>VLOOKUP(A222,'Base Cost'!$A$5:$AF$347,28,FALSE)</f>
        <v>1546081.3945256558</v>
      </c>
      <c r="F222" s="5">
        <f>VLOOKUP(A222,'B.spe ed'!$A$5:$R$347,18,FALSE)</f>
        <v>414436.95</v>
      </c>
      <c r="G222" s="5">
        <f>VLOOKUP(A222,'C.DPIA'!$A$5:$J$348,10,FALSE)</f>
        <v>230895.18179444448</v>
      </c>
      <c r="H222" s="5">
        <f>VLOOKUP(A222,D.EL!$A$5:$M$348,13,FALSE)</f>
        <v>0</v>
      </c>
      <c r="I222" s="137">
        <f>VLOOKUP(A222,E.CTE!$A$5:$R$348,18,FALSE)</f>
        <v>925478.78392784321</v>
      </c>
      <c r="J222" s="5">
        <f t="shared" si="27"/>
        <v>3116892.3102479437</v>
      </c>
      <c r="K222" s="5">
        <v>296167.05</v>
      </c>
      <c r="L222" s="5">
        <f t="shared" si="28"/>
        <v>2176744.5810073041</v>
      </c>
      <c r="M222" s="5">
        <f>VLOOKUP(A222,G.Transportation!$A$5:$G$348,7,FALSE)</f>
        <v>0</v>
      </c>
      <c r="N222" s="5">
        <v>1671737.07</v>
      </c>
      <c r="O222">
        <v>112.16</v>
      </c>
      <c r="P222" s="5">
        <f t="shared" si="29"/>
        <v>14945.011080599144</v>
      </c>
      <c r="Q222" s="1">
        <f>VLOOKUP(A222,'ADM Data'!$A$2:$J$344,10,FALSE)</f>
        <v>196.972193</v>
      </c>
      <c r="R222" s="5">
        <f t="shared" si="30"/>
        <v>11701.02</v>
      </c>
      <c r="S222" s="5">
        <f t="shared" si="31"/>
        <v>638976.03721805313</v>
      </c>
      <c r="T222" s="5">
        <f t="shared" si="33"/>
        <v>195379.68314093791</v>
      </c>
      <c r="U222" s="5">
        <f t="shared" si="32"/>
        <v>3011100.3013662952</v>
      </c>
      <c r="W222" s="5">
        <f t="shared" si="34"/>
        <v>128031.92545000001</v>
      </c>
      <c r="X222" s="5">
        <f t="shared" si="35"/>
        <v>3139132.2268162952</v>
      </c>
    </row>
    <row r="223" spans="1:24" x14ac:dyDescent="0.25">
      <c r="A223" t="s">
        <v>543</v>
      </c>
      <c r="B223" t="s">
        <v>1968</v>
      </c>
      <c r="C223" t="s">
        <v>68</v>
      </c>
      <c r="D223" s="12" t="s">
        <v>1088</v>
      </c>
      <c r="E223" s="5">
        <f>VLOOKUP(A223,'Base Cost'!$A$5:$AF$347,28,FALSE)</f>
        <v>4569518.0919476682</v>
      </c>
      <c r="F223" s="5">
        <f>VLOOKUP(A223,'B.spe ed'!$A$5:$R$347,18,FALSE)</f>
        <v>177301.24</v>
      </c>
      <c r="G223" s="5">
        <f>VLOOKUP(A223,'C.DPIA'!$A$5:$J$348,10,FALSE)</f>
        <v>16869.724080183467</v>
      </c>
      <c r="H223" s="5">
        <f>VLOOKUP(A223,D.EL!$A$5:$M$348,13,FALSE)</f>
        <v>6711.3516708954048</v>
      </c>
      <c r="I223" s="137">
        <f>VLOOKUP(A223,E.CTE!$A$5:$R$348,18,FALSE)</f>
        <v>0</v>
      </c>
      <c r="J223" s="5">
        <f t="shared" si="27"/>
        <v>4770400.4076987477</v>
      </c>
      <c r="K223" s="5">
        <v>1313299.3999999999</v>
      </c>
      <c r="L223" s="5">
        <f t="shared" si="28"/>
        <v>3618148.6418327549</v>
      </c>
      <c r="M223" s="5">
        <f>VLOOKUP(A223,G.Transportation!$A$5:$G$348,7,FALSE)</f>
        <v>0</v>
      </c>
      <c r="N223" s="5">
        <v>2196941.02</v>
      </c>
      <c r="O223">
        <v>315.75</v>
      </c>
      <c r="P223" s="5">
        <f t="shared" si="29"/>
        <v>6997.9296278701504</v>
      </c>
      <c r="Q223" s="1">
        <f>VLOOKUP(A223,'ADM Data'!$A$2:$J$344,10,FALSE)</f>
        <v>562.23537199999998</v>
      </c>
      <c r="R223" s="5">
        <f t="shared" si="30"/>
        <v>7085.29</v>
      </c>
      <c r="S223" s="5">
        <f t="shared" si="31"/>
        <v>0</v>
      </c>
      <c r="T223" s="5">
        <f t="shared" si="33"/>
        <v>557689.72847851343</v>
      </c>
      <c r="U223" s="5">
        <f t="shared" si="32"/>
        <v>4175838.3703112686</v>
      </c>
      <c r="W223" s="5">
        <f t="shared" si="34"/>
        <v>365452.99180000002</v>
      </c>
      <c r="X223" s="5">
        <f t="shared" si="35"/>
        <v>4541291.3621112686</v>
      </c>
    </row>
    <row r="224" spans="1:24" x14ac:dyDescent="0.25">
      <c r="A224" t="s">
        <v>545</v>
      </c>
      <c r="B224" t="s">
        <v>1969</v>
      </c>
      <c r="C224" t="s">
        <v>80</v>
      </c>
      <c r="D224" s="12" t="s">
        <v>1088</v>
      </c>
      <c r="E224" s="5">
        <f>VLOOKUP(A224,'Base Cost'!$A$5:$AF$347,28,FALSE)</f>
        <v>1421304.062750692</v>
      </c>
      <c r="F224" s="5">
        <f>VLOOKUP(A224,'B.spe ed'!$A$5:$R$347,18,FALSE)</f>
        <v>174348.69</v>
      </c>
      <c r="G224" s="5">
        <f>VLOOKUP(A224,'C.DPIA'!$A$5:$J$348,10,FALSE)</f>
        <v>192310.57059237169</v>
      </c>
      <c r="H224" s="5">
        <f>VLOOKUP(A224,D.EL!$A$5:$M$348,13,FALSE)</f>
        <v>20733.311676719619</v>
      </c>
      <c r="I224" s="137">
        <f>VLOOKUP(A224,E.CTE!$A$5:$R$348,18,FALSE)</f>
        <v>0</v>
      </c>
      <c r="J224" s="5">
        <f t="shared" si="27"/>
        <v>1808696.6350197834</v>
      </c>
      <c r="K224" s="5">
        <v>325798.36</v>
      </c>
      <c r="L224" s="5">
        <f t="shared" si="28"/>
        <v>1314446.6399556897</v>
      </c>
      <c r="M224" s="5">
        <f>VLOOKUP(A224,G.Transportation!$A$5:$G$348,7,FALSE)</f>
        <v>0</v>
      </c>
      <c r="N224" s="5">
        <v>905549.78</v>
      </c>
      <c r="O224">
        <v>113.14</v>
      </c>
      <c r="P224" s="5">
        <f t="shared" si="29"/>
        <v>8043.8786565317305</v>
      </c>
      <c r="Q224" s="1">
        <f>VLOOKUP(A224,'ADM Data'!$A$2:$J$344,10,FALSE)</f>
        <v>166.239767</v>
      </c>
      <c r="R224" s="5">
        <f t="shared" si="30"/>
        <v>8556.93</v>
      </c>
      <c r="S224" s="5">
        <f t="shared" si="31"/>
        <v>0</v>
      </c>
      <c r="T224" s="5">
        <f t="shared" si="33"/>
        <v>164895.72719476878</v>
      </c>
      <c r="U224" s="5">
        <f t="shared" si="32"/>
        <v>1479342.3671504585</v>
      </c>
      <c r="W224" s="5">
        <f t="shared" si="34"/>
        <v>108055.84855</v>
      </c>
      <c r="X224" s="5">
        <f t="shared" si="35"/>
        <v>1587398.2157004585</v>
      </c>
    </row>
    <row r="225" spans="1:24" x14ac:dyDescent="0.25">
      <c r="A225" t="s">
        <v>547</v>
      </c>
      <c r="B225" t="s">
        <v>1970</v>
      </c>
      <c r="C225" t="s">
        <v>68</v>
      </c>
      <c r="D225" s="12" t="s">
        <v>1088</v>
      </c>
      <c r="E225" s="5">
        <f>VLOOKUP(A225,'Base Cost'!$A$5:$AF$347,28,FALSE)</f>
        <v>3108871.0230806852</v>
      </c>
      <c r="F225" s="5">
        <f>VLOOKUP(A225,'B.spe ed'!$A$5:$R$347,18,FALSE)</f>
        <v>287556.75773199997</v>
      </c>
      <c r="G225" s="5">
        <f>VLOOKUP(A225,'C.DPIA'!$A$5:$J$348,10,FALSE)</f>
        <v>437973.58207264583</v>
      </c>
      <c r="H225" s="5">
        <f>VLOOKUP(A225,D.EL!$A$5:$M$348,13,FALSE)</f>
        <v>0</v>
      </c>
      <c r="I225" s="137">
        <f>VLOOKUP(A225,E.CTE!$A$5:$R$348,18,FALSE)</f>
        <v>0</v>
      </c>
      <c r="J225" s="5">
        <f t="shared" si="27"/>
        <v>3834401.3628853313</v>
      </c>
      <c r="K225" s="5">
        <v>1952640.32</v>
      </c>
      <c r="L225" s="5">
        <f t="shared" si="28"/>
        <v>3207210.4072916503</v>
      </c>
      <c r="M225" s="5">
        <f>VLOOKUP(A225,G.Transportation!$A$5:$G$348,7,FALSE)</f>
        <v>207854.16</v>
      </c>
      <c r="N225" s="5">
        <v>2754498.23</v>
      </c>
      <c r="O225">
        <v>325.77</v>
      </c>
      <c r="P225" s="5">
        <f t="shared" si="29"/>
        <v>8495.4265021334068</v>
      </c>
      <c r="Q225" s="1">
        <f>VLOOKUP(A225,'ADM Data'!$A$2:$J$344,10,FALSE)</f>
        <v>376.65527699999996</v>
      </c>
      <c r="R225" s="5">
        <f t="shared" si="30"/>
        <v>9716.82</v>
      </c>
      <c r="S225" s="5">
        <f t="shared" si="31"/>
        <v>0</v>
      </c>
      <c r="T225" s="5">
        <f t="shared" si="33"/>
        <v>373610.03882219148</v>
      </c>
      <c r="U225" s="5">
        <f t="shared" si="32"/>
        <v>3788674.6061138418</v>
      </c>
      <c r="W225" s="5">
        <f t="shared" si="34"/>
        <v>244825.93004999997</v>
      </c>
      <c r="X225" s="5">
        <f t="shared" si="35"/>
        <v>4033500.5361638418</v>
      </c>
    </row>
    <row r="226" spans="1:24" x14ac:dyDescent="0.25">
      <c r="A226" t="s">
        <v>549</v>
      </c>
      <c r="B226" t="s">
        <v>1971</v>
      </c>
      <c r="C226" t="s">
        <v>93</v>
      </c>
      <c r="D226" s="12" t="s">
        <v>1088</v>
      </c>
      <c r="E226" s="5">
        <f>VLOOKUP(A226,'Base Cost'!$A$5:$AF$347,28,FALSE)</f>
        <v>1286964.7809649899</v>
      </c>
      <c r="F226" s="5">
        <f>VLOOKUP(A226,'B.spe ed'!$A$5:$R$347,18,FALSE)</f>
        <v>217673.61209231673</v>
      </c>
      <c r="G226" s="5">
        <f>VLOOKUP(A226,'C.DPIA'!$A$5:$J$348,10,FALSE)</f>
        <v>181067.88145834336</v>
      </c>
      <c r="H226" s="5">
        <f>VLOOKUP(A226,D.EL!$A$5:$M$348,13,FALSE)</f>
        <v>0</v>
      </c>
      <c r="I226" s="137">
        <f>VLOOKUP(A226,E.CTE!$A$5:$R$348,18,FALSE)</f>
        <v>0</v>
      </c>
      <c r="J226" s="5">
        <f t="shared" si="27"/>
        <v>1685706.2745156502</v>
      </c>
      <c r="K226" s="5">
        <v>1031626.74</v>
      </c>
      <c r="L226" s="5">
        <f t="shared" si="28"/>
        <v>1467701.565661584</v>
      </c>
      <c r="M226" s="5">
        <f>VLOOKUP(A226,G.Transportation!$A$5:$G$348,7,FALSE)</f>
        <v>0</v>
      </c>
      <c r="N226" s="5">
        <v>1122963.6499999999</v>
      </c>
      <c r="O226">
        <v>134.96</v>
      </c>
      <c r="P226" s="5">
        <f t="shared" si="29"/>
        <v>8360.7946561944264</v>
      </c>
      <c r="Q226" s="1">
        <f>VLOOKUP(A226,'ADM Data'!$A$2:$J$344,10,FALSE)</f>
        <v>156.09770599999999</v>
      </c>
      <c r="R226" s="5">
        <f t="shared" si="30"/>
        <v>10052.450000000001</v>
      </c>
      <c r="S226" s="5">
        <f t="shared" si="31"/>
        <v>0</v>
      </c>
      <c r="T226" s="5">
        <f t="shared" si="33"/>
        <v>154835.66422650978</v>
      </c>
      <c r="U226" s="5">
        <f t="shared" si="32"/>
        <v>1622537.2298880939</v>
      </c>
      <c r="W226" s="5">
        <f t="shared" si="34"/>
        <v>101463.50889999999</v>
      </c>
      <c r="X226" s="5">
        <f t="shared" si="35"/>
        <v>1724000.7387880939</v>
      </c>
    </row>
    <row r="227" spans="1:24" x14ac:dyDescent="0.25">
      <c r="A227" t="s">
        <v>551</v>
      </c>
      <c r="B227" t="s">
        <v>1972</v>
      </c>
      <c r="C227" t="s">
        <v>93</v>
      </c>
      <c r="D227" s="12" t="s">
        <v>1088</v>
      </c>
      <c r="E227" s="5">
        <f>VLOOKUP(A227,'Base Cost'!$A$5:$AF$347,28,FALSE)</f>
        <v>1041604.8272824434</v>
      </c>
      <c r="F227" s="5">
        <f>VLOOKUP(A227,'B.spe ed'!$A$5:$R$347,18,FALSE)</f>
        <v>99314.17</v>
      </c>
      <c r="G227" s="5">
        <f>VLOOKUP(A227,'C.DPIA'!$A$5:$J$348,10,FALSE)</f>
        <v>149488.6985777778</v>
      </c>
      <c r="H227" s="5">
        <f>VLOOKUP(A227,D.EL!$A$5:$M$348,13,FALSE)</f>
        <v>5198.8075880000006</v>
      </c>
      <c r="I227" s="137">
        <f>VLOOKUP(A227,E.CTE!$A$5:$R$348,18,FALSE)</f>
        <v>0</v>
      </c>
      <c r="J227" s="5">
        <f t="shared" si="27"/>
        <v>1295606.5034482211</v>
      </c>
      <c r="K227" s="5">
        <v>798393.98</v>
      </c>
      <c r="L227" s="5">
        <f t="shared" si="28"/>
        <v>1129885.569382929</v>
      </c>
      <c r="M227" s="5">
        <f>VLOOKUP(A227,G.Transportation!$A$5:$G$348,7,FALSE)</f>
        <v>0</v>
      </c>
      <c r="N227" s="5">
        <v>1485856.87</v>
      </c>
      <c r="O227">
        <v>181.59</v>
      </c>
      <c r="P227" s="5">
        <f t="shared" si="29"/>
        <v>8222.5617996585715</v>
      </c>
      <c r="Q227" s="1">
        <f>VLOOKUP(A227,'ADM Data'!$A$2:$J$344,10,FALSE)</f>
        <v>127.525904</v>
      </c>
      <c r="R227" s="5">
        <f t="shared" si="30"/>
        <v>9510.0499999999993</v>
      </c>
      <c r="S227" s="5">
        <f t="shared" si="31"/>
        <v>0</v>
      </c>
      <c r="T227" s="5">
        <f t="shared" si="33"/>
        <v>126494.86374851737</v>
      </c>
      <c r="U227" s="5">
        <f t="shared" si="32"/>
        <v>1256380.4331314464</v>
      </c>
      <c r="W227" s="5">
        <f t="shared" si="34"/>
        <v>82891.837599999999</v>
      </c>
      <c r="X227" s="5">
        <f t="shared" si="35"/>
        <v>1339272.2707314463</v>
      </c>
    </row>
    <row r="228" spans="1:24" x14ac:dyDescent="0.25">
      <c r="A228" t="s">
        <v>553</v>
      </c>
      <c r="B228" t="s">
        <v>554</v>
      </c>
      <c r="C228" t="s">
        <v>555</v>
      </c>
      <c r="D228" s="12" t="s">
        <v>1088</v>
      </c>
      <c r="E228" s="5">
        <f>VLOOKUP(A228,'Base Cost'!$A$5:$AF$347,28,FALSE)</f>
        <v>1514815.0968335313</v>
      </c>
      <c r="F228" s="5">
        <f>VLOOKUP(A228,'B.spe ed'!$A$5:$R$347,18,FALSE)</f>
        <v>291513.64</v>
      </c>
      <c r="G228" s="5">
        <f>VLOOKUP(A228,'C.DPIA'!$A$5:$J$348,10,FALSE)</f>
        <v>214223.31726821509</v>
      </c>
      <c r="H228" s="5">
        <f>VLOOKUP(A228,D.EL!$A$5:$M$348,13,FALSE)</f>
        <v>0</v>
      </c>
      <c r="I228" s="137">
        <f>VLOOKUP(A228,E.CTE!$A$5:$R$348,18,FALSE)</f>
        <v>0</v>
      </c>
      <c r="J228" s="5">
        <f t="shared" si="27"/>
        <v>2020552.0541017465</v>
      </c>
      <c r="K228" s="5">
        <v>821824.58</v>
      </c>
      <c r="L228" s="5">
        <f t="shared" si="28"/>
        <v>1621016.1869836343</v>
      </c>
      <c r="M228" s="5">
        <f>VLOOKUP(A228,G.Transportation!$A$5:$G$348,7,FALSE)</f>
        <v>0</v>
      </c>
      <c r="N228" s="5">
        <v>1921297.12</v>
      </c>
      <c r="O228">
        <v>222.52</v>
      </c>
      <c r="P228" s="5">
        <f t="shared" si="29"/>
        <v>8674.3471220564443</v>
      </c>
      <c r="Q228" s="1">
        <f>VLOOKUP(A228,'ADM Data'!$A$2:$J$344,10,FALSE)</f>
        <v>183.55428700000002</v>
      </c>
      <c r="R228" s="5">
        <f t="shared" si="30"/>
        <v>9481.26</v>
      </c>
      <c r="S228" s="5">
        <f t="shared" si="31"/>
        <v>0</v>
      </c>
      <c r="T228" s="5">
        <f t="shared" si="33"/>
        <v>182070.26020784964</v>
      </c>
      <c r="U228" s="5">
        <f t="shared" si="32"/>
        <v>1803086.4471914838</v>
      </c>
      <c r="W228" s="5">
        <f t="shared" si="34"/>
        <v>119310.28655</v>
      </c>
      <c r="X228" s="5">
        <f t="shared" si="35"/>
        <v>1922396.7337414839</v>
      </c>
    </row>
    <row r="229" spans="1:24" x14ac:dyDescent="0.25">
      <c r="A229" t="s">
        <v>556</v>
      </c>
      <c r="B229" t="s">
        <v>557</v>
      </c>
      <c r="C229" t="s">
        <v>75</v>
      </c>
      <c r="D229" s="12" t="s">
        <v>1088</v>
      </c>
      <c r="E229" s="5">
        <f>VLOOKUP(A229,'Base Cost'!$A$5:$AF$347,28,FALSE)</f>
        <v>978274.94992428762</v>
      </c>
      <c r="F229" s="5">
        <f>VLOOKUP(A229,'B.spe ed'!$A$5:$R$347,18,FALSE)</f>
        <v>63320.4</v>
      </c>
      <c r="G229" s="5">
        <f>VLOOKUP(A229,'C.DPIA'!$A$5:$J$348,10,FALSE)</f>
        <v>147976.51901666669</v>
      </c>
      <c r="H229" s="5">
        <f>VLOOKUP(A229,D.EL!$A$5:$M$348,13,FALSE)</f>
        <v>0</v>
      </c>
      <c r="I229" s="137">
        <f>VLOOKUP(A229,E.CTE!$A$5:$R$348,18,FALSE)</f>
        <v>0</v>
      </c>
      <c r="J229" s="5">
        <f t="shared" si="27"/>
        <v>1189571.8689409543</v>
      </c>
      <c r="K229" s="5">
        <v>124187.07</v>
      </c>
      <c r="L229" s="5">
        <f t="shared" si="28"/>
        <v>834479.11545393406</v>
      </c>
      <c r="M229" s="5">
        <f>VLOOKUP(A229,G.Transportation!$A$5:$G$348,7,FALSE)</f>
        <v>0</v>
      </c>
      <c r="N229" s="5">
        <v>655884.1</v>
      </c>
      <c r="O229">
        <v>84.72</v>
      </c>
      <c r="P229" s="5">
        <f t="shared" si="29"/>
        <v>7781.8658829084043</v>
      </c>
      <c r="Q229" s="1">
        <f>VLOOKUP(A229,'ADM Data'!$A$2:$J$344,10,FALSE)</f>
        <v>126.235893</v>
      </c>
      <c r="R229" s="5">
        <f t="shared" si="30"/>
        <v>7260.47</v>
      </c>
      <c r="S229" s="5">
        <f t="shared" si="31"/>
        <v>65818.874885465819</v>
      </c>
      <c r="T229" s="5">
        <f t="shared" si="33"/>
        <v>125215.28241985581</v>
      </c>
      <c r="U229" s="5">
        <f t="shared" si="32"/>
        <v>1025513.2727592557</v>
      </c>
      <c r="W229" s="5">
        <f t="shared" si="34"/>
        <v>82053.330450000009</v>
      </c>
      <c r="X229" s="5">
        <f t="shared" si="35"/>
        <v>1107566.6032092557</v>
      </c>
    </row>
    <row r="230" spans="1:24" x14ac:dyDescent="0.25">
      <c r="A230" t="s">
        <v>558</v>
      </c>
      <c r="B230" t="s">
        <v>559</v>
      </c>
      <c r="C230" t="s">
        <v>68</v>
      </c>
      <c r="D230" s="12" t="s">
        <v>1842</v>
      </c>
      <c r="E230" s="5">
        <f>VLOOKUP(A230,'Base Cost'!$A$5:$AF$347,28,FALSE)</f>
        <v>7223373.8863798706</v>
      </c>
      <c r="F230" s="5">
        <f>VLOOKUP(A230,'B.spe ed'!$A$5:$R$347,18,FALSE)</f>
        <v>1506760.3223548201</v>
      </c>
      <c r="G230" s="5">
        <f>VLOOKUP(A230,'C.DPIA'!$A$5:$J$348,10,FALSE)</f>
        <v>0</v>
      </c>
      <c r="H230" s="5">
        <f>VLOOKUP(A230,D.EL!$A$5:$M$348,13,FALSE)</f>
        <v>12046.860991251477</v>
      </c>
      <c r="I230" s="137">
        <f>VLOOKUP(A230,E.CTE!$A$5:$R$348,18,FALSE)</f>
        <v>0</v>
      </c>
      <c r="J230" s="5">
        <f t="shared" si="27"/>
        <v>8742181.0697259419</v>
      </c>
      <c r="K230" s="5">
        <v>1681264.94</v>
      </c>
      <c r="L230" s="5">
        <f t="shared" si="28"/>
        <v>6388777.7236882858</v>
      </c>
      <c r="M230" s="5">
        <f>VLOOKUP(A230,G.Transportation!$A$5:$G$348,7,FALSE)</f>
        <v>0</v>
      </c>
      <c r="N230" s="5">
        <v>3007894.41</v>
      </c>
      <c r="O230">
        <v>417.2</v>
      </c>
      <c r="P230" s="5">
        <f t="shared" si="29"/>
        <v>7249.7981447746888</v>
      </c>
      <c r="Q230" s="1">
        <f>VLOOKUP(A230,'ADM Data'!$A$2:$J$344,10,FALSE)</f>
        <v>943.438942</v>
      </c>
      <c r="R230" s="5">
        <f t="shared" si="30"/>
        <v>6771.8</v>
      </c>
      <c r="S230" s="5">
        <f t="shared" si="31"/>
        <v>450962.06398419506</v>
      </c>
      <c r="T230" s="5">
        <f t="shared" si="33"/>
        <v>23395.282189753263</v>
      </c>
      <c r="U230" s="5">
        <f t="shared" si="32"/>
        <v>6863135.0698622335</v>
      </c>
      <c r="W230" s="5">
        <f t="shared" si="34"/>
        <v>0</v>
      </c>
      <c r="X230" s="5">
        <f t="shared" si="35"/>
        <v>6863135.0698622335</v>
      </c>
    </row>
    <row r="231" spans="1:24" x14ac:dyDescent="0.25">
      <c r="A231" t="s">
        <v>560</v>
      </c>
      <c r="B231" t="s">
        <v>561</v>
      </c>
      <c r="C231" t="s">
        <v>230</v>
      </c>
      <c r="D231" s="12" t="s">
        <v>1088</v>
      </c>
      <c r="E231" s="5">
        <f>VLOOKUP(A231,'Base Cost'!$A$5:$AF$347,28,FALSE)</f>
        <v>4453815.164227468</v>
      </c>
      <c r="F231" s="5">
        <f>VLOOKUP(A231,'B.spe ed'!$A$5:$R$347,18,FALSE)</f>
        <v>1010791.8900000001</v>
      </c>
      <c r="G231" s="5">
        <f>VLOOKUP(A231,'C.DPIA'!$A$5:$J$348,10,FALSE)</f>
        <v>516300.26728868322</v>
      </c>
      <c r="H231" s="5">
        <f>VLOOKUP(A231,D.EL!$A$5:$M$348,13,FALSE)</f>
        <v>1426.3331525266071</v>
      </c>
      <c r="I231" s="137">
        <f>VLOOKUP(A231,E.CTE!$A$5:$R$348,18,FALSE)</f>
        <v>716235.51302582002</v>
      </c>
      <c r="J231" s="5">
        <f t="shared" si="27"/>
        <v>6698569.1676944979</v>
      </c>
      <c r="K231" s="5">
        <v>4766649.96</v>
      </c>
      <c r="L231" s="5">
        <f t="shared" si="28"/>
        <v>6054660.4957699217</v>
      </c>
      <c r="M231" s="5">
        <f>VLOOKUP(A231,G.Transportation!$A$5:$G$348,7,FALSE)</f>
        <v>0</v>
      </c>
      <c r="N231" s="5">
        <v>3633288.81</v>
      </c>
      <c r="O231">
        <v>458.09</v>
      </c>
      <c r="P231" s="5">
        <f t="shared" si="29"/>
        <v>7971.4664306140721</v>
      </c>
      <c r="Q231" s="1">
        <f>VLOOKUP(A231,'ADM Data'!$A$2:$J$344,10,FALSE)</f>
        <v>510.79993300000001</v>
      </c>
      <c r="R231" s="5">
        <f t="shared" si="30"/>
        <v>12503.29</v>
      </c>
      <c r="S231" s="5">
        <f t="shared" si="31"/>
        <v>0</v>
      </c>
      <c r="T231" s="5">
        <f t="shared" si="33"/>
        <v>506670.14230761153</v>
      </c>
      <c r="U231" s="5">
        <f t="shared" si="32"/>
        <v>6561330.6380775329</v>
      </c>
      <c r="W231" s="5">
        <f t="shared" si="34"/>
        <v>332019.95645</v>
      </c>
      <c r="X231" s="5">
        <f t="shared" si="35"/>
        <v>6893350.5945275333</v>
      </c>
    </row>
    <row r="232" spans="1:24" x14ac:dyDescent="0.25">
      <c r="A232" t="s">
        <v>562</v>
      </c>
      <c r="B232" t="s">
        <v>563</v>
      </c>
      <c r="C232" t="s">
        <v>84</v>
      </c>
      <c r="D232" s="12" t="s">
        <v>1842</v>
      </c>
      <c r="E232" s="5">
        <f>VLOOKUP(A232,'Base Cost'!$A$5:$AF$347,28,FALSE)</f>
        <v>1233311.7440869794</v>
      </c>
      <c r="F232" s="5">
        <f>VLOOKUP(A232,'B.spe ed'!$A$5:$R$347,18,FALSE)</f>
        <v>199209.07</v>
      </c>
      <c r="G232" s="5">
        <f>VLOOKUP(A232,'C.DPIA'!$A$5:$J$348,10,FALSE)</f>
        <v>0</v>
      </c>
      <c r="H232" s="5">
        <f>VLOOKUP(A232,D.EL!$A$5:$M$348,13,FALSE)</f>
        <v>1119.4820160857582</v>
      </c>
      <c r="I232" s="137">
        <f>VLOOKUP(A232,E.CTE!$A$5:$R$348,18,FALSE)</f>
        <v>0</v>
      </c>
      <c r="J232" s="5">
        <f t="shared" si="27"/>
        <v>1433640.2961030651</v>
      </c>
      <c r="K232" s="5">
        <v>1052000.1000000001</v>
      </c>
      <c r="L232" s="5">
        <f t="shared" si="28"/>
        <v>1306439.6187419135</v>
      </c>
      <c r="M232" s="5">
        <f>VLOOKUP(A232,G.Transportation!$A$5:$G$348,7,FALSE)</f>
        <v>0</v>
      </c>
      <c r="N232" s="5">
        <v>821564.82</v>
      </c>
      <c r="O232">
        <v>129.85</v>
      </c>
      <c r="P232" s="5">
        <f t="shared" si="29"/>
        <v>6367.1098036195608</v>
      </c>
      <c r="Q232" s="1">
        <f>VLOOKUP(A232,'ADM Data'!$A$2:$J$344,10,FALSE)</f>
        <v>150.95214300000001</v>
      </c>
      <c r="R232" s="5">
        <f t="shared" si="30"/>
        <v>8654.66</v>
      </c>
      <c r="S232" s="5">
        <f t="shared" si="31"/>
        <v>0</v>
      </c>
      <c r="T232" s="5">
        <f t="shared" si="33"/>
        <v>3743.2925708434327</v>
      </c>
      <c r="U232" s="5">
        <f t="shared" si="32"/>
        <v>1310182.9113127568</v>
      </c>
      <c r="W232" s="5">
        <f t="shared" si="34"/>
        <v>0</v>
      </c>
      <c r="X232" s="5">
        <f t="shared" si="35"/>
        <v>1310182.9113127568</v>
      </c>
    </row>
    <row r="233" spans="1:24" x14ac:dyDescent="0.25">
      <c r="A233" t="s">
        <v>564</v>
      </c>
      <c r="B233" t="s">
        <v>565</v>
      </c>
      <c r="C233" t="s">
        <v>80</v>
      </c>
      <c r="D233" s="12" t="s">
        <v>1088</v>
      </c>
      <c r="E233" s="5">
        <f>VLOOKUP(A233,'Base Cost'!$A$5:$AF$347,28,FALSE)</f>
        <v>1147359.7270711774</v>
      </c>
      <c r="F233" s="5">
        <f>VLOOKUP(A233,'B.spe ed'!$A$5:$R$347,18,FALSE)</f>
        <v>304412.76</v>
      </c>
      <c r="G233" s="5">
        <f>VLOOKUP(A233,'C.DPIA'!$A$5:$J$348,10,FALSE)</f>
        <v>175778.86485555558</v>
      </c>
      <c r="H233" s="5">
        <f>VLOOKUP(A233,D.EL!$A$5:$M$348,13,FALSE)</f>
        <v>0</v>
      </c>
      <c r="I233" s="137">
        <f>VLOOKUP(A233,E.CTE!$A$5:$R$348,18,FALSE)</f>
        <v>0</v>
      </c>
      <c r="J233" s="5">
        <f t="shared" si="27"/>
        <v>1627551.351926733</v>
      </c>
      <c r="K233" s="5">
        <v>1250981.03</v>
      </c>
      <c r="L233" s="5">
        <f t="shared" si="28"/>
        <v>1502040.4636285529</v>
      </c>
      <c r="M233" s="5">
        <f>VLOOKUP(A233,G.Transportation!$A$5:$G$348,7,FALSE)</f>
        <v>0</v>
      </c>
      <c r="N233" s="5">
        <v>244362.78</v>
      </c>
      <c r="O233">
        <v>22.89</v>
      </c>
      <c r="P233" s="5">
        <f t="shared" si="29"/>
        <v>10715.605557011795</v>
      </c>
      <c r="Q233" s="1">
        <f>VLOOKUP(A233,'ADM Data'!$A$2:$J$344,10,FALSE)</f>
        <v>149.95353399999999</v>
      </c>
      <c r="R233" s="5">
        <f t="shared" si="30"/>
        <v>10666.71</v>
      </c>
      <c r="S233" s="5">
        <f t="shared" si="31"/>
        <v>7332.0615708172854</v>
      </c>
      <c r="T233" s="5">
        <f t="shared" si="33"/>
        <v>148741.16753517516</v>
      </c>
      <c r="U233" s="5">
        <f t="shared" si="32"/>
        <v>1658113.6927345453</v>
      </c>
      <c r="W233" s="5">
        <f t="shared" si="34"/>
        <v>97469.797099999996</v>
      </c>
      <c r="X233" s="5">
        <f t="shared" si="35"/>
        <v>1755583.4898345454</v>
      </c>
    </row>
    <row r="234" spans="1:24" x14ac:dyDescent="0.25">
      <c r="A234" t="s">
        <v>566</v>
      </c>
      <c r="B234" t="s">
        <v>1973</v>
      </c>
      <c r="C234" t="s">
        <v>93</v>
      </c>
      <c r="D234" s="12" t="s">
        <v>1088</v>
      </c>
      <c r="E234" s="5">
        <f>VLOOKUP(A234,'Base Cost'!$A$5:$AF$347,28,FALSE)</f>
        <v>1483911.0257221893</v>
      </c>
      <c r="F234" s="5">
        <f>VLOOKUP(A234,'B.spe ed'!$A$5:$R$347,18,FALSE)</f>
        <v>27962.400000000001</v>
      </c>
      <c r="G234" s="5">
        <f>VLOOKUP(A234,'C.DPIA'!$A$5:$J$348,10,FALSE)</f>
        <v>211241.54693888902</v>
      </c>
      <c r="H234" s="5">
        <f>VLOOKUP(A234,D.EL!$A$5:$M$348,13,FALSE)</f>
        <v>0</v>
      </c>
      <c r="I234" s="137">
        <f>VLOOKUP(A234,E.CTE!$A$5:$R$348,18,FALSE)</f>
        <v>0</v>
      </c>
      <c r="J234" s="5">
        <f t="shared" si="27"/>
        <v>1723114.9726610782</v>
      </c>
      <c r="K234" s="5">
        <v>1307005.71</v>
      </c>
      <c r="L234" s="5">
        <f t="shared" si="28"/>
        <v>1584425.7554161409</v>
      </c>
      <c r="M234" s="5">
        <f>VLOOKUP(A234,G.Transportation!$A$5:$G$348,7,FALSE)</f>
        <v>0</v>
      </c>
      <c r="N234" s="5">
        <v>1323629.8899999999</v>
      </c>
      <c r="O234">
        <v>168.17</v>
      </c>
      <c r="P234" s="5">
        <f t="shared" si="29"/>
        <v>7910.8648605577691</v>
      </c>
      <c r="Q234" s="1">
        <f>VLOOKUP(A234,'ADM Data'!$A$2:$J$344,10,FALSE)</f>
        <v>180.20605899999998</v>
      </c>
      <c r="R234" s="5">
        <f t="shared" si="30"/>
        <v>9442.2999999999993</v>
      </c>
      <c r="S234" s="5">
        <f t="shared" si="31"/>
        <v>0</v>
      </c>
      <c r="T234" s="5">
        <f t="shared" si="33"/>
        <v>178749.10245578247</v>
      </c>
      <c r="U234" s="5">
        <f t="shared" si="32"/>
        <v>1763174.8578719234</v>
      </c>
      <c r="W234" s="5">
        <f t="shared" si="34"/>
        <v>117133.93834999998</v>
      </c>
      <c r="X234" s="5">
        <f t="shared" si="35"/>
        <v>1880308.7962219233</v>
      </c>
    </row>
    <row r="235" spans="1:24" x14ac:dyDescent="0.25">
      <c r="A235" t="s">
        <v>568</v>
      </c>
      <c r="B235" t="s">
        <v>1974</v>
      </c>
      <c r="C235" t="s">
        <v>93</v>
      </c>
      <c r="D235" s="12" t="s">
        <v>1088</v>
      </c>
      <c r="E235" s="5">
        <f>VLOOKUP(A235,'Base Cost'!$A$5:$AF$347,28,FALSE)</f>
        <v>2065807.4278653681</v>
      </c>
      <c r="F235" s="5">
        <f>VLOOKUP(A235,'B.spe ed'!$A$5:$R$347,18,FALSE)</f>
        <v>198001.20999999996</v>
      </c>
      <c r="G235" s="5">
        <f>VLOOKUP(A235,'C.DPIA'!$A$5:$J$348,10,FALSE)</f>
        <v>292268.01512882713</v>
      </c>
      <c r="H235" s="5">
        <f>VLOOKUP(A235,D.EL!$A$5:$M$348,13,FALSE)</f>
        <v>1328.6393287005021</v>
      </c>
      <c r="I235" s="137">
        <f>VLOOKUP(A235,E.CTE!$A$5:$R$348,18,FALSE)</f>
        <v>0</v>
      </c>
      <c r="J235" s="5">
        <f t="shared" si="27"/>
        <v>2557405.292322896</v>
      </c>
      <c r="K235" s="5">
        <v>1934578.57</v>
      </c>
      <c r="L235" s="5">
        <f t="shared" si="28"/>
        <v>2349817.1457726746</v>
      </c>
      <c r="M235" s="5">
        <f>VLOOKUP(A235,G.Transportation!$A$5:$G$348,7,FALSE)</f>
        <v>0</v>
      </c>
      <c r="N235" s="5">
        <v>1605199.07</v>
      </c>
      <c r="O235">
        <v>211.3</v>
      </c>
      <c r="P235" s="5">
        <f t="shared" si="29"/>
        <v>7636.8574254614286</v>
      </c>
      <c r="Q235" s="1">
        <f>VLOOKUP(A235,'ADM Data'!$A$2:$J$344,10,FALSE)</f>
        <v>249.57369999999997</v>
      </c>
      <c r="R235" s="5">
        <f t="shared" si="30"/>
        <v>10065.32</v>
      </c>
      <c r="S235" s="5">
        <f t="shared" si="31"/>
        <v>0</v>
      </c>
      <c r="T235" s="5">
        <f t="shared" si="33"/>
        <v>247555.90971316188</v>
      </c>
      <c r="U235" s="5">
        <f t="shared" si="32"/>
        <v>2597373.0554858362</v>
      </c>
      <c r="W235" s="5">
        <f t="shared" si="34"/>
        <v>162222.90499999997</v>
      </c>
      <c r="X235" s="5">
        <f t="shared" si="35"/>
        <v>2759595.9604858365</v>
      </c>
    </row>
    <row r="236" spans="1:24" x14ac:dyDescent="0.25">
      <c r="A236" t="s">
        <v>570</v>
      </c>
      <c r="B236" t="s">
        <v>571</v>
      </c>
      <c r="C236" t="s">
        <v>93</v>
      </c>
      <c r="D236" s="12" t="s">
        <v>1088</v>
      </c>
      <c r="E236" s="5">
        <f>VLOOKUP(A236,'Base Cost'!$A$5:$AF$347,28,FALSE)</f>
        <v>1943580.7453685987</v>
      </c>
      <c r="F236" s="5">
        <f>VLOOKUP(A236,'B.spe ed'!$A$5:$R$347,18,FALSE)</f>
        <v>345088.28</v>
      </c>
      <c r="G236" s="5">
        <f>VLOOKUP(A236,'C.DPIA'!$A$5:$J$348,10,FALSE)</f>
        <v>284210.77081111114</v>
      </c>
      <c r="H236" s="5">
        <f>VLOOKUP(A236,D.EL!$A$5:$M$348,13,FALSE)</f>
        <v>82481.594771671473</v>
      </c>
      <c r="I236" s="137">
        <f>VLOOKUP(A236,E.CTE!$A$5:$R$348,18,FALSE)</f>
        <v>933112.38973020704</v>
      </c>
      <c r="J236" s="5">
        <f t="shared" si="27"/>
        <v>3588473.7806815887</v>
      </c>
      <c r="K236" s="5">
        <v>2758712.14</v>
      </c>
      <c r="L236" s="5">
        <f t="shared" si="28"/>
        <v>3311914.2258424154</v>
      </c>
      <c r="M236" s="5">
        <f>VLOOKUP(A236,G.Transportation!$A$5:$G$348,7,FALSE)</f>
        <v>0</v>
      </c>
      <c r="N236" s="5">
        <v>1426861.84</v>
      </c>
      <c r="O236">
        <v>168.77</v>
      </c>
      <c r="P236" s="5">
        <f t="shared" si="29"/>
        <v>8494.5555584523318</v>
      </c>
      <c r="Q236" s="1">
        <f>VLOOKUP(A236,'ADM Data'!$A$2:$J$344,10,FALSE)</f>
        <v>242.45468600000001</v>
      </c>
      <c r="R236" s="5">
        <f t="shared" si="30"/>
        <v>14309.93</v>
      </c>
      <c r="S236" s="5">
        <f t="shared" si="31"/>
        <v>0</v>
      </c>
      <c r="T236" s="5">
        <f t="shared" si="33"/>
        <v>240494.45256831555</v>
      </c>
      <c r="U236" s="5">
        <f t="shared" si="32"/>
        <v>3552408.6784107308</v>
      </c>
      <c r="W236" s="5">
        <f t="shared" si="34"/>
        <v>157595.5459</v>
      </c>
      <c r="X236" s="5">
        <f t="shared" si="35"/>
        <v>3710004.2243107306</v>
      </c>
    </row>
    <row r="237" spans="1:24" x14ac:dyDescent="0.25">
      <c r="A237" t="s">
        <v>572</v>
      </c>
      <c r="B237" t="s">
        <v>573</v>
      </c>
      <c r="C237" t="s">
        <v>93</v>
      </c>
      <c r="D237" s="12" t="s">
        <v>1088</v>
      </c>
      <c r="E237" s="5">
        <f>VLOOKUP(A237,'Base Cost'!$A$5:$AF$347,28,FALSE)</f>
        <v>795082.7604764615</v>
      </c>
      <c r="F237" s="5">
        <f>VLOOKUP(A237,'B.spe ed'!$A$5:$R$347,18,FALSE)</f>
        <v>54829.14</v>
      </c>
      <c r="G237" s="5">
        <f>VLOOKUP(A237,'C.DPIA'!$A$5:$J$348,10,FALSE)</f>
        <v>2498.2339664470842</v>
      </c>
      <c r="H237" s="5">
        <f>VLOOKUP(A237,D.EL!$A$5:$M$348,13,FALSE)</f>
        <v>0</v>
      </c>
      <c r="I237" s="137">
        <f>VLOOKUP(A237,E.CTE!$A$5:$R$348,18,FALSE)</f>
        <v>0</v>
      </c>
      <c r="J237" s="5">
        <f t="shared" si="27"/>
        <v>852410.13444290857</v>
      </c>
      <c r="K237" s="5">
        <v>676271</v>
      </c>
      <c r="L237" s="5">
        <f t="shared" si="28"/>
        <v>793702.96093308716</v>
      </c>
      <c r="M237" s="5">
        <f>VLOOKUP(A237,G.Transportation!$A$5:$G$348,7,FALSE)</f>
        <v>0</v>
      </c>
      <c r="N237" s="5">
        <v>361595.27</v>
      </c>
      <c r="O237">
        <v>36.99</v>
      </c>
      <c r="P237" s="5">
        <f t="shared" si="29"/>
        <v>9815.5671586915378</v>
      </c>
      <c r="Q237" s="1">
        <f>VLOOKUP(A237,'ADM Data'!$A$2:$J$344,10,FALSE)</f>
        <v>100.072805</v>
      </c>
      <c r="R237" s="5">
        <f t="shared" si="30"/>
        <v>8581.26</v>
      </c>
      <c r="S237" s="5">
        <f t="shared" si="31"/>
        <v>123520.5796018423</v>
      </c>
      <c r="T237" s="5">
        <f t="shared" si="33"/>
        <v>99263.721615389994</v>
      </c>
      <c r="U237" s="5">
        <f t="shared" si="32"/>
        <v>1016487.2621503195</v>
      </c>
      <c r="W237" s="5">
        <f t="shared" si="34"/>
        <v>65047.323250000001</v>
      </c>
      <c r="X237" s="5">
        <f t="shared" si="35"/>
        <v>1081534.5854003194</v>
      </c>
    </row>
    <row r="238" spans="1:24" x14ac:dyDescent="0.25">
      <c r="A238" t="s">
        <v>574</v>
      </c>
      <c r="B238" t="s">
        <v>575</v>
      </c>
      <c r="C238" t="s">
        <v>80</v>
      </c>
      <c r="D238" s="12" t="s">
        <v>1088</v>
      </c>
      <c r="E238" s="5">
        <f>VLOOKUP(A238,'Base Cost'!$A$5:$AF$347,28,FALSE)</f>
        <v>2097313.2046121447</v>
      </c>
      <c r="F238" s="5">
        <f>VLOOKUP(A238,'B.spe ed'!$A$5:$R$347,18,FALSE)</f>
        <v>309377.5</v>
      </c>
      <c r="G238" s="5">
        <f>VLOOKUP(A238,'C.DPIA'!$A$5:$J$348,10,FALSE)</f>
        <v>266686.72048698657</v>
      </c>
      <c r="H238" s="5">
        <f>VLOOKUP(A238,D.EL!$A$5:$M$348,13,FALSE)</f>
        <v>2599.4037940000003</v>
      </c>
      <c r="I238" s="137">
        <f>VLOOKUP(A238,E.CTE!$A$5:$R$348,18,FALSE)</f>
        <v>334391.96017854981</v>
      </c>
      <c r="J238" s="5">
        <f t="shared" si="27"/>
        <v>3010368.789071681</v>
      </c>
      <c r="K238" s="5">
        <v>2210315</v>
      </c>
      <c r="L238" s="5">
        <f t="shared" si="28"/>
        <v>2743710.8611740898</v>
      </c>
      <c r="M238" s="5">
        <f>VLOOKUP(A238,G.Transportation!$A$5:$G$348,7,FALSE)</f>
        <v>0</v>
      </c>
      <c r="N238" s="5">
        <v>788394.15</v>
      </c>
      <c r="O238">
        <v>102.49</v>
      </c>
      <c r="P238" s="5">
        <f t="shared" si="29"/>
        <v>7732.4807220216608</v>
      </c>
      <c r="Q238" s="1">
        <f>VLOOKUP(A238,'ADM Data'!$A$2:$J$344,10,FALSE)</f>
        <v>241.08850899999999</v>
      </c>
      <c r="R238" s="5">
        <f t="shared" si="30"/>
        <v>12030.51</v>
      </c>
      <c r="S238" s="5">
        <f t="shared" si="31"/>
        <v>0</v>
      </c>
      <c r="T238" s="5">
        <f t="shared" si="33"/>
        <v>239139.32103777287</v>
      </c>
      <c r="U238" s="5">
        <f t="shared" si="32"/>
        <v>2982850.1822118629</v>
      </c>
      <c r="W238" s="5">
        <f t="shared" si="34"/>
        <v>156707.53084999998</v>
      </c>
      <c r="X238" s="5">
        <f t="shared" si="35"/>
        <v>3139557.7130618626</v>
      </c>
    </row>
    <row r="239" spans="1:24" x14ac:dyDescent="0.25">
      <c r="A239" t="s">
        <v>576</v>
      </c>
      <c r="B239" t="s">
        <v>577</v>
      </c>
      <c r="C239" t="s">
        <v>98</v>
      </c>
      <c r="D239" s="12" t="s">
        <v>1088</v>
      </c>
      <c r="E239" s="5">
        <f>VLOOKUP(A239,'Base Cost'!$A$5:$AF$347,28,FALSE)</f>
        <v>2648314.7036944036</v>
      </c>
      <c r="F239" s="5">
        <f>VLOOKUP(A239,'B.spe ed'!$A$5:$R$347,18,FALSE)</f>
        <v>267358.58773199999</v>
      </c>
      <c r="G239" s="5">
        <f>VLOOKUP(A239,'C.DPIA'!$A$5:$J$348,10,FALSE)</f>
        <v>374925.49195197737</v>
      </c>
      <c r="H239" s="5">
        <f>VLOOKUP(A239,D.EL!$A$5:$M$348,13,FALSE)</f>
        <v>1299.7018970000001</v>
      </c>
      <c r="I239" s="137">
        <f>VLOOKUP(A239,E.CTE!$A$5:$R$348,18,FALSE)</f>
        <v>0</v>
      </c>
      <c r="J239" s="5">
        <f t="shared" si="27"/>
        <v>3291898.4852753808</v>
      </c>
      <c r="K239" s="5">
        <v>2558040.14</v>
      </c>
      <c r="L239" s="5">
        <f t="shared" si="28"/>
        <v>3047303.4987950963</v>
      </c>
      <c r="M239" s="5">
        <f>VLOOKUP(A239,G.Transportation!$A$5:$G$348,7,FALSE)</f>
        <v>0</v>
      </c>
      <c r="N239" s="5">
        <v>2163108.12</v>
      </c>
      <c r="O239">
        <v>259.68</v>
      </c>
      <c r="P239" s="5">
        <f t="shared" si="29"/>
        <v>8369.978798521257</v>
      </c>
      <c r="Q239" s="1">
        <f>VLOOKUP(A239,'ADM Data'!$A$2:$J$344,10,FALSE)</f>
        <v>320.00233500000002</v>
      </c>
      <c r="R239" s="5">
        <f t="shared" si="30"/>
        <v>10172.75</v>
      </c>
      <c r="S239" s="5">
        <f t="shared" si="31"/>
        <v>0</v>
      </c>
      <c r="T239" s="5">
        <f t="shared" si="33"/>
        <v>317415.13288964739</v>
      </c>
      <c r="U239" s="5">
        <f t="shared" si="32"/>
        <v>3364718.6316847438</v>
      </c>
      <c r="W239" s="5">
        <f t="shared" si="34"/>
        <v>208001.51775</v>
      </c>
      <c r="X239" s="5">
        <f t="shared" si="35"/>
        <v>3572720.1494347439</v>
      </c>
    </row>
    <row r="240" spans="1:24" x14ac:dyDescent="0.25">
      <c r="A240" t="s">
        <v>578</v>
      </c>
      <c r="B240" t="s">
        <v>579</v>
      </c>
      <c r="C240" t="s">
        <v>93</v>
      </c>
      <c r="D240" s="12" t="s">
        <v>1088</v>
      </c>
      <c r="E240" s="5">
        <f>VLOOKUP(A240,'Base Cost'!$A$5:$AF$347,28,FALSE)</f>
        <v>917722.663793894</v>
      </c>
      <c r="F240" s="5">
        <f>VLOOKUP(A240,'B.spe ed'!$A$5:$R$347,18,FALSE)</f>
        <v>248584.68</v>
      </c>
      <c r="G240" s="5">
        <f>VLOOKUP(A240,'C.DPIA'!$A$5:$J$348,10,FALSE)</f>
        <v>118943.66040881343</v>
      </c>
      <c r="H240" s="5">
        <f>VLOOKUP(A240,D.EL!$A$5:$M$348,13,FALSE)</f>
        <v>867.84153300000014</v>
      </c>
      <c r="I240" s="137">
        <f>VLOOKUP(A240,E.CTE!$A$5:$R$348,18,FALSE)</f>
        <v>0</v>
      </c>
      <c r="J240" s="5">
        <f t="shared" si="27"/>
        <v>1286118.8457357076</v>
      </c>
      <c r="K240" s="5">
        <v>1028451.69</v>
      </c>
      <c r="L240" s="5">
        <f t="shared" si="28"/>
        <v>1200238.3827289962</v>
      </c>
      <c r="M240" s="5">
        <f>VLOOKUP(A240,G.Transportation!$A$5:$G$348,7,FALSE)</f>
        <v>0</v>
      </c>
      <c r="N240" s="5">
        <v>1227868.69</v>
      </c>
      <c r="O240">
        <v>144.52000000000001</v>
      </c>
      <c r="P240" s="5">
        <f t="shared" si="29"/>
        <v>8536.2652338776625</v>
      </c>
      <c r="Q240" s="1">
        <f>VLOOKUP(A240,'ADM Data'!$A$2:$J$344,10,FALSE)</f>
        <v>119.913628</v>
      </c>
      <c r="R240" s="5">
        <f t="shared" si="30"/>
        <v>10659.19</v>
      </c>
      <c r="S240" s="5">
        <f t="shared" si="31"/>
        <v>0</v>
      </c>
      <c r="T240" s="5">
        <f t="shared" si="33"/>
        <v>118944.1326010941</v>
      </c>
      <c r="U240" s="5">
        <f t="shared" si="32"/>
        <v>1319182.5153300904</v>
      </c>
      <c r="W240" s="5">
        <f t="shared" si="34"/>
        <v>77943.858200000002</v>
      </c>
      <c r="X240" s="5">
        <f t="shared" si="35"/>
        <v>1397126.3735300903</v>
      </c>
    </row>
    <row r="241" spans="1:24" x14ac:dyDescent="0.25">
      <c r="A241" t="s">
        <v>580</v>
      </c>
      <c r="B241" t="s">
        <v>1975</v>
      </c>
      <c r="C241" t="s">
        <v>75</v>
      </c>
      <c r="D241" s="12" t="s">
        <v>1088</v>
      </c>
      <c r="E241" s="5">
        <f>VLOOKUP(A241,'Base Cost'!$A$5:$AF$347,28,FALSE)</f>
        <v>2307185.6898640292</v>
      </c>
      <c r="F241" s="5">
        <f>VLOOKUP(A241,'B.spe ed'!$A$5:$R$347,18,FALSE)</f>
        <v>174947.23</v>
      </c>
      <c r="G241" s="5">
        <f>VLOOKUP(A241,'C.DPIA'!$A$5:$J$348,10,FALSE)</f>
        <v>328302.07811911486</v>
      </c>
      <c r="H241" s="5">
        <f>VLOOKUP(A241,D.EL!$A$5:$M$348,13,FALSE)</f>
        <v>2599.4037940000003</v>
      </c>
      <c r="I241" s="137">
        <f>VLOOKUP(A241,E.CTE!$A$5:$R$348,18,FALSE)</f>
        <v>0</v>
      </c>
      <c r="J241" s="5">
        <f t="shared" si="27"/>
        <v>2813034.4017771441</v>
      </c>
      <c r="K241" s="5">
        <v>2055215.86</v>
      </c>
      <c r="L241" s="5">
        <f t="shared" si="28"/>
        <v>2560453.4818028221</v>
      </c>
      <c r="M241" s="5">
        <f>VLOOKUP(A241,G.Transportation!$A$5:$G$348,7,FALSE)</f>
        <v>0</v>
      </c>
      <c r="N241" s="5">
        <v>2335602.79</v>
      </c>
      <c r="O241">
        <v>308</v>
      </c>
      <c r="P241" s="5">
        <f t="shared" si="29"/>
        <v>7623.2059415584417</v>
      </c>
      <c r="Q241" s="1">
        <f>VLOOKUP(A241,'ADM Data'!$A$2:$J$344,10,FALSE)</f>
        <v>281.06102899999996</v>
      </c>
      <c r="R241" s="5">
        <f t="shared" si="30"/>
        <v>9759.9599999999991</v>
      </c>
      <c r="S241" s="5">
        <f t="shared" si="31"/>
        <v>0</v>
      </c>
      <c r="T241" s="5">
        <f t="shared" si="33"/>
        <v>278788.66530813288</v>
      </c>
      <c r="U241" s="5">
        <f t="shared" si="32"/>
        <v>2839242.1471109549</v>
      </c>
      <c r="W241" s="5">
        <f t="shared" si="34"/>
        <v>182689.66884999999</v>
      </c>
      <c r="X241" s="5">
        <f t="shared" si="35"/>
        <v>3021931.8159609549</v>
      </c>
    </row>
    <row r="242" spans="1:24" x14ac:dyDescent="0.25">
      <c r="A242" t="s">
        <v>582</v>
      </c>
      <c r="B242" t="s">
        <v>1976</v>
      </c>
      <c r="C242" t="s">
        <v>93</v>
      </c>
      <c r="D242" s="12" t="s">
        <v>1088</v>
      </c>
      <c r="E242" s="5">
        <f>VLOOKUP(A242,'Base Cost'!$A$5:$AF$347,28,FALSE)</f>
        <v>1137539.9071992007</v>
      </c>
      <c r="F242" s="5">
        <f>VLOOKUP(A242,'B.spe ed'!$A$5:$R$347,18,FALSE)</f>
        <v>16070.84</v>
      </c>
      <c r="G242" s="5">
        <f>VLOOKUP(A242,'C.DPIA'!$A$5:$J$348,10,FALSE)</f>
        <v>149337.75738333334</v>
      </c>
      <c r="H242" s="5">
        <f>VLOOKUP(A242,D.EL!$A$5:$M$348,13,FALSE)</f>
        <v>85184.302396557468</v>
      </c>
      <c r="I242" s="137">
        <f>VLOOKUP(A242,E.CTE!$A$5:$R$348,18,FALSE)</f>
        <v>0</v>
      </c>
      <c r="J242" s="5">
        <f t="shared" si="27"/>
        <v>1388132.8069790916</v>
      </c>
      <c r="K242" s="5">
        <v>1002981.89</v>
      </c>
      <c r="L242" s="5">
        <f t="shared" si="28"/>
        <v>1259762.0063499603</v>
      </c>
      <c r="M242" s="5">
        <f>VLOOKUP(A242,G.Transportation!$A$5:$G$348,7,FALSE)</f>
        <v>117939.72</v>
      </c>
      <c r="N242" s="5">
        <v>443811.95</v>
      </c>
      <c r="O242">
        <v>48.9</v>
      </c>
      <c r="P242" s="5">
        <f t="shared" si="29"/>
        <v>9115.9889979550098</v>
      </c>
      <c r="Q242" s="1">
        <f>VLOOKUP(A242,'ADM Data'!$A$2:$J$344,10,FALSE)</f>
        <v>127.397139</v>
      </c>
      <c r="R242" s="5">
        <f t="shared" si="30"/>
        <v>11464.23</v>
      </c>
      <c r="S242" s="5">
        <f t="shared" si="31"/>
        <v>0</v>
      </c>
      <c r="T242" s="5">
        <f t="shared" si="33"/>
        <v>126367.13980679508</v>
      </c>
      <c r="U242" s="5">
        <f t="shared" si="32"/>
        <v>1504068.8661567555</v>
      </c>
      <c r="W242" s="5">
        <f t="shared" si="34"/>
        <v>82808.140350000001</v>
      </c>
      <c r="X242" s="5">
        <f t="shared" si="35"/>
        <v>1586877.0065067555</v>
      </c>
    </row>
    <row r="243" spans="1:24" x14ac:dyDescent="0.25">
      <c r="A243" t="s">
        <v>584</v>
      </c>
      <c r="B243" t="s">
        <v>1977</v>
      </c>
      <c r="C243" t="s">
        <v>72</v>
      </c>
      <c r="D243" s="12" t="s">
        <v>1088</v>
      </c>
      <c r="E243" s="5">
        <f>VLOOKUP(A243,'Base Cost'!$A$5:$AF$347,28,FALSE)</f>
        <v>1062129.2227896124</v>
      </c>
      <c r="F243" s="5">
        <f>VLOOKUP(A243,'B.spe ed'!$A$5:$R$347,18,FALSE)</f>
        <v>46560.92</v>
      </c>
      <c r="G243" s="5">
        <f>VLOOKUP(A243,'C.DPIA'!$A$5:$J$348,10,FALSE)</f>
        <v>129013.00206860073</v>
      </c>
      <c r="H243" s="5">
        <f>VLOOKUP(A243,D.EL!$A$5:$M$348,13,FALSE)</f>
        <v>0</v>
      </c>
      <c r="I243" s="137">
        <f>VLOOKUP(A243,E.CTE!$A$5:$R$348,18,FALSE)</f>
        <v>355243.38454372383</v>
      </c>
      <c r="J243" s="5">
        <f t="shared" si="27"/>
        <v>1592946.529401937</v>
      </c>
      <c r="K243" s="5">
        <v>1113909.1399999999</v>
      </c>
      <c r="L243" s="5">
        <f t="shared" si="28"/>
        <v>1433283.3675142713</v>
      </c>
      <c r="M243" s="5">
        <f>VLOOKUP(A243,G.Transportation!$A$5:$G$348,7,FALSE)</f>
        <v>0</v>
      </c>
      <c r="N243" s="5">
        <v>0</v>
      </c>
      <c r="O243">
        <v>0</v>
      </c>
      <c r="P243" s="5">
        <f t="shared" si="29"/>
        <v>0</v>
      </c>
      <c r="Q243" s="1">
        <f>VLOOKUP(A243,'ADM Data'!$A$2:$J$344,10,FALSE)</f>
        <v>112.545815</v>
      </c>
      <c r="R243" s="5">
        <f t="shared" si="30"/>
        <v>13385.11</v>
      </c>
      <c r="S243" s="5">
        <f t="shared" si="31"/>
        <v>0</v>
      </c>
      <c r="T243" s="5">
        <f t="shared" si="33"/>
        <v>111635.88798312571</v>
      </c>
      <c r="U243" s="5">
        <f t="shared" si="32"/>
        <v>1544919.2554973969</v>
      </c>
      <c r="W243" s="5">
        <f t="shared" si="34"/>
        <v>73154.779750000002</v>
      </c>
      <c r="X243" s="5">
        <f t="shared" si="35"/>
        <v>1618074.0352473969</v>
      </c>
    </row>
    <row r="244" spans="1:24" x14ac:dyDescent="0.25">
      <c r="A244" t="s">
        <v>586</v>
      </c>
      <c r="B244" t="s">
        <v>587</v>
      </c>
      <c r="C244" t="s">
        <v>98</v>
      </c>
      <c r="D244" s="12" t="s">
        <v>1088</v>
      </c>
      <c r="E244" s="5">
        <f>VLOOKUP(A244,'Base Cost'!$A$5:$AF$347,28,FALSE)</f>
        <v>707961.00956347934</v>
      </c>
      <c r="F244" s="5">
        <f>VLOOKUP(A244,'B.spe ed'!$A$5:$R$347,18,FALSE)</f>
        <v>82768.5</v>
      </c>
      <c r="G244" s="5">
        <f>VLOOKUP(A244,'C.DPIA'!$A$5:$J$348,10,FALSE)</f>
        <v>87565.308294444461</v>
      </c>
      <c r="H244" s="5">
        <f>VLOOKUP(A244,D.EL!$A$5:$M$348,13,FALSE)</f>
        <v>0</v>
      </c>
      <c r="I244" s="137">
        <f>VLOOKUP(A244,E.CTE!$A$5:$R$348,18,FALSE)</f>
        <v>247745.00229559062</v>
      </c>
      <c r="J244" s="5">
        <f t="shared" si="27"/>
        <v>1126039.8201535144</v>
      </c>
      <c r="K244" s="5">
        <v>789088.52</v>
      </c>
      <c r="L244" s="5">
        <f t="shared" si="28"/>
        <v>1013733.9518123481</v>
      </c>
      <c r="M244" s="5">
        <f>VLOOKUP(A244,G.Transportation!$A$5:$G$348,7,FALSE)</f>
        <v>0</v>
      </c>
      <c r="N244" s="5">
        <v>0</v>
      </c>
      <c r="O244">
        <v>0</v>
      </c>
      <c r="P244" s="5">
        <f t="shared" si="29"/>
        <v>0</v>
      </c>
      <c r="Q244" s="1">
        <f>VLOOKUP(A244,'ADM Data'!$A$2:$J$344,10,FALSE)</f>
        <v>74.700263000000007</v>
      </c>
      <c r="R244" s="5">
        <f t="shared" si="30"/>
        <v>14220.69</v>
      </c>
      <c r="S244" s="5">
        <f t="shared" si="31"/>
        <v>0</v>
      </c>
      <c r="T244" s="5">
        <f t="shared" si="33"/>
        <v>74096.315287938793</v>
      </c>
      <c r="U244" s="5">
        <f t="shared" si="32"/>
        <v>1087830.2671002869</v>
      </c>
      <c r="W244" s="5">
        <f t="shared" si="34"/>
        <v>48555.170950000007</v>
      </c>
      <c r="X244" s="5">
        <f t="shared" si="35"/>
        <v>1136385.4380502868</v>
      </c>
    </row>
    <row r="245" spans="1:24" x14ac:dyDescent="0.25">
      <c r="A245" t="s">
        <v>588</v>
      </c>
      <c r="B245" t="s">
        <v>1978</v>
      </c>
      <c r="C245" t="s">
        <v>590</v>
      </c>
      <c r="D245" s="12" t="s">
        <v>1088</v>
      </c>
      <c r="E245" s="5">
        <f>VLOOKUP(A245,'Base Cost'!$A$5:$AF$347,28,FALSE)</f>
        <v>2667178.1102574295</v>
      </c>
      <c r="F245" s="5">
        <f>VLOOKUP(A245,'B.spe ed'!$A$5:$R$347,18,FALSE)</f>
        <v>540332.37</v>
      </c>
      <c r="G245" s="5">
        <f>VLOOKUP(A245,'C.DPIA'!$A$5:$J$348,10,FALSE)</f>
        <v>293069.3825709513</v>
      </c>
      <c r="H245" s="5">
        <f>VLOOKUP(A245,D.EL!$A$5:$M$348,13,FALSE)</f>
        <v>722.05718708973211</v>
      </c>
      <c r="I245" s="137">
        <f>VLOOKUP(A245,E.CTE!$A$5:$R$348,18,FALSE)</f>
        <v>406625.36861478561</v>
      </c>
      <c r="J245" s="5">
        <f t="shared" si="27"/>
        <v>3907927.2886302564</v>
      </c>
      <c r="K245" s="5">
        <v>2717039.09</v>
      </c>
      <c r="L245" s="5">
        <f t="shared" si="28"/>
        <v>3511004.2520267917</v>
      </c>
      <c r="M245" s="5">
        <f>VLOOKUP(A245,G.Transportation!$A$5:$G$348,7,FALSE)</f>
        <v>0</v>
      </c>
      <c r="N245" s="5">
        <v>0</v>
      </c>
      <c r="O245">
        <v>0</v>
      </c>
      <c r="P245" s="5">
        <f t="shared" si="29"/>
        <v>0</v>
      </c>
      <c r="Q245" s="1">
        <f>VLOOKUP(A245,'ADM Data'!$A$2:$J$344,10,FALSE)</f>
        <v>308.066731</v>
      </c>
      <c r="R245" s="5">
        <f t="shared" si="30"/>
        <v>12046.9</v>
      </c>
      <c r="S245" s="5">
        <f t="shared" si="31"/>
        <v>0</v>
      </c>
      <c r="T245" s="5">
        <f t="shared" si="33"/>
        <v>305576.02762256173</v>
      </c>
      <c r="U245" s="5">
        <f t="shared" si="32"/>
        <v>3816580.2796493536</v>
      </c>
      <c r="W245" s="5">
        <f t="shared" si="34"/>
        <v>200243.37515000001</v>
      </c>
      <c r="X245" s="5">
        <f t="shared" si="35"/>
        <v>4016823.6547993538</v>
      </c>
    </row>
    <row r="246" spans="1:24" x14ac:dyDescent="0.25">
      <c r="A246" t="s">
        <v>591</v>
      </c>
      <c r="B246" t="s">
        <v>1979</v>
      </c>
      <c r="C246" t="s">
        <v>555</v>
      </c>
      <c r="D246" s="12" t="s">
        <v>1088</v>
      </c>
      <c r="E246" s="5">
        <f>VLOOKUP(A246,'Base Cost'!$A$5:$AF$347,28,FALSE)</f>
        <v>5233738.6809510263</v>
      </c>
      <c r="F246" s="5">
        <f>VLOOKUP(A246,'B.spe ed'!$A$5:$R$347,18,FALSE)</f>
        <v>900784.7</v>
      </c>
      <c r="G246" s="5">
        <f>VLOOKUP(A246,'C.DPIA'!$A$5:$J$348,10,FALSE)</f>
        <v>333419.50645339477</v>
      </c>
      <c r="H246" s="5">
        <f>VLOOKUP(A246,D.EL!$A$5:$M$348,13,FALSE)</f>
        <v>4541.7354957602693</v>
      </c>
      <c r="I246" s="137">
        <f>VLOOKUP(A246,E.CTE!$A$5:$R$348,18,FALSE)</f>
        <v>489257.17144826747</v>
      </c>
      <c r="J246" s="5">
        <f t="shared" si="27"/>
        <v>6961741.7943484485</v>
      </c>
      <c r="K246" s="5">
        <v>5420673.3700000001</v>
      </c>
      <c r="L246" s="5">
        <f t="shared" si="28"/>
        <v>6448103.6885131104</v>
      </c>
      <c r="M246" s="5">
        <f>VLOOKUP(A246,G.Transportation!$A$5:$G$348,7,FALSE)</f>
        <v>0</v>
      </c>
      <c r="N246" s="5">
        <v>0</v>
      </c>
      <c r="O246">
        <v>0</v>
      </c>
      <c r="P246" s="5">
        <f t="shared" si="29"/>
        <v>0</v>
      </c>
      <c r="Q246" s="1">
        <f>VLOOKUP(A246,'ADM Data'!$A$2:$J$344,10,FALSE)</f>
        <v>634.51175499999999</v>
      </c>
      <c r="R246" s="5">
        <f t="shared" si="30"/>
        <v>10812.31</v>
      </c>
      <c r="S246" s="5">
        <f t="shared" si="31"/>
        <v>0</v>
      </c>
      <c r="T246" s="5">
        <f t="shared" si="33"/>
        <v>629381.76070924092</v>
      </c>
      <c r="U246" s="5">
        <f t="shared" si="32"/>
        <v>7077485.4492223514</v>
      </c>
      <c r="W246" s="5">
        <f t="shared" si="34"/>
        <v>412432.64075000002</v>
      </c>
      <c r="X246" s="5">
        <f t="shared" si="35"/>
        <v>7489918.0899723517</v>
      </c>
    </row>
    <row r="247" spans="1:24" x14ac:dyDescent="0.25">
      <c r="A247" t="s">
        <v>593</v>
      </c>
      <c r="B247" t="s">
        <v>594</v>
      </c>
      <c r="C247" t="s">
        <v>108</v>
      </c>
      <c r="D247" s="12" t="s">
        <v>1088</v>
      </c>
      <c r="E247" s="5">
        <f>VLOOKUP(A247,'Base Cost'!$A$5:$AF$347,28,FALSE)</f>
        <v>832961.89219985879</v>
      </c>
      <c r="F247" s="5">
        <f>VLOOKUP(A247,'B.spe ed'!$A$5:$R$347,18,FALSE)</f>
        <v>12952.119999999999</v>
      </c>
      <c r="G247" s="5">
        <f>VLOOKUP(A247,'C.DPIA'!$A$5:$J$348,10,FALSE)</f>
        <v>114441.14624472607</v>
      </c>
      <c r="H247" s="5">
        <f>VLOOKUP(A247,D.EL!$A$5:$M$348,13,FALSE)</f>
        <v>3109.965208064325</v>
      </c>
      <c r="I247" s="137">
        <f>VLOOKUP(A247,E.CTE!$A$5:$R$348,18,FALSE)</f>
        <v>0</v>
      </c>
      <c r="J247" s="5">
        <f t="shared" si="27"/>
        <v>963465.12365264911</v>
      </c>
      <c r="K247" s="5">
        <v>761949.1</v>
      </c>
      <c r="L247" s="5">
        <f t="shared" si="28"/>
        <v>896299.83296922117</v>
      </c>
      <c r="M247" s="5">
        <f>VLOOKUP(A247,G.Transportation!$A$5:$G$348,7,FALSE)</f>
        <v>0</v>
      </c>
      <c r="N247" s="5">
        <v>0</v>
      </c>
      <c r="O247">
        <v>0</v>
      </c>
      <c r="P247" s="5">
        <f t="shared" si="29"/>
        <v>0</v>
      </c>
      <c r="Q247" s="1">
        <f>VLOOKUP(A247,'ADM Data'!$A$2:$J$344,10,FALSE)</f>
        <v>98.760469999999998</v>
      </c>
      <c r="R247" s="5">
        <f t="shared" si="30"/>
        <v>9725.49</v>
      </c>
      <c r="S247" s="5">
        <f t="shared" si="31"/>
        <v>0</v>
      </c>
      <c r="T247" s="5">
        <f t="shared" si="33"/>
        <v>97961.996775098625</v>
      </c>
      <c r="U247" s="5">
        <f t="shared" si="32"/>
        <v>994261.82974431978</v>
      </c>
      <c r="W247" s="5">
        <f t="shared" si="34"/>
        <v>64194.305500000002</v>
      </c>
      <c r="X247" s="5">
        <f t="shared" si="35"/>
        <v>1058456.1352443199</v>
      </c>
    </row>
    <row r="248" spans="1:24" x14ac:dyDescent="0.25">
      <c r="A248" t="s">
        <v>596</v>
      </c>
      <c r="B248" t="s">
        <v>1980</v>
      </c>
      <c r="C248" t="s">
        <v>68</v>
      </c>
      <c r="D248" s="12" t="s">
        <v>1088</v>
      </c>
      <c r="E248" s="5">
        <f>VLOOKUP(A248,'Base Cost'!$A$5:$AF$347,28,FALSE)</f>
        <v>2029220.332935292</v>
      </c>
      <c r="F248" s="5">
        <f>VLOOKUP(A248,'B.spe ed'!$A$5:$R$347,18,FALSE)</f>
        <v>211400.15</v>
      </c>
      <c r="G248" s="5">
        <f>VLOOKUP(A248,'C.DPIA'!$A$5:$J$348,10,FALSE)</f>
        <v>220299.44639022829</v>
      </c>
      <c r="H248" s="5">
        <f>VLOOKUP(A248,D.EL!$A$5:$M$348,13,FALSE)</f>
        <v>0</v>
      </c>
      <c r="I248" s="137">
        <f>VLOOKUP(A248,E.CTE!$A$5:$R$348,18,FALSE)</f>
        <v>0</v>
      </c>
      <c r="J248" s="5">
        <f t="shared" si="27"/>
        <v>2460919.9293255205</v>
      </c>
      <c r="K248" s="5">
        <v>1959858.16</v>
      </c>
      <c r="L248" s="5">
        <f t="shared" si="28"/>
        <v>2293916.0416093245</v>
      </c>
      <c r="M248" s="5">
        <f>VLOOKUP(A248,G.Transportation!$A$5:$G$348,7,FALSE)</f>
        <v>263904.72000000003</v>
      </c>
      <c r="N248" s="5">
        <v>0</v>
      </c>
      <c r="O248">
        <v>0</v>
      </c>
      <c r="P248" s="5">
        <f t="shared" si="29"/>
        <v>0</v>
      </c>
      <c r="Q248" s="1">
        <f>VLOOKUP(A248,'ADM Data'!$A$2:$J$344,10,FALSE)</f>
        <v>248.341084</v>
      </c>
      <c r="R248" s="5">
        <f t="shared" si="30"/>
        <v>10949.63</v>
      </c>
      <c r="S248" s="5">
        <f t="shared" si="31"/>
        <v>0</v>
      </c>
      <c r="T248" s="5">
        <f t="shared" si="33"/>
        <v>246333.2593489328</v>
      </c>
      <c r="U248" s="5">
        <f t="shared" si="32"/>
        <v>2804154.0209582574</v>
      </c>
      <c r="W248" s="5">
        <f t="shared" si="34"/>
        <v>161421.7046</v>
      </c>
      <c r="X248" s="5">
        <f t="shared" si="35"/>
        <v>2965575.7255582572</v>
      </c>
    </row>
    <row r="249" spans="1:24" x14ac:dyDescent="0.25">
      <c r="A249" t="s">
        <v>598</v>
      </c>
      <c r="B249" t="s">
        <v>599</v>
      </c>
      <c r="C249" t="s">
        <v>111</v>
      </c>
      <c r="D249" s="12" t="s">
        <v>1088</v>
      </c>
      <c r="E249" s="5">
        <f>VLOOKUP(A249,'Base Cost'!$A$5:$AF$347,28,FALSE)</f>
        <v>1247946.9256998047</v>
      </c>
      <c r="F249" s="5">
        <f>VLOOKUP(A249,'B.spe ed'!$A$5:$R$347,18,FALSE)</f>
        <v>131109.40000000002</v>
      </c>
      <c r="G249" s="5">
        <f>VLOOKUP(A249,'C.DPIA'!$A$5:$J$348,10,FALSE)</f>
        <v>174161.70107222223</v>
      </c>
      <c r="H249" s="5">
        <f>VLOOKUP(A249,D.EL!$A$5:$M$348,13,FALSE)</f>
        <v>0</v>
      </c>
      <c r="I249" s="137">
        <f>VLOOKUP(A249,E.CTE!$A$5:$R$348,18,FALSE)</f>
        <v>0</v>
      </c>
      <c r="J249" s="5">
        <f t="shared" si="27"/>
        <v>1553218.0267720271</v>
      </c>
      <c r="K249" s="5">
        <v>1166579.7</v>
      </c>
      <c r="L249" s="5">
        <f t="shared" si="28"/>
        <v>1424351.4724589104</v>
      </c>
      <c r="M249" s="5">
        <f>VLOOKUP(A249,G.Transportation!$A$5:$G$348,7,FALSE)</f>
        <v>0</v>
      </c>
      <c r="N249" s="5">
        <v>0</v>
      </c>
      <c r="O249">
        <v>0</v>
      </c>
      <c r="P249" s="5">
        <f t="shared" si="29"/>
        <v>0</v>
      </c>
      <c r="Q249" s="1">
        <f>VLOOKUP(A249,'ADM Data'!$A$2:$J$344,10,FALSE)</f>
        <v>148.57396299999999</v>
      </c>
      <c r="R249" s="5">
        <f t="shared" si="30"/>
        <v>10236.82</v>
      </c>
      <c r="S249" s="5">
        <f t="shared" si="31"/>
        <v>0</v>
      </c>
      <c r="T249" s="5">
        <f t="shared" si="33"/>
        <v>147372.75029442064</v>
      </c>
      <c r="U249" s="5">
        <f t="shared" si="32"/>
        <v>1571724.2227533311</v>
      </c>
      <c r="W249" s="5">
        <f t="shared" si="34"/>
        <v>96573.075949999999</v>
      </c>
      <c r="X249" s="5">
        <f t="shared" si="35"/>
        <v>1668297.298703331</v>
      </c>
    </row>
    <row r="250" spans="1:24" x14ac:dyDescent="0.25">
      <c r="A250" t="s">
        <v>600</v>
      </c>
      <c r="B250" t="s">
        <v>1981</v>
      </c>
      <c r="C250" t="s">
        <v>68</v>
      </c>
      <c r="D250" s="12" t="s">
        <v>1088</v>
      </c>
      <c r="E250" s="5">
        <f>VLOOKUP(A250,'Base Cost'!$A$5:$AF$347,28,FALSE)</f>
        <v>2526784.5097754062</v>
      </c>
      <c r="F250" s="5">
        <f>VLOOKUP(A250,'B.spe ed'!$A$5:$R$347,18,FALSE)</f>
        <v>280155.31</v>
      </c>
      <c r="G250" s="5">
        <f>VLOOKUP(A250,'C.DPIA'!$A$5:$J$348,10,FALSE)</f>
        <v>340663.12679264951</v>
      </c>
      <c r="H250" s="5">
        <f>VLOOKUP(A250,D.EL!$A$5:$M$348,13,FALSE)</f>
        <v>0</v>
      </c>
      <c r="I250" s="137">
        <f>VLOOKUP(A250,E.CTE!$A$5:$R$348,18,FALSE)</f>
        <v>0</v>
      </c>
      <c r="J250" s="5">
        <f t="shared" si="27"/>
        <v>3147602.946568056</v>
      </c>
      <c r="K250" s="5">
        <v>2452596.84</v>
      </c>
      <c r="L250" s="5">
        <f t="shared" si="28"/>
        <v>2915957.4112489228</v>
      </c>
      <c r="M250" s="5">
        <f>VLOOKUP(A250,G.Transportation!$A$5:$G$348,7,FALSE)</f>
        <v>129616.92</v>
      </c>
      <c r="N250" s="5">
        <v>0</v>
      </c>
      <c r="O250">
        <v>0</v>
      </c>
      <c r="P250" s="5">
        <f t="shared" si="29"/>
        <v>0</v>
      </c>
      <c r="Q250" s="1">
        <f>VLOOKUP(A250,'ADM Data'!$A$2:$J$344,10,FALSE)</f>
        <v>309.86792500000001</v>
      </c>
      <c r="R250" s="5">
        <f t="shared" si="30"/>
        <v>10478.620000000001</v>
      </c>
      <c r="S250" s="5">
        <f t="shared" si="31"/>
        <v>0</v>
      </c>
      <c r="T250" s="5">
        <f t="shared" si="33"/>
        <v>307362.65906345425</v>
      </c>
      <c r="U250" s="5">
        <f t="shared" si="32"/>
        <v>3352936.990312377</v>
      </c>
      <c r="W250" s="5">
        <f t="shared" si="34"/>
        <v>201414.15125</v>
      </c>
      <c r="X250" s="5">
        <f t="shared" si="35"/>
        <v>3554351.1415623771</v>
      </c>
    </row>
    <row r="251" spans="1:24" x14ac:dyDescent="0.25">
      <c r="A251" t="s">
        <v>602</v>
      </c>
      <c r="B251" t="s">
        <v>603</v>
      </c>
      <c r="C251" t="s">
        <v>75</v>
      </c>
      <c r="D251" s="12" t="s">
        <v>1088</v>
      </c>
      <c r="E251" s="5">
        <f>VLOOKUP(A251,'Base Cost'!$A$5:$AF$347,28,FALSE)</f>
        <v>4935962.0272065094</v>
      </c>
      <c r="F251" s="5">
        <f>VLOOKUP(A251,'B.spe ed'!$A$5:$R$347,18,FALSE)</f>
        <v>212475.45</v>
      </c>
      <c r="G251" s="5">
        <f>VLOOKUP(A251,'C.DPIA'!$A$5:$J$348,10,FALSE)</f>
        <v>2877.3331754238325</v>
      </c>
      <c r="H251" s="5">
        <f>VLOOKUP(A251,D.EL!$A$5:$M$348,13,FALSE)</f>
        <v>5198.8075880000006</v>
      </c>
      <c r="I251" s="137">
        <f>VLOOKUP(A251,E.CTE!$A$5:$R$348,18,FALSE)</f>
        <v>0</v>
      </c>
      <c r="J251" s="5">
        <f t="shared" si="27"/>
        <v>5156513.617969933</v>
      </c>
      <c r="K251" s="5">
        <v>3889781.03</v>
      </c>
      <c r="L251" s="5">
        <f t="shared" si="28"/>
        <v>4734311.6463995539</v>
      </c>
      <c r="M251" s="5">
        <f>VLOOKUP(A251,G.Transportation!$A$5:$G$348,7,FALSE)</f>
        <v>0</v>
      </c>
      <c r="N251" s="5">
        <v>0</v>
      </c>
      <c r="O251">
        <v>0</v>
      </c>
      <c r="P251" s="5">
        <f t="shared" si="29"/>
        <v>0</v>
      </c>
      <c r="Q251" s="1">
        <f>VLOOKUP(A251,'ADM Data'!$A$2:$J$344,10,FALSE)</f>
        <v>599.05067499999996</v>
      </c>
      <c r="R251" s="5">
        <f t="shared" si="30"/>
        <v>8553.02</v>
      </c>
      <c r="S251" s="5">
        <f t="shared" si="31"/>
        <v>0</v>
      </c>
      <c r="T251" s="5">
        <f t="shared" si="33"/>
        <v>594207.38168288034</v>
      </c>
      <c r="U251" s="5">
        <f t="shared" si="32"/>
        <v>5328519.0280824341</v>
      </c>
      <c r="W251" s="5">
        <f t="shared" si="34"/>
        <v>389382.93874999997</v>
      </c>
      <c r="X251" s="5">
        <f t="shared" si="35"/>
        <v>5717901.9668324338</v>
      </c>
    </row>
    <row r="252" spans="1:24" x14ac:dyDescent="0.25">
      <c r="A252" t="s">
        <v>604</v>
      </c>
      <c r="B252" t="s">
        <v>1982</v>
      </c>
      <c r="C252" t="s">
        <v>93</v>
      </c>
      <c r="D252" s="12" t="s">
        <v>1088</v>
      </c>
      <c r="E252" s="5">
        <f>VLOOKUP(A252,'Base Cost'!$A$5:$AF$347,28,FALSE)</f>
        <v>642248.30923172832</v>
      </c>
      <c r="F252" s="5">
        <f>VLOOKUP(A252,'B.spe ed'!$A$5:$R$347,18,FALSE)</f>
        <v>14465.91</v>
      </c>
      <c r="G252" s="5">
        <f>VLOOKUP(A252,'C.DPIA'!$A$5:$J$348,10,FALSE)</f>
        <v>90029.210388888911</v>
      </c>
      <c r="H252" s="5">
        <f>VLOOKUP(A252,D.EL!$A$5:$M$348,13,FALSE)</f>
        <v>0</v>
      </c>
      <c r="I252" s="137">
        <f>VLOOKUP(A252,E.CTE!$A$5:$R$348,18,FALSE)</f>
        <v>0</v>
      </c>
      <c r="J252" s="5">
        <f t="shared" si="27"/>
        <v>746743.4296206173</v>
      </c>
      <c r="K252" s="5">
        <v>569703.27</v>
      </c>
      <c r="L252" s="5">
        <f t="shared" si="28"/>
        <v>687735.94441906549</v>
      </c>
      <c r="M252" s="5">
        <f>VLOOKUP(A252,G.Transportation!$A$5:$G$348,7,FALSE)</f>
        <v>0</v>
      </c>
      <c r="N252" s="5">
        <v>0</v>
      </c>
      <c r="O252">
        <v>0</v>
      </c>
      <c r="P252" s="5">
        <f t="shared" si="29"/>
        <v>0</v>
      </c>
      <c r="Q252" s="1">
        <f>VLOOKUP(A252,'ADM Data'!$A$2:$J$344,10,FALSE)</f>
        <v>76.802170000000004</v>
      </c>
      <c r="R252" s="5">
        <f t="shared" si="30"/>
        <v>9604.64</v>
      </c>
      <c r="S252" s="5">
        <f t="shared" si="31"/>
        <v>0</v>
      </c>
      <c r="T252" s="5">
        <f t="shared" si="33"/>
        <v>76181.228479983707</v>
      </c>
      <c r="U252" s="5">
        <f t="shared" si="32"/>
        <v>763917.17289904924</v>
      </c>
      <c r="W252" s="5">
        <f t="shared" si="34"/>
        <v>49921.410500000005</v>
      </c>
      <c r="X252" s="5">
        <f t="shared" si="35"/>
        <v>813838.58339904924</v>
      </c>
    </row>
    <row r="253" spans="1:24" x14ac:dyDescent="0.25">
      <c r="A253" t="s">
        <v>1983</v>
      </c>
      <c r="B253" t="s">
        <v>1984</v>
      </c>
      <c r="C253" t="s">
        <v>324</v>
      </c>
      <c r="D253" s="12" t="s">
        <v>2051</v>
      </c>
      <c r="E253" s="5">
        <f>VLOOKUP(A253,'Base Cost'!$A$5:$AF$347,28,FALSE)</f>
        <v>1095730.8581142933</v>
      </c>
      <c r="F253" s="5">
        <f>VLOOKUP(A253,'B.spe ed'!$A$5:$R$347,18,FALSE)</f>
        <v>140684.25</v>
      </c>
      <c r="G253" s="5">
        <f>VLOOKUP(A253,'C.DPIA'!$A$5:$J$348,10,FALSE)</f>
        <v>23759.904922580165</v>
      </c>
      <c r="H253" s="5">
        <f>VLOOKUP(A253,D.EL!$A$5:$M$348,13,FALSE)</f>
        <v>0</v>
      </c>
      <c r="I253" s="137">
        <f>VLOOKUP(A253,E.CTE!$A$5:$R$348,18,FALSE)</f>
        <v>26776.016086754709</v>
      </c>
      <c r="J253" s="5">
        <f t="shared" si="27"/>
        <v>1286951.029123628</v>
      </c>
      <c r="K253" s="5">
        <v>1008034.74</v>
      </c>
      <c r="L253" s="5">
        <f t="shared" si="28"/>
        <v>1193988.2299587228</v>
      </c>
      <c r="M253" s="5">
        <f>VLOOKUP(A253,G.Transportation!$A$5:$G$348,7,FALSE)</f>
        <v>0</v>
      </c>
      <c r="N253" s="5">
        <v>0</v>
      </c>
      <c r="O253">
        <v>0</v>
      </c>
      <c r="P253" s="5">
        <f t="shared" si="29"/>
        <v>0</v>
      </c>
      <c r="Q253" s="1">
        <f>VLOOKUP(A253,'ADM Data'!$A$2:$J$344,10,FALSE)</f>
        <v>138.37926099999999</v>
      </c>
      <c r="R253" s="5">
        <f t="shared" si="30"/>
        <v>8628.3799999999992</v>
      </c>
      <c r="S253" s="5">
        <f t="shared" si="31"/>
        <v>0</v>
      </c>
      <c r="T253" s="5">
        <f t="shared" si="33"/>
        <v>137260.47192588827</v>
      </c>
      <c r="U253" s="5">
        <f t="shared" si="32"/>
        <v>1331248.701884611</v>
      </c>
      <c r="W253" s="5">
        <f t="shared" si="34"/>
        <v>0</v>
      </c>
      <c r="X253" s="5">
        <f t="shared" si="35"/>
        <v>1331248.701884611</v>
      </c>
    </row>
    <row r="254" spans="1:24" x14ac:dyDescent="0.25">
      <c r="A254" t="s">
        <v>606</v>
      </c>
      <c r="B254" t="s">
        <v>607</v>
      </c>
      <c r="C254" t="s">
        <v>75</v>
      </c>
      <c r="D254" s="12" t="s">
        <v>1088</v>
      </c>
      <c r="E254" s="5">
        <f>VLOOKUP(A254,'Base Cost'!$A$5:$AF$347,28,FALSE)</f>
        <v>7840354.0753644854</v>
      </c>
      <c r="F254" s="5">
        <f>VLOOKUP(A254,'B.spe ed'!$A$5:$R$347,18,FALSE)</f>
        <v>735007.06652992882</v>
      </c>
      <c r="G254" s="5">
        <f>VLOOKUP(A254,'C.DPIA'!$A$5:$J$348,10,FALSE)</f>
        <v>1111064.6597545734</v>
      </c>
      <c r="H254" s="5">
        <f>VLOOKUP(A254,D.EL!$A$5:$M$348,13,FALSE)</f>
        <v>221991.73344868081</v>
      </c>
      <c r="I254" s="137">
        <f>VLOOKUP(A254,E.CTE!$A$5:$R$348,18,FALSE)</f>
        <v>0</v>
      </c>
      <c r="J254" s="5">
        <f t="shared" si="27"/>
        <v>9908417.5350976698</v>
      </c>
      <c r="K254" s="5">
        <v>7266836.1399999997</v>
      </c>
      <c r="L254" s="5">
        <f t="shared" si="28"/>
        <v>9027978.4561116155</v>
      </c>
      <c r="M254" s="5">
        <f>VLOOKUP(A254,G.Transportation!$A$5:$G$348,7,FALSE)</f>
        <v>495113.28</v>
      </c>
      <c r="N254" s="5">
        <v>0</v>
      </c>
      <c r="O254">
        <v>0</v>
      </c>
      <c r="P254" s="5">
        <f t="shared" si="29"/>
        <v>0</v>
      </c>
      <c r="Q254" s="1">
        <f>VLOOKUP(A254,'ADM Data'!$A$2:$J$344,10,FALSE)</f>
        <v>949.35317000000009</v>
      </c>
      <c r="R254" s="5">
        <f t="shared" si="30"/>
        <v>10681.14</v>
      </c>
      <c r="S254" s="5">
        <f t="shared" si="31"/>
        <v>0</v>
      </c>
      <c r="T254" s="5">
        <f t="shared" si="33"/>
        <v>941677.69936665613</v>
      </c>
      <c r="U254" s="5">
        <f t="shared" si="32"/>
        <v>10464769.43547827</v>
      </c>
      <c r="W254" s="5">
        <f t="shared" si="34"/>
        <v>617079.56050000002</v>
      </c>
      <c r="X254" s="5">
        <f t="shared" si="35"/>
        <v>11081848.99597827</v>
      </c>
    </row>
    <row r="255" spans="1:24" x14ac:dyDescent="0.25">
      <c r="A255" t="s">
        <v>608</v>
      </c>
      <c r="B255" t="s">
        <v>609</v>
      </c>
      <c r="C255" t="s">
        <v>93</v>
      </c>
      <c r="D255" s="12" t="s">
        <v>1088</v>
      </c>
      <c r="E255" s="5">
        <f>VLOOKUP(A255,'Base Cost'!$A$5:$AF$347,28,FALSE)</f>
        <v>402772.35095383204</v>
      </c>
      <c r="F255" s="5">
        <f>VLOOKUP(A255,'B.spe ed'!$A$5:$R$347,18,FALSE)</f>
        <v>18805.400000000001</v>
      </c>
      <c r="G255" s="5">
        <f>VLOOKUP(A255,'C.DPIA'!$A$5:$J$348,10,FALSE)</f>
        <v>53359.987673855212</v>
      </c>
      <c r="H255" s="5">
        <f>VLOOKUP(A255,D.EL!$A$5:$M$348,13,FALSE)</f>
        <v>22280.024753534148</v>
      </c>
      <c r="I255" s="137">
        <f>VLOOKUP(A255,E.CTE!$A$5:$R$348,18,FALSE)</f>
        <v>0</v>
      </c>
      <c r="J255" s="5">
        <f t="shared" si="27"/>
        <v>497217.76338122145</v>
      </c>
      <c r="K255" s="5">
        <v>398620.02</v>
      </c>
      <c r="L255" s="5">
        <f t="shared" si="28"/>
        <v>464355.13551226037</v>
      </c>
      <c r="M255" s="5">
        <f>VLOOKUP(A255,G.Transportation!$A$5:$G$348,7,FALSE)</f>
        <v>0</v>
      </c>
      <c r="N255" s="5">
        <v>0</v>
      </c>
      <c r="O255">
        <v>0</v>
      </c>
      <c r="P255" s="5">
        <f t="shared" si="29"/>
        <v>0</v>
      </c>
      <c r="Q255" s="1">
        <f>VLOOKUP(A255,'ADM Data'!$A$2:$J$344,10,FALSE)</f>
        <v>52.620482000000003</v>
      </c>
      <c r="R255" s="5">
        <f t="shared" si="30"/>
        <v>9474.61</v>
      </c>
      <c r="S255" s="5">
        <f t="shared" si="31"/>
        <v>0</v>
      </c>
      <c r="T255" s="5">
        <f t="shared" si="33"/>
        <v>52195.048160343264</v>
      </c>
      <c r="U255" s="5">
        <f t="shared" si="32"/>
        <v>516550.18367260363</v>
      </c>
      <c r="W255" s="5">
        <f t="shared" si="34"/>
        <v>34203.313300000002</v>
      </c>
      <c r="X255" s="5">
        <f t="shared" si="35"/>
        <v>550753.49697260361</v>
      </c>
    </row>
    <row r="256" spans="1:24" x14ac:dyDescent="0.25">
      <c r="A256" t="s">
        <v>610</v>
      </c>
      <c r="B256" t="s">
        <v>611</v>
      </c>
      <c r="C256" t="s">
        <v>80</v>
      </c>
      <c r="D256" s="12" t="s">
        <v>1088</v>
      </c>
      <c r="E256" s="5">
        <f>VLOOKUP(A256,'Base Cost'!$A$5:$AF$347,28,FALSE)</f>
        <v>575690.11528821546</v>
      </c>
      <c r="F256" s="5">
        <f>VLOOKUP(A256,'B.spe ed'!$A$5:$R$347,18,FALSE)</f>
        <v>14790.259999999998</v>
      </c>
      <c r="G256" s="5">
        <f>VLOOKUP(A256,'C.DPIA'!$A$5:$J$348,10,FALSE)</f>
        <v>2.4953746116855892E-3</v>
      </c>
      <c r="H256" s="5">
        <f>VLOOKUP(A256,D.EL!$A$5:$M$348,13,FALSE)</f>
        <v>0</v>
      </c>
      <c r="I256" s="137">
        <f>VLOOKUP(A256,E.CTE!$A$5:$R$348,18,FALSE)</f>
        <v>0</v>
      </c>
      <c r="J256" s="5">
        <f t="shared" si="27"/>
        <v>590480.37778359011</v>
      </c>
      <c r="K256" s="5">
        <v>431227.77</v>
      </c>
      <c r="L256" s="5">
        <f t="shared" si="28"/>
        <v>537401.48360931955</v>
      </c>
      <c r="M256" s="5">
        <f>VLOOKUP(A256,G.Transportation!$A$5:$G$348,7,FALSE)</f>
        <v>0</v>
      </c>
      <c r="N256" s="5">
        <v>0</v>
      </c>
      <c r="O256">
        <v>0</v>
      </c>
      <c r="P256" s="5">
        <f t="shared" si="29"/>
        <v>0</v>
      </c>
      <c r="Q256" s="1">
        <f>VLOOKUP(A256,'ADM Data'!$A$2:$J$344,10,FALSE)</f>
        <v>65.760478000000006</v>
      </c>
      <c r="R256" s="5">
        <f t="shared" si="30"/>
        <v>8822.1</v>
      </c>
      <c r="S256" s="5">
        <f t="shared" si="31"/>
        <v>0</v>
      </c>
      <c r="T256" s="5">
        <f t="shared" si="33"/>
        <v>65228.807981219048</v>
      </c>
      <c r="U256" s="5">
        <f t="shared" si="32"/>
        <v>602630.29159053857</v>
      </c>
      <c r="W256" s="5">
        <f t="shared" si="34"/>
        <v>42744.310700000002</v>
      </c>
      <c r="X256" s="5">
        <f t="shared" si="35"/>
        <v>645374.60229053861</v>
      </c>
    </row>
    <row r="257" spans="1:24" x14ac:dyDescent="0.25">
      <c r="A257" t="s">
        <v>612</v>
      </c>
      <c r="B257" t="s">
        <v>613</v>
      </c>
      <c r="C257" t="s">
        <v>80</v>
      </c>
      <c r="D257" s="12" t="s">
        <v>1088</v>
      </c>
      <c r="E257" s="5">
        <f>VLOOKUP(A257,'Base Cost'!$A$5:$AF$347,28,FALSE)</f>
        <v>268652.44547585625</v>
      </c>
      <c r="F257" s="5">
        <f>VLOOKUP(A257,'B.spe ed'!$A$5:$R$347,18,FALSE)</f>
        <v>0</v>
      </c>
      <c r="G257" s="5">
        <f>VLOOKUP(A257,'C.DPIA'!$A$5:$J$348,10,FALSE)</f>
        <v>0</v>
      </c>
      <c r="H257" s="5">
        <f>VLOOKUP(A257,D.EL!$A$5:$M$348,13,FALSE)</f>
        <v>0</v>
      </c>
      <c r="I257" s="137">
        <f>VLOOKUP(A257,E.CTE!$A$5:$R$348,18,FALSE)</f>
        <v>0</v>
      </c>
      <c r="J257" s="5">
        <f t="shared" si="27"/>
        <v>268652.44547585625</v>
      </c>
      <c r="K257" s="5">
        <v>190782.2</v>
      </c>
      <c r="L257" s="5">
        <f t="shared" si="28"/>
        <v>242698.29265875337</v>
      </c>
      <c r="M257" s="5">
        <f>VLOOKUP(A257,G.Transportation!$A$5:$G$348,7,FALSE)</f>
        <v>0</v>
      </c>
      <c r="N257" s="5">
        <v>0</v>
      </c>
      <c r="O257">
        <v>0</v>
      </c>
      <c r="P257" s="5">
        <f t="shared" si="29"/>
        <v>0</v>
      </c>
      <c r="Q257" s="1">
        <f>VLOOKUP(A257,'ADM Data'!$A$2:$J$344,10,FALSE)</f>
        <v>30.238092999999999</v>
      </c>
      <c r="R257" s="5">
        <f t="shared" si="30"/>
        <v>8676.24</v>
      </c>
      <c r="S257" s="5">
        <f t="shared" si="31"/>
        <v>0</v>
      </c>
      <c r="T257" s="5">
        <f t="shared" si="33"/>
        <v>29993.619602571074</v>
      </c>
      <c r="U257" s="5">
        <f t="shared" si="32"/>
        <v>272691.91226132447</v>
      </c>
      <c r="W257" s="5">
        <f t="shared" si="34"/>
        <v>19654.760449999998</v>
      </c>
      <c r="X257" s="5">
        <f t="shared" si="35"/>
        <v>292346.67271132441</v>
      </c>
    </row>
    <row r="258" spans="1:24" x14ac:dyDescent="0.25">
      <c r="A258" t="s">
        <v>614</v>
      </c>
      <c r="B258" t="s">
        <v>615</v>
      </c>
      <c r="C258" t="s">
        <v>80</v>
      </c>
      <c r="D258" s="12" t="s">
        <v>1842</v>
      </c>
      <c r="E258" s="5">
        <f>VLOOKUP(A258,'Base Cost'!$A$5:$AF$347,28,FALSE)</f>
        <v>5367598.7626289129</v>
      </c>
      <c r="F258" s="5">
        <f>VLOOKUP(A258,'B.spe ed'!$A$5:$R$347,18,FALSE)</f>
        <v>925111.11</v>
      </c>
      <c r="G258" s="5">
        <f>VLOOKUP(A258,'C.DPIA'!$A$5:$J$348,10,FALSE)</f>
        <v>0</v>
      </c>
      <c r="H258" s="5">
        <f>VLOOKUP(A258,D.EL!$A$5:$M$348,13,FALSE)</f>
        <v>10657.882097878133</v>
      </c>
      <c r="I258" s="137">
        <f>VLOOKUP(A258,E.CTE!$A$5:$R$348,18,FALSE)</f>
        <v>319104.87617472402</v>
      </c>
      <c r="J258" s="5">
        <f t="shared" si="27"/>
        <v>6622472.6309015155</v>
      </c>
      <c r="K258" s="5">
        <v>4945591.2699999996</v>
      </c>
      <c r="L258" s="5">
        <f t="shared" si="28"/>
        <v>6063568.0733130407</v>
      </c>
      <c r="M258" s="5">
        <f>VLOOKUP(A258,G.Transportation!$A$5:$G$348,7,FALSE)</f>
        <v>0</v>
      </c>
      <c r="N258" s="5">
        <v>0</v>
      </c>
      <c r="O258">
        <v>0</v>
      </c>
      <c r="P258" s="5">
        <f t="shared" si="29"/>
        <v>0</v>
      </c>
      <c r="Q258" s="1">
        <f>VLOOKUP(A258,'ADM Data'!$A$2:$J$344,10,FALSE)</f>
        <v>669.7485180000001</v>
      </c>
      <c r="R258" s="5">
        <f t="shared" si="30"/>
        <v>9053.5</v>
      </c>
      <c r="S258" s="5">
        <f t="shared" si="31"/>
        <v>0</v>
      </c>
      <c r="T258" s="5">
        <f t="shared" si="33"/>
        <v>16608.340908169808</v>
      </c>
      <c r="U258" s="5">
        <f t="shared" si="32"/>
        <v>6080176.4142212104</v>
      </c>
      <c r="W258" s="5">
        <f t="shared" si="34"/>
        <v>0</v>
      </c>
      <c r="X258" s="5">
        <f t="shared" si="35"/>
        <v>6080176.4142212104</v>
      </c>
    </row>
    <row r="259" spans="1:24" x14ac:dyDescent="0.25">
      <c r="A259" t="s">
        <v>616</v>
      </c>
      <c r="B259" t="s">
        <v>617</v>
      </c>
      <c r="C259" t="s">
        <v>93</v>
      </c>
      <c r="D259" s="12" t="s">
        <v>1088</v>
      </c>
      <c r="E259" s="5">
        <f>VLOOKUP(A259,'Base Cost'!$A$5:$AF$347,28,FALSE)</f>
        <v>1390529.8622536026</v>
      </c>
      <c r="F259" s="5">
        <f>VLOOKUP(A259,'B.spe ed'!$A$5:$R$347,18,FALSE)</f>
        <v>198677.35</v>
      </c>
      <c r="G259" s="5">
        <f>VLOOKUP(A259,'C.DPIA'!$A$5:$J$348,10,FALSE)</f>
        <v>193969.13460884811</v>
      </c>
      <c r="H259" s="5">
        <f>VLOOKUP(A259,D.EL!$A$5:$M$348,13,FALSE)</f>
        <v>2599.4037940000003</v>
      </c>
      <c r="I259" s="137">
        <f>VLOOKUP(A259,E.CTE!$A$5:$R$348,18,FALSE)</f>
        <v>0</v>
      </c>
      <c r="J259" s="5">
        <f t="shared" si="27"/>
        <v>1785775.7506564506</v>
      </c>
      <c r="K259" s="5">
        <v>1367760.58</v>
      </c>
      <c r="L259" s="5">
        <f t="shared" si="28"/>
        <v>1646451.2942766557</v>
      </c>
      <c r="M259" s="5">
        <f>VLOOKUP(A259,G.Transportation!$A$5:$G$348,7,FALSE)</f>
        <v>0</v>
      </c>
      <c r="N259" s="5">
        <v>0</v>
      </c>
      <c r="O259">
        <v>0</v>
      </c>
      <c r="P259" s="5">
        <f t="shared" si="29"/>
        <v>0</v>
      </c>
      <c r="Q259" s="1">
        <f>VLOOKUP(A259,'ADM Data'!$A$2:$J$344,10,FALSE)</f>
        <v>170.25505100000001</v>
      </c>
      <c r="R259" s="5">
        <f t="shared" si="30"/>
        <v>10320.5</v>
      </c>
      <c r="S259" s="5">
        <f t="shared" si="31"/>
        <v>0</v>
      </c>
      <c r="T259" s="5">
        <f t="shared" si="33"/>
        <v>168878.54783402968</v>
      </c>
      <c r="U259" s="5">
        <f t="shared" si="32"/>
        <v>1815329.8421106853</v>
      </c>
      <c r="W259" s="5">
        <f t="shared" si="34"/>
        <v>110665.78315</v>
      </c>
      <c r="X259" s="5">
        <f t="shared" si="35"/>
        <v>1925995.6252606853</v>
      </c>
    </row>
    <row r="260" spans="1:24" x14ac:dyDescent="0.25">
      <c r="A260" t="s">
        <v>618</v>
      </c>
      <c r="B260" t="s">
        <v>619</v>
      </c>
      <c r="C260" t="s">
        <v>125</v>
      </c>
      <c r="D260" s="12" t="s">
        <v>1088</v>
      </c>
      <c r="E260" s="5">
        <f>VLOOKUP(A260,'Base Cost'!$A$5:$AF$347,28,FALSE)</f>
        <v>1229293.9390687735</v>
      </c>
      <c r="F260" s="5">
        <f>VLOOKUP(A260,'B.spe ed'!$A$5:$R$347,18,FALSE)</f>
        <v>56654.17</v>
      </c>
      <c r="G260" s="5">
        <f>VLOOKUP(A260,'C.DPIA'!$A$5:$J$348,10,FALSE)</f>
        <v>169402.16343841638</v>
      </c>
      <c r="H260" s="5">
        <f>VLOOKUP(A260,D.EL!$A$5:$M$348,13,FALSE)</f>
        <v>3899.1056910000007</v>
      </c>
      <c r="I260" s="137">
        <f>VLOOKUP(A260,E.CTE!$A$5:$R$348,18,FALSE)</f>
        <v>0</v>
      </c>
      <c r="J260" s="5">
        <f t="shared" si="27"/>
        <v>1459249.3781981897</v>
      </c>
      <c r="K260" s="5">
        <v>1107463.72</v>
      </c>
      <c r="L260" s="5">
        <f t="shared" si="28"/>
        <v>1341999.2183207329</v>
      </c>
      <c r="M260" s="5">
        <f>VLOOKUP(A260,G.Transportation!$A$5:$G$348,7,FALSE)</f>
        <v>0</v>
      </c>
      <c r="N260" s="5">
        <v>0</v>
      </c>
      <c r="O260">
        <v>0</v>
      </c>
      <c r="P260" s="5">
        <f t="shared" si="29"/>
        <v>0</v>
      </c>
      <c r="Q260" s="1">
        <f>VLOOKUP(A260,'ADM Data'!$A$2:$J$344,10,FALSE)</f>
        <v>145.94610499999999</v>
      </c>
      <c r="R260" s="5">
        <f t="shared" si="30"/>
        <v>9845.17</v>
      </c>
      <c r="S260" s="5">
        <f t="shared" si="31"/>
        <v>0</v>
      </c>
      <c r="T260" s="5">
        <f t="shared" si="33"/>
        <v>144766.13838865087</v>
      </c>
      <c r="U260" s="5">
        <f t="shared" si="32"/>
        <v>1486765.3567093839</v>
      </c>
      <c r="W260" s="5">
        <f t="shared" si="34"/>
        <v>94864.968249999991</v>
      </c>
      <c r="X260" s="5">
        <f t="shared" si="35"/>
        <v>1581630.3249593838</v>
      </c>
    </row>
    <row r="261" spans="1:24" x14ac:dyDescent="0.25">
      <c r="A261" t="s">
        <v>620</v>
      </c>
      <c r="B261" t="s">
        <v>621</v>
      </c>
      <c r="C261" t="s">
        <v>125</v>
      </c>
      <c r="D261" s="12" t="s">
        <v>1088</v>
      </c>
      <c r="E261" s="5">
        <f>VLOOKUP(A261,'Base Cost'!$A$5:$AF$347,28,FALSE)</f>
        <v>816022.00869318051</v>
      </c>
      <c r="F261" s="5">
        <f>VLOOKUP(A261,'B.spe ed'!$A$5:$R$347,18,FALSE)</f>
        <v>219357.88</v>
      </c>
      <c r="G261" s="5">
        <f>VLOOKUP(A261,'C.DPIA'!$A$5:$J$348,10,FALSE)</f>
        <v>124585.85005399115</v>
      </c>
      <c r="H261" s="5">
        <f>VLOOKUP(A261,D.EL!$A$5:$M$348,13,FALSE)</f>
        <v>4140.3680544382132</v>
      </c>
      <c r="I261" s="137">
        <f>VLOOKUP(A261,E.CTE!$A$5:$R$348,18,FALSE)</f>
        <v>0</v>
      </c>
      <c r="J261" s="5">
        <f t="shared" ref="J261:J323" si="36">E261+F261+G261+H261+I261</f>
        <v>1164106.1068016097</v>
      </c>
      <c r="K261" s="5">
        <v>961092.19</v>
      </c>
      <c r="L261" s="5">
        <f t="shared" ref="L261:L323" si="37">MIN(J261,(K261+(J261-K261)*$L$1))</f>
        <v>1096441.5683316332</v>
      </c>
      <c r="M261" s="5">
        <f>VLOOKUP(A261,G.Transportation!$A$5:$G$348,7,FALSE)</f>
        <v>0</v>
      </c>
      <c r="N261" s="5">
        <v>0</v>
      </c>
      <c r="O261">
        <v>0</v>
      </c>
      <c r="P261" s="5">
        <f t="shared" ref="P261:P323" si="38">IF(O261&gt;0,((N261/O261)+$Q$1),0)</f>
        <v>0</v>
      </c>
      <c r="Q261" s="1">
        <f>VLOOKUP(A261,'ADM Data'!$A$2:$J$344,10,FALSE)</f>
        <v>106.604793</v>
      </c>
      <c r="R261" s="5">
        <f t="shared" ref="R261:R323" si="39">ROUND((L261+M261+W261)/Q261,2)</f>
        <v>10935.11</v>
      </c>
      <c r="S261" s="5">
        <f t="shared" ref="S261:S323" si="40">IF(((P261-R261)*Q261)&gt;0,((P261-R261)*Q261),0)</f>
        <v>0</v>
      </c>
      <c r="T261" s="5">
        <f t="shared" si="33"/>
        <v>105742.89883468616</v>
      </c>
      <c r="U261" s="5">
        <f t="shared" ref="U261:U323" si="41">L261+M261+S261+T261</f>
        <v>1202184.4671663195</v>
      </c>
      <c r="W261" s="5">
        <f t="shared" si="34"/>
        <v>69293.115449999998</v>
      </c>
      <c r="X261" s="5">
        <f t="shared" si="35"/>
        <v>1271477.5826163194</v>
      </c>
    </row>
    <row r="262" spans="1:24" x14ac:dyDescent="0.25">
      <c r="A262" t="s">
        <v>1985</v>
      </c>
      <c r="B262" t="s">
        <v>1986</v>
      </c>
      <c r="C262" t="s">
        <v>1210</v>
      </c>
      <c r="D262" s="12" t="s">
        <v>1088</v>
      </c>
      <c r="E262" s="5">
        <f>VLOOKUP(A262,'Base Cost'!$A$5:$AF$347,28,FALSE)</f>
        <v>256480.57273578417</v>
      </c>
      <c r="F262" s="5">
        <f>VLOOKUP(A262,'B.spe ed'!$A$5:$R$347,18,FALSE)</f>
        <v>54312.57</v>
      </c>
      <c r="G262" s="5">
        <f>VLOOKUP(A262,'C.DPIA'!$A$5:$J$348,10,FALSE)</f>
        <v>1250.3351111810773</v>
      </c>
      <c r="H262" s="5">
        <f>VLOOKUP(A262,D.EL!$A$5:$M$348,13,FALSE)</f>
        <v>867.84153300000014</v>
      </c>
      <c r="I262" s="137">
        <f>VLOOKUP(A262,E.CTE!$A$5:$R$348,18,FALSE)</f>
        <v>0</v>
      </c>
      <c r="J262" s="5">
        <f t="shared" si="36"/>
        <v>312911.31937996525</v>
      </c>
      <c r="K262" s="5">
        <v>231331.22</v>
      </c>
      <c r="L262" s="5">
        <f t="shared" si="37"/>
        <v>285720.67225662281</v>
      </c>
      <c r="M262" s="5">
        <f>VLOOKUP(A262,G.Transportation!$A$5:$G$348,7,FALSE)</f>
        <v>0</v>
      </c>
      <c r="N262" s="5">
        <v>0</v>
      </c>
      <c r="O262">
        <v>0</v>
      </c>
      <c r="P262" s="5">
        <f t="shared" si="38"/>
        <v>0</v>
      </c>
      <c r="Q262" s="1">
        <f>VLOOKUP(A262,'ADM Data'!$A$2:$J$344,10,FALSE)</f>
        <v>29.834319000000001</v>
      </c>
      <c r="R262" s="5">
        <f t="shared" si="39"/>
        <v>10226.91</v>
      </c>
      <c r="S262" s="5">
        <f t="shared" si="40"/>
        <v>0</v>
      </c>
      <c r="T262" s="5">
        <f t="shared" ref="T262:T324" si="42">IF(D262="Y",($T$2*Q262),($T$1*Q262))*$V$1</f>
        <v>29593.110094203315</v>
      </c>
      <c r="U262" s="5">
        <f t="shared" si="41"/>
        <v>315313.78235082614</v>
      </c>
      <c r="W262" s="5">
        <f t="shared" ref="W262:W324" si="43">IF(D262="Y",0,IF(D262="S",0,Q262*650))</f>
        <v>19392.307349999999</v>
      </c>
      <c r="X262" s="5">
        <f t="shared" ref="X262:X324" si="44">L262+M262+W262+S262+T262</f>
        <v>334706.08970082615</v>
      </c>
    </row>
    <row r="263" spans="1:24" x14ac:dyDescent="0.25">
      <c r="A263" t="s">
        <v>622</v>
      </c>
      <c r="B263" t="s">
        <v>623</v>
      </c>
      <c r="C263" t="s">
        <v>80</v>
      </c>
      <c r="D263" s="12" t="s">
        <v>1088</v>
      </c>
      <c r="E263" s="5">
        <f>VLOOKUP(A263,'Base Cost'!$A$5:$AF$347,28,FALSE)</f>
        <v>314957.70755880582</v>
      </c>
      <c r="F263" s="5">
        <f>VLOOKUP(A263,'B.spe ed'!$A$5:$R$347,18,FALSE)</f>
        <v>0</v>
      </c>
      <c r="G263" s="5">
        <f>VLOOKUP(A263,'C.DPIA'!$A$5:$J$348,10,FALSE)</f>
        <v>0</v>
      </c>
      <c r="H263" s="5">
        <f>VLOOKUP(A263,D.EL!$A$5:$M$348,13,FALSE)</f>
        <v>0</v>
      </c>
      <c r="I263" s="137">
        <f>VLOOKUP(A263,E.CTE!$A$5:$R$348,18,FALSE)</f>
        <v>0</v>
      </c>
      <c r="J263" s="5">
        <f t="shared" si="36"/>
        <v>314957.70755880582</v>
      </c>
      <c r="K263" s="5">
        <v>226399.31</v>
      </c>
      <c r="L263" s="5">
        <f t="shared" si="37"/>
        <v>285441.19365245581</v>
      </c>
      <c r="M263" s="5">
        <f>VLOOKUP(A263,G.Transportation!$A$5:$G$348,7,FALSE)</f>
        <v>0</v>
      </c>
      <c r="N263" s="5">
        <v>0</v>
      </c>
      <c r="O263">
        <v>0</v>
      </c>
      <c r="P263" s="5">
        <f t="shared" si="38"/>
        <v>0</v>
      </c>
      <c r="Q263" s="1">
        <f>VLOOKUP(A263,'ADM Data'!$A$2:$J$344,10,FALSE)</f>
        <v>36.124260999999997</v>
      </c>
      <c r="R263" s="5">
        <f t="shared" si="39"/>
        <v>8551.65</v>
      </c>
      <c r="S263" s="5">
        <f t="shared" si="40"/>
        <v>0</v>
      </c>
      <c r="T263" s="5">
        <f t="shared" si="42"/>
        <v>35832.198242726277</v>
      </c>
      <c r="U263" s="5">
        <f t="shared" si="41"/>
        <v>321273.39189518208</v>
      </c>
      <c r="W263" s="5">
        <f t="shared" si="43"/>
        <v>23480.769649999998</v>
      </c>
      <c r="X263" s="5">
        <f t="shared" si="44"/>
        <v>344754.16154518205</v>
      </c>
    </row>
    <row r="264" spans="1:24" x14ac:dyDescent="0.25">
      <c r="A264" t="s">
        <v>624</v>
      </c>
      <c r="B264" t="s">
        <v>625</v>
      </c>
      <c r="C264" t="s">
        <v>68</v>
      </c>
      <c r="D264" s="12" t="s">
        <v>1088</v>
      </c>
      <c r="E264" s="5">
        <f>VLOOKUP(A264,'Base Cost'!$A$5:$AF$347,28,FALSE)</f>
        <v>857301.96196814196</v>
      </c>
      <c r="F264" s="5">
        <f>VLOOKUP(A264,'B.spe ed'!$A$5:$R$347,18,FALSE)</f>
        <v>178462.74000000002</v>
      </c>
      <c r="G264" s="5">
        <f>VLOOKUP(A264,'C.DPIA'!$A$5:$J$348,10,FALSE)</f>
        <v>78796.01279556354</v>
      </c>
      <c r="H264" s="5">
        <f>VLOOKUP(A264,D.EL!$A$5:$M$348,13,FALSE)</f>
        <v>0</v>
      </c>
      <c r="I264" s="137">
        <f>VLOOKUP(A264,E.CTE!$A$5:$R$348,18,FALSE)</f>
        <v>0</v>
      </c>
      <c r="J264" s="5">
        <f t="shared" si="36"/>
        <v>1114560.7147637054</v>
      </c>
      <c r="K264" s="5">
        <v>890765.26</v>
      </c>
      <c r="L264" s="5">
        <f t="shared" si="37"/>
        <v>1039969.6896909624</v>
      </c>
      <c r="M264" s="5">
        <f>VLOOKUP(A264,G.Transportation!$A$5:$G$348,7,FALSE)</f>
        <v>0</v>
      </c>
      <c r="N264" s="5">
        <v>0</v>
      </c>
      <c r="O264">
        <v>0</v>
      </c>
      <c r="P264" s="5">
        <f t="shared" si="38"/>
        <v>0</v>
      </c>
      <c r="Q264" s="1">
        <f>VLOOKUP(A264,'ADM Data'!$A$2:$J$344,10,FALSE)</f>
        <v>105.133782</v>
      </c>
      <c r="R264" s="5">
        <f t="shared" si="39"/>
        <v>10541.87</v>
      </c>
      <c r="S264" s="5">
        <f t="shared" si="40"/>
        <v>0</v>
      </c>
      <c r="T264" s="5">
        <f t="shared" si="42"/>
        <v>104283.78088154017</v>
      </c>
      <c r="U264" s="5">
        <f t="shared" si="41"/>
        <v>1144253.4705725026</v>
      </c>
      <c r="W264" s="5">
        <f t="shared" si="43"/>
        <v>68336.958299999998</v>
      </c>
      <c r="X264" s="5">
        <f t="shared" si="44"/>
        <v>1212590.4288725026</v>
      </c>
    </row>
    <row r="265" spans="1:24" x14ac:dyDescent="0.25">
      <c r="A265" t="s">
        <v>626</v>
      </c>
      <c r="B265" t="s">
        <v>627</v>
      </c>
      <c r="C265" t="s">
        <v>72</v>
      </c>
      <c r="D265" s="12" t="s">
        <v>1088</v>
      </c>
      <c r="E265" s="5">
        <f>VLOOKUP(A265,'Base Cost'!$A$5:$AF$347,28,FALSE)</f>
        <v>513169.78356958914</v>
      </c>
      <c r="F265" s="5">
        <f>VLOOKUP(A265,'B.spe ed'!$A$5:$R$347,18,FALSE)</f>
        <v>25462.45</v>
      </c>
      <c r="G265" s="5">
        <f>VLOOKUP(A265,'C.DPIA'!$A$5:$J$348,10,FALSE)</f>
        <v>18270.56721551295</v>
      </c>
      <c r="H265" s="5">
        <f>VLOOKUP(A265,D.EL!$A$5:$M$348,13,FALSE)</f>
        <v>0</v>
      </c>
      <c r="I265" s="137">
        <f>VLOOKUP(A265,E.CTE!$A$5:$R$348,18,FALSE)</f>
        <v>145695.48595295733</v>
      </c>
      <c r="J265" s="5">
        <f t="shared" si="36"/>
        <v>702598.28673805937</v>
      </c>
      <c r="K265" s="5">
        <v>502133.33</v>
      </c>
      <c r="L265" s="5">
        <f t="shared" si="37"/>
        <v>635783.31665726413</v>
      </c>
      <c r="M265" s="5">
        <f>VLOOKUP(A265,G.Transportation!$A$5:$G$348,7,FALSE)</f>
        <v>0</v>
      </c>
      <c r="N265" s="5">
        <v>0</v>
      </c>
      <c r="O265">
        <v>0</v>
      </c>
      <c r="P265" s="5">
        <f t="shared" si="38"/>
        <v>0</v>
      </c>
      <c r="Q265" s="1">
        <f>VLOOKUP(A265,'ADM Data'!$A$2:$J$344,10,FALSE)</f>
        <v>54.163938000000002</v>
      </c>
      <c r="R265" s="5">
        <f t="shared" si="39"/>
        <v>12388.13</v>
      </c>
      <c r="S265" s="5">
        <f t="shared" si="40"/>
        <v>0</v>
      </c>
      <c r="T265" s="5">
        <f t="shared" si="42"/>
        <v>53726.025399460355</v>
      </c>
      <c r="U265" s="5">
        <f t="shared" si="41"/>
        <v>689509.34205672448</v>
      </c>
      <c r="W265" s="5">
        <f t="shared" si="43"/>
        <v>35206.559699999998</v>
      </c>
      <c r="X265" s="5">
        <f t="shared" si="44"/>
        <v>724715.90175672446</v>
      </c>
    </row>
    <row r="266" spans="1:24" x14ac:dyDescent="0.25">
      <c r="A266" t="s">
        <v>1989</v>
      </c>
      <c r="B266" t="s">
        <v>1990</v>
      </c>
      <c r="C266" t="s">
        <v>75</v>
      </c>
      <c r="D266" s="12" t="s">
        <v>1842</v>
      </c>
      <c r="E266" s="5">
        <f>VLOOKUP(A266,'Base Cost'!$A$5:$AF$347,28,FALSE)</f>
        <v>721086.28246481135</v>
      </c>
      <c r="F266" s="5">
        <f>VLOOKUP(A266,'B.spe ed'!$A$5:$R$347,18,FALSE)</f>
        <v>88415.720000000016</v>
      </c>
      <c r="G266" s="5">
        <f>VLOOKUP(A266,'C.DPIA'!$A$5:$J$348,10,FALSE)</f>
        <v>0</v>
      </c>
      <c r="H266" s="5">
        <f>VLOOKUP(A266,D.EL!$A$5:$M$348,13,FALSE)</f>
        <v>1292.9330495204242</v>
      </c>
      <c r="I266" s="137">
        <f>VLOOKUP(A266,E.CTE!$A$5:$R$348,18,FALSE)</f>
        <v>0</v>
      </c>
      <c r="J266" s="5">
        <f t="shared" si="36"/>
        <v>810794.9355143318</v>
      </c>
      <c r="K266" s="5">
        <v>627899.43999999994</v>
      </c>
      <c r="L266" s="5">
        <f t="shared" si="37"/>
        <v>749835.86685940495</v>
      </c>
      <c r="M266" s="5">
        <f>VLOOKUP(A266,G.Transportation!$A$5:$G$348,7,FALSE)</f>
        <v>0</v>
      </c>
      <c r="N266" s="5">
        <v>0</v>
      </c>
      <c r="O266">
        <v>0</v>
      </c>
      <c r="P266" s="5">
        <f t="shared" si="38"/>
        <v>0</v>
      </c>
      <c r="Q266" s="1">
        <f>VLOOKUP(A266,'ADM Data'!$A$2:$J$344,10,FALSE)</f>
        <v>94.139644000000004</v>
      </c>
      <c r="R266" s="5">
        <f t="shared" si="39"/>
        <v>7965.14</v>
      </c>
      <c r="S266" s="5">
        <f t="shared" si="40"/>
        <v>0</v>
      </c>
      <c r="T266" s="5">
        <f t="shared" si="42"/>
        <v>2334.4632477794339</v>
      </c>
      <c r="U266" s="5">
        <f t="shared" si="41"/>
        <v>752170.33010718436</v>
      </c>
      <c r="W266" s="5">
        <f t="shared" si="43"/>
        <v>0</v>
      </c>
      <c r="X266" s="5">
        <f t="shared" si="44"/>
        <v>752170.33010718436</v>
      </c>
    </row>
    <row r="267" spans="1:24" x14ac:dyDescent="0.25">
      <c r="A267" t="s">
        <v>1991</v>
      </c>
      <c r="B267" t="s">
        <v>1992</v>
      </c>
      <c r="C267" t="s">
        <v>68</v>
      </c>
      <c r="D267" s="12" t="s">
        <v>1088</v>
      </c>
      <c r="E267" s="5">
        <f>VLOOKUP(A267,'Base Cost'!$A$5:$AF$347,28,FALSE)</f>
        <v>220513.29521050115</v>
      </c>
      <c r="F267" s="5">
        <f>VLOOKUP(A267,'B.spe ed'!$A$5:$R$347,18,FALSE)</f>
        <v>8465.52</v>
      </c>
      <c r="G267" s="5">
        <f>VLOOKUP(A267,'C.DPIA'!$A$5:$J$348,10,FALSE)</f>
        <v>29622.600638888893</v>
      </c>
      <c r="H267" s="5">
        <f>VLOOKUP(A267,D.EL!$A$5:$M$348,13,FALSE)</f>
        <v>0</v>
      </c>
      <c r="I267" s="137">
        <f>VLOOKUP(A267,E.CTE!$A$5:$R$348,18,FALSE)</f>
        <v>0</v>
      </c>
      <c r="J267" s="5">
        <f t="shared" si="36"/>
        <v>258601.41584939003</v>
      </c>
      <c r="K267" s="5">
        <v>194335.92</v>
      </c>
      <c r="L267" s="5">
        <f t="shared" si="37"/>
        <v>237181.72608278834</v>
      </c>
      <c r="M267" s="5">
        <f>VLOOKUP(A267,G.Transportation!$A$5:$G$348,7,FALSE)</f>
        <v>0</v>
      </c>
      <c r="N267" s="5">
        <v>0</v>
      </c>
      <c r="O267">
        <v>0</v>
      </c>
      <c r="P267" s="5">
        <f t="shared" si="38"/>
        <v>0</v>
      </c>
      <c r="Q267" s="1">
        <f>VLOOKUP(A267,'ADM Data'!$A$2:$J$344,10,FALSE)</f>
        <v>25.270465000000002</v>
      </c>
      <c r="R267" s="5">
        <f t="shared" si="39"/>
        <v>10035.73</v>
      </c>
      <c r="S267" s="5">
        <f t="shared" si="40"/>
        <v>0</v>
      </c>
      <c r="T267" s="5">
        <f t="shared" si="42"/>
        <v>25066.154614647367</v>
      </c>
      <c r="U267" s="5">
        <f t="shared" si="41"/>
        <v>262247.8806974357</v>
      </c>
      <c r="W267" s="5">
        <f t="shared" si="43"/>
        <v>16425.802250000001</v>
      </c>
      <c r="X267" s="5">
        <f t="shared" si="44"/>
        <v>278673.68294743571</v>
      </c>
    </row>
    <row r="268" spans="1:24" x14ac:dyDescent="0.25">
      <c r="A268" t="s">
        <v>1993</v>
      </c>
      <c r="B268" t="s">
        <v>1994</v>
      </c>
      <c r="C268" t="s">
        <v>98</v>
      </c>
      <c r="D268" s="12" t="s">
        <v>1088</v>
      </c>
      <c r="E268" s="5">
        <f>VLOOKUP(A268,'Base Cost'!$A$5:$AF$347,28,FALSE)</f>
        <v>411504.58370093588</v>
      </c>
      <c r="F268" s="5">
        <f>VLOOKUP(A268,'B.spe ed'!$A$5:$R$347,18,FALSE)</f>
        <v>157952.99</v>
      </c>
      <c r="G268" s="5">
        <f>VLOOKUP(A268,'C.DPIA'!$A$5:$J$348,10,FALSE)</f>
        <v>47110.085188007964</v>
      </c>
      <c r="H268" s="5">
        <f>VLOOKUP(A268,D.EL!$A$5:$M$348,13,FALSE)</f>
        <v>1734.034744</v>
      </c>
      <c r="I268" s="137">
        <f>VLOOKUP(A268,E.CTE!$A$5:$R$348,18,FALSE)</f>
        <v>92819.814403972414</v>
      </c>
      <c r="J268" s="5">
        <f t="shared" si="36"/>
        <v>711121.50803691614</v>
      </c>
      <c r="K268" s="5">
        <v>525452.6</v>
      </c>
      <c r="L268" s="5">
        <f t="shared" si="37"/>
        <v>649238.060988212</v>
      </c>
      <c r="M268" s="5">
        <f>VLOOKUP(A268,G.Transportation!$A$5:$G$348,7,FALSE)</f>
        <v>0</v>
      </c>
      <c r="N268" s="5">
        <v>0</v>
      </c>
      <c r="O268">
        <v>0</v>
      </c>
      <c r="P268" s="5">
        <f t="shared" si="38"/>
        <v>0</v>
      </c>
      <c r="Q268" s="1">
        <f>VLOOKUP(A268,'ADM Data'!$A$2:$J$344,10,FALSE)</f>
        <v>46.139535000000002</v>
      </c>
      <c r="R268" s="5">
        <f t="shared" si="39"/>
        <v>14721.19</v>
      </c>
      <c r="S268" s="5">
        <f t="shared" si="40"/>
        <v>0</v>
      </c>
      <c r="T268" s="5">
        <f t="shared" si="42"/>
        <v>45766.499277236639</v>
      </c>
      <c r="U268" s="5">
        <f t="shared" si="41"/>
        <v>695004.56026544864</v>
      </c>
      <c r="W268" s="5">
        <f t="shared" si="43"/>
        <v>29990.697750000003</v>
      </c>
      <c r="X268" s="5">
        <f t="shared" si="44"/>
        <v>724995.25801544869</v>
      </c>
    </row>
    <row r="269" spans="1:24" x14ac:dyDescent="0.25">
      <c r="A269" t="s">
        <v>1995</v>
      </c>
      <c r="B269" t="s">
        <v>1996</v>
      </c>
      <c r="C269" t="s">
        <v>1286</v>
      </c>
      <c r="D269" s="12" t="s">
        <v>1088</v>
      </c>
      <c r="E269" s="5">
        <f>VLOOKUP(A269,'Base Cost'!$A$5:$AF$347,28,FALSE)</f>
        <v>340993.80305557605</v>
      </c>
      <c r="F269" s="5">
        <f>VLOOKUP(A269,'B.spe ed'!$A$5:$R$347,18,FALSE)</f>
        <v>87609.1</v>
      </c>
      <c r="G269" s="5">
        <f>VLOOKUP(A269,'C.DPIA'!$A$5:$J$348,10,FALSE)</f>
        <v>0</v>
      </c>
      <c r="H269" s="5">
        <f>VLOOKUP(A269,D.EL!$A$5:$M$348,13,FALSE)</f>
        <v>0</v>
      </c>
      <c r="I269" s="137">
        <f>VLOOKUP(A269,E.CTE!$A$5:$R$348,18,FALSE)</f>
        <v>0</v>
      </c>
      <c r="J269" s="5">
        <f t="shared" si="36"/>
        <v>428602.90305557603</v>
      </c>
      <c r="K269" s="5">
        <v>341926.82</v>
      </c>
      <c r="L269" s="5">
        <f t="shared" si="37"/>
        <v>399713.76457315253</v>
      </c>
      <c r="M269" s="5">
        <f>VLOOKUP(A269,G.Transportation!$A$5:$G$348,7,FALSE)</f>
        <v>0</v>
      </c>
      <c r="N269" s="5">
        <v>0</v>
      </c>
      <c r="O269">
        <v>0</v>
      </c>
      <c r="P269" s="5">
        <f t="shared" si="38"/>
        <v>0</v>
      </c>
      <c r="Q269" s="1">
        <f>VLOOKUP(A269,'ADM Data'!$A$2:$J$344,10,FALSE)</f>
        <v>44.377603000000001</v>
      </c>
      <c r="R269" s="5">
        <f t="shared" si="39"/>
        <v>9657.11</v>
      </c>
      <c r="S269" s="5">
        <f t="shared" si="40"/>
        <v>0</v>
      </c>
      <c r="T269" s="5">
        <f t="shared" si="42"/>
        <v>44018.812405131401</v>
      </c>
      <c r="U269" s="5">
        <f t="shared" si="41"/>
        <v>443732.57697828393</v>
      </c>
      <c r="W269" s="5">
        <f t="shared" si="43"/>
        <v>28845.44195</v>
      </c>
      <c r="X269" s="5">
        <f t="shared" si="44"/>
        <v>472578.01892828394</v>
      </c>
    </row>
    <row r="270" spans="1:24" x14ac:dyDescent="0.25">
      <c r="A270" t="s">
        <v>1997</v>
      </c>
      <c r="B270" t="s">
        <v>1998</v>
      </c>
      <c r="C270" t="s">
        <v>80</v>
      </c>
      <c r="D270" s="12" t="s">
        <v>1842</v>
      </c>
      <c r="E270" s="5">
        <f>VLOOKUP(A270,'Base Cost'!$A$5:$AF$347,28,FALSE)</f>
        <v>1399725.9697408983</v>
      </c>
      <c r="F270" s="5">
        <f>VLOOKUP(A270,'B.spe ed'!$A$5:$R$347,18,FALSE)</f>
        <v>210975.569747734</v>
      </c>
      <c r="G270" s="5">
        <f>VLOOKUP(A270,'C.DPIA'!$A$5:$J$348,10,FALSE)</f>
        <v>0</v>
      </c>
      <c r="H270" s="5">
        <f>VLOOKUP(A270,D.EL!$A$5:$M$348,13,FALSE)</f>
        <v>0</v>
      </c>
      <c r="I270" s="137">
        <f>VLOOKUP(A270,E.CTE!$A$5:$R$348,18,FALSE)</f>
        <v>16423.196000205615</v>
      </c>
      <c r="J270" s="5">
        <f t="shared" si="36"/>
        <v>1627124.7354888378</v>
      </c>
      <c r="K270" s="5">
        <v>1226672.75</v>
      </c>
      <c r="L270" s="5">
        <f t="shared" si="37"/>
        <v>1493654.0887254081</v>
      </c>
      <c r="M270" s="5">
        <f>VLOOKUP(A270,G.Transportation!$A$5:$G$348,7,FALSE)</f>
        <v>0</v>
      </c>
      <c r="N270" s="5">
        <v>0</v>
      </c>
      <c r="O270">
        <v>0</v>
      </c>
      <c r="P270" s="5">
        <f t="shared" si="38"/>
        <v>0</v>
      </c>
      <c r="Q270" s="1">
        <f>VLOOKUP(A270,'ADM Data'!$A$2:$J$344,10,FALSE)</f>
        <v>176.804</v>
      </c>
      <c r="R270" s="5">
        <f t="shared" si="39"/>
        <v>8448.08</v>
      </c>
      <c r="S270" s="5">
        <f t="shared" si="40"/>
        <v>0</v>
      </c>
      <c r="T270" s="5">
        <f t="shared" si="42"/>
        <v>4384.3637231132407</v>
      </c>
      <c r="U270" s="5">
        <f t="shared" si="41"/>
        <v>1498038.4524485213</v>
      </c>
      <c r="W270" s="5">
        <f t="shared" si="43"/>
        <v>0</v>
      </c>
      <c r="X270" s="5">
        <f t="shared" si="44"/>
        <v>1498038.4524485213</v>
      </c>
    </row>
    <row r="271" spans="1:24" x14ac:dyDescent="0.25">
      <c r="A271" t="s">
        <v>1999</v>
      </c>
      <c r="B271" t="s">
        <v>2000</v>
      </c>
      <c r="C271" t="s">
        <v>193</v>
      </c>
      <c r="D271" s="12" t="s">
        <v>1088</v>
      </c>
      <c r="E271" s="5">
        <f>VLOOKUP(A271,'Base Cost'!$A$5:$AF$347,28,FALSE)</f>
        <v>926140.75671609771</v>
      </c>
      <c r="F271" s="5">
        <f>VLOOKUP(A271,'B.spe ed'!$A$5:$R$347,18,FALSE)</f>
        <v>49363.259999999995</v>
      </c>
      <c r="G271" s="5">
        <f>VLOOKUP(A271,'C.DPIA'!$A$5:$J$348,10,FALSE)</f>
        <v>21632.787074070802</v>
      </c>
      <c r="H271" s="5">
        <f>VLOOKUP(A271,D.EL!$A$5:$M$348,13,FALSE)</f>
        <v>12147.500725001617</v>
      </c>
      <c r="I271" s="137">
        <f>VLOOKUP(A271,E.CTE!$A$5:$R$348,18,FALSE)</f>
        <v>0</v>
      </c>
      <c r="J271" s="5">
        <f t="shared" si="36"/>
        <v>1009284.30451517</v>
      </c>
      <c r="K271" s="5">
        <v>760450.35</v>
      </c>
      <c r="L271" s="5">
        <f t="shared" si="37"/>
        <v>926347.94747526385</v>
      </c>
      <c r="M271" s="5">
        <f>VLOOKUP(A271,G.Transportation!$A$5:$G$348,7,FALSE)</f>
        <v>0</v>
      </c>
      <c r="N271" s="5">
        <v>0</v>
      </c>
      <c r="O271">
        <v>0</v>
      </c>
      <c r="P271" s="5">
        <f t="shared" si="38"/>
        <v>0</v>
      </c>
      <c r="Q271" s="1">
        <f>VLOOKUP(A271,'ADM Data'!$A$2:$J$344,10,FALSE)</f>
        <v>108.065213</v>
      </c>
      <c r="R271" s="5">
        <f t="shared" si="39"/>
        <v>9222.1200000000008</v>
      </c>
      <c r="S271" s="5">
        <f t="shared" si="40"/>
        <v>0</v>
      </c>
      <c r="T271" s="5">
        <f t="shared" si="42"/>
        <v>107191.51141551217</v>
      </c>
      <c r="U271" s="5">
        <f t="shared" si="41"/>
        <v>1033539.458890776</v>
      </c>
      <c r="W271" s="5">
        <f t="shared" si="43"/>
        <v>70242.388449999999</v>
      </c>
      <c r="X271" s="5">
        <f t="shared" si="44"/>
        <v>1103781.8473407759</v>
      </c>
    </row>
    <row r="272" spans="1:24" x14ac:dyDescent="0.25">
      <c r="A272" t="s">
        <v>2001</v>
      </c>
      <c r="B272" t="s">
        <v>2002</v>
      </c>
      <c r="C272" t="s">
        <v>93</v>
      </c>
      <c r="D272" s="12" t="s">
        <v>1088</v>
      </c>
      <c r="E272" s="5">
        <f>VLOOKUP(A272,'Base Cost'!$A$5:$AF$347,28,FALSE)</f>
        <v>235436.09823364211</v>
      </c>
      <c r="F272" s="5">
        <f>VLOOKUP(A272,'B.spe ed'!$A$5:$R$347,18,FALSE)</f>
        <v>36197.32</v>
      </c>
      <c r="G272" s="5">
        <f>VLOOKUP(A272,'C.DPIA'!$A$5:$J$348,10,FALSE)</f>
        <v>17097.82730002877</v>
      </c>
      <c r="H272" s="5">
        <f>VLOOKUP(A272,D.EL!$A$5:$M$348,13,FALSE)</f>
        <v>0</v>
      </c>
      <c r="I272" s="137">
        <f>VLOOKUP(A272,E.CTE!$A$5:$R$348,18,FALSE)</f>
        <v>0</v>
      </c>
      <c r="J272" s="5">
        <f t="shared" si="36"/>
        <v>288731.24553367088</v>
      </c>
      <c r="K272" s="5">
        <v>217363.6</v>
      </c>
      <c r="L272" s="5">
        <f t="shared" si="37"/>
        <v>264944.40927729837</v>
      </c>
      <c r="M272" s="5">
        <f>VLOOKUP(A272,G.Transportation!$A$5:$G$348,7,FALSE)</f>
        <v>0</v>
      </c>
      <c r="N272" s="5">
        <v>0</v>
      </c>
      <c r="O272">
        <v>0</v>
      </c>
      <c r="P272" s="5">
        <f t="shared" si="38"/>
        <v>0</v>
      </c>
      <c r="Q272" s="1">
        <f>VLOOKUP(A272,'ADM Data'!$A$2:$J$344,10,FALSE)</f>
        <v>26.786891999999998</v>
      </c>
      <c r="R272" s="5">
        <f t="shared" si="39"/>
        <v>10540.82</v>
      </c>
      <c r="S272" s="5">
        <f t="shared" si="40"/>
        <v>0</v>
      </c>
      <c r="T272" s="5">
        <f t="shared" si="42"/>
        <v>26570.321381813141</v>
      </c>
      <c r="U272" s="5">
        <f t="shared" si="41"/>
        <v>291514.73065911152</v>
      </c>
      <c r="W272" s="5">
        <f t="shared" si="43"/>
        <v>17411.479799999997</v>
      </c>
      <c r="X272" s="5">
        <f t="shared" si="44"/>
        <v>308926.21045911149</v>
      </c>
    </row>
    <row r="273" spans="1:24" x14ac:dyDescent="0.25">
      <c r="A273" t="s">
        <v>2003</v>
      </c>
      <c r="B273" t="s">
        <v>2004</v>
      </c>
      <c r="C273" t="s">
        <v>1147</v>
      </c>
      <c r="D273" s="12" t="s">
        <v>1088</v>
      </c>
      <c r="E273" s="5">
        <f>VLOOKUP(A273,'Base Cost'!$A$5:$AF$347,28,FALSE)</f>
        <v>333162.97329706815</v>
      </c>
      <c r="F273" s="5">
        <f>VLOOKUP(A273,'B.spe ed'!$A$5:$R$347,18,FALSE)</f>
        <v>27382.16</v>
      </c>
      <c r="G273" s="5">
        <f>VLOOKUP(A273,'C.DPIA'!$A$5:$J$348,10,FALSE)</f>
        <v>25762.393632544121</v>
      </c>
      <c r="H273" s="5">
        <f>VLOOKUP(A273,D.EL!$A$5:$M$348,13,FALSE)</f>
        <v>0</v>
      </c>
      <c r="I273" s="137">
        <f>VLOOKUP(A273,E.CTE!$A$5:$R$348,18,FALSE)</f>
        <v>0</v>
      </c>
      <c r="J273" s="5">
        <f t="shared" si="36"/>
        <v>386307.52692961227</v>
      </c>
      <c r="K273" s="5">
        <v>313594.86</v>
      </c>
      <c r="L273" s="5">
        <f t="shared" si="37"/>
        <v>362072.39504197252</v>
      </c>
      <c r="M273" s="5">
        <f>VLOOKUP(A273,G.Transportation!$A$5:$G$348,7,FALSE)</f>
        <v>0</v>
      </c>
      <c r="N273" s="5">
        <v>0</v>
      </c>
      <c r="O273">
        <v>0</v>
      </c>
      <c r="P273" s="5">
        <f t="shared" si="38"/>
        <v>0</v>
      </c>
      <c r="Q273" s="1">
        <f>VLOOKUP(A273,'ADM Data'!$A$2:$J$344,10,FALSE)</f>
        <v>43.599594000000003</v>
      </c>
      <c r="R273" s="5">
        <f t="shared" si="39"/>
        <v>8954.49</v>
      </c>
      <c r="S273" s="5">
        <f t="shared" si="40"/>
        <v>0</v>
      </c>
      <c r="T273" s="5">
        <f t="shared" si="42"/>
        <v>43247.09356712873</v>
      </c>
      <c r="U273" s="5">
        <f t="shared" si="41"/>
        <v>405319.48860910127</v>
      </c>
      <c r="W273" s="5">
        <f t="shared" si="43"/>
        <v>28339.736100000002</v>
      </c>
      <c r="X273" s="5">
        <f t="shared" si="44"/>
        <v>433659.22470910125</v>
      </c>
    </row>
    <row r="274" spans="1:24" x14ac:dyDescent="0.25">
      <c r="A274" t="s">
        <v>2005</v>
      </c>
      <c r="B274" t="s">
        <v>2006</v>
      </c>
      <c r="C274" t="s">
        <v>75</v>
      </c>
      <c r="D274" s="12" t="s">
        <v>1088</v>
      </c>
      <c r="E274" s="5">
        <f>VLOOKUP(A274,'Base Cost'!$A$5:$AF$347,28,FALSE)</f>
        <v>856127.29463245091</v>
      </c>
      <c r="F274" s="5">
        <f>VLOOKUP(A274,'B.spe ed'!$A$5:$R$347,18,FALSE)</f>
        <v>70032.650000000009</v>
      </c>
      <c r="G274" s="5">
        <f>VLOOKUP(A274,'C.DPIA'!$A$5:$J$348,10,FALSE)</f>
        <v>74034.326093327065</v>
      </c>
      <c r="H274" s="5">
        <f>VLOOKUP(A274,D.EL!$A$5:$M$348,13,FALSE)</f>
        <v>0</v>
      </c>
      <c r="I274" s="137">
        <f>VLOOKUP(A274,E.CTE!$A$5:$R$348,18,FALSE)</f>
        <v>0</v>
      </c>
      <c r="J274" s="5">
        <f t="shared" si="36"/>
        <v>1000194.270725778</v>
      </c>
      <c r="K274" s="5">
        <v>759628.31</v>
      </c>
      <c r="L274" s="5">
        <f t="shared" si="37"/>
        <v>920013.6360158762</v>
      </c>
      <c r="M274" s="5">
        <f>VLOOKUP(A274,G.Transportation!$A$5:$G$348,7,FALSE)</f>
        <v>0</v>
      </c>
      <c r="N274" s="5">
        <v>0</v>
      </c>
      <c r="O274">
        <v>0</v>
      </c>
      <c r="P274" s="5">
        <f t="shared" si="38"/>
        <v>0</v>
      </c>
      <c r="Q274" s="1">
        <f>VLOOKUP(A274,'ADM Data'!$A$2:$J$344,10,FALSE)</f>
        <v>107.71371000000001</v>
      </c>
      <c r="R274" s="5">
        <f t="shared" si="39"/>
        <v>9191.2900000000009</v>
      </c>
      <c r="S274" s="5">
        <f t="shared" si="40"/>
        <v>0</v>
      </c>
      <c r="T274" s="5">
        <f t="shared" si="42"/>
        <v>106842.85029884841</v>
      </c>
      <c r="U274" s="5">
        <f t="shared" si="41"/>
        <v>1026856.4863147247</v>
      </c>
      <c r="W274" s="5">
        <f t="shared" si="43"/>
        <v>70013.911500000002</v>
      </c>
      <c r="X274" s="5">
        <f t="shared" si="44"/>
        <v>1096870.3978147246</v>
      </c>
    </row>
    <row r="275" spans="1:24" x14ac:dyDescent="0.25">
      <c r="A275" t="s">
        <v>2007</v>
      </c>
      <c r="B275" t="s">
        <v>2008</v>
      </c>
      <c r="C275" t="s">
        <v>140</v>
      </c>
      <c r="D275" s="12" t="s">
        <v>1088</v>
      </c>
      <c r="E275" s="5">
        <f>VLOOKUP(A275,'Base Cost'!$A$5:$AF$347,28,FALSE)</f>
        <v>677804.47344932798</v>
      </c>
      <c r="F275" s="5">
        <f>VLOOKUP(A275,'B.spe ed'!$A$5:$R$347,18,FALSE)</f>
        <v>23822.7</v>
      </c>
      <c r="G275" s="5">
        <f>VLOOKUP(A275,'C.DPIA'!$A$5:$J$348,10,FALSE)</f>
        <v>38612.300920342539</v>
      </c>
      <c r="H275" s="5">
        <f>VLOOKUP(A275,D.EL!$A$5:$M$348,13,FALSE)</f>
        <v>0</v>
      </c>
      <c r="I275" s="137">
        <f>VLOOKUP(A275,E.CTE!$A$5:$R$348,18,FALSE)</f>
        <v>0</v>
      </c>
      <c r="J275" s="5">
        <f t="shared" si="36"/>
        <v>740239.4743696705</v>
      </c>
      <c r="K275" s="5">
        <v>592079.56999999995</v>
      </c>
      <c r="L275" s="5">
        <f t="shared" si="37"/>
        <v>690857.77824325929</v>
      </c>
      <c r="M275" s="5">
        <f>VLOOKUP(A275,G.Transportation!$A$5:$G$348,7,FALSE)</f>
        <v>0</v>
      </c>
      <c r="N275" s="5">
        <v>0</v>
      </c>
      <c r="O275">
        <v>0</v>
      </c>
      <c r="P275" s="5">
        <f t="shared" si="38"/>
        <v>0</v>
      </c>
      <c r="Q275" s="1">
        <f>VLOOKUP(A275,'ADM Data'!$A$2:$J$344,10,FALSE)</f>
        <v>79.485573000000002</v>
      </c>
      <c r="R275" s="5">
        <f t="shared" si="39"/>
        <v>9341.61</v>
      </c>
      <c r="S275" s="5">
        <f t="shared" si="40"/>
        <v>0</v>
      </c>
      <c r="T275" s="5">
        <f t="shared" si="42"/>
        <v>78842.936307339027</v>
      </c>
      <c r="U275" s="5">
        <f t="shared" si="41"/>
        <v>769700.71455059829</v>
      </c>
      <c r="W275" s="5">
        <f t="shared" si="43"/>
        <v>51665.622450000003</v>
      </c>
      <c r="X275" s="5">
        <f t="shared" si="44"/>
        <v>821366.33700059832</v>
      </c>
    </row>
    <row r="276" spans="1:24" x14ac:dyDescent="0.25">
      <c r="A276" t="s">
        <v>628</v>
      </c>
      <c r="B276" t="s">
        <v>2009</v>
      </c>
      <c r="C276" t="s">
        <v>193</v>
      </c>
      <c r="D276" s="12" t="s">
        <v>1088</v>
      </c>
      <c r="E276" s="5">
        <f>VLOOKUP(A276,'Base Cost'!$A$5:$AF$347,28,FALSE)</f>
        <v>829018.92747318675</v>
      </c>
      <c r="F276" s="5">
        <f>VLOOKUP(A276,'B.spe ed'!$A$5:$R$347,18,FALSE)</f>
        <v>738589.72</v>
      </c>
      <c r="G276" s="5">
        <f>VLOOKUP(A276,'C.DPIA'!$A$5:$J$348,10,FALSE)</f>
        <v>118170.02953333329</v>
      </c>
      <c r="H276" s="5">
        <f>VLOOKUP(A276,D.EL!$A$5:$M$348,13,FALSE)</f>
        <v>0</v>
      </c>
      <c r="I276" s="137">
        <f>VLOOKUP(A276,E.CTE!$A$5:$R$348,18,FALSE)</f>
        <v>0</v>
      </c>
      <c r="J276" s="5">
        <f t="shared" si="36"/>
        <v>1685778.6770065201</v>
      </c>
      <c r="K276" s="5">
        <v>1222318.33</v>
      </c>
      <c r="L276" s="5">
        <f t="shared" si="37"/>
        <v>1531307.343349247</v>
      </c>
      <c r="M276" s="5">
        <f>VLOOKUP(A276,G.Transportation!$A$5:$G$348,7,FALSE)</f>
        <v>0</v>
      </c>
      <c r="N276" s="5">
        <v>1182466.7</v>
      </c>
      <c r="O276">
        <v>73.25</v>
      </c>
      <c r="P276" s="5">
        <f t="shared" si="38"/>
        <v>16182.970102389078</v>
      </c>
      <c r="Q276" s="1">
        <f>VLOOKUP(A276,'ADM Data'!$A$2:$J$344,10,FALSE)</f>
        <v>100.80855600000001</v>
      </c>
      <c r="R276" s="5">
        <f t="shared" si="39"/>
        <v>15840.25</v>
      </c>
      <c r="S276" s="5">
        <f t="shared" si="40"/>
        <v>34549.11863401506</v>
      </c>
      <c r="T276" s="5">
        <f t="shared" si="42"/>
        <v>99993.524107108344</v>
      </c>
      <c r="U276" s="5">
        <f t="shared" si="41"/>
        <v>1665849.9860903705</v>
      </c>
      <c r="W276" s="5">
        <f t="shared" si="43"/>
        <v>65525.561400000006</v>
      </c>
      <c r="X276" s="5">
        <f t="shared" si="44"/>
        <v>1731375.5474903705</v>
      </c>
    </row>
    <row r="277" spans="1:24" x14ac:dyDescent="0.25">
      <c r="A277" t="s">
        <v>630</v>
      </c>
      <c r="B277" t="s">
        <v>2010</v>
      </c>
      <c r="C277" t="s">
        <v>324</v>
      </c>
      <c r="D277" s="12" t="s">
        <v>1088</v>
      </c>
      <c r="E277" s="5">
        <f>VLOOKUP(A277,'Base Cost'!$A$5:$AF$347,28,FALSE)</f>
        <v>1073995.23643495</v>
      </c>
      <c r="F277" s="5">
        <f>VLOOKUP(A277,'B.spe ed'!$A$5:$R$347,18,FALSE)</f>
        <v>978736.05999999994</v>
      </c>
      <c r="G277" s="5">
        <f>VLOOKUP(A277,'C.DPIA'!$A$5:$J$348,10,FALSE)</f>
        <v>158898.48507702528</v>
      </c>
      <c r="H277" s="5">
        <f>VLOOKUP(A277,D.EL!$A$5:$M$348,13,FALSE)</f>
        <v>0</v>
      </c>
      <c r="I277" s="137">
        <f>VLOOKUP(A277,E.CTE!$A$5:$R$348,18,FALSE)</f>
        <v>0</v>
      </c>
      <c r="J277" s="5">
        <f t="shared" si="36"/>
        <v>2211629.7815119755</v>
      </c>
      <c r="K277" s="5">
        <v>3051135.14</v>
      </c>
      <c r="L277" s="5">
        <f t="shared" si="37"/>
        <v>2211629.7815119755</v>
      </c>
      <c r="M277" s="5">
        <f>VLOOKUP(A277,G.Transportation!$A$5:$G$348,7,FALSE)</f>
        <v>0</v>
      </c>
      <c r="N277" s="5">
        <v>2693329.3</v>
      </c>
      <c r="O277">
        <v>168.03</v>
      </c>
      <c r="P277" s="5">
        <f t="shared" si="38"/>
        <v>16068.939727429624</v>
      </c>
      <c r="Q277" s="1">
        <f>VLOOKUP(A277,'ADM Data'!$A$2:$J$344,10,FALSE)</f>
        <v>135.67920100000001</v>
      </c>
      <c r="R277" s="5">
        <f t="shared" si="39"/>
        <v>16950.43</v>
      </c>
      <c r="S277" s="5">
        <f t="shared" si="40"/>
        <v>0</v>
      </c>
      <c r="T277" s="5">
        <f t="shared" si="42"/>
        <v>134582.24176950514</v>
      </c>
      <c r="U277" s="5">
        <f t="shared" si="41"/>
        <v>2346212.0232814807</v>
      </c>
      <c r="W277" s="5">
        <f t="shared" si="43"/>
        <v>88191.480649999998</v>
      </c>
      <c r="X277" s="5">
        <f t="shared" si="44"/>
        <v>2434403.5039314805</v>
      </c>
    </row>
    <row r="278" spans="1:24" x14ac:dyDescent="0.25">
      <c r="A278" t="s">
        <v>632</v>
      </c>
      <c r="B278" t="s">
        <v>2011</v>
      </c>
      <c r="C278" t="s">
        <v>98</v>
      </c>
      <c r="D278" s="12" t="s">
        <v>1088</v>
      </c>
      <c r="E278" s="5">
        <f>VLOOKUP(A278,'Base Cost'!$A$5:$AF$347,28,FALSE)</f>
        <v>585983.0917857968</v>
      </c>
      <c r="F278" s="5">
        <f>VLOOKUP(A278,'B.spe ed'!$A$5:$R$347,18,FALSE)</f>
        <v>533752.47</v>
      </c>
      <c r="G278" s="5">
        <f>VLOOKUP(A278,'C.DPIA'!$A$5:$J$348,10,FALSE)</f>
        <v>86519.633322222231</v>
      </c>
      <c r="H278" s="5">
        <f>VLOOKUP(A278,D.EL!$A$5:$M$348,13,FALSE)</f>
        <v>0</v>
      </c>
      <c r="I278" s="137">
        <f>VLOOKUP(A278,E.CTE!$A$5:$R$348,18,FALSE)</f>
        <v>0</v>
      </c>
      <c r="J278" s="5">
        <f t="shared" si="36"/>
        <v>1206255.1951080188</v>
      </c>
      <c r="K278" s="5">
        <v>1004425.03</v>
      </c>
      <c r="L278" s="5">
        <f t="shared" si="37"/>
        <v>1138985.2010775162</v>
      </c>
      <c r="M278" s="5">
        <f>VLOOKUP(A278,G.Transportation!$A$5:$G$348,7,FALSE)</f>
        <v>0</v>
      </c>
      <c r="N278" s="5">
        <v>1044765.23</v>
      </c>
      <c r="O278">
        <v>62.93</v>
      </c>
      <c r="P278" s="5">
        <f t="shared" si="38"/>
        <v>16642.101770220881</v>
      </c>
      <c r="Q278" s="1">
        <f>VLOOKUP(A278,'ADM Data'!$A$2:$J$344,10,FALSE)</f>
        <v>73.808217999999997</v>
      </c>
      <c r="R278" s="5">
        <f t="shared" si="39"/>
        <v>16081.69</v>
      </c>
      <c r="S278" s="5">
        <f t="shared" si="40"/>
        <v>41362.994106228653</v>
      </c>
      <c r="T278" s="5">
        <f t="shared" si="42"/>
        <v>73211.482425020615</v>
      </c>
      <c r="U278" s="5">
        <f t="shared" si="41"/>
        <v>1253559.6776087654</v>
      </c>
      <c r="W278" s="5">
        <f t="shared" si="43"/>
        <v>47975.341699999997</v>
      </c>
      <c r="X278" s="5">
        <f t="shared" si="44"/>
        <v>1301535.0193087654</v>
      </c>
    </row>
    <row r="279" spans="1:24" x14ac:dyDescent="0.25">
      <c r="A279" t="s">
        <v>634</v>
      </c>
      <c r="B279" t="s">
        <v>635</v>
      </c>
      <c r="C279" t="s">
        <v>140</v>
      </c>
      <c r="D279" s="12" t="s">
        <v>1088</v>
      </c>
      <c r="E279" s="5">
        <f>VLOOKUP(A279,'Base Cost'!$A$5:$AF$347,28,FALSE)</f>
        <v>2790909.5724540218</v>
      </c>
      <c r="F279" s="5">
        <f>VLOOKUP(A279,'B.spe ed'!$A$5:$R$347,18,FALSE)</f>
        <v>325052.03999999998</v>
      </c>
      <c r="G279" s="5">
        <f>VLOOKUP(A279,'C.DPIA'!$A$5:$J$348,10,FALSE)</f>
        <v>412897.36270555557</v>
      </c>
      <c r="H279" s="5">
        <f>VLOOKUP(A279,D.EL!$A$5:$M$348,13,FALSE)</f>
        <v>7629.9534125753262</v>
      </c>
      <c r="I279" s="137">
        <f>VLOOKUP(A279,E.CTE!$A$5:$R$348,18,FALSE)</f>
        <v>1544237.6077814074</v>
      </c>
      <c r="J279" s="5">
        <f t="shared" si="36"/>
        <v>5080726.5363535602</v>
      </c>
      <c r="K279" s="5">
        <v>2225727.89</v>
      </c>
      <c r="L279" s="5">
        <f t="shared" si="37"/>
        <v>4129155.4875239185</v>
      </c>
      <c r="M279" s="5">
        <f>VLOOKUP(A279,G.Transportation!$A$5:$G$348,7,FALSE)</f>
        <v>0</v>
      </c>
      <c r="N279" s="5">
        <v>2878109.49</v>
      </c>
      <c r="O279">
        <v>225.06</v>
      </c>
      <c r="P279" s="5">
        <f t="shared" si="38"/>
        <v>12828.267549986671</v>
      </c>
      <c r="Q279" s="1">
        <f>VLOOKUP(A279,'ADM Data'!$A$2:$J$344,10,FALSE)</f>
        <v>352.23471699999999</v>
      </c>
      <c r="R279" s="5">
        <f t="shared" si="39"/>
        <v>12372.74</v>
      </c>
      <c r="S279" s="5">
        <f t="shared" si="40"/>
        <v>160452.61765525845</v>
      </c>
      <c r="T279" s="5">
        <f t="shared" si="42"/>
        <v>349386.91777015419</v>
      </c>
      <c r="U279" s="5">
        <f t="shared" si="41"/>
        <v>4638995.0229493305</v>
      </c>
      <c r="W279" s="5">
        <f t="shared" si="43"/>
        <v>228952.56604999999</v>
      </c>
      <c r="X279" s="5">
        <f t="shared" si="44"/>
        <v>4867947.588999331</v>
      </c>
    </row>
    <row r="280" spans="1:24" x14ac:dyDescent="0.25">
      <c r="A280" t="s">
        <v>636</v>
      </c>
      <c r="B280" t="s">
        <v>637</v>
      </c>
      <c r="C280" t="s">
        <v>193</v>
      </c>
      <c r="D280" s="12" t="s">
        <v>1088</v>
      </c>
      <c r="E280" s="5">
        <f>VLOOKUP(A280,'Base Cost'!$A$5:$AF$347,28,FALSE)</f>
        <v>4734875.0406738967</v>
      </c>
      <c r="F280" s="5">
        <f>VLOOKUP(A280,'B.spe ed'!$A$5:$R$347,18,FALSE)</f>
        <v>745595.73045891849</v>
      </c>
      <c r="G280" s="5">
        <f>VLOOKUP(A280,'C.DPIA'!$A$5:$J$348,10,FALSE)</f>
        <v>704798.46223888895</v>
      </c>
      <c r="H280" s="5">
        <f>VLOOKUP(A280,D.EL!$A$5:$M$348,13,FALSE)</f>
        <v>44509.495889177924</v>
      </c>
      <c r="I280" s="137">
        <f>VLOOKUP(A280,E.CTE!$A$5:$R$348,18,FALSE)</f>
        <v>2761519.0125639308</v>
      </c>
      <c r="J280" s="5">
        <f t="shared" si="36"/>
        <v>8991297.7418248132</v>
      </c>
      <c r="K280" s="5">
        <v>3093004.58</v>
      </c>
      <c r="L280" s="5">
        <f t="shared" si="37"/>
        <v>7025396.6309886025</v>
      </c>
      <c r="M280" s="5">
        <f>VLOOKUP(A280,G.Transportation!$A$5:$G$348,7,FALSE)</f>
        <v>0</v>
      </c>
      <c r="N280" s="5">
        <v>3358586.95</v>
      </c>
      <c r="O280">
        <v>273.52</v>
      </c>
      <c r="P280" s="5">
        <f t="shared" si="38"/>
        <v>12319.20748610705</v>
      </c>
      <c r="Q280" s="1">
        <f>VLOOKUP(A280,'ADM Data'!$A$2:$J$344,10,FALSE)</f>
        <v>601.24987299999998</v>
      </c>
      <c r="R280" s="5">
        <f t="shared" si="39"/>
        <v>12334.65</v>
      </c>
      <c r="S280" s="5">
        <f t="shared" si="40"/>
        <v>0</v>
      </c>
      <c r="T280" s="5">
        <f t="shared" si="42"/>
        <v>596388.79928228841</v>
      </c>
      <c r="U280" s="5">
        <f t="shared" si="41"/>
        <v>7621785.4302708907</v>
      </c>
      <c r="W280" s="5">
        <f t="shared" si="43"/>
        <v>390812.41745000001</v>
      </c>
      <c r="X280" s="5">
        <f t="shared" si="44"/>
        <v>8012597.8477208903</v>
      </c>
    </row>
    <row r="281" spans="1:24" x14ac:dyDescent="0.25">
      <c r="A281" t="s">
        <v>638</v>
      </c>
      <c r="B281" t="s">
        <v>639</v>
      </c>
      <c r="C281" t="s">
        <v>72</v>
      </c>
      <c r="D281" s="12" t="s">
        <v>1088</v>
      </c>
      <c r="E281" s="5">
        <f>VLOOKUP(A281,'Base Cost'!$A$5:$AF$347,28,FALSE)</f>
        <v>950471.22885506519</v>
      </c>
      <c r="F281" s="5">
        <f>VLOOKUP(A281,'B.spe ed'!$A$5:$R$347,18,FALSE)</f>
        <v>90812.23</v>
      </c>
      <c r="G281" s="5">
        <f>VLOOKUP(A281,'C.DPIA'!$A$5:$J$348,10,FALSE)</f>
        <v>132770.22259444447</v>
      </c>
      <c r="H281" s="5">
        <f>VLOOKUP(A281,D.EL!$A$5:$M$348,13,FALSE)</f>
        <v>1583.2734562912542</v>
      </c>
      <c r="I281" s="137">
        <f>VLOOKUP(A281,E.CTE!$A$5:$R$348,18,FALSE)</f>
        <v>34711.759268670248</v>
      </c>
      <c r="J281" s="5">
        <f t="shared" si="36"/>
        <v>1210348.7141744713</v>
      </c>
      <c r="K281" s="5">
        <v>1167293.79</v>
      </c>
      <c r="L281" s="5">
        <f t="shared" si="37"/>
        <v>1195998.5079471201</v>
      </c>
      <c r="M281" s="5">
        <f>VLOOKUP(A281,G.Transportation!$A$5:$G$348,7,FALSE)</f>
        <v>0</v>
      </c>
      <c r="N281" s="5">
        <v>1156585.54</v>
      </c>
      <c r="O281">
        <v>128.29</v>
      </c>
      <c r="P281" s="5">
        <f t="shared" si="38"/>
        <v>9055.4790178501844</v>
      </c>
      <c r="Q281" s="1">
        <f>VLOOKUP(A281,'ADM Data'!$A$2:$J$344,10,FALSE)</f>
        <v>113.26369699999999</v>
      </c>
      <c r="R281" s="5">
        <f t="shared" si="39"/>
        <v>11209.42</v>
      </c>
      <c r="S281" s="5">
        <f t="shared" si="40"/>
        <v>0</v>
      </c>
      <c r="T281" s="5">
        <f t="shared" si="42"/>
        <v>112347.96594477272</v>
      </c>
      <c r="U281" s="5">
        <f t="shared" si="41"/>
        <v>1308346.4738918929</v>
      </c>
      <c r="W281" s="5">
        <f t="shared" si="43"/>
        <v>73621.403049999994</v>
      </c>
      <c r="X281" s="5">
        <f t="shared" si="44"/>
        <v>1381967.876941893</v>
      </c>
    </row>
    <row r="282" spans="1:24" x14ac:dyDescent="0.25">
      <c r="A282" t="s">
        <v>640</v>
      </c>
      <c r="B282" t="s">
        <v>2012</v>
      </c>
      <c r="C282" t="s">
        <v>125</v>
      </c>
      <c r="D282" s="12" t="s">
        <v>1088</v>
      </c>
      <c r="E282" s="5">
        <f>VLOOKUP(A282,'Base Cost'!$A$5:$AF$347,28,FALSE)</f>
        <v>927032.58282434661</v>
      </c>
      <c r="F282" s="5">
        <f>VLOOKUP(A282,'B.spe ed'!$A$5:$R$347,18,FALSE)</f>
        <v>52824.79</v>
      </c>
      <c r="G282" s="5">
        <f>VLOOKUP(A282,'C.DPIA'!$A$5:$J$348,10,FALSE)</f>
        <v>130051.48821503698</v>
      </c>
      <c r="H282" s="5">
        <f>VLOOKUP(A282,D.EL!$A$5:$M$348,13,FALSE)</f>
        <v>10397.615176000001</v>
      </c>
      <c r="I282" s="137">
        <f>VLOOKUP(A282,E.CTE!$A$5:$R$348,18,FALSE)</f>
        <v>0</v>
      </c>
      <c r="J282" s="5">
        <f t="shared" si="36"/>
        <v>1120306.4762153835</v>
      </c>
      <c r="K282" s="5">
        <v>1574222.53</v>
      </c>
      <c r="L282" s="5">
        <f t="shared" si="37"/>
        <v>1120306.4762153835</v>
      </c>
      <c r="M282" s="5">
        <f>VLOOKUP(A282,G.Transportation!$A$5:$G$348,7,FALSE)</f>
        <v>0</v>
      </c>
      <c r="N282" s="5">
        <v>1336787.3899999999</v>
      </c>
      <c r="O282">
        <v>147.79</v>
      </c>
      <c r="P282" s="5">
        <f t="shared" si="38"/>
        <v>9085.2616090398533</v>
      </c>
      <c r="Q282" s="1">
        <f>VLOOKUP(A282,'ADM Data'!$A$2:$J$344,10,FALSE)</f>
        <v>111.26086699999999</v>
      </c>
      <c r="R282" s="5">
        <f t="shared" si="39"/>
        <v>10719.19</v>
      </c>
      <c r="S282" s="5">
        <f t="shared" si="40"/>
        <v>0</v>
      </c>
      <c r="T282" s="5">
        <f t="shared" si="42"/>
        <v>110361.32872037441</v>
      </c>
      <c r="U282" s="5">
        <f t="shared" si="41"/>
        <v>1230667.804935758</v>
      </c>
      <c r="W282" s="5">
        <f t="shared" si="43"/>
        <v>72319.563549999992</v>
      </c>
      <c r="X282" s="5">
        <f t="shared" si="44"/>
        <v>1302987.3684857581</v>
      </c>
    </row>
    <row r="283" spans="1:24" x14ac:dyDescent="0.25">
      <c r="A283" t="s">
        <v>642</v>
      </c>
      <c r="B283" t="s">
        <v>2013</v>
      </c>
      <c r="C283" t="s">
        <v>125</v>
      </c>
      <c r="D283" s="12" t="s">
        <v>1088</v>
      </c>
      <c r="E283" s="5">
        <f>VLOOKUP(A283,'Base Cost'!$A$5:$AF$347,28,FALSE)</f>
        <v>3245487.9222844793</v>
      </c>
      <c r="F283" s="5">
        <f>VLOOKUP(A283,'B.spe ed'!$A$5:$R$347,18,FALSE)</f>
        <v>317708.79999999999</v>
      </c>
      <c r="G283" s="5">
        <f>VLOOKUP(A283,'C.DPIA'!$A$5:$J$348,10,FALSE)</f>
        <v>213854.10705832383</v>
      </c>
      <c r="H283" s="5">
        <f>VLOOKUP(A283,D.EL!$A$5:$M$348,13,FALSE)</f>
        <v>0</v>
      </c>
      <c r="I283" s="137">
        <f>VLOOKUP(A283,E.CTE!$A$5:$R$348,18,FALSE)</f>
        <v>0</v>
      </c>
      <c r="J283" s="5">
        <f t="shared" si="36"/>
        <v>3777050.829342803</v>
      </c>
      <c r="K283" s="5">
        <v>3315423.38</v>
      </c>
      <c r="L283" s="5">
        <f t="shared" si="37"/>
        <v>3623190.4004768468</v>
      </c>
      <c r="M283" s="5">
        <f>VLOOKUP(A283,G.Transportation!$A$5:$G$348,7,FALSE)</f>
        <v>0</v>
      </c>
      <c r="N283" s="5">
        <v>2977817.67</v>
      </c>
      <c r="O283">
        <v>384.29</v>
      </c>
      <c r="P283" s="5">
        <f t="shared" si="38"/>
        <v>7788.9614957453996</v>
      </c>
      <c r="Q283" s="1">
        <f>VLOOKUP(A283,'ADM Data'!$A$2:$J$344,10,FALSE)</f>
        <v>394.80078600000002</v>
      </c>
      <c r="R283" s="5">
        <f t="shared" si="39"/>
        <v>9827.26</v>
      </c>
      <c r="S283" s="5">
        <f t="shared" si="40"/>
        <v>0</v>
      </c>
      <c r="T283" s="5">
        <f t="shared" si="42"/>
        <v>391608.8423327512</v>
      </c>
      <c r="U283" s="5">
        <f t="shared" si="41"/>
        <v>4014799.2428095979</v>
      </c>
      <c r="W283" s="5">
        <f t="shared" si="43"/>
        <v>256620.51090000002</v>
      </c>
      <c r="X283" s="5">
        <f t="shared" si="44"/>
        <v>4271419.7537095984</v>
      </c>
    </row>
    <row r="284" spans="1:24" x14ac:dyDescent="0.25">
      <c r="A284" t="s">
        <v>644</v>
      </c>
      <c r="B284" t="s">
        <v>2014</v>
      </c>
      <c r="C284" t="s">
        <v>93</v>
      </c>
      <c r="D284" s="12" t="s">
        <v>1088</v>
      </c>
      <c r="E284" s="5">
        <f>VLOOKUP(A284,'Base Cost'!$A$5:$AF$347,28,FALSE)</f>
        <v>1735754.355312611</v>
      </c>
      <c r="F284" s="5">
        <f>VLOOKUP(A284,'B.spe ed'!$A$5:$R$347,18,FALSE)</f>
        <v>383894.38</v>
      </c>
      <c r="G284" s="5">
        <f>VLOOKUP(A284,'C.DPIA'!$A$5:$J$348,10,FALSE)</f>
        <v>261080.06343888893</v>
      </c>
      <c r="H284" s="5">
        <f>VLOOKUP(A284,D.EL!$A$5:$M$348,13,FALSE)</f>
        <v>4954.8522422312035</v>
      </c>
      <c r="I284" s="137">
        <f>VLOOKUP(A284,E.CTE!$A$5:$R$348,18,FALSE)</f>
        <v>1201485.6126118805</v>
      </c>
      <c r="J284" s="5">
        <f t="shared" si="36"/>
        <v>3587169.2636056119</v>
      </c>
      <c r="K284" s="5">
        <v>2231693.63</v>
      </c>
      <c r="L284" s="5">
        <f t="shared" si="37"/>
        <v>3135389.2349248612</v>
      </c>
      <c r="M284" s="5">
        <f>VLOOKUP(A284,G.Transportation!$A$5:$G$348,7,FALSE)</f>
        <v>85243.56</v>
      </c>
      <c r="N284" s="5">
        <v>3095267.56</v>
      </c>
      <c r="O284">
        <v>203.81</v>
      </c>
      <c r="P284" s="5">
        <f t="shared" si="38"/>
        <v>15227.104974240714</v>
      </c>
      <c r="Q284" s="1">
        <f>VLOOKUP(A284,'ADM Data'!$A$2:$J$344,10,FALSE)</f>
        <v>222.722329</v>
      </c>
      <c r="R284" s="5">
        <f t="shared" si="39"/>
        <v>15110.3</v>
      </c>
      <c r="S284" s="5">
        <f t="shared" si="40"/>
        <v>26015.075901676992</v>
      </c>
      <c r="T284" s="5">
        <f t="shared" si="42"/>
        <v>220921.63064068503</v>
      </c>
      <c r="U284" s="5">
        <f t="shared" si="41"/>
        <v>3467569.5014672233</v>
      </c>
      <c r="W284" s="5">
        <f t="shared" si="43"/>
        <v>144769.51384999999</v>
      </c>
      <c r="X284" s="5">
        <f t="shared" si="44"/>
        <v>3612339.0153172235</v>
      </c>
    </row>
    <row r="285" spans="1:24" x14ac:dyDescent="0.25">
      <c r="A285" t="s">
        <v>646</v>
      </c>
      <c r="B285" t="s">
        <v>2015</v>
      </c>
      <c r="C285" t="s">
        <v>80</v>
      </c>
      <c r="D285" s="12" t="s">
        <v>1088</v>
      </c>
      <c r="E285" s="5">
        <f>VLOOKUP(A285,'Base Cost'!$A$5:$AF$347,28,FALSE)</f>
        <v>1943808.2528890036</v>
      </c>
      <c r="F285" s="5">
        <f>VLOOKUP(A285,'B.spe ed'!$A$5:$R$347,18,FALSE)</f>
        <v>170808.34999999998</v>
      </c>
      <c r="G285" s="5">
        <f>VLOOKUP(A285,'C.DPIA'!$A$5:$J$348,10,FALSE)</f>
        <v>268340.78174199449</v>
      </c>
      <c r="H285" s="5">
        <f>VLOOKUP(A285,D.EL!$A$5:$M$348,13,FALSE)</f>
        <v>1299.7018970000001</v>
      </c>
      <c r="I285" s="137">
        <f>VLOOKUP(A285,E.CTE!$A$5:$R$348,18,FALSE)</f>
        <v>0</v>
      </c>
      <c r="J285" s="5">
        <f t="shared" si="36"/>
        <v>2384257.0865279981</v>
      </c>
      <c r="K285" s="5">
        <v>2203839.5699999998</v>
      </c>
      <c r="L285" s="5">
        <f t="shared" si="37"/>
        <v>2324123.9282692163</v>
      </c>
      <c r="M285" s="5">
        <f>VLOOKUP(A285,G.Transportation!$A$5:$G$348,7,FALSE)</f>
        <v>0</v>
      </c>
      <c r="N285" s="5">
        <v>2161720.87</v>
      </c>
      <c r="O285">
        <v>272.14999999999998</v>
      </c>
      <c r="P285" s="5">
        <f t="shared" si="38"/>
        <v>7983.2027999265119</v>
      </c>
      <c r="Q285" s="1">
        <f>VLOOKUP(A285,'ADM Data'!$A$2:$J$344,10,FALSE)</f>
        <v>233.14670899999999</v>
      </c>
      <c r="R285" s="5">
        <f t="shared" si="39"/>
        <v>10618.5</v>
      </c>
      <c r="S285" s="5">
        <f t="shared" si="40"/>
        <v>0</v>
      </c>
      <c r="T285" s="5">
        <f t="shared" si="42"/>
        <v>231261.73007462252</v>
      </c>
      <c r="U285" s="5">
        <f t="shared" si="41"/>
        <v>2555385.658343839</v>
      </c>
      <c r="W285" s="5">
        <f t="shared" si="43"/>
        <v>151545.36085</v>
      </c>
      <c r="X285" s="5">
        <f t="shared" si="44"/>
        <v>2706931.0191938388</v>
      </c>
    </row>
    <row r="286" spans="1:24" x14ac:dyDescent="0.25">
      <c r="A286" t="s">
        <v>648</v>
      </c>
      <c r="B286" t="s">
        <v>649</v>
      </c>
      <c r="C286" t="s">
        <v>80</v>
      </c>
      <c r="D286" s="12" t="s">
        <v>1088</v>
      </c>
      <c r="E286" s="5">
        <f>VLOOKUP(A286,'Base Cost'!$A$5:$AF$347,28,FALSE)</f>
        <v>1680829.80476559</v>
      </c>
      <c r="F286" s="5">
        <f>VLOOKUP(A286,'B.spe ed'!$A$5:$R$347,18,FALSE)</f>
        <v>262709.84000000003</v>
      </c>
      <c r="G286" s="5">
        <f>VLOOKUP(A286,'C.DPIA'!$A$5:$J$348,10,FALSE)</f>
        <v>75512.272787770635</v>
      </c>
      <c r="H286" s="5">
        <f>VLOOKUP(A286,D.EL!$A$5:$M$348,13,FALSE)</f>
        <v>0</v>
      </c>
      <c r="I286" s="137">
        <f>VLOOKUP(A286,E.CTE!$A$5:$R$348,18,FALSE)</f>
        <v>0</v>
      </c>
      <c r="J286" s="5">
        <f t="shared" si="36"/>
        <v>2019051.9175533608</v>
      </c>
      <c r="K286" s="5">
        <v>1954688.89</v>
      </c>
      <c r="L286" s="5">
        <f t="shared" si="37"/>
        <v>1997599.7204698257</v>
      </c>
      <c r="M286" s="5">
        <f>VLOOKUP(A286,G.Transportation!$A$5:$G$348,7,FALSE)</f>
        <v>0</v>
      </c>
      <c r="N286" s="5">
        <v>2222471.13</v>
      </c>
      <c r="O286">
        <v>258.13</v>
      </c>
      <c r="P286" s="5">
        <f t="shared" si="38"/>
        <v>8649.9708689420058</v>
      </c>
      <c r="Q286" s="1">
        <f>VLOOKUP(A286,'ADM Data'!$A$2:$J$344,10,FALSE)</f>
        <v>206.650171</v>
      </c>
      <c r="R286" s="5">
        <f t="shared" si="39"/>
        <v>10316.58</v>
      </c>
      <c r="S286" s="5">
        <f t="shared" si="40"/>
        <v>0</v>
      </c>
      <c r="T286" s="5">
        <f t="shared" si="42"/>
        <v>204979.41519593395</v>
      </c>
      <c r="U286" s="5">
        <f t="shared" si="41"/>
        <v>2202579.1356657594</v>
      </c>
      <c r="W286" s="5">
        <f t="shared" si="43"/>
        <v>134322.61115000001</v>
      </c>
      <c r="X286" s="5">
        <f t="shared" si="44"/>
        <v>2336901.7468157597</v>
      </c>
    </row>
    <row r="287" spans="1:24" x14ac:dyDescent="0.25">
      <c r="A287" t="s">
        <v>650</v>
      </c>
      <c r="B287" t="s">
        <v>2016</v>
      </c>
      <c r="C287" t="s">
        <v>80</v>
      </c>
      <c r="D287" s="12" t="s">
        <v>1088</v>
      </c>
      <c r="E287" s="5">
        <f>VLOOKUP(A287,'Base Cost'!$A$5:$AF$347,28,FALSE)</f>
        <v>9938245.8839789554</v>
      </c>
      <c r="F287" s="5">
        <f>VLOOKUP(A287,'B.spe ed'!$A$5:$R$347,18,FALSE)</f>
        <v>1404908.8599999999</v>
      </c>
      <c r="G287" s="5">
        <f>VLOOKUP(A287,'C.DPIA'!$A$5:$J$348,10,FALSE)</f>
        <v>444974.37807566032</v>
      </c>
      <c r="H287" s="5">
        <f>VLOOKUP(A287,D.EL!$A$5:$M$348,13,FALSE)</f>
        <v>126554.63302706792</v>
      </c>
      <c r="I287" s="137">
        <f>VLOOKUP(A287,E.CTE!$A$5:$R$348,18,FALSE)</f>
        <v>0</v>
      </c>
      <c r="J287" s="5">
        <f t="shared" si="36"/>
        <v>11914683.755081683</v>
      </c>
      <c r="K287" s="5">
        <v>10318995.41</v>
      </c>
      <c r="L287" s="5">
        <f t="shared" si="37"/>
        <v>11382840.829665959</v>
      </c>
      <c r="M287" s="5">
        <f>VLOOKUP(A287,G.Transportation!$A$5:$G$348,7,FALSE)</f>
        <v>0</v>
      </c>
      <c r="N287" s="5">
        <v>9965428.7400000002</v>
      </c>
      <c r="O287">
        <v>1291.02</v>
      </c>
      <c r="P287" s="5">
        <f t="shared" si="38"/>
        <v>7759.1151350095279</v>
      </c>
      <c r="Q287" s="1">
        <f>VLOOKUP(A287,'ADM Data'!$A$2:$J$344,10,FALSE)</f>
        <v>1236.5924230000001</v>
      </c>
      <c r="R287" s="5">
        <f t="shared" si="39"/>
        <v>9855.01</v>
      </c>
      <c r="S287" s="5">
        <f t="shared" si="40"/>
        <v>0</v>
      </c>
      <c r="T287" s="5">
        <f t="shared" si="42"/>
        <v>1226594.638057488</v>
      </c>
      <c r="U287" s="5">
        <f t="shared" si="41"/>
        <v>12609435.467723448</v>
      </c>
      <c r="W287" s="5">
        <f t="shared" si="43"/>
        <v>803785.07495000004</v>
      </c>
      <c r="X287" s="5">
        <f t="shared" si="44"/>
        <v>13413220.542673446</v>
      </c>
    </row>
    <row r="288" spans="1:24" x14ac:dyDescent="0.25">
      <c r="A288" t="s">
        <v>652</v>
      </c>
      <c r="B288" t="s">
        <v>653</v>
      </c>
      <c r="C288" t="s">
        <v>75</v>
      </c>
      <c r="D288" s="12" t="s">
        <v>1088</v>
      </c>
      <c r="E288" s="5">
        <f>VLOOKUP(A288,'Base Cost'!$A$5:$AF$347,28,FALSE)</f>
        <v>12815964.161088865</v>
      </c>
      <c r="F288" s="5">
        <f>VLOOKUP(A288,'B.spe ed'!$A$5:$R$347,18,FALSE)</f>
        <v>1559188.2999999998</v>
      </c>
      <c r="G288" s="5">
        <f>VLOOKUP(A288,'C.DPIA'!$A$5:$J$348,10,FALSE)</f>
        <v>1915334.2380693958</v>
      </c>
      <c r="H288" s="5">
        <f>VLOOKUP(A288,D.EL!$A$5:$M$348,13,FALSE)</f>
        <v>0</v>
      </c>
      <c r="I288" s="137">
        <f>VLOOKUP(A288,E.CTE!$A$5:$R$348,18,FALSE)</f>
        <v>0</v>
      </c>
      <c r="J288" s="5">
        <f t="shared" si="36"/>
        <v>16290486.699158262</v>
      </c>
      <c r="K288" s="5">
        <v>7432796.4500000002</v>
      </c>
      <c r="L288" s="5">
        <f t="shared" si="37"/>
        <v>13338218.539113814</v>
      </c>
      <c r="M288" s="5">
        <f>VLOOKUP(A288,G.Transportation!$A$5:$G$348,7,FALSE)</f>
        <v>0</v>
      </c>
      <c r="N288" s="5">
        <v>8803294.6099999994</v>
      </c>
      <c r="O288">
        <v>1080.07</v>
      </c>
      <c r="P288" s="5">
        <f t="shared" si="38"/>
        <v>8190.750428768506</v>
      </c>
      <c r="Q288" s="1">
        <f>VLOOKUP(A288,'ADM Data'!$A$2:$J$344,10,FALSE)</f>
        <v>1674.4844149999999</v>
      </c>
      <c r="R288" s="5">
        <f t="shared" si="39"/>
        <v>8615.57</v>
      </c>
      <c r="S288" s="5">
        <f t="shared" si="40"/>
        <v>0</v>
      </c>
      <c r="T288" s="5">
        <f t="shared" si="42"/>
        <v>1660946.2962477081</v>
      </c>
      <c r="U288" s="5">
        <f t="shared" si="41"/>
        <v>14999164.835361522</v>
      </c>
      <c r="W288" s="5">
        <f t="shared" si="43"/>
        <v>1088414.8697499998</v>
      </c>
      <c r="X288" s="5">
        <f t="shared" si="44"/>
        <v>16087579.705111522</v>
      </c>
    </row>
    <row r="289" spans="1:24" x14ac:dyDescent="0.25">
      <c r="A289" t="s">
        <v>654</v>
      </c>
      <c r="B289" t="s">
        <v>2017</v>
      </c>
      <c r="C289" t="s">
        <v>80</v>
      </c>
      <c r="D289" s="12" t="s">
        <v>1088</v>
      </c>
      <c r="E289" s="5">
        <f>VLOOKUP(A289,'Base Cost'!$A$5:$AF$347,28,FALSE)</f>
        <v>1189575.6028747009</v>
      </c>
      <c r="F289" s="5">
        <f>VLOOKUP(A289,'B.spe ed'!$A$5:$R$347,18,FALSE)</f>
        <v>33144.990000000005</v>
      </c>
      <c r="G289" s="5">
        <f>VLOOKUP(A289,'C.DPIA'!$A$5:$J$348,10,FALSE)</f>
        <v>147730.29776429044</v>
      </c>
      <c r="H289" s="5">
        <f>VLOOKUP(A289,D.EL!$A$5:$M$348,13,FALSE)</f>
        <v>0</v>
      </c>
      <c r="I289" s="137">
        <f>VLOOKUP(A289,E.CTE!$A$5:$R$348,18,FALSE)</f>
        <v>0</v>
      </c>
      <c r="J289" s="5">
        <f t="shared" si="36"/>
        <v>1370450.8906389913</v>
      </c>
      <c r="K289" s="5">
        <v>1558121.96</v>
      </c>
      <c r="L289" s="5">
        <f t="shared" si="37"/>
        <v>1370450.8906389913</v>
      </c>
      <c r="M289" s="5">
        <f>VLOOKUP(A289,G.Transportation!$A$5:$G$348,7,FALSE)</f>
        <v>0</v>
      </c>
      <c r="N289" s="5">
        <v>1549848.47</v>
      </c>
      <c r="O289">
        <v>182.03</v>
      </c>
      <c r="P289" s="5">
        <f t="shared" si="38"/>
        <v>8554.3274866780193</v>
      </c>
      <c r="Q289" s="1">
        <f>VLOOKUP(A289,'ADM Data'!$A$2:$J$344,10,FALSE)</f>
        <v>145.53846799999999</v>
      </c>
      <c r="R289" s="5">
        <f t="shared" si="39"/>
        <v>10066.42</v>
      </c>
      <c r="S289" s="5">
        <f t="shared" si="40"/>
        <v>0</v>
      </c>
      <c r="T289" s="5">
        <f t="shared" si="42"/>
        <v>144361.79711243571</v>
      </c>
      <c r="U289" s="5">
        <f t="shared" si="41"/>
        <v>1514812.6877514271</v>
      </c>
      <c r="W289" s="5">
        <f t="shared" si="43"/>
        <v>94600.004199999996</v>
      </c>
      <c r="X289" s="5">
        <f t="shared" si="44"/>
        <v>1609412.6919514271</v>
      </c>
    </row>
    <row r="290" spans="1:24" x14ac:dyDescent="0.25">
      <c r="A290" t="s">
        <v>656</v>
      </c>
      <c r="B290" t="s">
        <v>2018</v>
      </c>
      <c r="C290" t="s">
        <v>101</v>
      </c>
      <c r="D290" s="12" t="s">
        <v>1088</v>
      </c>
      <c r="E290" s="5">
        <f>VLOOKUP(A290,'Base Cost'!$A$5:$AF$347,28,FALSE)</f>
        <v>1021546.2280557594</v>
      </c>
      <c r="F290" s="5">
        <f>VLOOKUP(A290,'B.spe ed'!$A$5:$R$347,18,FALSE)</f>
        <v>598800.31000000006</v>
      </c>
      <c r="G290" s="5">
        <f>VLOOKUP(A290,'C.DPIA'!$A$5:$J$348,10,FALSE)</f>
        <v>146499.70189147969</v>
      </c>
      <c r="H290" s="5">
        <f>VLOOKUP(A290,D.EL!$A$5:$M$348,13,FALSE)</f>
        <v>0</v>
      </c>
      <c r="I290" s="137">
        <f>VLOOKUP(A290,E.CTE!$A$5:$R$348,18,FALSE)</f>
        <v>0</v>
      </c>
      <c r="J290" s="5">
        <f t="shared" si="36"/>
        <v>1766846.2399472392</v>
      </c>
      <c r="K290" s="5">
        <v>1340817.95</v>
      </c>
      <c r="L290" s="5">
        <f t="shared" si="37"/>
        <v>1624851.0109078244</v>
      </c>
      <c r="M290" s="5">
        <f>VLOOKUP(A290,G.Transportation!$A$5:$G$348,7,FALSE)</f>
        <v>0</v>
      </c>
      <c r="N290" s="5">
        <v>1318736.17</v>
      </c>
      <c r="O290">
        <v>106.09</v>
      </c>
      <c r="P290" s="5">
        <f t="shared" si="38"/>
        <v>12470.433190687152</v>
      </c>
      <c r="Q290" s="1">
        <f>VLOOKUP(A290,'ADM Data'!$A$2:$J$344,10,FALSE)</f>
        <v>125.35821100000001</v>
      </c>
      <c r="R290" s="5">
        <f t="shared" si="39"/>
        <v>13611.66</v>
      </c>
      <c r="S290" s="5">
        <f t="shared" si="40"/>
        <v>0</v>
      </c>
      <c r="T290" s="5">
        <f t="shared" si="42"/>
        <v>124344.69643283526</v>
      </c>
      <c r="U290" s="5">
        <f t="shared" si="41"/>
        <v>1749195.7073406596</v>
      </c>
      <c r="W290" s="5">
        <f t="shared" si="43"/>
        <v>81482.837150000007</v>
      </c>
      <c r="X290" s="5">
        <f t="shared" si="44"/>
        <v>1830678.5444906596</v>
      </c>
    </row>
    <row r="291" spans="1:24" x14ac:dyDescent="0.25">
      <c r="A291" t="s">
        <v>658</v>
      </c>
      <c r="B291" t="s">
        <v>2019</v>
      </c>
      <c r="C291" t="s">
        <v>125</v>
      </c>
      <c r="D291" s="12" t="s">
        <v>1088</v>
      </c>
      <c r="E291" s="5">
        <f>VLOOKUP(A291,'Base Cost'!$A$5:$AF$347,28,FALSE)</f>
        <v>640139.7372227296</v>
      </c>
      <c r="F291" s="5">
        <f>VLOOKUP(A291,'B.spe ed'!$A$5:$R$347,18,FALSE)</f>
        <v>545655.76</v>
      </c>
      <c r="G291" s="5">
        <f>VLOOKUP(A291,'C.DPIA'!$A$5:$J$348,10,FALSE)</f>
        <v>90144.544172780021</v>
      </c>
      <c r="H291" s="5">
        <f>VLOOKUP(A291,D.EL!$A$5:$M$348,13,FALSE)</f>
        <v>0</v>
      </c>
      <c r="I291" s="137">
        <f>VLOOKUP(A291,E.CTE!$A$5:$R$348,18,FALSE)</f>
        <v>0</v>
      </c>
      <c r="J291" s="5">
        <f t="shared" si="36"/>
        <v>1275940.0413955096</v>
      </c>
      <c r="K291" s="5">
        <v>1140438.17</v>
      </c>
      <c r="L291" s="5">
        <f t="shared" si="37"/>
        <v>1230777.2676593862</v>
      </c>
      <c r="M291" s="5">
        <f>VLOOKUP(A291,G.Transportation!$A$5:$G$348,7,FALSE)</f>
        <v>0</v>
      </c>
      <c r="N291" s="5">
        <v>1044013.16</v>
      </c>
      <c r="O291">
        <v>70.61</v>
      </c>
      <c r="P291" s="5">
        <f t="shared" si="38"/>
        <v>14825.707531511118</v>
      </c>
      <c r="Q291" s="1">
        <f>VLOOKUP(A291,'ADM Data'!$A$2:$J$344,10,FALSE)</f>
        <v>78.517848999999998</v>
      </c>
      <c r="R291" s="5">
        <f t="shared" si="39"/>
        <v>16325.13</v>
      </c>
      <c r="S291" s="5">
        <f t="shared" si="40"/>
        <v>0</v>
      </c>
      <c r="T291" s="5">
        <f t="shared" si="42"/>
        <v>77883.036305170288</v>
      </c>
      <c r="U291" s="5">
        <f t="shared" si="41"/>
        <v>1308660.3039645564</v>
      </c>
      <c r="W291" s="5">
        <f t="shared" si="43"/>
        <v>51036.601849999999</v>
      </c>
      <c r="X291" s="5">
        <f t="shared" si="44"/>
        <v>1359696.9058145564</v>
      </c>
    </row>
    <row r="292" spans="1:24" x14ac:dyDescent="0.25">
      <c r="A292" t="s">
        <v>660</v>
      </c>
      <c r="B292" t="s">
        <v>661</v>
      </c>
      <c r="C292" t="s">
        <v>75</v>
      </c>
      <c r="D292" s="12" t="s">
        <v>1088</v>
      </c>
      <c r="E292" s="5">
        <f>VLOOKUP(A292,'Base Cost'!$A$5:$AF$347,28,FALSE)</f>
        <v>2865367.048225631</v>
      </c>
      <c r="F292" s="5">
        <f>VLOOKUP(A292,'B.spe ed'!$A$5:$R$347,18,FALSE)</f>
        <v>179724.90000000002</v>
      </c>
      <c r="G292" s="5">
        <f>VLOOKUP(A292,'C.DPIA'!$A$5:$J$348,10,FALSE)</f>
        <v>264484.06801014091</v>
      </c>
      <c r="H292" s="5">
        <f>VLOOKUP(A292,D.EL!$A$5:$M$348,13,FALSE)</f>
        <v>5198.8075880000006</v>
      </c>
      <c r="I292" s="137">
        <f>VLOOKUP(A292,E.CTE!$A$5:$R$348,18,FALSE)</f>
        <v>0</v>
      </c>
      <c r="J292" s="5">
        <f t="shared" si="36"/>
        <v>3314774.8238237714</v>
      </c>
      <c r="K292" s="5">
        <v>3768384.45</v>
      </c>
      <c r="L292" s="5">
        <f t="shared" si="37"/>
        <v>3314774.8238237714</v>
      </c>
      <c r="M292" s="5">
        <f>VLOOKUP(A292,G.Transportation!$A$5:$G$348,7,FALSE)</f>
        <v>0</v>
      </c>
      <c r="N292" s="5">
        <v>3733576.28</v>
      </c>
      <c r="O292">
        <v>491.03</v>
      </c>
      <c r="P292" s="5">
        <f t="shared" si="38"/>
        <v>7643.6404341893567</v>
      </c>
      <c r="Q292" s="1">
        <f>VLOOKUP(A292,'ADM Data'!$A$2:$J$344,10,FALSE)</f>
        <v>350.68742499999996</v>
      </c>
      <c r="R292" s="5">
        <f t="shared" si="39"/>
        <v>10102.219999999999</v>
      </c>
      <c r="S292" s="5">
        <f t="shared" si="40"/>
        <v>0</v>
      </c>
      <c r="T292" s="5">
        <f t="shared" si="42"/>
        <v>347852.13554489607</v>
      </c>
      <c r="U292" s="5">
        <f t="shared" si="41"/>
        <v>3662626.9593686676</v>
      </c>
      <c r="W292" s="5">
        <f t="shared" si="43"/>
        <v>227946.82624999998</v>
      </c>
      <c r="X292" s="5">
        <f t="shared" si="44"/>
        <v>3890573.7856186675</v>
      </c>
    </row>
    <row r="293" spans="1:24" x14ac:dyDescent="0.25">
      <c r="A293" t="s">
        <v>662</v>
      </c>
      <c r="B293" t="s">
        <v>663</v>
      </c>
      <c r="C293" t="s">
        <v>72</v>
      </c>
      <c r="D293" s="12" t="s">
        <v>1088</v>
      </c>
      <c r="E293" s="5">
        <f>VLOOKUP(A293,'Base Cost'!$A$5:$AF$347,28,FALSE)</f>
        <v>3583246.6031301934</v>
      </c>
      <c r="F293" s="5">
        <f>VLOOKUP(A293,'B.spe ed'!$A$5:$R$347,18,FALSE)</f>
        <v>160650.50999999998</v>
      </c>
      <c r="G293" s="5">
        <f>VLOOKUP(A293,'C.DPIA'!$A$5:$J$348,10,FALSE)</f>
        <v>507264.95698888903</v>
      </c>
      <c r="H293" s="5">
        <f>VLOOKUP(A293,D.EL!$A$5:$M$348,13,FALSE)</f>
        <v>2027.5143066695014</v>
      </c>
      <c r="I293" s="137">
        <f>VLOOKUP(A293,E.CTE!$A$5:$R$348,18,FALSE)</f>
        <v>0</v>
      </c>
      <c r="J293" s="5">
        <f t="shared" si="36"/>
        <v>4253189.5844257511</v>
      </c>
      <c r="K293" s="5">
        <v>2727167.4</v>
      </c>
      <c r="L293" s="5">
        <f t="shared" si="37"/>
        <v>3744566.3903566482</v>
      </c>
      <c r="M293" s="5">
        <f>VLOOKUP(A293,G.Transportation!$A$5:$G$348,7,FALSE)</f>
        <v>0</v>
      </c>
      <c r="N293" s="5">
        <v>2893793.39</v>
      </c>
      <c r="O293">
        <v>364.24</v>
      </c>
      <c r="P293" s="5">
        <f t="shared" si="38"/>
        <v>7984.8235482099717</v>
      </c>
      <c r="Q293" s="1">
        <f>VLOOKUP(A293,'ADM Data'!$A$2:$J$344,10,FALSE)</f>
        <v>432.73787800000002</v>
      </c>
      <c r="R293" s="5">
        <f t="shared" si="39"/>
        <v>9303.2000000000007</v>
      </c>
      <c r="S293" s="5">
        <f t="shared" si="40"/>
        <v>0</v>
      </c>
      <c r="T293" s="5">
        <f t="shared" si="42"/>
        <v>429239.21493183484</v>
      </c>
      <c r="U293" s="5">
        <f t="shared" si="41"/>
        <v>4173805.6052884832</v>
      </c>
      <c r="W293" s="5">
        <f t="shared" si="43"/>
        <v>281279.62070000003</v>
      </c>
      <c r="X293" s="5">
        <f t="shared" si="44"/>
        <v>4455085.2259884831</v>
      </c>
    </row>
    <row r="294" spans="1:24" x14ac:dyDescent="0.25">
      <c r="A294" t="s">
        <v>664</v>
      </c>
      <c r="B294" t="s">
        <v>665</v>
      </c>
      <c r="C294" t="s">
        <v>93</v>
      </c>
      <c r="D294" s="12" t="s">
        <v>1088</v>
      </c>
      <c r="E294" s="5">
        <f>VLOOKUP(A294,'Base Cost'!$A$5:$AF$347,28,FALSE)</f>
        <v>1090397.2158374679</v>
      </c>
      <c r="F294" s="5">
        <f>VLOOKUP(A294,'B.spe ed'!$A$5:$R$347,18,FALSE)</f>
        <v>539348.9</v>
      </c>
      <c r="G294" s="5">
        <f>VLOOKUP(A294,'C.DPIA'!$A$5:$J$348,10,FALSE)</f>
        <v>53686.340287296385</v>
      </c>
      <c r="H294" s="5">
        <f>VLOOKUP(A294,D.EL!$A$5:$M$348,13,FALSE)</f>
        <v>7798.2113820000013</v>
      </c>
      <c r="I294" s="137">
        <f>VLOOKUP(A294,E.CTE!$A$5:$R$348,18,FALSE)</f>
        <v>41084.431639469796</v>
      </c>
      <c r="J294" s="5">
        <f t="shared" si="36"/>
        <v>1732315.0991462339</v>
      </c>
      <c r="K294" s="5">
        <v>2120824.0299999998</v>
      </c>
      <c r="L294" s="5">
        <f t="shared" si="37"/>
        <v>1732315.0991462339</v>
      </c>
      <c r="M294" s="5">
        <f>VLOOKUP(A294,G.Transportation!$A$5:$G$348,7,FALSE)</f>
        <v>0</v>
      </c>
      <c r="N294" s="5">
        <v>1990792.23</v>
      </c>
      <c r="O294">
        <v>200.69</v>
      </c>
      <c r="P294" s="5">
        <f t="shared" si="38"/>
        <v>9959.8180537146836</v>
      </c>
      <c r="Q294" s="1">
        <f>VLOOKUP(A294,'ADM Data'!$A$2:$J$344,10,FALSE)</f>
        <v>140.89196200000001</v>
      </c>
      <c r="R294" s="5">
        <f t="shared" si="39"/>
        <v>12945.34</v>
      </c>
      <c r="S294" s="5">
        <f t="shared" si="40"/>
        <v>0</v>
      </c>
      <c r="T294" s="5">
        <f t="shared" si="42"/>
        <v>139752.85786996881</v>
      </c>
      <c r="U294" s="5">
        <f t="shared" si="41"/>
        <v>1872067.9570162026</v>
      </c>
      <c r="W294" s="5">
        <f t="shared" si="43"/>
        <v>91579.775300000008</v>
      </c>
      <c r="X294" s="5">
        <f t="shared" si="44"/>
        <v>1963647.7323162027</v>
      </c>
    </row>
    <row r="295" spans="1:24" x14ac:dyDescent="0.25">
      <c r="A295" t="s">
        <v>666</v>
      </c>
      <c r="B295" t="s">
        <v>2020</v>
      </c>
      <c r="C295" t="s">
        <v>93</v>
      </c>
      <c r="D295" s="12" t="s">
        <v>1088</v>
      </c>
      <c r="E295" s="5">
        <f>VLOOKUP(A295,'Base Cost'!$A$5:$AF$347,28,FALSE)</f>
        <v>8368490.8800731348</v>
      </c>
      <c r="F295" s="5">
        <f>VLOOKUP(A295,'B.spe ed'!$A$5:$R$347,18,FALSE)</f>
        <v>705404.72</v>
      </c>
      <c r="G295" s="5">
        <f>VLOOKUP(A295,'C.DPIA'!$A$5:$J$348,10,FALSE)</f>
        <v>1205342.840932518</v>
      </c>
      <c r="H295" s="5">
        <f>VLOOKUP(A295,D.EL!$A$5:$M$348,13,FALSE)</f>
        <v>168960.56804940308</v>
      </c>
      <c r="I295" s="137">
        <f>VLOOKUP(A295,E.CTE!$A$5:$R$348,18,FALSE)</f>
        <v>0</v>
      </c>
      <c r="J295" s="5">
        <f t="shared" si="36"/>
        <v>10448199.009055056</v>
      </c>
      <c r="K295" s="5">
        <v>6188341.4800000004</v>
      </c>
      <c r="L295" s="5">
        <f t="shared" si="37"/>
        <v>9028388.4946210049</v>
      </c>
      <c r="M295" s="5">
        <f>VLOOKUP(A295,G.Transportation!$A$5:$G$348,7,FALSE)</f>
        <v>0</v>
      </c>
      <c r="N295" s="5">
        <v>6832779.9699999997</v>
      </c>
      <c r="O295">
        <v>914.7</v>
      </c>
      <c r="P295" s="5">
        <f t="shared" si="38"/>
        <v>7510.04826281841</v>
      </c>
      <c r="Q295" s="1">
        <f>VLOOKUP(A295,'ADM Data'!$A$2:$J$344,10,FALSE)</f>
        <v>1034.638972</v>
      </c>
      <c r="R295" s="5">
        <f t="shared" si="39"/>
        <v>9376.1200000000008</v>
      </c>
      <c r="S295" s="5">
        <f t="shared" si="40"/>
        <v>0</v>
      </c>
      <c r="T295" s="5">
        <f t="shared" si="42"/>
        <v>1026273.9701264621</v>
      </c>
      <c r="U295" s="5">
        <f t="shared" si="41"/>
        <v>10054662.464747466</v>
      </c>
      <c r="W295" s="5">
        <f t="shared" si="43"/>
        <v>672515.33179999993</v>
      </c>
      <c r="X295" s="5">
        <f t="shared" si="44"/>
        <v>10727177.796547467</v>
      </c>
    </row>
    <row r="296" spans="1:24" x14ac:dyDescent="0.25">
      <c r="A296" t="s">
        <v>668</v>
      </c>
      <c r="B296" t="s">
        <v>2021</v>
      </c>
      <c r="C296" t="s">
        <v>72</v>
      </c>
      <c r="D296" s="12" t="s">
        <v>1088</v>
      </c>
      <c r="E296" s="5">
        <f>VLOOKUP(A296,'Base Cost'!$A$5:$AF$347,28,FALSE)</f>
        <v>3959981.4233650048</v>
      </c>
      <c r="F296" s="5">
        <f>VLOOKUP(A296,'B.spe ed'!$A$5:$R$347,18,FALSE)</f>
        <v>474919.52773199999</v>
      </c>
      <c r="G296" s="5">
        <f>VLOOKUP(A296,'C.DPIA'!$A$5:$J$348,10,FALSE)</f>
        <v>564165.85227973096</v>
      </c>
      <c r="H296" s="5">
        <f>VLOOKUP(A296,D.EL!$A$5:$M$348,13,FALSE)</f>
        <v>0</v>
      </c>
      <c r="I296" s="137">
        <f>VLOOKUP(A296,E.CTE!$A$5:$R$348,18,FALSE)</f>
        <v>0</v>
      </c>
      <c r="J296" s="5">
        <f t="shared" si="36"/>
        <v>4999066.8033767361</v>
      </c>
      <c r="K296" s="5">
        <v>3711130.76</v>
      </c>
      <c r="L296" s="5">
        <f t="shared" si="37"/>
        <v>4569797.7201192696</v>
      </c>
      <c r="M296" s="5">
        <f>VLOOKUP(A296,G.Transportation!$A$5:$G$348,7,FALSE)</f>
        <v>0</v>
      </c>
      <c r="N296" s="5">
        <v>3793897.63</v>
      </c>
      <c r="O296">
        <v>447.59</v>
      </c>
      <c r="P296" s="5">
        <f t="shared" si="38"/>
        <v>8516.3588042628307</v>
      </c>
      <c r="Q296" s="1">
        <f>VLOOKUP(A296,'ADM Data'!$A$2:$J$344,10,FALSE)</f>
        <v>483.16716000000002</v>
      </c>
      <c r="R296" s="5">
        <f t="shared" si="39"/>
        <v>10108.01</v>
      </c>
      <c r="S296" s="5">
        <f t="shared" si="40"/>
        <v>0</v>
      </c>
      <c r="T296" s="5">
        <f t="shared" si="42"/>
        <v>479260.77882935922</v>
      </c>
      <c r="U296" s="5">
        <f t="shared" si="41"/>
        <v>5049058.498948629</v>
      </c>
      <c r="W296" s="5">
        <f t="shared" si="43"/>
        <v>314058.65400000004</v>
      </c>
      <c r="X296" s="5">
        <f t="shared" si="44"/>
        <v>5363117.1529486291</v>
      </c>
    </row>
    <row r="297" spans="1:24" x14ac:dyDescent="0.25">
      <c r="A297" t="s">
        <v>670</v>
      </c>
      <c r="B297" t="s">
        <v>671</v>
      </c>
      <c r="C297" t="s">
        <v>111</v>
      </c>
      <c r="D297" s="12" t="s">
        <v>1088</v>
      </c>
      <c r="E297" s="5">
        <f>VLOOKUP(A297,'Base Cost'!$A$5:$AF$347,28,FALSE)</f>
        <v>1604982.4841782558</v>
      </c>
      <c r="F297" s="5">
        <f>VLOOKUP(A297,'B.spe ed'!$A$5:$R$347,18,FALSE)</f>
        <v>56306.819999999992</v>
      </c>
      <c r="G297" s="5">
        <f>VLOOKUP(A297,'C.DPIA'!$A$5:$J$348,10,FALSE)</f>
        <v>220213.48262777782</v>
      </c>
      <c r="H297" s="5">
        <f>VLOOKUP(A297,D.EL!$A$5:$M$348,13,FALSE)</f>
        <v>0</v>
      </c>
      <c r="I297" s="137">
        <f>VLOOKUP(A297,E.CTE!$A$5:$R$348,18,FALSE)</f>
        <v>225123.47734102907</v>
      </c>
      <c r="J297" s="5">
        <f t="shared" si="36"/>
        <v>2106626.2641470628</v>
      </c>
      <c r="K297" s="5">
        <v>1686719.7</v>
      </c>
      <c r="L297" s="5">
        <f t="shared" si="37"/>
        <v>1966671.4063168466</v>
      </c>
      <c r="M297" s="5">
        <f>VLOOKUP(A297,G.Transportation!$A$5:$G$348,7,FALSE)</f>
        <v>0</v>
      </c>
      <c r="N297" s="5">
        <v>1820675.56</v>
      </c>
      <c r="O297">
        <v>187.67</v>
      </c>
      <c r="P297" s="5">
        <f t="shared" si="38"/>
        <v>9741.5536505568289</v>
      </c>
      <c r="Q297" s="1">
        <f>VLOOKUP(A297,'ADM Data'!$A$2:$J$344,10,FALSE)</f>
        <v>187.85984300000001</v>
      </c>
      <c r="R297" s="5">
        <f t="shared" si="39"/>
        <v>11118.82</v>
      </c>
      <c r="S297" s="5">
        <f t="shared" si="40"/>
        <v>0</v>
      </c>
      <c r="T297" s="5">
        <f t="shared" si="42"/>
        <v>186341.00601320079</v>
      </c>
      <c r="U297" s="5">
        <f t="shared" si="41"/>
        <v>2153012.4123300472</v>
      </c>
      <c r="W297" s="5">
        <f t="shared" si="43"/>
        <v>122108.89795000001</v>
      </c>
      <c r="X297" s="5">
        <f t="shared" si="44"/>
        <v>2275121.3102800474</v>
      </c>
    </row>
    <row r="298" spans="1:24" x14ac:dyDescent="0.25">
      <c r="A298" t="s">
        <v>672</v>
      </c>
      <c r="B298" t="s">
        <v>2022</v>
      </c>
      <c r="C298" t="s">
        <v>75</v>
      </c>
      <c r="D298" s="12" t="s">
        <v>1088</v>
      </c>
      <c r="E298" s="5">
        <f>VLOOKUP(A298,'Base Cost'!$A$5:$AF$347,28,FALSE)</f>
        <v>1029098.7358080391</v>
      </c>
      <c r="F298" s="5">
        <f>VLOOKUP(A298,'B.spe ed'!$A$5:$R$347,18,FALSE)</f>
        <v>65445.409999999989</v>
      </c>
      <c r="G298" s="5">
        <f>VLOOKUP(A298,'C.DPIA'!$A$5:$J$348,10,FALSE)</f>
        <v>143403.41286111114</v>
      </c>
      <c r="H298" s="5">
        <f>VLOOKUP(A298,D.EL!$A$5:$M$348,13,FALSE)</f>
        <v>0</v>
      </c>
      <c r="I298" s="137">
        <f>VLOOKUP(A298,E.CTE!$A$5:$R$348,18,FALSE)</f>
        <v>0</v>
      </c>
      <c r="J298" s="5">
        <f t="shared" si="36"/>
        <v>1237947.5586691501</v>
      </c>
      <c r="K298" s="5">
        <v>3042264.73</v>
      </c>
      <c r="L298" s="5">
        <f t="shared" si="37"/>
        <v>1237947.5586691501</v>
      </c>
      <c r="M298" s="5">
        <f>VLOOKUP(A298,G.Transportation!$A$5:$G$348,7,FALSE)</f>
        <v>0</v>
      </c>
      <c r="N298" s="5">
        <v>2235045.62</v>
      </c>
      <c r="O298">
        <v>295.02999999999997</v>
      </c>
      <c r="P298" s="5">
        <f t="shared" si="38"/>
        <v>7615.7354248720476</v>
      </c>
      <c r="Q298" s="1">
        <f>VLOOKUP(A298,'ADM Data'!$A$2:$J$344,10,FALSE)</f>
        <v>122.334665</v>
      </c>
      <c r="R298" s="5">
        <f t="shared" si="39"/>
        <v>10769.35</v>
      </c>
      <c r="S298" s="5">
        <f t="shared" si="40"/>
        <v>0</v>
      </c>
      <c r="T298" s="5">
        <f t="shared" si="42"/>
        <v>121345.59564381145</v>
      </c>
      <c r="U298" s="5">
        <f t="shared" si="41"/>
        <v>1359293.1543129615</v>
      </c>
      <c r="W298" s="5">
        <f t="shared" si="43"/>
        <v>79517.532250000004</v>
      </c>
      <c r="X298" s="5">
        <f t="shared" si="44"/>
        <v>1438810.6865629614</v>
      </c>
    </row>
    <row r="299" spans="1:24" x14ac:dyDescent="0.25">
      <c r="A299" t="s">
        <v>674</v>
      </c>
      <c r="B299" t="s">
        <v>2023</v>
      </c>
      <c r="C299" t="s">
        <v>75</v>
      </c>
      <c r="D299" s="12" t="s">
        <v>1088</v>
      </c>
      <c r="E299" s="5">
        <f>VLOOKUP(A299,'Base Cost'!$A$5:$AF$347,28,FALSE)</f>
        <v>7914975.9663110469</v>
      </c>
      <c r="F299" s="5">
        <f>VLOOKUP(A299,'B.spe ed'!$A$5:$R$347,18,FALSE)</f>
        <v>448503.04000000004</v>
      </c>
      <c r="G299" s="5">
        <f>VLOOKUP(A299,'C.DPIA'!$A$5:$J$348,10,FALSE)</f>
        <v>1112466.9559188464</v>
      </c>
      <c r="H299" s="5">
        <f>VLOOKUP(A299,D.EL!$A$5:$M$348,13,FALSE)</f>
        <v>29012.994036417953</v>
      </c>
      <c r="I299" s="137">
        <f>VLOOKUP(A299,E.CTE!$A$5:$R$348,18,FALSE)</f>
        <v>0</v>
      </c>
      <c r="J299" s="5">
        <f t="shared" si="36"/>
        <v>9504958.9562663101</v>
      </c>
      <c r="K299" s="5">
        <v>6415466.2000000002</v>
      </c>
      <c r="L299" s="5">
        <f t="shared" si="37"/>
        <v>8475231.0206027497</v>
      </c>
      <c r="M299" s="5">
        <f>VLOOKUP(A299,G.Transportation!$A$5:$G$348,7,FALSE)</f>
        <v>0</v>
      </c>
      <c r="N299" s="5">
        <v>6633173.2000000002</v>
      </c>
      <c r="O299">
        <v>891.15</v>
      </c>
      <c r="P299" s="5">
        <f t="shared" si="38"/>
        <v>7483.4657375301576</v>
      </c>
      <c r="Q299" s="1">
        <f>VLOOKUP(A299,'ADM Data'!$A$2:$J$344,10,FALSE)</f>
        <v>960.80256099999997</v>
      </c>
      <c r="R299" s="5">
        <f t="shared" si="39"/>
        <v>9470.99</v>
      </c>
      <c r="S299" s="5">
        <f t="shared" si="40"/>
        <v>0</v>
      </c>
      <c r="T299" s="5">
        <f t="shared" si="42"/>
        <v>953034.52264036913</v>
      </c>
      <c r="U299" s="5">
        <f t="shared" si="41"/>
        <v>9428265.5432431195</v>
      </c>
      <c r="W299" s="5">
        <f t="shared" si="43"/>
        <v>624521.66464999993</v>
      </c>
      <c r="X299" s="5">
        <f t="shared" si="44"/>
        <v>10052787.20789312</v>
      </c>
    </row>
    <row r="300" spans="1:24" x14ac:dyDescent="0.25">
      <c r="A300" t="s">
        <v>676</v>
      </c>
      <c r="B300" t="s">
        <v>2024</v>
      </c>
      <c r="C300" t="s">
        <v>98</v>
      </c>
      <c r="D300" s="12" t="s">
        <v>1088</v>
      </c>
      <c r="E300" s="5">
        <f>VLOOKUP(A300,'Base Cost'!$A$5:$AF$347,28,FALSE)</f>
        <v>1993366.9094037814</v>
      </c>
      <c r="F300" s="5">
        <f>VLOOKUP(A300,'B.spe ed'!$A$5:$R$347,18,FALSE)</f>
        <v>228071.11</v>
      </c>
      <c r="G300" s="5">
        <f>VLOOKUP(A300,'C.DPIA'!$A$5:$J$348,10,FALSE)</f>
        <v>282022.87430000002</v>
      </c>
      <c r="H300" s="5">
        <f>VLOOKUP(A300,D.EL!$A$5:$M$348,13,FALSE)</f>
        <v>3558.9886845054361</v>
      </c>
      <c r="I300" s="137">
        <f>VLOOKUP(A300,E.CTE!$A$5:$R$348,18,FALSE)</f>
        <v>0</v>
      </c>
      <c r="J300" s="5">
        <f t="shared" si="36"/>
        <v>2507019.8823882863</v>
      </c>
      <c r="K300" s="5">
        <v>1897696.43</v>
      </c>
      <c r="L300" s="5">
        <f t="shared" si="37"/>
        <v>2303932.3757072706</v>
      </c>
      <c r="M300" s="5">
        <f>VLOOKUP(A300,G.Transportation!$A$5:$G$348,7,FALSE)</f>
        <v>0</v>
      </c>
      <c r="N300" s="5">
        <v>1796859.55</v>
      </c>
      <c r="O300">
        <v>199.68</v>
      </c>
      <c r="P300" s="5">
        <f t="shared" si="38"/>
        <v>9038.7756630608965</v>
      </c>
      <c r="Q300" s="1">
        <f>VLOOKUP(A300,'ADM Data'!$A$2:$J$344,10,FALSE)</f>
        <v>240.588234</v>
      </c>
      <c r="R300" s="5">
        <f t="shared" si="39"/>
        <v>10226.25</v>
      </c>
      <c r="S300" s="5">
        <f t="shared" si="40"/>
        <v>0</v>
      </c>
      <c r="T300" s="5">
        <f t="shared" si="42"/>
        <v>238643.09073493344</v>
      </c>
      <c r="U300" s="5">
        <f t="shared" si="41"/>
        <v>2542575.4664422041</v>
      </c>
      <c r="W300" s="5">
        <f t="shared" si="43"/>
        <v>156382.35209999999</v>
      </c>
      <c r="X300" s="5">
        <f t="shared" si="44"/>
        <v>2698957.8185422039</v>
      </c>
    </row>
    <row r="301" spans="1:24" x14ac:dyDescent="0.25">
      <c r="A301" t="s">
        <v>678</v>
      </c>
      <c r="B301" t="s">
        <v>2025</v>
      </c>
      <c r="C301" t="s">
        <v>93</v>
      </c>
      <c r="D301" s="12" t="s">
        <v>1088</v>
      </c>
      <c r="E301" s="5">
        <f>VLOOKUP(A301,'Base Cost'!$A$5:$AF$347,28,FALSE)</f>
        <v>3900563.1759985206</v>
      </c>
      <c r="F301" s="5">
        <f>VLOOKUP(A301,'B.spe ed'!$A$5:$R$347,18,FALSE)</f>
        <v>220788.27</v>
      </c>
      <c r="G301" s="5">
        <f>VLOOKUP(A301,'C.DPIA'!$A$5:$J$348,10,FALSE)</f>
        <v>551637.80419237702</v>
      </c>
      <c r="H301" s="5">
        <f>VLOOKUP(A301,D.EL!$A$5:$M$348,13,FALSE)</f>
        <v>52719.673750976057</v>
      </c>
      <c r="I301" s="137">
        <f>VLOOKUP(A301,E.CTE!$A$5:$R$348,18,FALSE)</f>
        <v>0</v>
      </c>
      <c r="J301" s="5">
        <f t="shared" si="36"/>
        <v>4725708.9239418739</v>
      </c>
      <c r="K301" s="5">
        <v>4020382.09</v>
      </c>
      <c r="L301" s="5">
        <f t="shared" si="37"/>
        <v>4490623.4901890475</v>
      </c>
      <c r="M301" s="5">
        <f>VLOOKUP(A301,G.Transportation!$A$5:$G$348,7,FALSE)</f>
        <v>0</v>
      </c>
      <c r="N301" s="5">
        <v>3883381.81</v>
      </c>
      <c r="O301">
        <v>487.98</v>
      </c>
      <c r="P301" s="5">
        <f t="shared" si="38"/>
        <v>7998.1557613016921</v>
      </c>
      <c r="Q301" s="1">
        <f>VLOOKUP(A301,'ADM Data'!$A$2:$J$344,10,FALSE)</f>
        <v>477.47578399999998</v>
      </c>
      <c r="R301" s="5">
        <f t="shared" si="39"/>
        <v>10054.92</v>
      </c>
      <c r="S301" s="5">
        <f t="shared" si="40"/>
        <v>0</v>
      </c>
      <c r="T301" s="5">
        <f t="shared" si="42"/>
        <v>473615.41730609105</v>
      </c>
      <c r="U301" s="5">
        <f t="shared" si="41"/>
        <v>4964238.9074951382</v>
      </c>
      <c r="W301" s="5">
        <f t="shared" si="43"/>
        <v>310359.25959999999</v>
      </c>
      <c r="X301" s="5">
        <f t="shared" si="44"/>
        <v>5274598.1670951387</v>
      </c>
    </row>
    <row r="302" spans="1:24" x14ac:dyDescent="0.25">
      <c r="A302" t="s">
        <v>680</v>
      </c>
      <c r="B302" t="s">
        <v>2026</v>
      </c>
      <c r="C302" t="s">
        <v>98</v>
      </c>
      <c r="D302" s="12" t="s">
        <v>1088</v>
      </c>
      <c r="E302" s="5">
        <f>VLOOKUP(A302,'Base Cost'!$A$5:$AF$347,28,FALSE)</f>
        <v>938631.04396036221</v>
      </c>
      <c r="F302" s="5">
        <f>VLOOKUP(A302,'B.spe ed'!$A$5:$R$347,18,FALSE)</f>
        <v>732699.52</v>
      </c>
      <c r="G302" s="5">
        <f>VLOOKUP(A302,'C.DPIA'!$A$5:$J$348,10,FALSE)</f>
        <v>131530.39970228806</v>
      </c>
      <c r="H302" s="5">
        <f>VLOOKUP(A302,D.EL!$A$5:$M$348,13,FALSE)</f>
        <v>0</v>
      </c>
      <c r="I302" s="137">
        <f>VLOOKUP(A302,E.CTE!$A$5:$R$348,18,FALSE)</f>
        <v>0</v>
      </c>
      <c r="J302" s="5">
        <f t="shared" si="36"/>
        <v>1802860.9636626502</v>
      </c>
      <c r="K302" s="5">
        <v>1679969.85</v>
      </c>
      <c r="L302" s="5">
        <f t="shared" si="37"/>
        <v>1761901.3554788888</v>
      </c>
      <c r="M302" s="5">
        <f>VLOOKUP(A302,G.Transportation!$A$5:$G$348,7,FALSE)</f>
        <v>0</v>
      </c>
      <c r="N302" s="5">
        <v>1499353.75</v>
      </c>
      <c r="O302">
        <v>89.48</v>
      </c>
      <c r="P302" s="5">
        <f t="shared" si="38"/>
        <v>16796.380290567726</v>
      </c>
      <c r="Q302" s="1">
        <f>VLOOKUP(A302,'ADM Data'!$A$2:$J$344,10,FALSE)</f>
        <v>113.251746</v>
      </c>
      <c r="R302" s="5">
        <f t="shared" si="39"/>
        <v>16207.39</v>
      </c>
      <c r="S302" s="5">
        <f t="shared" si="40"/>
        <v>66704.178783842333</v>
      </c>
      <c r="T302" s="5">
        <f t="shared" si="42"/>
        <v>112336.11156798148</v>
      </c>
      <c r="U302" s="5">
        <f t="shared" si="41"/>
        <v>1940941.6458307127</v>
      </c>
      <c r="W302" s="5">
        <f t="shared" si="43"/>
        <v>73613.634900000005</v>
      </c>
      <c r="X302" s="5">
        <f t="shared" si="44"/>
        <v>2014555.2807307127</v>
      </c>
    </row>
    <row r="303" spans="1:24" x14ac:dyDescent="0.25">
      <c r="A303" t="s">
        <v>682</v>
      </c>
      <c r="B303" t="s">
        <v>683</v>
      </c>
      <c r="C303" t="s">
        <v>80</v>
      </c>
      <c r="D303" s="12" t="s">
        <v>1088</v>
      </c>
      <c r="E303" s="5">
        <f>VLOOKUP(A303,'Base Cost'!$A$5:$AF$347,28,FALSE)</f>
        <v>2377225.2072214661</v>
      </c>
      <c r="F303" s="5">
        <f>VLOOKUP(A303,'B.spe ed'!$A$5:$R$347,18,FALSE)</f>
        <v>348362.03</v>
      </c>
      <c r="G303" s="5">
        <f>VLOOKUP(A303,'C.DPIA'!$A$5:$J$348,10,FALSE)</f>
        <v>345342.49026666669</v>
      </c>
      <c r="H303" s="5">
        <f>VLOOKUP(A303,D.EL!$A$5:$M$348,13,FALSE)</f>
        <v>1411.7452984346789</v>
      </c>
      <c r="I303" s="137">
        <f>VLOOKUP(A303,E.CTE!$A$5:$R$348,18,FALSE)</f>
        <v>463925.01160360459</v>
      </c>
      <c r="J303" s="5">
        <f t="shared" si="36"/>
        <v>3536266.4843901722</v>
      </c>
      <c r="K303" s="5">
        <v>3110080.13</v>
      </c>
      <c r="L303" s="5">
        <f t="shared" si="37"/>
        <v>3394218.5724719279</v>
      </c>
      <c r="M303" s="5">
        <f>VLOOKUP(A303,G.Transportation!$A$5:$G$348,7,FALSE)</f>
        <v>0</v>
      </c>
      <c r="N303" s="5">
        <v>3101633.35</v>
      </c>
      <c r="O303">
        <v>327.75</v>
      </c>
      <c r="P303" s="5">
        <f t="shared" si="38"/>
        <v>9503.4922044241048</v>
      </c>
      <c r="Q303" s="1">
        <f>VLOOKUP(A303,'ADM Data'!$A$2:$J$344,10,FALSE)</f>
        <v>294.60496799999999</v>
      </c>
      <c r="R303" s="5">
        <f t="shared" si="39"/>
        <v>12171.25</v>
      </c>
      <c r="S303" s="5">
        <f t="shared" si="40"/>
        <v>0</v>
      </c>
      <c r="T303" s="5">
        <f t="shared" si="42"/>
        <v>292223.1022710203</v>
      </c>
      <c r="U303" s="5">
        <f t="shared" si="41"/>
        <v>3686441.6747429483</v>
      </c>
      <c r="W303" s="5">
        <f t="shared" si="43"/>
        <v>191493.2292</v>
      </c>
      <c r="X303" s="5">
        <f t="shared" si="44"/>
        <v>3877934.9039429482</v>
      </c>
    </row>
    <row r="304" spans="1:24" x14ac:dyDescent="0.25">
      <c r="A304" t="s">
        <v>684</v>
      </c>
      <c r="B304" t="s">
        <v>2027</v>
      </c>
      <c r="C304" t="s">
        <v>93</v>
      </c>
      <c r="D304" s="12" t="s">
        <v>1088</v>
      </c>
      <c r="E304" s="5">
        <f>VLOOKUP(A304,'Base Cost'!$A$5:$AF$347,28,FALSE)</f>
        <v>5288494.9618425081</v>
      </c>
      <c r="F304" s="5">
        <f>VLOOKUP(A304,'B.spe ed'!$A$5:$R$347,18,FALSE)</f>
        <v>390909.74999999994</v>
      </c>
      <c r="G304" s="5">
        <f>VLOOKUP(A304,'C.DPIA'!$A$5:$J$348,10,FALSE)</f>
        <v>710474.5896500001</v>
      </c>
      <c r="H304" s="5">
        <f>VLOOKUP(A304,D.EL!$A$5:$M$348,13,FALSE)</f>
        <v>185861.94503076479</v>
      </c>
      <c r="I304" s="137">
        <f>VLOOKUP(A304,E.CTE!$A$5:$R$348,18,FALSE)</f>
        <v>1985579.8128505822</v>
      </c>
      <c r="J304" s="5">
        <f t="shared" si="36"/>
        <v>8561321.0593738556</v>
      </c>
      <c r="K304" s="5">
        <v>4263920.9800000004</v>
      </c>
      <c r="L304" s="5">
        <f t="shared" si="37"/>
        <v>7128997.6129185501</v>
      </c>
      <c r="M304" s="5">
        <f>VLOOKUP(A304,G.Transportation!$A$5:$G$348,7,FALSE)</f>
        <v>0</v>
      </c>
      <c r="N304" s="5">
        <v>5081935.57</v>
      </c>
      <c r="O304">
        <v>537.54999999999995</v>
      </c>
      <c r="P304" s="5">
        <f t="shared" si="38"/>
        <v>9493.9644200539497</v>
      </c>
      <c r="Q304" s="1">
        <f>VLOOKUP(A304,'ADM Data'!$A$2:$J$344,10,FALSE)</f>
        <v>606.09206700000004</v>
      </c>
      <c r="R304" s="5">
        <f t="shared" si="39"/>
        <v>12412.24</v>
      </c>
      <c r="S304" s="5">
        <f t="shared" si="40"/>
        <v>0</v>
      </c>
      <c r="T304" s="5">
        <f t="shared" si="42"/>
        <v>601191.84439752938</v>
      </c>
      <c r="U304" s="5">
        <f t="shared" si="41"/>
        <v>7730189.4573160792</v>
      </c>
      <c r="W304" s="5">
        <f t="shared" si="43"/>
        <v>393959.84355000005</v>
      </c>
      <c r="X304" s="5">
        <f t="shared" si="44"/>
        <v>8124149.3008660795</v>
      </c>
    </row>
    <row r="305" spans="1:24" x14ac:dyDescent="0.25">
      <c r="A305" t="s">
        <v>686</v>
      </c>
      <c r="B305" t="s">
        <v>2028</v>
      </c>
      <c r="C305" t="s">
        <v>75</v>
      </c>
      <c r="D305" s="12" t="s">
        <v>1088</v>
      </c>
      <c r="E305" s="5">
        <f>VLOOKUP(A305,'Base Cost'!$A$5:$AF$347,28,FALSE)</f>
        <v>1550735.3720246321</v>
      </c>
      <c r="F305" s="5">
        <f>VLOOKUP(A305,'B.spe ed'!$A$5:$R$347,18,FALSE)</f>
        <v>214407.81</v>
      </c>
      <c r="G305" s="5">
        <f>VLOOKUP(A305,'C.DPIA'!$A$5:$J$348,10,FALSE)</f>
        <v>221041.97993537347</v>
      </c>
      <c r="H305" s="5">
        <f>VLOOKUP(A305,D.EL!$A$5:$M$348,13,FALSE)</f>
        <v>2599.4037940000003</v>
      </c>
      <c r="I305" s="137">
        <f>VLOOKUP(A305,E.CTE!$A$5:$R$348,18,FALSE)</f>
        <v>0</v>
      </c>
      <c r="J305" s="5">
        <f t="shared" si="36"/>
        <v>1988784.5657540055</v>
      </c>
      <c r="K305" s="5">
        <v>1571262.1</v>
      </c>
      <c r="L305" s="5">
        <f t="shared" si="37"/>
        <v>1849624.3279181954</v>
      </c>
      <c r="M305" s="5">
        <f>VLOOKUP(A305,G.Transportation!$A$5:$G$348,7,FALSE)</f>
        <v>0</v>
      </c>
      <c r="N305" s="5">
        <v>1552564.78</v>
      </c>
      <c r="O305">
        <v>185.96</v>
      </c>
      <c r="P305" s="5">
        <f t="shared" si="38"/>
        <v>8388.9979393417943</v>
      </c>
      <c r="Q305" s="1">
        <f>VLOOKUP(A305,'ADM Data'!$A$2:$J$344,10,FALSE)</f>
        <v>188.69011899999998</v>
      </c>
      <c r="R305" s="5">
        <f t="shared" si="39"/>
        <v>10452.44</v>
      </c>
      <c r="S305" s="5">
        <f t="shared" si="40"/>
        <v>0</v>
      </c>
      <c r="T305" s="5">
        <f t="shared" si="42"/>
        <v>187164.56927524722</v>
      </c>
      <c r="U305" s="5">
        <f t="shared" si="41"/>
        <v>2036788.8971934426</v>
      </c>
      <c r="W305" s="5">
        <f t="shared" si="43"/>
        <v>122648.57734999999</v>
      </c>
      <c r="X305" s="5">
        <f t="shared" si="44"/>
        <v>2159437.4745434425</v>
      </c>
    </row>
    <row r="306" spans="1:24" x14ac:dyDescent="0.25">
      <c r="A306" t="s">
        <v>688</v>
      </c>
      <c r="B306" t="s">
        <v>689</v>
      </c>
      <c r="C306" t="s">
        <v>193</v>
      </c>
      <c r="D306" s="12" t="s">
        <v>1088</v>
      </c>
      <c r="E306" s="5">
        <f>VLOOKUP(A306,'Base Cost'!$A$5:$AF$347,28,FALSE)</f>
        <v>922366.58161610225</v>
      </c>
      <c r="F306" s="5">
        <f>VLOOKUP(A306,'B.spe ed'!$A$5:$R$347,18,FALSE)</f>
        <v>98602.239135656622</v>
      </c>
      <c r="G306" s="5">
        <f>VLOOKUP(A306,'C.DPIA'!$A$5:$J$348,10,FALSE)</f>
        <v>130166.5693388889</v>
      </c>
      <c r="H306" s="5">
        <f>VLOOKUP(A306,D.EL!$A$5:$M$348,13,FALSE)</f>
        <v>49317.511244540794</v>
      </c>
      <c r="I306" s="137">
        <f>VLOOKUP(A306,E.CTE!$A$5:$R$348,18,FALSE)</f>
        <v>0</v>
      </c>
      <c r="J306" s="5">
        <f t="shared" si="36"/>
        <v>1200452.9013351887</v>
      </c>
      <c r="K306" s="5">
        <v>1081120.73</v>
      </c>
      <c r="L306" s="5">
        <f t="shared" si="37"/>
        <v>1160679.4886291702</v>
      </c>
      <c r="M306" s="5">
        <f>VLOOKUP(A306,G.Transportation!$A$5:$G$348,7,FALSE)</f>
        <v>0</v>
      </c>
      <c r="N306" s="5">
        <v>957564.43</v>
      </c>
      <c r="O306">
        <v>116.07</v>
      </c>
      <c r="P306" s="5">
        <f t="shared" si="38"/>
        <v>8289.9673955371763</v>
      </c>
      <c r="Q306" s="1">
        <f>VLOOKUP(A306,'ADM Data'!$A$2:$J$344,10,FALSE)</f>
        <v>111.042571</v>
      </c>
      <c r="R306" s="5">
        <f t="shared" si="39"/>
        <v>11102.56</v>
      </c>
      <c r="S306" s="5">
        <f t="shared" si="40"/>
        <v>0</v>
      </c>
      <c r="T306" s="5">
        <f t="shared" si="42"/>
        <v>110144.79763209571</v>
      </c>
      <c r="U306" s="5">
        <f t="shared" si="41"/>
        <v>1270824.2862612659</v>
      </c>
      <c r="W306" s="5">
        <f t="shared" si="43"/>
        <v>72177.671149999995</v>
      </c>
      <c r="X306" s="5">
        <f t="shared" si="44"/>
        <v>1343001.9574112659</v>
      </c>
    </row>
    <row r="307" spans="1:24" x14ac:dyDescent="0.25">
      <c r="A307" t="s">
        <v>690</v>
      </c>
      <c r="B307" t="s">
        <v>2029</v>
      </c>
      <c r="C307" t="s">
        <v>75</v>
      </c>
      <c r="D307" s="12" t="s">
        <v>1088</v>
      </c>
      <c r="E307" s="5">
        <f>VLOOKUP(A307,'Base Cost'!$A$5:$AF$347,28,FALSE)</f>
        <v>514227.04630088143</v>
      </c>
      <c r="F307" s="5">
        <f>VLOOKUP(A307,'B.spe ed'!$A$5:$R$347,18,FALSE)</f>
        <v>29668.82</v>
      </c>
      <c r="G307" s="5">
        <f>VLOOKUP(A307,'C.DPIA'!$A$5:$J$348,10,FALSE)</f>
        <v>63647.935802833999</v>
      </c>
      <c r="H307" s="5">
        <f>VLOOKUP(A307,D.EL!$A$5:$M$348,13,FALSE)</f>
        <v>1033.6815121258342</v>
      </c>
      <c r="I307" s="137">
        <f>VLOOKUP(A307,E.CTE!$A$5:$R$348,18,FALSE)</f>
        <v>109232.61388409896</v>
      </c>
      <c r="J307" s="5">
        <f t="shared" si="36"/>
        <v>717810.0974999402</v>
      </c>
      <c r="K307" s="5">
        <v>685878.54</v>
      </c>
      <c r="L307" s="5">
        <f t="shared" si="37"/>
        <v>707167.30938521016</v>
      </c>
      <c r="M307" s="5">
        <f>VLOOKUP(A307,G.Transportation!$A$5:$G$348,7,FALSE)</f>
        <v>0</v>
      </c>
      <c r="N307" s="5">
        <v>918416.35</v>
      </c>
      <c r="O307">
        <v>84.94</v>
      </c>
      <c r="P307" s="5">
        <f t="shared" si="38"/>
        <v>10852.610609842242</v>
      </c>
      <c r="Q307" s="1">
        <f>VLOOKUP(A307,'ADM Data'!$A$2:$J$344,10,FALSE)</f>
        <v>56.529907999999999</v>
      </c>
      <c r="R307" s="5">
        <f t="shared" si="39"/>
        <v>13159.61</v>
      </c>
      <c r="S307" s="5">
        <f t="shared" si="40"/>
        <v>0</v>
      </c>
      <c r="T307" s="5">
        <f t="shared" si="42"/>
        <v>56072.866655987178</v>
      </c>
      <c r="U307" s="5">
        <f t="shared" si="41"/>
        <v>763240.17604119738</v>
      </c>
      <c r="W307" s="5">
        <f t="shared" si="43"/>
        <v>36744.440199999997</v>
      </c>
      <c r="X307" s="5">
        <f t="shared" si="44"/>
        <v>799984.61624119733</v>
      </c>
    </row>
    <row r="308" spans="1:24" x14ac:dyDescent="0.25">
      <c r="A308" t="s">
        <v>692</v>
      </c>
      <c r="B308" t="s">
        <v>693</v>
      </c>
      <c r="C308" t="s">
        <v>80</v>
      </c>
      <c r="D308" s="12" t="s">
        <v>1088</v>
      </c>
      <c r="E308" s="5">
        <f>VLOOKUP(A308,'Base Cost'!$A$5:$AF$347,28,FALSE)</f>
        <v>3098833.5968705714</v>
      </c>
      <c r="F308" s="5">
        <f>VLOOKUP(A308,'B.spe ed'!$A$5:$R$347,18,FALSE)</f>
        <v>435260.61</v>
      </c>
      <c r="G308" s="5">
        <f>VLOOKUP(A308,'C.DPIA'!$A$5:$J$348,10,FALSE)</f>
        <v>385813.10730555555</v>
      </c>
      <c r="H308" s="5">
        <f>VLOOKUP(A308,D.EL!$A$5:$M$348,13,FALSE)</f>
        <v>0</v>
      </c>
      <c r="I308" s="137">
        <f>VLOOKUP(A308,E.CTE!$A$5:$R$348,18,FALSE)</f>
        <v>789030.29820801551</v>
      </c>
      <c r="J308" s="5">
        <f t="shared" si="36"/>
        <v>4708937.6123841424</v>
      </c>
      <c r="K308" s="5">
        <v>4017007.05</v>
      </c>
      <c r="L308" s="5">
        <f t="shared" si="37"/>
        <v>4478317.1559415078</v>
      </c>
      <c r="M308" s="5">
        <f>VLOOKUP(A308,G.Transportation!$A$5:$G$348,7,FALSE)</f>
        <v>0</v>
      </c>
      <c r="N308" s="5">
        <v>3805651.61</v>
      </c>
      <c r="O308">
        <v>366.63</v>
      </c>
      <c r="P308" s="5">
        <f t="shared" si="38"/>
        <v>10420.16785423997</v>
      </c>
      <c r="Q308" s="1">
        <f>VLOOKUP(A308,'ADM Data'!$A$2:$J$344,10,FALSE)</f>
        <v>329.12966499999999</v>
      </c>
      <c r="R308" s="5">
        <f t="shared" si="39"/>
        <v>14256.54</v>
      </c>
      <c r="S308" s="5">
        <f t="shared" si="40"/>
        <v>0</v>
      </c>
      <c r="T308" s="5">
        <f t="shared" si="42"/>
        <v>326468.66890486941</v>
      </c>
      <c r="U308" s="5">
        <f t="shared" si="41"/>
        <v>4804785.8248463776</v>
      </c>
      <c r="W308" s="5">
        <f t="shared" si="43"/>
        <v>213934.28224999999</v>
      </c>
      <c r="X308" s="5">
        <f t="shared" si="44"/>
        <v>5018720.1070963778</v>
      </c>
    </row>
    <row r="309" spans="1:24" x14ac:dyDescent="0.25">
      <c r="A309" t="s">
        <v>694</v>
      </c>
      <c r="B309" t="s">
        <v>695</v>
      </c>
      <c r="C309" t="s">
        <v>98</v>
      </c>
      <c r="D309" s="12" t="s">
        <v>1088</v>
      </c>
      <c r="E309" s="5">
        <f>VLOOKUP(A309,'Base Cost'!$A$5:$AF$347,28,FALSE)</f>
        <v>5071028.2178927679</v>
      </c>
      <c r="F309" s="5">
        <f>VLOOKUP(A309,'B.spe ed'!$A$5:$R$347,18,FALSE)</f>
        <v>1029095.3800000001</v>
      </c>
      <c r="G309" s="5">
        <f>VLOOKUP(A309,'C.DPIA'!$A$5:$J$348,10,FALSE)</f>
        <v>752829.83993333334</v>
      </c>
      <c r="H309" s="5">
        <f>VLOOKUP(A309,D.EL!$A$5:$M$348,13,FALSE)</f>
        <v>17205.768975496689</v>
      </c>
      <c r="I309" s="137">
        <f>VLOOKUP(A309,E.CTE!$A$5:$R$348,18,FALSE)</f>
        <v>3109642.4858727818</v>
      </c>
      <c r="J309" s="5">
        <f t="shared" si="36"/>
        <v>9979801.6926743798</v>
      </c>
      <c r="K309" s="5">
        <v>5029106.29</v>
      </c>
      <c r="L309" s="5">
        <f t="shared" si="37"/>
        <v>8329734.9149630088</v>
      </c>
      <c r="M309" s="5">
        <f>VLOOKUP(A309,G.Transportation!$A$5:$G$348,7,FALSE)</f>
        <v>0</v>
      </c>
      <c r="N309" s="5">
        <v>5524889.1699999999</v>
      </c>
      <c r="O309">
        <v>451.51</v>
      </c>
      <c r="P309" s="5">
        <f t="shared" si="38"/>
        <v>12276.551329538659</v>
      </c>
      <c r="Q309" s="1">
        <f>VLOOKUP(A309,'ADM Data'!$A$2:$J$344,10,FALSE)</f>
        <v>642.22450800000001</v>
      </c>
      <c r="R309" s="5">
        <f t="shared" si="39"/>
        <v>13620.13</v>
      </c>
      <c r="S309" s="5">
        <f t="shared" si="40"/>
        <v>0</v>
      </c>
      <c r="T309" s="5">
        <f t="shared" si="42"/>
        <v>637032.15650538425</v>
      </c>
      <c r="U309" s="5">
        <f t="shared" si="41"/>
        <v>8966767.0714683924</v>
      </c>
      <c r="W309" s="5">
        <f t="shared" si="43"/>
        <v>417445.9302</v>
      </c>
      <c r="X309" s="5">
        <f t="shared" si="44"/>
        <v>9384213.0016683917</v>
      </c>
    </row>
    <row r="310" spans="1:24" x14ac:dyDescent="0.25">
      <c r="A310" t="s">
        <v>696</v>
      </c>
      <c r="B310" t="s">
        <v>697</v>
      </c>
      <c r="C310" t="s">
        <v>68</v>
      </c>
      <c r="D310" s="12" t="s">
        <v>1088</v>
      </c>
      <c r="E310" s="5">
        <f>VLOOKUP(A310,'Base Cost'!$A$5:$AF$347,28,FALSE)</f>
        <v>5847440.3490830604</v>
      </c>
      <c r="F310" s="5">
        <f>VLOOKUP(A310,'B.spe ed'!$A$5:$R$347,18,FALSE)</f>
        <v>618094.01</v>
      </c>
      <c r="G310" s="5">
        <f>VLOOKUP(A310,'C.DPIA'!$A$5:$J$348,10,FALSE)</f>
        <v>82128.640716200563</v>
      </c>
      <c r="H310" s="5">
        <f>VLOOKUP(A310,D.EL!$A$5:$M$348,13,FALSE)</f>
        <v>2167.5434300000002</v>
      </c>
      <c r="I310" s="137">
        <f>VLOOKUP(A310,E.CTE!$A$5:$R$348,18,FALSE)</f>
        <v>373890.5150726568</v>
      </c>
      <c r="J310" s="5">
        <f t="shared" si="36"/>
        <v>6923721.0583019173</v>
      </c>
      <c r="K310" s="5">
        <v>5124383.08</v>
      </c>
      <c r="L310" s="5">
        <f t="shared" si="37"/>
        <v>6324001.7101338878</v>
      </c>
      <c r="M310" s="5">
        <f>VLOOKUP(A310,G.Transportation!$A$5:$G$348,7,FALSE)</f>
        <v>0</v>
      </c>
      <c r="N310" s="5">
        <v>5335979.12</v>
      </c>
      <c r="O310">
        <v>684.14</v>
      </c>
      <c r="P310" s="5">
        <f t="shared" si="38"/>
        <v>7839.6226667056453</v>
      </c>
      <c r="Q310" s="1">
        <f>VLOOKUP(A310,'ADM Data'!$A$2:$J$344,10,FALSE)</f>
        <v>736.73426999999992</v>
      </c>
      <c r="R310" s="5">
        <f t="shared" si="39"/>
        <v>9233.83</v>
      </c>
      <c r="S310" s="5">
        <f t="shared" si="40"/>
        <v>0</v>
      </c>
      <c r="T310" s="5">
        <f t="shared" si="42"/>
        <v>730777.81203192566</v>
      </c>
      <c r="U310" s="5">
        <f t="shared" si="41"/>
        <v>7054779.5221658135</v>
      </c>
      <c r="W310" s="5">
        <f t="shared" si="43"/>
        <v>478877.27549999993</v>
      </c>
      <c r="X310" s="5">
        <f t="shared" si="44"/>
        <v>7533656.797665813</v>
      </c>
    </row>
    <row r="311" spans="1:24" x14ac:dyDescent="0.25">
      <c r="A311" t="s">
        <v>698</v>
      </c>
      <c r="B311" t="s">
        <v>699</v>
      </c>
      <c r="C311" t="s">
        <v>108</v>
      </c>
      <c r="D311" s="12" t="s">
        <v>1088</v>
      </c>
      <c r="E311" s="5">
        <f>VLOOKUP(A311,'Base Cost'!$A$5:$AF$347,28,FALSE)</f>
        <v>2963399.8259214466</v>
      </c>
      <c r="F311" s="5">
        <f>VLOOKUP(A311,'B.spe ed'!$A$5:$R$347,18,FALSE)</f>
        <v>232931.23</v>
      </c>
      <c r="G311" s="5">
        <f>VLOOKUP(A311,'C.DPIA'!$A$5:$J$348,10,FALSE)</f>
        <v>421625.44100555562</v>
      </c>
      <c r="H311" s="5">
        <f>VLOOKUP(A311,D.EL!$A$5:$M$348,13,FALSE)</f>
        <v>0</v>
      </c>
      <c r="I311" s="137">
        <f>VLOOKUP(A311,E.CTE!$A$5:$R$348,18,FALSE)</f>
        <v>0</v>
      </c>
      <c r="J311" s="5">
        <f t="shared" si="36"/>
        <v>3617956.496927002</v>
      </c>
      <c r="K311" s="5">
        <v>2490987.75</v>
      </c>
      <c r="L311" s="5">
        <f t="shared" si="37"/>
        <v>3242337.8135762322</v>
      </c>
      <c r="M311" s="5">
        <f>VLOOKUP(A311,G.Transportation!$A$5:$G$348,7,FALSE)</f>
        <v>0</v>
      </c>
      <c r="N311" s="5">
        <v>2550514.0699999998</v>
      </c>
      <c r="O311">
        <v>312.51</v>
      </c>
      <c r="P311" s="5">
        <f t="shared" si="38"/>
        <v>8201.4638597164885</v>
      </c>
      <c r="Q311" s="1">
        <f>VLOOKUP(A311,'ADM Data'!$A$2:$J$344,10,FALSE)</f>
        <v>359.68047100000001</v>
      </c>
      <c r="R311" s="5">
        <f t="shared" si="39"/>
        <v>9664.5</v>
      </c>
      <c r="S311" s="5">
        <f t="shared" si="40"/>
        <v>0</v>
      </c>
      <c r="T311" s="5">
        <f t="shared" si="42"/>
        <v>356772.47323922173</v>
      </c>
      <c r="U311" s="5">
        <f t="shared" si="41"/>
        <v>3599110.2868154538</v>
      </c>
      <c r="W311" s="5">
        <f t="shared" si="43"/>
        <v>233792.30615000002</v>
      </c>
      <c r="X311" s="5">
        <f t="shared" si="44"/>
        <v>3832902.5929654539</v>
      </c>
    </row>
    <row r="312" spans="1:24" x14ac:dyDescent="0.25">
      <c r="A312" t="s">
        <v>700</v>
      </c>
      <c r="B312" t="s">
        <v>2030</v>
      </c>
      <c r="C312" t="s">
        <v>80</v>
      </c>
      <c r="D312" s="12" t="s">
        <v>1088</v>
      </c>
      <c r="E312" s="5">
        <f>VLOOKUP(A312,'Base Cost'!$A$5:$AF$347,28,FALSE)</f>
        <v>2799499.0788641889</v>
      </c>
      <c r="F312" s="5">
        <f>VLOOKUP(A312,'B.spe ed'!$A$5:$R$347,18,FALSE)</f>
        <v>129172.15</v>
      </c>
      <c r="G312" s="5">
        <f>VLOOKUP(A312,'C.DPIA'!$A$5:$J$348,10,FALSE)</f>
        <v>390823.63892668003</v>
      </c>
      <c r="H312" s="5">
        <f>VLOOKUP(A312,D.EL!$A$5:$M$348,13,FALSE)</f>
        <v>4157.7119597812498</v>
      </c>
      <c r="I312" s="137">
        <f>VLOOKUP(A312,E.CTE!$A$5:$R$348,18,FALSE)</f>
        <v>0</v>
      </c>
      <c r="J312" s="5">
        <f t="shared" si="36"/>
        <v>3323652.5797506501</v>
      </c>
      <c r="K312" s="5">
        <v>2663653.6</v>
      </c>
      <c r="L312" s="5">
        <f t="shared" si="37"/>
        <v>3103674.9197997586</v>
      </c>
      <c r="M312" s="5">
        <f>VLOOKUP(A312,G.Transportation!$A$5:$G$348,7,FALSE)</f>
        <v>0</v>
      </c>
      <c r="N312" s="5">
        <v>2407731.89</v>
      </c>
      <c r="O312">
        <v>305.74</v>
      </c>
      <c r="P312" s="5">
        <f t="shared" si="38"/>
        <v>7915.1761274285345</v>
      </c>
      <c r="Q312" s="1">
        <f>VLOOKUP(A312,'ADM Data'!$A$2:$J$344,10,FALSE)</f>
        <v>334.28452799999997</v>
      </c>
      <c r="R312" s="5">
        <f t="shared" si="39"/>
        <v>9934.5300000000007</v>
      </c>
      <c r="S312" s="5">
        <f t="shared" si="40"/>
        <v>0</v>
      </c>
      <c r="T312" s="5">
        <f t="shared" si="42"/>
        <v>331581.85510762926</v>
      </c>
      <c r="U312" s="5">
        <f t="shared" si="41"/>
        <v>3435256.7749073878</v>
      </c>
      <c r="W312" s="5">
        <f t="shared" si="43"/>
        <v>217284.94319999998</v>
      </c>
      <c r="X312" s="5">
        <f t="shared" si="44"/>
        <v>3652541.7181073879</v>
      </c>
    </row>
    <row r="313" spans="1:24" x14ac:dyDescent="0.25">
      <c r="A313" t="s">
        <v>702</v>
      </c>
      <c r="B313" t="s">
        <v>703</v>
      </c>
      <c r="C313" t="s">
        <v>68</v>
      </c>
      <c r="D313" s="12" t="s">
        <v>1088</v>
      </c>
      <c r="E313" s="5">
        <f>VLOOKUP(A313,'Base Cost'!$A$5:$AF$347,28,FALSE)</f>
        <v>794247.05652676581</v>
      </c>
      <c r="F313" s="5">
        <f>VLOOKUP(A313,'B.spe ed'!$A$5:$R$347,18,FALSE)</f>
        <v>2789784.07</v>
      </c>
      <c r="G313" s="5">
        <f>VLOOKUP(A313,'C.DPIA'!$A$5:$J$348,10,FALSE)</f>
        <v>28225.590403081285</v>
      </c>
      <c r="H313" s="5">
        <f>VLOOKUP(A313,D.EL!$A$5:$M$348,13,FALSE)</f>
        <v>1299.7018970000001</v>
      </c>
      <c r="I313" s="137">
        <f>VLOOKUP(A313,E.CTE!$A$5:$R$348,18,FALSE)</f>
        <v>164766.90920555338</v>
      </c>
      <c r="J313" s="5">
        <f t="shared" si="36"/>
        <v>3778323.3280324005</v>
      </c>
      <c r="K313" s="5">
        <v>3410917.18</v>
      </c>
      <c r="L313" s="5">
        <f t="shared" si="37"/>
        <v>3655866.8588932012</v>
      </c>
      <c r="M313" s="5">
        <f>VLOOKUP(A313,G.Transportation!$A$5:$G$348,7,FALSE)</f>
        <v>94585.32</v>
      </c>
      <c r="N313" s="5">
        <v>3239295.58</v>
      </c>
      <c r="O313">
        <v>102.24</v>
      </c>
      <c r="P313" s="5">
        <f t="shared" si="38"/>
        <v>31723.330978090769</v>
      </c>
      <c r="Q313" s="1">
        <f>VLOOKUP(A313,'ADM Data'!$A$2:$J$344,10,FALSE)</f>
        <v>96.014895999999993</v>
      </c>
      <c r="R313" s="5">
        <f t="shared" si="39"/>
        <v>39711.15</v>
      </c>
      <c r="S313" s="5">
        <f t="shared" si="40"/>
        <v>0</v>
      </c>
      <c r="T313" s="5">
        <f t="shared" si="42"/>
        <v>95238.620597020548</v>
      </c>
      <c r="U313" s="5">
        <f t="shared" si="41"/>
        <v>3845690.7994902218</v>
      </c>
      <c r="W313" s="5">
        <f t="shared" si="43"/>
        <v>62409.682399999998</v>
      </c>
      <c r="X313" s="5">
        <f t="shared" si="44"/>
        <v>3908100.4818902216</v>
      </c>
    </row>
    <row r="314" spans="1:24" x14ac:dyDescent="0.25">
      <c r="A314" t="s">
        <v>704</v>
      </c>
      <c r="B314" t="s">
        <v>2031</v>
      </c>
      <c r="C314" t="s">
        <v>80</v>
      </c>
      <c r="D314" s="12" t="s">
        <v>1088</v>
      </c>
      <c r="E314" s="5">
        <f>VLOOKUP(A314,'Base Cost'!$A$5:$AF$347,28,FALSE)</f>
        <v>1144468.4021675303</v>
      </c>
      <c r="F314" s="5">
        <f>VLOOKUP(A314,'B.spe ed'!$A$5:$R$347,18,FALSE)</f>
        <v>128535.06999999999</v>
      </c>
      <c r="G314" s="5">
        <f>VLOOKUP(A314,'C.DPIA'!$A$5:$J$348,10,FALSE)</f>
        <v>160973.76806000975</v>
      </c>
      <c r="H314" s="5">
        <f>VLOOKUP(A314,D.EL!$A$5:$M$348,13,FALSE)</f>
        <v>0</v>
      </c>
      <c r="I314" s="137">
        <f>VLOOKUP(A314,E.CTE!$A$5:$R$348,18,FALSE)</f>
        <v>0</v>
      </c>
      <c r="J314" s="5">
        <f t="shared" si="36"/>
        <v>1433977.24022754</v>
      </c>
      <c r="K314" s="5">
        <v>2103942.2000000002</v>
      </c>
      <c r="L314" s="5">
        <f t="shared" si="37"/>
        <v>1433977.24022754</v>
      </c>
      <c r="M314" s="5">
        <f>VLOOKUP(A314,G.Transportation!$A$5:$G$348,7,FALSE)</f>
        <v>0</v>
      </c>
      <c r="N314" s="5">
        <v>1900244.49</v>
      </c>
      <c r="O314">
        <v>229.97</v>
      </c>
      <c r="P314" s="5">
        <f t="shared" si="38"/>
        <v>8303.09034917598</v>
      </c>
      <c r="Q314" s="1">
        <f>VLOOKUP(A314,'ADM Data'!$A$2:$J$344,10,FALSE)</f>
        <v>140.30226199999998</v>
      </c>
      <c r="R314" s="5">
        <f t="shared" si="39"/>
        <v>10870.63</v>
      </c>
      <c r="S314" s="5">
        <f t="shared" si="40"/>
        <v>0</v>
      </c>
      <c r="T314" s="5">
        <f t="shared" si="42"/>
        <v>139167.92556356851</v>
      </c>
      <c r="U314" s="5">
        <f t="shared" si="41"/>
        <v>1573145.1657911085</v>
      </c>
      <c r="W314" s="5">
        <f t="shared" si="43"/>
        <v>91196.470299999986</v>
      </c>
      <c r="X314" s="5">
        <f t="shared" si="44"/>
        <v>1664341.6360911084</v>
      </c>
    </row>
    <row r="315" spans="1:24" x14ac:dyDescent="0.25">
      <c r="A315" t="s">
        <v>706</v>
      </c>
      <c r="B315" t="s">
        <v>707</v>
      </c>
      <c r="C315" t="s">
        <v>98</v>
      </c>
      <c r="D315" s="12" t="s">
        <v>1088</v>
      </c>
      <c r="E315" s="5">
        <f>VLOOKUP(A315,'Base Cost'!$A$5:$AF$347,28,FALSE)</f>
        <v>1736088.0809850674</v>
      </c>
      <c r="F315" s="5">
        <f>VLOOKUP(A315,'B.spe ed'!$A$5:$R$347,18,FALSE)</f>
        <v>195781.55</v>
      </c>
      <c r="G315" s="5">
        <f>VLOOKUP(A315,'C.DPIA'!$A$5:$J$348,10,FALSE)</f>
        <v>240246.01838888903</v>
      </c>
      <c r="H315" s="5">
        <f>VLOOKUP(A315,D.EL!$A$5:$M$348,13,FALSE)</f>
        <v>1299.7018970000001</v>
      </c>
      <c r="I315" s="137">
        <f>VLOOKUP(A315,E.CTE!$A$5:$R$348,18,FALSE)</f>
        <v>87605.690553479537</v>
      </c>
      <c r="J315" s="5">
        <f t="shared" si="36"/>
        <v>2261021.0418244358</v>
      </c>
      <c r="K315" s="5">
        <v>1642542.79</v>
      </c>
      <c r="L315" s="5">
        <f t="shared" si="37"/>
        <v>2054882.2404913513</v>
      </c>
      <c r="M315" s="5">
        <f>VLOOKUP(A315,G.Transportation!$A$5:$G$348,7,FALSE)</f>
        <v>0</v>
      </c>
      <c r="N315" s="5">
        <v>1281750.4099999999</v>
      </c>
      <c r="O315">
        <v>146.21</v>
      </c>
      <c r="P315" s="5">
        <f t="shared" si="38"/>
        <v>8806.5830435674707</v>
      </c>
      <c r="Q315" s="1">
        <f>VLOOKUP(A315,'ADM Data'!$A$2:$J$344,10,FALSE)</f>
        <v>204.94920999999997</v>
      </c>
      <c r="R315" s="5">
        <f t="shared" si="39"/>
        <v>10676.3</v>
      </c>
      <c r="S315" s="5">
        <f t="shared" si="40"/>
        <v>0</v>
      </c>
      <c r="T315" s="5">
        <f t="shared" si="42"/>
        <v>203292.20637648855</v>
      </c>
      <c r="U315" s="5">
        <f t="shared" si="41"/>
        <v>2258174.4468678399</v>
      </c>
      <c r="W315" s="5">
        <f t="shared" si="43"/>
        <v>133216.98649999997</v>
      </c>
      <c r="X315" s="5">
        <f t="shared" si="44"/>
        <v>2391391.43336784</v>
      </c>
    </row>
    <row r="316" spans="1:24" x14ac:dyDescent="0.25">
      <c r="A316" t="s">
        <v>708</v>
      </c>
      <c r="B316" t="s">
        <v>709</v>
      </c>
      <c r="C316" t="s">
        <v>72</v>
      </c>
      <c r="D316" s="12" t="s">
        <v>1088</v>
      </c>
      <c r="E316" s="5">
        <f>VLOOKUP(A316,'Base Cost'!$A$5:$AF$347,28,FALSE)</f>
        <v>1500095.4038866335</v>
      </c>
      <c r="F316" s="5">
        <f>VLOOKUP(A316,'B.spe ed'!$A$5:$R$347,18,FALSE)</f>
        <v>158381.41059423095</v>
      </c>
      <c r="G316" s="5">
        <f>VLOOKUP(A316,'C.DPIA'!$A$5:$J$348,10,FALSE)</f>
        <v>208640.11060228618</v>
      </c>
      <c r="H316" s="5">
        <f>VLOOKUP(A316,D.EL!$A$5:$M$348,13,FALSE)</f>
        <v>0</v>
      </c>
      <c r="I316" s="137">
        <f>VLOOKUP(A316,E.CTE!$A$5:$R$348,18,FALSE)</f>
        <v>0</v>
      </c>
      <c r="J316" s="5">
        <f t="shared" si="36"/>
        <v>1867116.9250831506</v>
      </c>
      <c r="K316" s="5">
        <v>1418839.09</v>
      </c>
      <c r="L316" s="5">
        <f t="shared" si="37"/>
        <v>1717705.9226499365</v>
      </c>
      <c r="M316" s="5">
        <f>VLOOKUP(A316,G.Transportation!$A$5:$G$348,7,FALSE)</f>
        <v>151803.6</v>
      </c>
      <c r="N316" s="5">
        <v>1467001.98</v>
      </c>
      <c r="O316">
        <v>173.21</v>
      </c>
      <c r="P316" s="5">
        <f t="shared" si="38"/>
        <v>8509.5793360660464</v>
      </c>
      <c r="Q316" s="1">
        <f>VLOOKUP(A316,'ADM Data'!$A$2:$J$344,10,FALSE)</f>
        <v>183.856335</v>
      </c>
      <c r="R316" s="5">
        <f t="shared" si="39"/>
        <v>10818.32</v>
      </c>
      <c r="S316" s="5">
        <f t="shared" si="40"/>
        <v>0</v>
      </c>
      <c r="T316" s="5">
        <f t="shared" si="42"/>
        <v>182369.86616559693</v>
      </c>
      <c r="U316" s="5">
        <f t="shared" si="41"/>
        <v>2051879.3888155336</v>
      </c>
      <c r="W316" s="5">
        <f t="shared" si="43"/>
        <v>119506.61775</v>
      </c>
      <c r="X316" s="5">
        <f t="shared" si="44"/>
        <v>2171386.0065655336</v>
      </c>
    </row>
    <row r="317" spans="1:24" x14ac:dyDescent="0.25">
      <c r="A317" t="s">
        <v>710</v>
      </c>
      <c r="B317" t="s">
        <v>2032</v>
      </c>
      <c r="C317" t="s">
        <v>101</v>
      </c>
      <c r="D317" s="12" t="s">
        <v>1088</v>
      </c>
      <c r="E317" s="5">
        <f>VLOOKUP(A317,'Base Cost'!$A$5:$AF$347,28,FALSE)</f>
        <v>1086673.6047654001</v>
      </c>
      <c r="F317" s="5">
        <f>VLOOKUP(A317,'B.spe ed'!$A$5:$R$347,18,FALSE)</f>
        <v>170602.59000000003</v>
      </c>
      <c r="G317" s="5">
        <f>VLOOKUP(A317,'C.DPIA'!$A$5:$J$348,10,FALSE)</f>
        <v>128612.81090339008</v>
      </c>
      <c r="H317" s="5">
        <f>VLOOKUP(A317,D.EL!$A$5:$M$348,13,FALSE)</f>
        <v>0</v>
      </c>
      <c r="I317" s="137">
        <f>VLOOKUP(A317,E.CTE!$A$5:$R$348,18,FALSE)</f>
        <v>324717.49226826883</v>
      </c>
      <c r="J317" s="5">
        <f t="shared" si="36"/>
        <v>1710606.497937059</v>
      </c>
      <c r="K317" s="5">
        <v>1124342.94</v>
      </c>
      <c r="L317" s="5">
        <f t="shared" si="37"/>
        <v>1515204.8540766372</v>
      </c>
      <c r="M317" s="5">
        <f>VLOOKUP(A317,G.Transportation!$A$5:$G$348,7,FALSE)</f>
        <v>0</v>
      </c>
      <c r="N317" s="5">
        <v>1109781.46</v>
      </c>
      <c r="O317">
        <v>109.71</v>
      </c>
      <c r="P317" s="5">
        <f t="shared" si="38"/>
        <v>10155.670739221585</v>
      </c>
      <c r="Q317" s="1">
        <f>VLOOKUP(A317,'ADM Data'!$A$2:$J$344,10,FALSE)</f>
        <v>115.171098</v>
      </c>
      <c r="R317" s="5">
        <f t="shared" si="39"/>
        <v>13806.12</v>
      </c>
      <c r="S317" s="5">
        <f t="shared" si="40"/>
        <v>0</v>
      </c>
      <c r="T317" s="5">
        <f t="shared" si="42"/>
        <v>114239.94570763553</v>
      </c>
      <c r="U317" s="5">
        <f t="shared" si="41"/>
        <v>1629444.7997842727</v>
      </c>
      <c r="W317" s="5">
        <f t="shared" si="43"/>
        <v>74861.213700000008</v>
      </c>
      <c r="X317" s="5">
        <f t="shared" si="44"/>
        <v>1704306.0134842726</v>
      </c>
    </row>
    <row r="318" spans="1:24" x14ac:dyDescent="0.25">
      <c r="A318" t="s">
        <v>712</v>
      </c>
      <c r="B318" t="s">
        <v>2033</v>
      </c>
      <c r="C318" t="s">
        <v>125</v>
      </c>
      <c r="D318" s="12" t="s">
        <v>1088</v>
      </c>
      <c r="E318" s="5">
        <f>VLOOKUP(A318,'Base Cost'!$A$5:$AF$347,28,FALSE)</f>
        <v>1694646.5791297285</v>
      </c>
      <c r="F318" s="5">
        <f>VLOOKUP(A318,'B.spe ed'!$A$5:$R$347,18,FALSE)</f>
        <v>244705.94999999998</v>
      </c>
      <c r="G318" s="5">
        <f>VLOOKUP(A318,'C.DPIA'!$A$5:$J$348,10,FALSE)</f>
        <v>219246.07458888894</v>
      </c>
      <c r="H318" s="5">
        <f>VLOOKUP(A318,D.EL!$A$5:$M$348,13,FALSE)</f>
        <v>10043.850616357468</v>
      </c>
      <c r="I318" s="137">
        <f>VLOOKUP(A318,E.CTE!$A$5:$R$348,18,FALSE)</f>
        <v>570613.28270970599</v>
      </c>
      <c r="J318" s="5">
        <f t="shared" si="36"/>
        <v>2739255.7370446809</v>
      </c>
      <c r="K318" s="5">
        <v>1640132.83</v>
      </c>
      <c r="L318" s="5">
        <f t="shared" si="37"/>
        <v>2372918.0721266884</v>
      </c>
      <c r="M318" s="5">
        <f>VLOOKUP(A318,G.Transportation!$A$5:$G$348,7,FALSE)</f>
        <v>0</v>
      </c>
      <c r="N318" s="5">
        <v>1638558.26</v>
      </c>
      <c r="O318">
        <v>156.91</v>
      </c>
      <c r="P318" s="5">
        <f t="shared" si="38"/>
        <v>10482.743055254605</v>
      </c>
      <c r="Q318" s="1">
        <f>VLOOKUP(A318,'ADM Data'!$A$2:$J$344,10,FALSE)</f>
        <v>187.03456600000001</v>
      </c>
      <c r="R318" s="5">
        <f t="shared" si="39"/>
        <v>13337.06</v>
      </c>
      <c r="S318" s="5">
        <f t="shared" si="40"/>
        <v>0</v>
      </c>
      <c r="T318" s="5">
        <f t="shared" si="42"/>
        <v>185522.40133450128</v>
      </c>
      <c r="U318" s="5">
        <f t="shared" si="41"/>
        <v>2558440.4734611898</v>
      </c>
      <c r="W318" s="5">
        <f t="shared" si="43"/>
        <v>121572.4679</v>
      </c>
      <c r="X318" s="5">
        <f t="shared" si="44"/>
        <v>2680012.9413611898</v>
      </c>
    </row>
    <row r="319" spans="1:24" x14ac:dyDescent="0.25">
      <c r="A319" t="s">
        <v>714</v>
      </c>
      <c r="B319" t="s">
        <v>2034</v>
      </c>
      <c r="C319" t="s">
        <v>93</v>
      </c>
      <c r="D319" s="12" t="s">
        <v>1088</v>
      </c>
      <c r="E319" s="5">
        <f>VLOOKUP(A319,'Base Cost'!$A$5:$AF$347,28,FALSE)</f>
        <v>4016822.4119538283</v>
      </c>
      <c r="F319" s="5">
        <f>VLOOKUP(A319,'B.spe ed'!$A$5:$R$347,18,FALSE)</f>
        <v>613487.28</v>
      </c>
      <c r="G319" s="5">
        <f>VLOOKUP(A319,'C.DPIA'!$A$5:$J$348,10,FALSE)</f>
        <v>509985.75978888891</v>
      </c>
      <c r="H319" s="5">
        <f>VLOOKUP(A319,D.EL!$A$5:$M$348,13,FALSE)</f>
        <v>3033.7366410000004</v>
      </c>
      <c r="I319" s="137">
        <f>VLOOKUP(A319,E.CTE!$A$5:$R$348,18,FALSE)</f>
        <v>1174882.5807628708</v>
      </c>
      <c r="J319" s="5">
        <f t="shared" si="36"/>
        <v>6318211.7691465877</v>
      </c>
      <c r="K319" s="5">
        <v>2267188.9</v>
      </c>
      <c r="L319" s="5">
        <f t="shared" si="37"/>
        <v>4968005.8468600297</v>
      </c>
      <c r="M319" s="5">
        <f>VLOOKUP(A319,G.Transportation!$A$5:$G$348,7,FALSE)</f>
        <v>121442.88</v>
      </c>
      <c r="N319" s="5">
        <v>2127054.66</v>
      </c>
      <c r="O319">
        <v>233.19</v>
      </c>
      <c r="P319" s="5">
        <f t="shared" si="38"/>
        <v>9161.6317818088264</v>
      </c>
      <c r="Q319" s="1">
        <f>VLOOKUP(A319,'ADM Data'!$A$2:$J$344,10,FALSE)</f>
        <v>435.058942</v>
      </c>
      <c r="R319" s="5">
        <f t="shared" si="39"/>
        <v>12348.3</v>
      </c>
      <c r="S319" s="5">
        <f t="shared" si="40"/>
        <v>0</v>
      </c>
      <c r="T319" s="5">
        <f t="shared" si="42"/>
        <v>431541.51325101854</v>
      </c>
      <c r="U319" s="5">
        <f t="shared" si="41"/>
        <v>5520990.2401110483</v>
      </c>
      <c r="W319" s="5">
        <f t="shared" si="43"/>
        <v>282788.31229999999</v>
      </c>
      <c r="X319" s="5">
        <f t="shared" si="44"/>
        <v>5803778.5524110487</v>
      </c>
    </row>
    <row r="320" spans="1:24" x14ac:dyDescent="0.25">
      <c r="A320" t="s">
        <v>716</v>
      </c>
      <c r="B320" t="s">
        <v>2035</v>
      </c>
      <c r="C320" t="s">
        <v>93</v>
      </c>
      <c r="D320" s="12" t="s">
        <v>1088</v>
      </c>
      <c r="E320" s="5">
        <f>VLOOKUP(A320,'Base Cost'!$A$5:$AF$347,28,FALSE)</f>
        <v>2343075.0048221382</v>
      </c>
      <c r="F320" s="5">
        <f>VLOOKUP(A320,'B.spe ed'!$A$5:$R$347,18,FALSE)</f>
        <v>409363.46</v>
      </c>
      <c r="G320" s="5">
        <f>VLOOKUP(A320,'C.DPIA'!$A$5:$J$348,10,FALSE)</f>
        <v>314181.44642777782</v>
      </c>
      <c r="H320" s="5">
        <f>VLOOKUP(A320,D.EL!$A$5:$M$348,13,FALSE)</f>
        <v>6296.7606586343818</v>
      </c>
      <c r="I320" s="137">
        <f>VLOOKUP(A320,E.CTE!$A$5:$R$348,18,FALSE)</f>
        <v>681171.05980755715</v>
      </c>
      <c r="J320" s="5">
        <f t="shared" si="36"/>
        <v>3754087.7317161076</v>
      </c>
      <c r="K320" s="5">
        <v>1744279.87</v>
      </c>
      <c r="L320" s="5">
        <f t="shared" si="37"/>
        <v>3084218.771406129</v>
      </c>
      <c r="M320" s="5">
        <f>VLOOKUP(A320,G.Transportation!$A$5:$G$348,7,FALSE)</f>
        <v>79404.960000000006</v>
      </c>
      <c r="N320" s="5">
        <v>1553702.72</v>
      </c>
      <c r="O320">
        <v>153.43</v>
      </c>
      <c r="P320" s="5">
        <f t="shared" si="38"/>
        <v>10166.539753633579</v>
      </c>
      <c r="Q320" s="1">
        <f>VLOOKUP(A320,'ADM Data'!$A$2:$J$344,10,FALSE)</f>
        <v>268.022087</v>
      </c>
      <c r="R320" s="5">
        <f t="shared" si="39"/>
        <v>12453.59</v>
      </c>
      <c r="S320" s="5">
        <f t="shared" si="40"/>
        <v>0</v>
      </c>
      <c r="T320" s="5">
        <f t="shared" si="42"/>
        <v>265855.14247096237</v>
      </c>
      <c r="U320" s="5">
        <f t="shared" si="41"/>
        <v>3429478.8738770913</v>
      </c>
      <c r="W320" s="5">
        <f t="shared" si="43"/>
        <v>174214.35655</v>
      </c>
      <c r="X320" s="5">
        <f t="shared" si="44"/>
        <v>3603693.2304270915</v>
      </c>
    </row>
    <row r="321" spans="1:24" x14ac:dyDescent="0.25">
      <c r="A321" t="s">
        <v>718</v>
      </c>
      <c r="B321" t="s">
        <v>2036</v>
      </c>
      <c r="C321" t="s">
        <v>93</v>
      </c>
      <c r="D321" s="12" t="s">
        <v>1088</v>
      </c>
      <c r="E321" s="5">
        <f>VLOOKUP(A321,'Base Cost'!$A$5:$AF$347,28,FALSE)</f>
        <v>5449525.0492317742</v>
      </c>
      <c r="F321" s="5">
        <f>VLOOKUP(A321,'B.spe ed'!$A$5:$R$347,18,FALSE)</f>
        <v>236488.31</v>
      </c>
      <c r="G321" s="5">
        <f>VLOOKUP(A321,'C.DPIA'!$A$5:$J$348,10,FALSE)</f>
        <v>770690.59697564819</v>
      </c>
      <c r="H321" s="5">
        <f>VLOOKUP(A321,D.EL!$A$5:$M$348,13,FALSE)</f>
        <v>407921.16328922333</v>
      </c>
      <c r="I321" s="137">
        <f>VLOOKUP(A321,E.CTE!$A$5:$R$348,18,FALSE)</f>
        <v>0</v>
      </c>
      <c r="J321" s="5">
        <f t="shared" si="36"/>
        <v>6864625.1194966454</v>
      </c>
      <c r="K321" s="5">
        <v>4215545.1500000004</v>
      </c>
      <c r="L321" s="5">
        <f t="shared" si="37"/>
        <v>5981686.7656634133</v>
      </c>
      <c r="M321" s="5">
        <f>VLOOKUP(A321,G.Transportation!$A$5:$G$348,7,FALSE)</f>
        <v>684283.92</v>
      </c>
      <c r="N321" s="5">
        <v>4921110.74</v>
      </c>
      <c r="O321">
        <v>556.76</v>
      </c>
      <c r="P321" s="5">
        <f t="shared" si="38"/>
        <v>8878.9167339607739</v>
      </c>
      <c r="Q321" s="1">
        <f>VLOOKUP(A321,'ADM Data'!$A$2:$J$344,10,FALSE)</f>
        <v>670.32535899999993</v>
      </c>
      <c r="R321" s="5">
        <f t="shared" si="39"/>
        <v>10594.38</v>
      </c>
      <c r="S321" s="5">
        <f t="shared" si="40"/>
        <v>0</v>
      </c>
      <c r="T321" s="5">
        <f t="shared" si="42"/>
        <v>664905.81359753374</v>
      </c>
      <c r="U321" s="5">
        <f t="shared" si="41"/>
        <v>7330876.4992609471</v>
      </c>
      <c r="W321" s="5">
        <f t="shared" si="43"/>
        <v>435711.48334999994</v>
      </c>
      <c r="X321" s="5">
        <f t="shared" si="44"/>
        <v>7766587.9826109475</v>
      </c>
    </row>
    <row r="322" spans="1:24" x14ac:dyDescent="0.25">
      <c r="A322" t="s">
        <v>720</v>
      </c>
      <c r="B322" t="s">
        <v>721</v>
      </c>
      <c r="C322" t="s">
        <v>68</v>
      </c>
      <c r="D322" s="12" t="s">
        <v>1842</v>
      </c>
      <c r="E322" s="5">
        <f>VLOOKUP(A322,'Base Cost'!$A$5:$AF$347,28,FALSE)</f>
        <v>108192199.09315832</v>
      </c>
      <c r="F322" s="5">
        <f>VLOOKUP(A322,'B.spe ed'!$A$5:$R$347,18,FALSE)</f>
        <v>23130498.227415122</v>
      </c>
      <c r="G322" s="5">
        <f>VLOOKUP(A322,'C.DPIA'!$A$5:$J$348,10,FALSE)</f>
        <v>0</v>
      </c>
      <c r="H322" s="5">
        <f>VLOOKUP(A322,D.EL!$A$5:$M$348,13,FALSE)</f>
        <v>194787.58415104082</v>
      </c>
      <c r="I322" s="137">
        <f>VLOOKUP(A322,E.CTE!$A$5:$R$348,18,FALSE)</f>
        <v>2470555.8371896106</v>
      </c>
      <c r="J322" s="5">
        <f t="shared" si="36"/>
        <v>133988040.74191411</v>
      </c>
      <c r="K322" s="5">
        <v>86634613.799999997</v>
      </c>
      <c r="L322" s="5">
        <f t="shared" si="37"/>
        <v>118205143.54217413</v>
      </c>
      <c r="M322" s="5">
        <f>VLOOKUP(A322,G.Transportation!$A$5:$G$348,7,FALSE)</f>
        <v>0</v>
      </c>
      <c r="N322" s="5">
        <v>126628041.08</v>
      </c>
      <c r="O322">
        <v>17845.03</v>
      </c>
      <c r="P322" s="5">
        <f t="shared" si="38"/>
        <v>7136.0636481081847</v>
      </c>
      <c r="Q322" s="1">
        <f>VLOOKUP(A322,'ADM Data'!$A$2:$J$344,10,FALSE)</f>
        <v>13598.158576999998</v>
      </c>
      <c r="R322" s="5">
        <f t="shared" si="39"/>
        <v>8692.73</v>
      </c>
      <c r="S322" s="5">
        <f t="shared" si="40"/>
        <v>0</v>
      </c>
      <c r="T322" s="5">
        <f t="shared" si="42"/>
        <v>337205.45443621156</v>
      </c>
      <c r="U322" s="5">
        <f t="shared" si="41"/>
        <v>118542348.99661034</v>
      </c>
      <c r="W322" s="5">
        <f t="shared" si="43"/>
        <v>0</v>
      </c>
      <c r="X322" s="5">
        <f t="shared" si="44"/>
        <v>118542348.99661034</v>
      </c>
    </row>
    <row r="323" spans="1:24" x14ac:dyDescent="0.25">
      <c r="A323" t="s">
        <v>722</v>
      </c>
      <c r="B323" t="s">
        <v>723</v>
      </c>
      <c r="C323" t="s">
        <v>80</v>
      </c>
      <c r="D323" s="12" t="s">
        <v>1088</v>
      </c>
      <c r="E323" s="5">
        <f>VLOOKUP(A323,'Base Cost'!$A$5:$AF$347,28,FALSE)</f>
        <v>2211430.3943377091</v>
      </c>
      <c r="F323" s="5">
        <f>VLOOKUP(A323,'B.spe ed'!$A$5:$R$347,18,FALSE)</f>
        <v>359602.17</v>
      </c>
      <c r="G323" s="5">
        <f>VLOOKUP(A323,'C.DPIA'!$A$5:$J$348,10,FALSE)</f>
        <v>314911.25791666674</v>
      </c>
      <c r="H323" s="5">
        <f>VLOOKUP(A323,D.EL!$A$5:$M$348,13,FALSE)</f>
        <v>7268.7024315470244</v>
      </c>
      <c r="I323" s="137">
        <f>VLOOKUP(A323,E.CTE!$A$5:$R$348,18,FALSE)</f>
        <v>16284.471076312704</v>
      </c>
      <c r="J323" s="5">
        <f t="shared" si="36"/>
        <v>2909496.995762235</v>
      </c>
      <c r="K323" s="5">
        <v>2230971.69</v>
      </c>
      <c r="L323" s="5">
        <f t="shared" si="37"/>
        <v>2683344.5113516822</v>
      </c>
      <c r="M323" s="5">
        <f>VLOOKUP(A323,G.Transportation!$A$5:$G$348,7,FALSE)</f>
        <v>0</v>
      </c>
      <c r="N323" s="5">
        <v>2601839.1</v>
      </c>
      <c r="O323">
        <v>300.89999999999998</v>
      </c>
      <c r="P323" s="5">
        <f t="shared" si="38"/>
        <v>8686.9364307078777</v>
      </c>
      <c r="Q323" s="1">
        <f>VLOOKUP(A323,'ADM Data'!$A$2:$J$344,10,FALSE)</f>
        <v>268.64467500000001</v>
      </c>
      <c r="R323" s="5">
        <f t="shared" si="39"/>
        <v>10638.45</v>
      </c>
      <c r="S323" s="5">
        <f t="shared" si="40"/>
        <v>0</v>
      </c>
      <c r="T323" s="5">
        <f t="shared" si="42"/>
        <v>266472.69687960594</v>
      </c>
      <c r="U323" s="5">
        <f t="shared" si="41"/>
        <v>2949817.208231288</v>
      </c>
      <c r="W323" s="5">
        <f t="shared" si="43"/>
        <v>174619.03875000001</v>
      </c>
      <c r="X323" s="5">
        <f t="shared" si="44"/>
        <v>3124436.2469812878</v>
      </c>
    </row>
    <row r="324" spans="1:24" x14ac:dyDescent="0.25">
      <c r="A324" t="s">
        <v>724</v>
      </c>
      <c r="B324" t="s">
        <v>725</v>
      </c>
      <c r="C324" t="s">
        <v>93</v>
      </c>
      <c r="D324" s="12" t="s">
        <v>1088</v>
      </c>
      <c r="E324" s="5">
        <f>VLOOKUP(A324,'Base Cost'!$A$5:$AF$347,28,FALSE)</f>
        <v>2502081.5813154485</v>
      </c>
      <c r="F324" s="5">
        <f>VLOOKUP(A324,'B.spe ed'!$A$5:$R$347,18,FALSE)</f>
        <v>108244.26000000001</v>
      </c>
      <c r="G324" s="5">
        <f>VLOOKUP(A324,'C.DPIA'!$A$5:$J$348,10,FALSE)</f>
        <v>360101.27327222249</v>
      </c>
      <c r="H324" s="5">
        <f>VLOOKUP(A324,D.EL!$A$5:$M$348,13,FALSE)</f>
        <v>204936.01575031219</v>
      </c>
      <c r="I324" s="137">
        <f>VLOOKUP(A324,E.CTE!$A$5:$R$348,18,FALSE)</f>
        <v>0</v>
      </c>
      <c r="J324" s="5">
        <f t="shared" ref="J324:J347" si="45">E324+F324+G324+H324+I324</f>
        <v>3175363.1303379829</v>
      </c>
      <c r="K324" s="5">
        <v>2432513.9700000002</v>
      </c>
      <c r="L324" s="5">
        <f t="shared" ref="L324:L347" si="46">MIN(J324,(K324+(J324-K324)*$L$1))</f>
        <v>2927771.5051973332</v>
      </c>
      <c r="M324" s="5">
        <f>VLOOKUP(A324,G.Transportation!$A$5:$G$348,7,FALSE)</f>
        <v>0</v>
      </c>
      <c r="N324" s="5">
        <v>2451298.34</v>
      </c>
      <c r="O324">
        <v>291.64999999999998</v>
      </c>
      <c r="P324" s="5">
        <f t="shared" ref="P324:P347" si="47">IF(O324&gt;0,((N324/O324)+$Q$1),0)</f>
        <v>8445.0117332418995</v>
      </c>
      <c r="Q324" s="1">
        <f>VLOOKUP(A324,'ADM Data'!$A$2:$J$344,10,FALSE)</f>
        <v>307.19539899999995</v>
      </c>
      <c r="R324" s="5">
        <f t="shared" ref="R324:R347" si="48">ROUND((L324+M324+W324)/Q324,2)</f>
        <v>10180.65</v>
      </c>
      <c r="S324" s="5">
        <f t="shared" ref="S324:S347" si="49">IF(((P324-R324)*Q324)&gt;0,((P324-R324)*Q324),0)</f>
        <v>0</v>
      </c>
      <c r="T324" s="5">
        <f t="shared" si="42"/>
        <v>304711.7402961239</v>
      </c>
      <c r="U324" s="5">
        <f t="shared" ref="U324:U347" si="50">L324+M324+S324+T324</f>
        <v>3232483.2454934572</v>
      </c>
      <c r="W324" s="5">
        <f t="shared" si="43"/>
        <v>199677.00934999998</v>
      </c>
      <c r="X324" s="5">
        <f t="shared" si="44"/>
        <v>3432160.2548434571</v>
      </c>
    </row>
    <row r="325" spans="1:24" x14ac:dyDescent="0.25">
      <c r="A325" t="s">
        <v>726</v>
      </c>
      <c r="B325" t="s">
        <v>727</v>
      </c>
      <c r="C325" t="s">
        <v>93</v>
      </c>
      <c r="D325" s="12" t="s">
        <v>1088</v>
      </c>
      <c r="E325" s="5">
        <f>VLOOKUP(A325,'Base Cost'!$A$5:$AF$347,28,FALSE)</f>
        <v>5552096.904816499</v>
      </c>
      <c r="F325" s="5">
        <f>VLOOKUP(A325,'B.spe ed'!$A$5:$R$347,18,FALSE)</f>
        <v>284200.45</v>
      </c>
      <c r="G325" s="5">
        <f>VLOOKUP(A325,'C.DPIA'!$A$5:$J$348,10,FALSE)</f>
        <v>796679.22756438528</v>
      </c>
      <c r="H325" s="5">
        <f>VLOOKUP(A325,D.EL!$A$5:$M$348,13,FALSE)</f>
        <v>301326.19604784279</v>
      </c>
      <c r="I325" s="137">
        <f>VLOOKUP(A325,E.CTE!$A$5:$R$348,18,FALSE)</f>
        <v>0</v>
      </c>
      <c r="J325" s="5">
        <f t="shared" si="45"/>
        <v>6934302.7784287268</v>
      </c>
      <c r="K325" s="5">
        <v>5827319.0499999998</v>
      </c>
      <c r="L325" s="5">
        <f t="shared" si="46"/>
        <v>6565345.1017434318</v>
      </c>
      <c r="M325" s="5">
        <f>VLOOKUP(A325,G.Transportation!$A$5:$G$348,7,FALSE)</f>
        <v>0</v>
      </c>
      <c r="N325" s="5">
        <v>5938951.6100000003</v>
      </c>
      <c r="O325">
        <v>728.87</v>
      </c>
      <c r="P325" s="5">
        <f t="shared" si="47"/>
        <v>8188.2430606280959</v>
      </c>
      <c r="Q325" s="1">
        <f>VLOOKUP(A325,'ADM Data'!$A$2:$J$344,10,FALSE)</f>
        <v>678.32691499999999</v>
      </c>
      <c r="R325" s="5">
        <f t="shared" si="48"/>
        <v>10328.73</v>
      </c>
      <c r="S325" s="5">
        <f t="shared" si="49"/>
        <v>0</v>
      </c>
      <c r="T325" s="5">
        <f t="shared" ref="T325:T347" si="51">IF(D325="Y",($T$2*Q325),($T$1*Q325))*$V$1</f>
        <v>672842.67743655539</v>
      </c>
      <c r="U325" s="5">
        <f t="shared" si="50"/>
        <v>7238187.7791799875</v>
      </c>
      <c r="W325" s="5">
        <f t="shared" ref="W325:W347" si="52">IF(D325="Y",0,IF(D325="S",0,Q325*650))</f>
        <v>440912.49475000001</v>
      </c>
      <c r="X325" s="5">
        <f t="shared" ref="X325:X347" si="53">L325+M325+W325+S325+T325</f>
        <v>7679100.2739299871</v>
      </c>
    </row>
    <row r="326" spans="1:24" x14ac:dyDescent="0.25">
      <c r="A326" t="s">
        <v>728</v>
      </c>
      <c r="B326" t="s">
        <v>2037</v>
      </c>
      <c r="C326" t="s">
        <v>72</v>
      </c>
      <c r="D326" s="12" t="s">
        <v>1088</v>
      </c>
      <c r="E326" s="5">
        <f>VLOOKUP(A326,'Base Cost'!$A$5:$AF$347,28,FALSE)</f>
        <v>2882518.4094009465</v>
      </c>
      <c r="F326" s="5">
        <f>VLOOKUP(A326,'B.spe ed'!$A$5:$R$347,18,FALSE)</f>
        <v>373837.64</v>
      </c>
      <c r="G326" s="5">
        <f>VLOOKUP(A326,'C.DPIA'!$A$5:$J$348,10,FALSE)</f>
        <v>408759.06660850084</v>
      </c>
      <c r="H326" s="5">
        <f>VLOOKUP(A326,D.EL!$A$5:$M$348,13,FALSE)</f>
        <v>1768.210655926559</v>
      </c>
      <c r="I326" s="137">
        <f>VLOOKUP(A326,E.CTE!$A$5:$R$348,18,FALSE)</f>
        <v>0</v>
      </c>
      <c r="J326" s="5">
        <f t="shared" si="45"/>
        <v>3666883.326665374</v>
      </c>
      <c r="K326" s="5">
        <v>2668427.0099999998</v>
      </c>
      <c r="L326" s="5">
        <f t="shared" si="46"/>
        <v>3334097.8363208044</v>
      </c>
      <c r="M326" s="5">
        <f>VLOOKUP(A326,G.Transportation!$A$5:$G$348,7,FALSE)</f>
        <v>0</v>
      </c>
      <c r="N326" s="5">
        <v>3272629.75</v>
      </c>
      <c r="O326">
        <v>373.4</v>
      </c>
      <c r="P326" s="5">
        <f t="shared" si="47"/>
        <v>8804.487471880022</v>
      </c>
      <c r="Q326" s="1">
        <f>VLOOKUP(A326,'ADM Data'!$A$2:$J$344,10,FALSE)</f>
        <v>351.69589500000001</v>
      </c>
      <c r="R326" s="5">
        <f t="shared" si="48"/>
        <v>10130.06</v>
      </c>
      <c r="S326" s="5">
        <f t="shared" si="49"/>
        <v>0</v>
      </c>
      <c r="T326" s="5">
        <f t="shared" si="51"/>
        <v>348852.45211778994</v>
      </c>
      <c r="U326" s="5">
        <f t="shared" si="50"/>
        <v>3682950.2884385944</v>
      </c>
      <c r="W326" s="5">
        <f t="shared" si="52"/>
        <v>228602.33175000001</v>
      </c>
      <c r="X326" s="5">
        <f t="shared" si="53"/>
        <v>3911552.6201885943</v>
      </c>
    </row>
    <row r="327" spans="1:24" x14ac:dyDescent="0.25">
      <c r="A327" t="s">
        <v>730</v>
      </c>
      <c r="B327" t="s">
        <v>2038</v>
      </c>
      <c r="C327" t="s">
        <v>193</v>
      </c>
      <c r="D327" s="12" t="s">
        <v>1088</v>
      </c>
      <c r="E327" s="5">
        <f>VLOOKUP(A327,'Base Cost'!$A$5:$AF$347,28,FALSE)</f>
        <v>2535149.2000033269</v>
      </c>
      <c r="F327" s="5">
        <f>VLOOKUP(A327,'B.spe ed'!$A$5:$R$347,18,FALSE)</f>
        <v>405967.54</v>
      </c>
      <c r="G327" s="5">
        <f>VLOOKUP(A327,'C.DPIA'!$A$5:$J$348,10,FALSE)</f>
        <v>359215.77636182815</v>
      </c>
      <c r="H327" s="5">
        <f>VLOOKUP(A327,D.EL!$A$5:$M$348,13,FALSE)</f>
        <v>180461.2655015807</v>
      </c>
      <c r="I327" s="137">
        <f>VLOOKUP(A327,E.CTE!$A$5:$R$348,18,FALSE)</f>
        <v>0</v>
      </c>
      <c r="J327" s="5">
        <f t="shared" si="45"/>
        <v>3480793.7818667358</v>
      </c>
      <c r="K327" s="5">
        <v>2286589.71</v>
      </c>
      <c r="L327" s="5">
        <f t="shared" si="46"/>
        <v>3082765.5647135526</v>
      </c>
      <c r="M327" s="5">
        <f>VLOOKUP(A327,G.Transportation!$A$5:$G$348,7,FALSE)</f>
        <v>0</v>
      </c>
      <c r="N327" s="5">
        <v>2586040.08</v>
      </c>
      <c r="O327">
        <v>292.51</v>
      </c>
      <c r="P327" s="5">
        <f t="shared" si="47"/>
        <v>8880.9404150285463</v>
      </c>
      <c r="Q327" s="1">
        <f>VLOOKUP(A327,'ADM Data'!$A$2:$J$344,10,FALSE)</f>
        <v>309.43031399999995</v>
      </c>
      <c r="R327" s="5">
        <f t="shared" si="48"/>
        <v>10612.71</v>
      </c>
      <c r="S327" s="5">
        <f t="shared" si="49"/>
        <v>0</v>
      </c>
      <c r="T327" s="5">
        <f t="shared" si="51"/>
        <v>306928.58612545842</v>
      </c>
      <c r="U327" s="5">
        <f t="shared" si="50"/>
        <v>3389694.1508390112</v>
      </c>
      <c r="W327" s="5">
        <f t="shared" si="52"/>
        <v>201129.70409999997</v>
      </c>
      <c r="X327" s="5">
        <f t="shared" si="53"/>
        <v>3590823.8549390109</v>
      </c>
    </row>
    <row r="328" spans="1:24" x14ac:dyDescent="0.25">
      <c r="A328" t="s">
        <v>732</v>
      </c>
      <c r="B328" t="s">
        <v>2039</v>
      </c>
      <c r="C328" t="s">
        <v>68</v>
      </c>
      <c r="D328" s="12" t="s">
        <v>1088</v>
      </c>
      <c r="E328" s="5">
        <f>VLOOKUP(A328,'Base Cost'!$A$5:$AF$347,28,FALSE)</f>
        <v>405846.75059070752</v>
      </c>
      <c r="F328" s="5">
        <f>VLOOKUP(A328,'B.spe ed'!$A$5:$R$347,18,FALSE)</f>
        <v>1579541.0599999998</v>
      </c>
      <c r="G328" s="5">
        <f>VLOOKUP(A328,'C.DPIA'!$A$5:$J$348,10,FALSE)</f>
        <v>25460.214171558498</v>
      </c>
      <c r="H328" s="5">
        <f>VLOOKUP(A328,D.EL!$A$5:$M$348,13,FALSE)</f>
        <v>0</v>
      </c>
      <c r="I328" s="137">
        <f>VLOOKUP(A328,E.CTE!$A$5:$R$348,18,FALSE)</f>
        <v>0</v>
      </c>
      <c r="J328" s="5">
        <f t="shared" si="45"/>
        <v>2010848.0247622656</v>
      </c>
      <c r="K328" s="5">
        <v>1545856.7</v>
      </c>
      <c r="L328" s="5">
        <f t="shared" si="46"/>
        <v>1855866.4162190026</v>
      </c>
      <c r="M328" s="5">
        <f>VLOOKUP(A328,G.Transportation!$A$5:$G$348,7,FALSE)</f>
        <v>51379.68</v>
      </c>
      <c r="N328" s="5">
        <v>1493104.49</v>
      </c>
      <c r="O328">
        <v>48.88</v>
      </c>
      <c r="P328" s="5">
        <f t="shared" si="47"/>
        <v>30586.407536824878</v>
      </c>
      <c r="Q328" s="1">
        <f>VLOOKUP(A328,'ADM Data'!$A$2:$J$344,10,FALSE)</f>
        <v>52.071555000000004</v>
      </c>
      <c r="R328" s="5">
        <f t="shared" si="48"/>
        <v>37277.410000000003</v>
      </c>
      <c r="S328" s="5">
        <f t="shared" si="49"/>
        <v>0</v>
      </c>
      <c r="T328" s="5">
        <f t="shared" si="51"/>
        <v>51650.559206374484</v>
      </c>
      <c r="U328" s="5">
        <f t="shared" si="50"/>
        <v>1958896.655425377</v>
      </c>
      <c r="W328" s="5">
        <f t="shared" si="52"/>
        <v>33846.510750000001</v>
      </c>
      <c r="X328" s="5">
        <f t="shared" si="53"/>
        <v>1992743.1661753769</v>
      </c>
    </row>
    <row r="329" spans="1:24" x14ac:dyDescent="0.25">
      <c r="A329" t="s">
        <v>734</v>
      </c>
      <c r="B329" t="s">
        <v>735</v>
      </c>
      <c r="C329" t="s">
        <v>555</v>
      </c>
      <c r="D329" s="12" t="s">
        <v>1842</v>
      </c>
      <c r="E329" s="5">
        <f>VLOOKUP(A329,'Base Cost'!$A$5:$AF$347,28,FALSE)</f>
        <v>16082846.568724018</v>
      </c>
      <c r="F329" s="5">
        <f>VLOOKUP(A329,'B.spe ed'!$A$5:$R$347,18,FALSE)</f>
        <v>3372578.3177319998</v>
      </c>
      <c r="G329" s="5">
        <f>VLOOKUP(A329,'C.DPIA'!$A$5:$J$348,10,FALSE)</f>
        <v>0</v>
      </c>
      <c r="H329" s="5">
        <f>VLOOKUP(A329,D.EL!$A$5:$M$348,13,FALSE)</f>
        <v>46170.008270459111</v>
      </c>
      <c r="I329" s="137">
        <f>VLOOKUP(A329,E.CTE!$A$5:$R$348,18,FALSE)</f>
        <v>18143.962297775775</v>
      </c>
      <c r="J329" s="5">
        <f t="shared" si="45"/>
        <v>19519738.857024249</v>
      </c>
      <c r="K329" s="5">
        <v>12156286.4</v>
      </c>
      <c r="L329" s="5">
        <f t="shared" si="46"/>
        <v>17065500.153098065</v>
      </c>
      <c r="M329" s="5">
        <f>VLOOKUP(A329,G.Transportation!$A$5:$G$348,7,FALSE)</f>
        <v>0</v>
      </c>
      <c r="N329" s="5">
        <v>12483317.550000001</v>
      </c>
      <c r="O329">
        <v>1766.36</v>
      </c>
      <c r="P329" s="5">
        <f t="shared" si="47"/>
        <v>7107.3355707783248</v>
      </c>
      <c r="Q329" s="1">
        <f>VLOOKUP(A329,'ADM Data'!$A$2:$J$344,10,FALSE)</f>
        <v>2071.3175289999999</v>
      </c>
      <c r="R329" s="5">
        <f t="shared" si="48"/>
        <v>8238.9599999999991</v>
      </c>
      <c r="S329" s="5">
        <f t="shared" si="49"/>
        <v>0</v>
      </c>
      <c r="T329" s="5">
        <f t="shared" si="51"/>
        <v>51364.275882876835</v>
      </c>
      <c r="U329" s="5">
        <f t="shared" si="50"/>
        <v>17116864.428980943</v>
      </c>
      <c r="W329" s="5">
        <f t="shared" si="52"/>
        <v>0</v>
      </c>
      <c r="X329" s="5">
        <f t="shared" si="53"/>
        <v>17116864.428980943</v>
      </c>
    </row>
    <row r="330" spans="1:24" x14ac:dyDescent="0.25">
      <c r="A330" t="s">
        <v>736</v>
      </c>
      <c r="B330" t="s">
        <v>737</v>
      </c>
      <c r="C330" t="s">
        <v>80</v>
      </c>
      <c r="D330" s="12" t="s">
        <v>1088</v>
      </c>
      <c r="E330" s="5">
        <f>VLOOKUP(A330,'Base Cost'!$A$5:$AF$347,28,FALSE)</f>
        <v>1065053.0830906467</v>
      </c>
      <c r="F330" s="5">
        <f>VLOOKUP(A330,'B.spe ed'!$A$5:$R$347,18,FALSE)</f>
        <v>148273.75</v>
      </c>
      <c r="G330" s="5">
        <f>VLOOKUP(A330,'C.DPIA'!$A$5:$J$348,10,FALSE)</f>
        <v>149641.31167000957</v>
      </c>
      <c r="H330" s="5">
        <f>VLOOKUP(A330,D.EL!$A$5:$M$348,13,FALSE)</f>
        <v>10332.828956968428</v>
      </c>
      <c r="I330" s="137">
        <f>VLOOKUP(A330,E.CTE!$A$5:$R$348,18,FALSE)</f>
        <v>18246.589925358243</v>
      </c>
      <c r="J330" s="5">
        <f t="shared" si="45"/>
        <v>1391547.5636429829</v>
      </c>
      <c r="K330" s="5">
        <v>914117.15</v>
      </c>
      <c r="L330" s="5">
        <f t="shared" si="46"/>
        <v>1232420.0067757766</v>
      </c>
      <c r="M330" s="5">
        <f>VLOOKUP(A330,G.Transportation!$A$5:$G$348,7,FALSE)</f>
        <v>0</v>
      </c>
      <c r="N330" s="5">
        <v>1116246.49</v>
      </c>
      <c r="O330">
        <v>120.09</v>
      </c>
      <c r="P330" s="5">
        <f t="shared" si="47"/>
        <v>9335.1627712548925</v>
      </c>
      <c r="Q330" s="1">
        <f>VLOOKUP(A330,'ADM Data'!$A$2:$J$344,10,FALSE)</f>
        <v>128.35962599999999</v>
      </c>
      <c r="R330" s="5">
        <f t="shared" si="48"/>
        <v>10251.31</v>
      </c>
      <c r="S330" s="5">
        <f t="shared" si="49"/>
        <v>0</v>
      </c>
      <c r="T330" s="5">
        <f t="shared" si="51"/>
        <v>127321.84514983439</v>
      </c>
      <c r="U330" s="5">
        <f t="shared" si="50"/>
        <v>1359741.851925611</v>
      </c>
      <c r="W330" s="5">
        <f t="shared" si="52"/>
        <v>83433.756899999993</v>
      </c>
      <c r="X330" s="5">
        <f t="shared" si="53"/>
        <v>1443175.608825611</v>
      </c>
    </row>
    <row r="331" spans="1:24" x14ac:dyDescent="0.25">
      <c r="A331" t="s">
        <v>738</v>
      </c>
      <c r="B331" t="s">
        <v>2040</v>
      </c>
      <c r="C331" t="s">
        <v>98</v>
      </c>
      <c r="D331" s="12" t="s">
        <v>1842</v>
      </c>
      <c r="E331" s="5">
        <f>VLOOKUP(A331,'Base Cost'!$A$5:$AF$347,28,FALSE)</f>
        <v>53827699.726384617</v>
      </c>
      <c r="F331" s="5">
        <f>VLOOKUP(A331,'B.spe ed'!$A$5:$R$347,18,FALSE)</f>
        <v>11665136.344512373</v>
      </c>
      <c r="G331" s="5">
        <f>VLOOKUP(A331,'C.DPIA'!$A$5:$J$348,10,FALSE)</f>
        <v>0</v>
      </c>
      <c r="H331" s="5">
        <f>VLOOKUP(A331,D.EL!$A$5:$M$348,13,FALSE)</f>
        <v>125296.01227246047</v>
      </c>
      <c r="I331" s="137">
        <f>VLOOKUP(A331,E.CTE!$A$5:$R$348,18,FALSE)</f>
        <v>1432554.393434365</v>
      </c>
      <c r="J331" s="5">
        <f t="shared" si="45"/>
        <v>67050686.476603821</v>
      </c>
      <c r="K331" s="5">
        <v>14618647.35</v>
      </c>
      <c r="L331" s="5">
        <f t="shared" si="46"/>
        <v>49575087.835706763</v>
      </c>
      <c r="M331" s="5">
        <f>VLOOKUP(A331,G.Transportation!$A$5:$G$348,7,FALSE)</f>
        <v>0</v>
      </c>
      <c r="N331" s="5">
        <v>32458622.210000001</v>
      </c>
      <c r="O331">
        <v>4703.5600000000004</v>
      </c>
      <c r="P331" s="5">
        <f t="shared" si="47"/>
        <v>6940.9427954145367</v>
      </c>
      <c r="Q331" s="1">
        <f>VLOOKUP(A331,'ADM Data'!$A$2:$J$344,10,FALSE)</f>
        <v>6678.2843630000007</v>
      </c>
      <c r="R331" s="5">
        <f t="shared" si="48"/>
        <v>7423.33</v>
      </c>
      <c r="S331" s="5">
        <f t="shared" si="49"/>
        <v>0</v>
      </c>
      <c r="T331" s="5">
        <f t="shared" si="51"/>
        <v>165607.26959668114</v>
      </c>
      <c r="U331" s="5">
        <f t="shared" si="50"/>
        <v>49740695.105303444</v>
      </c>
      <c r="W331" s="5">
        <f t="shared" si="52"/>
        <v>0</v>
      </c>
      <c r="X331" s="5">
        <f t="shared" si="53"/>
        <v>49740695.105303444</v>
      </c>
    </row>
    <row r="332" spans="1:24" x14ac:dyDescent="0.25">
      <c r="A332" t="s">
        <v>740</v>
      </c>
      <c r="B332" t="s">
        <v>2041</v>
      </c>
      <c r="C332" t="s">
        <v>80</v>
      </c>
      <c r="D332" s="12" t="s">
        <v>1088</v>
      </c>
      <c r="E332" s="5">
        <f>VLOOKUP(A332,'Base Cost'!$A$5:$AF$347,28,FALSE)</f>
        <v>1210539.3987611239</v>
      </c>
      <c r="F332" s="5">
        <f>VLOOKUP(A332,'B.spe ed'!$A$5:$R$347,18,FALSE)</f>
        <v>80835.199999999997</v>
      </c>
      <c r="G332" s="5">
        <f>VLOOKUP(A332,'C.DPIA'!$A$5:$J$348,10,FALSE)</f>
        <v>170712.98226666666</v>
      </c>
      <c r="H332" s="5">
        <f>VLOOKUP(A332,D.EL!$A$5:$M$348,13,FALSE)</f>
        <v>38873.330662156251</v>
      </c>
      <c r="I332" s="137">
        <f>VLOOKUP(A332,E.CTE!$A$5:$R$348,18,FALSE)</f>
        <v>0</v>
      </c>
      <c r="J332" s="5">
        <f t="shared" si="45"/>
        <v>1500960.9116899467</v>
      </c>
      <c r="K332" s="5">
        <v>1652367.89</v>
      </c>
      <c r="L332" s="5">
        <f t="shared" si="46"/>
        <v>1500960.9116899467</v>
      </c>
      <c r="M332" s="5">
        <f>VLOOKUP(A332,G.Transportation!$A$5:$G$348,7,FALSE)</f>
        <v>0</v>
      </c>
      <c r="N332" s="5">
        <v>1464547.51</v>
      </c>
      <c r="O332">
        <v>170.32</v>
      </c>
      <c r="P332" s="5">
        <f t="shared" si="47"/>
        <v>8638.8793776420862</v>
      </c>
      <c r="Q332" s="1">
        <f>VLOOKUP(A332,'ADM Data'!$A$2:$J$344,10,FALSE)</f>
        <v>145.63192799999999</v>
      </c>
      <c r="R332" s="5">
        <f t="shared" si="48"/>
        <v>10956.54</v>
      </c>
      <c r="S332" s="5">
        <f t="shared" si="49"/>
        <v>0</v>
      </c>
      <c r="T332" s="5">
        <f t="shared" si="51"/>
        <v>144454.50149323302</v>
      </c>
      <c r="U332" s="5">
        <f t="shared" si="50"/>
        <v>1645415.4131831797</v>
      </c>
      <c r="W332" s="5">
        <f t="shared" si="52"/>
        <v>94660.753199999992</v>
      </c>
      <c r="X332" s="5">
        <f t="shared" si="53"/>
        <v>1740076.1663831796</v>
      </c>
    </row>
    <row r="333" spans="1:24" x14ac:dyDescent="0.25">
      <c r="A333" t="s">
        <v>742</v>
      </c>
      <c r="B333" t="s">
        <v>2042</v>
      </c>
      <c r="C333" t="s">
        <v>80</v>
      </c>
      <c r="D333" s="12" t="s">
        <v>1088</v>
      </c>
      <c r="E333" s="5">
        <f>VLOOKUP(A333,'Base Cost'!$A$5:$AF$347,28,FALSE)</f>
        <v>950613.39840862679</v>
      </c>
      <c r="F333" s="5">
        <f>VLOOKUP(A333,'B.spe ed'!$A$5:$R$347,18,FALSE)</f>
        <v>100706.51999999999</v>
      </c>
      <c r="G333" s="5">
        <f>VLOOKUP(A333,'C.DPIA'!$A$5:$J$348,10,FALSE)</f>
        <v>134362.23538723591</v>
      </c>
      <c r="H333" s="5">
        <f>VLOOKUP(A333,D.EL!$A$5:$M$348,13,FALSE)</f>
        <v>41009.71565535001</v>
      </c>
      <c r="I333" s="137">
        <f>VLOOKUP(A333,E.CTE!$A$5:$R$348,18,FALSE)</f>
        <v>0</v>
      </c>
      <c r="J333" s="5">
        <f t="shared" si="45"/>
        <v>1226691.8694512127</v>
      </c>
      <c r="K333" s="5">
        <v>1742726.67</v>
      </c>
      <c r="L333" s="5">
        <f t="shared" si="46"/>
        <v>1226691.8694512127</v>
      </c>
      <c r="M333" s="5">
        <f>VLOOKUP(A333,G.Transportation!$A$5:$G$348,7,FALSE)</f>
        <v>0</v>
      </c>
      <c r="N333" s="5">
        <v>1656809.63</v>
      </c>
      <c r="O333">
        <v>178.14</v>
      </c>
      <c r="P333" s="5">
        <f t="shared" si="47"/>
        <v>9340.6841877175248</v>
      </c>
      <c r="Q333" s="1">
        <f>VLOOKUP(A333,'ADM Data'!$A$2:$J$344,10,FALSE)</f>
        <v>115.65</v>
      </c>
      <c r="R333" s="5">
        <f t="shared" si="48"/>
        <v>11256.93</v>
      </c>
      <c r="S333" s="5">
        <f t="shared" si="49"/>
        <v>0</v>
      </c>
      <c r="T333" s="5">
        <f t="shared" si="51"/>
        <v>114714.97581006</v>
      </c>
      <c r="U333" s="5">
        <f t="shared" si="50"/>
        <v>1341406.8452612727</v>
      </c>
      <c r="W333" s="5">
        <f t="shared" si="52"/>
        <v>75172.5</v>
      </c>
      <c r="X333" s="5">
        <f t="shared" si="53"/>
        <v>1416579.3452612727</v>
      </c>
    </row>
    <row r="334" spans="1:24" x14ac:dyDescent="0.25">
      <c r="A334" t="s">
        <v>744</v>
      </c>
      <c r="B334" t="s">
        <v>2043</v>
      </c>
      <c r="C334" t="s">
        <v>72</v>
      </c>
      <c r="D334" s="12" t="s">
        <v>1088</v>
      </c>
      <c r="E334" s="5">
        <f>VLOOKUP(A334,'Base Cost'!$A$5:$AF$347,28,FALSE)</f>
        <v>4570716.761528275</v>
      </c>
      <c r="F334" s="5">
        <f>VLOOKUP(A334,'B.spe ed'!$A$5:$R$347,18,FALSE)</f>
        <v>557541.81000000006</v>
      </c>
      <c r="G334" s="5">
        <f>VLOOKUP(A334,'C.DPIA'!$A$5:$J$348,10,FALSE)</f>
        <v>647323.5065186912</v>
      </c>
      <c r="H334" s="5">
        <f>VLOOKUP(A334,D.EL!$A$5:$M$348,13,FALSE)</f>
        <v>14692.92611408648</v>
      </c>
      <c r="I334" s="137">
        <f>VLOOKUP(A334,E.CTE!$A$5:$R$348,18,FALSE)</f>
        <v>0</v>
      </c>
      <c r="J334" s="5">
        <f t="shared" si="45"/>
        <v>5790275.0041610515</v>
      </c>
      <c r="K334" s="5">
        <v>4671939.8</v>
      </c>
      <c r="L334" s="5">
        <f t="shared" si="46"/>
        <v>5417533.8806141727</v>
      </c>
      <c r="M334" s="5">
        <f>VLOOKUP(A334,G.Transportation!$A$5:$G$348,7,FALSE)</f>
        <v>0</v>
      </c>
      <c r="N334" s="5">
        <v>4194740.13</v>
      </c>
      <c r="O334">
        <v>506.08</v>
      </c>
      <c r="P334" s="5">
        <f t="shared" si="47"/>
        <v>8328.7697921277268</v>
      </c>
      <c r="Q334" s="1">
        <f>VLOOKUP(A334,'ADM Data'!$A$2:$J$344,10,FALSE)</f>
        <v>558.197633</v>
      </c>
      <c r="R334" s="5">
        <f t="shared" si="48"/>
        <v>10355.4</v>
      </c>
      <c r="S334" s="5">
        <f t="shared" si="49"/>
        <v>0</v>
      </c>
      <c r="T334" s="5">
        <f t="shared" si="51"/>
        <v>553684.63438675099</v>
      </c>
      <c r="U334" s="5">
        <f t="shared" si="50"/>
        <v>5971218.5150009235</v>
      </c>
      <c r="W334" s="5">
        <f t="shared" si="52"/>
        <v>362828.46145</v>
      </c>
      <c r="X334" s="5">
        <f t="shared" si="53"/>
        <v>6334046.9764509238</v>
      </c>
    </row>
    <row r="335" spans="1:24" x14ac:dyDescent="0.25">
      <c r="A335" t="s">
        <v>746</v>
      </c>
      <c r="B335" t="s">
        <v>747</v>
      </c>
      <c r="C335" t="s">
        <v>75</v>
      </c>
      <c r="D335" s="12" t="s">
        <v>1088</v>
      </c>
      <c r="E335" s="5">
        <f>VLOOKUP(A335,'Base Cost'!$A$5:$AF$347,28,FALSE)</f>
        <v>4984333.8979179431</v>
      </c>
      <c r="F335" s="5">
        <f>VLOOKUP(A335,'B.spe ed'!$A$5:$R$347,18,FALSE)</f>
        <v>82215.787731999997</v>
      </c>
      <c r="G335" s="5">
        <f>VLOOKUP(A335,'C.DPIA'!$A$5:$J$348,10,FALSE)</f>
        <v>157592.2316648713</v>
      </c>
      <c r="H335" s="5">
        <f>VLOOKUP(A335,D.EL!$A$5:$M$348,13,FALSE)</f>
        <v>0</v>
      </c>
      <c r="I335" s="137">
        <f>VLOOKUP(A335,E.CTE!$A$5:$R$348,18,FALSE)</f>
        <v>0</v>
      </c>
      <c r="J335" s="5">
        <f t="shared" si="45"/>
        <v>5224141.9173148135</v>
      </c>
      <c r="K335" s="5">
        <v>4414693.5</v>
      </c>
      <c r="L335" s="5">
        <f t="shared" si="46"/>
        <v>4954352.7598237861</v>
      </c>
      <c r="M335" s="5">
        <f>VLOOKUP(A335,G.Transportation!$A$5:$G$348,7,FALSE)</f>
        <v>0</v>
      </c>
      <c r="N335" s="5">
        <v>4411335.08</v>
      </c>
      <c r="O335">
        <v>605.35</v>
      </c>
      <c r="P335" s="5">
        <f t="shared" si="47"/>
        <v>7327.3271793177501</v>
      </c>
      <c r="Q335" s="1">
        <f>VLOOKUP(A335,'ADM Data'!$A$2:$J$344,10,FALSE)</f>
        <v>604.38063499999998</v>
      </c>
      <c r="R335" s="5">
        <f t="shared" si="48"/>
        <v>8847.4</v>
      </c>
      <c r="S335" s="5">
        <f t="shared" si="49"/>
        <v>0</v>
      </c>
      <c r="T335" s="5">
        <f t="shared" si="51"/>
        <v>599494.24923557031</v>
      </c>
      <c r="U335" s="5">
        <f t="shared" si="50"/>
        <v>5553847.0090593565</v>
      </c>
      <c r="W335" s="5">
        <f t="shared" si="52"/>
        <v>392847.41275000002</v>
      </c>
      <c r="X335" s="5">
        <f t="shared" si="53"/>
        <v>5946694.4218093567</v>
      </c>
    </row>
    <row r="336" spans="1:24" x14ac:dyDescent="0.25">
      <c r="A336" s="118" t="s">
        <v>748</v>
      </c>
      <c r="B336" t="s">
        <v>2044</v>
      </c>
      <c r="C336" t="s">
        <v>93</v>
      </c>
      <c r="D336" s="12" t="s">
        <v>1088</v>
      </c>
      <c r="E336" s="5">
        <f>VLOOKUP(A336,'Base Cost'!$A$5:$AF$347,28,FALSE)</f>
        <v>3546869.4395508189</v>
      </c>
      <c r="F336" s="5">
        <f>VLOOKUP(A336,'B.spe ed'!$A$5:$R$347,18,FALSE)</f>
        <v>541386.77554600325</v>
      </c>
      <c r="G336" s="5">
        <f>VLOOKUP(A336,'C.DPIA'!$A$5:$J$348,10,FALSE)</f>
        <v>68266.087139999232</v>
      </c>
      <c r="H336" s="5">
        <f>VLOOKUP(A336,D.EL!$A$5:$M$348,13,FALSE)</f>
        <v>3874.2567308151465</v>
      </c>
      <c r="I336" s="137">
        <f>VLOOKUP(A336,E.CTE!$A$5:$R$348,18,FALSE)</f>
        <v>0</v>
      </c>
      <c r="J336" s="5">
        <f t="shared" si="45"/>
        <v>4160396.558967636</v>
      </c>
      <c r="K336" s="5">
        <v>3496921.13</v>
      </c>
      <c r="L336" s="5">
        <f t="shared" si="46"/>
        <v>3939260.1984927226</v>
      </c>
      <c r="M336" s="5">
        <f>VLOOKUP(A336,G.Transportation!$A$5:$G$348,7,FALSE)</f>
        <v>0</v>
      </c>
      <c r="N336" s="5">
        <v>3741126.52</v>
      </c>
      <c r="O336">
        <v>491.96</v>
      </c>
      <c r="P336" s="5">
        <f t="shared" si="47"/>
        <v>7644.6139458492562</v>
      </c>
      <c r="Q336" s="1">
        <f>VLOOKUP(A336,'ADM Data'!$A$2:$J$344,10,FALSE)</f>
        <v>459.56957499999999</v>
      </c>
      <c r="R336" s="5">
        <f t="shared" si="48"/>
        <v>9221.6299999999992</v>
      </c>
      <c r="S336" s="5">
        <f t="shared" si="49"/>
        <v>0</v>
      </c>
      <c r="T336" s="5">
        <f t="shared" si="51"/>
        <v>455853.97906757076</v>
      </c>
      <c r="U336" s="5">
        <f t="shared" si="50"/>
        <v>4395114.1775602931</v>
      </c>
      <c r="W336" s="5">
        <f t="shared" si="52"/>
        <v>298720.22375</v>
      </c>
      <c r="X336" s="5">
        <f t="shared" si="53"/>
        <v>4693834.401310293</v>
      </c>
    </row>
    <row r="337" spans="1:24" x14ac:dyDescent="0.25">
      <c r="A337" t="s">
        <v>750</v>
      </c>
      <c r="B337" t="s">
        <v>2045</v>
      </c>
      <c r="C337" t="s">
        <v>752</v>
      </c>
      <c r="D337" s="12" t="s">
        <v>1088</v>
      </c>
      <c r="E337" s="5">
        <f>VLOOKUP(A337,'Base Cost'!$A$5:$AF$347,28,FALSE)</f>
        <v>3243365.5257056099</v>
      </c>
      <c r="F337" s="5">
        <f>VLOOKUP(A337,'B.spe ed'!$A$5:$R$347,18,FALSE)</f>
        <v>374679.81584587303</v>
      </c>
      <c r="G337" s="5">
        <f>VLOOKUP(A337,'C.DPIA'!$A$5:$J$348,10,FALSE)</f>
        <v>442661.70500397444</v>
      </c>
      <c r="H337" s="5">
        <f>VLOOKUP(A337,D.EL!$A$5:$M$348,13,FALSE)</f>
        <v>0</v>
      </c>
      <c r="I337" s="137">
        <f>VLOOKUP(A337,E.CTE!$A$5:$R$348,18,FALSE)</f>
        <v>0</v>
      </c>
      <c r="J337" s="5">
        <f t="shared" si="45"/>
        <v>4060707.0465554576</v>
      </c>
      <c r="K337" s="5">
        <v>3133627.44</v>
      </c>
      <c r="L337" s="5">
        <f t="shared" si="46"/>
        <v>3751711.4136905237</v>
      </c>
      <c r="M337" s="5">
        <f>VLOOKUP(A337,G.Transportation!$A$5:$G$348,7,FALSE)</f>
        <v>46708.800000000003</v>
      </c>
      <c r="N337" s="5">
        <v>3067889.33</v>
      </c>
      <c r="O337">
        <v>360.6</v>
      </c>
      <c r="P337" s="5">
        <f t="shared" si="47"/>
        <v>8547.815246810871</v>
      </c>
      <c r="Q337" s="1">
        <f>VLOOKUP(A337,'ADM Data'!$A$2:$J$344,10,FALSE)</f>
        <v>393.72867599999995</v>
      </c>
      <c r="R337" s="5">
        <f t="shared" si="48"/>
        <v>10297.299999999999</v>
      </c>
      <c r="S337" s="5">
        <f t="shared" si="49"/>
        <v>0</v>
      </c>
      <c r="T337" s="5">
        <f t="shared" si="51"/>
        <v>390545.40028592257</v>
      </c>
      <c r="U337" s="5">
        <f t="shared" si="50"/>
        <v>4188965.613976446</v>
      </c>
      <c r="W337" s="5">
        <f t="shared" si="52"/>
        <v>255923.63939999996</v>
      </c>
      <c r="X337" s="5">
        <f t="shared" si="53"/>
        <v>4444889.2533764457</v>
      </c>
    </row>
    <row r="338" spans="1:24" x14ac:dyDescent="0.25">
      <c r="A338" t="s">
        <v>753</v>
      </c>
      <c r="B338" t="s">
        <v>2046</v>
      </c>
      <c r="C338" t="s">
        <v>98</v>
      </c>
      <c r="D338" s="12" t="s">
        <v>1088</v>
      </c>
      <c r="E338" s="5">
        <f>VLOOKUP(A338,'Base Cost'!$A$5:$AF$347,28,FALSE)</f>
        <v>607314.35071241017</v>
      </c>
      <c r="F338" s="5">
        <f>VLOOKUP(A338,'B.spe ed'!$A$5:$R$347,18,FALSE)</f>
        <v>109797.77</v>
      </c>
      <c r="G338" s="5">
        <f>VLOOKUP(A338,'C.DPIA'!$A$5:$J$348,10,FALSE)</f>
        <v>36812.223164304509</v>
      </c>
      <c r="H338" s="5">
        <f>VLOOKUP(A338,D.EL!$A$5:$M$348,13,FALSE)</f>
        <v>0</v>
      </c>
      <c r="I338" s="137">
        <f>VLOOKUP(A338,E.CTE!$A$5:$R$348,18,FALSE)</f>
        <v>0</v>
      </c>
      <c r="J338" s="5">
        <f t="shared" si="45"/>
        <v>753924.3438767147</v>
      </c>
      <c r="K338" s="5">
        <v>686660.6</v>
      </c>
      <c r="L338" s="5">
        <f t="shared" si="46"/>
        <v>731505.33804260567</v>
      </c>
      <c r="M338" s="5">
        <f>VLOOKUP(A338,G.Transportation!$A$5:$G$348,7,FALSE)</f>
        <v>0</v>
      </c>
      <c r="N338" s="5">
        <v>667452.53</v>
      </c>
      <c r="O338">
        <v>77.44</v>
      </c>
      <c r="P338" s="5">
        <f t="shared" si="47"/>
        <v>8659.0434555785123</v>
      </c>
      <c r="Q338" s="1">
        <f>VLOOKUP(A338,'ADM Data'!$A$2:$J$344,10,FALSE)</f>
        <v>79.285037000000003</v>
      </c>
      <c r="R338" s="5">
        <f t="shared" si="48"/>
        <v>9876.27</v>
      </c>
      <c r="S338" s="5">
        <f t="shared" si="49"/>
        <v>0</v>
      </c>
      <c r="T338" s="5">
        <f t="shared" si="51"/>
        <v>78644.02163039094</v>
      </c>
      <c r="U338" s="5">
        <f t="shared" si="50"/>
        <v>810149.35967299656</v>
      </c>
      <c r="W338" s="5">
        <f t="shared" si="52"/>
        <v>51535.27405</v>
      </c>
      <c r="X338" s="5">
        <f t="shared" si="53"/>
        <v>861684.63372299657</v>
      </c>
    </row>
    <row r="339" spans="1:24" x14ac:dyDescent="0.25">
      <c r="A339" t="s">
        <v>755</v>
      </c>
      <c r="B339" t="s">
        <v>756</v>
      </c>
      <c r="C339" t="s">
        <v>757</v>
      </c>
      <c r="D339" s="12" t="s">
        <v>1088</v>
      </c>
      <c r="E339" s="5">
        <f>VLOOKUP(A339,'Base Cost'!$A$5:$AF$347,28,FALSE)</f>
        <v>715796.82429820241</v>
      </c>
      <c r="F339" s="5">
        <f>VLOOKUP(A339,'B.spe ed'!$A$5:$R$347,18,FALSE)</f>
        <v>239918.81</v>
      </c>
      <c r="G339" s="5">
        <f>VLOOKUP(A339,'C.DPIA'!$A$5:$J$348,10,FALSE)</f>
        <v>73758.210014817494</v>
      </c>
      <c r="H339" s="5">
        <f>VLOOKUP(A339,D.EL!$A$5:$M$348,13,FALSE)</f>
        <v>0</v>
      </c>
      <c r="I339" s="137">
        <f>VLOOKUP(A339,E.CTE!$A$5:$R$348,18,FALSE)</f>
        <v>100465.70708558055</v>
      </c>
      <c r="J339" s="5">
        <f t="shared" si="45"/>
        <v>1129939.5513986005</v>
      </c>
      <c r="K339" s="5">
        <v>1075385.82</v>
      </c>
      <c r="L339" s="5">
        <f t="shared" si="46"/>
        <v>1111756.7927234469</v>
      </c>
      <c r="M339" s="5">
        <f>VLOOKUP(A339,G.Transportation!$A$5:$G$348,7,FALSE)</f>
        <v>0</v>
      </c>
      <c r="N339" s="5">
        <v>881133.69</v>
      </c>
      <c r="O339">
        <v>87.66</v>
      </c>
      <c r="P339" s="5">
        <f t="shared" si="47"/>
        <v>10091.799028062971</v>
      </c>
      <c r="Q339" s="1">
        <f>VLOOKUP(A339,'ADM Data'!$A$2:$J$344,10,FALSE)</f>
        <v>91.90111499999999</v>
      </c>
      <c r="R339" s="5">
        <f t="shared" si="48"/>
        <v>12747.32</v>
      </c>
      <c r="S339" s="5">
        <f t="shared" si="49"/>
        <v>0</v>
      </c>
      <c r="T339" s="5">
        <f t="shared" si="51"/>
        <v>91158.099300843416</v>
      </c>
      <c r="U339" s="5">
        <f t="shared" si="50"/>
        <v>1202914.8920242903</v>
      </c>
      <c r="W339" s="5">
        <f t="shared" si="52"/>
        <v>59735.724749999994</v>
      </c>
      <c r="X339" s="5">
        <f t="shared" si="53"/>
        <v>1262650.6167742903</v>
      </c>
    </row>
    <row r="340" spans="1:24" x14ac:dyDescent="0.25">
      <c r="A340" t="s">
        <v>758</v>
      </c>
      <c r="B340" t="s">
        <v>2047</v>
      </c>
      <c r="C340" t="s">
        <v>108</v>
      </c>
      <c r="D340" s="12" t="s">
        <v>1842</v>
      </c>
      <c r="E340" s="5">
        <f>VLOOKUP(A340,'Base Cost'!$A$5:$AF$347,28,FALSE)</f>
        <v>775248.5138784952</v>
      </c>
      <c r="F340" s="5">
        <f>VLOOKUP(A340,'B.spe ed'!$A$5:$R$347,18,FALSE)</f>
        <v>80323.47</v>
      </c>
      <c r="G340" s="5">
        <f>VLOOKUP(A340,'C.DPIA'!$A$5:$J$348,10,FALSE)</f>
        <v>0</v>
      </c>
      <c r="H340" s="5">
        <f>VLOOKUP(A340,D.EL!$A$5:$M$348,13,FALSE)</f>
        <v>546.31539568308301</v>
      </c>
      <c r="I340" s="137">
        <f>VLOOKUP(A340,E.CTE!$A$5:$R$348,18,FALSE)</f>
        <v>0</v>
      </c>
      <c r="J340" s="5">
        <f t="shared" si="45"/>
        <v>856118.29927417822</v>
      </c>
      <c r="K340" s="5">
        <v>447316.98</v>
      </c>
      <c r="L340" s="5">
        <f t="shared" si="46"/>
        <v>719864.81956009462</v>
      </c>
      <c r="M340" s="5">
        <f>VLOOKUP(A340,G.Transportation!$A$5:$G$348,7,FALSE)</f>
        <v>0</v>
      </c>
      <c r="N340" s="5">
        <v>404348.24</v>
      </c>
      <c r="O340">
        <v>48.91</v>
      </c>
      <c r="P340" s="5">
        <f t="shared" si="47"/>
        <v>8307.2695317930902</v>
      </c>
      <c r="Q340" s="1">
        <f>VLOOKUP(A340,'ADM Data'!$A$2:$J$344,10,FALSE)</f>
        <v>101.19487899999999</v>
      </c>
      <c r="R340" s="5">
        <f t="shared" si="48"/>
        <v>7113.65</v>
      </c>
      <c r="S340" s="5">
        <f t="shared" si="49"/>
        <v>120788.18409183844</v>
      </c>
      <c r="T340" s="5">
        <f t="shared" si="51"/>
        <v>2509.418092647416</v>
      </c>
      <c r="U340" s="5">
        <f t="shared" si="50"/>
        <v>843162.4217445805</v>
      </c>
      <c r="W340" s="5">
        <f t="shared" si="52"/>
        <v>0</v>
      </c>
      <c r="X340" s="5">
        <f t="shared" si="53"/>
        <v>843162.4217445805</v>
      </c>
    </row>
    <row r="341" spans="1:24" x14ac:dyDescent="0.25">
      <c r="A341" t="s">
        <v>760</v>
      </c>
      <c r="B341" t="s">
        <v>761</v>
      </c>
      <c r="C341" t="s">
        <v>230</v>
      </c>
      <c r="D341" s="12" t="s">
        <v>1842</v>
      </c>
      <c r="E341" s="5">
        <f>VLOOKUP(A341,'Base Cost'!$A$5:$AF$347,28,FALSE)</f>
        <v>6596343.0409325315</v>
      </c>
      <c r="F341" s="5">
        <f>VLOOKUP(A341,'B.spe ed'!$A$5:$R$347,18,FALSE)</f>
        <v>1798501.2377320002</v>
      </c>
      <c r="G341" s="5">
        <f>VLOOKUP(A341,'C.DPIA'!$A$5:$J$348,10,FALSE)</f>
        <v>0</v>
      </c>
      <c r="H341" s="5">
        <f>VLOOKUP(A341,D.EL!$A$5:$M$348,13,FALSE)</f>
        <v>10462.345741087567</v>
      </c>
      <c r="I341" s="137">
        <f>VLOOKUP(A341,E.CTE!$A$5:$R$348,18,FALSE)</f>
        <v>737910.91184628464</v>
      </c>
      <c r="J341" s="5">
        <f t="shared" si="45"/>
        <v>9143217.5362519026</v>
      </c>
      <c r="K341" s="5">
        <v>5080056.7699999996</v>
      </c>
      <c r="L341" s="5">
        <f t="shared" si="46"/>
        <v>7788966.0528601427</v>
      </c>
      <c r="M341" s="5">
        <f>VLOOKUP(A341,G.Transportation!$A$5:$G$348,7,FALSE)</f>
        <v>0</v>
      </c>
      <c r="N341" s="5">
        <v>5826295.46</v>
      </c>
      <c r="O341">
        <v>731.85</v>
      </c>
      <c r="P341" s="5">
        <f t="shared" si="47"/>
        <v>8001.1313903122218</v>
      </c>
      <c r="Q341" s="1">
        <f>VLOOKUP(A341,'ADM Data'!$A$2:$J$344,10,FALSE)</f>
        <v>822.72929500000009</v>
      </c>
      <c r="R341" s="5">
        <f t="shared" si="48"/>
        <v>9467.23</v>
      </c>
      <c r="S341" s="5">
        <f t="shared" si="49"/>
        <v>0</v>
      </c>
      <c r="T341" s="5">
        <f t="shared" si="51"/>
        <v>20401.939294023505</v>
      </c>
      <c r="U341" s="5">
        <f t="shared" si="50"/>
        <v>7809367.9921541661</v>
      </c>
      <c r="W341" s="5">
        <f t="shared" si="52"/>
        <v>0</v>
      </c>
      <c r="X341" s="5">
        <f t="shared" si="53"/>
        <v>7809367.9921541661</v>
      </c>
    </row>
    <row r="342" spans="1:24" x14ac:dyDescent="0.25">
      <c r="A342" t="s">
        <v>762</v>
      </c>
      <c r="B342" t="s">
        <v>763</v>
      </c>
      <c r="C342" t="s">
        <v>324</v>
      </c>
      <c r="D342" s="12" t="s">
        <v>1842</v>
      </c>
      <c r="E342" s="5">
        <f>VLOOKUP(A342,'Base Cost'!$A$5:$AF$347,28,FALSE)</f>
        <v>1670258.3973243323</v>
      </c>
      <c r="F342" s="5">
        <f>VLOOKUP(A342,'B.spe ed'!$A$5:$R$347,18,FALSE)</f>
        <v>242440.67971641163</v>
      </c>
      <c r="G342" s="5">
        <f>VLOOKUP(A342,'C.DPIA'!$A$5:$J$348,10,FALSE)</f>
        <v>0</v>
      </c>
      <c r="H342" s="5">
        <f>VLOOKUP(A342,D.EL!$A$5:$M$348,13,FALSE)</f>
        <v>0</v>
      </c>
      <c r="I342" s="137">
        <f>VLOOKUP(A342,E.CTE!$A$5:$R$348,18,FALSE)</f>
        <v>0</v>
      </c>
      <c r="J342" s="5">
        <f t="shared" si="45"/>
        <v>1912699.077040744</v>
      </c>
      <c r="K342" s="5">
        <v>1109149.54</v>
      </c>
      <c r="L342" s="5">
        <f t="shared" si="46"/>
        <v>1644876.0163450642</v>
      </c>
      <c r="M342" s="5">
        <f>VLOOKUP(A342,G.Transportation!$A$5:$G$348,7,FALSE)</f>
        <v>0</v>
      </c>
      <c r="N342" s="5">
        <v>943182.43</v>
      </c>
      <c r="O342">
        <v>120.97</v>
      </c>
      <c r="P342" s="5">
        <f t="shared" si="47"/>
        <v>7836.9092138546748</v>
      </c>
      <c r="Q342" s="1">
        <f>VLOOKUP(A342,'ADM Data'!$A$2:$J$344,10,FALSE)</f>
        <v>218.19455400000001</v>
      </c>
      <c r="R342" s="5">
        <f t="shared" si="48"/>
        <v>7538.58</v>
      </c>
      <c r="S342" s="5">
        <f t="shared" si="49"/>
        <v>65093.809762191413</v>
      </c>
      <c r="T342" s="5">
        <f t="shared" si="51"/>
        <v>5410.7615616076164</v>
      </c>
      <c r="U342" s="5">
        <f t="shared" si="50"/>
        <v>1715380.5876688634</v>
      </c>
      <c r="W342" s="5">
        <f t="shared" si="52"/>
        <v>0</v>
      </c>
      <c r="X342" s="5">
        <f t="shared" si="53"/>
        <v>1715380.5876688634</v>
      </c>
    </row>
    <row r="343" spans="1:24" x14ac:dyDescent="0.25">
      <c r="A343" t="s">
        <v>764</v>
      </c>
      <c r="B343" t="s">
        <v>2048</v>
      </c>
      <c r="C343" t="s">
        <v>68</v>
      </c>
      <c r="D343" s="12" t="s">
        <v>1088</v>
      </c>
      <c r="E343" s="5">
        <f>VLOOKUP(A343,'Base Cost'!$A$5:$AF$347,28,FALSE)</f>
        <v>3103469.246749077</v>
      </c>
      <c r="F343" s="5">
        <f>VLOOKUP(A343,'B.spe ed'!$A$5:$R$347,18,FALSE)</f>
        <v>476368.55000000005</v>
      </c>
      <c r="G343" s="5">
        <f>VLOOKUP(A343,'C.DPIA'!$A$5:$J$348,10,FALSE)</f>
        <v>413878.05436666671</v>
      </c>
      <c r="H343" s="5">
        <f>VLOOKUP(A343,D.EL!$A$5:$M$348,13,FALSE)</f>
        <v>0</v>
      </c>
      <c r="I343" s="137">
        <f>VLOOKUP(A343,E.CTE!$A$5:$R$348,18,FALSE)</f>
        <v>624014.2776683477</v>
      </c>
      <c r="J343" s="5">
        <f t="shared" si="45"/>
        <v>4617730.1287840912</v>
      </c>
      <c r="K343" s="5">
        <v>1137665.28</v>
      </c>
      <c r="L343" s="5">
        <f t="shared" si="46"/>
        <v>3457824.514684353</v>
      </c>
      <c r="M343" s="5">
        <f>VLOOKUP(A343,G.Transportation!$A$5:$G$348,7,FALSE)</f>
        <v>0</v>
      </c>
      <c r="N343" s="5">
        <v>1781188.33</v>
      </c>
      <c r="O343">
        <v>165.38</v>
      </c>
      <c r="P343" s="5">
        <f t="shared" si="47"/>
        <v>10810.356514693434</v>
      </c>
      <c r="Q343" s="1">
        <f>VLOOKUP(A343,'ADM Data'!$A$2:$J$344,10,FALSE)</f>
        <v>353.071326</v>
      </c>
      <c r="R343" s="5">
        <f t="shared" si="48"/>
        <v>10443.56</v>
      </c>
      <c r="S343" s="5">
        <f t="shared" si="49"/>
        <v>129505.33181498951</v>
      </c>
      <c r="T343" s="5">
        <f t="shared" si="51"/>
        <v>350216.7628302275</v>
      </c>
      <c r="U343" s="5">
        <f t="shared" si="50"/>
        <v>3937546.6093295701</v>
      </c>
      <c r="W343" s="5">
        <f t="shared" si="52"/>
        <v>229496.36189999999</v>
      </c>
      <c r="X343" s="5">
        <f t="shared" si="53"/>
        <v>4167042.97122957</v>
      </c>
    </row>
    <row r="344" spans="1:24" x14ac:dyDescent="0.25">
      <c r="A344" t="s">
        <v>766</v>
      </c>
      <c r="B344" t="s">
        <v>767</v>
      </c>
      <c r="C344" t="s">
        <v>278</v>
      </c>
      <c r="D344" s="12" t="s">
        <v>1088</v>
      </c>
      <c r="E344" s="5">
        <f>VLOOKUP(A344,'Base Cost'!$A$5:$AF$347,28,FALSE)</f>
        <v>2053650.5142687985</v>
      </c>
      <c r="F344" s="5">
        <f>VLOOKUP(A344,'B.spe ed'!$A$5:$R$347,18,FALSE)</f>
        <v>1102809.96</v>
      </c>
      <c r="G344" s="5">
        <f>VLOOKUP(A344,'C.DPIA'!$A$5:$J$348,10,FALSE)</f>
        <v>312351.73338055093</v>
      </c>
      <c r="H344" s="5">
        <f>VLOOKUP(A344,D.EL!$A$5:$M$348,13,FALSE)</f>
        <v>0</v>
      </c>
      <c r="I344" s="137">
        <f>VLOOKUP(A344,E.CTE!$A$5:$R$348,18,FALSE)</f>
        <v>0</v>
      </c>
      <c r="J344" s="5">
        <f t="shared" si="45"/>
        <v>3468812.2076493497</v>
      </c>
      <c r="K344" s="5">
        <v>2385945.9</v>
      </c>
      <c r="L344" s="5">
        <f t="shared" si="46"/>
        <v>3107892.8673098213</v>
      </c>
      <c r="M344" s="5">
        <f>VLOOKUP(A344,G.Transportation!$A$5:$G$348,7,FALSE)</f>
        <v>0</v>
      </c>
      <c r="N344" s="5">
        <v>2220792.9700000002</v>
      </c>
      <c r="O344">
        <v>203.18</v>
      </c>
      <c r="P344" s="5">
        <f t="shared" si="47"/>
        <v>10970.255066443548</v>
      </c>
      <c r="Q344" s="1">
        <f>VLOOKUP(A344,'ADM Data'!$A$2:$J$344,10,FALSE)</f>
        <v>267.56681200000003</v>
      </c>
      <c r="R344" s="5">
        <f t="shared" si="48"/>
        <v>12265.39</v>
      </c>
      <c r="S344" s="5">
        <f t="shared" si="49"/>
        <v>0</v>
      </c>
      <c r="T344" s="5">
        <f t="shared" si="51"/>
        <v>265403.54834548099</v>
      </c>
      <c r="U344" s="5">
        <f t="shared" si="50"/>
        <v>3373296.4156553023</v>
      </c>
      <c r="W344" s="5">
        <f t="shared" si="52"/>
        <v>173918.4278</v>
      </c>
      <c r="X344" s="5">
        <f t="shared" si="53"/>
        <v>3547214.8434553025</v>
      </c>
    </row>
    <row r="345" spans="1:24" x14ac:dyDescent="0.25">
      <c r="A345" t="s">
        <v>768</v>
      </c>
      <c r="B345" t="s">
        <v>2049</v>
      </c>
      <c r="C345" t="s">
        <v>90</v>
      </c>
      <c r="D345" s="12" t="s">
        <v>1088</v>
      </c>
      <c r="E345" s="5">
        <f>VLOOKUP(A345,'Base Cost'!$A$5:$AF$347,28,FALSE)</f>
        <v>535244.854331651</v>
      </c>
      <c r="F345" s="5">
        <f>VLOOKUP(A345,'B.spe ed'!$A$5:$R$347,18,FALSE)</f>
        <v>48837.55</v>
      </c>
      <c r="G345" s="5">
        <f>VLOOKUP(A345,'C.DPIA'!$A$5:$J$348,10,FALSE)</f>
        <v>21340.977359406581</v>
      </c>
      <c r="H345" s="5">
        <f>VLOOKUP(A345,D.EL!$A$5:$M$348,13,FALSE)</f>
        <v>0</v>
      </c>
      <c r="I345" s="137">
        <f>VLOOKUP(A345,E.CTE!$A$5:$R$348,18,FALSE)</f>
        <v>145115.15297056563</v>
      </c>
      <c r="J345" s="5">
        <f t="shared" si="45"/>
        <v>750538.53466162318</v>
      </c>
      <c r="K345" s="5">
        <v>435279.05</v>
      </c>
      <c r="L345" s="5">
        <f t="shared" si="46"/>
        <v>645462.54842390423</v>
      </c>
      <c r="M345" s="5">
        <f>VLOOKUP(A345,G.Transportation!$A$5:$G$348,7,FALSE)</f>
        <v>0</v>
      </c>
      <c r="N345" s="5">
        <v>534253.16</v>
      </c>
      <c r="O345">
        <v>66.84</v>
      </c>
      <c r="P345" s="5">
        <f t="shared" si="47"/>
        <v>8033.0955595451824</v>
      </c>
      <c r="Q345" s="1">
        <f>VLOOKUP(A345,'ADM Data'!$A$2:$J$344,10,FALSE)</f>
        <v>56.663334000000006</v>
      </c>
      <c r="R345" s="5">
        <f t="shared" si="48"/>
        <v>12041.19</v>
      </c>
      <c r="S345" s="5">
        <f t="shared" si="49"/>
        <v>0</v>
      </c>
      <c r="T345" s="5">
        <f t="shared" si="51"/>
        <v>56205.213913768705</v>
      </c>
      <c r="U345" s="5">
        <f t="shared" si="50"/>
        <v>701667.76233767299</v>
      </c>
      <c r="W345" s="5">
        <f t="shared" si="52"/>
        <v>36831.167100000006</v>
      </c>
      <c r="X345" s="5">
        <f t="shared" si="53"/>
        <v>738498.92943767295</v>
      </c>
    </row>
    <row r="346" spans="1:24" x14ac:dyDescent="0.25">
      <c r="A346" t="s">
        <v>770</v>
      </c>
      <c r="B346" t="s">
        <v>2050</v>
      </c>
      <c r="C346" t="s">
        <v>80</v>
      </c>
      <c r="D346" s="12" t="s">
        <v>1088</v>
      </c>
      <c r="E346" s="5">
        <f>VLOOKUP(A346,'Base Cost'!$A$5:$AF$347,28,FALSE)</f>
        <v>1195241.8096328699</v>
      </c>
      <c r="F346" s="5">
        <f>VLOOKUP(A346,'B.spe ed'!$A$5:$R$347,18,FALSE)</f>
        <v>159990.45000000001</v>
      </c>
      <c r="G346" s="5">
        <f>VLOOKUP(A346,'C.DPIA'!$A$5:$J$348,10,FALSE)</f>
        <v>147853.88816111113</v>
      </c>
      <c r="H346" s="5">
        <f>VLOOKUP(A346,D.EL!$A$5:$M$348,13,FALSE)</f>
        <v>5069.596424207848</v>
      </c>
      <c r="I346" s="137">
        <f>VLOOKUP(A346,E.CTE!$A$5:$R$348,18,FALSE)</f>
        <v>343373.97605062579</v>
      </c>
      <c r="J346" s="5">
        <f t="shared" si="45"/>
        <v>1851529.7202688146</v>
      </c>
      <c r="K346" s="5">
        <v>2114636.87</v>
      </c>
      <c r="L346" s="5">
        <f t="shared" si="46"/>
        <v>1851529.7202688146</v>
      </c>
      <c r="M346" s="5">
        <f>VLOOKUP(A346,G.Transportation!$A$5:$G$348,7,FALSE)</f>
        <v>0</v>
      </c>
      <c r="N346" s="5">
        <v>2084299.58</v>
      </c>
      <c r="O346">
        <v>208.26</v>
      </c>
      <c r="P346" s="5">
        <f t="shared" si="47"/>
        <v>10048.240856621531</v>
      </c>
      <c r="Q346" s="1">
        <f>VLOOKUP(A346,'ADM Data'!$A$2:$J$344,10,FALSE)</f>
        <v>126.13127900000001</v>
      </c>
      <c r="R346" s="5">
        <f t="shared" si="48"/>
        <v>15329.39</v>
      </c>
      <c r="S346" s="5">
        <f t="shared" si="49"/>
        <v>0</v>
      </c>
      <c r="T346" s="5">
        <f t="shared" si="51"/>
        <v>125111.51421856403</v>
      </c>
      <c r="U346" s="5">
        <f t="shared" si="50"/>
        <v>1976641.2344873785</v>
      </c>
      <c r="W346" s="5">
        <f t="shared" si="52"/>
        <v>81985.331350000008</v>
      </c>
      <c r="X346" s="5">
        <f t="shared" si="53"/>
        <v>2058626.5658373786</v>
      </c>
    </row>
    <row r="347" spans="1:24" x14ac:dyDescent="0.25">
      <c r="A347" t="s">
        <v>772</v>
      </c>
      <c r="B347" t="s">
        <v>773</v>
      </c>
      <c r="C347" t="s">
        <v>80</v>
      </c>
      <c r="D347" s="12" t="s">
        <v>1088</v>
      </c>
      <c r="E347" s="5">
        <f>VLOOKUP(A347,'Base Cost'!$A$5:$AF$347,28,FALSE)</f>
        <v>1317320.1827458558</v>
      </c>
      <c r="F347" s="5">
        <f>VLOOKUP(A347,'B.spe ed'!$A$5:$R$347,18,FALSE)</f>
        <v>166893.81</v>
      </c>
      <c r="G347" s="5">
        <f>VLOOKUP(A347,'C.DPIA'!$A$5:$J$348,10,FALSE)</f>
        <v>194957.2937166667</v>
      </c>
      <c r="H347" s="5">
        <f>VLOOKUP(A347,D.EL!$A$5:$M$348,13,FALSE)</f>
        <v>0</v>
      </c>
      <c r="I347" s="137">
        <f>VLOOKUP(A347,E.CTE!$A$5:$R$348,18,FALSE)</f>
        <v>780388.22581861971</v>
      </c>
      <c r="J347" s="5">
        <f t="shared" si="45"/>
        <v>2459559.5122811422</v>
      </c>
      <c r="K347" s="5">
        <v>455507.52</v>
      </c>
      <c r="L347" s="5">
        <f t="shared" si="46"/>
        <v>1791608.9832538373</v>
      </c>
      <c r="M347" s="5">
        <f>VLOOKUP(A347,G.Transportation!$A$5:$G$348,7,FALSE)</f>
        <v>0</v>
      </c>
      <c r="N347" s="5">
        <v>1290264.28</v>
      </c>
      <c r="O347">
        <v>106.43</v>
      </c>
      <c r="P347" s="5">
        <f t="shared" si="47"/>
        <v>12163.205810391806</v>
      </c>
      <c r="Q347" s="1">
        <f>VLOOKUP(A347,'ADM Data'!$A$2:$J$344,10,FALSE)</f>
        <v>166.314279</v>
      </c>
      <c r="R347" s="5">
        <f t="shared" si="48"/>
        <v>11422.43</v>
      </c>
      <c r="S347" s="5">
        <f t="shared" si="49"/>
        <v>123201.59480595389</v>
      </c>
      <c r="T347" s="5">
        <f t="shared" si="51"/>
        <v>164969.63676915324</v>
      </c>
      <c r="U347" s="5">
        <f t="shared" si="50"/>
        <v>2079780.2148289443</v>
      </c>
      <c r="W347" s="5">
        <f t="shared" si="52"/>
        <v>108104.28135</v>
      </c>
      <c r="X347" s="5">
        <f t="shared" si="53"/>
        <v>2187884.4961789446</v>
      </c>
    </row>
    <row r="348" spans="1:24" x14ac:dyDescent="0.25">
      <c r="A348" s="118" t="s">
        <v>1840</v>
      </c>
      <c r="B348" t="s">
        <v>811</v>
      </c>
      <c r="C348" t="s">
        <v>2061</v>
      </c>
      <c r="E348" s="5">
        <f>SUM(E5:E347)</f>
        <v>993596764.13442016</v>
      </c>
      <c r="F348" s="5">
        <f t="shared" ref="F348:X348" si="54">SUM(F5:F347)</f>
        <v>167644015.15502602</v>
      </c>
      <c r="G348" s="5">
        <f t="shared" si="54"/>
        <v>85674212.306785151</v>
      </c>
      <c r="H348" s="5">
        <f t="shared" si="54"/>
        <v>9770051.5627148915</v>
      </c>
      <c r="I348" s="5">
        <f t="shared" si="54"/>
        <v>51438158.223368242</v>
      </c>
      <c r="J348" s="5">
        <f t="shared" si="54"/>
        <v>1308123201.3823147</v>
      </c>
      <c r="K348" s="5">
        <f t="shared" si="54"/>
        <v>916609076.83000076</v>
      </c>
      <c r="L348" s="5">
        <f>SUM(L5:L347)</f>
        <v>1168057405.4125488</v>
      </c>
      <c r="M348" s="5">
        <f t="shared" si="54"/>
        <v>8777751.2400000002</v>
      </c>
      <c r="N348" s="5">
        <f t="shared" si="54"/>
        <v>978031259.48000062</v>
      </c>
      <c r="O348" s="5">
        <f t="shared" si="54"/>
        <v>117005.27000000002</v>
      </c>
      <c r="P348" s="5">
        <f t="shared" si="54"/>
        <v>2970058.4630826153</v>
      </c>
      <c r="Q348" s="5">
        <f t="shared" si="54"/>
        <v>122114.68303999999</v>
      </c>
      <c r="R348" s="5">
        <f t="shared" si="54"/>
        <v>3898560.0100000002</v>
      </c>
      <c r="S348" s="5">
        <f t="shared" si="54"/>
        <v>4928636.3954600217</v>
      </c>
      <c r="T348" s="5">
        <f t="shared" si="54"/>
        <v>88336996.707898229</v>
      </c>
      <c r="U348" s="5">
        <f t="shared" si="54"/>
        <v>1270100789.7559068</v>
      </c>
      <c r="V348" s="5">
        <f t="shared" si="54"/>
        <v>0</v>
      </c>
      <c r="W348" s="5">
        <f t="shared" si="54"/>
        <v>54846889.861399986</v>
      </c>
      <c r="X348" s="5">
        <f t="shared" si="54"/>
        <v>1324947679.6173077</v>
      </c>
    </row>
    <row r="352" spans="1:24" x14ac:dyDescent="0.25">
      <c r="E352" s="5"/>
    </row>
    <row r="353" spans="10:24" x14ac:dyDescent="0.25">
      <c r="U353" s="5"/>
    </row>
    <row r="354" spans="10:24" x14ac:dyDescent="0.25">
      <c r="J354" s="5"/>
      <c r="X354" s="5"/>
    </row>
  </sheetData>
  <autoFilter ref="A4:W348" xr:uid="{0869B7AF-8A14-4832-A915-B403596A7A46}">
    <sortState xmlns:xlrd2="http://schemas.microsoft.com/office/spreadsheetml/2017/richdata2" ref="A5:W335">
      <sortCondition ref="B4:B335"/>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D3E809148100D43A86B45AA249015BA" ma:contentTypeVersion="6" ma:contentTypeDescription="Create a new document." ma:contentTypeScope="" ma:versionID="d1aa50506d875c52c3b1bc7980e446f9">
  <xsd:schema xmlns:xsd="http://www.w3.org/2001/XMLSchema" xmlns:xs="http://www.w3.org/2001/XMLSchema" xmlns:p="http://schemas.microsoft.com/office/2006/metadata/properties" xmlns:ns3="040e45b3-a8c9-4948-baa1-37877ef09a95" targetNamespace="http://schemas.microsoft.com/office/2006/metadata/properties" ma:root="true" ma:fieldsID="135fe9c965a35f2f0f68ad92b1f01cb9" ns3:_="">
    <xsd:import namespace="040e45b3-a8c9-4948-baa1-37877ef09a9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0e45b3-a8c9-4948-baa1-37877ef09a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AB64D8-133F-4AB0-A575-3B9CEA33E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0e45b3-a8c9-4948-baa1-37877ef09a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A8BDE0-46B5-4674-9443-7BD4F9FD105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5E1B258-DA24-4E39-AAA4-EA4EDAF508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Directions</vt:lpstr>
      <vt:lpstr>Export</vt:lpstr>
      <vt:lpstr>sch_list</vt:lpstr>
      <vt:lpstr>Notes</vt:lpstr>
      <vt:lpstr>Detailed SFPR </vt:lpstr>
      <vt:lpstr>Summary SFPR</vt:lpstr>
      <vt:lpstr>Base ADM</vt:lpstr>
      <vt:lpstr>ADM Data</vt:lpstr>
      <vt:lpstr>Detail SFPR</vt:lpstr>
      <vt:lpstr>B.spe ed</vt:lpstr>
      <vt:lpstr>Summary_SFPR</vt:lpstr>
      <vt:lpstr>E.CTE</vt:lpstr>
      <vt:lpstr>D.EL</vt:lpstr>
      <vt:lpstr>Base Cost</vt:lpstr>
      <vt:lpstr>C.DPIA</vt:lpstr>
      <vt:lpstr>G.Transportation</vt:lpstr>
      <vt:lpstr>Base Cost Report</vt:lpstr>
      <vt:lpstr>Sheet1</vt:lpstr>
      <vt:lpstr>new_fte_detail</vt:lpstr>
      <vt:lpstr>TR_ADM</vt:lpstr>
      <vt:lpstr>sw cal</vt:lpstr>
      <vt:lpstr>E1</vt:lpstr>
      <vt:lpstr>FY20 Base</vt:lpstr>
      <vt:lpstr>FY21 Base</vt:lpstr>
      <vt:lpstr>cs_list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Sarkar, Prabir</cp:lastModifiedBy>
  <cp:revision/>
  <cp:lastPrinted>2024-02-05T17:34:01Z</cp:lastPrinted>
  <dcterms:created xsi:type="dcterms:W3CDTF">2019-06-06T19:41:19Z</dcterms:created>
  <dcterms:modified xsi:type="dcterms:W3CDTF">2024-11-01T17:38:41Z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0x0101007D3E809148100D43A86B45AA249015BA</vt:lpwstr>
  </property>
</Properties>
</file>